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25" windowWidth="12435" windowHeight="7365" activeTab="1"/>
  </bookViews>
  <sheets>
    <sheet name="Bloc Timing and Returns" sheetId="15" r:id="rId1"/>
    <sheet name="Projected Income Statement" sheetId="6" r:id="rId2"/>
    <sheet name="Revenue &gt;&gt;" sheetId="28" r:id="rId3"/>
    <sheet name="Project Pipeline" sheetId="10" r:id="rId4"/>
    <sheet name="Project Pipeline (Old)" sheetId="30" r:id="rId5"/>
    <sheet name="Borrower Analysis" sheetId="11" r:id="rId6"/>
    <sheet name="Client Classification" sheetId="12" r:id="rId7"/>
    <sheet name="Bloc Interest Savings Example" sheetId="13" r:id="rId8"/>
    <sheet name="Expenses &gt;&gt;" sheetId="29" r:id="rId9"/>
    <sheet name="Sources and Uses" sheetId="16" r:id="rId10"/>
    <sheet name="Instructions and Summary" sheetId="17" r:id="rId11"/>
    <sheet name="a. Personnel" sheetId="18" r:id="rId12"/>
    <sheet name="b. Fringe" sheetId="19" r:id="rId13"/>
    <sheet name="c. Travel" sheetId="20" r:id="rId14"/>
    <sheet name="d. Equipment" sheetId="21" r:id="rId15"/>
    <sheet name="e. Supplies" sheetId="22" r:id="rId16"/>
    <sheet name="f. Contractual" sheetId="23" r:id="rId17"/>
    <sheet name="g. Construction" sheetId="24" r:id="rId18"/>
    <sheet name="h. Other" sheetId="25" r:id="rId19"/>
    <sheet name="i. Indirect" sheetId="26" r:id="rId20"/>
    <sheet name="Cost Share" sheetId="27" r:id="rId21"/>
  </sheets>
  <definedNames>
    <definedName name="_xlnm.Print_Area" localSheetId="11">'a. Personnel'!$A$3:$N$29</definedName>
    <definedName name="_xlnm.Print_Area" localSheetId="12">'b. Fringe'!$A$1:$K$8</definedName>
    <definedName name="_xlnm.Print_Area" localSheetId="20">'Cost Share'!$A$1:$G$22</definedName>
    <definedName name="_xlnm.Print_Area" localSheetId="16">'f. Contractual'!$A$1:$F$38</definedName>
    <definedName name="_xlnm.Print_Area" localSheetId="17">'g. Construction'!$A$1:$D$31</definedName>
    <definedName name="_xlnm.Print_Area" localSheetId="18">'h. Other'!$A$1:$D$34</definedName>
    <definedName name="_xlnm.Print_Area" localSheetId="19">'i. Indirect'!$A$1:$G$15</definedName>
    <definedName name="_xlnm.Print_Titles" localSheetId="11">'a. Personnel'!$1:$2</definedName>
    <definedName name="_xlnm.Print_Titles" localSheetId="13">'c. Travel'!$2:$2</definedName>
    <definedName name="_xlnm.Print_Titles" localSheetId="20">'Cost Share'!$3:$3</definedName>
    <definedName name="_xlnm.Print_Titles" localSheetId="14">'d. Equipment'!$3:$3</definedName>
    <definedName name="_xlnm.Print_Titles" localSheetId="15">'e. Supplies'!$3:$3</definedName>
    <definedName name="_xlnm.Print_Titles" localSheetId="16">'f. Contractual'!$4:$4</definedName>
    <definedName name="_xlnm.Print_Titles" localSheetId="17">'g. Construction'!$3:$3</definedName>
    <definedName name="_xlnm.Print_Titles" localSheetId="18">'h. Other'!$3:$3</definedName>
    <definedName name="Text156" localSheetId="20">'Cost Share'!#REF!</definedName>
    <definedName name="Text157" localSheetId="20">'Cost Share'!#REF!</definedName>
    <definedName name="Text158" localSheetId="20">'Cost Share'!#REF!</definedName>
    <definedName name="Z_5BEC5FDE_32D0_42EF_8D2A_06DCBD4F05CC_.wvu.Cols" localSheetId="19" hidden="1">'i. Indirect'!$I:$J</definedName>
    <definedName name="Z_5BEC5FDE_32D0_42EF_8D2A_06DCBD4F05CC_.wvu.PrintArea" localSheetId="11" hidden="1">'a. Personnel'!$A$3:$N$29</definedName>
    <definedName name="Z_5BEC5FDE_32D0_42EF_8D2A_06DCBD4F05CC_.wvu.PrintArea" localSheetId="12" hidden="1">'b. Fringe'!$A$1:$K$8</definedName>
    <definedName name="Z_5BEC5FDE_32D0_42EF_8D2A_06DCBD4F05CC_.wvu.PrintArea" localSheetId="20" hidden="1">'Cost Share'!$A$1:$G$22</definedName>
    <definedName name="Z_5BEC5FDE_32D0_42EF_8D2A_06DCBD4F05CC_.wvu.PrintArea" localSheetId="16" hidden="1">'f. Contractual'!$A$1:$F$38</definedName>
    <definedName name="Z_5BEC5FDE_32D0_42EF_8D2A_06DCBD4F05CC_.wvu.PrintArea" localSheetId="17" hidden="1">'g. Construction'!$A$1:$D$31</definedName>
    <definedName name="Z_5BEC5FDE_32D0_42EF_8D2A_06DCBD4F05CC_.wvu.PrintArea" localSheetId="18" hidden="1">'h. Other'!$A$1:$D$34</definedName>
    <definedName name="Z_5BEC5FDE_32D0_42EF_8D2A_06DCBD4F05CC_.wvu.PrintArea" localSheetId="19" hidden="1">'i. Indirect'!$A$1:$G$15</definedName>
    <definedName name="Z_5BEC5FDE_32D0_42EF_8D2A_06DCBD4F05CC_.wvu.PrintTitles" localSheetId="11" hidden="1">'a. Personnel'!$1:$2</definedName>
    <definedName name="Z_5BEC5FDE_32D0_42EF_8D2A_06DCBD4F05CC_.wvu.PrintTitles" localSheetId="13" hidden="1">'c. Travel'!$2:$2</definedName>
    <definedName name="Z_5BEC5FDE_32D0_42EF_8D2A_06DCBD4F05CC_.wvu.PrintTitles" localSheetId="20" hidden="1">'Cost Share'!$3:$3</definedName>
    <definedName name="Z_5BEC5FDE_32D0_42EF_8D2A_06DCBD4F05CC_.wvu.PrintTitles" localSheetId="14" hidden="1">'d. Equipment'!$3:$3</definedName>
    <definedName name="Z_5BEC5FDE_32D0_42EF_8D2A_06DCBD4F05CC_.wvu.PrintTitles" localSheetId="15" hidden="1">'e. Supplies'!$3:$3</definedName>
    <definedName name="Z_5BEC5FDE_32D0_42EF_8D2A_06DCBD4F05CC_.wvu.PrintTitles" localSheetId="16" hidden="1">'f. Contractual'!$4:$4</definedName>
    <definedName name="Z_5BEC5FDE_32D0_42EF_8D2A_06DCBD4F05CC_.wvu.PrintTitles" localSheetId="17" hidden="1">'g. Construction'!$3:$3</definedName>
    <definedName name="Z_5BEC5FDE_32D0_42EF_8D2A_06DCBD4F05CC_.wvu.PrintTitles" localSheetId="18" hidden="1">'h. Other'!$3:$3</definedName>
    <definedName name="Z_6588CF8C_0BB8_4786_9A46_0A2D10254132_.wvu.Cols" localSheetId="19" hidden="1">'i. Indirect'!$I:$J</definedName>
    <definedName name="Z_6588CF8C_0BB8_4786_9A46_0A2D10254132_.wvu.PrintArea" localSheetId="11" hidden="1">'a. Personnel'!$A$3:$N$29</definedName>
    <definedName name="Z_6588CF8C_0BB8_4786_9A46_0A2D10254132_.wvu.PrintArea" localSheetId="12" hidden="1">'b. Fringe'!$A$1:$K$8</definedName>
    <definedName name="Z_6588CF8C_0BB8_4786_9A46_0A2D10254132_.wvu.PrintArea" localSheetId="20" hidden="1">'Cost Share'!$A$1:$G$22</definedName>
    <definedName name="Z_6588CF8C_0BB8_4786_9A46_0A2D10254132_.wvu.PrintArea" localSheetId="16" hidden="1">'f. Contractual'!$A$1:$F$38</definedName>
    <definedName name="Z_6588CF8C_0BB8_4786_9A46_0A2D10254132_.wvu.PrintArea" localSheetId="17" hidden="1">'g. Construction'!$A$1:$D$31</definedName>
    <definedName name="Z_6588CF8C_0BB8_4786_9A46_0A2D10254132_.wvu.PrintArea" localSheetId="18" hidden="1">'h. Other'!$A$1:$D$34</definedName>
    <definedName name="Z_6588CF8C_0BB8_4786_9A46_0A2D10254132_.wvu.PrintArea" localSheetId="19" hidden="1">'i. Indirect'!$A$1:$G$15</definedName>
    <definedName name="Z_6588CF8C_0BB8_4786_9A46_0A2D10254132_.wvu.PrintTitles" localSheetId="11" hidden="1">'a. Personnel'!$1:$2</definedName>
    <definedName name="Z_6588CF8C_0BB8_4786_9A46_0A2D10254132_.wvu.PrintTitles" localSheetId="13" hidden="1">'c. Travel'!$2:$2</definedName>
    <definedName name="Z_6588CF8C_0BB8_4786_9A46_0A2D10254132_.wvu.PrintTitles" localSheetId="20" hidden="1">'Cost Share'!$3:$3</definedName>
    <definedName name="Z_6588CF8C_0BB8_4786_9A46_0A2D10254132_.wvu.PrintTitles" localSheetId="14" hidden="1">'d. Equipment'!$3:$3</definedName>
    <definedName name="Z_6588CF8C_0BB8_4786_9A46_0A2D10254132_.wvu.PrintTitles" localSheetId="15" hidden="1">'e. Supplies'!$3:$3</definedName>
    <definedName name="Z_6588CF8C_0BB8_4786_9A46_0A2D10254132_.wvu.PrintTitles" localSheetId="16" hidden="1">'f. Contractual'!$4:$4</definedName>
    <definedName name="Z_6588CF8C_0BB8_4786_9A46_0A2D10254132_.wvu.PrintTitles" localSheetId="17" hidden="1">'g. Construction'!$3:$3</definedName>
    <definedName name="Z_6588CF8C_0BB8_4786_9A46_0A2D10254132_.wvu.PrintTitles" localSheetId="18" hidden="1">'h. Other'!$3:$3</definedName>
    <definedName name="Z_712CE29F_EFCA_4968_A7C5_599F87319D6A_.wvu.Cols" localSheetId="19" hidden="1">'i. Indirect'!$I:$J</definedName>
    <definedName name="Z_712CE29F_EFCA_4968_A7C5_599F87319D6A_.wvu.PrintArea" localSheetId="11" hidden="1">'a. Personnel'!$A$3:$N$29</definedName>
    <definedName name="Z_712CE29F_EFCA_4968_A7C5_599F87319D6A_.wvu.PrintArea" localSheetId="12" hidden="1">'b. Fringe'!$A$1:$K$8</definedName>
    <definedName name="Z_712CE29F_EFCA_4968_A7C5_599F87319D6A_.wvu.PrintArea" localSheetId="20" hidden="1">'Cost Share'!$A$1:$G$22</definedName>
    <definedName name="Z_712CE29F_EFCA_4968_A7C5_599F87319D6A_.wvu.PrintArea" localSheetId="16" hidden="1">'f. Contractual'!$A$1:$F$38</definedName>
    <definedName name="Z_712CE29F_EFCA_4968_A7C5_599F87319D6A_.wvu.PrintArea" localSheetId="17" hidden="1">'g. Construction'!$A$1:$D$31</definedName>
    <definedName name="Z_712CE29F_EFCA_4968_A7C5_599F87319D6A_.wvu.PrintArea" localSheetId="18" hidden="1">'h. Other'!$A$1:$D$34</definedName>
    <definedName name="Z_712CE29F_EFCA_4968_A7C5_599F87319D6A_.wvu.PrintArea" localSheetId="19" hidden="1">'i. Indirect'!$A$1:$G$15</definedName>
    <definedName name="Z_712CE29F_EFCA_4968_A7C5_599F87319D6A_.wvu.PrintTitles" localSheetId="11" hidden="1">'a. Personnel'!$1:$2</definedName>
    <definedName name="Z_712CE29F_EFCA_4968_A7C5_599F87319D6A_.wvu.PrintTitles" localSheetId="13" hidden="1">'c. Travel'!$2:$2</definedName>
    <definedName name="Z_712CE29F_EFCA_4968_A7C5_599F87319D6A_.wvu.PrintTitles" localSheetId="20" hidden="1">'Cost Share'!$3:$3</definedName>
    <definedName name="Z_712CE29F_EFCA_4968_A7C5_599F87319D6A_.wvu.PrintTitles" localSheetId="14" hidden="1">'d. Equipment'!$3:$3</definedName>
    <definedName name="Z_712CE29F_EFCA_4968_A7C5_599F87319D6A_.wvu.PrintTitles" localSheetId="15" hidden="1">'e. Supplies'!$3:$3</definedName>
    <definedName name="Z_712CE29F_EFCA_4968_A7C5_599F87319D6A_.wvu.PrintTitles" localSheetId="16" hidden="1">'f. Contractual'!$4:$4</definedName>
    <definedName name="Z_712CE29F_EFCA_4968_A7C5_599F87319D6A_.wvu.PrintTitles" localSheetId="17" hidden="1">'g. Construction'!$3:$3</definedName>
    <definedName name="Z_712CE29F_EFCA_4968_A7C5_599F87319D6A_.wvu.PrintTitles" localSheetId="18" hidden="1">'h. Other'!$3:$3</definedName>
    <definedName name="Z_D5CEF8EB_A9A7_4458_BF65_8F18E34CBA87_.wvu.Cols" localSheetId="19" hidden="1">'i. Indirect'!$I:$J</definedName>
    <definedName name="Z_D5CEF8EB_A9A7_4458_BF65_8F18E34CBA87_.wvu.PrintArea" localSheetId="11" hidden="1">'a. Personnel'!$A$3:$N$29</definedName>
    <definedName name="Z_D5CEF8EB_A9A7_4458_BF65_8F18E34CBA87_.wvu.PrintArea" localSheetId="12" hidden="1">'b. Fringe'!$A$1:$K$8</definedName>
    <definedName name="Z_D5CEF8EB_A9A7_4458_BF65_8F18E34CBA87_.wvu.PrintArea" localSheetId="20" hidden="1">'Cost Share'!$A$1:$G$22</definedName>
    <definedName name="Z_D5CEF8EB_A9A7_4458_BF65_8F18E34CBA87_.wvu.PrintArea" localSheetId="16" hidden="1">'f. Contractual'!$A$1:$F$38</definedName>
    <definedName name="Z_D5CEF8EB_A9A7_4458_BF65_8F18E34CBA87_.wvu.PrintArea" localSheetId="17" hidden="1">'g. Construction'!$A$1:$D$31</definedName>
    <definedName name="Z_D5CEF8EB_A9A7_4458_BF65_8F18E34CBA87_.wvu.PrintArea" localSheetId="18" hidden="1">'h. Other'!$A$1:$D$34</definedName>
    <definedName name="Z_D5CEF8EB_A9A7_4458_BF65_8F18E34CBA87_.wvu.PrintArea" localSheetId="19" hidden="1">'i. Indirect'!$A$1:$G$15</definedName>
    <definedName name="Z_D5CEF8EB_A9A7_4458_BF65_8F18E34CBA87_.wvu.PrintTitles" localSheetId="11" hidden="1">'a. Personnel'!$1:$2</definedName>
    <definedName name="Z_D5CEF8EB_A9A7_4458_BF65_8F18E34CBA87_.wvu.PrintTitles" localSheetId="13" hidden="1">'c. Travel'!$2:$2</definedName>
    <definedName name="Z_D5CEF8EB_A9A7_4458_BF65_8F18E34CBA87_.wvu.PrintTitles" localSheetId="20" hidden="1">'Cost Share'!$3:$3</definedName>
    <definedName name="Z_D5CEF8EB_A9A7_4458_BF65_8F18E34CBA87_.wvu.PrintTitles" localSheetId="14" hidden="1">'d. Equipment'!$3:$3</definedName>
    <definedName name="Z_D5CEF8EB_A9A7_4458_BF65_8F18E34CBA87_.wvu.PrintTitles" localSheetId="15" hidden="1">'e. Supplies'!$3:$3</definedName>
    <definedName name="Z_D5CEF8EB_A9A7_4458_BF65_8F18E34CBA87_.wvu.PrintTitles" localSheetId="16" hidden="1">'f. Contractual'!$4:$4</definedName>
    <definedName name="Z_D5CEF8EB_A9A7_4458_BF65_8F18E34CBA87_.wvu.PrintTitles" localSheetId="17" hidden="1">'g. Construction'!$3:$3</definedName>
    <definedName name="Z_D5CEF8EB_A9A7_4458_BF65_8F18E34CBA87_.wvu.PrintTitles" localSheetId="18" hidden="1">'h. Other'!$3:$3</definedName>
    <definedName name="Z_D7FF18E2_A72D_4088_BD59_9D74A43C39A8_.wvu.Cols" localSheetId="19" hidden="1">'i. Indirect'!$I:$J</definedName>
    <definedName name="Z_D7FF18E2_A72D_4088_BD59_9D74A43C39A8_.wvu.PrintArea" localSheetId="11" hidden="1">'a. Personnel'!$A$3:$N$29</definedName>
    <definedName name="Z_D7FF18E2_A72D_4088_BD59_9D74A43C39A8_.wvu.PrintArea" localSheetId="12" hidden="1">'b. Fringe'!$A$1:$K$8</definedName>
    <definedName name="Z_D7FF18E2_A72D_4088_BD59_9D74A43C39A8_.wvu.PrintArea" localSheetId="20" hidden="1">'Cost Share'!$A$1:$G$22</definedName>
    <definedName name="Z_D7FF18E2_A72D_4088_BD59_9D74A43C39A8_.wvu.PrintArea" localSheetId="16" hidden="1">'f. Contractual'!$A$1:$F$38</definedName>
    <definedName name="Z_D7FF18E2_A72D_4088_BD59_9D74A43C39A8_.wvu.PrintArea" localSheetId="17" hidden="1">'g. Construction'!$A$1:$D$31</definedName>
    <definedName name="Z_D7FF18E2_A72D_4088_BD59_9D74A43C39A8_.wvu.PrintArea" localSheetId="18" hidden="1">'h. Other'!$A$1:$D$34</definedName>
    <definedName name="Z_D7FF18E2_A72D_4088_BD59_9D74A43C39A8_.wvu.PrintArea" localSheetId="19" hidden="1">'i. Indirect'!$A$1:$G$15</definedName>
    <definedName name="Z_D7FF18E2_A72D_4088_BD59_9D74A43C39A8_.wvu.PrintTitles" localSheetId="11" hidden="1">'a. Personnel'!$1:$2</definedName>
    <definedName name="Z_D7FF18E2_A72D_4088_BD59_9D74A43C39A8_.wvu.PrintTitles" localSheetId="13" hidden="1">'c. Travel'!$2:$2</definedName>
    <definedName name="Z_D7FF18E2_A72D_4088_BD59_9D74A43C39A8_.wvu.PrintTitles" localSheetId="20" hidden="1">'Cost Share'!$3:$3</definedName>
    <definedName name="Z_D7FF18E2_A72D_4088_BD59_9D74A43C39A8_.wvu.PrintTitles" localSheetId="14" hidden="1">'d. Equipment'!$3:$3</definedName>
    <definedName name="Z_D7FF18E2_A72D_4088_BD59_9D74A43C39A8_.wvu.PrintTitles" localSheetId="15" hidden="1">'e. Supplies'!$3:$3</definedName>
    <definedName name="Z_D7FF18E2_A72D_4088_BD59_9D74A43C39A8_.wvu.PrintTitles" localSheetId="16" hidden="1">'f. Contractual'!$4:$4</definedName>
    <definedName name="Z_D7FF18E2_A72D_4088_BD59_9D74A43C39A8_.wvu.PrintTitles" localSheetId="17" hidden="1">'g. Construction'!$3:$3</definedName>
    <definedName name="Z_D7FF18E2_A72D_4088_BD59_9D74A43C39A8_.wvu.PrintTitles" localSheetId="18" hidden="1">'h. Other'!$3:$3</definedName>
  </definedNames>
  <calcPr calcId="145621" concurrentCalc="0"/>
</workbook>
</file>

<file path=xl/calcChain.xml><?xml version="1.0" encoding="utf-8"?>
<calcChain xmlns="http://schemas.openxmlformats.org/spreadsheetml/2006/main">
  <c r="E70" i="15" l="1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69" i="15"/>
  <c r="B42" i="30"/>
  <c r="C24" i="30" a="1"/>
  <c r="C24" i="30"/>
  <c r="B21" i="30"/>
  <c r="B19" i="30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054" i="15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147" i="15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72" i="15"/>
  <c r="F1173" i="15"/>
  <c r="F1174" i="15"/>
  <c r="F1175" i="15"/>
  <c r="F1176" i="15"/>
  <c r="F1177" i="15"/>
  <c r="F1178" i="15"/>
  <c r="F1179" i="15"/>
  <c r="F1180" i="15"/>
  <c r="F1181" i="15"/>
  <c r="F1182" i="15"/>
  <c r="F1183" i="15"/>
  <c r="F1184" i="15"/>
  <c r="F1185" i="15"/>
  <c r="F1186" i="15"/>
  <c r="F1187" i="15"/>
  <c r="F1188" i="15"/>
  <c r="F1189" i="15"/>
  <c r="F1190" i="15"/>
  <c r="F1191" i="15"/>
  <c r="F1192" i="15"/>
  <c r="F1193" i="15"/>
  <c r="F1194" i="15"/>
  <c r="F1195" i="15"/>
  <c r="F1196" i="15"/>
  <c r="F1197" i="15"/>
  <c r="F1198" i="15"/>
  <c r="F1199" i="15"/>
  <c r="F1200" i="15"/>
  <c r="F1201" i="15"/>
  <c r="F1202" i="15"/>
  <c r="F1203" i="15"/>
  <c r="F1204" i="15"/>
  <c r="F1205" i="15"/>
  <c r="F1206" i="15"/>
  <c r="F1207" i="15"/>
  <c r="F1208" i="15"/>
  <c r="F1209" i="15"/>
  <c r="F1210" i="15"/>
  <c r="F1211" i="15"/>
  <c r="F1212" i="15"/>
  <c r="F1213" i="15"/>
  <c r="F1214" i="15"/>
  <c r="F1215" i="15"/>
  <c r="F1216" i="15"/>
  <c r="F1217" i="15"/>
  <c r="F1218" i="15"/>
  <c r="F1219" i="15"/>
  <c r="F1220" i="15"/>
  <c r="F1221" i="15"/>
  <c r="F1222" i="15"/>
  <c r="F1223" i="15"/>
  <c r="F1224" i="15"/>
  <c r="F1225" i="15"/>
  <c r="F1226" i="15"/>
  <c r="F1227" i="15"/>
  <c r="F1228" i="15"/>
  <c r="F1229" i="15"/>
  <c r="F1230" i="15"/>
  <c r="F1231" i="15"/>
  <c r="F1232" i="15"/>
  <c r="F1233" i="15"/>
  <c r="F1234" i="15"/>
  <c r="F1235" i="15"/>
  <c r="F1236" i="15"/>
  <c r="F1237" i="15"/>
  <c r="F1238" i="15"/>
  <c r="F1239" i="15"/>
  <c r="F1240" i="15"/>
  <c r="F1241" i="15"/>
  <c r="F1242" i="15"/>
  <c r="F1243" i="15"/>
  <c r="F1244" i="15"/>
  <c r="F1245" i="15"/>
  <c r="F1246" i="15"/>
  <c r="F1247" i="15"/>
  <c r="F1248" i="15"/>
  <c r="F1249" i="15"/>
  <c r="F1250" i="15"/>
  <c r="F1251" i="15"/>
  <c r="F1252" i="15"/>
  <c r="F1253" i="15"/>
  <c r="F1254" i="15"/>
  <c r="F1255" i="15"/>
  <c r="F1256" i="15"/>
  <c r="F1257" i="15"/>
  <c r="F1258" i="15"/>
  <c r="F1259" i="15"/>
  <c r="F1260" i="15"/>
  <c r="F1261" i="15"/>
  <c r="F1262" i="15"/>
  <c r="F1263" i="15"/>
  <c r="F1264" i="15"/>
  <c r="F1265" i="15"/>
  <c r="F1266" i="15"/>
  <c r="F1267" i="15"/>
  <c r="F1268" i="15"/>
  <c r="F1269" i="15"/>
  <c r="F1270" i="15"/>
  <c r="F1271" i="15"/>
  <c r="F1272" i="15"/>
  <c r="F1273" i="15"/>
  <c r="F1274" i="15"/>
  <c r="F1275" i="15"/>
  <c r="F1276" i="15"/>
  <c r="F1277" i="15"/>
  <c r="F1278" i="15"/>
  <c r="F1279" i="15"/>
  <c r="F1280" i="15"/>
  <c r="F1281" i="15"/>
  <c r="F1282" i="15"/>
  <c r="F1283" i="15"/>
  <c r="F1284" i="15"/>
  <c r="F1285" i="15"/>
  <c r="F1286" i="15"/>
  <c r="F1287" i="15"/>
  <c r="F1288" i="15"/>
  <c r="F1289" i="15"/>
  <c r="F1290" i="15"/>
  <c r="F1291" i="15"/>
  <c r="F1292" i="15"/>
  <c r="F1293" i="15"/>
  <c r="F1294" i="15"/>
  <c r="F1295" i="15"/>
  <c r="F1296" i="15"/>
  <c r="F1297" i="15"/>
  <c r="F1298" i="15"/>
  <c r="F1299" i="15"/>
  <c r="F1300" i="15"/>
  <c r="F1301" i="15"/>
  <c r="F1302" i="15"/>
  <c r="F1303" i="15"/>
  <c r="F1304" i="15"/>
  <c r="F1305" i="15"/>
  <c r="F1306" i="15"/>
  <c r="F1307" i="15"/>
  <c r="F1308" i="15"/>
  <c r="F1309" i="15"/>
  <c r="F1310" i="15"/>
  <c r="F1311" i="15"/>
  <c r="F1312" i="15"/>
  <c r="F1313" i="15"/>
  <c r="F1314" i="15"/>
  <c r="F1315" i="15"/>
  <c r="F1316" i="15"/>
  <c r="F1317" i="15"/>
  <c r="F1318" i="15"/>
  <c r="F1319" i="15"/>
  <c r="F1320" i="15"/>
  <c r="F1321" i="15"/>
  <c r="F1322" i="15"/>
  <c r="F1323" i="15"/>
  <c r="F1324" i="15"/>
  <c r="F1325" i="15"/>
  <c r="F1326" i="15"/>
  <c r="F1327" i="15"/>
  <c r="F1328" i="15"/>
  <c r="F1329" i="15"/>
  <c r="F1330" i="15"/>
  <c r="F1331" i="15"/>
  <c r="F1332" i="15"/>
  <c r="F1333" i="15"/>
  <c r="F1334" i="15"/>
  <c r="F1335" i="15"/>
  <c r="F1336" i="15"/>
  <c r="F1337" i="15"/>
  <c r="F1338" i="15"/>
  <c r="F1339" i="15"/>
  <c r="F1340" i="15"/>
  <c r="F1341" i="15"/>
  <c r="F1342" i="15"/>
  <c r="F1343" i="15"/>
  <c r="F1344" i="15"/>
  <c r="F1345" i="15"/>
  <c r="F1346" i="15"/>
  <c r="F1347" i="15"/>
  <c r="F1348" i="15"/>
  <c r="F1349" i="15"/>
  <c r="F1350" i="15"/>
  <c r="F1351" i="15"/>
  <c r="F1352" i="15"/>
  <c r="F1353" i="15"/>
  <c r="F1354" i="15"/>
  <c r="F1355" i="15"/>
  <c r="F1356" i="15"/>
  <c r="F1357" i="15"/>
  <c r="F1358" i="15"/>
  <c r="F1359" i="15"/>
  <c r="F1360" i="15"/>
  <c r="F1361" i="15"/>
  <c r="F1362" i="15"/>
  <c r="F1363" i="15"/>
  <c r="F1364" i="15"/>
  <c r="F1365" i="15"/>
  <c r="F1366" i="15"/>
  <c r="F1367" i="15"/>
  <c r="F1368" i="15"/>
  <c r="F1369" i="15"/>
  <c r="F1370" i="15"/>
  <c r="F1371" i="15"/>
  <c r="F1372" i="15"/>
  <c r="F1373" i="15"/>
  <c r="F1374" i="15"/>
  <c r="F1375" i="15"/>
  <c r="F1376" i="15"/>
  <c r="F1377" i="15"/>
  <c r="F1378" i="15"/>
  <c r="F1379" i="15"/>
  <c r="F1380" i="15"/>
  <c r="F1381" i="15"/>
  <c r="F1382" i="15"/>
  <c r="F1383" i="15"/>
  <c r="F1384" i="15"/>
  <c r="F1385" i="15"/>
  <c r="F1386" i="15"/>
  <c r="F1387" i="15"/>
  <c r="F1388" i="15"/>
  <c r="F1389" i="15"/>
  <c r="F1390" i="15"/>
  <c r="F1391" i="15"/>
  <c r="F1392" i="15"/>
  <c r="F1393" i="15"/>
  <c r="F1394" i="15"/>
  <c r="F1395" i="15"/>
  <c r="F1396" i="15"/>
  <c r="F1397" i="15"/>
  <c r="F1398" i="15"/>
  <c r="F1399" i="15"/>
  <c r="F1400" i="15"/>
  <c r="F1401" i="15"/>
  <c r="F1402" i="15"/>
  <c r="F1403" i="15"/>
  <c r="F1404" i="15"/>
  <c r="F1405" i="15"/>
  <c r="F1406" i="15"/>
  <c r="F1407" i="15"/>
  <c r="F1408" i="15"/>
  <c r="F1409" i="15"/>
  <c r="F1410" i="15"/>
  <c r="F1411" i="15"/>
  <c r="F1412" i="15"/>
  <c r="F1413" i="15"/>
  <c r="F1414" i="15"/>
  <c r="F1415" i="15"/>
  <c r="F1416" i="15"/>
  <c r="F1417" i="15"/>
  <c r="F1418" i="15"/>
  <c r="F1419" i="15"/>
  <c r="F1420" i="15"/>
  <c r="F1421" i="15"/>
  <c r="F1422" i="15"/>
  <c r="F1423" i="15"/>
  <c r="F1424" i="15"/>
  <c r="F1425" i="15"/>
  <c r="F1426" i="15"/>
  <c r="F1427" i="15"/>
  <c r="F1428" i="15"/>
  <c r="F1429" i="15"/>
  <c r="F1430" i="15"/>
  <c r="F1431" i="15"/>
  <c r="F1432" i="15"/>
  <c r="F1433" i="15"/>
  <c r="F1434" i="15"/>
  <c r="F1435" i="15"/>
  <c r="F1436" i="15"/>
  <c r="F1437" i="15"/>
  <c r="F1438" i="15"/>
  <c r="F1439" i="15"/>
  <c r="F1440" i="15"/>
  <c r="F1441" i="15"/>
  <c r="F1442" i="15"/>
  <c r="F1443" i="15"/>
  <c r="F1444" i="15"/>
  <c r="F1445" i="15"/>
  <c r="F1446" i="15"/>
  <c r="F1447" i="15"/>
  <c r="F1448" i="15"/>
  <c r="F1449" i="15"/>
  <c r="F1450" i="15"/>
  <c r="F1451" i="15"/>
  <c r="F1452" i="15"/>
  <c r="F1453" i="15"/>
  <c r="F1454" i="15"/>
  <c r="F1455" i="15"/>
  <c r="F1456" i="15"/>
  <c r="F1457" i="15"/>
  <c r="F1458" i="15"/>
  <c r="F1459" i="15"/>
  <c r="F1460" i="15"/>
  <c r="F1461" i="15"/>
  <c r="F1462" i="15"/>
  <c r="F1463" i="15"/>
  <c r="F1464" i="15"/>
  <c r="F1465" i="15"/>
  <c r="F1466" i="15"/>
  <c r="F1467" i="15"/>
  <c r="F1468" i="15"/>
  <c r="F1469" i="15"/>
  <c r="F1470" i="15"/>
  <c r="F1471" i="15"/>
  <c r="F1472" i="15"/>
  <c r="F1473" i="15"/>
  <c r="F1474" i="15"/>
  <c r="F1475" i="15"/>
  <c r="F1476" i="15"/>
  <c r="F1477" i="15"/>
  <c r="F1478" i="15"/>
  <c r="F1479" i="15"/>
  <c r="F1480" i="15"/>
  <c r="F1481" i="15"/>
  <c r="F1482" i="15"/>
  <c r="F1483" i="15"/>
  <c r="F1484" i="15"/>
  <c r="F1485" i="15"/>
  <c r="F1486" i="15"/>
  <c r="F1487" i="15"/>
  <c r="F1488" i="15"/>
  <c r="F1489" i="15"/>
  <c r="F1490" i="15"/>
  <c r="F1491" i="15"/>
  <c r="F1492" i="15"/>
  <c r="F1493" i="15"/>
  <c r="F1494" i="15"/>
  <c r="F1495" i="15"/>
  <c r="F1496" i="15"/>
  <c r="F1497" i="15"/>
  <c r="F1498" i="15"/>
  <c r="F1499" i="15"/>
  <c r="F1500" i="15"/>
  <c r="F1501" i="15"/>
  <c r="F1502" i="15"/>
  <c r="F1503" i="15"/>
  <c r="F1504" i="15"/>
  <c r="F1505" i="15"/>
  <c r="F1506" i="15"/>
  <c r="F1507" i="15"/>
  <c r="F1508" i="15"/>
  <c r="F1509" i="15"/>
  <c r="F1510" i="15"/>
  <c r="F1511" i="15"/>
  <c r="F1512" i="15"/>
  <c r="F1513" i="15"/>
  <c r="F1514" i="15"/>
  <c r="F1515" i="15"/>
  <c r="F1516" i="15"/>
  <c r="F1517" i="15"/>
  <c r="F1518" i="15"/>
  <c r="F1519" i="15"/>
  <c r="F1520" i="15"/>
  <c r="F1521" i="15"/>
  <c r="F1522" i="15"/>
  <c r="F1523" i="15"/>
  <c r="F1524" i="15"/>
  <c r="F1525" i="15"/>
  <c r="F1526" i="15"/>
  <c r="F1527" i="15"/>
  <c r="F1528" i="15"/>
  <c r="F1529" i="15"/>
  <c r="F1530" i="15"/>
  <c r="F1531" i="15"/>
  <c r="F1532" i="15"/>
  <c r="F1533" i="15"/>
  <c r="F1534" i="15"/>
  <c r="F1535" i="15"/>
  <c r="F1536" i="15"/>
  <c r="F1537" i="15"/>
  <c r="F1538" i="15"/>
  <c r="F1539" i="15"/>
  <c r="F1540" i="15"/>
  <c r="F1541" i="15"/>
  <c r="F1542" i="15"/>
  <c r="F1543" i="15"/>
  <c r="F1544" i="15"/>
  <c r="F1545" i="15"/>
  <c r="F1546" i="15"/>
  <c r="F1547" i="15"/>
  <c r="F1548" i="15"/>
  <c r="F1549" i="15"/>
  <c r="F1550" i="15"/>
  <c r="F1551" i="15"/>
  <c r="F1552" i="15"/>
  <c r="F1553" i="15"/>
  <c r="F1554" i="15"/>
  <c r="F1555" i="15"/>
  <c r="F1556" i="15"/>
  <c r="F1557" i="15"/>
  <c r="F1558" i="15"/>
  <c r="F1559" i="15"/>
  <c r="F1560" i="15"/>
  <c r="F1561" i="15"/>
  <c r="F1562" i="15"/>
  <c r="F1563" i="15"/>
  <c r="F1564" i="15"/>
  <c r="F1565" i="15"/>
  <c r="F1566" i="15"/>
  <c r="F1567" i="15"/>
  <c r="F1568" i="15"/>
  <c r="F1569" i="15"/>
  <c r="F1570" i="15"/>
  <c r="F1571" i="15"/>
  <c r="F1572" i="15"/>
  <c r="F1573" i="15"/>
  <c r="F1574" i="15"/>
  <c r="F1575" i="15"/>
  <c r="F1576" i="15"/>
  <c r="F1577" i="15"/>
  <c r="F1578" i="15"/>
  <c r="F1579" i="15"/>
  <c r="F1580" i="15"/>
  <c r="F1581" i="15"/>
  <c r="F1582" i="15"/>
  <c r="F1583" i="15"/>
  <c r="F1584" i="15"/>
  <c r="F1585" i="15"/>
  <c r="F1586" i="15"/>
  <c r="F1587" i="15"/>
  <c r="F1588" i="15"/>
  <c r="F1589" i="15"/>
  <c r="F1590" i="15"/>
  <c r="F1591" i="15"/>
  <c r="F1592" i="15"/>
  <c r="F1593" i="15"/>
  <c r="F1594" i="15"/>
  <c r="F1595" i="15"/>
  <c r="F1596" i="15"/>
  <c r="F1597" i="15"/>
  <c r="F1598" i="15"/>
  <c r="F1599" i="15"/>
  <c r="F1600" i="15"/>
  <c r="F1601" i="15"/>
  <c r="F1602" i="15"/>
  <c r="F1603" i="15"/>
  <c r="F1604" i="15"/>
  <c r="F1605" i="15"/>
  <c r="F1606" i="15"/>
  <c r="F1607" i="15"/>
  <c r="F1608" i="15"/>
  <c r="F1609" i="15"/>
  <c r="F1610" i="15"/>
  <c r="F1611" i="15"/>
  <c r="F1612" i="15"/>
  <c r="F1613" i="15"/>
  <c r="F1614" i="15"/>
  <c r="F1615" i="15"/>
  <c r="F1616" i="15"/>
  <c r="F1617" i="15"/>
  <c r="F1618" i="15"/>
  <c r="F1619" i="15"/>
  <c r="F1620" i="15"/>
  <c r="F1621" i="15"/>
  <c r="F1622" i="15"/>
  <c r="F1623" i="15"/>
  <c r="F1624" i="15"/>
  <c r="F1625" i="15"/>
  <c r="F1626" i="15"/>
  <c r="F1627" i="15"/>
  <c r="F1628" i="15"/>
  <c r="F1629" i="15"/>
  <c r="F1630" i="15"/>
  <c r="F1631" i="15"/>
  <c r="F1632" i="15"/>
  <c r="F1633" i="15"/>
  <c r="F1634" i="15"/>
  <c r="F1635" i="15"/>
  <c r="F1636" i="15"/>
  <c r="F1637" i="15"/>
  <c r="F1638" i="15"/>
  <c r="F1639" i="15"/>
  <c r="F1640" i="15"/>
  <c r="F1641" i="15"/>
  <c r="F1642" i="15"/>
  <c r="F1643" i="15"/>
  <c r="F1644" i="15"/>
  <c r="F1645" i="15"/>
  <c r="F1646" i="15"/>
  <c r="F1647" i="15"/>
  <c r="F1648" i="15"/>
  <c r="F1649" i="15"/>
  <c r="F1650" i="15"/>
  <c r="F1651" i="15"/>
  <c r="F1652" i="15"/>
  <c r="F1653" i="15"/>
  <c r="F1654" i="15"/>
  <c r="F1655" i="15"/>
  <c r="F1656" i="15"/>
  <c r="F1657" i="15"/>
  <c r="F1658" i="15"/>
  <c r="F1659" i="15"/>
  <c r="F1660" i="15"/>
  <c r="F1661" i="15"/>
  <c r="F1662" i="15"/>
  <c r="F1663" i="15"/>
  <c r="F1664" i="15"/>
  <c r="F1665" i="15"/>
  <c r="F1666" i="15"/>
  <c r="F1667" i="15"/>
  <c r="F1668" i="15"/>
  <c r="F1669" i="15"/>
  <c r="F1670" i="15"/>
  <c r="F1671" i="15"/>
  <c r="F1672" i="15"/>
  <c r="F1673" i="15"/>
  <c r="F1674" i="15"/>
  <c r="F1675" i="15"/>
  <c r="F1676" i="15"/>
  <c r="F1677" i="15"/>
  <c r="F1678" i="15"/>
  <c r="F1679" i="15"/>
  <c r="F1680" i="15"/>
  <c r="F1681" i="15"/>
  <c r="F1682" i="15"/>
  <c r="F1683" i="15"/>
  <c r="F1684" i="15"/>
  <c r="F1685" i="15"/>
  <c r="F1686" i="15"/>
  <c r="F1687" i="15"/>
  <c r="F1688" i="15"/>
  <c r="F1689" i="15"/>
  <c r="F1690" i="15"/>
  <c r="F1691" i="15"/>
  <c r="F1692" i="15"/>
  <c r="F1693" i="15"/>
  <c r="F1694" i="15"/>
  <c r="F1695" i="15"/>
  <c r="F1696" i="15"/>
  <c r="F1697" i="15"/>
  <c r="F1698" i="15"/>
  <c r="F1699" i="15"/>
  <c r="F1700" i="15"/>
  <c r="F1701" i="15"/>
  <c r="F1702" i="15"/>
  <c r="F1703" i="15"/>
  <c r="F1704" i="15"/>
  <c r="F1705" i="15"/>
  <c r="F1706" i="15"/>
  <c r="F1707" i="15"/>
  <c r="F1708" i="15"/>
  <c r="F1709" i="15"/>
  <c r="F1710" i="15"/>
  <c r="F1711" i="15"/>
  <c r="F1712" i="15"/>
  <c r="F1713" i="15"/>
  <c r="F1714" i="15"/>
  <c r="F1715" i="15"/>
  <c r="F1716" i="15"/>
  <c r="F1717" i="15"/>
  <c r="F1718" i="15"/>
  <c r="F1719" i="15"/>
  <c r="F1720" i="15"/>
  <c r="F1721" i="15"/>
  <c r="F1722" i="15"/>
  <c r="F1723" i="15"/>
  <c r="F1724" i="15"/>
  <c r="F1725" i="15"/>
  <c r="F1726" i="15"/>
  <c r="F1727" i="15"/>
  <c r="F1728" i="15"/>
  <c r="F1729" i="15"/>
  <c r="F1730" i="15"/>
  <c r="F1731" i="15"/>
  <c r="F1732" i="15"/>
  <c r="F1733" i="15"/>
  <c r="F1734" i="15"/>
  <c r="F1735" i="15"/>
  <c r="F1736" i="15"/>
  <c r="F1737" i="15"/>
  <c r="F1738" i="15"/>
  <c r="F1739" i="15"/>
  <c r="F1740" i="15"/>
  <c r="F1741" i="15"/>
  <c r="F1742" i="15"/>
  <c r="F1743" i="15"/>
  <c r="F1744" i="15"/>
  <c r="F1745" i="15"/>
  <c r="F1746" i="15"/>
  <c r="F1747" i="15"/>
  <c r="F1748" i="15"/>
  <c r="F1749" i="15"/>
  <c r="F1750" i="15"/>
  <c r="F1751" i="15"/>
  <c r="F1752" i="15"/>
  <c r="F1753" i="15"/>
  <c r="F1754" i="15"/>
  <c r="F1755" i="15"/>
  <c r="F1756" i="15"/>
  <c r="F1757" i="15"/>
  <c r="F1758" i="15"/>
  <c r="F1759" i="15"/>
  <c r="F1760" i="15"/>
  <c r="F1761" i="15"/>
  <c r="F1762" i="15"/>
  <c r="F1763" i="15"/>
  <c r="F1764" i="15"/>
  <c r="F1765" i="15"/>
  <c r="F1766" i="15"/>
  <c r="F1767" i="15"/>
  <c r="F1768" i="15"/>
  <c r="F1769" i="15"/>
  <c r="F1770" i="15"/>
  <c r="F1771" i="15"/>
  <c r="F1772" i="15"/>
  <c r="F1773" i="15"/>
  <c r="F1774" i="15"/>
  <c r="F1775" i="15"/>
  <c r="F1776" i="15"/>
  <c r="F1777" i="15"/>
  <c r="F1778" i="15"/>
  <c r="F1779" i="15"/>
  <c r="F1780" i="15"/>
  <c r="F1781" i="15"/>
  <c r="F1782" i="15"/>
  <c r="F1783" i="15"/>
  <c r="F1784" i="15"/>
  <c r="F1785" i="15"/>
  <c r="F1786" i="15"/>
  <c r="F1787" i="15"/>
  <c r="F1788" i="15"/>
  <c r="F1789" i="15"/>
  <c r="F1790" i="15"/>
  <c r="F1791" i="15"/>
  <c r="F1792" i="15"/>
  <c r="F1793" i="15"/>
  <c r="F1794" i="15"/>
  <c r="F1795" i="15"/>
  <c r="F1796" i="15"/>
  <c r="F1797" i="15"/>
  <c r="F1798" i="15"/>
  <c r="F1799" i="15"/>
  <c r="F1800" i="15"/>
  <c r="F1801" i="15"/>
  <c r="F1802" i="15"/>
  <c r="F1803" i="15"/>
  <c r="F1804" i="15"/>
  <c r="F1805" i="15"/>
  <c r="F1806" i="15"/>
  <c r="F1807" i="15"/>
  <c r="F1808" i="15"/>
  <c r="F1809" i="15"/>
  <c r="F1810" i="15"/>
  <c r="F1811" i="15"/>
  <c r="F1812" i="15"/>
  <c r="F1813" i="15"/>
  <c r="F1814" i="15"/>
  <c r="F1815" i="15"/>
  <c r="F1816" i="15"/>
  <c r="F1817" i="15"/>
  <c r="F1818" i="15"/>
  <c r="F1819" i="15"/>
  <c r="F1820" i="15"/>
  <c r="F1821" i="15"/>
  <c r="F1822" i="15"/>
  <c r="F1823" i="15"/>
  <c r="F1824" i="15"/>
  <c r="F1825" i="15"/>
  <c r="F1826" i="15"/>
  <c r="F1827" i="15"/>
  <c r="F1828" i="15"/>
  <c r="F1829" i="15"/>
  <c r="F1830" i="15"/>
  <c r="F1831" i="15"/>
  <c r="F1832" i="15"/>
  <c r="F1833" i="15"/>
  <c r="F1834" i="15"/>
  <c r="F1835" i="15"/>
  <c r="F1836" i="15"/>
  <c r="F1837" i="15"/>
  <c r="F1838" i="15"/>
  <c r="F1839" i="15"/>
  <c r="F1840" i="15"/>
  <c r="F1841" i="15"/>
  <c r="F1842" i="15"/>
  <c r="F1843" i="15"/>
  <c r="F1844" i="15"/>
  <c r="F1845" i="15"/>
  <c r="F1846" i="15"/>
  <c r="F1847" i="15"/>
  <c r="F1848" i="15"/>
  <c r="F1849" i="15"/>
  <c r="F1850" i="15"/>
  <c r="F1851" i="15"/>
  <c r="F1852" i="15"/>
  <c r="F1853" i="15"/>
  <c r="F1854" i="15"/>
  <c r="F1855" i="15"/>
  <c r="F1856" i="15"/>
  <c r="F1857" i="15"/>
  <c r="F1858" i="15"/>
  <c r="F1859" i="15"/>
  <c r="F1860" i="15"/>
  <c r="F1861" i="15"/>
  <c r="F1862" i="15"/>
  <c r="F1863" i="15"/>
  <c r="F1864" i="15"/>
  <c r="F1865" i="15"/>
  <c r="F1866" i="15"/>
  <c r="F1867" i="15"/>
  <c r="F1868" i="15"/>
  <c r="F1869" i="15"/>
  <c r="F1870" i="15"/>
  <c r="F1871" i="15"/>
  <c r="F1872" i="15"/>
  <c r="F1873" i="15"/>
  <c r="F1874" i="15"/>
  <c r="F1875" i="15"/>
  <c r="F1876" i="15"/>
  <c r="F1877" i="15"/>
  <c r="F1878" i="15"/>
  <c r="F1879" i="15"/>
  <c r="F1880" i="15"/>
  <c r="F1881" i="15"/>
  <c r="F1882" i="15"/>
  <c r="F1883" i="15"/>
  <c r="F1884" i="15"/>
  <c r="F1885" i="15"/>
  <c r="F1886" i="15"/>
  <c r="F1887" i="15"/>
  <c r="F1888" i="15"/>
  <c r="F1889" i="15"/>
  <c r="F1890" i="15"/>
  <c r="F1891" i="15"/>
  <c r="F1892" i="15"/>
  <c r="F1893" i="15"/>
  <c r="F1894" i="15"/>
  <c r="F1895" i="15"/>
  <c r="F1896" i="15"/>
  <c r="F1897" i="15"/>
  <c r="F1898" i="15"/>
  <c r="F1899" i="15"/>
  <c r="F1900" i="15"/>
  <c r="F1901" i="15"/>
  <c r="F1902" i="15"/>
  <c r="F1903" i="15"/>
  <c r="F1904" i="15"/>
  <c r="F1905" i="15"/>
  <c r="F1906" i="15"/>
  <c r="F1907" i="15"/>
  <c r="F1908" i="15"/>
  <c r="F1909" i="15"/>
  <c r="F1910" i="15"/>
  <c r="F1911" i="15"/>
  <c r="F1912" i="15"/>
  <c r="F1913" i="15"/>
  <c r="F1914" i="15"/>
  <c r="F1915" i="15"/>
  <c r="F1916" i="15"/>
  <c r="F1917" i="15"/>
  <c r="F1918" i="15"/>
  <c r="F1919" i="15"/>
  <c r="F1920" i="15"/>
  <c r="F1921" i="15"/>
  <c r="F1922" i="15"/>
  <c r="F1923" i="15"/>
  <c r="F1924" i="15"/>
  <c r="F1925" i="15"/>
  <c r="F1926" i="15"/>
  <c r="F1927" i="15"/>
  <c r="F1928" i="15"/>
  <c r="F1929" i="15"/>
  <c r="F1930" i="15"/>
  <c r="F1931" i="15"/>
  <c r="F1932" i="15"/>
  <c r="F1933" i="15"/>
  <c r="F1934" i="15"/>
  <c r="F1935" i="15"/>
  <c r="F1936" i="15"/>
  <c r="F1937" i="15"/>
  <c r="F1938" i="15"/>
  <c r="F1939" i="15"/>
  <c r="F1940" i="15"/>
  <c r="F1941" i="15"/>
  <c r="F1942" i="15"/>
  <c r="F1943" i="15"/>
  <c r="F1944" i="15"/>
  <c r="F1945" i="15"/>
  <c r="F1946" i="15"/>
  <c r="F1947" i="15"/>
  <c r="F1948" i="15"/>
  <c r="F1949" i="15"/>
  <c r="F1950" i="15"/>
  <c r="F1951" i="15"/>
  <c r="F1952" i="15"/>
  <c r="F1953" i="15"/>
  <c r="F1954" i="15"/>
  <c r="F1955" i="15"/>
  <c r="F1956" i="15"/>
  <c r="F1957" i="15"/>
  <c r="F1958" i="15"/>
  <c r="F1959" i="15"/>
  <c r="F1960" i="15"/>
  <c r="F1961" i="15"/>
  <c r="F1962" i="15"/>
  <c r="F1963" i="15"/>
  <c r="F1964" i="15"/>
  <c r="F1965" i="15"/>
  <c r="F1966" i="15"/>
  <c r="F1967" i="15"/>
  <c r="F1968" i="15"/>
  <c r="F1969" i="15"/>
  <c r="F1970" i="15"/>
  <c r="F1971" i="15"/>
  <c r="F1972" i="15"/>
  <c r="F1973" i="15"/>
  <c r="F1974" i="15"/>
  <c r="F1975" i="15"/>
  <c r="F1976" i="15"/>
  <c r="F1977" i="15"/>
  <c r="F1978" i="15"/>
  <c r="F1979" i="15"/>
  <c r="F1980" i="15"/>
  <c r="F1981" i="15"/>
  <c r="F1982" i="15"/>
  <c r="F1983" i="15"/>
  <c r="F1984" i="15"/>
  <c r="F1985" i="15"/>
  <c r="F1986" i="15"/>
  <c r="F1987" i="15"/>
  <c r="F1988" i="15"/>
  <c r="F1989" i="15"/>
  <c r="F1990" i="15"/>
  <c r="F1991" i="15"/>
  <c r="F1992" i="15"/>
  <c r="F1993" i="15"/>
  <c r="F1994" i="15"/>
  <c r="F1995" i="15"/>
  <c r="F1996" i="15"/>
  <c r="F1997" i="15"/>
  <c r="F1998" i="15"/>
  <c r="F1999" i="15"/>
  <c r="F2000" i="15"/>
  <c r="F2001" i="15"/>
  <c r="F2002" i="15"/>
  <c r="F2003" i="15"/>
  <c r="F2004" i="15"/>
  <c r="F2005" i="15"/>
  <c r="F2006" i="15"/>
  <c r="F2007" i="15"/>
  <c r="F2008" i="15"/>
  <c r="F2009" i="15"/>
  <c r="F2010" i="15"/>
  <c r="F2011" i="15"/>
  <c r="F2012" i="15"/>
  <c r="F2013" i="15"/>
  <c r="F2014" i="15"/>
  <c r="F2015" i="15"/>
  <c r="F2016" i="15"/>
  <c r="F2017" i="15"/>
  <c r="F2018" i="15"/>
  <c r="F2019" i="15"/>
  <c r="F2020" i="15"/>
  <c r="F2021" i="15"/>
  <c r="F2022" i="15"/>
  <c r="F2023" i="15"/>
  <c r="F2024" i="15"/>
  <c r="F2025" i="15"/>
  <c r="F2026" i="15"/>
  <c r="F2027" i="15"/>
  <c r="F2028" i="15"/>
  <c r="F2029" i="15"/>
  <c r="F2030" i="15"/>
  <c r="F2031" i="15"/>
  <c r="F2032" i="15"/>
  <c r="F2033" i="15"/>
  <c r="F2034" i="15"/>
  <c r="F2035" i="15"/>
  <c r="F2036" i="15"/>
  <c r="F2037" i="15"/>
  <c r="F2038" i="15"/>
  <c r="F2039" i="15"/>
  <c r="F2040" i="15"/>
  <c r="F2041" i="15"/>
  <c r="F2042" i="15"/>
  <c r="F2043" i="15"/>
  <c r="F2044" i="15"/>
  <c r="F2045" i="15"/>
  <c r="F2046" i="15"/>
  <c r="F2047" i="15"/>
  <c r="F2048" i="15"/>
  <c r="F2049" i="15"/>
  <c r="F2050" i="15"/>
  <c r="F2051" i="15"/>
  <c r="F2052" i="15"/>
  <c r="F2053" i="15"/>
  <c r="F2054" i="15"/>
  <c r="F2055" i="15"/>
  <c r="F2056" i="15"/>
  <c r="F2057" i="15"/>
  <c r="F2058" i="15"/>
  <c r="F2059" i="15"/>
  <c r="F2060" i="15"/>
  <c r="F2061" i="15"/>
  <c r="F2062" i="15"/>
  <c r="F2063" i="15"/>
  <c r="F2064" i="15"/>
  <c r="F2065" i="15"/>
  <c r="F2066" i="15"/>
  <c r="F2067" i="15"/>
  <c r="F2068" i="15"/>
  <c r="F2069" i="15"/>
  <c r="F2070" i="15"/>
  <c r="F2071" i="15"/>
  <c r="F2072" i="15"/>
  <c r="F2073" i="15"/>
  <c r="F2074" i="15"/>
  <c r="F2075" i="15"/>
  <c r="F2076" i="15"/>
  <c r="F2077" i="15"/>
  <c r="F2078" i="15"/>
  <c r="F2079" i="15"/>
  <c r="F2080" i="15"/>
  <c r="F2081" i="15"/>
  <c r="F2082" i="15"/>
  <c r="F2083" i="15"/>
  <c r="F2084" i="15"/>
  <c r="F2085" i="15"/>
  <c r="F2086" i="15"/>
  <c r="F2087" i="15"/>
  <c r="F2088" i="15"/>
  <c r="F2089" i="15"/>
  <c r="F2090" i="15"/>
  <c r="F2091" i="15"/>
  <c r="F2092" i="15"/>
  <c r="F2093" i="15"/>
  <c r="F2094" i="15"/>
  <c r="F2095" i="15"/>
  <c r="F2096" i="15"/>
  <c r="F2097" i="15"/>
  <c r="F2098" i="15"/>
  <c r="F2099" i="15"/>
  <c r="F2100" i="15"/>
  <c r="F2101" i="15"/>
  <c r="F2102" i="15"/>
  <c r="F2103" i="15"/>
  <c r="F2104" i="15"/>
  <c r="F2105" i="15"/>
  <c r="F2106" i="15"/>
  <c r="F2107" i="15"/>
  <c r="F2108" i="15"/>
  <c r="F2109" i="15"/>
  <c r="F2110" i="15"/>
  <c r="F2111" i="15"/>
  <c r="F2112" i="15"/>
  <c r="F2113" i="15"/>
  <c r="F2114" i="15"/>
  <c r="F2115" i="15"/>
  <c r="F2116" i="15"/>
  <c r="F2117" i="15"/>
  <c r="F2118" i="15"/>
  <c r="F2119" i="15"/>
  <c r="F2120" i="15"/>
  <c r="F2121" i="15"/>
  <c r="F2122" i="15"/>
  <c r="F2123" i="15"/>
  <c r="F2124" i="15"/>
  <c r="F2125" i="15"/>
  <c r="F2126" i="15"/>
  <c r="F2127" i="15"/>
  <c r="F2128" i="15"/>
  <c r="F2129" i="15"/>
  <c r="F2130" i="15"/>
  <c r="F2131" i="15"/>
  <c r="F2132" i="15"/>
  <c r="F2133" i="15"/>
  <c r="F2134" i="15"/>
  <c r="F2135" i="15"/>
  <c r="F2136" i="15"/>
  <c r="F2137" i="15"/>
  <c r="F2138" i="15"/>
  <c r="F2139" i="15"/>
  <c r="F2140" i="15"/>
  <c r="F2141" i="15"/>
  <c r="F2142" i="15"/>
  <c r="F2143" i="15"/>
  <c r="F2144" i="15"/>
  <c r="F2145" i="15"/>
  <c r="F2146" i="15"/>
  <c r="F2147" i="15"/>
  <c r="F2148" i="15"/>
  <c r="F2149" i="15"/>
  <c r="F2150" i="15"/>
  <c r="F2151" i="15"/>
  <c r="F2152" i="15"/>
  <c r="F2153" i="15"/>
  <c r="F2154" i="15"/>
  <c r="F2155" i="15"/>
  <c r="F2156" i="15"/>
  <c r="F2157" i="15"/>
  <c r="F2158" i="15"/>
  <c r="F2159" i="15"/>
  <c r="F2160" i="15"/>
  <c r="F2161" i="15"/>
  <c r="F2162" i="15"/>
  <c r="F2163" i="15"/>
  <c r="F2164" i="15"/>
  <c r="F2165" i="15"/>
  <c r="F2166" i="15"/>
  <c r="F2167" i="15"/>
  <c r="F2168" i="15"/>
  <c r="F2169" i="15"/>
  <c r="F2170" i="15"/>
  <c r="F2171" i="15"/>
  <c r="F2172" i="15"/>
  <c r="F2173" i="15"/>
  <c r="F2174" i="15"/>
  <c r="F2175" i="15"/>
  <c r="F2176" i="15"/>
  <c r="F2177" i="15"/>
  <c r="F2178" i="15"/>
  <c r="F2179" i="15"/>
  <c r="F2180" i="15"/>
  <c r="F2181" i="15"/>
  <c r="F2182" i="15"/>
  <c r="F2183" i="15"/>
  <c r="F2184" i="15"/>
  <c r="F2185" i="15"/>
  <c r="F2186" i="15"/>
  <c r="F2187" i="15"/>
  <c r="F2188" i="15"/>
  <c r="F2189" i="15"/>
  <c r="F2190" i="15"/>
  <c r="F2191" i="15"/>
  <c r="F2192" i="15"/>
  <c r="F2193" i="15"/>
  <c r="F2194" i="15"/>
  <c r="F2195" i="15"/>
  <c r="F2196" i="15"/>
  <c r="F2197" i="15"/>
  <c r="F2198" i="15"/>
  <c r="F2199" i="15"/>
  <c r="F2200" i="15"/>
  <c r="F2201" i="15"/>
  <c r="F2202" i="15"/>
  <c r="F2203" i="15"/>
  <c r="F2204" i="15"/>
  <c r="F2205" i="15"/>
  <c r="F2206" i="15"/>
  <c r="F2207" i="15"/>
  <c r="F2208" i="15"/>
  <c r="F2209" i="15"/>
  <c r="F2210" i="15"/>
  <c r="F2211" i="15"/>
  <c r="F2212" i="15"/>
  <c r="F2213" i="15"/>
  <c r="F2214" i="15"/>
  <c r="F2215" i="15"/>
  <c r="F2216" i="15"/>
  <c r="F2217" i="15"/>
  <c r="F2218" i="15"/>
  <c r="F2219" i="15"/>
  <c r="F2220" i="15"/>
  <c r="F2221" i="15"/>
  <c r="F2222" i="15"/>
  <c r="F2223" i="15"/>
  <c r="F2224" i="15"/>
  <c r="F2225" i="15"/>
  <c r="F2226" i="15"/>
  <c r="F2227" i="15"/>
  <c r="F2228" i="15"/>
  <c r="D2" i="15"/>
  <c r="B94" i="30"/>
  <c r="B93" i="30"/>
  <c r="B44" i="10"/>
  <c r="B46" i="10"/>
  <c r="G31" i="15"/>
  <c r="G32" i="15"/>
  <c r="G33" i="15"/>
  <c r="G34" i="15"/>
  <c r="G35" i="15"/>
  <c r="G36" i="15"/>
  <c r="G37" i="15"/>
  <c r="G38" i="15"/>
  <c r="B61" i="10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G250" i="15"/>
  <c r="G251" i="15"/>
  <c r="G252" i="15"/>
  <c r="G253" i="15"/>
  <c r="G254" i="15"/>
  <c r="G255" i="15"/>
  <c r="G256" i="15"/>
  <c r="G257" i="15"/>
  <c r="G258" i="15"/>
  <c r="G259" i="15"/>
  <c r="G260" i="15"/>
  <c r="G261" i="15"/>
  <c r="G262" i="15"/>
  <c r="G263" i="15"/>
  <c r="G264" i="15"/>
  <c r="G265" i="15"/>
  <c r="G266" i="15"/>
  <c r="G267" i="15"/>
  <c r="G268" i="15"/>
  <c r="G269" i="15"/>
  <c r="G270" i="15"/>
  <c r="G271" i="15"/>
  <c r="G272" i="15"/>
  <c r="G273" i="15"/>
  <c r="G274" i="15"/>
  <c r="G275" i="15"/>
  <c r="G276" i="15"/>
  <c r="G277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0" i="15"/>
  <c r="G321" i="15"/>
  <c r="G322" i="15"/>
  <c r="G323" i="15"/>
  <c r="G324" i="15"/>
  <c r="G325" i="15"/>
  <c r="G326" i="15"/>
  <c r="G327" i="15"/>
  <c r="G328" i="15"/>
  <c r="G329" i="15"/>
  <c r="G330" i="15"/>
  <c r="G331" i="15"/>
  <c r="G332" i="15"/>
  <c r="G333" i="15"/>
  <c r="G334" i="15"/>
  <c r="G335" i="15"/>
  <c r="G336" i="15"/>
  <c r="G337" i="15"/>
  <c r="G338" i="15"/>
  <c r="G339" i="15"/>
  <c r="G340" i="15"/>
  <c r="G341" i="15"/>
  <c r="G342" i="15"/>
  <c r="G343" i="15"/>
  <c r="G344" i="15"/>
  <c r="G345" i="15"/>
  <c r="G346" i="15"/>
  <c r="G347" i="15"/>
  <c r="G348" i="15"/>
  <c r="G349" i="15"/>
  <c r="G350" i="15"/>
  <c r="G351" i="15"/>
  <c r="G352" i="15"/>
  <c r="G353" i="15"/>
  <c r="G354" i="15"/>
  <c r="G355" i="15"/>
  <c r="G356" i="15"/>
  <c r="G357" i="15"/>
  <c r="G358" i="15"/>
  <c r="G359" i="15"/>
  <c r="G360" i="15"/>
  <c r="G361" i="15"/>
  <c r="G362" i="15"/>
  <c r="G363" i="15"/>
  <c r="G364" i="15"/>
  <c r="G365" i="15"/>
  <c r="G366" i="15"/>
  <c r="G367" i="15"/>
  <c r="G368" i="15"/>
  <c r="G369" i="15"/>
  <c r="G370" i="15"/>
  <c r="G371" i="15"/>
  <c r="G372" i="15"/>
  <c r="G373" i="15"/>
  <c r="G374" i="15"/>
  <c r="G375" i="15"/>
  <c r="G376" i="15"/>
  <c r="G377" i="15"/>
  <c r="G378" i="15"/>
  <c r="G379" i="15"/>
  <c r="G380" i="15"/>
  <c r="G381" i="15"/>
  <c r="G382" i="15"/>
  <c r="G383" i="15"/>
  <c r="G384" i="15"/>
  <c r="G385" i="15"/>
  <c r="G386" i="15"/>
  <c r="G387" i="15"/>
  <c r="G388" i="15"/>
  <c r="G389" i="15"/>
  <c r="G390" i="15"/>
  <c r="G391" i="15"/>
  <c r="G392" i="15"/>
  <c r="G393" i="15"/>
  <c r="G394" i="15"/>
  <c r="G395" i="15"/>
  <c r="G396" i="15"/>
  <c r="G397" i="15"/>
  <c r="G398" i="15"/>
  <c r="G399" i="15"/>
  <c r="G400" i="15"/>
  <c r="G401" i="15"/>
  <c r="G402" i="15"/>
  <c r="G403" i="15"/>
  <c r="G404" i="15"/>
  <c r="G405" i="15"/>
  <c r="G406" i="15"/>
  <c r="G407" i="15"/>
  <c r="G408" i="15"/>
  <c r="G409" i="15"/>
  <c r="G410" i="15"/>
  <c r="G411" i="15"/>
  <c r="G412" i="15"/>
  <c r="G413" i="15"/>
  <c r="G414" i="15"/>
  <c r="G415" i="15"/>
  <c r="G416" i="15"/>
  <c r="G417" i="15"/>
  <c r="G418" i="15"/>
  <c r="G419" i="15"/>
  <c r="G420" i="15"/>
  <c r="G421" i="15"/>
  <c r="G422" i="15"/>
  <c r="G423" i="15"/>
  <c r="G424" i="15"/>
  <c r="G425" i="15"/>
  <c r="G426" i="15"/>
  <c r="G427" i="15"/>
  <c r="G428" i="15"/>
  <c r="G429" i="15"/>
  <c r="G430" i="15"/>
  <c r="G431" i="15"/>
  <c r="G432" i="15"/>
  <c r="G433" i="15"/>
  <c r="G434" i="15"/>
  <c r="G435" i="15"/>
  <c r="G436" i="15"/>
  <c r="G437" i="15"/>
  <c r="G438" i="15"/>
  <c r="G439" i="15"/>
  <c r="G440" i="15"/>
  <c r="G441" i="15"/>
  <c r="G442" i="15"/>
  <c r="G443" i="15"/>
  <c r="G444" i="15"/>
  <c r="G445" i="15"/>
  <c r="G446" i="15"/>
  <c r="G447" i="15"/>
  <c r="G448" i="15"/>
  <c r="G449" i="15"/>
  <c r="G450" i="15"/>
  <c r="G451" i="15"/>
  <c r="G452" i="15"/>
  <c r="G453" i="15"/>
  <c r="G454" i="15"/>
  <c r="G455" i="15"/>
  <c r="G456" i="15"/>
  <c r="G457" i="15"/>
  <c r="G458" i="15"/>
  <c r="G459" i="15"/>
  <c r="G460" i="15"/>
  <c r="G461" i="15"/>
  <c r="G462" i="15"/>
  <c r="G463" i="15"/>
  <c r="G464" i="15"/>
  <c r="G465" i="15"/>
  <c r="G466" i="15"/>
  <c r="G467" i="15"/>
  <c r="G468" i="15"/>
  <c r="G469" i="15"/>
  <c r="G470" i="15"/>
  <c r="G471" i="15"/>
  <c r="G472" i="15"/>
  <c r="G473" i="15"/>
  <c r="G474" i="15"/>
  <c r="G475" i="15"/>
  <c r="G476" i="15"/>
  <c r="G477" i="15"/>
  <c r="G478" i="15"/>
  <c r="G479" i="15"/>
  <c r="G480" i="15"/>
  <c r="G481" i="15"/>
  <c r="G482" i="15"/>
  <c r="G483" i="15"/>
  <c r="G484" i="15"/>
  <c r="G485" i="15"/>
  <c r="G486" i="15"/>
  <c r="G487" i="15"/>
  <c r="G488" i="15"/>
  <c r="G489" i="15"/>
  <c r="G490" i="15"/>
  <c r="G491" i="15"/>
  <c r="G492" i="15"/>
  <c r="G493" i="15"/>
  <c r="G494" i="15"/>
  <c r="G495" i="15"/>
  <c r="G496" i="15"/>
  <c r="G497" i="15"/>
  <c r="G498" i="15"/>
  <c r="G499" i="15"/>
  <c r="G500" i="15"/>
  <c r="G501" i="15"/>
  <c r="G502" i="15"/>
  <c r="G503" i="15"/>
  <c r="G504" i="15"/>
  <c r="G505" i="15"/>
  <c r="G506" i="15"/>
  <c r="G507" i="15"/>
  <c r="G508" i="15"/>
  <c r="G509" i="15"/>
  <c r="G510" i="15"/>
  <c r="G511" i="15"/>
  <c r="G512" i="15"/>
  <c r="G513" i="15"/>
  <c r="G514" i="15"/>
  <c r="G515" i="15"/>
  <c r="G516" i="15"/>
  <c r="G517" i="15"/>
  <c r="G518" i="15"/>
  <c r="G519" i="15"/>
  <c r="G520" i="15"/>
  <c r="G521" i="15"/>
  <c r="G522" i="15"/>
  <c r="G523" i="15"/>
  <c r="G524" i="15"/>
  <c r="G525" i="15"/>
  <c r="G526" i="15"/>
  <c r="G527" i="15"/>
  <c r="G528" i="15"/>
  <c r="G529" i="15"/>
  <c r="G530" i="15"/>
  <c r="G531" i="15"/>
  <c r="G532" i="15"/>
  <c r="G533" i="15"/>
  <c r="G534" i="15"/>
  <c r="G535" i="15"/>
  <c r="G536" i="15"/>
  <c r="G537" i="15"/>
  <c r="G538" i="15"/>
  <c r="G539" i="15"/>
  <c r="G540" i="15"/>
  <c r="G541" i="15"/>
  <c r="G542" i="15"/>
  <c r="G543" i="15"/>
  <c r="G544" i="15"/>
  <c r="G545" i="15"/>
  <c r="G546" i="15"/>
  <c r="G547" i="15"/>
  <c r="G548" i="15"/>
  <c r="G549" i="15"/>
  <c r="G550" i="15"/>
  <c r="G551" i="15"/>
  <c r="G552" i="15"/>
  <c r="G553" i="15"/>
  <c r="G554" i="15"/>
  <c r="G555" i="15"/>
  <c r="G556" i="15"/>
  <c r="G557" i="15"/>
  <c r="G558" i="15"/>
  <c r="G559" i="15"/>
  <c r="G560" i="15"/>
  <c r="G561" i="15"/>
  <c r="G562" i="15"/>
  <c r="G563" i="15"/>
  <c r="G564" i="15"/>
  <c r="G565" i="15"/>
  <c r="G566" i="15"/>
  <c r="G567" i="15"/>
  <c r="G568" i="15"/>
  <c r="G569" i="15"/>
  <c r="G570" i="15"/>
  <c r="G571" i="15"/>
  <c r="G572" i="15"/>
  <c r="G573" i="15"/>
  <c r="G574" i="15"/>
  <c r="G575" i="15"/>
  <c r="G576" i="15"/>
  <c r="G577" i="15"/>
  <c r="G578" i="15"/>
  <c r="G579" i="15"/>
  <c r="G580" i="15"/>
  <c r="G581" i="15"/>
  <c r="G582" i="15"/>
  <c r="G583" i="15"/>
  <c r="G584" i="15"/>
  <c r="G585" i="15"/>
  <c r="G586" i="15"/>
  <c r="G587" i="15"/>
  <c r="G588" i="15"/>
  <c r="G589" i="15"/>
  <c r="G590" i="15"/>
  <c r="G591" i="15"/>
  <c r="G592" i="15"/>
  <c r="G593" i="15"/>
  <c r="G594" i="15"/>
  <c r="G595" i="15"/>
  <c r="G596" i="15"/>
  <c r="G597" i="15"/>
  <c r="G598" i="15"/>
  <c r="G599" i="15"/>
  <c r="G600" i="15"/>
  <c r="G601" i="15"/>
  <c r="G602" i="15"/>
  <c r="G603" i="15"/>
  <c r="G604" i="15"/>
  <c r="G605" i="15"/>
  <c r="G606" i="15"/>
  <c r="G607" i="15"/>
  <c r="G608" i="15"/>
  <c r="G609" i="15"/>
  <c r="G610" i="15"/>
  <c r="G611" i="15"/>
  <c r="G612" i="15"/>
  <c r="G613" i="15"/>
  <c r="G614" i="15"/>
  <c r="G615" i="15"/>
  <c r="G616" i="15"/>
  <c r="G617" i="15"/>
  <c r="G618" i="15"/>
  <c r="G619" i="15"/>
  <c r="G620" i="15"/>
  <c r="G621" i="15"/>
  <c r="G622" i="15"/>
  <c r="G623" i="15"/>
  <c r="G624" i="15"/>
  <c r="G625" i="15"/>
  <c r="G626" i="15"/>
  <c r="G627" i="15"/>
  <c r="G628" i="15"/>
  <c r="G629" i="15"/>
  <c r="G630" i="15"/>
  <c r="G631" i="15"/>
  <c r="G632" i="15"/>
  <c r="G633" i="15"/>
  <c r="G634" i="15"/>
  <c r="G635" i="15"/>
  <c r="G636" i="15"/>
  <c r="G637" i="15"/>
  <c r="G638" i="15"/>
  <c r="G639" i="15"/>
  <c r="G640" i="15"/>
  <c r="G641" i="15"/>
  <c r="G642" i="15"/>
  <c r="G643" i="15"/>
  <c r="G644" i="15"/>
  <c r="G645" i="15"/>
  <c r="G646" i="15"/>
  <c r="G647" i="15"/>
  <c r="G648" i="15"/>
  <c r="G649" i="15"/>
  <c r="G650" i="15"/>
  <c r="G651" i="15"/>
  <c r="G652" i="15"/>
  <c r="G653" i="15"/>
  <c r="G654" i="15"/>
  <c r="G655" i="15"/>
  <c r="G656" i="15"/>
  <c r="G657" i="15"/>
  <c r="G658" i="15"/>
  <c r="G659" i="15"/>
  <c r="G660" i="15"/>
  <c r="G661" i="15"/>
  <c r="G662" i="15"/>
  <c r="G663" i="15"/>
  <c r="G664" i="15"/>
  <c r="G665" i="15"/>
  <c r="G666" i="15"/>
  <c r="G667" i="15"/>
  <c r="G668" i="15"/>
  <c r="G669" i="15"/>
  <c r="G670" i="15"/>
  <c r="G671" i="15"/>
  <c r="G672" i="15"/>
  <c r="G673" i="15"/>
  <c r="G674" i="15"/>
  <c r="G675" i="15"/>
  <c r="G676" i="15"/>
  <c r="G677" i="15"/>
  <c r="G678" i="15"/>
  <c r="G679" i="15"/>
  <c r="G680" i="15"/>
  <c r="G681" i="15"/>
  <c r="G682" i="15"/>
  <c r="G683" i="15"/>
  <c r="G684" i="15"/>
  <c r="G685" i="15"/>
  <c r="G686" i="15"/>
  <c r="G687" i="15"/>
  <c r="G688" i="15"/>
  <c r="G689" i="15"/>
  <c r="G690" i="15"/>
  <c r="G691" i="15"/>
  <c r="G692" i="15"/>
  <c r="G693" i="15"/>
  <c r="G694" i="15"/>
  <c r="G695" i="15"/>
  <c r="G696" i="15"/>
  <c r="G697" i="15"/>
  <c r="G698" i="15"/>
  <c r="G699" i="15"/>
  <c r="G700" i="15"/>
  <c r="G701" i="15"/>
  <c r="G702" i="15"/>
  <c r="G703" i="15"/>
  <c r="G704" i="15"/>
  <c r="G705" i="15"/>
  <c r="G706" i="15"/>
  <c r="G707" i="15"/>
  <c r="G708" i="15"/>
  <c r="G709" i="15"/>
  <c r="G710" i="15"/>
  <c r="G711" i="15"/>
  <c r="G712" i="15"/>
  <c r="G713" i="15"/>
  <c r="G714" i="15"/>
  <c r="G715" i="15"/>
  <c r="G716" i="15"/>
  <c r="G717" i="15"/>
  <c r="G718" i="15"/>
  <c r="G719" i="15"/>
  <c r="G720" i="15"/>
  <c r="G721" i="15"/>
  <c r="G722" i="15"/>
  <c r="G723" i="15"/>
  <c r="G724" i="15"/>
  <c r="G725" i="15"/>
  <c r="G726" i="15"/>
  <c r="G727" i="15"/>
  <c r="G728" i="15"/>
  <c r="G729" i="15"/>
  <c r="G730" i="15"/>
  <c r="G731" i="15"/>
  <c r="G732" i="15"/>
  <c r="G733" i="15"/>
  <c r="G734" i="15"/>
  <c r="G735" i="15"/>
  <c r="G736" i="15"/>
  <c r="G737" i="15"/>
  <c r="G738" i="15"/>
  <c r="G739" i="15"/>
  <c r="G740" i="15"/>
  <c r="G741" i="15"/>
  <c r="G742" i="15"/>
  <c r="G743" i="15"/>
  <c r="G744" i="15"/>
  <c r="G745" i="15"/>
  <c r="G746" i="15"/>
  <c r="G747" i="15"/>
  <c r="G748" i="15"/>
  <c r="G749" i="15"/>
  <c r="G750" i="15"/>
  <c r="G751" i="15"/>
  <c r="G752" i="15"/>
  <c r="G753" i="15"/>
  <c r="G754" i="15"/>
  <c r="G755" i="15"/>
  <c r="G756" i="15"/>
  <c r="G757" i="15"/>
  <c r="G758" i="15"/>
  <c r="G759" i="15"/>
  <c r="G760" i="15"/>
  <c r="G761" i="15"/>
  <c r="G762" i="15"/>
  <c r="G763" i="15"/>
  <c r="G764" i="15"/>
  <c r="G765" i="15"/>
  <c r="G766" i="15"/>
  <c r="G767" i="15"/>
  <c r="G768" i="15"/>
  <c r="G769" i="15"/>
  <c r="G770" i="15"/>
  <c r="G771" i="15"/>
  <c r="G772" i="15"/>
  <c r="G773" i="15"/>
  <c r="G774" i="15"/>
  <c r="G775" i="15"/>
  <c r="G776" i="15"/>
  <c r="G777" i="15"/>
  <c r="G778" i="15"/>
  <c r="G779" i="15"/>
  <c r="G780" i="15"/>
  <c r="G781" i="15"/>
  <c r="G782" i="15"/>
  <c r="G783" i="15"/>
  <c r="G784" i="15"/>
  <c r="G785" i="15"/>
  <c r="G786" i="15"/>
  <c r="G787" i="15"/>
  <c r="G788" i="15"/>
  <c r="G789" i="15"/>
  <c r="G790" i="15"/>
  <c r="G791" i="15"/>
  <c r="G792" i="15"/>
  <c r="G793" i="15"/>
  <c r="G794" i="15"/>
  <c r="G795" i="15"/>
  <c r="G796" i="15"/>
  <c r="G797" i="15"/>
  <c r="G798" i="15"/>
  <c r="G799" i="15"/>
  <c r="G800" i="15"/>
  <c r="G801" i="15"/>
  <c r="G802" i="15"/>
  <c r="G803" i="15"/>
  <c r="G804" i="15"/>
  <c r="G805" i="15"/>
  <c r="G806" i="15"/>
  <c r="G807" i="15"/>
  <c r="G808" i="15"/>
  <c r="G809" i="15"/>
  <c r="G810" i="15"/>
  <c r="G811" i="15"/>
  <c r="G812" i="15"/>
  <c r="G813" i="15"/>
  <c r="G814" i="15"/>
  <c r="G815" i="15"/>
  <c r="G816" i="15"/>
  <c r="G817" i="15"/>
  <c r="G818" i="15"/>
  <c r="G819" i="15"/>
  <c r="G820" i="15"/>
  <c r="G821" i="15"/>
  <c r="G822" i="15"/>
  <c r="G823" i="15"/>
  <c r="G824" i="15"/>
  <c r="G825" i="15"/>
  <c r="G826" i="15"/>
  <c r="G827" i="15"/>
  <c r="G828" i="15"/>
  <c r="G829" i="15"/>
  <c r="G830" i="15"/>
  <c r="G831" i="15"/>
  <c r="G832" i="15"/>
  <c r="G833" i="15"/>
  <c r="G834" i="15"/>
  <c r="G835" i="15"/>
  <c r="G836" i="15"/>
  <c r="G837" i="15"/>
  <c r="G838" i="15"/>
  <c r="G839" i="15"/>
  <c r="G840" i="15"/>
  <c r="G841" i="15"/>
  <c r="G842" i="15"/>
  <c r="G843" i="15"/>
  <c r="G844" i="15"/>
  <c r="G845" i="15"/>
  <c r="G846" i="15"/>
  <c r="G847" i="15"/>
  <c r="G848" i="15"/>
  <c r="G849" i="15"/>
  <c r="G850" i="15"/>
  <c r="G851" i="15"/>
  <c r="G852" i="15"/>
  <c r="G853" i="15"/>
  <c r="G854" i="15"/>
  <c r="G855" i="15"/>
  <c r="G856" i="15"/>
  <c r="G857" i="15"/>
  <c r="G858" i="15"/>
  <c r="G859" i="15"/>
  <c r="G860" i="15"/>
  <c r="G861" i="15"/>
  <c r="G862" i="15"/>
  <c r="G863" i="15"/>
  <c r="G864" i="15"/>
  <c r="G865" i="15"/>
  <c r="G866" i="15"/>
  <c r="G867" i="15"/>
  <c r="G868" i="15"/>
  <c r="G869" i="15"/>
  <c r="G870" i="15"/>
  <c r="G871" i="15"/>
  <c r="G872" i="15"/>
  <c r="G873" i="15"/>
  <c r="G874" i="15"/>
  <c r="G875" i="15"/>
  <c r="G876" i="15"/>
  <c r="G877" i="15"/>
  <c r="G878" i="15"/>
  <c r="G879" i="15"/>
  <c r="G880" i="15"/>
  <c r="G881" i="15"/>
  <c r="G882" i="15"/>
  <c r="G883" i="15"/>
  <c r="G884" i="15"/>
  <c r="G885" i="15"/>
  <c r="G886" i="15"/>
  <c r="G887" i="15"/>
  <c r="G888" i="15"/>
  <c r="G889" i="15"/>
  <c r="G890" i="15"/>
  <c r="G891" i="15"/>
  <c r="G892" i="15"/>
  <c r="G893" i="15"/>
  <c r="G894" i="15"/>
  <c r="G895" i="15"/>
  <c r="G896" i="15"/>
  <c r="G897" i="15"/>
  <c r="G898" i="15"/>
  <c r="G899" i="15"/>
  <c r="G900" i="15"/>
  <c r="G901" i="15"/>
  <c r="G902" i="15"/>
  <c r="G903" i="15"/>
  <c r="G904" i="15"/>
  <c r="G905" i="15"/>
  <c r="G906" i="15"/>
  <c r="G907" i="15"/>
  <c r="G908" i="15"/>
  <c r="G909" i="15"/>
  <c r="G910" i="15"/>
  <c r="G911" i="15"/>
  <c r="G912" i="15"/>
  <c r="G913" i="15"/>
  <c r="G914" i="15"/>
  <c r="G915" i="15"/>
  <c r="G916" i="15"/>
  <c r="G917" i="15"/>
  <c r="G918" i="15"/>
  <c r="G919" i="15"/>
  <c r="G920" i="15"/>
  <c r="G921" i="15"/>
  <c r="G922" i="15"/>
  <c r="G923" i="15"/>
  <c r="G924" i="15"/>
  <c r="G925" i="15"/>
  <c r="G926" i="15"/>
  <c r="G927" i="15"/>
  <c r="G928" i="15"/>
  <c r="G929" i="15"/>
  <c r="G930" i="15"/>
  <c r="G931" i="15"/>
  <c r="G932" i="15"/>
  <c r="G933" i="15"/>
  <c r="G934" i="15"/>
  <c r="G935" i="15"/>
  <c r="G936" i="15"/>
  <c r="G937" i="15"/>
  <c r="G938" i="15"/>
  <c r="G939" i="15"/>
  <c r="G940" i="15"/>
  <c r="G941" i="15"/>
  <c r="G942" i="15"/>
  <c r="G943" i="15"/>
  <c r="G944" i="15"/>
  <c r="G945" i="15"/>
  <c r="G946" i="15"/>
  <c r="G947" i="15"/>
  <c r="G948" i="15"/>
  <c r="G949" i="15"/>
  <c r="G950" i="15"/>
  <c r="G951" i="15"/>
  <c r="G952" i="15"/>
  <c r="G953" i="15"/>
  <c r="G954" i="15"/>
  <c r="G955" i="15"/>
  <c r="G956" i="15"/>
  <c r="G957" i="15"/>
  <c r="G958" i="15"/>
  <c r="G959" i="15"/>
  <c r="G960" i="15"/>
  <c r="G961" i="15"/>
  <c r="G962" i="15"/>
  <c r="G963" i="15"/>
  <c r="G964" i="15"/>
  <c r="G965" i="15"/>
  <c r="G966" i="15"/>
  <c r="G967" i="15"/>
  <c r="G968" i="15"/>
  <c r="G969" i="15"/>
  <c r="G970" i="15"/>
  <c r="G971" i="15"/>
  <c r="G972" i="15"/>
  <c r="G973" i="15"/>
  <c r="G974" i="15"/>
  <c r="G975" i="15"/>
  <c r="G976" i="15"/>
  <c r="G977" i="15"/>
  <c r="G978" i="15"/>
  <c r="G979" i="15"/>
  <c r="G980" i="15"/>
  <c r="G981" i="15"/>
  <c r="G982" i="15"/>
  <c r="G983" i="15"/>
  <c r="G984" i="15"/>
  <c r="G985" i="15"/>
  <c r="G986" i="15"/>
  <c r="G987" i="15"/>
  <c r="G988" i="15"/>
  <c r="G989" i="15"/>
  <c r="G990" i="15"/>
  <c r="G991" i="15"/>
  <c r="G992" i="15"/>
  <c r="G993" i="15"/>
  <c r="G994" i="15"/>
  <c r="G995" i="15"/>
  <c r="G996" i="15"/>
  <c r="G997" i="15"/>
  <c r="G998" i="15"/>
  <c r="G999" i="15"/>
  <c r="G1000" i="15"/>
  <c r="G1001" i="15"/>
  <c r="G1002" i="15"/>
  <c r="G1003" i="15"/>
  <c r="G1004" i="15"/>
  <c r="G1005" i="15"/>
  <c r="G1006" i="15"/>
  <c r="G1007" i="15"/>
  <c r="G1008" i="15"/>
  <c r="G1009" i="15"/>
  <c r="G1010" i="15"/>
  <c r="G1011" i="15"/>
  <c r="G1012" i="15"/>
  <c r="G1013" i="15"/>
  <c r="G1014" i="15"/>
  <c r="G1015" i="15"/>
  <c r="G1016" i="15"/>
  <c r="G1017" i="15"/>
  <c r="G1018" i="15"/>
  <c r="G1019" i="15"/>
  <c r="G1020" i="15"/>
  <c r="G1021" i="15"/>
  <c r="G1022" i="15"/>
  <c r="G1023" i="15"/>
  <c r="G1024" i="15"/>
  <c r="G1025" i="15"/>
  <c r="G1026" i="15"/>
  <c r="G1027" i="15"/>
  <c r="G1028" i="15"/>
  <c r="G1029" i="15"/>
  <c r="G1030" i="15"/>
  <c r="G1031" i="15"/>
  <c r="G1032" i="15"/>
  <c r="G1033" i="15"/>
  <c r="G1034" i="15"/>
  <c r="G1035" i="15"/>
  <c r="G1036" i="15"/>
  <c r="G1037" i="15"/>
  <c r="G1038" i="15"/>
  <c r="G1039" i="15"/>
  <c r="G1040" i="15"/>
  <c r="G1041" i="15"/>
  <c r="G1042" i="15"/>
  <c r="G1043" i="15"/>
  <c r="G1044" i="15"/>
  <c r="G1045" i="15"/>
  <c r="G1046" i="15"/>
  <c r="G1047" i="15"/>
  <c r="G1048" i="15"/>
  <c r="G1049" i="15"/>
  <c r="G1050" i="15"/>
  <c r="G1051" i="15"/>
  <c r="G1052" i="15"/>
  <c r="G1053" i="15"/>
  <c r="G1054" i="15"/>
  <c r="G1055" i="15"/>
  <c r="G1056" i="15"/>
  <c r="G1057" i="15"/>
  <c r="G1058" i="15"/>
  <c r="G1059" i="15"/>
  <c r="G1060" i="15"/>
  <c r="G1061" i="15"/>
  <c r="G1062" i="15"/>
  <c r="G1063" i="15"/>
  <c r="G1064" i="15"/>
  <c r="G1065" i="15"/>
  <c r="G1066" i="15"/>
  <c r="G1067" i="15"/>
  <c r="G1068" i="15"/>
  <c r="G1069" i="15"/>
  <c r="G1070" i="15"/>
  <c r="G1071" i="15"/>
  <c r="G1072" i="15"/>
  <c r="G1073" i="15"/>
  <c r="G1074" i="15"/>
  <c r="G1075" i="15"/>
  <c r="G1076" i="15"/>
  <c r="G1077" i="15"/>
  <c r="G1078" i="15"/>
  <c r="G1079" i="15"/>
  <c r="G1080" i="15"/>
  <c r="G1081" i="15"/>
  <c r="G1082" i="15"/>
  <c r="G1083" i="15"/>
  <c r="G1084" i="15"/>
  <c r="G1085" i="15"/>
  <c r="G1086" i="15"/>
  <c r="G1087" i="15"/>
  <c r="G1088" i="15"/>
  <c r="G1089" i="15"/>
  <c r="G1090" i="15"/>
  <c r="G1091" i="15"/>
  <c r="G1092" i="15"/>
  <c r="G1093" i="15"/>
  <c r="G1094" i="15"/>
  <c r="G1095" i="15"/>
  <c r="G1096" i="15"/>
  <c r="G1097" i="15"/>
  <c r="G1098" i="15"/>
  <c r="G1099" i="15"/>
  <c r="G1100" i="15"/>
  <c r="G1101" i="15"/>
  <c r="G1102" i="15"/>
  <c r="G1103" i="15"/>
  <c r="G1104" i="15"/>
  <c r="G1105" i="15"/>
  <c r="G1106" i="15"/>
  <c r="G1107" i="15"/>
  <c r="G1108" i="15"/>
  <c r="G1109" i="15"/>
  <c r="G1110" i="15"/>
  <c r="G1111" i="15"/>
  <c r="G1112" i="15"/>
  <c r="G1113" i="15"/>
  <c r="G1114" i="15"/>
  <c r="G1115" i="15"/>
  <c r="G1116" i="15"/>
  <c r="G1117" i="15"/>
  <c r="G1118" i="15"/>
  <c r="G1119" i="15"/>
  <c r="G1120" i="15"/>
  <c r="G1121" i="15"/>
  <c r="G1122" i="15"/>
  <c r="G1123" i="15"/>
  <c r="G1124" i="15"/>
  <c r="G1125" i="15"/>
  <c r="G1126" i="15"/>
  <c r="G1127" i="15"/>
  <c r="G1128" i="15"/>
  <c r="G1129" i="15"/>
  <c r="G1130" i="15"/>
  <c r="G1131" i="15"/>
  <c r="G1132" i="15"/>
  <c r="G1133" i="15"/>
  <c r="G1134" i="15"/>
  <c r="G1135" i="15"/>
  <c r="G1136" i="15"/>
  <c r="G1137" i="15"/>
  <c r="G1138" i="15"/>
  <c r="G1139" i="15"/>
  <c r="G1140" i="15"/>
  <c r="G1141" i="15"/>
  <c r="G1142" i="15"/>
  <c r="G1143" i="15"/>
  <c r="G1144" i="15"/>
  <c r="G1145" i="15"/>
  <c r="G1146" i="15"/>
  <c r="G1147" i="15"/>
  <c r="G1148" i="15"/>
  <c r="G1149" i="15"/>
  <c r="G1150" i="15"/>
  <c r="G1151" i="15"/>
  <c r="G1152" i="15"/>
  <c r="G1153" i="15"/>
  <c r="G1154" i="15"/>
  <c r="G1155" i="15"/>
  <c r="G1156" i="15"/>
  <c r="G1157" i="15"/>
  <c r="G1158" i="15"/>
  <c r="G1159" i="15"/>
  <c r="G1160" i="15"/>
  <c r="G1161" i="15"/>
  <c r="G1162" i="15"/>
  <c r="G1163" i="15"/>
  <c r="G1164" i="15"/>
  <c r="G1165" i="15"/>
  <c r="G1166" i="15"/>
  <c r="G1167" i="15"/>
  <c r="G1168" i="15"/>
  <c r="G1169" i="15"/>
  <c r="G1170" i="15"/>
  <c r="G1171" i="15"/>
  <c r="G1172" i="15"/>
  <c r="G1173" i="15"/>
  <c r="G1174" i="15"/>
  <c r="G1175" i="15"/>
  <c r="G1176" i="15"/>
  <c r="G1177" i="15"/>
  <c r="G1178" i="15"/>
  <c r="G1179" i="15"/>
  <c r="G1180" i="15"/>
  <c r="G1181" i="15"/>
  <c r="G1182" i="15"/>
  <c r="G1183" i="15"/>
  <c r="G1184" i="15"/>
  <c r="G1185" i="15"/>
  <c r="G1186" i="15"/>
  <c r="G1187" i="15"/>
  <c r="G1188" i="15"/>
  <c r="G1189" i="15"/>
  <c r="G1190" i="15"/>
  <c r="G1191" i="15"/>
  <c r="G1192" i="15"/>
  <c r="G1193" i="15"/>
  <c r="G1194" i="15"/>
  <c r="G1195" i="15"/>
  <c r="G1196" i="15"/>
  <c r="G1197" i="15"/>
  <c r="G1198" i="15"/>
  <c r="G1199" i="15"/>
  <c r="G1200" i="15"/>
  <c r="G1201" i="15"/>
  <c r="G1202" i="15"/>
  <c r="G1203" i="15"/>
  <c r="G1204" i="15"/>
  <c r="G1205" i="15"/>
  <c r="G1206" i="15"/>
  <c r="G1207" i="15"/>
  <c r="G1208" i="15"/>
  <c r="G1209" i="15"/>
  <c r="G1210" i="15"/>
  <c r="G1211" i="15"/>
  <c r="G1212" i="15"/>
  <c r="G1213" i="15"/>
  <c r="G1214" i="15"/>
  <c r="G1215" i="15"/>
  <c r="G1216" i="15"/>
  <c r="G1217" i="15"/>
  <c r="G1218" i="15"/>
  <c r="G1219" i="15"/>
  <c r="G1220" i="15"/>
  <c r="G1221" i="15"/>
  <c r="G1222" i="15"/>
  <c r="G1223" i="15"/>
  <c r="G1224" i="15"/>
  <c r="G1225" i="15"/>
  <c r="G1226" i="15"/>
  <c r="G1227" i="15"/>
  <c r="G1228" i="15"/>
  <c r="G1229" i="15"/>
  <c r="G1230" i="15"/>
  <c r="G1231" i="15"/>
  <c r="G1232" i="15"/>
  <c r="G1233" i="15"/>
  <c r="G1234" i="15"/>
  <c r="G1235" i="15"/>
  <c r="G1236" i="15"/>
  <c r="G1237" i="15"/>
  <c r="G1238" i="15"/>
  <c r="G1239" i="15"/>
  <c r="G1240" i="15"/>
  <c r="G1241" i="15"/>
  <c r="G1242" i="15"/>
  <c r="G1243" i="15"/>
  <c r="G1244" i="15"/>
  <c r="G1245" i="15"/>
  <c r="G1246" i="15"/>
  <c r="G1247" i="15"/>
  <c r="G1248" i="15"/>
  <c r="G1249" i="15"/>
  <c r="G1250" i="15"/>
  <c r="G1251" i="15"/>
  <c r="G1252" i="15"/>
  <c r="G1253" i="15"/>
  <c r="G1254" i="15"/>
  <c r="G1255" i="15"/>
  <c r="G1256" i="15"/>
  <c r="G1257" i="15"/>
  <c r="G1258" i="15"/>
  <c r="G1259" i="15"/>
  <c r="G1260" i="15"/>
  <c r="G1261" i="15"/>
  <c r="G1262" i="15"/>
  <c r="G1263" i="15"/>
  <c r="G1264" i="15"/>
  <c r="G1265" i="15"/>
  <c r="G1266" i="15"/>
  <c r="G1267" i="15"/>
  <c r="G1268" i="15"/>
  <c r="G1269" i="15"/>
  <c r="G1270" i="15"/>
  <c r="G1271" i="15"/>
  <c r="G1272" i="15"/>
  <c r="G1273" i="15"/>
  <c r="G1274" i="15"/>
  <c r="G1275" i="15"/>
  <c r="G1276" i="15"/>
  <c r="G1277" i="15"/>
  <c r="G1278" i="15"/>
  <c r="G1279" i="15"/>
  <c r="G1280" i="15"/>
  <c r="G1281" i="15"/>
  <c r="G1282" i="15"/>
  <c r="G1283" i="15"/>
  <c r="G1284" i="15"/>
  <c r="G1285" i="15"/>
  <c r="G1286" i="15"/>
  <c r="G1287" i="15"/>
  <c r="G1288" i="15"/>
  <c r="G1289" i="15"/>
  <c r="G1290" i="15"/>
  <c r="G1291" i="15"/>
  <c r="G1292" i="15"/>
  <c r="G1293" i="15"/>
  <c r="G1294" i="15"/>
  <c r="G1295" i="15"/>
  <c r="G1296" i="15"/>
  <c r="G1297" i="15"/>
  <c r="G1298" i="15"/>
  <c r="G1299" i="15"/>
  <c r="G1300" i="15"/>
  <c r="G1301" i="15"/>
  <c r="G1302" i="15"/>
  <c r="G1303" i="15"/>
  <c r="G1304" i="15"/>
  <c r="G1305" i="15"/>
  <c r="G1306" i="15"/>
  <c r="G1307" i="15"/>
  <c r="G1308" i="15"/>
  <c r="G1309" i="15"/>
  <c r="G1310" i="15"/>
  <c r="G1311" i="15"/>
  <c r="G1312" i="15"/>
  <c r="G1313" i="15"/>
  <c r="G1314" i="15"/>
  <c r="G1315" i="15"/>
  <c r="G1316" i="15"/>
  <c r="G1317" i="15"/>
  <c r="G1318" i="15"/>
  <c r="G1319" i="15"/>
  <c r="G1320" i="15"/>
  <c r="G1321" i="15"/>
  <c r="G1322" i="15"/>
  <c r="G1323" i="15"/>
  <c r="G1324" i="15"/>
  <c r="G1325" i="15"/>
  <c r="G1326" i="15"/>
  <c r="G1327" i="15"/>
  <c r="G1328" i="15"/>
  <c r="G1329" i="15"/>
  <c r="G1330" i="15"/>
  <c r="G1331" i="15"/>
  <c r="G1332" i="15"/>
  <c r="G1333" i="15"/>
  <c r="G1334" i="15"/>
  <c r="G1335" i="15"/>
  <c r="G1336" i="15"/>
  <c r="G1337" i="15"/>
  <c r="G1338" i="15"/>
  <c r="G1339" i="15"/>
  <c r="G1340" i="15"/>
  <c r="G1341" i="15"/>
  <c r="G1342" i="15"/>
  <c r="G1343" i="15"/>
  <c r="G1344" i="15"/>
  <c r="G1345" i="15"/>
  <c r="G1346" i="15"/>
  <c r="G1347" i="15"/>
  <c r="G1348" i="15"/>
  <c r="G1349" i="15"/>
  <c r="G1350" i="15"/>
  <c r="G1351" i="15"/>
  <c r="G1352" i="15"/>
  <c r="G1353" i="15"/>
  <c r="G1354" i="15"/>
  <c r="G1355" i="15"/>
  <c r="G1356" i="15"/>
  <c r="G1357" i="15"/>
  <c r="G1358" i="15"/>
  <c r="G1359" i="15"/>
  <c r="G1360" i="15"/>
  <c r="G1361" i="15"/>
  <c r="G1362" i="15"/>
  <c r="G1363" i="15"/>
  <c r="G1364" i="15"/>
  <c r="G1365" i="15"/>
  <c r="G1366" i="15"/>
  <c r="G1367" i="15"/>
  <c r="G1368" i="15"/>
  <c r="G1369" i="15"/>
  <c r="G1370" i="15"/>
  <c r="G1371" i="15"/>
  <c r="G1372" i="15"/>
  <c r="G1373" i="15"/>
  <c r="G1374" i="15"/>
  <c r="G1375" i="15"/>
  <c r="G1376" i="15"/>
  <c r="G1377" i="15"/>
  <c r="G1378" i="15"/>
  <c r="G1379" i="15"/>
  <c r="G1380" i="15"/>
  <c r="G1381" i="15"/>
  <c r="G1382" i="15"/>
  <c r="G1383" i="15"/>
  <c r="G1384" i="15"/>
  <c r="G1385" i="15"/>
  <c r="G1386" i="15"/>
  <c r="G1387" i="15"/>
  <c r="G1388" i="15"/>
  <c r="G1389" i="15"/>
  <c r="G1390" i="15"/>
  <c r="G1391" i="15"/>
  <c r="G1392" i="15"/>
  <c r="G1393" i="15"/>
  <c r="G1394" i="15"/>
  <c r="G1395" i="15"/>
  <c r="G1396" i="15"/>
  <c r="G1397" i="15"/>
  <c r="G1398" i="15"/>
  <c r="G1399" i="15"/>
  <c r="G1400" i="15"/>
  <c r="G1401" i="15"/>
  <c r="G1402" i="15"/>
  <c r="G1403" i="15"/>
  <c r="G1404" i="15"/>
  <c r="G1405" i="15"/>
  <c r="G1406" i="15"/>
  <c r="G1407" i="15"/>
  <c r="G1408" i="15"/>
  <c r="G1409" i="15"/>
  <c r="G1410" i="15"/>
  <c r="G1411" i="15"/>
  <c r="G1412" i="15"/>
  <c r="G1413" i="15"/>
  <c r="G1414" i="15"/>
  <c r="G1415" i="15"/>
  <c r="G1416" i="15"/>
  <c r="G1417" i="15"/>
  <c r="G1418" i="15"/>
  <c r="G1419" i="15"/>
  <c r="G1420" i="15"/>
  <c r="G1421" i="15"/>
  <c r="G1422" i="15"/>
  <c r="G1423" i="15"/>
  <c r="G1424" i="15"/>
  <c r="G1425" i="15"/>
  <c r="G1426" i="15"/>
  <c r="G1427" i="15"/>
  <c r="G1428" i="15"/>
  <c r="G1429" i="15"/>
  <c r="G1430" i="15"/>
  <c r="G1431" i="15"/>
  <c r="G1432" i="15"/>
  <c r="G1433" i="15"/>
  <c r="G1434" i="15"/>
  <c r="G1435" i="15"/>
  <c r="G1436" i="15"/>
  <c r="G1437" i="15"/>
  <c r="G1438" i="15"/>
  <c r="G1439" i="15"/>
  <c r="G1440" i="15"/>
  <c r="G1441" i="15"/>
  <c r="G1442" i="15"/>
  <c r="G1443" i="15"/>
  <c r="G1444" i="15"/>
  <c r="G1445" i="15"/>
  <c r="G1446" i="15"/>
  <c r="G1447" i="15"/>
  <c r="G1448" i="15"/>
  <c r="G1449" i="15"/>
  <c r="G1450" i="15"/>
  <c r="G1451" i="15"/>
  <c r="G1452" i="15"/>
  <c r="G1453" i="15"/>
  <c r="G1454" i="15"/>
  <c r="G1455" i="15"/>
  <c r="G1456" i="15"/>
  <c r="G1457" i="15"/>
  <c r="G1458" i="15"/>
  <c r="G1459" i="15"/>
  <c r="G1460" i="15"/>
  <c r="G1461" i="15"/>
  <c r="G1462" i="15"/>
  <c r="G1463" i="15"/>
  <c r="G1464" i="15"/>
  <c r="G1465" i="15"/>
  <c r="G1466" i="15"/>
  <c r="G1467" i="15"/>
  <c r="G1468" i="15"/>
  <c r="G1469" i="15"/>
  <c r="G1470" i="15"/>
  <c r="G1471" i="15"/>
  <c r="G1472" i="15"/>
  <c r="G1473" i="15"/>
  <c r="G1474" i="15"/>
  <c r="G1475" i="15"/>
  <c r="G1476" i="15"/>
  <c r="G1477" i="15"/>
  <c r="G1478" i="15"/>
  <c r="G1479" i="15"/>
  <c r="G1480" i="15"/>
  <c r="G1481" i="15"/>
  <c r="G1482" i="15"/>
  <c r="G1483" i="15"/>
  <c r="G1484" i="15"/>
  <c r="G1485" i="15"/>
  <c r="G1486" i="15"/>
  <c r="G1487" i="15"/>
  <c r="G1488" i="15"/>
  <c r="G1489" i="15"/>
  <c r="G1490" i="15"/>
  <c r="G1491" i="15"/>
  <c r="G1492" i="15"/>
  <c r="G1493" i="15"/>
  <c r="G1494" i="15"/>
  <c r="G1495" i="15"/>
  <c r="G1496" i="15"/>
  <c r="G1497" i="15"/>
  <c r="G1498" i="15"/>
  <c r="G1499" i="15"/>
  <c r="G1500" i="15"/>
  <c r="G1501" i="15"/>
  <c r="G1502" i="15"/>
  <c r="G1503" i="15"/>
  <c r="G1504" i="15"/>
  <c r="G1505" i="15"/>
  <c r="G1506" i="15"/>
  <c r="G1507" i="15"/>
  <c r="G1508" i="15"/>
  <c r="G1509" i="15"/>
  <c r="G1510" i="15"/>
  <c r="G1511" i="15"/>
  <c r="G1512" i="15"/>
  <c r="G1513" i="15"/>
  <c r="G1514" i="15"/>
  <c r="G1515" i="15"/>
  <c r="G1516" i="15"/>
  <c r="G1517" i="15"/>
  <c r="G1518" i="15"/>
  <c r="G1519" i="15"/>
  <c r="G1520" i="15"/>
  <c r="G1521" i="15"/>
  <c r="G1522" i="15"/>
  <c r="G1523" i="15"/>
  <c r="G1524" i="15"/>
  <c r="G1525" i="15"/>
  <c r="G1526" i="15"/>
  <c r="G1527" i="15"/>
  <c r="G1528" i="15"/>
  <c r="G1529" i="15"/>
  <c r="G1530" i="15"/>
  <c r="G1531" i="15"/>
  <c r="G1532" i="15"/>
  <c r="G1533" i="15"/>
  <c r="G1534" i="15"/>
  <c r="G1535" i="15"/>
  <c r="G1536" i="15"/>
  <c r="G1537" i="15"/>
  <c r="G1538" i="15"/>
  <c r="G1539" i="15"/>
  <c r="G1540" i="15"/>
  <c r="G1541" i="15"/>
  <c r="G1542" i="15"/>
  <c r="G1543" i="15"/>
  <c r="G1544" i="15"/>
  <c r="G1545" i="15"/>
  <c r="G1546" i="15"/>
  <c r="G1547" i="15"/>
  <c r="G1548" i="15"/>
  <c r="G1549" i="15"/>
  <c r="G1550" i="15"/>
  <c r="G1551" i="15"/>
  <c r="G1552" i="15"/>
  <c r="G1553" i="15"/>
  <c r="G1554" i="15"/>
  <c r="G1555" i="15"/>
  <c r="G1556" i="15"/>
  <c r="G1557" i="15"/>
  <c r="G1558" i="15"/>
  <c r="G1559" i="15"/>
  <c r="G1560" i="15"/>
  <c r="G1561" i="15"/>
  <c r="G1562" i="15"/>
  <c r="G1563" i="15"/>
  <c r="G1564" i="15"/>
  <c r="G1565" i="15"/>
  <c r="G1566" i="15"/>
  <c r="G1567" i="15"/>
  <c r="G1568" i="15"/>
  <c r="G1569" i="15"/>
  <c r="G1570" i="15"/>
  <c r="G1571" i="15"/>
  <c r="G1572" i="15"/>
  <c r="G1573" i="15"/>
  <c r="G1574" i="15"/>
  <c r="G1575" i="15"/>
  <c r="G1576" i="15"/>
  <c r="G1577" i="15"/>
  <c r="G1578" i="15"/>
  <c r="G1579" i="15"/>
  <c r="G1580" i="15"/>
  <c r="G1581" i="15"/>
  <c r="G1582" i="15"/>
  <c r="G1583" i="15"/>
  <c r="G1584" i="15"/>
  <c r="G1585" i="15"/>
  <c r="G1586" i="15"/>
  <c r="G1587" i="15"/>
  <c r="G1588" i="15"/>
  <c r="G1589" i="15"/>
  <c r="G1590" i="15"/>
  <c r="G1591" i="15"/>
  <c r="G1592" i="15"/>
  <c r="G1593" i="15"/>
  <c r="G1594" i="15"/>
  <c r="G1595" i="15"/>
  <c r="G1596" i="15"/>
  <c r="G1597" i="15"/>
  <c r="G1598" i="15"/>
  <c r="G1599" i="15"/>
  <c r="G1600" i="15"/>
  <c r="G1601" i="15"/>
  <c r="G1602" i="15"/>
  <c r="G1603" i="15"/>
  <c r="G1604" i="15"/>
  <c r="G1605" i="15"/>
  <c r="G1606" i="15"/>
  <c r="G1607" i="15"/>
  <c r="G1608" i="15"/>
  <c r="G1609" i="15"/>
  <c r="G1610" i="15"/>
  <c r="G1611" i="15"/>
  <c r="G1612" i="15"/>
  <c r="G1613" i="15"/>
  <c r="G1614" i="15"/>
  <c r="G1615" i="15"/>
  <c r="G1616" i="15"/>
  <c r="G1617" i="15"/>
  <c r="G1618" i="15"/>
  <c r="G1619" i="15"/>
  <c r="G1620" i="15"/>
  <c r="G1621" i="15"/>
  <c r="G1622" i="15"/>
  <c r="G1623" i="15"/>
  <c r="G1624" i="15"/>
  <c r="G1625" i="15"/>
  <c r="G1626" i="15"/>
  <c r="G1627" i="15"/>
  <c r="G1628" i="15"/>
  <c r="G1629" i="15"/>
  <c r="G1630" i="15"/>
  <c r="G1631" i="15"/>
  <c r="G1632" i="15"/>
  <c r="G1633" i="15"/>
  <c r="G1634" i="15"/>
  <c r="G1635" i="15"/>
  <c r="G1636" i="15"/>
  <c r="G1637" i="15"/>
  <c r="G1638" i="15"/>
  <c r="G1639" i="15"/>
  <c r="G1640" i="15"/>
  <c r="G1641" i="15"/>
  <c r="G1642" i="15"/>
  <c r="G1643" i="15"/>
  <c r="G1644" i="15"/>
  <c r="G1645" i="15"/>
  <c r="G1646" i="15"/>
  <c r="G1647" i="15"/>
  <c r="G1648" i="15"/>
  <c r="G1649" i="15"/>
  <c r="G1650" i="15"/>
  <c r="G1651" i="15"/>
  <c r="G1652" i="15"/>
  <c r="G1653" i="15"/>
  <c r="G1654" i="15"/>
  <c r="G1655" i="15"/>
  <c r="G1656" i="15"/>
  <c r="G1657" i="15"/>
  <c r="G1658" i="15"/>
  <c r="G1659" i="15"/>
  <c r="G1660" i="15"/>
  <c r="G1661" i="15"/>
  <c r="G1662" i="15"/>
  <c r="G1663" i="15"/>
  <c r="G1664" i="15"/>
  <c r="G1665" i="15"/>
  <c r="G1666" i="15"/>
  <c r="G1667" i="15"/>
  <c r="G1668" i="15"/>
  <c r="G1669" i="15"/>
  <c r="G1670" i="15"/>
  <c r="G1671" i="15"/>
  <c r="G1672" i="15"/>
  <c r="G1673" i="15"/>
  <c r="G1674" i="15"/>
  <c r="G1675" i="15"/>
  <c r="G1676" i="15"/>
  <c r="G1677" i="15"/>
  <c r="G1678" i="15"/>
  <c r="G1679" i="15"/>
  <c r="G1680" i="15"/>
  <c r="G1681" i="15"/>
  <c r="G1682" i="15"/>
  <c r="G1683" i="15"/>
  <c r="G1684" i="15"/>
  <c r="G1685" i="15"/>
  <c r="G1686" i="15"/>
  <c r="G1687" i="15"/>
  <c r="G1688" i="15"/>
  <c r="G1689" i="15"/>
  <c r="G1690" i="15"/>
  <c r="G1691" i="15"/>
  <c r="G1692" i="15"/>
  <c r="G1693" i="15"/>
  <c r="G1694" i="15"/>
  <c r="G1695" i="15"/>
  <c r="G1696" i="15"/>
  <c r="G1697" i="15"/>
  <c r="G1698" i="15"/>
  <c r="G1699" i="15"/>
  <c r="G1700" i="15"/>
  <c r="G1701" i="15"/>
  <c r="G1702" i="15"/>
  <c r="G1703" i="15"/>
  <c r="G1704" i="15"/>
  <c r="G1705" i="15"/>
  <c r="G1706" i="15"/>
  <c r="G1707" i="15"/>
  <c r="G1708" i="15"/>
  <c r="G1709" i="15"/>
  <c r="G1710" i="15"/>
  <c r="G1711" i="15"/>
  <c r="G1712" i="15"/>
  <c r="G1713" i="15"/>
  <c r="G1714" i="15"/>
  <c r="G1715" i="15"/>
  <c r="G1716" i="15"/>
  <c r="G1717" i="15"/>
  <c r="G1718" i="15"/>
  <c r="G1719" i="15"/>
  <c r="G1720" i="15"/>
  <c r="G1721" i="15"/>
  <c r="G1722" i="15"/>
  <c r="G1723" i="15"/>
  <c r="G1724" i="15"/>
  <c r="G1725" i="15"/>
  <c r="G1726" i="15"/>
  <c r="G1727" i="15"/>
  <c r="G1728" i="15"/>
  <c r="G1729" i="15"/>
  <c r="G1730" i="15"/>
  <c r="G1731" i="15"/>
  <c r="G1732" i="15"/>
  <c r="G1733" i="15"/>
  <c r="G1734" i="15"/>
  <c r="G1735" i="15"/>
  <c r="G1736" i="15"/>
  <c r="G1737" i="15"/>
  <c r="G1738" i="15"/>
  <c r="G1739" i="15"/>
  <c r="G1740" i="15"/>
  <c r="G1741" i="15"/>
  <c r="G1742" i="15"/>
  <c r="G1743" i="15"/>
  <c r="G1744" i="15"/>
  <c r="G1745" i="15"/>
  <c r="G1746" i="15"/>
  <c r="G1747" i="15"/>
  <c r="G1748" i="15"/>
  <c r="G1749" i="15"/>
  <c r="G1750" i="15"/>
  <c r="G1751" i="15"/>
  <c r="G1752" i="15"/>
  <c r="G1753" i="15"/>
  <c r="G1754" i="15"/>
  <c r="G1755" i="15"/>
  <c r="G1756" i="15"/>
  <c r="G1757" i="15"/>
  <c r="G1758" i="15"/>
  <c r="G1759" i="15"/>
  <c r="G1760" i="15"/>
  <c r="G1761" i="15"/>
  <c r="G1762" i="15"/>
  <c r="G1763" i="15"/>
  <c r="G1764" i="15"/>
  <c r="G1765" i="15"/>
  <c r="G1766" i="15"/>
  <c r="G1767" i="15"/>
  <c r="G1768" i="15"/>
  <c r="G1769" i="15"/>
  <c r="G1770" i="15"/>
  <c r="G1771" i="15"/>
  <c r="G1772" i="15"/>
  <c r="G1773" i="15"/>
  <c r="G1774" i="15"/>
  <c r="G1775" i="15"/>
  <c r="G1776" i="15"/>
  <c r="G1777" i="15"/>
  <c r="G1778" i="15"/>
  <c r="G1779" i="15"/>
  <c r="G1780" i="15"/>
  <c r="G1781" i="15"/>
  <c r="G1782" i="15"/>
  <c r="G1783" i="15"/>
  <c r="G1784" i="15"/>
  <c r="G1785" i="15"/>
  <c r="G1786" i="15"/>
  <c r="G1787" i="15"/>
  <c r="G1788" i="15"/>
  <c r="G1789" i="15"/>
  <c r="G1790" i="15"/>
  <c r="G1791" i="15"/>
  <c r="G1792" i="15"/>
  <c r="G1793" i="15"/>
  <c r="G1794" i="15"/>
  <c r="G1795" i="15"/>
  <c r="G1796" i="15"/>
  <c r="G1797" i="15"/>
  <c r="G1798" i="15"/>
  <c r="G1799" i="15"/>
  <c r="G1800" i="15"/>
  <c r="G1801" i="15"/>
  <c r="G1802" i="15"/>
  <c r="G1803" i="15"/>
  <c r="G1804" i="15"/>
  <c r="G1805" i="15"/>
  <c r="G1806" i="15"/>
  <c r="G1807" i="15"/>
  <c r="G1808" i="15"/>
  <c r="G1809" i="15"/>
  <c r="G1810" i="15"/>
  <c r="G1811" i="15"/>
  <c r="G1812" i="15"/>
  <c r="G1813" i="15"/>
  <c r="G1814" i="15"/>
  <c r="G1815" i="15"/>
  <c r="G1816" i="15"/>
  <c r="G1817" i="15"/>
  <c r="G1818" i="15"/>
  <c r="G1819" i="15"/>
  <c r="G1820" i="15"/>
  <c r="G1821" i="15"/>
  <c r="G1822" i="15"/>
  <c r="G1823" i="15"/>
  <c r="G1824" i="15"/>
  <c r="G1825" i="15"/>
  <c r="G1826" i="15"/>
  <c r="G1827" i="15"/>
  <c r="G1828" i="15"/>
  <c r="G1829" i="15"/>
  <c r="G1830" i="15"/>
  <c r="G1831" i="15"/>
  <c r="G1832" i="15"/>
  <c r="G1833" i="15"/>
  <c r="G1834" i="15"/>
  <c r="G1835" i="15"/>
  <c r="G1836" i="15"/>
  <c r="G1837" i="15"/>
  <c r="G1838" i="15"/>
  <c r="G1839" i="15"/>
  <c r="G1840" i="15"/>
  <c r="G1841" i="15"/>
  <c r="G1842" i="15"/>
  <c r="G1843" i="15"/>
  <c r="G1844" i="15"/>
  <c r="G1845" i="15"/>
  <c r="G1846" i="15"/>
  <c r="G1847" i="15"/>
  <c r="G1848" i="15"/>
  <c r="G1849" i="15"/>
  <c r="G1850" i="15"/>
  <c r="G1851" i="15"/>
  <c r="G1852" i="15"/>
  <c r="G1853" i="15"/>
  <c r="G1854" i="15"/>
  <c r="G1855" i="15"/>
  <c r="G1856" i="15"/>
  <c r="G1857" i="15"/>
  <c r="G1858" i="15"/>
  <c r="G1859" i="15"/>
  <c r="G1860" i="15"/>
  <c r="G1861" i="15"/>
  <c r="G1862" i="15"/>
  <c r="G1863" i="15"/>
  <c r="G1864" i="15"/>
  <c r="G1865" i="15"/>
  <c r="G1866" i="15"/>
  <c r="G1867" i="15"/>
  <c r="G1868" i="15"/>
  <c r="G1869" i="15"/>
  <c r="G1870" i="15"/>
  <c r="G1871" i="15"/>
  <c r="G1872" i="15"/>
  <c r="G1873" i="15"/>
  <c r="G1874" i="15"/>
  <c r="G1875" i="15"/>
  <c r="G1876" i="15"/>
  <c r="G1877" i="15"/>
  <c r="G1878" i="15"/>
  <c r="G1879" i="15"/>
  <c r="G1880" i="15"/>
  <c r="G1881" i="15"/>
  <c r="G1882" i="15"/>
  <c r="G1883" i="15"/>
  <c r="G1884" i="15"/>
  <c r="G1885" i="15"/>
  <c r="G1886" i="15"/>
  <c r="G1887" i="15"/>
  <c r="G1888" i="15"/>
  <c r="G1889" i="15"/>
  <c r="G1890" i="15"/>
  <c r="G1891" i="15"/>
  <c r="G1892" i="15"/>
  <c r="G1893" i="15"/>
  <c r="G1894" i="15"/>
  <c r="G1895" i="15"/>
  <c r="G1896" i="15"/>
  <c r="G1897" i="15"/>
  <c r="G1898" i="15"/>
  <c r="G1899" i="15"/>
  <c r="G1900" i="15"/>
  <c r="G1901" i="15"/>
  <c r="G1902" i="15"/>
  <c r="G1903" i="15"/>
  <c r="G1904" i="15"/>
  <c r="G1905" i="15"/>
  <c r="G1906" i="15"/>
  <c r="G1907" i="15"/>
  <c r="G1908" i="15"/>
  <c r="G1909" i="15"/>
  <c r="G1910" i="15"/>
  <c r="G1911" i="15"/>
  <c r="G1912" i="15"/>
  <c r="G1913" i="15"/>
  <c r="G1914" i="15"/>
  <c r="G1915" i="15"/>
  <c r="G1916" i="15"/>
  <c r="G1917" i="15"/>
  <c r="G1918" i="15"/>
  <c r="G1919" i="15"/>
  <c r="G1920" i="15"/>
  <c r="G1921" i="15"/>
  <c r="G1922" i="15"/>
  <c r="G1923" i="15"/>
  <c r="G1924" i="15"/>
  <c r="G1925" i="15"/>
  <c r="G1926" i="15"/>
  <c r="G1927" i="15"/>
  <c r="G1928" i="15"/>
  <c r="G1929" i="15"/>
  <c r="G1930" i="15"/>
  <c r="G1931" i="15"/>
  <c r="G1932" i="15"/>
  <c r="G1933" i="15"/>
  <c r="G1934" i="15"/>
  <c r="G1935" i="15"/>
  <c r="G1936" i="15"/>
  <c r="G1937" i="15"/>
  <c r="G1938" i="15"/>
  <c r="G1939" i="15"/>
  <c r="G1940" i="15"/>
  <c r="G1941" i="15"/>
  <c r="G1942" i="15"/>
  <c r="G1943" i="15"/>
  <c r="G1944" i="15"/>
  <c r="G1945" i="15"/>
  <c r="G1946" i="15"/>
  <c r="G1947" i="15"/>
  <c r="G1948" i="15"/>
  <c r="G1949" i="15"/>
  <c r="G1950" i="15"/>
  <c r="G1951" i="15"/>
  <c r="G1952" i="15"/>
  <c r="G1953" i="15"/>
  <c r="G1954" i="15"/>
  <c r="G1955" i="15"/>
  <c r="G1956" i="15"/>
  <c r="G1957" i="15"/>
  <c r="G1958" i="15"/>
  <c r="G1959" i="15"/>
  <c r="G1960" i="15"/>
  <c r="G1961" i="15"/>
  <c r="G1962" i="15"/>
  <c r="G1963" i="15"/>
  <c r="G1964" i="15"/>
  <c r="G1965" i="15"/>
  <c r="G1966" i="15"/>
  <c r="G1967" i="15"/>
  <c r="G1968" i="15"/>
  <c r="G1969" i="15"/>
  <c r="G1970" i="15"/>
  <c r="G1971" i="15"/>
  <c r="G1972" i="15"/>
  <c r="G1973" i="15"/>
  <c r="G1974" i="15"/>
  <c r="G1975" i="15"/>
  <c r="G1976" i="15"/>
  <c r="G1977" i="15"/>
  <c r="G1978" i="15"/>
  <c r="G1979" i="15"/>
  <c r="G1980" i="15"/>
  <c r="G1981" i="15"/>
  <c r="G1982" i="15"/>
  <c r="G1983" i="15"/>
  <c r="G1984" i="15"/>
  <c r="G1985" i="15"/>
  <c r="G1986" i="15"/>
  <c r="G1987" i="15"/>
  <c r="G1988" i="15"/>
  <c r="G1989" i="15"/>
  <c r="G1990" i="15"/>
  <c r="G1991" i="15"/>
  <c r="G1992" i="15"/>
  <c r="G1993" i="15"/>
  <c r="G1994" i="15"/>
  <c r="G1995" i="15"/>
  <c r="G1996" i="15"/>
  <c r="G1997" i="15"/>
  <c r="G1998" i="15"/>
  <c r="G1999" i="15"/>
  <c r="G2000" i="15"/>
  <c r="G2001" i="15"/>
  <c r="G2002" i="15"/>
  <c r="G2003" i="15"/>
  <c r="G2004" i="15"/>
  <c r="G2005" i="15"/>
  <c r="G2006" i="15"/>
  <c r="G2007" i="15"/>
  <c r="G2008" i="15"/>
  <c r="G2009" i="15"/>
  <c r="G2010" i="15"/>
  <c r="G2011" i="15"/>
  <c r="G2012" i="15"/>
  <c r="G2013" i="15"/>
  <c r="G2014" i="15"/>
  <c r="G2015" i="15"/>
  <c r="G2016" i="15"/>
  <c r="G2017" i="15"/>
  <c r="G2018" i="15"/>
  <c r="G2019" i="15"/>
  <c r="G2020" i="15"/>
  <c r="G2021" i="15"/>
  <c r="G2022" i="15"/>
  <c r="G2023" i="15"/>
  <c r="G2024" i="15"/>
  <c r="G2025" i="15"/>
  <c r="G2026" i="15"/>
  <c r="G2027" i="15"/>
  <c r="G2028" i="15"/>
  <c r="G2029" i="15"/>
  <c r="G2030" i="15"/>
  <c r="G2031" i="15"/>
  <c r="G2032" i="15"/>
  <c r="G2033" i="15"/>
  <c r="G2034" i="15"/>
  <c r="G2035" i="15"/>
  <c r="G2036" i="15"/>
  <c r="G2037" i="15"/>
  <c r="G2038" i="15"/>
  <c r="G2039" i="15"/>
  <c r="G2040" i="15"/>
  <c r="G2041" i="15"/>
  <c r="G2042" i="15"/>
  <c r="G2043" i="15"/>
  <c r="G2044" i="15"/>
  <c r="G2045" i="15"/>
  <c r="G2046" i="15"/>
  <c r="G2047" i="15"/>
  <c r="G2048" i="15"/>
  <c r="G2049" i="15"/>
  <c r="G2050" i="15"/>
  <c r="G2051" i="15"/>
  <c r="G2052" i="15"/>
  <c r="G2053" i="15"/>
  <c r="G2054" i="15"/>
  <c r="G2055" i="15"/>
  <c r="G2056" i="15"/>
  <c r="G2057" i="15"/>
  <c r="G2058" i="15"/>
  <c r="G2059" i="15"/>
  <c r="G2060" i="15"/>
  <c r="G2061" i="15"/>
  <c r="G2062" i="15"/>
  <c r="G2063" i="15"/>
  <c r="G2064" i="15"/>
  <c r="G2065" i="15"/>
  <c r="G2066" i="15"/>
  <c r="G2067" i="15"/>
  <c r="G2068" i="15"/>
  <c r="G2069" i="15"/>
  <c r="G2070" i="15"/>
  <c r="G2071" i="15"/>
  <c r="G2072" i="15"/>
  <c r="G2073" i="15"/>
  <c r="G2074" i="15"/>
  <c r="G2075" i="15"/>
  <c r="G2076" i="15"/>
  <c r="G2077" i="15"/>
  <c r="G2078" i="15"/>
  <c r="G2079" i="15"/>
  <c r="G2080" i="15"/>
  <c r="G2081" i="15"/>
  <c r="G2082" i="15"/>
  <c r="G2083" i="15"/>
  <c r="G2084" i="15"/>
  <c r="G2085" i="15"/>
  <c r="G2086" i="15"/>
  <c r="G2087" i="15"/>
  <c r="G2088" i="15"/>
  <c r="G2089" i="15"/>
  <c r="G2090" i="15"/>
  <c r="G2091" i="15"/>
  <c r="G2092" i="15"/>
  <c r="G2093" i="15"/>
  <c r="G2094" i="15"/>
  <c r="G2095" i="15"/>
  <c r="G2096" i="15"/>
  <c r="G2097" i="15"/>
  <c r="G2098" i="15"/>
  <c r="G2099" i="15"/>
  <c r="G2100" i="15"/>
  <c r="G2101" i="15"/>
  <c r="G2102" i="15"/>
  <c r="G2103" i="15"/>
  <c r="G2104" i="15"/>
  <c r="G2105" i="15"/>
  <c r="G2106" i="15"/>
  <c r="G2107" i="15"/>
  <c r="G2108" i="15"/>
  <c r="G2109" i="15"/>
  <c r="G2110" i="15"/>
  <c r="G2111" i="15"/>
  <c r="G2112" i="15"/>
  <c r="G2113" i="15"/>
  <c r="G2114" i="15"/>
  <c r="G2115" i="15"/>
  <c r="G2116" i="15"/>
  <c r="G2117" i="15"/>
  <c r="G2118" i="15"/>
  <c r="G2119" i="15"/>
  <c r="G2120" i="15"/>
  <c r="G2121" i="15"/>
  <c r="G2122" i="15"/>
  <c r="G2123" i="15"/>
  <c r="G2124" i="15"/>
  <c r="G2125" i="15"/>
  <c r="G2126" i="15"/>
  <c r="G2127" i="15"/>
  <c r="G2128" i="15"/>
  <c r="G2129" i="15"/>
  <c r="G2130" i="15"/>
  <c r="G2131" i="15"/>
  <c r="G2132" i="15"/>
  <c r="G2133" i="15"/>
  <c r="G2134" i="15"/>
  <c r="G2135" i="15"/>
  <c r="G2136" i="15"/>
  <c r="G2137" i="15"/>
  <c r="G2138" i="15"/>
  <c r="G2139" i="15"/>
  <c r="G2140" i="15"/>
  <c r="G2141" i="15"/>
  <c r="G2142" i="15"/>
  <c r="G2143" i="15"/>
  <c r="G2144" i="15"/>
  <c r="G2145" i="15"/>
  <c r="G2146" i="15"/>
  <c r="G2147" i="15"/>
  <c r="G2148" i="15"/>
  <c r="G2149" i="15"/>
  <c r="G2150" i="15"/>
  <c r="G2151" i="15"/>
  <c r="G2152" i="15"/>
  <c r="G2153" i="15"/>
  <c r="G2154" i="15"/>
  <c r="G2155" i="15"/>
  <c r="G2156" i="15"/>
  <c r="G2157" i="15"/>
  <c r="G2158" i="15"/>
  <c r="G2159" i="15"/>
  <c r="G2160" i="15"/>
  <c r="G2161" i="15"/>
  <c r="G2162" i="15"/>
  <c r="G2163" i="15"/>
  <c r="G2164" i="15"/>
  <c r="G2165" i="15"/>
  <c r="G2166" i="15"/>
  <c r="G2167" i="15"/>
  <c r="G2168" i="15"/>
  <c r="G2169" i="15"/>
  <c r="G2170" i="15"/>
  <c r="G2171" i="15"/>
  <c r="G2172" i="15"/>
  <c r="G2173" i="15"/>
  <c r="G2174" i="15"/>
  <c r="G2175" i="15"/>
  <c r="G2176" i="15"/>
  <c r="G2177" i="15"/>
  <c r="G2178" i="15"/>
  <c r="G2179" i="15"/>
  <c r="G2180" i="15"/>
  <c r="G2181" i="15"/>
  <c r="G2182" i="15"/>
  <c r="G2183" i="15"/>
  <c r="G2184" i="15"/>
  <c r="G2185" i="15"/>
  <c r="G2186" i="15"/>
  <c r="G2187" i="15"/>
  <c r="G2188" i="15"/>
  <c r="G2189" i="15"/>
  <c r="G2190" i="15"/>
  <c r="G2191" i="15"/>
  <c r="G2192" i="15"/>
  <c r="G2193" i="15"/>
  <c r="G2194" i="15"/>
  <c r="G2195" i="15"/>
  <c r="G2196" i="15"/>
  <c r="G2197" i="15"/>
  <c r="G2198" i="15"/>
  <c r="G2199" i="15"/>
  <c r="G2200" i="15"/>
  <c r="G2201" i="15"/>
  <c r="G2202" i="15"/>
  <c r="G2203" i="15"/>
  <c r="G2204" i="15"/>
  <c r="G2205" i="15"/>
  <c r="G2206" i="15"/>
  <c r="G2207" i="15"/>
  <c r="G2208" i="15"/>
  <c r="G2209" i="15"/>
  <c r="G2210" i="15"/>
  <c r="G2211" i="15"/>
  <c r="G2212" i="15"/>
  <c r="G2213" i="15"/>
  <c r="G2214" i="15"/>
  <c r="G2215" i="15"/>
  <c r="G2216" i="15"/>
  <c r="G2217" i="15"/>
  <c r="G2218" i="15"/>
  <c r="G2219" i="15"/>
  <c r="G2220" i="15"/>
  <c r="G2221" i="15"/>
  <c r="G2222" i="15"/>
  <c r="G2223" i="15"/>
  <c r="G2224" i="15"/>
  <c r="G2225" i="15"/>
  <c r="G2226" i="15"/>
  <c r="G2227" i="15"/>
  <c r="G2228" i="15"/>
  <c r="D3" i="15"/>
  <c r="C24" i="15"/>
  <c r="C21" i="15"/>
  <c r="C18" i="15"/>
  <c r="C15" i="15"/>
  <c r="C25" i="15"/>
  <c r="I31" i="15"/>
  <c r="I32" i="15"/>
  <c r="I33" i="15"/>
  <c r="I34" i="15"/>
  <c r="I35" i="15"/>
  <c r="I36" i="15"/>
  <c r="I37" i="15"/>
  <c r="I38" i="15"/>
  <c r="B69" i="10"/>
  <c r="B71" i="10"/>
  <c r="I39" i="15"/>
  <c r="I40" i="15"/>
  <c r="I41" i="15"/>
  <c r="B19" i="10"/>
  <c r="B21" i="10"/>
  <c r="I42" i="15"/>
  <c r="I43" i="15"/>
  <c r="I44" i="15"/>
  <c r="I45" i="15"/>
  <c r="I46" i="15"/>
  <c r="I47" i="15"/>
  <c r="B94" i="10"/>
  <c r="B96" i="10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I200" i="15"/>
  <c r="I201" i="15"/>
  <c r="I202" i="15"/>
  <c r="I203" i="15"/>
  <c r="I204" i="15"/>
  <c r="I205" i="15"/>
  <c r="I206" i="15"/>
  <c r="I207" i="15"/>
  <c r="I208" i="15"/>
  <c r="I209" i="15"/>
  <c r="I210" i="15"/>
  <c r="I211" i="15"/>
  <c r="I212" i="15"/>
  <c r="I213" i="15"/>
  <c r="I214" i="15"/>
  <c r="I215" i="15"/>
  <c r="I216" i="15"/>
  <c r="I217" i="15"/>
  <c r="I218" i="15"/>
  <c r="I219" i="15"/>
  <c r="I220" i="15"/>
  <c r="I221" i="15"/>
  <c r="I222" i="15"/>
  <c r="I223" i="15"/>
  <c r="I224" i="15"/>
  <c r="I225" i="15"/>
  <c r="I226" i="15"/>
  <c r="I227" i="15"/>
  <c r="I228" i="15"/>
  <c r="I229" i="15"/>
  <c r="I230" i="15"/>
  <c r="I231" i="15"/>
  <c r="I232" i="15"/>
  <c r="I233" i="15"/>
  <c r="I234" i="15"/>
  <c r="I235" i="15"/>
  <c r="I236" i="15"/>
  <c r="I237" i="15"/>
  <c r="I238" i="15"/>
  <c r="I239" i="15"/>
  <c r="I240" i="15"/>
  <c r="I241" i="15"/>
  <c r="I242" i="15"/>
  <c r="I243" i="15"/>
  <c r="I244" i="15"/>
  <c r="I245" i="15"/>
  <c r="I246" i="15"/>
  <c r="I247" i="15"/>
  <c r="I248" i="15"/>
  <c r="I249" i="15"/>
  <c r="I250" i="15"/>
  <c r="I251" i="15"/>
  <c r="I252" i="15"/>
  <c r="I253" i="15"/>
  <c r="I254" i="15"/>
  <c r="I255" i="15"/>
  <c r="I256" i="15"/>
  <c r="I257" i="15"/>
  <c r="I258" i="15"/>
  <c r="I259" i="15"/>
  <c r="I260" i="15"/>
  <c r="I261" i="15"/>
  <c r="I262" i="15"/>
  <c r="I263" i="15"/>
  <c r="I264" i="15"/>
  <c r="I265" i="15"/>
  <c r="I266" i="15"/>
  <c r="I267" i="15"/>
  <c r="I268" i="15"/>
  <c r="I269" i="15"/>
  <c r="I270" i="15"/>
  <c r="I271" i="15"/>
  <c r="I272" i="15"/>
  <c r="I273" i="15"/>
  <c r="I274" i="15"/>
  <c r="I275" i="15"/>
  <c r="I276" i="15"/>
  <c r="I277" i="15"/>
  <c r="I278" i="15"/>
  <c r="I279" i="15"/>
  <c r="I280" i="15"/>
  <c r="I281" i="15"/>
  <c r="I282" i="15"/>
  <c r="I283" i="15"/>
  <c r="I284" i="15"/>
  <c r="I285" i="15"/>
  <c r="I286" i="15"/>
  <c r="I287" i="15"/>
  <c r="I288" i="15"/>
  <c r="I289" i="15"/>
  <c r="I290" i="15"/>
  <c r="I291" i="15"/>
  <c r="I292" i="15"/>
  <c r="I293" i="15"/>
  <c r="I294" i="15"/>
  <c r="I295" i="15"/>
  <c r="I296" i="15"/>
  <c r="I297" i="15"/>
  <c r="I298" i="15"/>
  <c r="I299" i="15"/>
  <c r="I300" i="15"/>
  <c r="I301" i="15"/>
  <c r="I302" i="15"/>
  <c r="I303" i="15"/>
  <c r="I304" i="15"/>
  <c r="I305" i="15"/>
  <c r="I306" i="15"/>
  <c r="I307" i="15"/>
  <c r="I308" i="15"/>
  <c r="I309" i="15"/>
  <c r="I310" i="15"/>
  <c r="I311" i="15"/>
  <c r="I312" i="15"/>
  <c r="I313" i="15"/>
  <c r="I314" i="15"/>
  <c r="I315" i="15"/>
  <c r="I316" i="15"/>
  <c r="I317" i="15"/>
  <c r="I318" i="15"/>
  <c r="I319" i="15"/>
  <c r="I320" i="15"/>
  <c r="I321" i="15"/>
  <c r="I322" i="15"/>
  <c r="I323" i="15"/>
  <c r="I324" i="15"/>
  <c r="I325" i="15"/>
  <c r="I326" i="15"/>
  <c r="I327" i="15"/>
  <c r="I328" i="15"/>
  <c r="I329" i="15"/>
  <c r="I330" i="15"/>
  <c r="I331" i="15"/>
  <c r="I332" i="15"/>
  <c r="I333" i="15"/>
  <c r="I334" i="15"/>
  <c r="I335" i="15"/>
  <c r="I336" i="15"/>
  <c r="I337" i="15"/>
  <c r="I338" i="15"/>
  <c r="I339" i="15"/>
  <c r="I340" i="15"/>
  <c r="I341" i="15"/>
  <c r="I342" i="15"/>
  <c r="I343" i="15"/>
  <c r="I344" i="15"/>
  <c r="I345" i="15"/>
  <c r="I346" i="15"/>
  <c r="I347" i="15"/>
  <c r="I348" i="15"/>
  <c r="I349" i="15"/>
  <c r="I350" i="15"/>
  <c r="I351" i="15"/>
  <c r="I352" i="15"/>
  <c r="I353" i="15"/>
  <c r="I354" i="15"/>
  <c r="I355" i="15"/>
  <c r="I356" i="15"/>
  <c r="I357" i="15"/>
  <c r="I358" i="15"/>
  <c r="I359" i="15"/>
  <c r="I360" i="15"/>
  <c r="I361" i="15"/>
  <c r="I362" i="15"/>
  <c r="I363" i="15"/>
  <c r="I364" i="15"/>
  <c r="I365" i="15"/>
  <c r="I366" i="15"/>
  <c r="I367" i="15"/>
  <c r="I368" i="15"/>
  <c r="I369" i="15"/>
  <c r="I370" i="15"/>
  <c r="I371" i="15"/>
  <c r="I372" i="15"/>
  <c r="I373" i="15"/>
  <c r="I374" i="15"/>
  <c r="I375" i="15"/>
  <c r="I376" i="15"/>
  <c r="I377" i="15"/>
  <c r="I378" i="15"/>
  <c r="I379" i="15"/>
  <c r="I380" i="15"/>
  <c r="I381" i="15"/>
  <c r="I382" i="15"/>
  <c r="I383" i="15"/>
  <c r="I384" i="15"/>
  <c r="I385" i="15"/>
  <c r="I386" i="15"/>
  <c r="I387" i="15"/>
  <c r="I388" i="15"/>
  <c r="I389" i="15"/>
  <c r="I390" i="15"/>
  <c r="I391" i="15"/>
  <c r="I392" i="15"/>
  <c r="I393" i="15"/>
  <c r="I394" i="15"/>
  <c r="I395" i="15"/>
  <c r="I396" i="15"/>
  <c r="I397" i="15"/>
  <c r="I398" i="15"/>
  <c r="I399" i="15"/>
  <c r="I400" i="15"/>
  <c r="I401" i="15"/>
  <c r="I402" i="15"/>
  <c r="I403" i="15"/>
  <c r="I404" i="15"/>
  <c r="I405" i="15"/>
  <c r="I406" i="15"/>
  <c r="I407" i="15"/>
  <c r="I408" i="15"/>
  <c r="I409" i="15"/>
  <c r="I410" i="15"/>
  <c r="I411" i="15"/>
  <c r="I412" i="15"/>
  <c r="I413" i="15"/>
  <c r="I414" i="15"/>
  <c r="I415" i="15"/>
  <c r="I416" i="15"/>
  <c r="I417" i="15"/>
  <c r="I418" i="15"/>
  <c r="I419" i="15"/>
  <c r="I420" i="15"/>
  <c r="I421" i="15"/>
  <c r="I422" i="15"/>
  <c r="I423" i="15"/>
  <c r="I424" i="15"/>
  <c r="I425" i="15"/>
  <c r="I426" i="15"/>
  <c r="I427" i="15"/>
  <c r="I428" i="15"/>
  <c r="I429" i="15"/>
  <c r="I430" i="15"/>
  <c r="I431" i="15"/>
  <c r="I432" i="15"/>
  <c r="I433" i="15"/>
  <c r="I434" i="15"/>
  <c r="I435" i="15"/>
  <c r="I436" i="15"/>
  <c r="I437" i="15"/>
  <c r="I438" i="15"/>
  <c r="I439" i="15"/>
  <c r="I440" i="15"/>
  <c r="I441" i="15"/>
  <c r="I442" i="15"/>
  <c r="I443" i="15"/>
  <c r="I444" i="15"/>
  <c r="I445" i="15"/>
  <c r="I446" i="15"/>
  <c r="I447" i="15"/>
  <c r="I448" i="15"/>
  <c r="I449" i="15"/>
  <c r="I450" i="15"/>
  <c r="I451" i="15"/>
  <c r="I452" i="15"/>
  <c r="I453" i="15"/>
  <c r="I454" i="15"/>
  <c r="I455" i="15"/>
  <c r="I456" i="15"/>
  <c r="I457" i="15"/>
  <c r="I458" i="15"/>
  <c r="I459" i="15"/>
  <c r="I460" i="15"/>
  <c r="I461" i="15"/>
  <c r="I462" i="15"/>
  <c r="I463" i="15"/>
  <c r="I464" i="15"/>
  <c r="I465" i="15"/>
  <c r="I466" i="15"/>
  <c r="I467" i="15"/>
  <c r="I468" i="15"/>
  <c r="I469" i="15"/>
  <c r="I470" i="15"/>
  <c r="I471" i="15"/>
  <c r="I472" i="15"/>
  <c r="I473" i="15"/>
  <c r="I474" i="15"/>
  <c r="I475" i="15"/>
  <c r="I476" i="15"/>
  <c r="I477" i="15"/>
  <c r="I478" i="15"/>
  <c r="I479" i="15"/>
  <c r="I480" i="15"/>
  <c r="I481" i="15"/>
  <c r="I482" i="15"/>
  <c r="I483" i="15"/>
  <c r="I484" i="15"/>
  <c r="I485" i="15"/>
  <c r="I486" i="15"/>
  <c r="I487" i="15"/>
  <c r="I488" i="15"/>
  <c r="I489" i="15"/>
  <c r="I490" i="15"/>
  <c r="I491" i="15"/>
  <c r="I492" i="15"/>
  <c r="I493" i="15"/>
  <c r="I494" i="15"/>
  <c r="I495" i="15"/>
  <c r="I496" i="15"/>
  <c r="I497" i="15"/>
  <c r="I498" i="15"/>
  <c r="I499" i="15"/>
  <c r="I500" i="15"/>
  <c r="I501" i="15"/>
  <c r="I502" i="15"/>
  <c r="I503" i="15"/>
  <c r="I504" i="15"/>
  <c r="I505" i="15"/>
  <c r="I506" i="15"/>
  <c r="I507" i="15"/>
  <c r="I508" i="15"/>
  <c r="I509" i="15"/>
  <c r="I510" i="15"/>
  <c r="I511" i="15"/>
  <c r="I512" i="15"/>
  <c r="I513" i="15"/>
  <c r="I514" i="15"/>
  <c r="I515" i="15"/>
  <c r="I516" i="15"/>
  <c r="I517" i="15"/>
  <c r="I518" i="15"/>
  <c r="I519" i="15"/>
  <c r="I520" i="15"/>
  <c r="I521" i="15"/>
  <c r="I522" i="15"/>
  <c r="I523" i="15"/>
  <c r="I524" i="15"/>
  <c r="I525" i="15"/>
  <c r="I526" i="15"/>
  <c r="I527" i="15"/>
  <c r="I528" i="15"/>
  <c r="I529" i="15"/>
  <c r="I530" i="15"/>
  <c r="I531" i="15"/>
  <c r="I532" i="15"/>
  <c r="I533" i="15"/>
  <c r="I534" i="15"/>
  <c r="I535" i="15"/>
  <c r="I536" i="15"/>
  <c r="I537" i="15"/>
  <c r="I538" i="15"/>
  <c r="I539" i="15"/>
  <c r="I540" i="15"/>
  <c r="I541" i="15"/>
  <c r="I542" i="15"/>
  <c r="I543" i="15"/>
  <c r="I544" i="15"/>
  <c r="I545" i="15"/>
  <c r="I546" i="15"/>
  <c r="I547" i="15"/>
  <c r="I548" i="15"/>
  <c r="I549" i="15"/>
  <c r="I550" i="15"/>
  <c r="I551" i="15"/>
  <c r="I552" i="15"/>
  <c r="I553" i="15"/>
  <c r="I554" i="15"/>
  <c r="I555" i="15"/>
  <c r="I556" i="15"/>
  <c r="I557" i="15"/>
  <c r="I558" i="15"/>
  <c r="I559" i="15"/>
  <c r="I560" i="15"/>
  <c r="I561" i="15"/>
  <c r="I562" i="15"/>
  <c r="I563" i="15"/>
  <c r="I564" i="15"/>
  <c r="I565" i="15"/>
  <c r="I566" i="15"/>
  <c r="I567" i="15"/>
  <c r="I568" i="15"/>
  <c r="I569" i="15"/>
  <c r="I570" i="15"/>
  <c r="I571" i="15"/>
  <c r="I572" i="15"/>
  <c r="I573" i="15"/>
  <c r="I574" i="15"/>
  <c r="I575" i="15"/>
  <c r="I576" i="15"/>
  <c r="I577" i="15"/>
  <c r="I578" i="15"/>
  <c r="I579" i="15"/>
  <c r="I580" i="15"/>
  <c r="I581" i="15"/>
  <c r="I582" i="15"/>
  <c r="I583" i="15"/>
  <c r="I584" i="15"/>
  <c r="I585" i="15"/>
  <c r="I586" i="15"/>
  <c r="I587" i="15"/>
  <c r="I588" i="15"/>
  <c r="I589" i="15"/>
  <c r="I590" i="15"/>
  <c r="I591" i="15"/>
  <c r="I592" i="15"/>
  <c r="I593" i="15"/>
  <c r="I594" i="15"/>
  <c r="I595" i="15"/>
  <c r="I596" i="15"/>
  <c r="I597" i="15"/>
  <c r="I598" i="15"/>
  <c r="I599" i="15"/>
  <c r="I600" i="15"/>
  <c r="I601" i="15"/>
  <c r="I602" i="15"/>
  <c r="I603" i="15"/>
  <c r="I604" i="15"/>
  <c r="I605" i="15"/>
  <c r="I606" i="15"/>
  <c r="I607" i="15"/>
  <c r="I608" i="15"/>
  <c r="I609" i="15"/>
  <c r="I610" i="15"/>
  <c r="I611" i="15"/>
  <c r="I612" i="15"/>
  <c r="I613" i="15"/>
  <c r="I614" i="15"/>
  <c r="I615" i="15"/>
  <c r="I616" i="15"/>
  <c r="I617" i="15"/>
  <c r="I618" i="15"/>
  <c r="I619" i="15"/>
  <c r="I620" i="15"/>
  <c r="I621" i="15"/>
  <c r="I622" i="15"/>
  <c r="I623" i="15"/>
  <c r="I624" i="15"/>
  <c r="I625" i="15"/>
  <c r="I626" i="15"/>
  <c r="I627" i="15"/>
  <c r="I628" i="15"/>
  <c r="I629" i="15"/>
  <c r="I630" i="15"/>
  <c r="I631" i="15"/>
  <c r="I632" i="15"/>
  <c r="I633" i="15"/>
  <c r="I634" i="15"/>
  <c r="I635" i="15"/>
  <c r="I636" i="15"/>
  <c r="I637" i="15"/>
  <c r="I638" i="15"/>
  <c r="I639" i="15"/>
  <c r="I640" i="15"/>
  <c r="I641" i="15"/>
  <c r="I642" i="15"/>
  <c r="I643" i="15"/>
  <c r="I644" i="15"/>
  <c r="I645" i="15"/>
  <c r="I646" i="15"/>
  <c r="I647" i="15"/>
  <c r="I648" i="15"/>
  <c r="I649" i="15"/>
  <c r="I650" i="15"/>
  <c r="I651" i="15"/>
  <c r="I652" i="15"/>
  <c r="I653" i="15"/>
  <c r="I654" i="15"/>
  <c r="I655" i="15"/>
  <c r="I656" i="15"/>
  <c r="I657" i="15"/>
  <c r="I658" i="15"/>
  <c r="I659" i="15"/>
  <c r="I660" i="15"/>
  <c r="I661" i="15"/>
  <c r="I662" i="15"/>
  <c r="I663" i="15"/>
  <c r="I664" i="15"/>
  <c r="I665" i="15"/>
  <c r="I666" i="15"/>
  <c r="I667" i="15"/>
  <c r="I668" i="15"/>
  <c r="I669" i="15"/>
  <c r="I670" i="15"/>
  <c r="I671" i="15"/>
  <c r="I672" i="15"/>
  <c r="I673" i="15"/>
  <c r="I674" i="15"/>
  <c r="I675" i="15"/>
  <c r="I676" i="15"/>
  <c r="I677" i="15"/>
  <c r="I678" i="15"/>
  <c r="I679" i="15"/>
  <c r="I680" i="15"/>
  <c r="I681" i="15"/>
  <c r="I682" i="15"/>
  <c r="I683" i="15"/>
  <c r="I684" i="15"/>
  <c r="I685" i="15"/>
  <c r="I686" i="15"/>
  <c r="I687" i="15"/>
  <c r="I688" i="15"/>
  <c r="I689" i="15"/>
  <c r="I690" i="15"/>
  <c r="I691" i="15"/>
  <c r="I692" i="15"/>
  <c r="I693" i="15"/>
  <c r="I694" i="15"/>
  <c r="I695" i="15"/>
  <c r="I696" i="15"/>
  <c r="I697" i="15"/>
  <c r="I698" i="15"/>
  <c r="I699" i="15"/>
  <c r="I700" i="15"/>
  <c r="I701" i="15"/>
  <c r="I702" i="15"/>
  <c r="I703" i="15"/>
  <c r="I704" i="15"/>
  <c r="I705" i="15"/>
  <c r="I706" i="15"/>
  <c r="I707" i="15"/>
  <c r="I708" i="15"/>
  <c r="I709" i="15"/>
  <c r="I710" i="15"/>
  <c r="I711" i="15"/>
  <c r="I712" i="15"/>
  <c r="I713" i="15"/>
  <c r="I714" i="15"/>
  <c r="I715" i="15"/>
  <c r="I716" i="15"/>
  <c r="I717" i="15"/>
  <c r="I718" i="15"/>
  <c r="I719" i="15"/>
  <c r="I720" i="15"/>
  <c r="I721" i="15"/>
  <c r="I722" i="15"/>
  <c r="I723" i="15"/>
  <c r="I724" i="15"/>
  <c r="I725" i="15"/>
  <c r="I726" i="15"/>
  <c r="I727" i="15"/>
  <c r="I728" i="15"/>
  <c r="I729" i="15"/>
  <c r="I730" i="15"/>
  <c r="I731" i="15"/>
  <c r="I732" i="15"/>
  <c r="I733" i="15"/>
  <c r="I734" i="15"/>
  <c r="I735" i="15"/>
  <c r="I736" i="15"/>
  <c r="I737" i="15"/>
  <c r="I738" i="15"/>
  <c r="I739" i="15"/>
  <c r="I740" i="15"/>
  <c r="I741" i="15"/>
  <c r="I742" i="15"/>
  <c r="I743" i="15"/>
  <c r="I744" i="15"/>
  <c r="I745" i="15"/>
  <c r="I746" i="15"/>
  <c r="I747" i="15"/>
  <c r="I748" i="15"/>
  <c r="I749" i="15"/>
  <c r="I750" i="15"/>
  <c r="I751" i="15"/>
  <c r="I752" i="15"/>
  <c r="I753" i="15"/>
  <c r="I754" i="15"/>
  <c r="I755" i="15"/>
  <c r="I756" i="15"/>
  <c r="I757" i="15"/>
  <c r="I758" i="15"/>
  <c r="I759" i="15"/>
  <c r="I760" i="15"/>
  <c r="I761" i="15"/>
  <c r="I762" i="15"/>
  <c r="I763" i="15"/>
  <c r="I764" i="15"/>
  <c r="I765" i="15"/>
  <c r="I766" i="15"/>
  <c r="I767" i="15"/>
  <c r="I768" i="15"/>
  <c r="I769" i="15"/>
  <c r="I770" i="15"/>
  <c r="I771" i="15"/>
  <c r="I772" i="15"/>
  <c r="I773" i="15"/>
  <c r="I774" i="15"/>
  <c r="I775" i="15"/>
  <c r="I776" i="15"/>
  <c r="I777" i="15"/>
  <c r="I778" i="15"/>
  <c r="I779" i="15"/>
  <c r="I780" i="15"/>
  <c r="I781" i="15"/>
  <c r="I782" i="15"/>
  <c r="I783" i="15"/>
  <c r="I784" i="15"/>
  <c r="I785" i="15"/>
  <c r="I786" i="15"/>
  <c r="I787" i="15"/>
  <c r="I788" i="15"/>
  <c r="I789" i="15"/>
  <c r="I790" i="15"/>
  <c r="I791" i="15"/>
  <c r="I792" i="15"/>
  <c r="I793" i="15"/>
  <c r="I794" i="15"/>
  <c r="I795" i="15"/>
  <c r="I796" i="15"/>
  <c r="I797" i="15"/>
  <c r="I798" i="15"/>
  <c r="I799" i="15"/>
  <c r="I800" i="15"/>
  <c r="I801" i="15"/>
  <c r="I802" i="15"/>
  <c r="I803" i="15"/>
  <c r="I804" i="15"/>
  <c r="I805" i="15"/>
  <c r="I806" i="15"/>
  <c r="I807" i="15"/>
  <c r="I808" i="15"/>
  <c r="I809" i="15"/>
  <c r="I810" i="15"/>
  <c r="I811" i="15"/>
  <c r="I812" i="15"/>
  <c r="I813" i="15"/>
  <c r="I814" i="15"/>
  <c r="I815" i="15"/>
  <c r="I816" i="15"/>
  <c r="I817" i="15"/>
  <c r="I818" i="15"/>
  <c r="I819" i="15"/>
  <c r="I820" i="15"/>
  <c r="I821" i="15"/>
  <c r="I822" i="15"/>
  <c r="I823" i="15"/>
  <c r="I824" i="15"/>
  <c r="I825" i="15"/>
  <c r="I826" i="15"/>
  <c r="I827" i="15"/>
  <c r="I828" i="15"/>
  <c r="I829" i="15"/>
  <c r="I830" i="15"/>
  <c r="I831" i="15"/>
  <c r="I832" i="15"/>
  <c r="I833" i="15"/>
  <c r="I834" i="15"/>
  <c r="I835" i="15"/>
  <c r="I836" i="15"/>
  <c r="I837" i="15"/>
  <c r="I838" i="15"/>
  <c r="I839" i="15"/>
  <c r="I840" i="15"/>
  <c r="I841" i="15"/>
  <c r="I842" i="15"/>
  <c r="I843" i="15"/>
  <c r="I844" i="15"/>
  <c r="I845" i="15"/>
  <c r="I846" i="15"/>
  <c r="I847" i="15"/>
  <c r="I848" i="15"/>
  <c r="I849" i="15"/>
  <c r="I850" i="15"/>
  <c r="I851" i="15"/>
  <c r="I852" i="15"/>
  <c r="I853" i="15"/>
  <c r="I854" i="15"/>
  <c r="I855" i="15"/>
  <c r="I856" i="15"/>
  <c r="I857" i="15"/>
  <c r="I858" i="15"/>
  <c r="I859" i="15"/>
  <c r="I860" i="15"/>
  <c r="I861" i="15"/>
  <c r="I862" i="15"/>
  <c r="I863" i="15"/>
  <c r="I864" i="15"/>
  <c r="I865" i="15"/>
  <c r="I866" i="15"/>
  <c r="I867" i="15"/>
  <c r="I868" i="15"/>
  <c r="I869" i="15"/>
  <c r="I870" i="15"/>
  <c r="I871" i="15"/>
  <c r="I872" i="15"/>
  <c r="I873" i="15"/>
  <c r="I874" i="15"/>
  <c r="I875" i="15"/>
  <c r="I876" i="15"/>
  <c r="I877" i="15"/>
  <c r="I878" i="15"/>
  <c r="I879" i="15"/>
  <c r="I880" i="15"/>
  <c r="I881" i="15"/>
  <c r="I882" i="15"/>
  <c r="I883" i="15"/>
  <c r="I884" i="15"/>
  <c r="I885" i="15"/>
  <c r="I886" i="15"/>
  <c r="I887" i="15"/>
  <c r="I888" i="15"/>
  <c r="I889" i="15"/>
  <c r="I890" i="15"/>
  <c r="I891" i="15"/>
  <c r="I892" i="15"/>
  <c r="I893" i="15"/>
  <c r="I894" i="15"/>
  <c r="I895" i="15"/>
  <c r="I896" i="15"/>
  <c r="I897" i="15"/>
  <c r="I898" i="15"/>
  <c r="I899" i="15"/>
  <c r="I900" i="15"/>
  <c r="I901" i="15"/>
  <c r="I902" i="15"/>
  <c r="I903" i="15"/>
  <c r="I904" i="15"/>
  <c r="I905" i="15"/>
  <c r="I906" i="15"/>
  <c r="I907" i="15"/>
  <c r="I908" i="15"/>
  <c r="I909" i="15"/>
  <c r="I910" i="15"/>
  <c r="I911" i="15"/>
  <c r="I912" i="15"/>
  <c r="I913" i="15"/>
  <c r="I914" i="15"/>
  <c r="I915" i="15"/>
  <c r="I916" i="15"/>
  <c r="I917" i="15"/>
  <c r="I918" i="15"/>
  <c r="I919" i="15"/>
  <c r="I920" i="15"/>
  <c r="I921" i="15"/>
  <c r="I922" i="15"/>
  <c r="I923" i="15"/>
  <c r="I924" i="15"/>
  <c r="I925" i="15"/>
  <c r="I926" i="15"/>
  <c r="I927" i="15"/>
  <c r="I928" i="15"/>
  <c r="I929" i="15"/>
  <c r="I930" i="15"/>
  <c r="I931" i="15"/>
  <c r="I932" i="15"/>
  <c r="I933" i="15"/>
  <c r="I934" i="15"/>
  <c r="I935" i="15"/>
  <c r="I936" i="15"/>
  <c r="I937" i="15"/>
  <c r="I938" i="15"/>
  <c r="I939" i="15"/>
  <c r="I940" i="15"/>
  <c r="I941" i="15"/>
  <c r="I942" i="15"/>
  <c r="I943" i="15"/>
  <c r="I944" i="15"/>
  <c r="I945" i="15"/>
  <c r="I946" i="15"/>
  <c r="I947" i="15"/>
  <c r="I948" i="15"/>
  <c r="I949" i="15"/>
  <c r="I950" i="15"/>
  <c r="I951" i="15"/>
  <c r="I952" i="15"/>
  <c r="I953" i="15"/>
  <c r="I954" i="15"/>
  <c r="I955" i="15"/>
  <c r="I956" i="15"/>
  <c r="I957" i="15"/>
  <c r="I958" i="15"/>
  <c r="I959" i="15"/>
  <c r="I960" i="15"/>
  <c r="I961" i="15"/>
  <c r="I962" i="15"/>
  <c r="I963" i="15"/>
  <c r="I964" i="15"/>
  <c r="I965" i="15"/>
  <c r="I966" i="15"/>
  <c r="I967" i="15"/>
  <c r="I968" i="15"/>
  <c r="I969" i="15"/>
  <c r="I970" i="15"/>
  <c r="I971" i="15"/>
  <c r="I972" i="15"/>
  <c r="I973" i="15"/>
  <c r="I974" i="15"/>
  <c r="I975" i="15"/>
  <c r="I976" i="15"/>
  <c r="I977" i="15"/>
  <c r="I978" i="15"/>
  <c r="I979" i="15"/>
  <c r="I980" i="15"/>
  <c r="I981" i="15"/>
  <c r="I982" i="15"/>
  <c r="I983" i="15"/>
  <c r="I984" i="15"/>
  <c r="I985" i="15"/>
  <c r="I986" i="15"/>
  <c r="I987" i="15"/>
  <c r="I988" i="15"/>
  <c r="I989" i="15"/>
  <c r="I990" i="15"/>
  <c r="I991" i="15"/>
  <c r="I992" i="15"/>
  <c r="I993" i="15"/>
  <c r="I994" i="15"/>
  <c r="I995" i="15"/>
  <c r="I996" i="15"/>
  <c r="I997" i="15"/>
  <c r="I998" i="15"/>
  <c r="I999" i="15"/>
  <c r="I1000" i="15"/>
  <c r="I1001" i="15"/>
  <c r="I1002" i="15"/>
  <c r="I1003" i="15"/>
  <c r="I1004" i="15"/>
  <c r="I1005" i="15"/>
  <c r="I1006" i="15"/>
  <c r="I1007" i="15"/>
  <c r="I1008" i="15"/>
  <c r="I1009" i="15"/>
  <c r="I1010" i="15"/>
  <c r="I1011" i="15"/>
  <c r="I1012" i="15"/>
  <c r="I1013" i="15"/>
  <c r="I1014" i="15"/>
  <c r="I1015" i="15"/>
  <c r="I1016" i="15"/>
  <c r="I1017" i="15"/>
  <c r="I1018" i="15"/>
  <c r="I1019" i="15"/>
  <c r="I1020" i="15"/>
  <c r="I1021" i="15"/>
  <c r="I1022" i="15"/>
  <c r="I1023" i="15"/>
  <c r="I1024" i="15"/>
  <c r="I1025" i="15"/>
  <c r="I1026" i="15"/>
  <c r="I1027" i="15"/>
  <c r="I1028" i="15"/>
  <c r="I1029" i="15"/>
  <c r="I1030" i="15"/>
  <c r="I1031" i="15"/>
  <c r="I1032" i="15"/>
  <c r="I1033" i="15"/>
  <c r="I1034" i="15"/>
  <c r="I1035" i="15"/>
  <c r="I1036" i="15"/>
  <c r="I1037" i="15"/>
  <c r="I1038" i="15"/>
  <c r="I1039" i="15"/>
  <c r="I1040" i="15"/>
  <c r="I1041" i="15"/>
  <c r="I1042" i="15"/>
  <c r="I1043" i="15"/>
  <c r="I1044" i="15"/>
  <c r="I1045" i="15"/>
  <c r="I1046" i="15"/>
  <c r="I1047" i="15"/>
  <c r="I1048" i="15"/>
  <c r="I1049" i="15"/>
  <c r="I1050" i="15"/>
  <c r="I1051" i="15"/>
  <c r="I1052" i="15"/>
  <c r="I1053" i="15"/>
  <c r="I1054" i="15"/>
  <c r="I1055" i="15"/>
  <c r="I1056" i="15"/>
  <c r="I1057" i="15"/>
  <c r="I1058" i="15"/>
  <c r="I1059" i="15"/>
  <c r="I1060" i="15"/>
  <c r="I1061" i="15"/>
  <c r="I1062" i="15"/>
  <c r="I1063" i="15"/>
  <c r="I1064" i="15"/>
  <c r="I1065" i="15"/>
  <c r="I1066" i="15"/>
  <c r="I1067" i="15"/>
  <c r="I1068" i="15"/>
  <c r="I1069" i="15"/>
  <c r="I1070" i="15"/>
  <c r="I1071" i="15"/>
  <c r="I1072" i="15"/>
  <c r="I1073" i="15"/>
  <c r="I1074" i="15"/>
  <c r="I1075" i="15"/>
  <c r="I1076" i="15"/>
  <c r="I1077" i="15"/>
  <c r="I1078" i="15"/>
  <c r="I1079" i="15"/>
  <c r="I1080" i="15"/>
  <c r="I1081" i="15"/>
  <c r="I1082" i="15"/>
  <c r="I1083" i="15"/>
  <c r="I1084" i="15"/>
  <c r="I1085" i="15"/>
  <c r="I1086" i="15"/>
  <c r="I1087" i="15"/>
  <c r="I1088" i="15"/>
  <c r="I1089" i="15"/>
  <c r="I1090" i="15"/>
  <c r="I1091" i="15"/>
  <c r="I1092" i="15"/>
  <c r="I1093" i="15"/>
  <c r="I1094" i="15"/>
  <c r="I1095" i="15"/>
  <c r="I1096" i="15"/>
  <c r="I1097" i="15"/>
  <c r="I1098" i="15"/>
  <c r="I1099" i="15"/>
  <c r="I1100" i="15"/>
  <c r="I1101" i="15"/>
  <c r="I1102" i="15"/>
  <c r="I1103" i="15"/>
  <c r="I1104" i="15"/>
  <c r="I1105" i="15"/>
  <c r="I1106" i="15"/>
  <c r="I1107" i="15"/>
  <c r="I1108" i="15"/>
  <c r="I1109" i="15"/>
  <c r="I1110" i="15"/>
  <c r="I1111" i="15"/>
  <c r="I1112" i="15"/>
  <c r="I1113" i="15"/>
  <c r="I1114" i="15"/>
  <c r="I1115" i="15"/>
  <c r="I1116" i="15"/>
  <c r="I1117" i="15"/>
  <c r="I1118" i="15"/>
  <c r="I1119" i="15"/>
  <c r="I1120" i="15"/>
  <c r="I1121" i="15"/>
  <c r="I1122" i="15"/>
  <c r="I1123" i="15"/>
  <c r="I1124" i="15"/>
  <c r="I1125" i="15"/>
  <c r="I1126" i="15"/>
  <c r="I1127" i="15"/>
  <c r="I1128" i="15"/>
  <c r="I1129" i="15"/>
  <c r="I1130" i="15"/>
  <c r="I1131" i="15"/>
  <c r="I1132" i="15"/>
  <c r="I1133" i="15"/>
  <c r="I1134" i="15"/>
  <c r="I1135" i="15"/>
  <c r="I1136" i="15"/>
  <c r="I1137" i="15"/>
  <c r="I1138" i="15"/>
  <c r="I1139" i="15"/>
  <c r="I1140" i="15"/>
  <c r="I1141" i="15"/>
  <c r="I1142" i="15"/>
  <c r="I1143" i="15"/>
  <c r="I1144" i="15"/>
  <c r="I1145" i="15"/>
  <c r="I1146" i="15"/>
  <c r="I1147" i="15"/>
  <c r="I1148" i="15"/>
  <c r="I1149" i="15"/>
  <c r="I1150" i="15"/>
  <c r="I1151" i="15"/>
  <c r="I1152" i="15"/>
  <c r="I1153" i="15"/>
  <c r="I1154" i="15"/>
  <c r="I1155" i="15"/>
  <c r="I1156" i="15"/>
  <c r="I1157" i="15"/>
  <c r="I1158" i="15"/>
  <c r="I1159" i="15"/>
  <c r="I1160" i="15"/>
  <c r="I1161" i="15"/>
  <c r="I1162" i="15"/>
  <c r="I1163" i="15"/>
  <c r="I1164" i="15"/>
  <c r="I1165" i="15"/>
  <c r="I1166" i="15"/>
  <c r="I1167" i="15"/>
  <c r="I1168" i="15"/>
  <c r="I1169" i="15"/>
  <c r="I1170" i="15"/>
  <c r="I1171" i="15"/>
  <c r="I1172" i="15"/>
  <c r="I1173" i="15"/>
  <c r="I1174" i="15"/>
  <c r="I1175" i="15"/>
  <c r="I1176" i="15"/>
  <c r="I1177" i="15"/>
  <c r="I1178" i="15"/>
  <c r="I1179" i="15"/>
  <c r="I1180" i="15"/>
  <c r="I1181" i="15"/>
  <c r="I1182" i="15"/>
  <c r="I1183" i="15"/>
  <c r="I1184" i="15"/>
  <c r="I1185" i="15"/>
  <c r="I1186" i="15"/>
  <c r="I1187" i="15"/>
  <c r="I1188" i="15"/>
  <c r="I1189" i="15"/>
  <c r="I1190" i="15"/>
  <c r="I1191" i="15"/>
  <c r="I1192" i="15"/>
  <c r="I1193" i="15"/>
  <c r="I1194" i="15"/>
  <c r="I1195" i="15"/>
  <c r="I1196" i="15"/>
  <c r="I1197" i="15"/>
  <c r="I1198" i="15"/>
  <c r="I1199" i="15"/>
  <c r="I1200" i="15"/>
  <c r="I1201" i="15"/>
  <c r="I1202" i="15"/>
  <c r="I1203" i="15"/>
  <c r="I1204" i="15"/>
  <c r="I1205" i="15"/>
  <c r="I1206" i="15"/>
  <c r="I1207" i="15"/>
  <c r="I1208" i="15"/>
  <c r="I1209" i="15"/>
  <c r="I1210" i="15"/>
  <c r="I1211" i="15"/>
  <c r="I1212" i="15"/>
  <c r="I1213" i="15"/>
  <c r="I1214" i="15"/>
  <c r="I1215" i="15"/>
  <c r="I1216" i="15"/>
  <c r="I1217" i="15"/>
  <c r="I1218" i="15"/>
  <c r="I1219" i="15"/>
  <c r="I1220" i="15"/>
  <c r="I1221" i="15"/>
  <c r="I1222" i="15"/>
  <c r="I1223" i="15"/>
  <c r="I1224" i="15"/>
  <c r="I1225" i="15"/>
  <c r="I1226" i="15"/>
  <c r="I1227" i="15"/>
  <c r="I1228" i="15"/>
  <c r="I1229" i="15"/>
  <c r="I1230" i="15"/>
  <c r="I1231" i="15"/>
  <c r="I1232" i="15"/>
  <c r="I1233" i="15"/>
  <c r="I1234" i="15"/>
  <c r="I1235" i="15"/>
  <c r="I1236" i="15"/>
  <c r="I1237" i="15"/>
  <c r="I1238" i="15"/>
  <c r="I1239" i="15"/>
  <c r="I1240" i="15"/>
  <c r="I1241" i="15"/>
  <c r="I1242" i="15"/>
  <c r="I1243" i="15"/>
  <c r="I1244" i="15"/>
  <c r="I1245" i="15"/>
  <c r="I1246" i="15"/>
  <c r="I1247" i="15"/>
  <c r="I1248" i="15"/>
  <c r="I1249" i="15"/>
  <c r="I1250" i="15"/>
  <c r="I1251" i="15"/>
  <c r="I1252" i="15"/>
  <c r="I1253" i="15"/>
  <c r="I1254" i="15"/>
  <c r="I1255" i="15"/>
  <c r="I1256" i="15"/>
  <c r="I1257" i="15"/>
  <c r="I1258" i="15"/>
  <c r="I1259" i="15"/>
  <c r="I1260" i="15"/>
  <c r="I1261" i="15"/>
  <c r="I1262" i="15"/>
  <c r="I1263" i="15"/>
  <c r="I1264" i="15"/>
  <c r="I1265" i="15"/>
  <c r="I1266" i="15"/>
  <c r="I1267" i="15"/>
  <c r="I1268" i="15"/>
  <c r="I1269" i="15"/>
  <c r="I1270" i="15"/>
  <c r="I1271" i="15"/>
  <c r="I1272" i="15"/>
  <c r="I1273" i="15"/>
  <c r="I1274" i="15"/>
  <c r="I1275" i="15"/>
  <c r="I1276" i="15"/>
  <c r="I1277" i="15"/>
  <c r="I1278" i="15"/>
  <c r="I1279" i="15"/>
  <c r="I1280" i="15"/>
  <c r="I1281" i="15"/>
  <c r="I1282" i="15"/>
  <c r="I1283" i="15"/>
  <c r="I1284" i="15"/>
  <c r="I1285" i="15"/>
  <c r="I1286" i="15"/>
  <c r="I1287" i="15"/>
  <c r="I1288" i="15"/>
  <c r="I1289" i="15"/>
  <c r="I1290" i="15"/>
  <c r="I1291" i="15"/>
  <c r="I1292" i="15"/>
  <c r="I1293" i="15"/>
  <c r="I1294" i="15"/>
  <c r="I1295" i="15"/>
  <c r="I1296" i="15"/>
  <c r="I1297" i="15"/>
  <c r="I1298" i="15"/>
  <c r="I1299" i="15"/>
  <c r="I1300" i="15"/>
  <c r="I1301" i="15"/>
  <c r="I1302" i="15"/>
  <c r="I1303" i="15"/>
  <c r="I1304" i="15"/>
  <c r="I1305" i="15"/>
  <c r="I1306" i="15"/>
  <c r="I1307" i="15"/>
  <c r="I1308" i="15"/>
  <c r="I1309" i="15"/>
  <c r="I1310" i="15"/>
  <c r="I1311" i="15"/>
  <c r="I1312" i="15"/>
  <c r="I1313" i="15"/>
  <c r="I1314" i="15"/>
  <c r="I1315" i="15"/>
  <c r="I1316" i="15"/>
  <c r="I1317" i="15"/>
  <c r="I1318" i="15"/>
  <c r="I1319" i="15"/>
  <c r="I1320" i="15"/>
  <c r="I1321" i="15"/>
  <c r="I1322" i="15"/>
  <c r="I1323" i="15"/>
  <c r="I1324" i="15"/>
  <c r="I1325" i="15"/>
  <c r="I1326" i="15"/>
  <c r="I1327" i="15"/>
  <c r="I1328" i="15"/>
  <c r="I1329" i="15"/>
  <c r="I1330" i="15"/>
  <c r="I1331" i="15"/>
  <c r="I1332" i="15"/>
  <c r="I1333" i="15"/>
  <c r="I1334" i="15"/>
  <c r="I1335" i="15"/>
  <c r="I1336" i="15"/>
  <c r="I1337" i="15"/>
  <c r="I1338" i="15"/>
  <c r="I1339" i="15"/>
  <c r="I1340" i="15"/>
  <c r="I1341" i="15"/>
  <c r="I1342" i="15"/>
  <c r="I1343" i="15"/>
  <c r="I1344" i="15"/>
  <c r="I1345" i="15"/>
  <c r="I1346" i="15"/>
  <c r="I1347" i="15"/>
  <c r="I1348" i="15"/>
  <c r="I1349" i="15"/>
  <c r="I1350" i="15"/>
  <c r="I1351" i="15"/>
  <c r="I1352" i="15"/>
  <c r="I1353" i="15"/>
  <c r="I1354" i="15"/>
  <c r="I1355" i="15"/>
  <c r="I1356" i="15"/>
  <c r="I1357" i="15"/>
  <c r="I1358" i="15"/>
  <c r="I1359" i="15"/>
  <c r="I1360" i="15"/>
  <c r="I1361" i="15"/>
  <c r="I1362" i="15"/>
  <c r="I1363" i="15"/>
  <c r="I1364" i="15"/>
  <c r="I1365" i="15"/>
  <c r="I1366" i="15"/>
  <c r="I1367" i="15"/>
  <c r="I1368" i="15"/>
  <c r="I1369" i="15"/>
  <c r="I1370" i="15"/>
  <c r="I1371" i="15"/>
  <c r="I1372" i="15"/>
  <c r="I1373" i="15"/>
  <c r="I1374" i="15"/>
  <c r="I1375" i="15"/>
  <c r="I1376" i="15"/>
  <c r="I1377" i="15"/>
  <c r="I1378" i="15"/>
  <c r="I1379" i="15"/>
  <c r="I1380" i="15"/>
  <c r="I1381" i="15"/>
  <c r="I1382" i="15"/>
  <c r="I1383" i="15"/>
  <c r="I1384" i="15"/>
  <c r="I1385" i="15"/>
  <c r="I1386" i="15"/>
  <c r="I1387" i="15"/>
  <c r="I1388" i="15"/>
  <c r="I1389" i="15"/>
  <c r="I1390" i="15"/>
  <c r="I1391" i="15"/>
  <c r="I1392" i="15"/>
  <c r="I1393" i="15"/>
  <c r="I1394" i="15"/>
  <c r="I1395" i="15"/>
  <c r="I1396" i="15"/>
  <c r="I1397" i="15"/>
  <c r="I1398" i="15"/>
  <c r="I1399" i="15"/>
  <c r="I1400" i="15"/>
  <c r="I1401" i="15"/>
  <c r="I1402" i="15"/>
  <c r="I1403" i="15"/>
  <c r="I1404" i="15"/>
  <c r="I1405" i="15"/>
  <c r="I1406" i="15"/>
  <c r="I1407" i="15"/>
  <c r="I1408" i="15"/>
  <c r="I1409" i="15"/>
  <c r="I1410" i="15"/>
  <c r="I1411" i="15"/>
  <c r="I1412" i="15"/>
  <c r="I1413" i="15"/>
  <c r="I1414" i="15"/>
  <c r="I1415" i="15"/>
  <c r="I1416" i="15"/>
  <c r="I1417" i="15"/>
  <c r="I1418" i="15"/>
  <c r="I1419" i="15"/>
  <c r="I1420" i="15"/>
  <c r="I1421" i="15"/>
  <c r="I1422" i="15"/>
  <c r="I1423" i="15"/>
  <c r="I1424" i="15"/>
  <c r="I1425" i="15"/>
  <c r="I1426" i="15"/>
  <c r="I1427" i="15"/>
  <c r="I1428" i="15"/>
  <c r="I1429" i="15"/>
  <c r="I1430" i="15"/>
  <c r="I1431" i="15"/>
  <c r="I1432" i="15"/>
  <c r="I1433" i="15"/>
  <c r="I1434" i="15"/>
  <c r="I1435" i="15"/>
  <c r="I1436" i="15"/>
  <c r="I1437" i="15"/>
  <c r="I1438" i="15"/>
  <c r="I1439" i="15"/>
  <c r="I1440" i="15"/>
  <c r="I1441" i="15"/>
  <c r="I1442" i="15"/>
  <c r="I1443" i="15"/>
  <c r="I1444" i="15"/>
  <c r="I1445" i="15"/>
  <c r="I1446" i="15"/>
  <c r="I1447" i="15"/>
  <c r="I1448" i="15"/>
  <c r="I1449" i="15"/>
  <c r="I1450" i="15"/>
  <c r="I1451" i="15"/>
  <c r="I1452" i="15"/>
  <c r="I1453" i="15"/>
  <c r="I1454" i="15"/>
  <c r="I1455" i="15"/>
  <c r="I1456" i="15"/>
  <c r="I1457" i="15"/>
  <c r="I1458" i="15"/>
  <c r="I1459" i="15"/>
  <c r="I1460" i="15"/>
  <c r="I1461" i="15"/>
  <c r="I1462" i="15"/>
  <c r="I1463" i="15"/>
  <c r="I1464" i="15"/>
  <c r="I1465" i="15"/>
  <c r="I1466" i="15"/>
  <c r="I1467" i="15"/>
  <c r="I1468" i="15"/>
  <c r="I1469" i="15"/>
  <c r="I1470" i="15"/>
  <c r="I1471" i="15"/>
  <c r="I1472" i="15"/>
  <c r="I1473" i="15"/>
  <c r="I1474" i="15"/>
  <c r="I1475" i="15"/>
  <c r="I1476" i="15"/>
  <c r="I1477" i="15"/>
  <c r="I1478" i="15"/>
  <c r="I1479" i="15"/>
  <c r="I1480" i="15"/>
  <c r="I1481" i="15"/>
  <c r="I1482" i="15"/>
  <c r="I1483" i="15"/>
  <c r="I1484" i="15"/>
  <c r="I1485" i="15"/>
  <c r="I1486" i="15"/>
  <c r="I1487" i="15"/>
  <c r="I1488" i="15"/>
  <c r="I1489" i="15"/>
  <c r="I1490" i="15"/>
  <c r="I1491" i="15"/>
  <c r="I1492" i="15"/>
  <c r="I1493" i="15"/>
  <c r="I1494" i="15"/>
  <c r="I1495" i="15"/>
  <c r="I1496" i="15"/>
  <c r="I1497" i="15"/>
  <c r="I1498" i="15"/>
  <c r="I1499" i="15"/>
  <c r="I1500" i="15"/>
  <c r="I1501" i="15"/>
  <c r="I1502" i="15"/>
  <c r="I1503" i="15"/>
  <c r="I1504" i="15"/>
  <c r="I1505" i="15"/>
  <c r="I1506" i="15"/>
  <c r="I1507" i="15"/>
  <c r="I1508" i="15"/>
  <c r="I1509" i="15"/>
  <c r="I1510" i="15"/>
  <c r="I1511" i="15"/>
  <c r="I1512" i="15"/>
  <c r="I1513" i="15"/>
  <c r="I1514" i="15"/>
  <c r="I1515" i="15"/>
  <c r="I1516" i="15"/>
  <c r="I1517" i="15"/>
  <c r="I1518" i="15"/>
  <c r="I1519" i="15"/>
  <c r="I1520" i="15"/>
  <c r="I1521" i="15"/>
  <c r="I1522" i="15"/>
  <c r="I1523" i="15"/>
  <c r="I1524" i="15"/>
  <c r="I1525" i="15"/>
  <c r="I1526" i="15"/>
  <c r="I1527" i="15"/>
  <c r="I1528" i="15"/>
  <c r="I1529" i="15"/>
  <c r="I1530" i="15"/>
  <c r="I1531" i="15"/>
  <c r="I1532" i="15"/>
  <c r="I1533" i="15"/>
  <c r="I1534" i="15"/>
  <c r="I1535" i="15"/>
  <c r="I1536" i="15"/>
  <c r="I1537" i="15"/>
  <c r="I1538" i="15"/>
  <c r="I1539" i="15"/>
  <c r="I1540" i="15"/>
  <c r="I1541" i="15"/>
  <c r="I1542" i="15"/>
  <c r="I1543" i="15"/>
  <c r="I1544" i="15"/>
  <c r="I1545" i="15"/>
  <c r="I1546" i="15"/>
  <c r="I1547" i="15"/>
  <c r="I1548" i="15"/>
  <c r="I1549" i="15"/>
  <c r="I1550" i="15"/>
  <c r="I1551" i="15"/>
  <c r="I1552" i="15"/>
  <c r="I1553" i="15"/>
  <c r="I1554" i="15"/>
  <c r="I1555" i="15"/>
  <c r="I1556" i="15"/>
  <c r="I1557" i="15"/>
  <c r="I1558" i="15"/>
  <c r="I1559" i="15"/>
  <c r="I1560" i="15"/>
  <c r="I1561" i="15"/>
  <c r="I1562" i="15"/>
  <c r="I1563" i="15"/>
  <c r="I1564" i="15"/>
  <c r="I1565" i="15"/>
  <c r="I1566" i="15"/>
  <c r="I1567" i="15"/>
  <c r="I1568" i="15"/>
  <c r="I1569" i="15"/>
  <c r="I1570" i="15"/>
  <c r="I1571" i="15"/>
  <c r="I1572" i="15"/>
  <c r="I1573" i="15"/>
  <c r="I1574" i="15"/>
  <c r="I1575" i="15"/>
  <c r="I1576" i="15"/>
  <c r="I1577" i="15"/>
  <c r="I1578" i="15"/>
  <c r="I1579" i="15"/>
  <c r="I1580" i="15"/>
  <c r="I1581" i="15"/>
  <c r="I1582" i="15"/>
  <c r="I1583" i="15"/>
  <c r="I1584" i="15"/>
  <c r="I1585" i="15"/>
  <c r="I1586" i="15"/>
  <c r="I1587" i="15"/>
  <c r="I1588" i="15"/>
  <c r="I1589" i="15"/>
  <c r="I1590" i="15"/>
  <c r="I1591" i="15"/>
  <c r="I1592" i="15"/>
  <c r="I1593" i="15"/>
  <c r="I1594" i="15"/>
  <c r="I1595" i="15"/>
  <c r="I1596" i="15"/>
  <c r="I1597" i="15"/>
  <c r="I1598" i="15"/>
  <c r="I1599" i="15"/>
  <c r="I1600" i="15"/>
  <c r="I1601" i="15"/>
  <c r="I1602" i="15"/>
  <c r="I1603" i="15"/>
  <c r="I1604" i="15"/>
  <c r="I1605" i="15"/>
  <c r="I1606" i="15"/>
  <c r="I1607" i="15"/>
  <c r="I1608" i="15"/>
  <c r="I1609" i="15"/>
  <c r="I1610" i="15"/>
  <c r="I1611" i="15"/>
  <c r="I1612" i="15"/>
  <c r="I1613" i="15"/>
  <c r="I1614" i="15"/>
  <c r="I1615" i="15"/>
  <c r="I1616" i="15"/>
  <c r="I1617" i="15"/>
  <c r="I1618" i="15"/>
  <c r="I1619" i="15"/>
  <c r="I1620" i="15"/>
  <c r="I1621" i="15"/>
  <c r="I1622" i="15"/>
  <c r="I1623" i="15"/>
  <c r="I1624" i="15"/>
  <c r="I1625" i="15"/>
  <c r="I1626" i="15"/>
  <c r="I1627" i="15"/>
  <c r="I1628" i="15"/>
  <c r="I1629" i="15"/>
  <c r="I1630" i="15"/>
  <c r="I1631" i="15"/>
  <c r="I1632" i="15"/>
  <c r="I1633" i="15"/>
  <c r="I1634" i="15"/>
  <c r="I1635" i="15"/>
  <c r="I1636" i="15"/>
  <c r="I1637" i="15"/>
  <c r="I1638" i="15"/>
  <c r="I1639" i="15"/>
  <c r="I1640" i="15"/>
  <c r="I1641" i="15"/>
  <c r="I1642" i="15"/>
  <c r="I1643" i="15"/>
  <c r="I1644" i="15"/>
  <c r="I1645" i="15"/>
  <c r="I1646" i="15"/>
  <c r="I1647" i="15"/>
  <c r="I1648" i="15"/>
  <c r="I1649" i="15"/>
  <c r="I1650" i="15"/>
  <c r="I1651" i="15"/>
  <c r="I1652" i="15"/>
  <c r="I1653" i="15"/>
  <c r="I1654" i="15"/>
  <c r="I1655" i="15"/>
  <c r="I1656" i="15"/>
  <c r="I1657" i="15"/>
  <c r="I1658" i="15"/>
  <c r="I1659" i="15"/>
  <c r="I1660" i="15"/>
  <c r="I1661" i="15"/>
  <c r="I1662" i="15"/>
  <c r="I1663" i="15"/>
  <c r="I1664" i="15"/>
  <c r="I1665" i="15"/>
  <c r="I1666" i="15"/>
  <c r="I1667" i="15"/>
  <c r="I1668" i="15"/>
  <c r="I1669" i="15"/>
  <c r="I1670" i="15"/>
  <c r="I1671" i="15"/>
  <c r="I1672" i="15"/>
  <c r="I1673" i="15"/>
  <c r="I1674" i="15"/>
  <c r="I1675" i="15"/>
  <c r="I1676" i="15"/>
  <c r="I1677" i="15"/>
  <c r="I1678" i="15"/>
  <c r="I1679" i="15"/>
  <c r="I1680" i="15"/>
  <c r="I1681" i="15"/>
  <c r="I1682" i="15"/>
  <c r="I1683" i="15"/>
  <c r="I1684" i="15"/>
  <c r="I1685" i="15"/>
  <c r="I1686" i="15"/>
  <c r="I1687" i="15"/>
  <c r="I1688" i="15"/>
  <c r="I1689" i="15"/>
  <c r="I1690" i="15"/>
  <c r="I1691" i="15"/>
  <c r="I1692" i="15"/>
  <c r="I1693" i="15"/>
  <c r="I1694" i="15"/>
  <c r="I1695" i="15"/>
  <c r="I1696" i="15"/>
  <c r="I1697" i="15"/>
  <c r="I1698" i="15"/>
  <c r="I1699" i="15"/>
  <c r="I1700" i="15"/>
  <c r="I1701" i="15"/>
  <c r="I1702" i="15"/>
  <c r="I1703" i="15"/>
  <c r="I1704" i="15"/>
  <c r="I1705" i="15"/>
  <c r="I1706" i="15"/>
  <c r="I1707" i="15"/>
  <c r="I1708" i="15"/>
  <c r="I1709" i="15"/>
  <c r="I1710" i="15"/>
  <c r="I1711" i="15"/>
  <c r="I1712" i="15"/>
  <c r="I1713" i="15"/>
  <c r="I1714" i="15"/>
  <c r="I1715" i="15"/>
  <c r="I1716" i="15"/>
  <c r="I1717" i="15"/>
  <c r="I1718" i="15"/>
  <c r="I1719" i="15"/>
  <c r="I1720" i="15"/>
  <c r="I1721" i="15"/>
  <c r="I1722" i="15"/>
  <c r="I1723" i="15"/>
  <c r="I1724" i="15"/>
  <c r="I1725" i="15"/>
  <c r="I1726" i="15"/>
  <c r="I1727" i="15"/>
  <c r="I1728" i="15"/>
  <c r="I1729" i="15"/>
  <c r="I1730" i="15"/>
  <c r="I1731" i="15"/>
  <c r="I1732" i="15"/>
  <c r="I1733" i="15"/>
  <c r="I1734" i="15"/>
  <c r="I1735" i="15"/>
  <c r="I1736" i="15"/>
  <c r="I1737" i="15"/>
  <c r="I1738" i="15"/>
  <c r="I1739" i="15"/>
  <c r="I1740" i="15"/>
  <c r="I1741" i="15"/>
  <c r="I1742" i="15"/>
  <c r="I1743" i="15"/>
  <c r="I1744" i="15"/>
  <c r="I1745" i="15"/>
  <c r="I1746" i="15"/>
  <c r="I1747" i="15"/>
  <c r="I1748" i="15"/>
  <c r="I1749" i="15"/>
  <c r="I1750" i="15"/>
  <c r="I1751" i="15"/>
  <c r="I1752" i="15"/>
  <c r="I1753" i="15"/>
  <c r="I1754" i="15"/>
  <c r="I1755" i="15"/>
  <c r="I1756" i="15"/>
  <c r="I1757" i="15"/>
  <c r="I1758" i="15"/>
  <c r="I1759" i="15"/>
  <c r="I1760" i="15"/>
  <c r="I1761" i="15"/>
  <c r="I1762" i="15"/>
  <c r="I1763" i="15"/>
  <c r="I1764" i="15"/>
  <c r="I1765" i="15"/>
  <c r="I1766" i="15"/>
  <c r="I1767" i="15"/>
  <c r="I1768" i="15"/>
  <c r="I1769" i="15"/>
  <c r="I1770" i="15"/>
  <c r="I1771" i="15"/>
  <c r="I1772" i="15"/>
  <c r="I1773" i="15"/>
  <c r="I1774" i="15"/>
  <c r="I1775" i="15"/>
  <c r="I1776" i="15"/>
  <c r="I1777" i="15"/>
  <c r="I1778" i="15"/>
  <c r="I1779" i="15"/>
  <c r="I1780" i="15"/>
  <c r="I1781" i="15"/>
  <c r="I1782" i="15"/>
  <c r="I1783" i="15"/>
  <c r="I1784" i="15"/>
  <c r="I1785" i="15"/>
  <c r="I1786" i="15"/>
  <c r="I1787" i="15"/>
  <c r="I1788" i="15"/>
  <c r="I1789" i="15"/>
  <c r="I1790" i="15"/>
  <c r="I1791" i="15"/>
  <c r="I1792" i="15"/>
  <c r="I1793" i="15"/>
  <c r="I1794" i="15"/>
  <c r="I1795" i="15"/>
  <c r="I1796" i="15"/>
  <c r="I1797" i="15"/>
  <c r="I1798" i="15"/>
  <c r="I1799" i="15"/>
  <c r="I1800" i="15"/>
  <c r="I1801" i="15"/>
  <c r="I1802" i="15"/>
  <c r="I1803" i="15"/>
  <c r="I1804" i="15"/>
  <c r="I1805" i="15"/>
  <c r="I1806" i="15"/>
  <c r="I1807" i="15"/>
  <c r="I1808" i="15"/>
  <c r="I1809" i="15"/>
  <c r="I1810" i="15"/>
  <c r="I1811" i="15"/>
  <c r="I1812" i="15"/>
  <c r="I1813" i="15"/>
  <c r="I1814" i="15"/>
  <c r="I1815" i="15"/>
  <c r="I1816" i="15"/>
  <c r="I1817" i="15"/>
  <c r="I1818" i="15"/>
  <c r="I1819" i="15"/>
  <c r="I1820" i="15"/>
  <c r="I1821" i="15"/>
  <c r="I1822" i="15"/>
  <c r="I1823" i="15"/>
  <c r="I1824" i="15"/>
  <c r="I1825" i="15"/>
  <c r="I1826" i="15"/>
  <c r="I1827" i="15"/>
  <c r="I1828" i="15"/>
  <c r="I1829" i="15"/>
  <c r="I1830" i="15"/>
  <c r="I1831" i="15"/>
  <c r="I1832" i="15"/>
  <c r="I1833" i="15"/>
  <c r="I1834" i="15"/>
  <c r="I1835" i="15"/>
  <c r="I1836" i="15"/>
  <c r="I1837" i="15"/>
  <c r="I1838" i="15"/>
  <c r="I1839" i="15"/>
  <c r="I1840" i="15"/>
  <c r="I1841" i="15"/>
  <c r="I1842" i="15"/>
  <c r="I1843" i="15"/>
  <c r="I1844" i="15"/>
  <c r="I1845" i="15"/>
  <c r="I1846" i="15"/>
  <c r="I1847" i="15"/>
  <c r="I1848" i="15"/>
  <c r="I1849" i="15"/>
  <c r="I1850" i="15"/>
  <c r="I1851" i="15"/>
  <c r="I1852" i="15"/>
  <c r="I1853" i="15"/>
  <c r="I1854" i="15"/>
  <c r="I1855" i="15"/>
  <c r="I1856" i="15"/>
  <c r="I1857" i="15"/>
  <c r="I1858" i="15"/>
  <c r="I1859" i="15"/>
  <c r="I1860" i="15"/>
  <c r="I1861" i="15"/>
  <c r="I1862" i="15"/>
  <c r="I1863" i="15"/>
  <c r="I1864" i="15"/>
  <c r="I1865" i="15"/>
  <c r="I1866" i="15"/>
  <c r="I1867" i="15"/>
  <c r="I1868" i="15"/>
  <c r="I1869" i="15"/>
  <c r="I1870" i="15"/>
  <c r="I1871" i="15"/>
  <c r="I1872" i="15"/>
  <c r="I1873" i="15"/>
  <c r="I1874" i="15"/>
  <c r="I1875" i="15"/>
  <c r="I1876" i="15"/>
  <c r="I1877" i="15"/>
  <c r="I1878" i="15"/>
  <c r="I1879" i="15"/>
  <c r="I1880" i="15"/>
  <c r="I1881" i="15"/>
  <c r="I1882" i="15"/>
  <c r="I1883" i="15"/>
  <c r="I1884" i="15"/>
  <c r="I1885" i="15"/>
  <c r="I1886" i="15"/>
  <c r="I1887" i="15"/>
  <c r="I1888" i="15"/>
  <c r="I1889" i="15"/>
  <c r="I1890" i="15"/>
  <c r="I1891" i="15"/>
  <c r="I1892" i="15"/>
  <c r="I1893" i="15"/>
  <c r="I1894" i="15"/>
  <c r="I1895" i="15"/>
  <c r="I1896" i="15"/>
  <c r="I1897" i="15"/>
  <c r="I1898" i="15"/>
  <c r="I1899" i="15"/>
  <c r="I1900" i="15"/>
  <c r="I1901" i="15"/>
  <c r="I1902" i="15"/>
  <c r="I1903" i="15"/>
  <c r="I1904" i="15"/>
  <c r="I1905" i="15"/>
  <c r="I1906" i="15"/>
  <c r="I1907" i="15"/>
  <c r="I1908" i="15"/>
  <c r="I1909" i="15"/>
  <c r="I1910" i="15"/>
  <c r="I1911" i="15"/>
  <c r="I1912" i="15"/>
  <c r="I1913" i="15"/>
  <c r="I1914" i="15"/>
  <c r="I1915" i="15"/>
  <c r="I1916" i="15"/>
  <c r="I1917" i="15"/>
  <c r="I1918" i="15"/>
  <c r="I1919" i="15"/>
  <c r="I1920" i="15"/>
  <c r="I1921" i="15"/>
  <c r="I1922" i="15"/>
  <c r="I1923" i="15"/>
  <c r="I1924" i="15"/>
  <c r="I1925" i="15"/>
  <c r="I1926" i="15"/>
  <c r="I1927" i="15"/>
  <c r="I1928" i="15"/>
  <c r="I1929" i="15"/>
  <c r="I1930" i="15"/>
  <c r="I1931" i="15"/>
  <c r="I1932" i="15"/>
  <c r="I1933" i="15"/>
  <c r="I1934" i="15"/>
  <c r="I1935" i="15"/>
  <c r="I1936" i="15"/>
  <c r="I1937" i="15"/>
  <c r="I1938" i="15"/>
  <c r="I1939" i="15"/>
  <c r="I1940" i="15"/>
  <c r="I1941" i="15"/>
  <c r="I1942" i="15"/>
  <c r="I1943" i="15"/>
  <c r="I1944" i="15"/>
  <c r="I1945" i="15"/>
  <c r="I1946" i="15"/>
  <c r="I1947" i="15"/>
  <c r="I1948" i="15"/>
  <c r="I1949" i="15"/>
  <c r="I1950" i="15"/>
  <c r="I1951" i="15"/>
  <c r="I1952" i="15"/>
  <c r="I1953" i="15"/>
  <c r="I1954" i="15"/>
  <c r="I1955" i="15"/>
  <c r="I1956" i="15"/>
  <c r="I1957" i="15"/>
  <c r="I1958" i="15"/>
  <c r="I1959" i="15"/>
  <c r="I1960" i="15"/>
  <c r="I1961" i="15"/>
  <c r="I1962" i="15"/>
  <c r="I1963" i="15"/>
  <c r="I1964" i="15"/>
  <c r="I1965" i="15"/>
  <c r="I1966" i="15"/>
  <c r="I1967" i="15"/>
  <c r="I1968" i="15"/>
  <c r="I1969" i="15"/>
  <c r="I1970" i="15"/>
  <c r="I1971" i="15"/>
  <c r="I1972" i="15"/>
  <c r="I1973" i="15"/>
  <c r="I1974" i="15"/>
  <c r="I1975" i="15"/>
  <c r="I1976" i="15"/>
  <c r="I1977" i="15"/>
  <c r="I1978" i="15"/>
  <c r="I1979" i="15"/>
  <c r="I1980" i="15"/>
  <c r="I1981" i="15"/>
  <c r="I1982" i="15"/>
  <c r="I1983" i="15"/>
  <c r="I1984" i="15"/>
  <c r="I1985" i="15"/>
  <c r="I1986" i="15"/>
  <c r="I1987" i="15"/>
  <c r="I1988" i="15"/>
  <c r="I1989" i="15"/>
  <c r="I1990" i="15"/>
  <c r="I1991" i="15"/>
  <c r="I1992" i="15"/>
  <c r="I1993" i="15"/>
  <c r="I1994" i="15"/>
  <c r="I1995" i="15"/>
  <c r="I1996" i="15"/>
  <c r="I1997" i="15"/>
  <c r="I1998" i="15"/>
  <c r="I1999" i="15"/>
  <c r="I2000" i="15"/>
  <c r="I2001" i="15"/>
  <c r="I2002" i="15"/>
  <c r="I2003" i="15"/>
  <c r="I2004" i="15"/>
  <c r="I2005" i="15"/>
  <c r="I2006" i="15"/>
  <c r="I2007" i="15"/>
  <c r="I2008" i="15"/>
  <c r="I2009" i="15"/>
  <c r="I2010" i="15"/>
  <c r="I2011" i="15"/>
  <c r="I2012" i="15"/>
  <c r="I2013" i="15"/>
  <c r="I2014" i="15"/>
  <c r="I2015" i="15"/>
  <c r="I2016" i="15"/>
  <c r="I2017" i="15"/>
  <c r="I2018" i="15"/>
  <c r="I2019" i="15"/>
  <c r="I2020" i="15"/>
  <c r="I2021" i="15"/>
  <c r="I2022" i="15"/>
  <c r="I2023" i="15"/>
  <c r="I2024" i="15"/>
  <c r="I2025" i="15"/>
  <c r="I2026" i="15"/>
  <c r="I2027" i="15"/>
  <c r="I2028" i="15"/>
  <c r="I2029" i="15"/>
  <c r="I2030" i="15"/>
  <c r="I2031" i="15"/>
  <c r="I2032" i="15"/>
  <c r="I2033" i="15"/>
  <c r="I2034" i="15"/>
  <c r="I2035" i="15"/>
  <c r="I2036" i="15"/>
  <c r="I2037" i="15"/>
  <c r="I2038" i="15"/>
  <c r="I2039" i="15"/>
  <c r="I2040" i="15"/>
  <c r="I2041" i="15"/>
  <c r="I2042" i="15"/>
  <c r="I2043" i="15"/>
  <c r="I2044" i="15"/>
  <c r="I2045" i="15"/>
  <c r="I2046" i="15"/>
  <c r="I2047" i="15"/>
  <c r="I2048" i="15"/>
  <c r="I2049" i="15"/>
  <c r="I2050" i="15"/>
  <c r="I2051" i="15"/>
  <c r="I2052" i="15"/>
  <c r="I2053" i="15"/>
  <c r="I2054" i="15"/>
  <c r="I2055" i="15"/>
  <c r="I2056" i="15"/>
  <c r="I2057" i="15"/>
  <c r="I2058" i="15"/>
  <c r="I2059" i="15"/>
  <c r="I2060" i="15"/>
  <c r="I2061" i="15"/>
  <c r="I2062" i="15"/>
  <c r="I2063" i="15"/>
  <c r="I2064" i="15"/>
  <c r="I2065" i="15"/>
  <c r="I2066" i="15"/>
  <c r="I2067" i="15"/>
  <c r="I2068" i="15"/>
  <c r="I2069" i="15"/>
  <c r="I2070" i="15"/>
  <c r="I2071" i="15"/>
  <c r="I2072" i="15"/>
  <c r="I2073" i="15"/>
  <c r="I2074" i="15"/>
  <c r="I2075" i="15"/>
  <c r="I2076" i="15"/>
  <c r="I2077" i="15"/>
  <c r="I2078" i="15"/>
  <c r="I2079" i="15"/>
  <c r="I2080" i="15"/>
  <c r="I2081" i="15"/>
  <c r="I2082" i="15"/>
  <c r="I2083" i="15"/>
  <c r="I2084" i="15"/>
  <c r="I2085" i="15"/>
  <c r="I2086" i="15"/>
  <c r="I2087" i="15"/>
  <c r="I2088" i="15"/>
  <c r="I2089" i="15"/>
  <c r="I2090" i="15"/>
  <c r="I2091" i="15"/>
  <c r="I2092" i="15"/>
  <c r="I2093" i="15"/>
  <c r="I2094" i="15"/>
  <c r="I2095" i="15"/>
  <c r="I2096" i="15"/>
  <c r="I2097" i="15"/>
  <c r="I2098" i="15"/>
  <c r="I2099" i="15"/>
  <c r="I2100" i="15"/>
  <c r="I2101" i="15"/>
  <c r="I2102" i="15"/>
  <c r="I2103" i="15"/>
  <c r="I2104" i="15"/>
  <c r="I2105" i="15"/>
  <c r="I2106" i="15"/>
  <c r="I2107" i="15"/>
  <c r="I2108" i="15"/>
  <c r="I2109" i="15"/>
  <c r="I2110" i="15"/>
  <c r="I2111" i="15"/>
  <c r="I2112" i="15"/>
  <c r="I2113" i="15"/>
  <c r="I2114" i="15"/>
  <c r="I2115" i="15"/>
  <c r="I2116" i="15"/>
  <c r="I2117" i="15"/>
  <c r="I2118" i="15"/>
  <c r="I2119" i="15"/>
  <c r="I2120" i="15"/>
  <c r="I2121" i="15"/>
  <c r="I2122" i="15"/>
  <c r="I2123" i="15"/>
  <c r="I2124" i="15"/>
  <c r="I2125" i="15"/>
  <c r="I2126" i="15"/>
  <c r="I2127" i="15"/>
  <c r="I2128" i="15"/>
  <c r="I2129" i="15"/>
  <c r="I2130" i="15"/>
  <c r="I2131" i="15"/>
  <c r="I2132" i="15"/>
  <c r="I2133" i="15"/>
  <c r="I2134" i="15"/>
  <c r="I2135" i="15"/>
  <c r="I2136" i="15"/>
  <c r="I2137" i="15"/>
  <c r="I2138" i="15"/>
  <c r="I2139" i="15"/>
  <c r="I2140" i="15"/>
  <c r="I2141" i="15"/>
  <c r="I2142" i="15"/>
  <c r="I2143" i="15"/>
  <c r="I2144" i="15"/>
  <c r="I2145" i="15"/>
  <c r="I2146" i="15"/>
  <c r="I2147" i="15"/>
  <c r="I2148" i="15"/>
  <c r="I2149" i="15"/>
  <c r="I2150" i="15"/>
  <c r="I2151" i="15"/>
  <c r="I2152" i="15"/>
  <c r="I2153" i="15"/>
  <c r="I2154" i="15"/>
  <c r="I2155" i="15"/>
  <c r="I2156" i="15"/>
  <c r="I2157" i="15"/>
  <c r="I2158" i="15"/>
  <c r="I2159" i="15"/>
  <c r="I2160" i="15"/>
  <c r="I2161" i="15"/>
  <c r="I2162" i="15"/>
  <c r="I2163" i="15"/>
  <c r="I2164" i="15"/>
  <c r="I2165" i="15"/>
  <c r="I2166" i="15"/>
  <c r="I2167" i="15"/>
  <c r="I2168" i="15"/>
  <c r="I2169" i="15"/>
  <c r="I2170" i="15"/>
  <c r="I2171" i="15"/>
  <c r="I2172" i="15"/>
  <c r="I2173" i="15"/>
  <c r="I2174" i="15"/>
  <c r="I2175" i="15"/>
  <c r="I2176" i="15"/>
  <c r="I2177" i="15"/>
  <c r="I2178" i="15"/>
  <c r="I2179" i="15"/>
  <c r="I2180" i="15"/>
  <c r="I2181" i="15"/>
  <c r="I2182" i="15"/>
  <c r="I2183" i="15"/>
  <c r="I2184" i="15"/>
  <c r="I2185" i="15"/>
  <c r="I2186" i="15"/>
  <c r="I2187" i="15"/>
  <c r="I2188" i="15"/>
  <c r="I2189" i="15"/>
  <c r="I2190" i="15"/>
  <c r="I2191" i="15"/>
  <c r="I2192" i="15"/>
  <c r="I2193" i="15"/>
  <c r="I2194" i="15"/>
  <c r="I2195" i="15"/>
  <c r="I2196" i="15"/>
  <c r="I2197" i="15"/>
  <c r="I2198" i="15"/>
  <c r="I2199" i="15"/>
  <c r="I2200" i="15"/>
  <c r="I2201" i="15"/>
  <c r="I2202" i="15"/>
  <c r="I2203" i="15"/>
  <c r="I2204" i="15"/>
  <c r="I2205" i="15"/>
  <c r="I2206" i="15"/>
  <c r="I2207" i="15"/>
  <c r="I2208" i="15"/>
  <c r="I2209" i="15"/>
  <c r="I2210" i="15"/>
  <c r="I2211" i="15"/>
  <c r="I2212" i="15"/>
  <c r="I2213" i="15"/>
  <c r="I2214" i="15"/>
  <c r="I2215" i="15"/>
  <c r="I2216" i="15"/>
  <c r="I2217" i="15"/>
  <c r="I2218" i="15"/>
  <c r="I2219" i="15"/>
  <c r="I2220" i="15"/>
  <c r="I2221" i="15"/>
  <c r="I2222" i="15"/>
  <c r="I2223" i="15"/>
  <c r="I2224" i="15"/>
  <c r="I2225" i="15"/>
  <c r="I2226" i="15"/>
  <c r="I2227" i="15"/>
  <c r="I2228" i="15"/>
  <c r="C7" i="15"/>
  <c r="D25" i="15"/>
  <c r="E25" i="15"/>
  <c r="F25" i="15"/>
  <c r="G25" i="15"/>
  <c r="H25" i="15"/>
  <c r="I25" i="15"/>
  <c r="J25" i="15"/>
  <c r="K25" i="15"/>
  <c r="M25" i="15"/>
  <c r="C22" i="15"/>
  <c r="D22" i="15"/>
  <c r="E22" i="15"/>
  <c r="F22" i="15"/>
  <c r="G22" i="15"/>
  <c r="H22" i="15"/>
  <c r="I22" i="15"/>
  <c r="J22" i="15"/>
  <c r="K22" i="15"/>
  <c r="M22" i="15"/>
  <c r="C19" i="15"/>
  <c r="D19" i="15"/>
  <c r="E19" i="15"/>
  <c r="F19" i="15"/>
  <c r="G19" i="15"/>
  <c r="H19" i="15"/>
  <c r="I19" i="15"/>
  <c r="J19" i="15"/>
  <c r="K19" i="15"/>
  <c r="M19" i="15"/>
  <c r="C16" i="15"/>
  <c r="D16" i="15"/>
  <c r="E16" i="15"/>
  <c r="F16" i="15"/>
  <c r="G16" i="15"/>
  <c r="H16" i="15"/>
  <c r="I16" i="15"/>
  <c r="J16" i="15"/>
  <c r="K16" i="15"/>
  <c r="M16" i="15"/>
  <c r="E30" i="6"/>
  <c r="F30" i="6"/>
  <c r="G30" i="6"/>
  <c r="H30" i="6"/>
  <c r="I30" i="6"/>
  <c r="J30" i="6"/>
  <c r="K30" i="6"/>
  <c r="L30" i="6"/>
  <c r="E31" i="6"/>
  <c r="F31" i="6"/>
  <c r="G31" i="6"/>
  <c r="H31" i="6"/>
  <c r="I31" i="6"/>
  <c r="J31" i="6"/>
  <c r="K31" i="6"/>
  <c r="L31" i="6"/>
  <c r="L32" i="6"/>
  <c r="G34" i="6"/>
  <c r="H34" i="6"/>
  <c r="I34" i="6"/>
  <c r="J34" i="6"/>
  <c r="K34" i="6"/>
  <c r="L34" i="6"/>
  <c r="G35" i="6"/>
  <c r="I35" i="6"/>
  <c r="J35" i="6"/>
  <c r="K35" i="6"/>
  <c r="L35" i="6"/>
  <c r="G36" i="6"/>
  <c r="I36" i="6"/>
  <c r="J36" i="6"/>
  <c r="K36" i="6"/>
  <c r="L36" i="6"/>
  <c r="G37" i="6"/>
  <c r="I37" i="6"/>
  <c r="J37" i="6"/>
  <c r="K37" i="6"/>
  <c r="L37" i="6"/>
  <c r="L38" i="6"/>
  <c r="K32" i="6"/>
  <c r="K38" i="6"/>
  <c r="J32" i="6"/>
  <c r="J38" i="6"/>
  <c r="I32" i="6"/>
  <c r="I38" i="6"/>
  <c r="H32" i="6"/>
  <c r="H38" i="6"/>
  <c r="G32" i="6"/>
  <c r="G38" i="6"/>
  <c r="G2" i="6"/>
  <c r="H2" i="6"/>
  <c r="I2" i="6"/>
  <c r="J2" i="6"/>
  <c r="K2" i="6"/>
  <c r="L2" i="6"/>
  <c r="Q1" i="10"/>
  <c r="R1" i="10"/>
  <c r="R3" i="10"/>
  <c r="Q3" i="10"/>
  <c r="H1" i="10"/>
  <c r="I1" i="10"/>
  <c r="J1" i="10"/>
  <c r="K1" i="10"/>
  <c r="L1" i="10"/>
  <c r="M1" i="10"/>
  <c r="N1" i="10"/>
  <c r="O1" i="10"/>
  <c r="P1" i="10"/>
  <c r="P3" i="10"/>
  <c r="O3" i="10"/>
  <c r="N3" i="10"/>
  <c r="M3" i="10"/>
  <c r="L3" i="10"/>
  <c r="K3" i="10"/>
  <c r="J3" i="10"/>
  <c r="I3" i="10"/>
  <c r="H3" i="10"/>
  <c r="G1" i="10"/>
  <c r="G3" i="10"/>
  <c r="S25" i="10"/>
  <c r="T25" i="10"/>
  <c r="U25" i="10"/>
  <c r="V25" i="10"/>
  <c r="W25" i="10"/>
  <c r="X25" i="10"/>
  <c r="E89" i="15"/>
  <c r="E109" i="15"/>
  <c r="E129" i="15"/>
  <c r="E149" i="15"/>
  <c r="E169" i="15"/>
  <c r="E189" i="15"/>
  <c r="E209" i="15"/>
  <c r="E229" i="15"/>
  <c r="E249" i="15"/>
  <c r="E269" i="15"/>
  <c r="E289" i="15"/>
  <c r="E309" i="15"/>
  <c r="E329" i="15"/>
  <c r="E349" i="15"/>
  <c r="E369" i="15"/>
  <c r="E389" i="15"/>
  <c r="E409" i="15"/>
  <c r="E429" i="15"/>
  <c r="E449" i="15"/>
  <c r="E469" i="15"/>
  <c r="E489" i="15"/>
  <c r="E509" i="15"/>
  <c r="E529" i="15"/>
  <c r="E549" i="15"/>
  <c r="E569" i="15"/>
  <c r="E589" i="15"/>
  <c r="E609" i="15"/>
  <c r="E629" i="15"/>
  <c r="E649" i="15"/>
  <c r="E669" i="15"/>
  <c r="E689" i="15"/>
  <c r="E709" i="15"/>
  <c r="E729" i="15"/>
  <c r="E749" i="15"/>
  <c r="E769" i="15"/>
  <c r="E789" i="15"/>
  <c r="E809" i="15"/>
  <c r="E829" i="15"/>
  <c r="E849" i="15"/>
  <c r="E869" i="15"/>
  <c r="E889" i="15"/>
  <c r="E909" i="15"/>
  <c r="E929" i="15"/>
  <c r="E949" i="15"/>
  <c r="E969" i="15"/>
  <c r="E989" i="15"/>
  <c r="E1009" i="15"/>
  <c r="E1029" i="15"/>
  <c r="E1049" i="15"/>
  <c r="E1069" i="15"/>
  <c r="E1089" i="15"/>
  <c r="E1109" i="15"/>
  <c r="E1129" i="15"/>
  <c r="E1149" i="15"/>
  <c r="E1169" i="15"/>
  <c r="E1189" i="15"/>
  <c r="E1209" i="15"/>
  <c r="E1229" i="15"/>
  <c r="E1249" i="15"/>
  <c r="E1269" i="15"/>
  <c r="E1289" i="15"/>
  <c r="E1309" i="15"/>
  <c r="E1329" i="15"/>
  <c r="E1349" i="15"/>
  <c r="E1369" i="15"/>
  <c r="E1389" i="15"/>
  <c r="E1409" i="15"/>
  <c r="E1429" i="15"/>
  <c r="E1449" i="15"/>
  <c r="E1469" i="15"/>
  <c r="E1489" i="15"/>
  <c r="E1509" i="15"/>
  <c r="E1529" i="15"/>
  <c r="E1549" i="15"/>
  <c r="E1569" i="15"/>
  <c r="E1589" i="15"/>
  <c r="E1609" i="15"/>
  <c r="E1629" i="15"/>
  <c r="E1649" i="15"/>
  <c r="E1669" i="15"/>
  <c r="E1689" i="15"/>
  <c r="E1709" i="15"/>
  <c r="E1729" i="15"/>
  <c r="E1749" i="15"/>
  <c r="E1769" i="15"/>
  <c r="E1789" i="15"/>
  <c r="E1809" i="15"/>
  <c r="E1829" i="15"/>
  <c r="E1849" i="15"/>
  <c r="E1869" i="15"/>
  <c r="E1889" i="15"/>
  <c r="E1909" i="15"/>
  <c r="E1929" i="15"/>
  <c r="E1949" i="15"/>
  <c r="E1969" i="15"/>
  <c r="E1989" i="15"/>
  <c r="E2009" i="15"/>
  <c r="E2029" i="15"/>
  <c r="E2049" i="15"/>
  <c r="E2069" i="15"/>
  <c r="E2089" i="15"/>
  <c r="E2109" i="15"/>
  <c r="E2129" i="15"/>
  <c r="E2149" i="15"/>
  <c r="E2169" i="15"/>
  <c r="E2189" i="15"/>
  <c r="E220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30" i="15"/>
  <c r="E331" i="15"/>
  <c r="E332" i="15"/>
  <c r="E333" i="15"/>
  <c r="E334" i="15"/>
  <c r="E335" i="15"/>
  <c r="E336" i="15"/>
  <c r="E337" i="15"/>
  <c r="E338" i="15"/>
  <c r="E339" i="15"/>
  <c r="E340" i="15"/>
  <c r="E341" i="15"/>
  <c r="E342" i="15"/>
  <c r="E343" i="15"/>
  <c r="E344" i="15"/>
  <c r="E345" i="15"/>
  <c r="E346" i="15"/>
  <c r="E347" i="15"/>
  <c r="E348" i="15"/>
  <c r="E350" i="15"/>
  <c r="E351" i="15"/>
  <c r="E352" i="15"/>
  <c r="E353" i="15"/>
  <c r="E354" i="15"/>
  <c r="E355" i="15"/>
  <c r="E356" i="15"/>
  <c r="E357" i="15"/>
  <c r="E358" i="15"/>
  <c r="E359" i="15"/>
  <c r="E360" i="15"/>
  <c r="E361" i="15"/>
  <c r="E362" i="15"/>
  <c r="E363" i="15"/>
  <c r="E364" i="15"/>
  <c r="E365" i="15"/>
  <c r="E366" i="15"/>
  <c r="E367" i="15"/>
  <c r="E368" i="15"/>
  <c r="E370" i="15"/>
  <c r="E371" i="15"/>
  <c r="E372" i="15"/>
  <c r="E373" i="15"/>
  <c r="E374" i="15"/>
  <c r="E375" i="15"/>
  <c r="E376" i="15"/>
  <c r="E377" i="15"/>
  <c r="E378" i="15"/>
  <c r="E379" i="15"/>
  <c r="E380" i="15"/>
  <c r="E381" i="15"/>
  <c r="E382" i="15"/>
  <c r="E383" i="15"/>
  <c r="E384" i="15"/>
  <c r="E385" i="15"/>
  <c r="E386" i="15"/>
  <c r="E387" i="15"/>
  <c r="E388" i="15"/>
  <c r="E390" i="15"/>
  <c r="E391" i="15"/>
  <c r="E392" i="15"/>
  <c r="E393" i="15"/>
  <c r="E394" i="15"/>
  <c r="E395" i="15"/>
  <c r="E396" i="15"/>
  <c r="E397" i="15"/>
  <c r="E398" i="15"/>
  <c r="E399" i="15"/>
  <c r="E400" i="15"/>
  <c r="E401" i="15"/>
  <c r="E402" i="15"/>
  <c r="E403" i="15"/>
  <c r="E404" i="15"/>
  <c r="E405" i="15"/>
  <c r="E406" i="15"/>
  <c r="E407" i="15"/>
  <c r="E408" i="15"/>
  <c r="E410" i="15"/>
  <c r="E411" i="15"/>
  <c r="E412" i="15"/>
  <c r="E413" i="15"/>
  <c r="E414" i="15"/>
  <c r="E415" i="15"/>
  <c r="E416" i="15"/>
  <c r="E417" i="15"/>
  <c r="E418" i="15"/>
  <c r="E419" i="15"/>
  <c r="E420" i="15"/>
  <c r="E421" i="15"/>
  <c r="E422" i="15"/>
  <c r="E423" i="15"/>
  <c r="E424" i="15"/>
  <c r="E425" i="15"/>
  <c r="E426" i="15"/>
  <c r="E427" i="15"/>
  <c r="E428" i="15"/>
  <c r="E430" i="15"/>
  <c r="E431" i="15"/>
  <c r="E432" i="15"/>
  <c r="E433" i="15"/>
  <c r="E434" i="15"/>
  <c r="E435" i="15"/>
  <c r="E436" i="15"/>
  <c r="E437" i="15"/>
  <c r="E438" i="15"/>
  <c r="E439" i="15"/>
  <c r="E440" i="15"/>
  <c r="E441" i="15"/>
  <c r="E442" i="15"/>
  <c r="E443" i="15"/>
  <c r="E444" i="15"/>
  <c r="E445" i="15"/>
  <c r="E446" i="15"/>
  <c r="E447" i="15"/>
  <c r="E448" i="15"/>
  <c r="E450" i="15"/>
  <c r="E451" i="15"/>
  <c r="E452" i="15"/>
  <c r="E453" i="15"/>
  <c r="E454" i="15"/>
  <c r="E455" i="15"/>
  <c r="E456" i="15"/>
  <c r="E457" i="15"/>
  <c r="E458" i="15"/>
  <c r="E459" i="15"/>
  <c r="E460" i="15"/>
  <c r="E461" i="15"/>
  <c r="E462" i="15"/>
  <c r="E463" i="15"/>
  <c r="E464" i="15"/>
  <c r="E465" i="15"/>
  <c r="E466" i="15"/>
  <c r="E467" i="15"/>
  <c r="E468" i="15"/>
  <c r="E470" i="15"/>
  <c r="E471" i="15"/>
  <c r="E472" i="15"/>
  <c r="E473" i="15"/>
  <c r="E474" i="15"/>
  <c r="E475" i="15"/>
  <c r="E476" i="15"/>
  <c r="E477" i="15"/>
  <c r="E478" i="15"/>
  <c r="E479" i="15"/>
  <c r="E480" i="15"/>
  <c r="E481" i="15"/>
  <c r="E482" i="15"/>
  <c r="E483" i="15"/>
  <c r="E484" i="15"/>
  <c r="E485" i="15"/>
  <c r="E486" i="15"/>
  <c r="E487" i="15"/>
  <c r="E488" i="15"/>
  <c r="E490" i="15"/>
  <c r="E491" i="15"/>
  <c r="E492" i="15"/>
  <c r="E493" i="15"/>
  <c r="E494" i="15"/>
  <c r="E495" i="15"/>
  <c r="E496" i="15"/>
  <c r="E497" i="15"/>
  <c r="E498" i="15"/>
  <c r="E499" i="15"/>
  <c r="E500" i="15"/>
  <c r="E501" i="15"/>
  <c r="E502" i="15"/>
  <c r="E503" i="15"/>
  <c r="E504" i="15"/>
  <c r="E505" i="15"/>
  <c r="E506" i="15"/>
  <c r="E507" i="15"/>
  <c r="E508" i="15"/>
  <c r="E510" i="15"/>
  <c r="E511" i="15"/>
  <c r="E512" i="15"/>
  <c r="E513" i="15"/>
  <c r="E514" i="15"/>
  <c r="E515" i="15"/>
  <c r="E516" i="15"/>
  <c r="E517" i="15"/>
  <c r="E518" i="15"/>
  <c r="E519" i="15"/>
  <c r="E520" i="15"/>
  <c r="E521" i="15"/>
  <c r="E522" i="15"/>
  <c r="E523" i="15"/>
  <c r="E524" i="15"/>
  <c r="E525" i="15"/>
  <c r="E526" i="15"/>
  <c r="E527" i="15"/>
  <c r="E528" i="15"/>
  <c r="E530" i="15"/>
  <c r="E531" i="15"/>
  <c r="E532" i="15"/>
  <c r="E533" i="15"/>
  <c r="E534" i="15"/>
  <c r="E535" i="15"/>
  <c r="E536" i="15"/>
  <c r="E537" i="15"/>
  <c r="E538" i="15"/>
  <c r="E539" i="15"/>
  <c r="E540" i="15"/>
  <c r="E541" i="15"/>
  <c r="E542" i="15"/>
  <c r="E543" i="15"/>
  <c r="E544" i="15"/>
  <c r="E545" i="15"/>
  <c r="E546" i="15"/>
  <c r="E547" i="15"/>
  <c r="E548" i="15"/>
  <c r="E550" i="15"/>
  <c r="E551" i="15"/>
  <c r="E552" i="15"/>
  <c r="E553" i="15"/>
  <c r="E554" i="15"/>
  <c r="E555" i="15"/>
  <c r="E556" i="15"/>
  <c r="E557" i="15"/>
  <c r="E558" i="15"/>
  <c r="E559" i="15"/>
  <c r="E560" i="15"/>
  <c r="E561" i="15"/>
  <c r="E562" i="15"/>
  <c r="E563" i="15"/>
  <c r="E564" i="15"/>
  <c r="E565" i="15"/>
  <c r="E566" i="15"/>
  <c r="E567" i="15"/>
  <c r="E568" i="15"/>
  <c r="E570" i="15"/>
  <c r="E571" i="15"/>
  <c r="E572" i="15"/>
  <c r="E573" i="15"/>
  <c r="E574" i="15"/>
  <c r="E575" i="15"/>
  <c r="E576" i="15"/>
  <c r="E577" i="15"/>
  <c r="E578" i="15"/>
  <c r="E579" i="15"/>
  <c r="E580" i="15"/>
  <c r="E581" i="15"/>
  <c r="E582" i="15"/>
  <c r="E583" i="15"/>
  <c r="E584" i="15"/>
  <c r="E585" i="15"/>
  <c r="E586" i="15"/>
  <c r="E587" i="15"/>
  <c r="E588" i="15"/>
  <c r="E590" i="15"/>
  <c r="E591" i="15"/>
  <c r="E592" i="15"/>
  <c r="E593" i="15"/>
  <c r="E594" i="15"/>
  <c r="E595" i="15"/>
  <c r="E596" i="15"/>
  <c r="E597" i="15"/>
  <c r="E598" i="15"/>
  <c r="E599" i="15"/>
  <c r="E600" i="15"/>
  <c r="E601" i="15"/>
  <c r="E602" i="15"/>
  <c r="E603" i="15"/>
  <c r="E604" i="15"/>
  <c r="E605" i="15"/>
  <c r="E606" i="15"/>
  <c r="E607" i="15"/>
  <c r="E608" i="15"/>
  <c r="E610" i="15"/>
  <c r="E611" i="15"/>
  <c r="E612" i="15"/>
  <c r="E613" i="15"/>
  <c r="E614" i="15"/>
  <c r="E615" i="15"/>
  <c r="E616" i="15"/>
  <c r="E617" i="15"/>
  <c r="E618" i="15"/>
  <c r="E619" i="15"/>
  <c r="E620" i="15"/>
  <c r="E621" i="15"/>
  <c r="E622" i="15"/>
  <c r="E623" i="15"/>
  <c r="E624" i="15"/>
  <c r="E625" i="15"/>
  <c r="E626" i="15"/>
  <c r="E627" i="15"/>
  <c r="E628" i="15"/>
  <c r="E630" i="15"/>
  <c r="E631" i="15"/>
  <c r="E632" i="15"/>
  <c r="E633" i="15"/>
  <c r="E634" i="15"/>
  <c r="E635" i="15"/>
  <c r="E636" i="15"/>
  <c r="E637" i="15"/>
  <c r="E638" i="15"/>
  <c r="E639" i="15"/>
  <c r="E640" i="15"/>
  <c r="E641" i="15"/>
  <c r="E642" i="15"/>
  <c r="E643" i="15"/>
  <c r="E644" i="15"/>
  <c r="E645" i="15"/>
  <c r="E646" i="15"/>
  <c r="E647" i="15"/>
  <c r="E648" i="15"/>
  <c r="E650" i="15"/>
  <c r="E651" i="15"/>
  <c r="E652" i="15"/>
  <c r="E653" i="15"/>
  <c r="E654" i="15"/>
  <c r="E655" i="15"/>
  <c r="E656" i="15"/>
  <c r="E657" i="15"/>
  <c r="E658" i="15"/>
  <c r="E659" i="15"/>
  <c r="E660" i="15"/>
  <c r="E661" i="15"/>
  <c r="E662" i="15"/>
  <c r="E663" i="15"/>
  <c r="E664" i="15"/>
  <c r="E665" i="15"/>
  <c r="E666" i="15"/>
  <c r="E667" i="15"/>
  <c r="E668" i="15"/>
  <c r="E670" i="15"/>
  <c r="E671" i="15"/>
  <c r="E672" i="15"/>
  <c r="E673" i="15"/>
  <c r="E674" i="15"/>
  <c r="E675" i="15"/>
  <c r="E676" i="15"/>
  <c r="E677" i="15"/>
  <c r="E678" i="15"/>
  <c r="E679" i="15"/>
  <c r="E680" i="15"/>
  <c r="E681" i="15"/>
  <c r="E682" i="15"/>
  <c r="E683" i="15"/>
  <c r="E684" i="15"/>
  <c r="E685" i="15"/>
  <c r="E686" i="15"/>
  <c r="E687" i="15"/>
  <c r="E688" i="15"/>
  <c r="E690" i="15"/>
  <c r="E691" i="15"/>
  <c r="E692" i="15"/>
  <c r="E693" i="15"/>
  <c r="E694" i="15"/>
  <c r="E695" i="15"/>
  <c r="E696" i="15"/>
  <c r="E697" i="15"/>
  <c r="E698" i="15"/>
  <c r="E699" i="15"/>
  <c r="E700" i="15"/>
  <c r="E701" i="15"/>
  <c r="E702" i="15"/>
  <c r="E703" i="15"/>
  <c r="E704" i="15"/>
  <c r="E705" i="15"/>
  <c r="E706" i="15"/>
  <c r="E707" i="15"/>
  <c r="E708" i="15"/>
  <c r="E710" i="15"/>
  <c r="E711" i="15"/>
  <c r="E712" i="15"/>
  <c r="E713" i="15"/>
  <c r="E714" i="15"/>
  <c r="E715" i="15"/>
  <c r="E716" i="15"/>
  <c r="E717" i="15"/>
  <c r="E718" i="15"/>
  <c r="E719" i="15"/>
  <c r="E720" i="15"/>
  <c r="E721" i="15"/>
  <c r="E722" i="15"/>
  <c r="E723" i="15"/>
  <c r="E724" i="15"/>
  <c r="E725" i="15"/>
  <c r="E726" i="15"/>
  <c r="E727" i="15"/>
  <c r="E728" i="15"/>
  <c r="E730" i="15"/>
  <c r="E731" i="15"/>
  <c r="E732" i="15"/>
  <c r="E733" i="15"/>
  <c r="E734" i="15"/>
  <c r="E735" i="15"/>
  <c r="E736" i="15"/>
  <c r="E737" i="15"/>
  <c r="E738" i="15"/>
  <c r="E739" i="15"/>
  <c r="E740" i="15"/>
  <c r="E741" i="15"/>
  <c r="E742" i="15"/>
  <c r="E743" i="15"/>
  <c r="E744" i="15"/>
  <c r="E745" i="15"/>
  <c r="E746" i="15"/>
  <c r="E747" i="15"/>
  <c r="E748" i="15"/>
  <c r="E750" i="15"/>
  <c r="E751" i="15"/>
  <c r="E752" i="15"/>
  <c r="E753" i="15"/>
  <c r="E754" i="15"/>
  <c r="E755" i="15"/>
  <c r="E756" i="15"/>
  <c r="E757" i="15"/>
  <c r="E758" i="15"/>
  <c r="E759" i="15"/>
  <c r="E760" i="15"/>
  <c r="E761" i="15"/>
  <c r="E762" i="15"/>
  <c r="E763" i="15"/>
  <c r="E764" i="15"/>
  <c r="E765" i="15"/>
  <c r="E766" i="15"/>
  <c r="E767" i="15"/>
  <c r="E768" i="15"/>
  <c r="E770" i="15"/>
  <c r="E771" i="15"/>
  <c r="E772" i="15"/>
  <c r="E773" i="15"/>
  <c r="E774" i="15"/>
  <c r="E775" i="15"/>
  <c r="E776" i="15"/>
  <c r="E777" i="15"/>
  <c r="E778" i="15"/>
  <c r="E779" i="15"/>
  <c r="E780" i="15"/>
  <c r="E781" i="15"/>
  <c r="E782" i="15"/>
  <c r="E783" i="15"/>
  <c r="E784" i="15"/>
  <c r="E785" i="15"/>
  <c r="E786" i="15"/>
  <c r="E787" i="15"/>
  <c r="E788" i="15"/>
  <c r="E790" i="15"/>
  <c r="E791" i="15"/>
  <c r="E792" i="15"/>
  <c r="E793" i="15"/>
  <c r="E794" i="15"/>
  <c r="E795" i="15"/>
  <c r="E796" i="15"/>
  <c r="E797" i="15"/>
  <c r="E798" i="15"/>
  <c r="E799" i="15"/>
  <c r="E800" i="15"/>
  <c r="E801" i="15"/>
  <c r="E802" i="15"/>
  <c r="E803" i="15"/>
  <c r="E804" i="15"/>
  <c r="E805" i="15"/>
  <c r="E806" i="15"/>
  <c r="E807" i="15"/>
  <c r="E808" i="15"/>
  <c r="E810" i="15"/>
  <c r="E811" i="15"/>
  <c r="E812" i="15"/>
  <c r="E813" i="15"/>
  <c r="E814" i="15"/>
  <c r="E815" i="15"/>
  <c r="E816" i="15"/>
  <c r="E817" i="15"/>
  <c r="E818" i="15"/>
  <c r="E819" i="15"/>
  <c r="E820" i="15"/>
  <c r="E821" i="15"/>
  <c r="E822" i="15"/>
  <c r="E823" i="15"/>
  <c r="E824" i="15"/>
  <c r="E825" i="15"/>
  <c r="E826" i="15"/>
  <c r="E827" i="15"/>
  <c r="E828" i="15"/>
  <c r="E830" i="15"/>
  <c r="E831" i="15"/>
  <c r="E832" i="15"/>
  <c r="E833" i="15"/>
  <c r="E834" i="15"/>
  <c r="E835" i="15"/>
  <c r="E836" i="15"/>
  <c r="E837" i="15"/>
  <c r="E838" i="15"/>
  <c r="E839" i="15"/>
  <c r="E840" i="15"/>
  <c r="E841" i="15"/>
  <c r="E842" i="15"/>
  <c r="E843" i="15"/>
  <c r="E844" i="15"/>
  <c r="E845" i="15"/>
  <c r="E846" i="15"/>
  <c r="E847" i="15"/>
  <c r="E848" i="15"/>
  <c r="E850" i="15"/>
  <c r="E851" i="15"/>
  <c r="E852" i="15"/>
  <c r="E853" i="15"/>
  <c r="E854" i="15"/>
  <c r="E855" i="15"/>
  <c r="E856" i="15"/>
  <c r="E857" i="15"/>
  <c r="E858" i="15"/>
  <c r="E859" i="15"/>
  <c r="E860" i="15"/>
  <c r="E861" i="15"/>
  <c r="E862" i="15"/>
  <c r="E863" i="15"/>
  <c r="E864" i="15"/>
  <c r="E865" i="15"/>
  <c r="E866" i="15"/>
  <c r="E867" i="15"/>
  <c r="E868" i="15"/>
  <c r="E870" i="15"/>
  <c r="E871" i="15"/>
  <c r="E872" i="15"/>
  <c r="E873" i="15"/>
  <c r="E874" i="15"/>
  <c r="E875" i="15"/>
  <c r="E876" i="15"/>
  <c r="E877" i="15"/>
  <c r="E878" i="15"/>
  <c r="E879" i="15"/>
  <c r="E880" i="15"/>
  <c r="E881" i="15"/>
  <c r="E882" i="15"/>
  <c r="E883" i="15"/>
  <c r="E884" i="15"/>
  <c r="E885" i="15"/>
  <c r="E886" i="15"/>
  <c r="E887" i="15"/>
  <c r="E888" i="15"/>
  <c r="E890" i="15"/>
  <c r="E891" i="15"/>
  <c r="E892" i="15"/>
  <c r="E893" i="15"/>
  <c r="E894" i="15"/>
  <c r="E895" i="15"/>
  <c r="E896" i="15"/>
  <c r="E897" i="15"/>
  <c r="E898" i="15"/>
  <c r="E899" i="15"/>
  <c r="E900" i="15"/>
  <c r="E901" i="15"/>
  <c r="E902" i="15"/>
  <c r="E903" i="15"/>
  <c r="E904" i="15"/>
  <c r="E905" i="15"/>
  <c r="E906" i="15"/>
  <c r="E907" i="15"/>
  <c r="E908" i="15"/>
  <c r="E910" i="15"/>
  <c r="E911" i="15"/>
  <c r="E912" i="15"/>
  <c r="E913" i="15"/>
  <c r="E914" i="15"/>
  <c r="E915" i="15"/>
  <c r="E916" i="15"/>
  <c r="E917" i="15"/>
  <c r="E918" i="15"/>
  <c r="E919" i="15"/>
  <c r="E920" i="15"/>
  <c r="E921" i="15"/>
  <c r="E922" i="15"/>
  <c r="E923" i="15"/>
  <c r="E924" i="15"/>
  <c r="E925" i="15"/>
  <c r="E926" i="15"/>
  <c r="E927" i="15"/>
  <c r="E928" i="15"/>
  <c r="E930" i="15"/>
  <c r="E931" i="15"/>
  <c r="E932" i="15"/>
  <c r="E933" i="15"/>
  <c r="E934" i="15"/>
  <c r="E935" i="15"/>
  <c r="E936" i="15"/>
  <c r="E937" i="15"/>
  <c r="E938" i="15"/>
  <c r="E939" i="15"/>
  <c r="E940" i="15"/>
  <c r="E941" i="15"/>
  <c r="E942" i="15"/>
  <c r="E943" i="15"/>
  <c r="E944" i="15"/>
  <c r="E945" i="15"/>
  <c r="E946" i="15"/>
  <c r="E947" i="15"/>
  <c r="E948" i="15"/>
  <c r="E950" i="15"/>
  <c r="E951" i="15"/>
  <c r="E952" i="15"/>
  <c r="E953" i="15"/>
  <c r="E954" i="15"/>
  <c r="E955" i="15"/>
  <c r="E956" i="15"/>
  <c r="E957" i="15"/>
  <c r="E958" i="15"/>
  <c r="E959" i="15"/>
  <c r="E960" i="15"/>
  <c r="E961" i="15"/>
  <c r="E962" i="15"/>
  <c r="E963" i="15"/>
  <c r="E964" i="15"/>
  <c r="E965" i="15"/>
  <c r="E966" i="15"/>
  <c r="E967" i="15"/>
  <c r="E968" i="15"/>
  <c r="E970" i="15"/>
  <c r="E971" i="15"/>
  <c r="E972" i="15"/>
  <c r="E973" i="15"/>
  <c r="E974" i="15"/>
  <c r="E975" i="15"/>
  <c r="E976" i="15"/>
  <c r="E977" i="15"/>
  <c r="E978" i="15"/>
  <c r="E979" i="15"/>
  <c r="E980" i="15"/>
  <c r="E981" i="15"/>
  <c r="E982" i="15"/>
  <c r="E983" i="15"/>
  <c r="E984" i="15"/>
  <c r="E985" i="15"/>
  <c r="E986" i="15"/>
  <c r="E987" i="15"/>
  <c r="E988" i="15"/>
  <c r="E990" i="15"/>
  <c r="E991" i="15"/>
  <c r="E992" i="15"/>
  <c r="E993" i="15"/>
  <c r="E994" i="15"/>
  <c r="E995" i="15"/>
  <c r="E996" i="15"/>
  <c r="E997" i="15"/>
  <c r="E998" i="15"/>
  <c r="E999" i="15"/>
  <c r="E1000" i="15"/>
  <c r="E1001" i="15"/>
  <c r="E1002" i="15"/>
  <c r="E1003" i="15"/>
  <c r="E1004" i="15"/>
  <c r="E1005" i="15"/>
  <c r="E1006" i="15"/>
  <c r="E1007" i="15"/>
  <c r="E1008" i="15"/>
  <c r="E1010" i="15"/>
  <c r="E1011" i="15"/>
  <c r="E1012" i="15"/>
  <c r="E1013" i="15"/>
  <c r="E1014" i="15"/>
  <c r="E1015" i="15"/>
  <c r="E1016" i="15"/>
  <c r="E1017" i="15"/>
  <c r="E1018" i="15"/>
  <c r="E1019" i="15"/>
  <c r="E1020" i="15"/>
  <c r="E1021" i="15"/>
  <c r="E1022" i="15"/>
  <c r="E1023" i="15"/>
  <c r="E1024" i="15"/>
  <c r="E1025" i="15"/>
  <c r="E1026" i="15"/>
  <c r="E1027" i="15"/>
  <c r="E1028" i="15"/>
  <c r="E1030" i="15"/>
  <c r="E1031" i="15"/>
  <c r="E1032" i="15"/>
  <c r="E1033" i="15"/>
  <c r="E1034" i="15"/>
  <c r="E1035" i="15"/>
  <c r="E1036" i="15"/>
  <c r="E1037" i="15"/>
  <c r="E1038" i="15"/>
  <c r="E1039" i="15"/>
  <c r="E1040" i="15"/>
  <c r="E1041" i="15"/>
  <c r="E1042" i="15"/>
  <c r="E1043" i="15"/>
  <c r="E1044" i="15"/>
  <c r="E1045" i="15"/>
  <c r="E1046" i="15"/>
  <c r="E1047" i="15"/>
  <c r="E1048" i="15"/>
  <c r="E1050" i="15"/>
  <c r="E1051" i="15"/>
  <c r="E1052" i="15"/>
  <c r="E1053" i="15"/>
  <c r="E1054" i="15"/>
  <c r="E1055" i="15"/>
  <c r="E1056" i="15"/>
  <c r="E1057" i="15"/>
  <c r="E1058" i="15"/>
  <c r="E1059" i="15"/>
  <c r="E1060" i="15"/>
  <c r="E1061" i="15"/>
  <c r="E1062" i="15"/>
  <c r="E1063" i="15"/>
  <c r="E1064" i="15"/>
  <c r="E1065" i="15"/>
  <c r="E1066" i="15"/>
  <c r="E1067" i="15"/>
  <c r="E1068" i="15"/>
  <c r="E1070" i="15"/>
  <c r="E1071" i="15"/>
  <c r="E1072" i="15"/>
  <c r="E1073" i="15"/>
  <c r="E1074" i="15"/>
  <c r="E1075" i="15"/>
  <c r="E1076" i="15"/>
  <c r="E1077" i="15"/>
  <c r="E1078" i="15"/>
  <c r="E1079" i="15"/>
  <c r="E1080" i="15"/>
  <c r="E1081" i="15"/>
  <c r="E1082" i="15"/>
  <c r="E1083" i="15"/>
  <c r="E1084" i="15"/>
  <c r="E1085" i="15"/>
  <c r="E1086" i="15"/>
  <c r="E1087" i="15"/>
  <c r="E1088" i="15"/>
  <c r="E1090" i="15"/>
  <c r="E1091" i="15"/>
  <c r="E1092" i="15"/>
  <c r="E1093" i="15"/>
  <c r="E1094" i="15"/>
  <c r="E1095" i="15"/>
  <c r="E1096" i="15"/>
  <c r="E1097" i="15"/>
  <c r="E1098" i="15"/>
  <c r="E1099" i="15"/>
  <c r="E1100" i="15"/>
  <c r="E1101" i="15"/>
  <c r="E1102" i="15"/>
  <c r="E1103" i="15"/>
  <c r="E1104" i="15"/>
  <c r="E1105" i="15"/>
  <c r="E1106" i="15"/>
  <c r="E1107" i="15"/>
  <c r="E1108" i="15"/>
  <c r="E1110" i="15"/>
  <c r="E1111" i="15"/>
  <c r="E1112" i="15"/>
  <c r="E1113" i="15"/>
  <c r="E1114" i="15"/>
  <c r="E1115" i="15"/>
  <c r="E1116" i="15"/>
  <c r="E1117" i="15"/>
  <c r="E1118" i="15"/>
  <c r="E1119" i="15"/>
  <c r="E1120" i="15"/>
  <c r="E1121" i="15"/>
  <c r="E1122" i="15"/>
  <c r="E1123" i="15"/>
  <c r="E1124" i="15"/>
  <c r="E1125" i="15"/>
  <c r="E1126" i="15"/>
  <c r="E1127" i="15"/>
  <c r="E1128" i="15"/>
  <c r="E1130" i="15"/>
  <c r="E1131" i="15"/>
  <c r="E1132" i="15"/>
  <c r="E1133" i="15"/>
  <c r="E1134" i="15"/>
  <c r="E1135" i="15"/>
  <c r="E1136" i="15"/>
  <c r="E1137" i="15"/>
  <c r="E1138" i="15"/>
  <c r="E1139" i="15"/>
  <c r="E1140" i="15"/>
  <c r="E1141" i="15"/>
  <c r="E1142" i="15"/>
  <c r="E1143" i="15"/>
  <c r="E1144" i="15"/>
  <c r="E1145" i="15"/>
  <c r="E1146" i="15"/>
  <c r="E1147" i="15"/>
  <c r="E1148" i="15"/>
  <c r="E1150" i="15"/>
  <c r="E1151" i="15"/>
  <c r="E1152" i="15"/>
  <c r="E1153" i="15"/>
  <c r="E1154" i="15"/>
  <c r="E1155" i="15"/>
  <c r="E1156" i="15"/>
  <c r="E1157" i="15"/>
  <c r="E1158" i="15"/>
  <c r="E1159" i="15"/>
  <c r="E1160" i="15"/>
  <c r="E1161" i="15"/>
  <c r="E1162" i="15"/>
  <c r="E1163" i="15"/>
  <c r="E1164" i="15"/>
  <c r="E1165" i="15"/>
  <c r="E1166" i="15"/>
  <c r="E1167" i="15"/>
  <c r="E1168" i="15"/>
  <c r="E1170" i="15"/>
  <c r="E1171" i="15"/>
  <c r="E1172" i="15"/>
  <c r="E1173" i="15"/>
  <c r="E1174" i="15"/>
  <c r="E1175" i="15"/>
  <c r="E1176" i="15"/>
  <c r="E1177" i="15"/>
  <c r="E1178" i="15"/>
  <c r="E1179" i="15"/>
  <c r="E1180" i="15"/>
  <c r="E1181" i="15"/>
  <c r="E1182" i="15"/>
  <c r="E1183" i="15"/>
  <c r="E1184" i="15"/>
  <c r="E1185" i="15"/>
  <c r="E1186" i="15"/>
  <c r="E1187" i="15"/>
  <c r="E1188" i="15"/>
  <c r="E1190" i="15"/>
  <c r="E1191" i="15"/>
  <c r="E1192" i="15"/>
  <c r="E1193" i="15"/>
  <c r="E1194" i="15"/>
  <c r="E1195" i="15"/>
  <c r="E1196" i="15"/>
  <c r="E1197" i="15"/>
  <c r="E1198" i="15"/>
  <c r="E1199" i="15"/>
  <c r="E1200" i="15"/>
  <c r="E1201" i="15"/>
  <c r="E1202" i="15"/>
  <c r="E1203" i="15"/>
  <c r="E1204" i="15"/>
  <c r="E1205" i="15"/>
  <c r="E1206" i="15"/>
  <c r="E1207" i="15"/>
  <c r="E1208" i="15"/>
  <c r="E1210" i="15"/>
  <c r="E1211" i="15"/>
  <c r="E1212" i="15"/>
  <c r="E1213" i="15"/>
  <c r="E1214" i="15"/>
  <c r="E1215" i="15"/>
  <c r="E1216" i="15"/>
  <c r="E1217" i="15"/>
  <c r="E1218" i="15"/>
  <c r="E1219" i="15"/>
  <c r="E1220" i="15"/>
  <c r="E1221" i="15"/>
  <c r="E1222" i="15"/>
  <c r="E1223" i="15"/>
  <c r="E1224" i="15"/>
  <c r="E1225" i="15"/>
  <c r="E1226" i="15"/>
  <c r="E1227" i="15"/>
  <c r="E1228" i="15"/>
  <c r="E1230" i="15"/>
  <c r="E1231" i="15"/>
  <c r="E1232" i="15"/>
  <c r="E1233" i="15"/>
  <c r="E1234" i="15"/>
  <c r="E1235" i="15"/>
  <c r="E1236" i="15"/>
  <c r="E1237" i="15"/>
  <c r="E1238" i="15"/>
  <c r="E1239" i="15"/>
  <c r="E1240" i="15"/>
  <c r="E1241" i="15"/>
  <c r="E1242" i="15"/>
  <c r="E1243" i="15"/>
  <c r="E1244" i="15"/>
  <c r="E1245" i="15"/>
  <c r="E1246" i="15"/>
  <c r="E1247" i="15"/>
  <c r="E1248" i="15"/>
  <c r="E1250" i="15"/>
  <c r="E1251" i="15"/>
  <c r="E1252" i="15"/>
  <c r="E1253" i="15"/>
  <c r="E1254" i="15"/>
  <c r="E1255" i="15"/>
  <c r="E1256" i="15"/>
  <c r="E1257" i="15"/>
  <c r="E1258" i="15"/>
  <c r="E1259" i="15"/>
  <c r="E1260" i="15"/>
  <c r="E1261" i="15"/>
  <c r="E1262" i="15"/>
  <c r="E1263" i="15"/>
  <c r="E1264" i="15"/>
  <c r="E1265" i="15"/>
  <c r="E1266" i="15"/>
  <c r="E1267" i="15"/>
  <c r="E1268" i="15"/>
  <c r="E1270" i="15"/>
  <c r="E1271" i="15"/>
  <c r="E1272" i="15"/>
  <c r="E1273" i="15"/>
  <c r="E1274" i="15"/>
  <c r="E1275" i="15"/>
  <c r="E1276" i="15"/>
  <c r="E1277" i="15"/>
  <c r="E1278" i="15"/>
  <c r="E1279" i="15"/>
  <c r="E1280" i="15"/>
  <c r="E1281" i="15"/>
  <c r="E1282" i="15"/>
  <c r="E1283" i="15"/>
  <c r="E1284" i="15"/>
  <c r="E1285" i="15"/>
  <c r="E1286" i="15"/>
  <c r="E1287" i="15"/>
  <c r="E1288" i="15"/>
  <c r="E1290" i="15"/>
  <c r="E1291" i="15"/>
  <c r="E1292" i="15"/>
  <c r="E1293" i="15"/>
  <c r="E1294" i="15"/>
  <c r="E1295" i="15"/>
  <c r="E1296" i="15"/>
  <c r="E1297" i="15"/>
  <c r="E1298" i="15"/>
  <c r="E1299" i="15"/>
  <c r="E1300" i="15"/>
  <c r="E1301" i="15"/>
  <c r="E1302" i="15"/>
  <c r="E1303" i="15"/>
  <c r="E1304" i="15"/>
  <c r="E1305" i="15"/>
  <c r="E1306" i="15"/>
  <c r="E1307" i="15"/>
  <c r="E1308" i="15"/>
  <c r="E1310" i="15"/>
  <c r="E1311" i="15"/>
  <c r="E1312" i="15"/>
  <c r="E1313" i="15"/>
  <c r="E1314" i="15"/>
  <c r="E1315" i="15"/>
  <c r="E1316" i="15"/>
  <c r="E1317" i="15"/>
  <c r="E1318" i="15"/>
  <c r="E1319" i="15"/>
  <c r="E1320" i="15"/>
  <c r="E1321" i="15"/>
  <c r="E1322" i="15"/>
  <c r="E1323" i="15"/>
  <c r="E1324" i="15"/>
  <c r="E1325" i="15"/>
  <c r="E1326" i="15"/>
  <c r="E1327" i="15"/>
  <c r="E1328" i="15"/>
  <c r="E1330" i="15"/>
  <c r="E1331" i="15"/>
  <c r="E1332" i="15"/>
  <c r="E1333" i="15"/>
  <c r="E1334" i="15"/>
  <c r="E1335" i="15"/>
  <c r="E1336" i="15"/>
  <c r="E1337" i="15"/>
  <c r="E1338" i="15"/>
  <c r="E1339" i="15"/>
  <c r="E1340" i="15"/>
  <c r="E1341" i="15"/>
  <c r="E1342" i="15"/>
  <c r="E1343" i="15"/>
  <c r="E1344" i="15"/>
  <c r="E1345" i="15"/>
  <c r="E1346" i="15"/>
  <c r="E1347" i="15"/>
  <c r="E1348" i="15"/>
  <c r="E1350" i="15"/>
  <c r="E1351" i="15"/>
  <c r="E1352" i="15"/>
  <c r="E1353" i="15"/>
  <c r="E1354" i="15"/>
  <c r="E1355" i="15"/>
  <c r="E1356" i="15"/>
  <c r="E1357" i="15"/>
  <c r="E1358" i="15"/>
  <c r="E1359" i="15"/>
  <c r="E1360" i="15"/>
  <c r="E1361" i="15"/>
  <c r="E1362" i="15"/>
  <c r="E1363" i="15"/>
  <c r="E1364" i="15"/>
  <c r="E1365" i="15"/>
  <c r="E1366" i="15"/>
  <c r="E1367" i="15"/>
  <c r="E1368" i="15"/>
  <c r="E1370" i="15"/>
  <c r="E1371" i="15"/>
  <c r="E1372" i="15"/>
  <c r="E1373" i="15"/>
  <c r="E1374" i="15"/>
  <c r="E1375" i="15"/>
  <c r="E1376" i="15"/>
  <c r="E1377" i="15"/>
  <c r="E1378" i="15"/>
  <c r="E1379" i="15"/>
  <c r="E1380" i="15"/>
  <c r="E1381" i="15"/>
  <c r="E1382" i="15"/>
  <c r="E1383" i="15"/>
  <c r="E1384" i="15"/>
  <c r="E1385" i="15"/>
  <c r="E1386" i="15"/>
  <c r="E1387" i="15"/>
  <c r="E1388" i="15"/>
  <c r="E1390" i="15"/>
  <c r="E1391" i="15"/>
  <c r="E1392" i="15"/>
  <c r="E1393" i="15"/>
  <c r="E1394" i="15"/>
  <c r="E1395" i="15"/>
  <c r="E1396" i="15"/>
  <c r="E1397" i="15"/>
  <c r="E1398" i="15"/>
  <c r="E1399" i="15"/>
  <c r="E1400" i="15"/>
  <c r="E1401" i="15"/>
  <c r="E1402" i="15"/>
  <c r="E1403" i="15"/>
  <c r="E1404" i="15"/>
  <c r="E1405" i="15"/>
  <c r="E1406" i="15"/>
  <c r="E1407" i="15"/>
  <c r="E1408" i="15"/>
  <c r="E1410" i="15"/>
  <c r="E1411" i="15"/>
  <c r="E1412" i="15"/>
  <c r="E1413" i="15"/>
  <c r="E1414" i="15"/>
  <c r="E1415" i="15"/>
  <c r="E1416" i="15"/>
  <c r="E1417" i="15"/>
  <c r="E1418" i="15"/>
  <c r="E1419" i="15"/>
  <c r="E1420" i="15"/>
  <c r="E1421" i="15"/>
  <c r="E1422" i="15"/>
  <c r="E1423" i="15"/>
  <c r="E1424" i="15"/>
  <c r="E1425" i="15"/>
  <c r="E1426" i="15"/>
  <c r="E1427" i="15"/>
  <c r="E1428" i="15"/>
  <c r="E1430" i="15"/>
  <c r="E1431" i="15"/>
  <c r="E1432" i="15"/>
  <c r="E1433" i="15"/>
  <c r="E1434" i="15"/>
  <c r="E1435" i="15"/>
  <c r="E1436" i="15"/>
  <c r="E1437" i="15"/>
  <c r="E1438" i="15"/>
  <c r="E1439" i="15"/>
  <c r="E1440" i="15"/>
  <c r="E1441" i="15"/>
  <c r="E1442" i="15"/>
  <c r="E1443" i="15"/>
  <c r="E1444" i="15"/>
  <c r="E1445" i="15"/>
  <c r="E1446" i="15"/>
  <c r="E1447" i="15"/>
  <c r="E1448" i="15"/>
  <c r="E1450" i="15"/>
  <c r="E1451" i="15"/>
  <c r="E1452" i="15"/>
  <c r="E1453" i="15"/>
  <c r="E1454" i="15"/>
  <c r="E1455" i="15"/>
  <c r="E1456" i="15"/>
  <c r="E1457" i="15"/>
  <c r="E1458" i="15"/>
  <c r="E1459" i="15"/>
  <c r="E1460" i="15"/>
  <c r="E1461" i="15"/>
  <c r="E1462" i="15"/>
  <c r="E1463" i="15"/>
  <c r="E1464" i="15"/>
  <c r="E1465" i="15"/>
  <c r="E1466" i="15"/>
  <c r="E1467" i="15"/>
  <c r="E1468" i="15"/>
  <c r="E1470" i="15"/>
  <c r="E1471" i="15"/>
  <c r="E1472" i="15"/>
  <c r="E1473" i="15"/>
  <c r="E1474" i="15"/>
  <c r="E1475" i="15"/>
  <c r="E1476" i="15"/>
  <c r="E1477" i="15"/>
  <c r="E1478" i="15"/>
  <c r="E1479" i="15"/>
  <c r="E1480" i="15"/>
  <c r="E1481" i="15"/>
  <c r="E1482" i="15"/>
  <c r="E1483" i="15"/>
  <c r="E1484" i="15"/>
  <c r="E1485" i="15"/>
  <c r="E1486" i="15"/>
  <c r="E1487" i="15"/>
  <c r="E1488" i="15"/>
  <c r="E1490" i="15"/>
  <c r="E1491" i="15"/>
  <c r="E1492" i="15"/>
  <c r="E1493" i="15"/>
  <c r="E1494" i="15"/>
  <c r="E1495" i="15"/>
  <c r="E1496" i="15"/>
  <c r="E1497" i="15"/>
  <c r="E1498" i="15"/>
  <c r="E1499" i="15"/>
  <c r="E1500" i="15"/>
  <c r="E1501" i="15"/>
  <c r="E1502" i="15"/>
  <c r="E1503" i="15"/>
  <c r="E1504" i="15"/>
  <c r="E1505" i="15"/>
  <c r="E1506" i="15"/>
  <c r="E1507" i="15"/>
  <c r="E1508" i="15"/>
  <c r="E1510" i="15"/>
  <c r="E1511" i="15"/>
  <c r="E1512" i="15"/>
  <c r="E1513" i="15"/>
  <c r="E1514" i="15"/>
  <c r="E1515" i="15"/>
  <c r="E1516" i="15"/>
  <c r="E1517" i="15"/>
  <c r="E1518" i="15"/>
  <c r="E1519" i="15"/>
  <c r="E1520" i="15"/>
  <c r="E1521" i="15"/>
  <c r="E1522" i="15"/>
  <c r="E1523" i="15"/>
  <c r="E1524" i="15"/>
  <c r="E1525" i="15"/>
  <c r="E1526" i="15"/>
  <c r="E1527" i="15"/>
  <c r="E1528" i="15"/>
  <c r="E1530" i="15"/>
  <c r="E1531" i="15"/>
  <c r="E1532" i="15"/>
  <c r="E1533" i="15"/>
  <c r="E1534" i="15"/>
  <c r="E1535" i="15"/>
  <c r="E1536" i="15"/>
  <c r="E1537" i="15"/>
  <c r="E1538" i="15"/>
  <c r="E1539" i="15"/>
  <c r="E1540" i="15"/>
  <c r="E1541" i="15"/>
  <c r="E1542" i="15"/>
  <c r="E1543" i="15"/>
  <c r="E1544" i="15"/>
  <c r="E1545" i="15"/>
  <c r="E1546" i="15"/>
  <c r="E1547" i="15"/>
  <c r="E1548" i="15"/>
  <c r="E1550" i="15"/>
  <c r="E1551" i="15"/>
  <c r="E1552" i="15"/>
  <c r="E1553" i="15"/>
  <c r="E1554" i="15"/>
  <c r="E1555" i="15"/>
  <c r="E1556" i="15"/>
  <c r="E1557" i="15"/>
  <c r="E1558" i="15"/>
  <c r="E1559" i="15"/>
  <c r="E1560" i="15"/>
  <c r="E1561" i="15"/>
  <c r="E1562" i="15"/>
  <c r="E1563" i="15"/>
  <c r="E1564" i="15"/>
  <c r="E1565" i="15"/>
  <c r="E1566" i="15"/>
  <c r="E1567" i="15"/>
  <c r="E1568" i="15"/>
  <c r="E1570" i="15"/>
  <c r="E1571" i="15"/>
  <c r="E1572" i="15"/>
  <c r="E1573" i="15"/>
  <c r="E1574" i="15"/>
  <c r="E1575" i="15"/>
  <c r="E1576" i="15"/>
  <c r="E1577" i="15"/>
  <c r="E1578" i="15"/>
  <c r="E1579" i="15"/>
  <c r="E1580" i="15"/>
  <c r="E1581" i="15"/>
  <c r="E1582" i="15"/>
  <c r="E1583" i="15"/>
  <c r="E1584" i="15"/>
  <c r="E1585" i="15"/>
  <c r="E1586" i="15"/>
  <c r="E1587" i="15"/>
  <c r="E1588" i="15"/>
  <c r="E1590" i="15"/>
  <c r="E1591" i="15"/>
  <c r="E1592" i="15"/>
  <c r="E1593" i="15"/>
  <c r="E1594" i="15"/>
  <c r="E1595" i="15"/>
  <c r="E1596" i="15"/>
  <c r="E1597" i="15"/>
  <c r="E1598" i="15"/>
  <c r="E1599" i="15"/>
  <c r="E1600" i="15"/>
  <c r="E1601" i="15"/>
  <c r="E1602" i="15"/>
  <c r="E1603" i="15"/>
  <c r="E1604" i="15"/>
  <c r="E1605" i="15"/>
  <c r="E1606" i="15"/>
  <c r="E1607" i="15"/>
  <c r="E1608" i="15"/>
  <c r="E1610" i="15"/>
  <c r="E1611" i="15"/>
  <c r="E1612" i="15"/>
  <c r="E1613" i="15"/>
  <c r="E1614" i="15"/>
  <c r="E1615" i="15"/>
  <c r="E1616" i="15"/>
  <c r="E1617" i="15"/>
  <c r="E1618" i="15"/>
  <c r="E1619" i="15"/>
  <c r="E1620" i="15"/>
  <c r="E1621" i="15"/>
  <c r="E1622" i="15"/>
  <c r="E1623" i="15"/>
  <c r="E1624" i="15"/>
  <c r="E1625" i="15"/>
  <c r="E1626" i="15"/>
  <c r="E1627" i="15"/>
  <c r="E1628" i="15"/>
  <c r="E1630" i="15"/>
  <c r="E1631" i="15"/>
  <c r="E1632" i="15"/>
  <c r="E1633" i="15"/>
  <c r="E1634" i="15"/>
  <c r="E1635" i="15"/>
  <c r="E1636" i="15"/>
  <c r="E1637" i="15"/>
  <c r="E1638" i="15"/>
  <c r="E1639" i="15"/>
  <c r="E1640" i="15"/>
  <c r="E1641" i="15"/>
  <c r="E1642" i="15"/>
  <c r="E1643" i="15"/>
  <c r="E1644" i="15"/>
  <c r="E1645" i="15"/>
  <c r="E1646" i="15"/>
  <c r="E1647" i="15"/>
  <c r="E1648" i="15"/>
  <c r="E1650" i="15"/>
  <c r="E1651" i="15"/>
  <c r="E1652" i="15"/>
  <c r="E1653" i="15"/>
  <c r="E1654" i="15"/>
  <c r="E1655" i="15"/>
  <c r="E1656" i="15"/>
  <c r="E1657" i="15"/>
  <c r="E1658" i="15"/>
  <c r="E1659" i="15"/>
  <c r="E1660" i="15"/>
  <c r="E1661" i="15"/>
  <c r="E1662" i="15"/>
  <c r="E1663" i="15"/>
  <c r="E1664" i="15"/>
  <c r="E1665" i="15"/>
  <c r="E1666" i="15"/>
  <c r="E1667" i="15"/>
  <c r="E1668" i="15"/>
  <c r="E1670" i="15"/>
  <c r="E1671" i="15"/>
  <c r="E1672" i="15"/>
  <c r="E1673" i="15"/>
  <c r="E1674" i="15"/>
  <c r="E1675" i="15"/>
  <c r="E1676" i="15"/>
  <c r="E1677" i="15"/>
  <c r="E1678" i="15"/>
  <c r="E1679" i="15"/>
  <c r="E1680" i="15"/>
  <c r="E1681" i="15"/>
  <c r="E1682" i="15"/>
  <c r="E1683" i="15"/>
  <c r="E1684" i="15"/>
  <c r="E1685" i="15"/>
  <c r="E1686" i="15"/>
  <c r="E1687" i="15"/>
  <c r="E1688" i="15"/>
  <c r="E1690" i="15"/>
  <c r="E1691" i="15"/>
  <c r="E1692" i="15"/>
  <c r="E1693" i="15"/>
  <c r="E1694" i="15"/>
  <c r="E1695" i="15"/>
  <c r="E1696" i="15"/>
  <c r="E1697" i="15"/>
  <c r="E1698" i="15"/>
  <c r="E1699" i="15"/>
  <c r="E1700" i="15"/>
  <c r="E1701" i="15"/>
  <c r="E1702" i="15"/>
  <c r="E1703" i="15"/>
  <c r="E1704" i="15"/>
  <c r="E1705" i="15"/>
  <c r="E1706" i="15"/>
  <c r="E1707" i="15"/>
  <c r="E1708" i="15"/>
  <c r="E1710" i="15"/>
  <c r="E1711" i="15"/>
  <c r="E1712" i="15"/>
  <c r="E1713" i="15"/>
  <c r="E1714" i="15"/>
  <c r="E1715" i="15"/>
  <c r="E1716" i="15"/>
  <c r="E1717" i="15"/>
  <c r="E1718" i="15"/>
  <c r="E1719" i="15"/>
  <c r="E1720" i="15"/>
  <c r="E1721" i="15"/>
  <c r="E1722" i="15"/>
  <c r="E1723" i="15"/>
  <c r="E1724" i="15"/>
  <c r="E1725" i="15"/>
  <c r="E1726" i="15"/>
  <c r="E1727" i="15"/>
  <c r="E1728" i="15"/>
  <c r="E1730" i="15"/>
  <c r="E1731" i="15"/>
  <c r="E1732" i="15"/>
  <c r="E1733" i="15"/>
  <c r="E1734" i="15"/>
  <c r="E1735" i="15"/>
  <c r="E1736" i="15"/>
  <c r="E1737" i="15"/>
  <c r="E1738" i="15"/>
  <c r="E1739" i="15"/>
  <c r="E1740" i="15"/>
  <c r="E1741" i="15"/>
  <c r="E1742" i="15"/>
  <c r="E1743" i="15"/>
  <c r="E1744" i="15"/>
  <c r="E1745" i="15"/>
  <c r="E1746" i="15"/>
  <c r="E1747" i="15"/>
  <c r="E1748" i="15"/>
  <c r="E1750" i="15"/>
  <c r="E1751" i="15"/>
  <c r="E1752" i="15"/>
  <c r="E1753" i="15"/>
  <c r="E1754" i="15"/>
  <c r="E1755" i="15"/>
  <c r="E1756" i="15"/>
  <c r="E1757" i="15"/>
  <c r="E1758" i="15"/>
  <c r="E1759" i="15"/>
  <c r="E1760" i="15"/>
  <c r="E1761" i="15"/>
  <c r="E1762" i="15"/>
  <c r="E1763" i="15"/>
  <c r="E1764" i="15"/>
  <c r="E1765" i="15"/>
  <c r="E1766" i="15"/>
  <c r="E1767" i="15"/>
  <c r="E1768" i="15"/>
  <c r="E1770" i="15"/>
  <c r="E1771" i="15"/>
  <c r="E1772" i="15"/>
  <c r="E1773" i="15"/>
  <c r="E1774" i="15"/>
  <c r="E1775" i="15"/>
  <c r="E1776" i="15"/>
  <c r="E1777" i="15"/>
  <c r="E1778" i="15"/>
  <c r="E1779" i="15"/>
  <c r="E1780" i="15"/>
  <c r="E1781" i="15"/>
  <c r="E1782" i="15"/>
  <c r="E1783" i="15"/>
  <c r="E1784" i="15"/>
  <c r="E1785" i="15"/>
  <c r="E1786" i="15"/>
  <c r="E1787" i="15"/>
  <c r="E1788" i="15"/>
  <c r="E1790" i="15"/>
  <c r="E1791" i="15"/>
  <c r="E1792" i="15"/>
  <c r="E1793" i="15"/>
  <c r="E1794" i="15"/>
  <c r="E1795" i="15"/>
  <c r="E1796" i="15"/>
  <c r="E1797" i="15"/>
  <c r="E1798" i="15"/>
  <c r="E1799" i="15"/>
  <c r="E1800" i="15"/>
  <c r="E1801" i="15"/>
  <c r="E1802" i="15"/>
  <c r="E1803" i="15"/>
  <c r="E1804" i="15"/>
  <c r="E1805" i="15"/>
  <c r="E1806" i="15"/>
  <c r="E1807" i="15"/>
  <c r="E1808" i="15"/>
  <c r="E1810" i="15"/>
  <c r="E1811" i="15"/>
  <c r="E1812" i="15"/>
  <c r="E1813" i="15"/>
  <c r="E1814" i="15"/>
  <c r="E1815" i="15"/>
  <c r="E1816" i="15"/>
  <c r="E1817" i="15"/>
  <c r="E1818" i="15"/>
  <c r="E1819" i="15"/>
  <c r="E1820" i="15"/>
  <c r="E1821" i="15"/>
  <c r="E1822" i="15"/>
  <c r="E1823" i="15"/>
  <c r="E1824" i="15"/>
  <c r="E1825" i="15"/>
  <c r="E1826" i="15"/>
  <c r="E1827" i="15"/>
  <c r="E1828" i="15"/>
  <c r="E1830" i="15"/>
  <c r="E1831" i="15"/>
  <c r="E1832" i="15"/>
  <c r="E1833" i="15"/>
  <c r="E1834" i="15"/>
  <c r="E1835" i="15"/>
  <c r="E1836" i="15"/>
  <c r="E1837" i="15"/>
  <c r="E1838" i="15"/>
  <c r="E1839" i="15"/>
  <c r="E1840" i="15"/>
  <c r="E1841" i="15"/>
  <c r="E1842" i="15"/>
  <c r="E1843" i="15"/>
  <c r="E1844" i="15"/>
  <c r="E1845" i="15"/>
  <c r="E1846" i="15"/>
  <c r="E1847" i="15"/>
  <c r="E1848" i="15"/>
  <c r="E1850" i="15"/>
  <c r="E1851" i="15"/>
  <c r="E1852" i="15"/>
  <c r="E1853" i="15"/>
  <c r="E1854" i="15"/>
  <c r="E1855" i="15"/>
  <c r="E1856" i="15"/>
  <c r="E1857" i="15"/>
  <c r="E1858" i="15"/>
  <c r="E1859" i="15"/>
  <c r="E1860" i="15"/>
  <c r="E1861" i="15"/>
  <c r="E1862" i="15"/>
  <c r="E1863" i="15"/>
  <c r="E1864" i="15"/>
  <c r="E1865" i="15"/>
  <c r="E1866" i="15"/>
  <c r="E1867" i="15"/>
  <c r="E1868" i="15"/>
  <c r="E1870" i="15"/>
  <c r="E1871" i="15"/>
  <c r="E1872" i="15"/>
  <c r="E1873" i="15"/>
  <c r="E1874" i="15"/>
  <c r="E1875" i="15"/>
  <c r="E1876" i="15"/>
  <c r="E1877" i="15"/>
  <c r="E1878" i="15"/>
  <c r="E1879" i="15"/>
  <c r="E1880" i="15"/>
  <c r="E1881" i="15"/>
  <c r="E1882" i="15"/>
  <c r="E1883" i="15"/>
  <c r="E1884" i="15"/>
  <c r="E1885" i="15"/>
  <c r="E1886" i="15"/>
  <c r="E1887" i="15"/>
  <c r="E1888" i="15"/>
  <c r="E1890" i="15"/>
  <c r="E1891" i="15"/>
  <c r="E1892" i="15"/>
  <c r="E1893" i="15"/>
  <c r="E1894" i="15"/>
  <c r="E1895" i="15"/>
  <c r="E1896" i="15"/>
  <c r="E1897" i="15"/>
  <c r="E1898" i="15"/>
  <c r="E1899" i="15"/>
  <c r="E1900" i="15"/>
  <c r="E1901" i="15"/>
  <c r="E1902" i="15"/>
  <c r="E1903" i="15"/>
  <c r="E1904" i="15"/>
  <c r="E1905" i="15"/>
  <c r="E1906" i="15"/>
  <c r="E1907" i="15"/>
  <c r="E1908" i="15"/>
  <c r="E1910" i="15"/>
  <c r="E1911" i="15"/>
  <c r="E1912" i="15"/>
  <c r="E1913" i="15"/>
  <c r="E1914" i="15"/>
  <c r="E1915" i="15"/>
  <c r="E1916" i="15"/>
  <c r="E1917" i="15"/>
  <c r="E1918" i="15"/>
  <c r="E1919" i="15"/>
  <c r="E1920" i="15"/>
  <c r="E1921" i="15"/>
  <c r="E1922" i="15"/>
  <c r="E1923" i="15"/>
  <c r="E1924" i="15"/>
  <c r="E1925" i="15"/>
  <c r="E1926" i="15"/>
  <c r="E1927" i="15"/>
  <c r="E1928" i="15"/>
  <c r="E1930" i="15"/>
  <c r="E1931" i="15"/>
  <c r="E1932" i="15"/>
  <c r="E1933" i="15"/>
  <c r="E1934" i="15"/>
  <c r="E1935" i="15"/>
  <c r="E1936" i="15"/>
  <c r="E1937" i="15"/>
  <c r="E1938" i="15"/>
  <c r="E1939" i="15"/>
  <c r="E1940" i="15"/>
  <c r="E1941" i="15"/>
  <c r="E1942" i="15"/>
  <c r="E1943" i="15"/>
  <c r="E1944" i="15"/>
  <c r="E1945" i="15"/>
  <c r="E1946" i="15"/>
  <c r="E1947" i="15"/>
  <c r="E1948" i="15"/>
  <c r="E1950" i="15"/>
  <c r="E1951" i="15"/>
  <c r="E1952" i="15"/>
  <c r="E1953" i="15"/>
  <c r="E1954" i="15"/>
  <c r="E1955" i="15"/>
  <c r="E1956" i="15"/>
  <c r="E1957" i="15"/>
  <c r="E1958" i="15"/>
  <c r="E1959" i="15"/>
  <c r="E1960" i="15"/>
  <c r="E1961" i="15"/>
  <c r="E1962" i="15"/>
  <c r="E1963" i="15"/>
  <c r="E1964" i="15"/>
  <c r="E1965" i="15"/>
  <c r="E1966" i="15"/>
  <c r="E1967" i="15"/>
  <c r="E1968" i="15"/>
  <c r="E1970" i="15"/>
  <c r="E1971" i="15"/>
  <c r="E1972" i="15"/>
  <c r="E1973" i="15"/>
  <c r="E1974" i="15"/>
  <c r="E1975" i="15"/>
  <c r="E1976" i="15"/>
  <c r="E1977" i="15"/>
  <c r="E1978" i="15"/>
  <c r="E1979" i="15"/>
  <c r="E1980" i="15"/>
  <c r="E1981" i="15"/>
  <c r="E1982" i="15"/>
  <c r="E1983" i="15"/>
  <c r="E1984" i="15"/>
  <c r="E1985" i="15"/>
  <c r="E1986" i="15"/>
  <c r="E1987" i="15"/>
  <c r="E1988" i="15"/>
  <c r="E1990" i="15"/>
  <c r="E1991" i="15"/>
  <c r="E1992" i="15"/>
  <c r="E1993" i="15"/>
  <c r="E1994" i="15"/>
  <c r="E1995" i="15"/>
  <c r="E1996" i="15"/>
  <c r="E1997" i="15"/>
  <c r="E1998" i="15"/>
  <c r="E1999" i="15"/>
  <c r="E2000" i="15"/>
  <c r="E2001" i="15"/>
  <c r="E2002" i="15"/>
  <c r="E2003" i="15"/>
  <c r="E2004" i="15"/>
  <c r="E2005" i="15"/>
  <c r="E2006" i="15"/>
  <c r="E2007" i="15"/>
  <c r="E2008" i="15"/>
  <c r="E2010" i="15"/>
  <c r="E2011" i="15"/>
  <c r="E2012" i="15"/>
  <c r="E2013" i="15"/>
  <c r="E2014" i="15"/>
  <c r="E2015" i="15"/>
  <c r="E2016" i="15"/>
  <c r="E2017" i="15"/>
  <c r="E2018" i="15"/>
  <c r="E2019" i="15"/>
  <c r="E2020" i="15"/>
  <c r="E2021" i="15"/>
  <c r="E2022" i="15"/>
  <c r="E2023" i="15"/>
  <c r="E2024" i="15"/>
  <c r="E2025" i="15"/>
  <c r="E2026" i="15"/>
  <c r="E2027" i="15"/>
  <c r="E2028" i="15"/>
  <c r="E2030" i="15"/>
  <c r="E2031" i="15"/>
  <c r="E2032" i="15"/>
  <c r="E2033" i="15"/>
  <c r="E2034" i="15"/>
  <c r="E2035" i="15"/>
  <c r="E2036" i="15"/>
  <c r="E2037" i="15"/>
  <c r="E2038" i="15"/>
  <c r="E2039" i="15"/>
  <c r="E2040" i="15"/>
  <c r="E2041" i="15"/>
  <c r="E2042" i="15"/>
  <c r="E2043" i="15"/>
  <c r="E2044" i="15"/>
  <c r="E2045" i="15"/>
  <c r="E2046" i="15"/>
  <c r="E2047" i="15"/>
  <c r="E2048" i="15"/>
  <c r="E2050" i="15"/>
  <c r="E2051" i="15"/>
  <c r="E2052" i="15"/>
  <c r="E2053" i="15"/>
  <c r="E2054" i="15"/>
  <c r="E2055" i="15"/>
  <c r="E2056" i="15"/>
  <c r="E2057" i="15"/>
  <c r="E2058" i="15"/>
  <c r="E2059" i="15"/>
  <c r="E2060" i="15"/>
  <c r="E2061" i="15"/>
  <c r="E2062" i="15"/>
  <c r="E2063" i="15"/>
  <c r="E2064" i="15"/>
  <c r="E2065" i="15"/>
  <c r="E2066" i="15"/>
  <c r="E2067" i="15"/>
  <c r="E2068" i="15"/>
  <c r="E2070" i="15"/>
  <c r="E2071" i="15"/>
  <c r="E2072" i="15"/>
  <c r="E2073" i="15"/>
  <c r="E2074" i="15"/>
  <c r="E2075" i="15"/>
  <c r="E2076" i="15"/>
  <c r="E2077" i="15"/>
  <c r="E2078" i="15"/>
  <c r="E2079" i="15"/>
  <c r="E2080" i="15"/>
  <c r="E2081" i="15"/>
  <c r="E2082" i="15"/>
  <c r="E2083" i="15"/>
  <c r="E2084" i="15"/>
  <c r="E2085" i="15"/>
  <c r="E2086" i="15"/>
  <c r="E2087" i="15"/>
  <c r="E2088" i="15"/>
  <c r="E2090" i="15"/>
  <c r="E2091" i="15"/>
  <c r="E2092" i="15"/>
  <c r="E2093" i="15"/>
  <c r="E2094" i="15"/>
  <c r="E2095" i="15"/>
  <c r="E2096" i="15"/>
  <c r="E2097" i="15"/>
  <c r="E2098" i="15"/>
  <c r="E2099" i="15"/>
  <c r="E2100" i="15"/>
  <c r="E2101" i="15"/>
  <c r="E2102" i="15"/>
  <c r="E2103" i="15"/>
  <c r="E2104" i="15"/>
  <c r="E2105" i="15"/>
  <c r="E2106" i="15"/>
  <c r="E2107" i="15"/>
  <c r="E2108" i="15"/>
  <c r="E2110" i="15"/>
  <c r="E2111" i="15"/>
  <c r="E2112" i="15"/>
  <c r="E2113" i="15"/>
  <c r="E2114" i="15"/>
  <c r="E2115" i="15"/>
  <c r="E2116" i="15"/>
  <c r="E2117" i="15"/>
  <c r="E2118" i="15"/>
  <c r="E2119" i="15"/>
  <c r="E2120" i="15"/>
  <c r="E2121" i="15"/>
  <c r="E2122" i="15"/>
  <c r="E2123" i="15"/>
  <c r="E2124" i="15"/>
  <c r="E2125" i="15"/>
  <c r="E2126" i="15"/>
  <c r="E2127" i="15"/>
  <c r="E2128" i="15"/>
  <c r="E2130" i="15"/>
  <c r="E2131" i="15"/>
  <c r="E2132" i="15"/>
  <c r="E2133" i="15"/>
  <c r="E2134" i="15"/>
  <c r="E2135" i="15"/>
  <c r="E2136" i="15"/>
  <c r="E2137" i="15"/>
  <c r="E2138" i="15"/>
  <c r="E2139" i="15"/>
  <c r="E2140" i="15"/>
  <c r="E2141" i="15"/>
  <c r="E2142" i="15"/>
  <c r="E2143" i="15"/>
  <c r="E2144" i="15"/>
  <c r="E2145" i="15"/>
  <c r="E2146" i="15"/>
  <c r="E2147" i="15"/>
  <c r="E2148" i="15"/>
  <c r="E2150" i="15"/>
  <c r="E2151" i="15"/>
  <c r="E2152" i="15"/>
  <c r="E2153" i="15"/>
  <c r="E2154" i="15"/>
  <c r="E2155" i="15"/>
  <c r="E2156" i="15"/>
  <c r="E2157" i="15"/>
  <c r="E2158" i="15"/>
  <c r="E2159" i="15"/>
  <c r="E2160" i="15"/>
  <c r="E2161" i="15"/>
  <c r="E2162" i="15"/>
  <c r="E2163" i="15"/>
  <c r="E2164" i="15"/>
  <c r="E2165" i="15"/>
  <c r="E2166" i="15"/>
  <c r="E2167" i="15"/>
  <c r="E2168" i="15"/>
  <c r="E2170" i="15"/>
  <c r="E2171" i="15"/>
  <c r="E2172" i="15"/>
  <c r="E2173" i="15"/>
  <c r="E2174" i="15"/>
  <c r="E2175" i="15"/>
  <c r="E2176" i="15"/>
  <c r="E2177" i="15"/>
  <c r="E2178" i="15"/>
  <c r="E2179" i="15"/>
  <c r="E2180" i="15"/>
  <c r="E2181" i="15"/>
  <c r="E2182" i="15"/>
  <c r="E2183" i="15"/>
  <c r="E2184" i="15"/>
  <c r="E2185" i="15"/>
  <c r="E2186" i="15"/>
  <c r="E2187" i="15"/>
  <c r="E2188" i="15"/>
  <c r="E2190" i="15"/>
  <c r="E2191" i="15"/>
  <c r="E2192" i="15"/>
  <c r="E2193" i="15"/>
  <c r="E2194" i="15"/>
  <c r="E2195" i="15"/>
  <c r="E2196" i="15"/>
  <c r="E2197" i="15"/>
  <c r="E2198" i="15"/>
  <c r="E2199" i="15"/>
  <c r="E2200" i="15"/>
  <c r="E2201" i="15"/>
  <c r="E2202" i="15"/>
  <c r="E2203" i="15"/>
  <c r="E2204" i="15"/>
  <c r="E2205" i="15"/>
  <c r="E2206" i="15"/>
  <c r="E2207" i="15"/>
  <c r="E2208" i="15"/>
  <c r="E2210" i="15"/>
  <c r="E2211" i="15"/>
  <c r="E2212" i="15"/>
  <c r="E2213" i="15"/>
  <c r="E2214" i="15"/>
  <c r="E2215" i="15"/>
  <c r="E2216" i="15"/>
  <c r="E2217" i="15"/>
  <c r="E2218" i="15"/>
  <c r="E2219" i="15"/>
  <c r="E2220" i="15"/>
  <c r="E2221" i="15"/>
  <c r="E2222" i="15"/>
  <c r="E2223" i="15"/>
  <c r="E2224" i="15"/>
  <c r="E2225" i="15"/>
  <c r="E2226" i="15"/>
  <c r="E2227" i="15"/>
  <c r="E2228" i="15"/>
  <c r="S24" i="10" a="1"/>
  <c r="S24" i="10"/>
  <c r="S26" i="10"/>
  <c r="T24" i="10" a="1"/>
  <c r="T24" i="10"/>
  <c r="T26" i="10"/>
  <c r="U24" i="10" a="1"/>
  <c r="U24" i="10"/>
  <c r="U26" i="10"/>
  <c r="V24" i="10" a="1"/>
  <c r="V24" i="10"/>
  <c r="V26" i="10"/>
  <c r="W24" i="10" a="1"/>
  <c r="W24" i="10"/>
  <c r="W26" i="10"/>
  <c r="X24" i="10" a="1"/>
  <c r="X24" i="10"/>
  <c r="X26" i="10"/>
  <c r="X27" i="10"/>
  <c r="B17" i="10"/>
  <c r="X17" i="10"/>
  <c r="S28" i="10"/>
  <c r="T28" i="10"/>
  <c r="U28" i="10"/>
  <c r="V28" i="10"/>
  <c r="W28" i="10"/>
  <c r="X28" i="10"/>
  <c r="X29" i="10"/>
  <c r="B11" i="10"/>
  <c r="B18" i="10"/>
  <c r="X18" i="10"/>
  <c r="X8" i="10"/>
  <c r="X9" i="10"/>
  <c r="S50" i="10"/>
  <c r="T50" i="10"/>
  <c r="U50" i="10"/>
  <c r="V50" i="10"/>
  <c r="W50" i="10"/>
  <c r="X50" i="10"/>
  <c r="S49" i="10" a="1"/>
  <c r="S49" i="10"/>
  <c r="S51" i="10"/>
  <c r="T49" i="10" a="1"/>
  <c r="T49" i="10"/>
  <c r="T51" i="10"/>
  <c r="U49" i="10" a="1"/>
  <c r="U49" i="10"/>
  <c r="U51" i="10"/>
  <c r="V49" i="10" a="1"/>
  <c r="V49" i="10"/>
  <c r="V51" i="10"/>
  <c r="W49" i="10" a="1"/>
  <c r="W49" i="10"/>
  <c r="W51" i="10"/>
  <c r="X49" i="10" a="1"/>
  <c r="X49" i="10"/>
  <c r="X51" i="10"/>
  <c r="X52" i="10"/>
  <c r="B42" i="10"/>
  <c r="X42" i="10"/>
  <c r="S53" i="10"/>
  <c r="T53" i="10"/>
  <c r="U53" i="10"/>
  <c r="V53" i="10"/>
  <c r="W53" i="10"/>
  <c r="X53" i="10"/>
  <c r="X54" i="10"/>
  <c r="B43" i="10"/>
  <c r="X43" i="10"/>
  <c r="X33" i="10"/>
  <c r="X34" i="10"/>
  <c r="S75" i="10"/>
  <c r="T75" i="10"/>
  <c r="U75" i="10"/>
  <c r="V75" i="10"/>
  <c r="W75" i="10"/>
  <c r="X75" i="10"/>
  <c r="S74" i="10" a="1"/>
  <c r="S74" i="10"/>
  <c r="S76" i="10"/>
  <c r="T74" i="10" a="1"/>
  <c r="T74" i="10"/>
  <c r="T76" i="10"/>
  <c r="U74" i="10" a="1"/>
  <c r="U74" i="10"/>
  <c r="U76" i="10"/>
  <c r="V74" i="10" a="1"/>
  <c r="V74" i="10"/>
  <c r="V76" i="10"/>
  <c r="W74" i="10" a="1"/>
  <c r="W74" i="10"/>
  <c r="W76" i="10"/>
  <c r="X74" i="10" a="1"/>
  <c r="X74" i="10"/>
  <c r="X76" i="10"/>
  <c r="X77" i="10"/>
  <c r="B67" i="10"/>
  <c r="X67" i="10"/>
  <c r="S78" i="10"/>
  <c r="T78" i="10"/>
  <c r="U78" i="10"/>
  <c r="V78" i="10"/>
  <c r="W78" i="10"/>
  <c r="X78" i="10"/>
  <c r="X79" i="10"/>
  <c r="B68" i="10"/>
  <c r="X68" i="10"/>
  <c r="X58" i="10"/>
  <c r="X59" i="10"/>
  <c r="S100" i="10"/>
  <c r="T100" i="10"/>
  <c r="U100" i="10"/>
  <c r="V100" i="10"/>
  <c r="W100" i="10"/>
  <c r="X100" i="10"/>
  <c r="S99" i="10" a="1"/>
  <c r="S99" i="10"/>
  <c r="S101" i="10"/>
  <c r="T99" i="10" a="1"/>
  <c r="T99" i="10"/>
  <c r="T101" i="10"/>
  <c r="U99" i="10" a="1"/>
  <c r="U99" i="10"/>
  <c r="U101" i="10"/>
  <c r="V99" i="10" a="1"/>
  <c r="V99" i="10"/>
  <c r="V101" i="10"/>
  <c r="W99" i="10" a="1"/>
  <c r="W99" i="10"/>
  <c r="W101" i="10"/>
  <c r="X99" i="10" a="1"/>
  <c r="X99" i="10"/>
  <c r="X101" i="10"/>
  <c r="X102" i="10"/>
  <c r="B92" i="10"/>
  <c r="X92" i="10"/>
  <c r="S103" i="10"/>
  <c r="T103" i="10"/>
  <c r="U103" i="10"/>
  <c r="V103" i="10"/>
  <c r="W103" i="10"/>
  <c r="X103" i="10"/>
  <c r="X104" i="10"/>
  <c r="B86" i="10"/>
  <c r="B93" i="10"/>
  <c r="X93" i="10"/>
  <c r="X83" i="10"/>
  <c r="X84" i="10"/>
  <c r="B119" i="10"/>
  <c r="B121" i="10"/>
  <c r="S125" i="10"/>
  <c r="T125" i="10"/>
  <c r="U125" i="10"/>
  <c r="V125" i="10"/>
  <c r="W125" i="10"/>
  <c r="X125" i="10"/>
  <c r="S124" i="10" a="1"/>
  <c r="S124" i="10"/>
  <c r="S126" i="10"/>
  <c r="T124" i="10" a="1"/>
  <c r="T124" i="10"/>
  <c r="T126" i="10"/>
  <c r="U124" i="10" a="1"/>
  <c r="U124" i="10"/>
  <c r="U126" i="10"/>
  <c r="V124" i="10" a="1"/>
  <c r="V124" i="10"/>
  <c r="V126" i="10"/>
  <c r="W124" i="10" a="1"/>
  <c r="W124" i="10"/>
  <c r="W126" i="10"/>
  <c r="X124" i="10" a="1"/>
  <c r="X124" i="10"/>
  <c r="X126" i="10"/>
  <c r="X127" i="10"/>
  <c r="B117" i="10"/>
  <c r="X117" i="10"/>
  <c r="S128" i="10"/>
  <c r="T128" i="10"/>
  <c r="U128" i="10"/>
  <c r="V128" i="10"/>
  <c r="W128" i="10"/>
  <c r="X128" i="10"/>
  <c r="X129" i="10"/>
  <c r="B118" i="10"/>
  <c r="X118" i="10"/>
  <c r="X108" i="10"/>
  <c r="X109" i="10"/>
  <c r="W27" i="10"/>
  <c r="W17" i="10"/>
  <c r="W29" i="10"/>
  <c r="W18" i="10"/>
  <c r="W8" i="10"/>
  <c r="W9" i="10"/>
  <c r="W52" i="10"/>
  <c r="W42" i="10"/>
  <c r="W54" i="10"/>
  <c r="W43" i="10"/>
  <c r="W33" i="10"/>
  <c r="W34" i="10"/>
  <c r="W77" i="10"/>
  <c r="W67" i="10"/>
  <c r="W79" i="10"/>
  <c r="W68" i="10"/>
  <c r="W58" i="10"/>
  <c r="W59" i="10"/>
  <c r="W102" i="10"/>
  <c r="W92" i="10"/>
  <c r="W104" i="10"/>
  <c r="W93" i="10"/>
  <c r="W83" i="10"/>
  <c r="W84" i="10"/>
  <c r="W127" i="10"/>
  <c r="W117" i="10"/>
  <c r="W129" i="10"/>
  <c r="W118" i="10"/>
  <c r="W108" i="10"/>
  <c r="W109" i="10"/>
  <c r="V27" i="10"/>
  <c r="V17" i="10"/>
  <c r="V29" i="10"/>
  <c r="V18" i="10"/>
  <c r="V8" i="10"/>
  <c r="V9" i="10"/>
  <c r="V52" i="10"/>
  <c r="V42" i="10"/>
  <c r="V54" i="10"/>
  <c r="V43" i="10"/>
  <c r="V33" i="10"/>
  <c r="V34" i="10"/>
  <c r="V77" i="10"/>
  <c r="V67" i="10"/>
  <c r="V79" i="10"/>
  <c r="V68" i="10"/>
  <c r="V58" i="10"/>
  <c r="V59" i="10"/>
  <c r="V102" i="10"/>
  <c r="V92" i="10"/>
  <c r="V104" i="10"/>
  <c r="V93" i="10"/>
  <c r="V83" i="10"/>
  <c r="V84" i="10"/>
  <c r="V127" i="10"/>
  <c r="V117" i="10"/>
  <c r="V129" i="10"/>
  <c r="V118" i="10"/>
  <c r="V108" i="10"/>
  <c r="V109" i="10"/>
  <c r="U27" i="10"/>
  <c r="U17" i="10"/>
  <c r="U29" i="10"/>
  <c r="U18" i="10"/>
  <c r="U8" i="10"/>
  <c r="U9" i="10"/>
  <c r="U52" i="10"/>
  <c r="U42" i="10"/>
  <c r="U54" i="10"/>
  <c r="U43" i="10"/>
  <c r="U33" i="10"/>
  <c r="U34" i="10"/>
  <c r="U77" i="10"/>
  <c r="U67" i="10"/>
  <c r="U79" i="10"/>
  <c r="U68" i="10"/>
  <c r="U58" i="10"/>
  <c r="U59" i="10"/>
  <c r="U102" i="10"/>
  <c r="U92" i="10"/>
  <c r="U104" i="10"/>
  <c r="U93" i="10"/>
  <c r="U83" i="10"/>
  <c r="U84" i="10"/>
  <c r="U127" i="10"/>
  <c r="U117" i="10"/>
  <c r="U129" i="10"/>
  <c r="U118" i="10"/>
  <c r="U108" i="10"/>
  <c r="U109" i="10"/>
  <c r="T27" i="10"/>
  <c r="T17" i="10"/>
  <c r="T29" i="10"/>
  <c r="T18" i="10"/>
  <c r="T8" i="10"/>
  <c r="T9" i="10"/>
  <c r="T52" i="10"/>
  <c r="T42" i="10"/>
  <c r="T54" i="10"/>
  <c r="T43" i="10"/>
  <c r="T33" i="10"/>
  <c r="T34" i="10"/>
  <c r="T77" i="10"/>
  <c r="T67" i="10"/>
  <c r="T79" i="10"/>
  <c r="T68" i="10"/>
  <c r="T58" i="10"/>
  <c r="T59" i="10"/>
  <c r="T102" i="10"/>
  <c r="T92" i="10"/>
  <c r="T104" i="10"/>
  <c r="T93" i="10"/>
  <c r="T83" i="10"/>
  <c r="T84" i="10"/>
  <c r="T127" i="10"/>
  <c r="T117" i="10"/>
  <c r="T129" i="10"/>
  <c r="T118" i="10"/>
  <c r="T108" i="10"/>
  <c r="T109" i="10"/>
  <c r="S27" i="10"/>
  <c r="S17" i="10"/>
  <c r="S29" i="10"/>
  <c r="S18" i="10"/>
  <c r="S8" i="10"/>
  <c r="S9" i="10"/>
  <c r="S52" i="10"/>
  <c r="S42" i="10"/>
  <c r="S54" i="10"/>
  <c r="S43" i="10"/>
  <c r="S33" i="10"/>
  <c r="S34" i="10"/>
  <c r="S77" i="10"/>
  <c r="S67" i="10"/>
  <c r="S79" i="10"/>
  <c r="S68" i="10"/>
  <c r="S58" i="10"/>
  <c r="S59" i="10"/>
  <c r="S102" i="10"/>
  <c r="S92" i="10"/>
  <c r="S104" i="10"/>
  <c r="S93" i="10"/>
  <c r="S83" i="10"/>
  <c r="S84" i="10"/>
  <c r="S127" i="10"/>
  <c r="S117" i="10"/>
  <c r="S129" i="10"/>
  <c r="S118" i="10"/>
  <c r="S108" i="10"/>
  <c r="S109" i="10"/>
  <c r="GX2" i="10"/>
  <c r="GX124" i="10" a="1"/>
  <c r="GX124" i="10"/>
  <c r="Y124" i="10" a="1"/>
  <c r="Y124" i="10"/>
  <c r="Y126" i="10"/>
  <c r="Z124" i="10" a="1"/>
  <c r="Z124" i="10"/>
  <c r="Z126" i="10"/>
  <c r="AA124" i="10" a="1"/>
  <c r="AA124" i="10"/>
  <c r="AA126" i="10"/>
  <c r="AB124" i="10" a="1"/>
  <c r="AB124" i="10"/>
  <c r="AB126" i="10"/>
  <c r="AC124" i="10" a="1"/>
  <c r="AC124" i="10"/>
  <c r="AC126" i="10"/>
  <c r="AD124" i="10" a="1"/>
  <c r="AD124" i="10"/>
  <c r="AD126" i="10"/>
  <c r="AE124" i="10" a="1"/>
  <c r="AE124" i="10"/>
  <c r="AE126" i="10"/>
  <c r="AF124" i="10" a="1"/>
  <c r="AF124" i="10"/>
  <c r="AF126" i="10"/>
  <c r="AG124" i="10" a="1"/>
  <c r="AG124" i="10"/>
  <c r="AG126" i="10"/>
  <c r="AH124" i="10" a="1"/>
  <c r="AH124" i="10"/>
  <c r="AH126" i="10"/>
  <c r="AI124" i="10" a="1"/>
  <c r="AI124" i="10"/>
  <c r="AI126" i="10"/>
  <c r="AJ124" i="10" a="1"/>
  <c r="AJ124" i="10"/>
  <c r="AJ126" i="10"/>
  <c r="AK124" i="10" a="1"/>
  <c r="AK124" i="10"/>
  <c r="AK126" i="10"/>
  <c r="AL124" i="10" a="1"/>
  <c r="AL124" i="10"/>
  <c r="AL126" i="10"/>
  <c r="AM124" i="10" a="1"/>
  <c r="AM124" i="10"/>
  <c r="AM126" i="10"/>
  <c r="AN124" i="10" a="1"/>
  <c r="AN124" i="10"/>
  <c r="AN126" i="10"/>
  <c r="AO124" i="10" a="1"/>
  <c r="AO124" i="10"/>
  <c r="AO126" i="10"/>
  <c r="AP124" i="10" a="1"/>
  <c r="AP124" i="10"/>
  <c r="AP126" i="10"/>
  <c r="AQ124" i="10" a="1"/>
  <c r="AQ124" i="10"/>
  <c r="AQ126" i="10"/>
  <c r="AR124" i="10" a="1"/>
  <c r="AR124" i="10"/>
  <c r="AR126" i="10"/>
  <c r="AS124" i="10" a="1"/>
  <c r="AS124" i="10"/>
  <c r="AS126" i="10"/>
  <c r="AT124" i="10" a="1"/>
  <c r="AT124" i="10"/>
  <c r="AT126" i="10"/>
  <c r="AU124" i="10" a="1"/>
  <c r="AU124" i="10"/>
  <c r="AU126" i="10"/>
  <c r="AV124" i="10" a="1"/>
  <c r="AV124" i="10"/>
  <c r="AV126" i="10"/>
  <c r="AW124" i="10" a="1"/>
  <c r="AW124" i="10"/>
  <c r="AW126" i="10"/>
  <c r="AX124" i="10" a="1"/>
  <c r="AX124" i="10"/>
  <c r="AX126" i="10"/>
  <c r="AY124" i="10" a="1"/>
  <c r="AY124" i="10"/>
  <c r="AY126" i="10"/>
  <c r="AZ124" i="10" a="1"/>
  <c r="AZ124" i="10"/>
  <c r="AZ126" i="10"/>
  <c r="BA124" i="10" a="1"/>
  <c r="BA124" i="10"/>
  <c r="BA126" i="10"/>
  <c r="BB124" i="10" a="1"/>
  <c r="BB124" i="10"/>
  <c r="BB126" i="10"/>
  <c r="BC124" i="10" a="1"/>
  <c r="BC124" i="10"/>
  <c r="BC126" i="10"/>
  <c r="BD124" i="10" a="1"/>
  <c r="BD124" i="10"/>
  <c r="BD126" i="10"/>
  <c r="BE124" i="10" a="1"/>
  <c r="BE124" i="10"/>
  <c r="BE126" i="10"/>
  <c r="BF124" i="10" a="1"/>
  <c r="BF124" i="10"/>
  <c r="BF126" i="10"/>
  <c r="BG124" i="10" a="1"/>
  <c r="BG124" i="10"/>
  <c r="BG126" i="10"/>
  <c r="BH124" i="10" a="1"/>
  <c r="BH124" i="10"/>
  <c r="BH126" i="10"/>
  <c r="BI124" i="10" a="1"/>
  <c r="BI124" i="10"/>
  <c r="BI126" i="10"/>
  <c r="BJ124" i="10" a="1"/>
  <c r="BJ124" i="10"/>
  <c r="BJ126" i="10"/>
  <c r="BK124" i="10" a="1"/>
  <c r="BK124" i="10"/>
  <c r="BK126" i="10"/>
  <c r="BL124" i="10" a="1"/>
  <c r="BL124" i="10"/>
  <c r="BL126" i="10"/>
  <c r="BM124" i="10" a="1"/>
  <c r="BM124" i="10"/>
  <c r="BM126" i="10"/>
  <c r="BN124" i="10" a="1"/>
  <c r="BN124" i="10"/>
  <c r="BN126" i="10"/>
  <c r="BO124" i="10" a="1"/>
  <c r="BO124" i="10"/>
  <c r="BO126" i="10"/>
  <c r="BP124" i="10" a="1"/>
  <c r="BP124" i="10"/>
  <c r="BP126" i="10"/>
  <c r="BQ124" i="10" a="1"/>
  <c r="BQ124" i="10"/>
  <c r="BQ126" i="10"/>
  <c r="BR124" i="10" a="1"/>
  <c r="BR124" i="10"/>
  <c r="BR126" i="10"/>
  <c r="BS124" i="10" a="1"/>
  <c r="BS124" i="10"/>
  <c r="BS126" i="10"/>
  <c r="BT124" i="10" a="1"/>
  <c r="BT124" i="10"/>
  <c r="BT126" i="10"/>
  <c r="BU124" i="10" a="1"/>
  <c r="BU124" i="10"/>
  <c r="BU126" i="10"/>
  <c r="BV124" i="10" a="1"/>
  <c r="BV124" i="10"/>
  <c r="BV126" i="10"/>
  <c r="BW124" i="10" a="1"/>
  <c r="BW124" i="10"/>
  <c r="BW126" i="10"/>
  <c r="BX124" i="10" a="1"/>
  <c r="BX124" i="10"/>
  <c r="BX126" i="10"/>
  <c r="BY124" i="10" a="1"/>
  <c r="BY124" i="10"/>
  <c r="BY126" i="10"/>
  <c r="BZ124" i="10" a="1"/>
  <c r="BZ124" i="10"/>
  <c r="BZ126" i="10"/>
  <c r="CA124" i="10" a="1"/>
  <c r="CA124" i="10"/>
  <c r="CA126" i="10"/>
  <c r="CB124" i="10" a="1"/>
  <c r="CB124" i="10"/>
  <c r="CB126" i="10"/>
  <c r="CC124" i="10" a="1"/>
  <c r="CC124" i="10"/>
  <c r="CC126" i="10"/>
  <c r="CD124" i="10" a="1"/>
  <c r="CD124" i="10"/>
  <c r="CD126" i="10"/>
  <c r="CE124" i="10" a="1"/>
  <c r="CE124" i="10"/>
  <c r="CE126" i="10"/>
  <c r="CF124" i="10" a="1"/>
  <c r="CF124" i="10"/>
  <c r="CF126" i="10"/>
  <c r="CG124" i="10" a="1"/>
  <c r="CG124" i="10"/>
  <c r="CG126" i="10"/>
  <c r="CH124" i="10" a="1"/>
  <c r="CH124" i="10"/>
  <c r="CH126" i="10"/>
  <c r="CI124" i="10" a="1"/>
  <c r="CI124" i="10"/>
  <c r="CI126" i="10"/>
  <c r="CJ124" i="10" a="1"/>
  <c r="CJ124" i="10"/>
  <c r="CJ126" i="10"/>
  <c r="CK124" i="10" a="1"/>
  <c r="CK124" i="10"/>
  <c r="CK126" i="10"/>
  <c r="CL124" i="10" a="1"/>
  <c r="CL124" i="10"/>
  <c r="CL126" i="10"/>
  <c r="CM124" i="10" a="1"/>
  <c r="CM124" i="10"/>
  <c r="CM126" i="10"/>
  <c r="CN124" i="10" a="1"/>
  <c r="CN124" i="10"/>
  <c r="CN126" i="10"/>
  <c r="CO124" i="10" a="1"/>
  <c r="CO124" i="10"/>
  <c r="CO126" i="10"/>
  <c r="CP124" i="10" a="1"/>
  <c r="CP124" i="10"/>
  <c r="CP126" i="10"/>
  <c r="CQ124" i="10" a="1"/>
  <c r="CQ124" i="10"/>
  <c r="CQ126" i="10"/>
  <c r="CR124" i="10" a="1"/>
  <c r="CR124" i="10"/>
  <c r="CR126" i="10"/>
  <c r="CS124" i="10" a="1"/>
  <c r="CS124" i="10"/>
  <c r="CS126" i="10"/>
  <c r="CT124" i="10" a="1"/>
  <c r="CT124" i="10"/>
  <c r="CT126" i="10"/>
  <c r="CU124" i="10" a="1"/>
  <c r="CU124" i="10"/>
  <c r="CU126" i="10"/>
  <c r="CV124" i="10" a="1"/>
  <c r="CV124" i="10"/>
  <c r="CV126" i="10"/>
  <c r="CW124" i="10" a="1"/>
  <c r="CW124" i="10"/>
  <c r="CW126" i="10"/>
  <c r="CX124" i="10" a="1"/>
  <c r="CX124" i="10"/>
  <c r="CX126" i="10"/>
  <c r="CY124" i="10" a="1"/>
  <c r="CY124" i="10"/>
  <c r="CY126" i="10"/>
  <c r="CZ124" i="10" a="1"/>
  <c r="CZ124" i="10"/>
  <c r="CZ126" i="10"/>
  <c r="DA124" i="10" a="1"/>
  <c r="DA124" i="10"/>
  <c r="DA126" i="10"/>
  <c r="DB124" i="10" a="1"/>
  <c r="DB124" i="10"/>
  <c r="DB126" i="10"/>
  <c r="DC124" i="10" a="1"/>
  <c r="DC124" i="10"/>
  <c r="DC126" i="10"/>
  <c r="DD124" i="10" a="1"/>
  <c r="DD124" i="10"/>
  <c r="DD126" i="10"/>
  <c r="DE124" i="10" a="1"/>
  <c r="DE124" i="10"/>
  <c r="DE126" i="10"/>
  <c r="DF124" i="10" a="1"/>
  <c r="DF124" i="10"/>
  <c r="DF126" i="10"/>
  <c r="DG124" i="10" a="1"/>
  <c r="DG124" i="10"/>
  <c r="DG126" i="10"/>
  <c r="DH124" i="10" a="1"/>
  <c r="DH124" i="10"/>
  <c r="DH126" i="10"/>
  <c r="DI124" i="10" a="1"/>
  <c r="DI124" i="10"/>
  <c r="DI126" i="10"/>
  <c r="DJ124" i="10" a="1"/>
  <c r="DJ124" i="10"/>
  <c r="DJ126" i="10"/>
  <c r="DK124" i="10" a="1"/>
  <c r="DK124" i="10"/>
  <c r="DK126" i="10"/>
  <c r="DL124" i="10" a="1"/>
  <c r="DL124" i="10"/>
  <c r="DL126" i="10"/>
  <c r="DM124" i="10" a="1"/>
  <c r="DM124" i="10"/>
  <c r="DM126" i="10"/>
  <c r="DN124" i="10" a="1"/>
  <c r="DN124" i="10"/>
  <c r="DN126" i="10"/>
  <c r="DO124" i="10" a="1"/>
  <c r="DO124" i="10"/>
  <c r="DO126" i="10"/>
  <c r="DP124" i="10" a="1"/>
  <c r="DP124" i="10"/>
  <c r="DP126" i="10"/>
  <c r="DQ124" i="10" a="1"/>
  <c r="DQ124" i="10"/>
  <c r="DQ126" i="10"/>
  <c r="DR124" i="10" a="1"/>
  <c r="DR124" i="10"/>
  <c r="DR126" i="10"/>
  <c r="DS124" i="10" a="1"/>
  <c r="DS124" i="10"/>
  <c r="DS126" i="10"/>
  <c r="DT124" i="10" a="1"/>
  <c r="DT124" i="10"/>
  <c r="DT126" i="10"/>
  <c r="DU124" i="10" a="1"/>
  <c r="DU124" i="10"/>
  <c r="DU126" i="10"/>
  <c r="DV124" i="10" a="1"/>
  <c r="DV124" i="10"/>
  <c r="DV126" i="10"/>
  <c r="DW124" i="10" a="1"/>
  <c r="DW124" i="10"/>
  <c r="DW126" i="10"/>
  <c r="DX124" i="10" a="1"/>
  <c r="DX124" i="10"/>
  <c r="DX126" i="10"/>
  <c r="DY124" i="10" a="1"/>
  <c r="DY124" i="10"/>
  <c r="DY126" i="10"/>
  <c r="DZ124" i="10" a="1"/>
  <c r="DZ124" i="10"/>
  <c r="DZ126" i="10"/>
  <c r="EA124" i="10" a="1"/>
  <c r="EA124" i="10"/>
  <c r="EA126" i="10"/>
  <c r="EB124" i="10" a="1"/>
  <c r="EB124" i="10"/>
  <c r="EB126" i="10"/>
  <c r="EC124" i="10" a="1"/>
  <c r="EC124" i="10"/>
  <c r="EC126" i="10"/>
  <c r="ED124" i="10" a="1"/>
  <c r="ED124" i="10"/>
  <c r="ED126" i="10"/>
  <c r="EE124" i="10" a="1"/>
  <c r="EE124" i="10"/>
  <c r="EE126" i="10"/>
  <c r="EF124" i="10" a="1"/>
  <c r="EF124" i="10"/>
  <c r="EF126" i="10"/>
  <c r="EG124" i="10" a="1"/>
  <c r="EG124" i="10"/>
  <c r="EG126" i="10"/>
  <c r="EH124" i="10" a="1"/>
  <c r="EH124" i="10"/>
  <c r="EH126" i="10"/>
  <c r="EI124" i="10" a="1"/>
  <c r="EI124" i="10"/>
  <c r="EI126" i="10"/>
  <c r="EJ124" i="10" a="1"/>
  <c r="EJ124" i="10"/>
  <c r="EJ126" i="10"/>
  <c r="EK124" i="10" a="1"/>
  <c r="EK124" i="10"/>
  <c r="EK126" i="10"/>
  <c r="EL124" i="10" a="1"/>
  <c r="EL124" i="10"/>
  <c r="EL126" i="10"/>
  <c r="EM124" i="10" a="1"/>
  <c r="EM124" i="10"/>
  <c r="EM126" i="10"/>
  <c r="EN124" i="10" a="1"/>
  <c r="EN124" i="10"/>
  <c r="EN126" i="10"/>
  <c r="EO124" i="10" a="1"/>
  <c r="EO124" i="10"/>
  <c r="EO126" i="10"/>
  <c r="EP124" i="10" a="1"/>
  <c r="EP124" i="10"/>
  <c r="EP126" i="10"/>
  <c r="EQ124" i="10" a="1"/>
  <c r="EQ124" i="10"/>
  <c r="EQ126" i="10"/>
  <c r="ER124" i="10" a="1"/>
  <c r="ER124" i="10"/>
  <c r="ER126" i="10"/>
  <c r="ES124" i="10" a="1"/>
  <c r="ES124" i="10"/>
  <c r="ES126" i="10"/>
  <c r="ET124" i="10" a="1"/>
  <c r="ET124" i="10"/>
  <c r="ET126" i="10"/>
  <c r="EU124" i="10" a="1"/>
  <c r="EU124" i="10"/>
  <c r="EU126" i="10"/>
  <c r="EV124" i="10" a="1"/>
  <c r="EV124" i="10"/>
  <c r="EV126" i="10"/>
  <c r="EW124" i="10" a="1"/>
  <c r="EW124" i="10"/>
  <c r="EW126" i="10"/>
  <c r="EX124" i="10" a="1"/>
  <c r="EX124" i="10"/>
  <c r="EX126" i="10"/>
  <c r="EY124" i="10" a="1"/>
  <c r="EY124" i="10"/>
  <c r="EY126" i="10"/>
  <c r="EZ124" i="10" a="1"/>
  <c r="EZ124" i="10"/>
  <c r="EZ126" i="10"/>
  <c r="FA124" i="10" a="1"/>
  <c r="FA124" i="10"/>
  <c r="FA126" i="10"/>
  <c r="FB124" i="10" a="1"/>
  <c r="FB124" i="10"/>
  <c r="FB126" i="10"/>
  <c r="FC124" i="10" a="1"/>
  <c r="FC124" i="10"/>
  <c r="FC126" i="10"/>
  <c r="FD124" i="10" a="1"/>
  <c r="FD124" i="10"/>
  <c r="FD126" i="10"/>
  <c r="FE124" i="10" a="1"/>
  <c r="FE124" i="10"/>
  <c r="FE126" i="10"/>
  <c r="FF124" i="10" a="1"/>
  <c r="FF124" i="10"/>
  <c r="FF126" i="10"/>
  <c r="FG124" i="10" a="1"/>
  <c r="FG124" i="10"/>
  <c r="FG126" i="10"/>
  <c r="FH124" i="10" a="1"/>
  <c r="FH124" i="10"/>
  <c r="FH126" i="10"/>
  <c r="FI124" i="10" a="1"/>
  <c r="FI124" i="10"/>
  <c r="FI126" i="10"/>
  <c r="FJ124" i="10" a="1"/>
  <c r="FJ124" i="10"/>
  <c r="FJ126" i="10"/>
  <c r="FK124" i="10" a="1"/>
  <c r="FK124" i="10"/>
  <c r="FK126" i="10"/>
  <c r="FL124" i="10" a="1"/>
  <c r="FL124" i="10"/>
  <c r="FL126" i="10"/>
  <c r="FM124" i="10" a="1"/>
  <c r="FM124" i="10"/>
  <c r="FM126" i="10"/>
  <c r="FN124" i="10" a="1"/>
  <c r="FN124" i="10"/>
  <c r="FN126" i="10"/>
  <c r="FO124" i="10" a="1"/>
  <c r="FO124" i="10"/>
  <c r="FO126" i="10"/>
  <c r="FP124" i="10" a="1"/>
  <c r="FP124" i="10"/>
  <c r="FP126" i="10"/>
  <c r="FQ124" i="10" a="1"/>
  <c r="FQ124" i="10"/>
  <c r="FQ126" i="10"/>
  <c r="FR124" i="10" a="1"/>
  <c r="FR124" i="10"/>
  <c r="FR126" i="10"/>
  <c r="FS124" i="10" a="1"/>
  <c r="FS124" i="10"/>
  <c r="FS126" i="10"/>
  <c r="FT124" i="10" a="1"/>
  <c r="FT124" i="10"/>
  <c r="FT126" i="10"/>
  <c r="FU124" i="10" a="1"/>
  <c r="FU124" i="10"/>
  <c r="FU126" i="10"/>
  <c r="FV124" i="10" a="1"/>
  <c r="FV124" i="10"/>
  <c r="FV126" i="10"/>
  <c r="FW124" i="10" a="1"/>
  <c r="FW124" i="10"/>
  <c r="FW126" i="10"/>
  <c r="FX124" i="10" a="1"/>
  <c r="FX124" i="10"/>
  <c r="FX126" i="10"/>
  <c r="FY124" i="10" a="1"/>
  <c r="FY124" i="10"/>
  <c r="FY126" i="10"/>
  <c r="FZ124" i="10" a="1"/>
  <c r="FZ124" i="10"/>
  <c r="FZ126" i="10"/>
  <c r="GA124" i="10" a="1"/>
  <c r="GA124" i="10"/>
  <c r="GA126" i="10"/>
  <c r="GB124" i="10" a="1"/>
  <c r="GB124" i="10"/>
  <c r="GB126" i="10"/>
  <c r="GC124" i="10" a="1"/>
  <c r="GC124" i="10"/>
  <c r="GC126" i="10"/>
  <c r="GD124" i="10" a="1"/>
  <c r="GD124" i="10"/>
  <c r="GD126" i="10"/>
  <c r="GE124" i="10" a="1"/>
  <c r="GE124" i="10"/>
  <c r="GE126" i="10"/>
  <c r="GF124" i="10" a="1"/>
  <c r="GF124" i="10"/>
  <c r="GF126" i="10"/>
  <c r="GG124" i="10" a="1"/>
  <c r="GG124" i="10"/>
  <c r="GG126" i="10"/>
  <c r="GH124" i="10" a="1"/>
  <c r="GH124" i="10"/>
  <c r="GH126" i="10"/>
  <c r="GI124" i="10" a="1"/>
  <c r="GI124" i="10"/>
  <c r="GI126" i="10"/>
  <c r="GJ124" i="10" a="1"/>
  <c r="GJ124" i="10"/>
  <c r="GJ126" i="10"/>
  <c r="GK124" i="10" a="1"/>
  <c r="GK124" i="10"/>
  <c r="GK126" i="10"/>
  <c r="GL124" i="10" a="1"/>
  <c r="GL124" i="10"/>
  <c r="GL126" i="10"/>
  <c r="GM124" i="10" a="1"/>
  <c r="GM124" i="10"/>
  <c r="GM126" i="10"/>
  <c r="GN124" i="10" a="1"/>
  <c r="GN124" i="10"/>
  <c r="GN126" i="10"/>
  <c r="GO124" i="10" a="1"/>
  <c r="GO124" i="10"/>
  <c r="GO126" i="10"/>
  <c r="GP124" i="10" a="1"/>
  <c r="GP124" i="10"/>
  <c r="GP126" i="10"/>
  <c r="GQ124" i="10" a="1"/>
  <c r="GQ124" i="10"/>
  <c r="GQ126" i="10"/>
  <c r="GR124" i="10" a="1"/>
  <c r="GR124" i="10"/>
  <c r="GR126" i="10"/>
  <c r="GS124" i="10" a="1"/>
  <c r="GS124" i="10"/>
  <c r="GS126" i="10"/>
  <c r="GT124" i="10" a="1"/>
  <c r="GT124" i="10"/>
  <c r="GT126" i="10"/>
  <c r="GU124" i="10" a="1"/>
  <c r="GU124" i="10"/>
  <c r="GU126" i="10"/>
  <c r="GV124" i="10" a="1"/>
  <c r="GV124" i="10"/>
  <c r="GV126" i="10"/>
  <c r="GW124" i="10" a="1"/>
  <c r="GW124" i="10"/>
  <c r="GW126" i="10"/>
  <c r="GX126" i="10"/>
  <c r="GY2" i="10"/>
  <c r="GY124" i="10" a="1"/>
  <c r="GY124" i="10"/>
  <c r="GY126" i="10"/>
  <c r="GZ2" i="10"/>
  <c r="GZ124" i="10" a="1"/>
  <c r="GZ124" i="10"/>
  <c r="GZ126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AJ125" i="10"/>
  <c r="AK125" i="10"/>
  <c r="AL125" i="10"/>
  <c r="AM125" i="10"/>
  <c r="AN125" i="10"/>
  <c r="AO125" i="10"/>
  <c r="AP125" i="10"/>
  <c r="AQ125" i="10"/>
  <c r="AR125" i="10"/>
  <c r="AS125" i="10"/>
  <c r="AT125" i="10"/>
  <c r="AU125" i="10"/>
  <c r="AV125" i="10"/>
  <c r="AW125" i="10"/>
  <c r="AX125" i="10"/>
  <c r="AY125" i="10"/>
  <c r="AZ125" i="10"/>
  <c r="BA125" i="10"/>
  <c r="BB125" i="10"/>
  <c r="BC125" i="10"/>
  <c r="BD125" i="10"/>
  <c r="BE125" i="10"/>
  <c r="BF125" i="10"/>
  <c r="BG125" i="10"/>
  <c r="BH125" i="10"/>
  <c r="BI125" i="10"/>
  <c r="BJ125" i="10"/>
  <c r="BK125" i="10"/>
  <c r="BL125" i="10"/>
  <c r="BM125" i="10"/>
  <c r="BN125" i="10"/>
  <c r="BO125" i="10"/>
  <c r="BP125" i="10"/>
  <c r="BQ125" i="10"/>
  <c r="BR125" i="10"/>
  <c r="BS125" i="10"/>
  <c r="BT125" i="10"/>
  <c r="BU125" i="10"/>
  <c r="BV125" i="10"/>
  <c r="BW125" i="10"/>
  <c r="BX125" i="10"/>
  <c r="BY125" i="10"/>
  <c r="BZ125" i="10"/>
  <c r="CA125" i="10"/>
  <c r="CB125" i="10"/>
  <c r="CC125" i="10"/>
  <c r="CD125" i="10"/>
  <c r="CE125" i="10"/>
  <c r="CF125" i="10"/>
  <c r="CG125" i="10"/>
  <c r="CH125" i="10"/>
  <c r="CI125" i="10"/>
  <c r="CJ125" i="10"/>
  <c r="CK125" i="10"/>
  <c r="CL125" i="10"/>
  <c r="CM125" i="10"/>
  <c r="CN125" i="10"/>
  <c r="CO125" i="10"/>
  <c r="CP125" i="10"/>
  <c r="CQ125" i="10"/>
  <c r="CR125" i="10"/>
  <c r="CS125" i="10"/>
  <c r="CT125" i="10"/>
  <c r="CU125" i="10"/>
  <c r="CV125" i="10"/>
  <c r="CW125" i="10"/>
  <c r="CX125" i="10"/>
  <c r="CY125" i="10"/>
  <c r="CZ125" i="10"/>
  <c r="DA125" i="10"/>
  <c r="DB125" i="10"/>
  <c r="DC125" i="10"/>
  <c r="DD125" i="10"/>
  <c r="DE125" i="10"/>
  <c r="DF125" i="10"/>
  <c r="DG125" i="10"/>
  <c r="DH125" i="10"/>
  <c r="DI125" i="10"/>
  <c r="DJ125" i="10"/>
  <c r="DK125" i="10"/>
  <c r="DL125" i="10"/>
  <c r="DM125" i="10"/>
  <c r="DN125" i="10"/>
  <c r="DO125" i="10"/>
  <c r="DP125" i="10"/>
  <c r="DQ125" i="10"/>
  <c r="DR125" i="10"/>
  <c r="DS125" i="10"/>
  <c r="DT125" i="10"/>
  <c r="DU125" i="10"/>
  <c r="DV125" i="10"/>
  <c r="DW125" i="10"/>
  <c r="DX125" i="10"/>
  <c r="DY125" i="10"/>
  <c r="DZ125" i="10"/>
  <c r="EA125" i="10"/>
  <c r="EB125" i="10"/>
  <c r="EC125" i="10"/>
  <c r="ED125" i="10"/>
  <c r="EE125" i="10"/>
  <c r="EF125" i="10"/>
  <c r="EG125" i="10"/>
  <c r="EH125" i="10"/>
  <c r="EI125" i="10"/>
  <c r="EJ125" i="10"/>
  <c r="EK125" i="10"/>
  <c r="EL125" i="10"/>
  <c r="EM125" i="10"/>
  <c r="EN125" i="10"/>
  <c r="EO125" i="10"/>
  <c r="EP125" i="10"/>
  <c r="EQ125" i="10"/>
  <c r="ER125" i="10"/>
  <c r="ES125" i="10"/>
  <c r="ET125" i="10"/>
  <c r="EU125" i="10"/>
  <c r="EV125" i="10"/>
  <c r="EW125" i="10"/>
  <c r="EX125" i="10"/>
  <c r="EY125" i="10"/>
  <c r="EZ125" i="10"/>
  <c r="FA125" i="10"/>
  <c r="FB125" i="10"/>
  <c r="FC125" i="10"/>
  <c r="FD125" i="10"/>
  <c r="FE125" i="10"/>
  <c r="FF125" i="10"/>
  <c r="FG125" i="10"/>
  <c r="FH125" i="10"/>
  <c r="FI125" i="10"/>
  <c r="FJ125" i="10"/>
  <c r="FK125" i="10"/>
  <c r="FL125" i="10"/>
  <c r="FM125" i="10"/>
  <c r="FN125" i="10"/>
  <c r="FO125" i="10"/>
  <c r="FP125" i="10"/>
  <c r="FQ125" i="10"/>
  <c r="FR125" i="10"/>
  <c r="FS125" i="10"/>
  <c r="FT125" i="10"/>
  <c r="FU125" i="10"/>
  <c r="FV125" i="10"/>
  <c r="FW125" i="10"/>
  <c r="FX125" i="10"/>
  <c r="FY125" i="10"/>
  <c r="FZ125" i="10"/>
  <c r="GA125" i="10"/>
  <c r="GB125" i="10"/>
  <c r="GC125" i="10"/>
  <c r="GD125" i="10"/>
  <c r="GE125" i="10"/>
  <c r="GF125" i="10"/>
  <c r="GG125" i="10"/>
  <c r="GH125" i="10"/>
  <c r="GI125" i="10"/>
  <c r="GJ125" i="10"/>
  <c r="GK125" i="10"/>
  <c r="GL125" i="10"/>
  <c r="GM125" i="10"/>
  <c r="GN125" i="10"/>
  <c r="GO125" i="10"/>
  <c r="GP125" i="10"/>
  <c r="GQ125" i="10"/>
  <c r="GR125" i="10"/>
  <c r="GS125" i="10"/>
  <c r="GT125" i="10"/>
  <c r="GU125" i="10"/>
  <c r="GV125" i="10"/>
  <c r="GW125" i="10"/>
  <c r="GX125" i="10"/>
  <c r="GY125" i="10"/>
  <c r="GZ125" i="10"/>
  <c r="GZ127" i="10"/>
  <c r="GZ117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AJ128" i="10"/>
  <c r="AK128" i="10"/>
  <c r="AL128" i="10"/>
  <c r="AM128" i="10"/>
  <c r="AN128" i="10"/>
  <c r="AO128" i="10"/>
  <c r="AP128" i="10"/>
  <c r="AQ128" i="10"/>
  <c r="AR128" i="10"/>
  <c r="AS128" i="10"/>
  <c r="AT128" i="10"/>
  <c r="AU128" i="10"/>
  <c r="AV128" i="10"/>
  <c r="AW128" i="10"/>
  <c r="AX128" i="10"/>
  <c r="AY128" i="10"/>
  <c r="AZ128" i="10"/>
  <c r="BA128" i="10"/>
  <c r="BB128" i="10"/>
  <c r="BC128" i="10"/>
  <c r="BD128" i="10"/>
  <c r="BE128" i="10"/>
  <c r="BF128" i="10"/>
  <c r="BG128" i="10"/>
  <c r="BH128" i="10"/>
  <c r="BI128" i="10"/>
  <c r="BJ128" i="10"/>
  <c r="BK128" i="10"/>
  <c r="BL128" i="10"/>
  <c r="BM128" i="10"/>
  <c r="BN128" i="10"/>
  <c r="BO128" i="10"/>
  <c r="BP128" i="10"/>
  <c r="BQ128" i="10"/>
  <c r="BR128" i="10"/>
  <c r="BS128" i="10"/>
  <c r="BT128" i="10"/>
  <c r="BU128" i="10"/>
  <c r="BV128" i="10"/>
  <c r="BW128" i="10"/>
  <c r="BX128" i="10"/>
  <c r="BY128" i="10"/>
  <c r="BZ128" i="10"/>
  <c r="CA128" i="10"/>
  <c r="CB128" i="10"/>
  <c r="CC128" i="10"/>
  <c r="CD128" i="10"/>
  <c r="CE128" i="10"/>
  <c r="CF128" i="10"/>
  <c r="CG128" i="10"/>
  <c r="CH128" i="10"/>
  <c r="CI128" i="10"/>
  <c r="CJ128" i="10"/>
  <c r="CK128" i="10"/>
  <c r="CL128" i="10"/>
  <c r="CM128" i="10"/>
  <c r="CN128" i="10"/>
  <c r="CO128" i="10"/>
  <c r="CP128" i="10"/>
  <c r="CQ128" i="10"/>
  <c r="CR128" i="10"/>
  <c r="CS128" i="10"/>
  <c r="CT128" i="10"/>
  <c r="CU128" i="10"/>
  <c r="CV128" i="10"/>
  <c r="CW128" i="10"/>
  <c r="CX128" i="10"/>
  <c r="CY128" i="10"/>
  <c r="CZ128" i="10"/>
  <c r="DA128" i="10"/>
  <c r="DB128" i="10"/>
  <c r="DC128" i="10"/>
  <c r="DD128" i="10"/>
  <c r="DE128" i="10"/>
  <c r="DF128" i="10"/>
  <c r="DG128" i="10"/>
  <c r="DH128" i="10"/>
  <c r="DI128" i="10"/>
  <c r="DJ128" i="10"/>
  <c r="DK128" i="10"/>
  <c r="DL128" i="10"/>
  <c r="DM128" i="10"/>
  <c r="DN128" i="10"/>
  <c r="DO128" i="10"/>
  <c r="DP128" i="10"/>
  <c r="DQ128" i="10"/>
  <c r="DR128" i="10"/>
  <c r="DS128" i="10"/>
  <c r="DT128" i="10"/>
  <c r="DU128" i="10"/>
  <c r="DV128" i="10"/>
  <c r="DW128" i="10"/>
  <c r="DX128" i="10"/>
  <c r="DY128" i="10"/>
  <c r="DZ128" i="10"/>
  <c r="EA128" i="10"/>
  <c r="EB128" i="10"/>
  <c r="EC128" i="10"/>
  <c r="ED128" i="10"/>
  <c r="EE128" i="10"/>
  <c r="EF128" i="10"/>
  <c r="EG128" i="10"/>
  <c r="EH128" i="10"/>
  <c r="EI128" i="10"/>
  <c r="EJ128" i="10"/>
  <c r="EK128" i="10"/>
  <c r="EL128" i="10"/>
  <c r="EM128" i="10"/>
  <c r="EN128" i="10"/>
  <c r="EO128" i="10"/>
  <c r="EP128" i="10"/>
  <c r="EQ128" i="10"/>
  <c r="ER128" i="10"/>
  <c r="ES128" i="10"/>
  <c r="ET128" i="10"/>
  <c r="EU128" i="10"/>
  <c r="EV128" i="10"/>
  <c r="EW128" i="10"/>
  <c r="EX128" i="10"/>
  <c r="EY128" i="10"/>
  <c r="EZ128" i="10"/>
  <c r="FA128" i="10"/>
  <c r="FB128" i="10"/>
  <c r="FC128" i="10"/>
  <c r="FD128" i="10"/>
  <c r="FE128" i="10"/>
  <c r="FF128" i="10"/>
  <c r="FG128" i="10"/>
  <c r="FH128" i="10"/>
  <c r="FI128" i="10"/>
  <c r="FJ128" i="10"/>
  <c r="FK128" i="10"/>
  <c r="FL128" i="10"/>
  <c r="FM128" i="10"/>
  <c r="FN128" i="10"/>
  <c r="FO128" i="10"/>
  <c r="FP128" i="10"/>
  <c r="FQ128" i="10"/>
  <c r="FR128" i="10"/>
  <c r="FS128" i="10"/>
  <c r="FT128" i="10"/>
  <c r="FU128" i="10"/>
  <c r="FV128" i="10"/>
  <c r="FW128" i="10"/>
  <c r="FX128" i="10"/>
  <c r="FY128" i="10"/>
  <c r="FZ128" i="10"/>
  <c r="GA128" i="10"/>
  <c r="GB128" i="10"/>
  <c r="GC128" i="10"/>
  <c r="GD128" i="10"/>
  <c r="GE128" i="10"/>
  <c r="GF128" i="10"/>
  <c r="GG128" i="10"/>
  <c r="GH128" i="10"/>
  <c r="GI128" i="10"/>
  <c r="GJ128" i="10"/>
  <c r="GK128" i="10"/>
  <c r="GL128" i="10"/>
  <c r="GM128" i="10"/>
  <c r="GN128" i="10"/>
  <c r="GO128" i="10"/>
  <c r="GP128" i="10"/>
  <c r="GQ128" i="10"/>
  <c r="GR128" i="10"/>
  <c r="GS128" i="10"/>
  <c r="GT128" i="10"/>
  <c r="GU128" i="10"/>
  <c r="GV128" i="10"/>
  <c r="GW128" i="10"/>
  <c r="GX128" i="10"/>
  <c r="GY128" i="10"/>
  <c r="GZ128" i="10"/>
  <c r="GZ129" i="10"/>
  <c r="GZ118" i="10"/>
  <c r="GZ108" i="10"/>
  <c r="GZ109" i="10"/>
  <c r="GZ130" i="10"/>
  <c r="GY127" i="10"/>
  <c r="GY117" i="10"/>
  <c r="GY129" i="10"/>
  <c r="GY118" i="10"/>
  <c r="GY108" i="10"/>
  <c r="GY109" i="10"/>
  <c r="GY130" i="10"/>
  <c r="GX127" i="10"/>
  <c r="GX117" i="10"/>
  <c r="GX129" i="10"/>
  <c r="GX118" i="10"/>
  <c r="GX108" i="10"/>
  <c r="GX109" i="10"/>
  <c r="GX130" i="10"/>
  <c r="GZ110" i="10"/>
  <c r="GZ114" i="10"/>
  <c r="GZ116" i="10"/>
  <c r="GZ123" i="10"/>
  <c r="GY110" i="10"/>
  <c r="GY114" i="10"/>
  <c r="GY116" i="10"/>
  <c r="GY123" i="10"/>
  <c r="GX110" i="10"/>
  <c r="GX114" i="10"/>
  <c r="GX116" i="10"/>
  <c r="GX123" i="10"/>
  <c r="GZ111" i="10"/>
  <c r="GZ115" i="10"/>
  <c r="GY111" i="10"/>
  <c r="GY115" i="10"/>
  <c r="GX111" i="10"/>
  <c r="GX115" i="10"/>
  <c r="GZ113" i="10"/>
  <c r="GY113" i="10"/>
  <c r="GX113" i="10"/>
  <c r="GZ112" i="10"/>
  <c r="GY112" i="10"/>
  <c r="GX112" i="10"/>
  <c r="GX99" i="10" a="1"/>
  <c r="GX99" i="10"/>
  <c r="Y99" i="10" a="1"/>
  <c r="Y99" i="10"/>
  <c r="Y101" i="10"/>
  <c r="Z99" i="10" a="1"/>
  <c r="Z99" i="10"/>
  <c r="Z101" i="10"/>
  <c r="AA99" i="10" a="1"/>
  <c r="AA99" i="10"/>
  <c r="AA101" i="10"/>
  <c r="AB99" i="10" a="1"/>
  <c r="AB99" i="10"/>
  <c r="AB101" i="10"/>
  <c r="AC99" i="10" a="1"/>
  <c r="AC99" i="10"/>
  <c r="AC101" i="10"/>
  <c r="AD99" i="10" a="1"/>
  <c r="AD99" i="10"/>
  <c r="AD101" i="10"/>
  <c r="AE99" i="10" a="1"/>
  <c r="AE99" i="10"/>
  <c r="AE101" i="10"/>
  <c r="AF99" i="10" a="1"/>
  <c r="AF99" i="10"/>
  <c r="AF101" i="10"/>
  <c r="AG99" i="10" a="1"/>
  <c r="AG99" i="10"/>
  <c r="AG101" i="10"/>
  <c r="AH99" i="10" a="1"/>
  <c r="AH99" i="10"/>
  <c r="AH101" i="10"/>
  <c r="AI99" i="10" a="1"/>
  <c r="AI99" i="10"/>
  <c r="AI101" i="10"/>
  <c r="AJ99" i="10" a="1"/>
  <c r="AJ99" i="10"/>
  <c r="AJ101" i="10"/>
  <c r="AK99" i="10" a="1"/>
  <c r="AK99" i="10"/>
  <c r="AK101" i="10"/>
  <c r="AL99" i="10" a="1"/>
  <c r="AL99" i="10"/>
  <c r="AL101" i="10"/>
  <c r="AM99" i="10" a="1"/>
  <c r="AM99" i="10"/>
  <c r="AM101" i="10"/>
  <c r="AN99" i="10" a="1"/>
  <c r="AN99" i="10"/>
  <c r="AN101" i="10"/>
  <c r="AO99" i="10" a="1"/>
  <c r="AO99" i="10"/>
  <c r="AO101" i="10"/>
  <c r="AP99" i="10" a="1"/>
  <c r="AP99" i="10"/>
  <c r="AP101" i="10"/>
  <c r="AQ99" i="10" a="1"/>
  <c r="AQ99" i="10"/>
  <c r="AQ101" i="10"/>
  <c r="AR99" i="10" a="1"/>
  <c r="AR99" i="10"/>
  <c r="AR101" i="10"/>
  <c r="AS99" i="10" a="1"/>
  <c r="AS99" i="10"/>
  <c r="AS101" i="10"/>
  <c r="AT99" i="10" a="1"/>
  <c r="AT99" i="10"/>
  <c r="AT101" i="10"/>
  <c r="AU99" i="10" a="1"/>
  <c r="AU99" i="10"/>
  <c r="AU101" i="10"/>
  <c r="AV99" i="10" a="1"/>
  <c r="AV99" i="10"/>
  <c r="AV101" i="10"/>
  <c r="AW99" i="10" a="1"/>
  <c r="AW99" i="10"/>
  <c r="AW101" i="10"/>
  <c r="AX99" i="10" a="1"/>
  <c r="AX99" i="10"/>
  <c r="AX101" i="10"/>
  <c r="AY99" i="10" a="1"/>
  <c r="AY99" i="10"/>
  <c r="AY101" i="10"/>
  <c r="AZ99" i="10" a="1"/>
  <c r="AZ99" i="10"/>
  <c r="AZ101" i="10"/>
  <c r="BA99" i="10" a="1"/>
  <c r="BA99" i="10"/>
  <c r="BA101" i="10"/>
  <c r="BB99" i="10" a="1"/>
  <c r="BB99" i="10"/>
  <c r="BB101" i="10"/>
  <c r="BC99" i="10" a="1"/>
  <c r="BC99" i="10"/>
  <c r="BC101" i="10"/>
  <c r="BD99" i="10" a="1"/>
  <c r="BD99" i="10"/>
  <c r="BD101" i="10"/>
  <c r="BE99" i="10" a="1"/>
  <c r="BE99" i="10"/>
  <c r="BE101" i="10"/>
  <c r="BF99" i="10" a="1"/>
  <c r="BF99" i="10"/>
  <c r="BF101" i="10"/>
  <c r="BG99" i="10" a="1"/>
  <c r="BG99" i="10"/>
  <c r="BG101" i="10"/>
  <c r="BH99" i="10" a="1"/>
  <c r="BH99" i="10"/>
  <c r="BH101" i="10"/>
  <c r="BI99" i="10" a="1"/>
  <c r="BI99" i="10"/>
  <c r="BI101" i="10"/>
  <c r="BJ99" i="10" a="1"/>
  <c r="BJ99" i="10"/>
  <c r="BJ101" i="10"/>
  <c r="BK99" i="10" a="1"/>
  <c r="BK99" i="10"/>
  <c r="BK101" i="10"/>
  <c r="BL99" i="10" a="1"/>
  <c r="BL99" i="10"/>
  <c r="BL101" i="10"/>
  <c r="BM99" i="10" a="1"/>
  <c r="BM99" i="10"/>
  <c r="BM101" i="10"/>
  <c r="BN99" i="10" a="1"/>
  <c r="BN99" i="10"/>
  <c r="BN101" i="10"/>
  <c r="BO99" i="10" a="1"/>
  <c r="BO99" i="10"/>
  <c r="BO101" i="10"/>
  <c r="BP99" i="10" a="1"/>
  <c r="BP99" i="10"/>
  <c r="BP101" i="10"/>
  <c r="BQ99" i="10" a="1"/>
  <c r="BQ99" i="10"/>
  <c r="BQ101" i="10"/>
  <c r="BR99" i="10" a="1"/>
  <c r="BR99" i="10"/>
  <c r="BR101" i="10"/>
  <c r="BS99" i="10" a="1"/>
  <c r="BS99" i="10"/>
  <c r="BS101" i="10"/>
  <c r="BT99" i="10" a="1"/>
  <c r="BT99" i="10"/>
  <c r="BT101" i="10"/>
  <c r="BU99" i="10" a="1"/>
  <c r="BU99" i="10"/>
  <c r="BU101" i="10"/>
  <c r="BV99" i="10" a="1"/>
  <c r="BV99" i="10"/>
  <c r="BV101" i="10"/>
  <c r="BW99" i="10" a="1"/>
  <c r="BW99" i="10"/>
  <c r="BW101" i="10"/>
  <c r="BX99" i="10" a="1"/>
  <c r="BX99" i="10"/>
  <c r="BX101" i="10"/>
  <c r="BY99" i="10" a="1"/>
  <c r="BY99" i="10"/>
  <c r="BY101" i="10"/>
  <c r="BZ99" i="10" a="1"/>
  <c r="BZ99" i="10"/>
  <c r="BZ101" i="10"/>
  <c r="CA99" i="10" a="1"/>
  <c r="CA99" i="10"/>
  <c r="CA101" i="10"/>
  <c r="CB99" i="10" a="1"/>
  <c r="CB99" i="10"/>
  <c r="CB101" i="10"/>
  <c r="CC99" i="10" a="1"/>
  <c r="CC99" i="10"/>
  <c r="CC101" i="10"/>
  <c r="CD99" i="10" a="1"/>
  <c r="CD99" i="10"/>
  <c r="CD101" i="10"/>
  <c r="CE99" i="10" a="1"/>
  <c r="CE99" i="10"/>
  <c r="CE101" i="10"/>
  <c r="CF99" i="10" a="1"/>
  <c r="CF99" i="10"/>
  <c r="CF101" i="10"/>
  <c r="CG99" i="10" a="1"/>
  <c r="CG99" i="10"/>
  <c r="CG101" i="10"/>
  <c r="CH99" i="10" a="1"/>
  <c r="CH99" i="10"/>
  <c r="CH101" i="10"/>
  <c r="CI99" i="10" a="1"/>
  <c r="CI99" i="10"/>
  <c r="CI101" i="10"/>
  <c r="CJ99" i="10" a="1"/>
  <c r="CJ99" i="10"/>
  <c r="CJ101" i="10"/>
  <c r="CK99" i="10" a="1"/>
  <c r="CK99" i="10"/>
  <c r="CK101" i="10"/>
  <c r="CL99" i="10" a="1"/>
  <c r="CL99" i="10"/>
  <c r="CL101" i="10"/>
  <c r="CM99" i="10" a="1"/>
  <c r="CM99" i="10"/>
  <c r="CM101" i="10"/>
  <c r="CN99" i="10" a="1"/>
  <c r="CN99" i="10"/>
  <c r="CN101" i="10"/>
  <c r="CO99" i="10" a="1"/>
  <c r="CO99" i="10"/>
  <c r="CO101" i="10"/>
  <c r="CP99" i="10" a="1"/>
  <c r="CP99" i="10"/>
  <c r="CP101" i="10"/>
  <c r="CQ99" i="10" a="1"/>
  <c r="CQ99" i="10"/>
  <c r="CQ101" i="10"/>
  <c r="CR99" i="10" a="1"/>
  <c r="CR99" i="10"/>
  <c r="CR101" i="10"/>
  <c r="CS99" i="10" a="1"/>
  <c r="CS99" i="10"/>
  <c r="CS101" i="10"/>
  <c r="CT99" i="10" a="1"/>
  <c r="CT99" i="10"/>
  <c r="CT101" i="10"/>
  <c r="CU99" i="10" a="1"/>
  <c r="CU99" i="10"/>
  <c r="CU101" i="10"/>
  <c r="CV99" i="10" a="1"/>
  <c r="CV99" i="10"/>
  <c r="CV101" i="10"/>
  <c r="CW99" i="10" a="1"/>
  <c r="CW99" i="10"/>
  <c r="CW101" i="10"/>
  <c r="CX99" i="10" a="1"/>
  <c r="CX99" i="10"/>
  <c r="CX101" i="10"/>
  <c r="CY99" i="10" a="1"/>
  <c r="CY99" i="10"/>
  <c r="CY101" i="10"/>
  <c r="CZ99" i="10" a="1"/>
  <c r="CZ99" i="10"/>
  <c r="CZ101" i="10"/>
  <c r="DA99" i="10" a="1"/>
  <c r="DA99" i="10"/>
  <c r="DA101" i="10"/>
  <c r="DB99" i="10" a="1"/>
  <c r="DB99" i="10"/>
  <c r="DB101" i="10"/>
  <c r="DC99" i="10" a="1"/>
  <c r="DC99" i="10"/>
  <c r="DC101" i="10"/>
  <c r="DD99" i="10" a="1"/>
  <c r="DD99" i="10"/>
  <c r="DD101" i="10"/>
  <c r="DE99" i="10" a="1"/>
  <c r="DE99" i="10"/>
  <c r="DE101" i="10"/>
  <c r="DF99" i="10" a="1"/>
  <c r="DF99" i="10"/>
  <c r="DF101" i="10"/>
  <c r="DG99" i="10" a="1"/>
  <c r="DG99" i="10"/>
  <c r="DG101" i="10"/>
  <c r="DH99" i="10" a="1"/>
  <c r="DH99" i="10"/>
  <c r="DH101" i="10"/>
  <c r="DI99" i="10" a="1"/>
  <c r="DI99" i="10"/>
  <c r="DI101" i="10"/>
  <c r="DJ99" i="10" a="1"/>
  <c r="DJ99" i="10"/>
  <c r="DJ101" i="10"/>
  <c r="DK99" i="10" a="1"/>
  <c r="DK99" i="10"/>
  <c r="DK101" i="10"/>
  <c r="DL99" i="10" a="1"/>
  <c r="DL99" i="10"/>
  <c r="DL101" i="10"/>
  <c r="DM99" i="10" a="1"/>
  <c r="DM99" i="10"/>
  <c r="DM101" i="10"/>
  <c r="DN99" i="10" a="1"/>
  <c r="DN99" i="10"/>
  <c r="DN101" i="10"/>
  <c r="DO99" i="10" a="1"/>
  <c r="DO99" i="10"/>
  <c r="DO101" i="10"/>
  <c r="DP99" i="10" a="1"/>
  <c r="DP99" i="10"/>
  <c r="DP101" i="10"/>
  <c r="DQ99" i="10" a="1"/>
  <c r="DQ99" i="10"/>
  <c r="DQ101" i="10"/>
  <c r="DR99" i="10" a="1"/>
  <c r="DR99" i="10"/>
  <c r="DR101" i="10"/>
  <c r="DS99" i="10" a="1"/>
  <c r="DS99" i="10"/>
  <c r="DS101" i="10"/>
  <c r="DT99" i="10" a="1"/>
  <c r="DT99" i="10"/>
  <c r="DT101" i="10"/>
  <c r="DU99" i="10" a="1"/>
  <c r="DU99" i="10"/>
  <c r="DU101" i="10"/>
  <c r="DV99" i="10" a="1"/>
  <c r="DV99" i="10"/>
  <c r="DV101" i="10"/>
  <c r="DW99" i="10" a="1"/>
  <c r="DW99" i="10"/>
  <c r="DW101" i="10"/>
  <c r="DX99" i="10" a="1"/>
  <c r="DX99" i="10"/>
  <c r="DX101" i="10"/>
  <c r="DY99" i="10" a="1"/>
  <c r="DY99" i="10"/>
  <c r="DY101" i="10"/>
  <c r="DZ99" i="10" a="1"/>
  <c r="DZ99" i="10"/>
  <c r="DZ101" i="10"/>
  <c r="EA99" i="10" a="1"/>
  <c r="EA99" i="10"/>
  <c r="EA101" i="10"/>
  <c r="EB99" i="10" a="1"/>
  <c r="EB99" i="10"/>
  <c r="EB101" i="10"/>
  <c r="EC99" i="10" a="1"/>
  <c r="EC99" i="10"/>
  <c r="EC101" i="10"/>
  <c r="ED99" i="10" a="1"/>
  <c r="ED99" i="10"/>
  <c r="ED101" i="10"/>
  <c r="EE99" i="10" a="1"/>
  <c r="EE99" i="10"/>
  <c r="EE101" i="10"/>
  <c r="EF99" i="10" a="1"/>
  <c r="EF99" i="10"/>
  <c r="EF101" i="10"/>
  <c r="EG99" i="10" a="1"/>
  <c r="EG99" i="10"/>
  <c r="EG101" i="10"/>
  <c r="EH99" i="10" a="1"/>
  <c r="EH99" i="10"/>
  <c r="EH101" i="10"/>
  <c r="EI99" i="10" a="1"/>
  <c r="EI99" i="10"/>
  <c r="EI101" i="10"/>
  <c r="EJ99" i="10" a="1"/>
  <c r="EJ99" i="10"/>
  <c r="EJ101" i="10"/>
  <c r="EK99" i="10" a="1"/>
  <c r="EK99" i="10"/>
  <c r="EK101" i="10"/>
  <c r="EL99" i="10" a="1"/>
  <c r="EL99" i="10"/>
  <c r="EL101" i="10"/>
  <c r="EM99" i="10" a="1"/>
  <c r="EM99" i="10"/>
  <c r="EM101" i="10"/>
  <c r="EN99" i="10" a="1"/>
  <c r="EN99" i="10"/>
  <c r="EN101" i="10"/>
  <c r="EO99" i="10" a="1"/>
  <c r="EO99" i="10"/>
  <c r="EO101" i="10"/>
  <c r="EP99" i="10" a="1"/>
  <c r="EP99" i="10"/>
  <c r="EP101" i="10"/>
  <c r="EQ99" i="10" a="1"/>
  <c r="EQ99" i="10"/>
  <c r="EQ101" i="10"/>
  <c r="ER99" i="10" a="1"/>
  <c r="ER99" i="10"/>
  <c r="ER101" i="10"/>
  <c r="ES99" i="10" a="1"/>
  <c r="ES99" i="10"/>
  <c r="ES101" i="10"/>
  <c r="ET99" i="10" a="1"/>
  <c r="ET99" i="10"/>
  <c r="ET101" i="10"/>
  <c r="EU99" i="10" a="1"/>
  <c r="EU99" i="10"/>
  <c r="EU101" i="10"/>
  <c r="EV99" i="10" a="1"/>
  <c r="EV99" i="10"/>
  <c r="EV101" i="10"/>
  <c r="EW99" i="10" a="1"/>
  <c r="EW99" i="10"/>
  <c r="EW101" i="10"/>
  <c r="EX99" i="10" a="1"/>
  <c r="EX99" i="10"/>
  <c r="EX101" i="10"/>
  <c r="EY99" i="10" a="1"/>
  <c r="EY99" i="10"/>
  <c r="EY101" i="10"/>
  <c r="EZ99" i="10" a="1"/>
  <c r="EZ99" i="10"/>
  <c r="EZ101" i="10"/>
  <c r="FA99" i="10" a="1"/>
  <c r="FA99" i="10"/>
  <c r="FA101" i="10"/>
  <c r="FB99" i="10" a="1"/>
  <c r="FB99" i="10"/>
  <c r="FB101" i="10"/>
  <c r="FC99" i="10" a="1"/>
  <c r="FC99" i="10"/>
  <c r="FC101" i="10"/>
  <c r="FD99" i="10" a="1"/>
  <c r="FD99" i="10"/>
  <c r="FD101" i="10"/>
  <c r="FE99" i="10" a="1"/>
  <c r="FE99" i="10"/>
  <c r="FE101" i="10"/>
  <c r="FF99" i="10" a="1"/>
  <c r="FF99" i="10"/>
  <c r="FF101" i="10"/>
  <c r="FG99" i="10" a="1"/>
  <c r="FG99" i="10"/>
  <c r="FG101" i="10"/>
  <c r="FH99" i="10" a="1"/>
  <c r="FH99" i="10"/>
  <c r="FH101" i="10"/>
  <c r="FI99" i="10" a="1"/>
  <c r="FI99" i="10"/>
  <c r="FI101" i="10"/>
  <c r="FJ99" i="10" a="1"/>
  <c r="FJ99" i="10"/>
  <c r="FJ101" i="10"/>
  <c r="FK99" i="10" a="1"/>
  <c r="FK99" i="10"/>
  <c r="FK101" i="10"/>
  <c r="FL99" i="10" a="1"/>
  <c r="FL99" i="10"/>
  <c r="FL101" i="10"/>
  <c r="FM99" i="10" a="1"/>
  <c r="FM99" i="10"/>
  <c r="FM101" i="10"/>
  <c r="FN99" i="10" a="1"/>
  <c r="FN99" i="10"/>
  <c r="FN101" i="10"/>
  <c r="FO99" i="10" a="1"/>
  <c r="FO99" i="10"/>
  <c r="FO101" i="10"/>
  <c r="FP99" i="10" a="1"/>
  <c r="FP99" i="10"/>
  <c r="FP101" i="10"/>
  <c r="FQ99" i="10" a="1"/>
  <c r="FQ99" i="10"/>
  <c r="FQ101" i="10"/>
  <c r="FR99" i="10" a="1"/>
  <c r="FR99" i="10"/>
  <c r="FR101" i="10"/>
  <c r="FS99" i="10" a="1"/>
  <c r="FS99" i="10"/>
  <c r="FS101" i="10"/>
  <c r="FT99" i="10" a="1"/>
  <c r="FT99" i="10"/>
  <c r="FT101" i="10"/>
  <c r="FU99" i="10" a="1"/>
  <c r="FU99" i="10"/>
  <c r="FU101" i="10"/>
  <c r="FV99" i="10" a="1"/>
  <c r="FV99" i="10"/>
  <c r="FV101" i="10"/>
  <c r="FW99" i="10" a="1"/>
  <c r="FW99" i="10"/>
  <c r="FW101" i="10"/>
  <c r="FX99" i="10" a="1"/>
  <c r="FX99" i="10"/>
  <c r="FX101" i="10"/>
  <c r="FY99" i="10" a="1"/>
  <c r="FY99" i="10"/>
  <c r="FY101" i="10"/>
  <c r="FZ99" i="10" a="1"/>
  <c r="FZ99" i="10"/>
  <c r="FZ101" i="10"/>
  <c r="GA99" i="10" a="1"/>
  <c r="GA99" i="10"/>
  <c r="GA101" i="10"/>
  <c r="GB99" i="10" a="1"/>
  <c r="GB99" i="10"/>
  <c r="GB101" i="10"/>
  <c r="GC99" i="10" a="1"/>
  <c r="GC99" i="10"/>
  <c r="GC101" i="10"/>
  <c r="GD99" i="10" a="1"/>
  <c r="GD99" i="10"/>
  <c r="GD101" i="10"/>
  <c r="GE99" i="10" a="1"/>
  <c r="GE99" i="10"/>
  <c r="GE101" i="10"/>
  <c r="GF99" i="10" a="1"/>
  <c r="GF99" i="10"/>
  <c r="GF101" i="10"/>
  <c r="GG99" i="10" a="1"/>
  <c r="GG99" i="10"/>
  <c r="GG101" i="10"/>
  <c r="GH99" i="10" a="1"/>
  <c r="GH99" i="10"/>
  <c r="GH101" i="10"/>
  <c r="GI99" i="10" a="1"/>
  <c r="GI99" i="10"/>
  <c r="GI101" i="10"/>
  <c r="GJ99" i="10" a="1"/>
  <c r="GJ99" i="10"/>
  <c r="GJ101" i="10"/>
  <c r="GK99" i="10" a="1"/>
  <c r="GK99" i="10"/>
  <c r="GK101" i="10"/>
  <c r="GL99" i="10" a="1"/>
  <c r="GL99" i="10"/>
  <c r="GL101" i="10"/>
  <c r="GM99" i="10" a="1"/>
  <c r="GM99" i="10"/>
  <c r="GM101" i="10"/>
  <c r="GN99" i="10" a="1"/>
  <c r="GN99" i="10"/>
  <c r="GN101" i="10"/>
  <c r="GO99" i="10" a="1"/>
  <c r="GO99" i="10"/>
  <c r="GO101" i="10"/>
  <c r="GP99" i="10" a="1"/>
  <c r="GP99" i="10"/>
  <c r="GP101" i="10"/>
  <c r="GQ99" i="10" a="1"/>
  <c r="GQ99" i="10"/>
  <c r="GQ101" i="10"/>
  <c r="GR99" i="10" a="1"/>
  <c r="GR99" i="10"/>
  <c r="GR101" i="10"/>
  <c r="GS99" i="10" a="1"/>
  <c r="GS99" i="10"/>
  <c r="GS101" i="10"/>
  <c r="GT99" i="10" a="1"/>
  <c r="GT99" i="10"/>
  <c r="GT101" i="10"/>
  <c r="GU99" i="10" a="1"/>
  <c r="GU99" i="10"/>
  <c r="GU101" i="10"/>
  <c r="GV99" i="10" a="1"/>
  <c r="GV99" i="10"/>
  <c r="GV101" i="10"/>
  <c r="GW99" i="10" a="1"/>
  <c r="GW99" i="10"/>
  <c r="GW101" i="10"/>
  <c r="GX101" i="10"/>
  <c r="GY99" i="10" a="1"/>
  <c r="GY99" i="10"/>
  <c r="GY101" i="10"/>
  <c r="GZ99" i="10" a="1"/>
  <c r="GZ99" i="10"/>
  <c r="GZ101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AJ100" i="10"/>
  <c r="AK100" i="10"/>
  <c r="AL100" i="10"/>
  <c r="AM100" i="10"/>
  <c r="AN100" i="10"/>
  <c r="AO100" i="10"/>
  <c r="AP100" i="10"/>
  <c r="AQ100" i="10"/>
  <c r="AR100" i="10"/>
  <c r="AS100" i="10"/>
  <c r="AT100" i="10"/>
  <c r="AU100" i="10"/>
  <c r="AV100" i="10"/>
  <c r="AW100" i="10"/>
  <c r="AX100" i="10"/>
  <c r="AY100" i="10"/>
  <c r="AZ100" i="10"/>
  <c r="BA100" i="10"/>
  <c r="BB100" i="10"/>
  <c r="BC100" i="10"/>
  <c r="BD100" i="10"/>
  <c r="BE100" i="10"/>
  <c r="BF100" i="10"/>
  <c r="BG100" i="10"/>
  <c r="BH100" i="10"/>
  <c r="BI100" i="10"/>
  <c r="BJ100" i="10"/>
  <c r="BK100" i="10"/>
  <c r="BL100" i="10"/>
  <c r="BM100" i="10"/>
  <c r="BN100" i="10"/>
  <c r="BO100" i="10"/>
  <c r="BP100" i="10"/>
  <c r="BQ100" i="10"/>
  <c r="BR100" i="10"/>
  <c r="BS100" i="10"/>
  <c r="BT100" i="10"/>
  <c r="BU100" i="10"/>
  <c r="BV100" i="10"/>
  <c r="BW100" i="10"/>
  <c r="BX100" i="10"/>
  <c r="BY100" i="10"/>
  <c r="BZ100" i="10"/>
  <c r="CA100" i="10"/>
  <c r="CB100" i="10"/>
  <c r="CC100" i="10"/>
  <c r="CD100" i="10"/>
  <c r="CE100" i="10"/>
  <c r="CF100" i="10"/>
  <c r="CG100" i="10"/>
  <c r="CH100" i="10"/>
  <c r="CI100" i="10"/>
  <c r="CJ100" i="10"/>
  <c r="CK100" i="10"/>
  <c r="CL100" i="10"/>
  <c r="CM100" i="10"/>
  <c r="CN100" i="10"/>
  <c r="CO100" i="10"/>
  <c r="CP100" i="10"/>
  <c r="CQ100" i="10"/>
  <c r="CR100" i="10"/>
  <c r="CS100" i="10"/>
  <c r="CT100" i="10"/>
  <c r="CU100" i="10"/>
  <c r="CV100" i="10"/>
  <c r="CW100" i="10"/>
  <c r="CX100" i="10"/>
  <c r="CY100" i="10"/>
  <c r="CZ100" i="10"/>
  <c r="DA100" i="10"/>
  <c r="DB100" i="10"/>
  <c r="DC100" i="10"/>
  <c r="DD100" i="10"/>
  <c r="DE100" i="10"/>
  <c r="DF100" i="10"/>
  <c r="DG100" i="10"/>
  <c r="DH100" i="10"/>
  <c r="DI100" i="10"/>
  <c r="DJ100" i="10"/>
  <c r="DK100" i="10"/>
  <c r="DL100" i="10"/>
  <c r="DM100" i="10"/>
  <c r="DN100" i="10"/>
  <c r="DO100" i="10"/>
  <c r="DP100" i="10"/>
  <c r="DQ100" i="10"/>
  <c r="DR100" i="10"/>
  <c r="DS100" i="10"/>
  <c r="DT100" i="10"/>
  <c r="DU100" i="10"/>
  <c r="DV100" i="10"/>
  <c r="DW100" i="10"/>
  <c r="DX100" i="10"/>
  <c r="DY100" i="10"/>
  <c r="DZ100" i="10"/>
  <c r="EA100" i="10"/>
  <c r="EB100" i="10"/>
  <c r="EC100" i="10"/>
  <c r="ED100" i="10"/>
  <c r="EE100" i="10"/>
  <c r="EF100" i="10"/>
  <c r="EG100" i="10"/>
  <c r="EH100" i="10"/>
  <c r="EI100" i="10"/>
  <c r="EJ100" i="10"/>
  <c r="EK100" i="10"/>
  <c r="EL100" i="10"/>
  <c r="EM100" i="10"/>
  <c r="EN100" i="10"/>
  <c r="EO100" i="10"/>
  <c r="EP100" i="10"/>
  <c r="EQ100" i="10"/>
  <c r="ER100" i="10"/>
  <c r="ES100" i="10"/>
  <c r="ET100" i="10"/>
  <c r="EU100" i="10"/>
  <c r="EV100" i="10"/>
  <c r="EW100" i="10"/>
  <c r="EX100" i="10"/>
  <c r="EY100" i="10"/>
  <c r="EZ100" i="10"/>
  <c r="FA100" i="10"/>
  <c r="FB100" i="10"/>
  <c r="FC100" i="10"/>
  <c r="FD100" i="10"/>
  <c r="FE100" i="10"/>
  <c r="FF100" i="10"/>
  <c r="FG100" i="10"/>
  <c r="FH100" i="10"/>
  <c r="FI100" i="10"/>
  <c r="FJ100" i="10"/>
  <c r="FK100" i="10"/>
  <c r="FL100" i="10"/>
  <c r="FM100" i="10"/>
  <c r="FN100" i="10"/>
  <c r="FO100" i="10"/>
  <c r="FP100" i="10"/>
  <c r="FQ100" i="10"/>
  <c r="FR100" i="10"/>
  <c r="FS100" i="10"/>
  <c r="FT100" i="10"/>
  <c r="FU100" i="10"/>
  <c r="FV100" i="10"/>
  <c r="FW100" i="10"/>
  <c r="FX100" i="10"/>
  <c r="FY100" i="10"/>
  <c r="FZ100" i="10"/>
  <c r="GA100" i="10"/>
  <c r="GB100" i="10"/>
  <c r="GC100" i="10"/>
  <c r="GD100" i="10"/>
  <c r="GE100" i="10"/>
  <c r="GF100" i="10"/>
  <c r="GG100" i="10"/>
  <c r="GH100" i="10"/>
  <c r="GI100" i="10"/>
  <c r="GJ100" i="10"/>
  <c r="GK100" i="10"/>
  <c r="GL100" i="10"/>
  <c r="GM100" i="10"/>
  <c r="GN100" i="10"/>
  <c r="GO100" i="10"/>
  <c r="GP100" i="10"/>
  <c r="GQ100" i="10"/>
  <c r="GR100" i="10"/>
  <c r="GS100" i="10"/>
  <c r="GT100" i="10"/>
  <c r="GU100" i="10"/>
  <c r="GV100" i="10"/>
  <c r="GW100" i="10"/>
  <c r="GX100" i="10"/>
  <c r="GY100" i="10"/>
  <c r="GZ100" i="10"/>
  <c r="GZ102" i="10"/>
  <c r="GZ92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AJ103" i="10"/>
  <c r="AK103" i="10"/>
  <c r="AL103" i="10"/>
  <c r="AM103" i="10"/>
  <c r="AN103" i="10"/>
  <c r="AO103" i="10"/>
  <c r="AP103" i="10"/>
  <c r="AQ103" i="10"/>
  <c r="AR103" i="10"/>
  <c r="AS103" i="10"/>
  <c r="AT103" i="10"/>
  <c r="AU103" i="10"/>
  <c r="AV103" i="10"/>
  <c r="AW103" i="10"/>
  <c r="AX103" i="10"/>
  <c r="AY103" i="10"/>
  <c r="AZ103" i="10"/>
  <c r="BA103" i="10"/>
  <c r="BB103" i="10"/>
  <c r="BC103" i="10"/>
  <c r="BD103" i="10"/>
  <c r="BE103" i="10"/>
  <c r="BF103" i="10"/>
  <c r="BG103" i="10"/>
  <c r="BH103" i="10"/>
  <c r="BI103" i="10"/>
  <c r="BJ103" i="10"/>
  <c r="BK103" i="10"/>
  <c r="BL103" i="10"/>
  <c r="BM103" i="10"/>
  <c r="BN103" i="10"/>
  <c r="BO103" i="10"/>
  <c r="BP103" i="10"/>
  <c r="BQ103" i="10"/>
  <c r="BR103" i="10"/>
  <c r="BS103" i="10"/>
  <c r="BT103" i="10"/>
  <c r="BU103" i="10"/>
  <c r="BV103" i="10"/>
  <c r="BW103" i="10"/>
  <c r="BX103" i="10"/>
  <c r="BY103" i="10"/>
  <c r="BZ103" i="10"/>
  <c r="CA103" i="10"/>
  <c r="CB103" i="10"/>
  <c r="CC103" i="10"/>
  <c r="CD103" i="10"/>
  <c r="CE103" i="10"/>
  <c r="CF103" i="10"/>
  <c r="CG103" i="10"/>
  <c r="CH103" i="10"/>
  <c r="CI103" i="10"/>
  <c r="CJ103" i="10"/>
  <c r="CK103" i="10"/>
  <c r="CL103" i="10"/>
  <c r="CM103" i="10"/>
  <c r="CN103" i="10"/>
  <c r="CO103" i="10"/>
  <c r="CP103" i="10"/>
  <c r="CQ103" i="10"/>
  <c r="CR103" i="10"/>
  <c r="CS103" i="10"/>
  <c r="CT103" i="10"/>
  <c r="CU103" i="10"/>
  <c r="CV103" i="10"/>
  <c r="CW103" i="10"/>
  <c r="CX103" i="10"/>
  <c r="CY103" i="10"/>
  <c r="CZ103" i="10"/>
  <c r="DA103" i="10"/>
  <c r="DB103" i="10"/>
  <c r="DC103" i="10"/>
  <c r="DD103" i="10"/>
  <c r="DE103" i="10"/>
  <c r="DF103" i="10"/>
  <c r="DG103" i="10"/>
  <c r="DH103" i="10"/>
  <c r="DI103" i="10"/>
  <c r="DJ103" i="10"/>
  <c r="DK103" i="10"/>
  <c r="DL103" i="10"/>
  <c r="DM103" i="10"/>
  <c r="DN103" i="10"/>
  <c r="DO103" i="10"/>
  <c r="DP103" i="10"/>
  <c r="DQ103" i="10"/>
  <c r="DR103" i="10"/>
  <c r="DS103" i="10"/>
  <c r="DT103" i="10"/>
  <c r="DU103" i="10"/>
  <c r="DV103" i="10"/>
  <c r="DW103" i="10"/>
  <c r="DX103" i="10"/>
  <c r="DY103" i="10"/>
  <c r="DZ103" i="10"/>
  <c r="EA103" i="10"/>
  <c r="EB103" i="10"/>
  <c r="EC103" i="10"/>
  <c r="ED103" i="10"/>
  <c r="EE103" i="10"/>
  <c r="EF103" i="10"/>
  <c r="EG103" i="10"/>
  <c r="EH103" i="10"/>
  <c r="EI103" i="10"/>
  <c r="EJ103" i="10"/>
  <c r="EK103" i="10"/>
  <c r="EL103" i="10"/>
  <c r="EM103" i="10"/>
  <c r="EN103" i="10"/>
  <c r="EO103" i="10"/>
  <c r="EP103" i="10"/>
  <c r="EQ103" i="10"/>
  <c r="ER103" i="10"/>
  <c r="ES103" i="10"/>
  <c r="ET103" i="10"/>
  <c r="EU103" i="10"/>
  <c r="EV103" i="10"/>
  <c r="EW103" i="10"/>
  <c r="EX103" i="10"/>
  <c r="EY103" i="10"/>
  <c r="EZ103" i="10"/>
  <c r="FA103" i="10"/>
  <c r="FB103" i="10"/>
  <c r="FC103" i="10"/>
  <c r="FD103" i="10"/>
  <c r="FE103" i="10"/>
  <c r="FF103" i="10"/>
  <c r="FG103" i="10"/>
  <c r="FH103" i="10"/>
  <c r="FI103" i="10"/>
  <c r="FJ103" i="10"/>
  <c r="FK103" i="10"/>
  <c r="FL103" i="10"/>
  <c r="FM103" i="10"/>
  <c r="FN103" i="10"/>
  <c r="FO103" i="10"/>
  <c r="FP103" i="10"/>
  <c r="FQ103" i="10"/>
  <c r="FR103" i="10"/>
  <c r="FS103" i="10"/>
  <c r="FT103" i="10"/>
  <c r="FU103" i="10"/>
  <c r="FV103" i="10"/>
  <c r="FW103" i="10"/>
  <c r="FX103" i="10"/>
  <c r="FY103" i="10"/>
  <c r="FZ103" i="10"/>
  <c r="GA103" i="10"/>
  <c r="GB103" i="10"/>
  <c r="GC103" i="10"/>
  <c r="GD103" i="10"/>
  <c r="GE103" i="10"/>
  <c r="GF103" i="10"/>
  <c r="GG103" i="10"/>
  <c r="GH103" i="10"/>
  <c r="GI103" i="10"/>
  <c r="GJ103" i="10"/>
  <c r="GK103" i="10"/>
  <c r="GL103" i="10"/>
  <c r="GM103" i="10"/>
  <c r="GN103" i="10"/>
  <c r="GO103" i="10"/>
  <c r="GP103" i="10"/>
  <c r="GQ103" i="10"/>
  <c r="GR103" i="10"/>
  <c r="GS103" i="10"/>
  <c r="GT103" i="10"/>
  <c r="GU103" i="10"/>
  <c r="GV103" i="10"/>
  <c r="GW103" i="10"/>
  <c r="GX103" i="10"/>
  <c r="GY103" i="10"/>
  <c r="GZ103" i="10"/>
  <c r="GZ104" i="10"/>
  <c r="GZ93" i="10"/>
  <c r="GZ83" i="10"/>
  <c r="GZ84" i="10"/>
  <c r="GZ105" i="10"/>
  <c r="GY102" i="10"/>
  <c r="GY92" i="10"/>
  <c r="GY104" i="10"/>
  <c r="GY93" i="10"/>
  <c r="GY83" i="10"/>
  <c r="GY84" i="10"/>
  <c r="GY105" i="10"/>
  <c r="GX102" i="10"/>
  <c r="GX92" i="10"/>
  <c r="GX104" i="10"/>
  <c r="GX93" i="10"/>
  <c r="GX83" i="10"/>
  <c r="GX84" i="10"/>
  <c r="GX105" i="10"/>
  <c r="GZ85" i="10"/>
  <c r="GZ89" i="10"/>
  <c r="GZ91" i="10"/>
  <c r="GZ98" i="10"/>
  <c r="GY85" i="10"/>
  <c r="GY89" i="10"/>
  <c r="GY91" i="10"/>
  <c r="GY98" i="10"/>
  <c r="GX85" i="10"/>
  <c r="GX89" i="10"/>
  <c r="GX91" i="10"/>
  <c r="GX98" i="10"/>
  <c r="GZ86" i="10"/>
  <c r="GZ90" i="10"/>
  <c r="GY86" i="10"/>
  <c r="GY90" i="10"/>
  <c r="GX86" i="10"/>
  <c r="GX90" i="10"/>
  <c r="GZ88" i="10"/>
  <c r="GY88" i="10"/>
  <c r="GX88" i="10"/>
  <c r="GZ87" i="10"/>
  <c r="GY87" i="10"/>
  <c r="GX87" i="10"/>
  <c r="GX74" i="10" a="1"/>
  <c r="GX74" i="10"/>
  <c r="Y74" i="10" a="1"/>
  <c r="Y74" i="10"/>
  <c r="Y76" i="10"/>
  <c r="Z74" i="10" a="1"/>
  <c r="Z74" i="10"/>
  <c r="Z76" i="10"/>
  <c r="AA74" i="10" a="1"/>
  <c r="AA74" i="10"/>
  <c r="AA76" i="10"/>
  <c r="AB74" i="10" a="1"/>
  <c r="AB74" i="10"/>
  <c r="AB76" i="10"/>
  <c r="AC74" i="10" a="1"/>
  <c r="AC74" i="10"/>
  <c r="AC76" i="10"/>
  <c r="AD74" i="10" a="1"/>
  <c r="AD74" i="10"/>
  <c r="AD76" i="10"/>
  <c r="AE74" i="10" a="1"/>
  <c r="AE74" i="10"/>
  <c r="AE76" i="10"/>
  <c r="AF74" i="10" a="1"/>
  <c r="AF74" i="10"/>
  <c r="AF76" i="10"/>
  <c r="AG74" i="10" a="1"/>
  <c r="AG74" i="10"/>
  <c r="AG76" i="10"/>
  <c r="AH74" i="10" a="1"/>
  <c r="AH74" i="10"/>
  <c r="AH76" i="10"/>
  <c r="AI74" i="10" a="1"/>
  <c r="AI74" i="10"/>
  <c r="AI76" i="10"/>
  <c r="AJ74" i="10" a="1"/>
  <c r="AJ74" i="10"/>
  <c r="AJ76" i="10"/>
  <c r="AK74" i="10" a="1"/>
  <c r="AK74" i="10"/>
  <c r="AK76" i="10"/>
  <c r="AL74" i="10" a="1"/>
  <c r="AL74" i="10"/>
  <c r="AL76" i="10"/>
  <c r="AM74" i="10" a="1"/>
  <c r="AM74" i="10"/>
  <c r="AM76" i="10"/>
  <c r="AN74" i="10" a="1"/>
  <c r="AN74" i="10"/>
  <c r="AN76" i="10"/>
  <c r="AO74" i="10" a="1"/>
  <c r="AO74" i="10"/>
  <c r="AO76" i="10"/>
  <c r="AP74" i="10" a="1"/>
  <c r="AP74" i="10"/>
  <c r="AP76" i="10"/>
  <c r="AQ74" i="10" a="1"/>
  <c r="AQ74" i="10"/>
  <c r="AQ76" i="10"/>
  <c r="AR74" i="10" a="1"/>
  <c r="AR74" i="10"/>
  <c r="AR76" i="10"/>
  <c r="AS74" i="10" a="1"/>
  <c r="AS74" i="10"/>
  <c r="AS76" i="10"/>
  <c r="AT74" i="10" a="1"/>
  <c r="AT74" i="10"/>
  <c r="AT76" i="10"/>
  <c r="AU74" i="10" a="1"/>
  <c r="AU74" i="10"/>
  <c r="AU76" i="10"/>
  <c r="AV74" i="10" a="1"/>
  <c r="AV74" i="10"/>
  <c r="AV76" i="10"/>
  <c r="AW74" i="10" a="1"/>
  <c r="AW74" i="10"/>
  <c r="AW76" i="10"/>
  <c r="AX74" i="10" a="1"/>
  <c r="AX74" i="10"/>
  <c r="AX76" i="10"/>
  <c r="AY74" i="10" a="1"/>
  <c r="AY74" i="10"/>
  <c r="AY76" i="10"/>
  <c r="AZ74" i="10" a="1"/>
  <c r="AZ74" i="10"/>
  <c r="AZ76" i="10"/>
  <c r="BA74" i="10" a="1"/>
  <c r="BA74" i="10"/>
  <c r="BA76" i="10"/>
  <c r="BB74" i="10" a="1"/>
  <c r="BB74" i="10"/>
  <c r="BB76" i="10"/>
  <c r="BC74" i="10" a="1"/>
  <c r="BC74" i="10"/>
  <c r="BC76" i="10"/>
  <c r="BD74" i="10" a="1"/>
  <c r="BD74" i="10"/>
  <c r="BD76" i="10"/>
  <c r="BE74" i="10" a="1"/>
  <c r="BE74" i="10"/>
  <c r="BE76" i="10"/>
  <c r="BF74" i="10" a="1"/>
  <c r="BF74" i="10"/>
  <c r="BF76" i="10"/>
  <c r="BG74" i="10" a="1"/>
  <c r="BG74" i="10"/>
  <c r="BG76" i="10"/>
  <c r="BH74" i="10" a="1"/>
  <c r="BH74" i="10"/>
  <c r="BH76" i="10"/>
  <c r="BI74" i="10" a="1"/>
  <c r="BI74" i="10"/>
  <c r="BI76" i="10"/>
  <c r="BJ74" i="10" a="1"/>
  <c r="BJ74" i="10"/>
  <c r="BJ76" i="10"/>
  <c r="BK74" i="10" a="1"/>
  <c r="BK74" i="10"/>
  <c r="BK76" i="10"/>
  <c r="BL74" i="10" a="1"/>
  <c r="BL74" i="10"/>
  <c r="BL76" i="10"/>
  <c r="BM74" i="10" a="1"/>
  <c r="BM74" i="10"/>
  <c r="BM76" i="10"/>
  <c r="BN74" i="10" a="1"/>
  <c r="BN74" i="10"/>
  <c r="BN76" i="10"/>
  <c r="BO74" i="10" a="1"/>
  <c r="BO74" i="10"/>
  <c r="BO76" i="10"/>
  <c r="BP74" i="10" a="1"/>
  <c r="BP74" i="10"/>
  <c r="BP76" i="10"/>
  <c r="BQ74" i="10" a="1"/>
  <c r="BQ74" i="10"/>
  <c r="BQ76" i="10"/>
  <c r="BR74" i="10" a="1"/>
  <c r="BR74" i="10"/>
  <c r="BR76" i="10"/>
  <c r="BS74" i="10" a="1"/>
  <c r="BS74" i="10"/>
  <c r="BS76" i="10"/>
  <c r="BT74" i="10" a="1"/>
  <c r="BT74" i="10"/>
  <c r="BT76" i="10"/>
  <c r="BU74" i="10" a="1"/>
  <c r="BU74" i="10"/>
  <c r="BU76" i="10"/>
  <c r="BV74" i="10" a="1"/>
  <c r="BV74" i="10"/>
  <c r="BV76" i="10"/>
  <c r="BW74" i="10" a="1"/>
  <c r="BW74" i="10"/>
  <c r="BW76" i="10"/>
  <c r="BX74" i="10" a="1"/>
  <c r="BX74" i="10"/>
  <c r="BX76" i="10"/>
  <c r="BY74" i="10" a="1"/>
  <c r="BY74" i="10"/>
  <c r="BY76" i="10"/>
  <c r="BZ74" i="10" a="1"/>
  <c r="BZ74" i="10"/>
  <c r="BZ76" i="10"/>
  <c r="CA74" i="10" a="1"/>
  <c r="CA74" i="10"/>
  <c r="CA76" i="10"/>
  <c r="CB74" i="10" a="1"/>
  <c r="CB74" i="10"/>
  <c r="CB76" i="10"/>
  <c r="CC74" i="10" a="1"/>
  <c r="CC74" i="10"/>
  <c r="CC76" i="10"/>
  <c r="CD74" i="10" a="1"/>
  <c r="CD74" i="10"/>
  <c r="CD76" i="10"/>
  <c r="CE74" i="10" a="1"/>
  <c r="CE74" i="10"/>
  <c r="CE76" i="10"/>
  <c r="CF74" i="10" a="1"/>
  <c r="CF74" i="10"/>
  <c r="CF76" i="10"/>
  <c r="CG74" i="10" a="1"/>
  <c r="CG74" i="10"/>
  <c r="CG76" i="10"/>
  <c r="CH74" i="10" a="1"/>
  <c r="CH74" i="10"/>
  <c r="CH76" i="10"/>
  <c r="CI74" i="10" a="1"/>
  <c r="CI74" i="10"/>
  <c r="CI76" i="10"/>
  <c r="CJ74" i="10" a="1"/>
  <c r="CJ74" i="10"/>
  <c r="CJ76" i="10"/>
  <c r="CK74" i="10" a="1"/>
  <c r="CK74" i="10"/>
  <c r="CK76" i="10"/>
  <c r="CL74" i="10" a="1"/>
  <c r="CL74" i="10"/>
  <c r="CL76" i="10"/>
  <c r="CM74" i="10" a="1"/>
  <c r="CM74" i="10"/>
  <c r="CM76" i="10"/>
  <c r="CN74" i="10" a="1"/>
  <c r="CN74" i="10"/>
  <c r="CN76" i="10"/>
  <c r="CO74" i="10" a="1"/>
  <c r="CO74" i="10"/>
  <c r="CO76" i="10"/>
  <c r="CP74" i="10" a="1"/>
  <c r="CP74" i="10"/>
  <c r="CP76" i="10"/>
  <c r="CQ74" i="10" a="1"/>
  <c r="CQ74" i="10"/>
  <c r="CQ76" i="10"/>
  <c r="CR74" i="10" a="1"/>
  <c r="CR74" i="10"/>
  <c r="CR76" i="10"/>
  <c r="CS74" i="10" a="1"/>
  <c r="CS74" i="10"/>
  <c r="CS76" i="10"/>
  <c r="CT74" i="10" a="1"/>
  <c r="CT74" i="10"/>
  <c r="CT76" i="10"/>
  <c r="CU74" i="10" a="1"/>
  <c r="CU74" i="10"/>
  <c r="CU76" i="10"/>
  <c r="CV74" i="10" a="1"/>
  <c r="CV74" i="10"/>
  <c r="CV76" i="10"/>
  <c r="CW74" i="10" a="1"/>
  <c r="CW74" i="10"/>
  <c r="CW76" i="10"/>
  <c r="CX74" i="10" a="1"/>
  <c r="CX74" i="10"/>
  <c r="CX76" i="10"/>
  <c r="CY74" i="10" a="1"/>
  <c r="CY74" i="10"/>
  <c r="CY76" i="10"/>
  <c r="CZ74" i="10" a="1"/>
  <c r="CZ74" i="10"/>
  <c r="CZ76" i="10"/>
  <c r="DA74" i="10" a="1"/>
  <c r="DA74" i="10"/>
  <c r="DA76" i="10"/>
  <c r="DB74" i="10" a="1"/>
  <c r="DB74" i="10"/>
  <c r="DB76" i="10"/>
  <c r="DC74" i="10" a="1"/>
  <c r="DC74" i="10"/>
  <c r="DC76" i="10"/>
  <c r="DD74" i="10" a="1"/>
  <c r="DD74" i="10"/>
  <c r="DD76" i="10"/>
  <c r="DE74" i="10" a="1"/>
  <c r="DE74" i="10"/>
  <c r="DE76" i="10"/>
  <c r="DF74" i="10" a="1"/>
  <c r="DF74" i="10"/>
  <c r="DF76" i="10"/>
  <c r="DG74" i="10" a="1"/>
  <c r="DG74" i="10"/>
  <c r="DG76" i="10"/>
  <c r="DH74" i="10" a="1"/>
  <c r="DH74" i="10"/>
  <c r="DH76" i="10"/>
  <c r="DI74" i="10" a="1"/>
  <c r="DI74" i="10"/>
  <c r="DI76" i="10"/>
  <c r="DJ74" i="10" a="1"/>
  <c r="DJ74" i="10"/>
  <c r="DJ76" i="10"/>
  <c r="DK74" i="10" a="1"/>
  <c r="DK74" i="10"/>
  <c r="DK76" i="10"/>
  <c r="DL74" i="10" a="1"/>
  <c r="DL74" i="10"/>
  <c r="DL76" i="10"/>
  <c r="DM74" i="10" a="1"/>
  <c r="DM74" i="10"/>
  <c r="DM76" i="10"/>
  <c r="DN74" i="10" a="1"/>
  <c r="DN74" i="10"/>
  <c r="DN76" i="10"/>
  <c r="DO74" i="10" a="1"/>
  <c r="DO74" i="10"/>
  <c r="DO76" i="10"/>
  <c r="DP74" i="10" a="1"/>
  <c r="DP74" i="10"/>
  <c r="DP76" i="10"/>
  <c r="DQ74" i="10" a="1"/>
  <c r="DQ74" i="10"/>
  <c r="DQ76" i="10"/>
  <c r="DR74" i="10" a="1"/>
  <c r="DR74" i="10"/>
  <c r="DR76" i="10"/>
  <c r="DS74" i="10" a="1"/>
  <c r="DS74" i="10"/>
  <c r="DS76" i="10"/>
  <c r="DT74" i="10" a="1"/>
  <c r="DT74" i="10"/>
  <c r="DT76" i="10"/>
  <c r="DU74" i="10" a="1"/>
  <c r="DU74" i="10"/>
  <c r="DU76" i="10"/>
  <c r="DV74" i="10" a="1"/>
  <c r="DV74" i="10"/>
  <c r="DV76" i="10"/>
  <c r="DW74" i="10" a="1"/>
  <c r="DW74" i="10"/>
  <c r="DW76" i="10"/>
  <c r="DX74" i="10" a="1"/>
  <c r="DX74" i="10"/>
  <c r="DX76" i="10"/>
  <c r="DY74" i="10" a="1"/>
  <c r="DY74" i="10"/>
  <c r="DY76" i="10"/>
  <c r="DZ74" i="10" a="1"/>
  <c r="DZ74" i="10"/>
  <c r="DZ76" i="10"/>
  <c r="EA74" i="10" a="1"/>
  <c r="EA74" i="10"/>
  <c r="EA76" i="10"/>
  <c r="EB74" i="10" a="1"/>
  <c r="EB74" i="10"/>
  <c r="EB76" i="10"/>
  <c r="EC74" i="10" a="1"/>
  <c r="EC74" i="10"/>
  <c r="EC76" i="10"/>
  <c r="ED74" i="10" a="1"/>
  <c r="ED74" i="10"/>
  <c r="ED76" i="10"/>
  <c r="EE74" i="10" a="1"/>
  <c r="EE74" i="10"/>
  <c r="EE76" i="10"/>
  <c r="EF74" i="10" a="1"/>
  <c r="EF74" i="10"/>
  <c r="EF76" i="10"/>
  <c r="EG74" i="10" a="1"/>
  <c r="EG74" i="10"/>
  <c r="EG76" i="10"/>
  <c r="EH74" i="10" a="1"/>
  <c r="EH74" i="10"/>
  <c r="EH76" i="10"/>
  <c r="EI74" i="10" a="1"/>
  <c r="EI74" i="10"/>
  <c r="EI76" i="10"/>
  <c r="EJ74" i="10" a="1"/>
  <c r="EJ74" i="10"/>
  <c r="EJ76" i="10"/>
  <c r="EK74" i="10" a="1"/>
  <c r="EK74" i="10"/>
  <c r="EK76" i="10"/>
  <c r="EL74" i="10" a="1"/>
  <c r="EL74" i="10"/>
  <c r="EL76" i="10"/>
  <c r="EM74" i="10" a="1"/>
  <c r="EM74" i="10"/>
  <c r="EM76" i="10"/>
  <c r="EN74" i="10" a="1"/>
  <c r="EN74" i="10"/>
  <c r="EN76" i="10"/>
  <c r="EO74" i="10" a="1"/>
  <c r="EO74" i="10"/>
  <c r="EO76" i="10"/>
  <c r="EP74" i="10" a="1"/>
  <c r="EP74" i="10"/>
  <c r="EP76" i="10"/>
  <c r="EQ74" i="10" a="1"/>
  <c r="EQ74" i="10"/>
  <c r="EQ76" i="10"/>
  <c r="ER74" i="10" a="1"/>
  <c r="ER74" i="10"/>
  <c r="ER76" i="10"/>
  <c r="ES74" i="10" a="1"/>
  <c r="ES74" i="10"/>
  <c r="ES76" i="10"/>
  <c r="ET74" i="10" a="1"/>
  <c r="ET74" i="10"/>
  <c r="ET76" i="10"/>
  <c r="EU74" i="10" a="1"/>
  <c r="EU74" i="10"/>
  <c r="EU76" i="10"/>
  <c r="EV74" i="10" a="1"/>
  <c r="EV74" i="10"/>
  <c r="EV76" i="10"/>
  <c r="EW74" i="10" a="1"/>
  <c r="EW74" i="10"/>
  <c r="EW76" i="10"/>
  <c r="EX74" i="10" a="1"/>
  <c r="EX74" i="10"/>
  <c r="EX76" i="10"/>
  <c r="EY74" i="10" a="1"/>
  <c r="EY74" i="10"/>
  <c r="EY76" i="10"/>
  <c r="EZ74" i="10" a="1"/>
  <c r="EZ74" i="10"/>
  <c r="EZ76" i="10"/>
  <c r="FA74" i="10" a="1"/>
  <c r="FA74" i="10"/>
  <c r="FA76" i="10"/>
  <c r="FB74" i="10" a="1"/>
  <c r="FB74" i="10"/>
  <c r="FB76" i="10"/>
  <c r="FC74" i="10" a="1"/>
  <c r="FC74" i="10"/>
  <c r="FC76" i="10"/>
  <c r="FD74" i="10" a="1"/>
  <c r="FD74" i="10"/>
  <c r="FD76" i="10"/>
  <c r="FE74" i="10" a="1"/>
  <c r="FE74" i="10"/>
  <c r="FE76" i="10"/>
  <c r="FF74" i="10" a="1"/>
  <c r="FF74" i="10"/>
  <c r="FF76" i="10"/>
  <c r="FG74" i="10" a="1"/>
  <c r="FG74" i="10"/>
  <c r="FG76" i="10"/>
  <c r="FH74" i="10" a="1"/>
  <c r="FH74" i="10"/>
  <c r="FH76" i="10"/>
  <c r="FI74" i="10" a="1"/>
  <c r="FI74" i="10"/>
  <c r="FI76" i="10"/>
  <c r="FJ74" i="10" a="1"/>
  <c r="FJ74" i="10"/>
  <c r="FJ76" i="10"/>
  <c r="FK74" i="10" a="1"/>
  <c r="FK74" i="10"/>
  <c r="FK76" i="10"/>
  <c r="FL74" i="10" a="1"/>
  <c r="FL74" i="10"/>
  <c r="FL76" i="10"/>
  <c r="FM74" i="10" a="1"/>
  <c r="FM74" i="10"/>
  <c r="FM76" i="10"/>
  <c r="FN74" i="10" a="1"/>
  <c r="FN74" i="10"/>
  <c r="FN76" i="10"/>
  <c r="FO74" i="10" a="1"/>
  <c r="FO74" i="10"/>
  <c r="FO76" i="10"/>
  <c r="FP74" i="10" a="1"/>
  <c r="FP74" i="10"/>
  <c r="FP76" i="10"/>
  <c r="FQ74" i="10" a="1"/>
  <c r="FQ74" i="10"/>
  <c r="FQ76" i="10"/>
  <c r="FR74" i="10" a="1"/>
  <c r="FR74" i="10"/>
  <c r="FR76" i="10"/>
  <c r="FS74" i="10" a="1"/>
  <c r="FS74" i="10"/>
  <c r="FS76" i="10"/>
  <c r="FT74" i="10" a="1"/>
  <c r="FT74" i="10"/>
  <c r="FT76" i="10"/>
  <c r="FU74" i="10" a="1"/>
  <c r="FU74" i="10"/>
  <c r="FU76" i="10"/>
  <c r="FV74" i="10" a="1"/>
  <c r="FV74" i="10"/>
  <c r="FV76" i="10"/>
  <c r="FW74" i="10" a="1"/>
  <c r="FW74" i="10"/>
  <c r="FW76" i="10"/>
  <c r="FX74" i="10" a="1"/>
  <c r="FX74" i="10"/>
  <c r="FX76" i="10"/>
  <c r="FY74" i="10" a="1"/>
  <c r="FY74" i="10"/>
  <c r="FY76" i="10"/>
  <c r="FZ74" i="10" a="1"/>
  <c r="FZ74" i="10"/>
  <c r="FZ76" i="10"/>
  <c r="GA74" i="10" a="1"/>
  <c r="GA74" i="10"/>
  <c r="GA76" i="10"/>
  <c r="GB74" i="10" a="1"/>
  <c r="GB74" i="10"/>
  <c r="GB76" i="10"/>
  <c r="GC74" i="10" a="1"/>
  <c r="GC74" i="10"/>
  <c r="GC76" i="10"/>
  <c r="GD74" i="10" a="1"/>
  <c r="GD74" i="10"/>
  <c r="GD76" i="10"/>
  <c r="GE74" i="10" a="1"/>
  <c r="GE74" i="10"/>
  <c r="GE76" i="10"/>
  <c r="GF74" i="10" a="1"/>
  <c r="GF74" i="10"/>
  <c r="GF76" i="10"/>
  <c r="GG74" i="10" a="1"/>
  <c r="GG74" i="10"/>
  <c r="GG76" i="10"/>
  <c r="GH74" i="10" a="1"/>
  <c r="GH74" i="10"/>
  <c r="GH76" i="10"/>
  <c r="GI74" i="10" a="1"/>
  <c r="GI74" i="10"/>
  <c r="GI76" i="10"/>
  <c r="GJ74" i="10" a="1"/>
  <c r="GJ74" i="10"/>
  <c r="GJ76" i="10"/>
  <c r="GK74" i="10" a="1"/>
  <c r="GK74" i="10"/>
  <c r="GK76" i="10"/>
  <c r="GL74" i="10" a="1"/>
  <c r="GL74" i="10"/>
  <c r="GL76" i="10"/>
  <c r="GM74" i="10" a="1"/>
  <c r="GM74" i="10"/>
  <c r="GM76" i="10"/>
  <c r="GN74" i="10" a="1"/>
  <c r="GN74" i="10"/>
  <c r="GN76" i="10"/>
  <c r="GO74" i="10" a="1"/>
  <c r="GO74" i="10"/>
  <c r="GO76" i="10"/>
  <c r="GP74" i="10" a="1"/>
  <c r="GP74" i="10"/>
  <c r="GP76" i="10"/>
  <c r="GQ74" i="10" a="1"/>
  <c r="GQ74" i="10"/>
  <c r="GQ76" i="10"/>
  <c r="GR74" i="10" a="1"/>
  <c r="GR74" i="10"/>
  <c r="GR76" i="10"/>
  <c r="GS74" i="10" a="1"/>
  <c r="GS74" i="10"/>
  <c r="GS76" i="10"/>
  <c r="GT74" i="10" a="1"/>
  <c r="GT74" i="10"/>
  <c r="GT76" i="10"/>
  <c r="GU74" i="10" a="1"/>
  <c r="GU74" i="10"/>
  <c r="GU76" i="10"/>
  <c r="GV74" i="10" a="1"/>
  <c r="GV74" i="10"/>
  <c r="GV76" i="10"/>
  <c r="GW74" i="10" a="1"/>
  <c r="GW74" i="10"/>
  <c r="GW76" i="10"/>
  <c r="GX76" i="10"/>
  <c r="GY74" i="10" a="1"/>
  <c r="GY74" i="10"/>
  <c r="GY76" i="10"/>
  <c r="GZ74" i="10" a="1"/>
  <c r="GZ74" i="10"/>
  <c r="GZ76" i="10"/>
  <c r="Y75" i="10"/>
  <c r="Z75" i="10"/>
  <c r="AA75" i="10"/>
  <c r="AB75" i="10"/>
  <c r="AC75" i="10"/>
  <c r="AD75" i="10"/>
  <c r="AE75" i="10"/>
  <c r="AF75" i="10"/>
  <c r="AG75" i="10"/>
  <c r="AH75" i="10"/>
  <c r="AI75" i="10"/>
  <c r="AJ75" i="10"/>
  <c r="AK75" i="10"/>
  <c r="AL75" i="10"/>
  <c r="AM75" i="10"/>
  <c r="AN75" i="10"/>
  <c r="AO75" i="10"/>
  <c r="AP75" i="10"/>
  <c r="AQ75" i="10"/>
  <c r="AR75" i="10"/>
  <c r="AS75" i="10"/>
  <c r="AT75" i="10"/>
  <c r="AU75" i="10"/>
  <c r="AV75" i="10"/>
  <c r="AW75" i="10"/>
  <c r="AX75" i="10"/>
  <c r="AY75" i="10"/>
  <c r="AZ75" i="10"/>
  <c r="BA75" i="10"/>
  <c r="BB75" i="10"/>
  <c r="BC75" i="10"/>
  <c r="BD75" i="10"/>
  <c r="BE75" i="10"/>
  <c r="BF75" i="10"/>
  <c r="BG75" i="10"/>
  <c r="BH75" i="10"/>
  <c r="BI75" i="10"/>
  <c r="BJ75" i="10"/>
  <c r="BK75" i="10"/>
  <c r="BL75" i="10"/>
  <c r="BM75" i="10"/>
  <c r="BN75" i="10"/>
  <c r="BO75" i="10"/>
  <c r="BP75" i="10"/>
  <c r="BQ75" i="10"/>
  <c r="BR75" i="10"/>
  <c r="BS75" i="10"/>
  <c r="BT75" i="10"/>
  <c r="BU75" i="10"/>
  <c r="BV75" i="10"/>
  <c r="BW75" i="10"/>
  <c r="BX75" i="10"/>
  <c r="BY75" i="10"/>
  <c r="BZ75" i="10"/>
  <c r="CA75" i="10"/>
  <c r="CB75" i="10"/>
  <c r="CC75" i="10"/>
  <c r="CD75" i="10"/>
  <c r="CE75" i="10"/>
  <c r="CF75" i="10"/>
  <c r="CG75" i="10"/>
  <c r="CH75" i="10"/>
  <c r="CI75" i="10"/>
  <c r="CJ75" i="10"/>
  <c r="CK75" i="10"/>
  <c r="CL75" i="10"/>
  <c r="CM75" i="10"/>
  <c r="CN75" i="10"/>
  <c r="CO75" i="10"/>
  <c r="CP75" i="10"/>
  <c r="CQ75" i="10"/>
  <c r="CR75" i="10"/>
  <c r="CS75" i="10"/>
  <c r="CT75" i="10"/>
  <c r="CU75" i="10"/>
  <c r="CV75" i="10"/>
  <c r="CW75" i="10"/>
  <c r="CX75" i="10"/>
  <c r="CY75" i="10"/>
  <c r="CZ75" i="10"/>
  <c r="DA75" i="10"/>
  <c r="DB75" i="10"/>
  <c r="DC75" i="10"/>
  <c r="DD75" i="10"/>
  <c r="DE75" i="10"/>
  <c r="DF75" i="10"/>
  <c r="DG75" i="10"/>
  <c r="DH75" i="10"/>
  <c r="DI75" i="10"/>
  <c r="DJ75" i="10"/>
  <c r="DK75" i="10"/>
  <c r="DL75" i="10"/>
  <c r="DM75" i="10"/>
  <c r="DN75" i="10"/>
  <c r="DO75" i="10"/>
  <c r="DP75" i="10"/>
  <c r="DQ75" i="10"/>
  <c r="DR75" i="10"/>
  <c r="DS75" i="10"/>
  <c r="DT75" i="10"/>
  <c r="DU75" i="10"/>
  <c r="DV75" i="10"/>
  <c r="DW75" i="10"/>
  <c r="DX75" i="10"/>
  <c r="DY75" i="10"/>
  <c r="DZ75" i="10"/>
  <c r="EA75" i="10"/>
  <c r="EB75" i="10"/>
  <c r="EC75" i="10"/>
  <c r="ED75" i="10"/>
  <c r="EE75" i="10"/>
  <c r="EF75" i="10"/>
  <c r="EG75" i="10"/>
  <c r="EH75" i="10"/>
  <c r="EI75" i="10"/>
  <c r="EJ75" i="10"/>
  <c r="EK75" i="10"/>
  <c r="EL75" i="10"/>
  <c r="EM75" i="10"/>
  <c r="EN75" i="10"/>
  <c r="EO75" i="10"/>
  <c r="EP75" i="10"/>
  <c r="EQ75" i="10"/>
  <c r="ER75" i="10"/>
  <c r="ES75" i="10"/>
  <c r="ET75" i="10"/>
  <c r="EU75" i="10"/>
  <c r="EV75" i="10"/>
  <c r="EW75" i="10"/>
  <c r="EX75" i="10"/>
  <c r="EY75" i="10"/>
  <c r="EZ75" i="10"/>
  <c r="FA75" i="10"/>
  <c r="FB75" i="10"/>
  <c r="FC75" i="10"/>
  <c r="FD75" i="10"/>
  <c r="FE75" i="10"/>
  <c r="FF75" i="10"/>
  <c r="FG75" i="10"/>
  <c r="FH75" i="10"/>
  <c r="FI75" i="10"/>
  <c r="FJ75" i="10"/>
  <c r="FK75" i="10"/>
  <c r="FL75" i="10"/>
  <c r="FM75" i="10"/>
  <c r="FN75" i="10"/>
  <c r="FO75" i="10"/>
  <c r="FP75" i="10"/>
  <c r="FQ75" i="10"/>
  <c r="FR75" i="10"/>
  <c r="FS75" i="10"/>
  <c r="FT75" i="10"/>
  <c r="FU75" i="10"/>
  <c r="FV75" i="10"/>
  <c r="FW75" i="10"/>
  <c r="FX75" i="10"/>
  <c r="FY75" i="10"/>
  <c r="FZ75" i="10"/>
  <c r="GA75" i="10"/>
  <c r="GB75" i="10"/>
  <c r="GC75" i="10"/>
  <c r="GD75" i="10"/>
  <c r="GE75" i="10"/>
  <c r="GF75" i="10"/>
  <c r="GG75" i="10"/>
  <c r="GH75" i="10"/>
  <c r="GI75" i="10"/>
  <c r="GJ75" i="10"/>
  <c r="GK75" i="10"/>
  <c r="GL75" i="10"/>
  <c r="GM75" i="10"/>
  <c r="GN75" i="10"/>
  <c r="GO75" i="10"/>
  <c r="GP75" i="10"/>
  <c r="GQ75" i="10"/>
  <c r="GR75" i="10"/>
  <c r="GS75" i="10"/>
  <c r="GT75" i="10"/>
  <c r="GU75" i="10"/>
  <c r="GV75" i="10"/>
  <c r="GW75" i="10"/>
  <c r="GX75" i="10"/>
  <c r="GY75" i="10"/>
  <c r="GZ75" i="10"/>
  <c r="GZ77" i="10"/>
  <c r="GZ67" i="10"/>
  <c r="Y78" i="10"/>
  <c r="Z78" i="10"/>
  <c r="AA78" i="10"/>
  <c r="AB78" i="10"/>
  <c r="AC78" i="10"/>
  <c r="AD78" i="10"/>
  <c r="AE78" i="10"/>
  <c r="AF78" i="10"/>
  <c r="AG78" i="10"/>
  <c r="AH78" i="10"/>
  <c r="AI78" i="10"/>
  <c r="AJ78" i="10"/>
  <c r="AK78" i="10"/>
  <c r="AL78" i="10"/>
  <c r="AM78" i="10"/>
  <c r="AN78" i="10"/>
  <c r="AO78" i="10"/>
  <c r="AP78" i="10"/>
  <c r="AQ78" i="10"/>
  <c r="AR78" i="10"/>
  <c r="AS78" i="10"/>
  <c r="AT78" i="10"/>
  <c r="AU78" i="10"/>
  <c r="AV78" i="10"/>
  <c r="AW78" i="10"/>
  <c r="AX78" i="10"/>
  <c r="AY78" i="10"/>
  <c r="AZ78" i="10"/>
  <c r="BA78" i="10"/>
  <c r="BB78" i="10"/>
  <c r="BC78" i="10"/>
  <c r="BD78" i="10"/>
  <c r="BE78" i="10"/>
  <c r="BF78" i="10"/>
  <c r="BG78" i="10"/>
  <c r="BH78" i="10"/>
  <c r="BI78" i="10"/>
  <c r="BJ78" i="10"/>
  <c r="BK78" i="10"/>
  <c r="BL78" i="10"/>
  <c r="BM78" i="10"/>
  <c r="BN78" i="10"/>
  <c r="BO78" i="10"/>
  <c r="BP78" i="10"/>
  <c r="BQ78" i="10"/>
  <c r="BR78" i="10"/>
  <c r="BS78" i="10"/>
  <c r="BT78" i="10"/>
  <c r="BU78" i="10"/>
  <c r="BV78" i="10"/>
  <c r="BW78" i="10"/>
  <c r="BX78" i="10"/>
  <c r="BY78" i="10"/>
  <c r="BZ78" i="10"/>
  <c r="CA78" i="10"/>
  <c r="CB78" i="10"/>
  <c r="CC78" i="10"/>
  <c r="CD78" i="10"/>
  <c r="CE78" i="10"/>
  <c r="CF78" i="10"/>
  <c r="CG78" i="10"/>
  <c r="CH78" i="10"/>
  <c r="CI78" i="10"/>
  <c r="CJ78" i="10"/>
  <c r="CK78" i="10"/>
  <c r="CL78" i="10"/>
  <c r="CM78" i="10"/>
  <c r="CN78" i="10"/>
  <c r="CO78" i="10"/>
  <c r="CP78" i="10"/>
  <c r="CQ78" i="10"/>
  <c r="CR78" i="10"/>
  <c r="CS78" i="10"/>
  <c r="CT78" i="10"/>
  <c r="CU78" i="10"/>
  <c r="CV78" i="10"/>
  <c r="CW78" i="10"/>
  <c r="CX78" i="10"/>
  <c r="CY78" i="10"/>
  <c r="CZ78" i="10"/>
  <c r="DA78" i="10"/>
  <c r="DB78" i="10"/>
  <c r="DC78" i="10"/>
  <c r="DD78" i="10"/>
  <c r="DE78" i="10"/>
  <c r="DF78" i="10"/>
  <c r="DG78" i="10"/>
  <c r="DH78" i="10"/>
  <c r="DI78" i="10"/>
  <c r="DJ78" i="10"/>
  <c r="DK78" i="10"/>
  <c r="DL78" i="10"/>
  <c r="DM78" i="10"/>
  <c r="DN78" i="10"/>
  <c r="DO78" i="10"/>
  <c r="DP78" i="10"/>
  <c r="DQ78" i="10"/>
  <c r="DR78" i="10"/>
  <c r="DS78" i="10"/>
  <c r="DT78" i="10"/>
  <c r="DU78" i="10"/>
  <c r="DV78" i="10"/>
  <c r="DW78" i="10"/>
  <c r="DX78" i="10"/>
  <c r="DY78" i="10"/>
  <c r="DZ78" i="10"/>
  <c r="EA78" i="10"/>
  <c r="EB78" i="10"/>
  <c r="EC78" i="10"/>
  <c r="ED78" i="10"/>
  <c r="EE78" i="10"/>
  <c r="EF78" i="10"/>
  <c r="EG78" i="10"/>
  <c r="EH78" i="10"/>
  <c r="EI78" i="10"/>
  <c r="EJ78" i="10"/>
  <c r="EK78" i="10"/>
  <c r="EL78" i="10"/>
  <c r="EM78" i="10"/>
  <c r="EN78" i="10"/>
  <c r="EO78" i="10"/>
  <c r="EP78" i="10"/>
  <c r="EQ78" i="10"/>
  <c r="ER78" i="10"/>
  <c r="ES78" i="10"/>
  <c r="ET78" i="10"/>
  <c r="EU78" i="10"/>
  <c r="EV78" i="10"/>
  <c r="EW78" i="10"/>
  <c r="EX78" i="10"/>
  <c r="EY78" i="10"/>
  <c r="EZ78" i="10"/>
  <c r="FA78" i="10"/>
  <c r="FB78" i="10"/>
  <c r="FC78" i="10"/>
  <c r="FD78" i="10"/>
  <c r="FE78" i="10"/>
  <c r="FF78" i="10"/>
  <c r="FG78" i="10"/>
  <c r="FH78" i="10"/>
  <c r="FI78" i="10"/>
  <c r="FJ78" i="10"/>
  <c r="FK78" i="10"/>
  <c r="FL78" i="10"/>
  <c r="FM78" i="10"/>
  <c r="FN78" i="10"/>
  <c r="FO78" i="10"/>
  <c r="FP78" i="10"/>
  <c r="FQ78" i="10"/>
  <c r="FR78" i="10"/>
  <c r="FS78" i="10"/>
  <c r="FT78" i="10"/>
  <c r="FU78" i="10"/>
  <c r="FV78" i="10"/>
  <c r="FW78" i="10"/>
  <c r="FX78" i="10"/>
  <c r="FY78" i="10"/>
  <c r="FZ78" i="10"/>
  <c r="GA78" i="10"/>
  <c r="GB78" i="10"/>
  <c r="GC78" i="10"/>
  <c r="GD78" i="10"/>
  <c r="GE78" i="10"/>
  <c r="GF78" i="10"/>
  <c r="GG78" i="10"/>
  <c r="GH78" i="10"/>
  <c r="GI78" i="10"/>
  <c r="GJ78" i="10"/>
  <c r="GK78" i="10"/>
  <c r="GL78" i="10"/>
  <c r="GM78" i="10"/>
  <c r="GN78" i="10"/>
  <c r="GO78" i="10"/>
  <c r="GP78" i="10"/>
  <c r="GQ78" i="10"/>
  <c r="GR78" i="10"/>
  <c r="GS78" i="10"/>
  <c r="GT78" i="10"/>
  <c r="GU78" i="10"/>
  <c r="GV78" i="10"/>
  <c r="GW78" i="10"/>
  <c r="GX78" i="10"/>
  <c r="GY78" i="10"/>
  <c r="GZ78" i="10"/>
  <c r="GZ79" i="10"/>
  <c r="GZ68" i="10"/>
  <c r="GZ58" i="10"/>
  <c r="GZ59" i="10"/>
  <c r="GZ80" i="10"/>
  <c r="GY77" i="10"/>
  <c r="GY67" i="10"/>
  <c r="GY79" i="10"/>
  <c r="GY68" i="10"/>
  <c r="GY58" i="10"/>
  <c r="GY59" i="10"/>
  <c r="GY80" i="10"/>
  <c r="GX77" i="10"/>
  <c r="GX67" i="10"/>
  <c r="GX79" i="10"/>
  <c r="GX68" i="10"/>
  <c r="GX58" i="10"/>
  <c r="GX59" i="10"/>
  <c r="GX80" i="10"/>
  <c r="GZ60" i="10"/>
  <c r="GZ64" i="10"/>
  <c r="GZ66" i="10"/>
  <c r="GZ73" i="10"/>
  <c r="GY60" i="10"/>
  <c r="GY64" i="10"/>
  <c r="GY66" i="10"/>
  <c r="GY73" i="10"/>
  <c r="GX60" i="10"/>
  <c r="GX64" i="10"/>
  <c r="GX66" i="10"/>
  <c r="GX73" i="10"/>
  <c r="GZ61" i="10"/>
  <c r="GZ65" i="10"/>
  <c r="GY61" i="10"/>
  <c r="GY65" i="10"/>
  <c r="GX61" i="10"/>
  <c r="GX65" i="10"/>
  <c r="GZ63" i="10"/>
  <c r="GY63" i="10"/>
  <c r="GX63" i="10"/>
  <c r="GZ62" i="10"/>
  <c r="GY62" i="10"/>
  <c r="GX62" i="10"/>
  <c r="GX49" i="10" a="1"/>
  <c r="GX49" i="10"/>
  <c r="Y49" i="10" a="1"/>
  <c r="Y49" i="10"/>
  <c r="Y51" i="10"/>
  <c r="Z49" i="10" a="1"/>
  <c r="Z49" i="10"/>
  <c r="Z51" i="10"/>
  <c r="AA49" i="10" a="1"/>
  <c r="AA49" i="10"/>
  <c r="AA51" i="10"/>
  <c r="AB49" i="10" a="1"/>
  <c r="AB49" i="10"/>
  <c r="AB51" i="10"/>
  <c r="AC49" i="10" a="1"/>
  <c r="AC49" i="10"/>
  <c r="AC51" i="10"/>
  <c r="AD49" i="10" a="1"/>
  <c r="AD49" i="10"/>
  <c r="AD51" i="10"/>
  <c r="AE49" i="10" a="1"/>
  <c r="AE49" i="10"/>
  <c r="AE51" i="10"/>
  <c r="AF49" i="10" a="1"/>
  <c r="AF49" i="10"/>
  <c r="AF51" i="10"/>
  <c r="AG49" i="10" a="1"/>
  <c r="AG49" i="10"/>
  <c r="AG51" i="10"/>
  <c r="AH49" i="10" a="1"/>
  <c r="AH49" i="10"/>
  <c r="AH51" i="10"/>
  <c r="AI49" i="10" a="1"/>
  <c r="AI49" i="10"/>
  <c r="AI51" i="10"/>
  <c r="AJ49" i="10" a="1"/>
  <c r="AJ49" i="10"/>
  <c r="AJ51" i="10"/>
  <c r="AK49" i="10" a="1"/>
  <c r="AK49" i="10"/>
  <c r="AK51" i="10"/>
  <c r="AL49" i="10" a="1"/>
  <c r="AL49" i="10"/>
  <c r="AL51" i="10"/>
  <c r="AM49" i="10" a="1"/>
  <c r="AM49" i="10"/>
  <c r="AM51" i="10"/>
  <c r="AN49" i="10" a="1"/>
  <c r="AN49" i="10"/>
  <c r="AN51" i="10"/>
  <c r="AO49" i="10" a="1"/>
  <c r="AO49" i="10"/>
  <c r="AO51" i="10"/>
  <c r="AP49" i="10" a="1"/>
  <c r="AP49" i="10"/>
  <c r="AP51" i="10"/>
  <c r="AQ49" i="10" a="1"/>
  <c r="AQ49" i="10"/>
  <c r="AQ51" i="10"/>
  <c r="AR49" i="10" a="1"/>
  <c r="AR49" i="10"/>
  <c r="AR51" i="10"/>
  <c r="AS49" i="10" a="1"/>
  <c r="AS49" i="10"/>
  <c r="AS51" i="10"/>
  <c r="AT49" i="10" a="1"/>
  <c r="AT49" i="10"/>
  <c r="AT51" i="10"/>
  <c r="AU49" i="10" a="1"/>
  <c r="AU49" i="10"/>
  <c r="AU51" i="10"/>
  <c r="AV49" i="10" a="1"/>
  <c r="AV49" i="10"/>
  <c r="AV51" i="10"/>
  <c r="AW49" i="10" a="1"/>
  <c r="AW49" i="10"/>
  <c r="AW51" i="10"/>
  <c r="AX49" i="10" a="1"/>
  <c r="AX49" i="10"/>
  <c r="AX51" i="10"/>
  <c r="AY49" i="10" a="1"/>
  <c r="AY49" i="10"/>
  <c r="AY51" i="10"/>
  <c r="AZ49" i="10" a="1"/>
  <c r="AZ49" i="10"/>
  <c r="AZ51" i="10"/>
  <c r="BA49" i="10" a="1"/>
  <c r="BA49" i="10"/>
  <c r="BA51" i="10"/>
  <c r="BB49" i="10" a="1"/>
  <c r="BB49" i="10"/>
  <c r="BB51" i="10"/>
  <c r="BC49" i="10" a="1"/>
  <c r="BC49" i="10"/>
  <c r="BC51" i="10"/>
  <c r="BD49" i="10" a="1"/>
  <c r="BD49" i="10"/>
  <c r="BD51" i="10"/>
  <c r="BE49" i="10" a="1"/>
  <c r="BE49" i="10"/>
  <c r="BE51" i="10"/>
  <c r="BF49" i="10" a="1"/>
  <c r="BF49" i="10"/>
  <c r="BF51" i="10"/>
  <c r="BG49" i="10" a="1"/>
  <c r="BG49" i="10"/>
  <c r="BG51" i="10"/>
  <c r="BH49" i="10" a="1"/>
  <c r="BH49" i="10"/>
  <c r="BH51" i="10"/>
  <c r="BI49" i="10" a="1"/>
  <c r="BI49" i="10"/>
  <c r="BI51" i="10"/>
  <c r="BJ49" i="10" a="1"/>
  <c r="BJ49" i="10"/>
  <c r="BJ51" i="10"/>
  <c r="BK49" i="10" a="1"/>
  <c r="BK49" i="10"/>
  <c r="BK51" i="10"/>
  <c r="BL49" i="10" a="1"/>
  <c r="BL49" i="10"/>
  <c r="BL51" i="10"/>
  <c r="BM49" i="10" a="1"/>
  <c r="BM49" i="10"/>
  <c r="BM51" i="10"/>
  <c r="BN49" i="10" a="1"/>
  <c r="BN49" i="10"/>
  <c r="BN51" i="10"/>
  <c r="BO49" i="10" a="1"/>
  <c r="BO49" i="10"/>
  <c r="BO51" i="10"/>
  <c r="BP49" i="10" a="1"/>
  <c r="BP49" i="10"/>
  <c r="BP51" i="10"/>
  <c r="BQ49" i="10" a="1"/>
  <c r="BQ49" i="10"/>
  <c r="BQ51" i="10"/>
  <c r="BR49" i="10" a="1"/>
  <c r="BR49" i="10"/>
  <c r="BR51" i="10"/>
  <c r="BS49" i="10" a="1"/>
  <c r="BS49" i="10"/>
  <c r="BS51" i="10"/>
  <c r="BT49" i="10" a="1"/>
  <c r="BT49" i="10"/>
  <c r="BT51" i="10"/>
  <c r="BU49" i="10" a="1"/>
  <c r="BU49" i="10"/>
  <c r="BU51" i="10"/>
  <c r="BV49" i="10" a="1"/>
  <c r="BV49" i="10"/>
  <c r="BV51" i="10"/>
  <c r="BW49" i="10" a="1"/>
  <c r="BW49" i="10"/>
  <c r="BW51" i="10"/>
  <c r="BX49" i="10" a="1"/>
  <c r="BX49" i="10"/>
  <c r="BX51" i="10"/>
  <c r="BY49" i="10" a="1"/>
  <c r="BY49" i="10"/>
  <c r="BY51" i="10"/>
  <c r="BZ49" i="10" a="1"/>
  <c r="BZ49" i="10"/>
  <c r="BZ51" i="10"/>
  <c r="CA49" i="10" a="1"/>
  <c r="CA49" i="10"/>
  <c r="CA51" i="10"/>
  <c r="CB49" i="10" a="1"/>
  <c r="CB49" i="10"/>
  <c r="CB51" i="10"/>
  <c r="CC49" i="10" a="1"/>
  <c r="CC49" i="10"/>
  <c r="CC51" i="10"/>
  <c r="CD49" i="10" a="1"/>
  <c r="CD49" i="10"/>
  <c r="CD51" i="10"/>
  <c r="CE49" i="10" a="1"/>
  <c r="CE49" i="10"/>
  <c r="CE51" i="10"/>
  <c r="CF49" i="10" a="1"/>
  <c r="CF49" i="10"/>
  <c r="CF51" i="10"/>
  <c r="CG49" i="10" a="1"/>
  <c r="CG49" i="10"/>
  <c r="CG51" i="10"/>
  <c r="CH49" i="10" a="1"/>
  <c r="CH49" i="10"/>
  <c r="CH51" i="10"/>
  <c r="CI49" i="10" a="1"/>
  <c r="CI49" i="10"/>
  <c r="CI51" i="10"/>
  <c r="CJ49" i="10" a="1"/>
  <c r="CJ49" i="10"/>
  <c r="CJ51" i="10"/>
  <c r="CK49" i="10" a="1"/>
  <c r="CK49" i="10"/>
  <c r="CK51" i="10"/>
  <c r="CL49" i="10" a="1"/>
  <c r="CL49" i="10"/>
  <c r="CL51" i="10"/>
  <c r="CM49" i="10" a="1"/>
  <c r="CM49" i="10"/>
  <c r="CM51" i="10"/>
  <c r="CN49" i="10" a="1"/>
  <c r="CN49" i="10"/>
  <c r="CN51" i="10"/>
  <c r="CO49" i="10" a="1"/>
  <c r="CO49" i="10"/>
  <c r="CO51" i="10"/>
  <c r="CP49" i="10" a="1"/>
  <c r="CP49" i="10"/>
  <c r="CP51" i="10"/>
  <c r="CQ49" i="10" a="1"/>
  <c r="CQ49" i="10"/>
  <c r="CQ51" i="10"/>
  <c r="CR49" i="10" a="1"/>
  <c r="CR49" i="10"/>
  <c r="CR51" i="10"/>
  <c r="CS49" i="10" a="1"/>
  <c r="CS49" i="10"/>
  <c r="CS51" i="10"/>
  <c r="CT49" i="10" a="1"/>
  <c r="CT49" i="10"/>
  <c r="CT51" i="10"/>
  <c r="CU49" i="10" a="1"/>
  <c r="CU49" i="10"/>
  <c r="CU51" i="10"/>
  <c r="CV49" i="10" a="1"/>
  <c r="CV49" i="10"/>
  <c r="CV51" i="10"/>
  <c r="CW49" i="10" a="1"/>
  <c r="CW49" i="10"/>
  <c r="CW51" i="10"/>
  <c r="CX49" i="10" a="1"/>
  <c r="CX49" i="10"/>
  <c r="CX51" i="10"/>
  <c r="CY49" i="10" a="1"/>
  <c r="CY49" i="10"/>
  <c r="CY51" i="10"/>
  <c r="CZ49" i="10" a="1"/>
  <c r="CZ49" i="10"/>
  <c r="CZ51" i="10"/>
  <c r="DA49" i="10" a="1"/>
  <c r="DA49" i="10"/>
  <c r="DA51" i="10"/>
  <c r="DB49" i="10" a="1"/>
  <c r="DB49" i="10"/>
  <c r="DB51" i="10"/>
  <c r="DC49" i="10" a="1"/>
  <c r="DC49" i="10"/>
  <c r="DC51" i="10"/>
  <c r="DD49" i="10" a="1"/>
  <c r="DD49" i="10"/>
  <c r="DD51" i="10"/>
  <c r="DE49" i="10" a="1"/>
  <c r="DE49" i="10"/>
  <c r="DE51" i="10"/>
  <c r="DF49" i="10" a="1"/>
  <c r="DF49" i="10"/>
  <c r="DF51" i="10"/>
  <c r="DG49" i="10" a="1"/>
  <c r="DG49" i="10"/>
  <c r="DG51" i="10"/>
  <c r="DH49" i="10" a="1"/>
  <c r="DH49" i="10"/>
  <c r="DH51" i="10"/>
  <c r="DI49" i="10" a="1"/>
  <c r="DI49" i="10"/>
  <c r="DI51" i="10"/>
  <c r="DJ49" i="10" a="1"/>
  <c r="DJ49" i="10"/>
  <c r="DJ51" i="10"/>
  <c r="DK49" i="10" a="1"/>
  <c r="DK49" i="10"/>
  <c r="DK51" i="10"/>
  <c r="DL49" i="10" a="1"/>
  <c r="DL49" i="10"/>
  <c r="DL51" i="10"/>
  <c r="DM49" i="10" a="1"/>
  <c r="DM49" i="10"/>
  <c r="DM51" i="10"/>
  <c r="DN49" i="10" a="1"/>
  <c r="DN49" i="10"/>
  <c r="DN51" i="10"/>
  <c r="DO49" i="10" a="1"/>
  <c r="DO49" i="10"/>
  <c r="DO51" i="10"/>
  <c r="DP49" i="10" a="1"/>
  <c r="DP49" i="10"/>
  <c r="DP51" i="10"/>
  <c r="DQ49" i="10" a="1"/>
  <c r="DQ49" i="10"/>
  <c r="DQ51" i="10"/>
  <c r="DR49" i="10" a="1"/>
  <c r="DR49" i="10"/>
  <c r="DR51" i="10"/>
  <c r="DS49" i="10" a="1"/>
  <c r="DS49" i="10"/>
  <c r="DS51" i="10"/>
  <c r="DT49" i="10" a="1"/>
  <c r="DT49" i="10"/>
  <c r="DT51" i="10"/>
  <c r="DU49" i="10" a="1"/>
  <c r="DU49" i="10"/>
  <c r="DU51" i="10"/>
  <c r="DV49" i="10" a="1"/>
  <c r="DV49" i="10"/>
  <c r="DV51" i="10"/>
  <c r="DW49" i="10" a="1"/>
  <c r="DW49" i="10"/>
  <c r="DW51" i="10"/>
  <c r="DX49" i="10" a="1"/>
  <c r="DX49" i="10"/>
  <c r="DX51" i="10"/>
  <c r="DY49" i="10" a="1"/>
  <c r="DY49" i="10"/>
  <c r="DY51" i="10"/>
  <c r="DZ49" i="10" a="1"/>
  <c r="DZ49" i="10"/>
  <c r="DZ51" i="10"/>
  <c r="EA49" i="10" a="1"/>
  <c r="EA49" i="10"/>
  <c r="EA51" i="10"/>
  <c r="EB49" i="10" a="1"/>
  <c r="EB49" i="10"/>
  <c r="EB51" i="10"/>
  <c r="EC49" i="10" a="1"/>
  <c r="EC49" i="10"/>
  <c r="EC51" i="10"/>
  <c r="ED49" i="10" a="1"/>
  <c r="ED49" i="10"/>
  <c r="ED51" i="10"/>
  <c r="EE49" i="10" a="1"/>
  <c r="EE49" i="10"/>
  <c r="EE51" i="10"/>
  <c r="EF49" i="10" a="1"/>
  <c r="EF49" i="10"/>
  <c r="EF51" i="10"/>
  <c r="EG49" i="10" a="1"/>
  <c r="EG49" i="10"/>
  <c r="EG51" i="10"/>
  <c r="EH49" i="10" a="1"/>
  <c r="EH49" i="10"/>
  <c r="EH51" i="10"/>
  <c r="EI49" i="10" a="1"/>
  <c r="EI49" i="10"/>
  <c r="EI51" i="10"/>
  <c r="EJ49" i="10" a="1"/>
  <c r="EJ49" i="10"/>
  <c r="EJ51" i="10"/>
  <c r="EK49" i="10" a="1"/>
  <c r="EK49" i="10"/>
  <c r="EK51" i="10"/>
  <c r="EL49" i="10" a="1"/>
  <c r="EL49" i="10"/>
  <c r="EL51" i="10"/>
  <c r="EM49" i="10" a="1"/>
  <c r="EM49" i="10"/>
  <c r="EM51" i="10"/>
  <c r="EN49" i="10" a="1"/>
  <c r="EN49" i="10"/>
  <c r="EN51" i="10"/>
  <c r="EO49" i="10" a="1"/>
  <c r="EO49" i="10"/>
  <c r="EO51" i="10"/>
  <c r="EP49" i="10" a="1"/>
  <c r="EP49" i="10"/>
  <c r="EP51" i="10"/>
  <c r="EQ49" i="10" a="1"/>
  <c r="EQ49" i="10"/>
  <c r="EQ51" i="10"/>
  <c r="ER49" i="10" a="1"/>
  <c r="ER49" i="10"/>
  <c r="ER51" i="10"/>
  <c r="ES49" i="10" a="1"/>
  <c r="ES49" i="10"/>
  <c r="ES51" i="10"/>
  <c r="ET49" i="10" a="1"/>
  <c r="ET49" i="10"/>
  <c r="ET51" i="10"/>
  <c r="EU49" i="10" a="1"/>
  <c r="EU49" i="10"/>
  <c r="EU51" i="10"/>
  <c r="EV49" i="10" a="1"/>
  <c r="EV49" i="10"/>
  <c r="EV51" i="10"/>
  <c r="EW49" i="10" a="1"/>
  <c r="EW49" i="10"/>
  <c r="EW51" i="10"/>
  <c r="EX49" i="10" a="1"/>
  <c r="EX49" i="10"/>
  <c r="EX51" i="10"/>
  <c r="EY49" i="10" a="1"/>
  <c r="EY49" i="10"/>
  <c r="EY51" i="10"/>
  <c r="EZ49" i="10" a="1"/>
  <c r="EZ49" i="10"/>
  <c r="EZ51" i="10"/>
  <c r="FA49" i="10" a="1"/>
  <c r="FA49" i="10"/>
  <c r="FA51" i="10"/>
  <c r="FB49" i="10" a="1"/>
  <c r="FB49" i="10"/>
  <c r="FB51" i="10"/>
  <c r="FC49" i="10" a="1"/>
  <c r="FC49" i="10"/>
  <c r="FC51" i="10"/>
  <c r="FD49" i="10" a="1"/>
  <c r="FD49" i="10"/>
  <c r="FD51" i="10"/>
  <c r="FE49" i="10" a="1"/>
  <c r="FE49" i="10"/>
  <c r="FE51" i="10"/>
  <c r="FF49" i="10" a="1"/>
  <c r="FF49" i="10"/>
  <c r="FF51" i="10"/>
  <c r="FG49" i="10" a="1"/>
  <c r="FG49" i="10"/>
  <c r="FG51" i="10"/>
  <c r="FH49" i="10" a="1"/>
  <c r="FH49" i="10"/>
  <c r="FH51" i="10"/>
  <c r="FI49" i="10" a="1"/>
  <c r="FI49" i="10"/>
  <c r="FI51" i="10"/>
  <c r="FJ49" i="10" a="1"/>
  <c r="FJ49" i="10"/>
  <c r="FJ51" i="10"/>
  <c r="FK49" i="10" a="1"/>
  <c r="FK49" i="10"/>
  <c r="FK51" i="10"/>
  <c r="FL49" i="10" a="1"/>
  <c r="FL49" i="10"/>
  <c r="FL51" i="10"/>
  <c r="FM49" i="10" a="1"/>
  <c r="FM49" i="10"/>
  <c r="FM51" i="10"/>
  <c r="FN49" i="10" a="1"/>
  <c r="FN49" i="10"/>
  <c r="FN51" i="10"/>
  <c r="FO49" i="10" a="1"/>
  <c r="FO49" i="10"/>
  <c r="FO51" i="10"/>
  <c r="FP49" i="10" a="1"/>
  <c r="FP49" i="10"/>
  <c r="FP51" i="10"/>
  <c r="FQ49" i="10" a="1"/>
  <c r="FQ49" i="10"/>
  <c r="FQ51" i="10"/>
  <c r="FR49" i="10" a="1"/>
  <c r="FR49" i="10"/>
  <c r="FR51" i="10"/>
  <c r="FS49" i="10" a="1"/>
  <c r="FS49" i="10"/>
  <c r="FS51" i="10"/>
  <c r="FT49" i="10" a="1"/>
  <c r="FT49" i="10"/>
  <c r="FT51" i="10"/>
  <c r="FU49" i="10" a="1"/>
  <c r="FU49" i="10"/>
  <c r="FU51" i="10"/>
  <c r="FV49" i="10" a="1"/>
  <c r="FV49" i="10"/>
  <c r="FV51" i="10"/>
  <c r="FW49" i="10" a="1"/>
  <c r="FW49" i="10"/>
  <c r="FW51" i="10"/>
  <c r="FX49" i="10" a="1"/>
  <c r="FX49" i="10"/>
  <c r="FX51" i="10"/>
  <c r="FY49" i="10" a="1"/>
  <c r="FY49" i="10"/>
  <c r="FY51" i="10"/>
  <c r="FZ49" i="10" a="1"/>
  <c r="FZ49" i="10"/>
  <c r="FZ51" i="10"/>
  <c r="GA49" i="10" a="1"/>
  <c r="GA49" i="10"/>
  <c r="GA51" i="10"/>
  <c r="GB49" i="10" a="1"/>
  <c r="GB49" i="10"/>
  <c r="GB51" i="10"/>
  <c r="GC49" i="10" a="1"/>
  <c r="GC49" i="10"/>
  <c r="GC51" i="10"/>
  <c r="GD49" i="10" a="1"/>
  <c r="GD49" i="10"/>
  <c r="GD51" i="10"/>
  <c r="GE49" i="10" a="1"/>
  <c r="GE49" i="10"/>
  <c r="GE51" i="10"/>
  <c r="GF49" i="10" a="1"/>
  <c r="GF49" i="10"/>
  <c r="GF51" i="10"/>
  <c r="GG49" i="10" a="1"/>
  <c r="GG49" i="10"/>
  <c r="GG51" i="10"/>
  <c r="GH49" i="10" a="1"/>
  <c r="GH49" i="10"/>
  <c r="GH51" i="10"/>
  <c r="GI49" i="10" a="1"/>
  <c r="GI49" i="10"/>
  <c r="GI51" i="10"/>
  <c r="GJ49" i="10" a="1"/>
  <c r="GJ49" i="10"/>
  <c r="GJ51" i="10"/>
  <c r="GK49" i="10" a="1"/>
  <c r="GK49" i="10"/>
  <c r="GK51" i="10"/>
  <c r="GL49" i="10" a="1"/>
  <c r="GL49" i="10"/>
  <c r="GL51" i="10"/>
  <c r="GM49" i="10" a="1"/>
  <c r="GM49" i="10"/>
  <c r="GM51" i="10"/>
  <c r="GN49" i="10" a="1"/>
  <c r="GN49" i="10"/>
  <c r="GN51" i="10"/>
  <c r="GO49" i="10" a="1"/>
  <c r="GO49" i="10"/>
  <c r="GO51" i="10"/>
  <c r="GP49" i="10" a="1"/>
  <c r="GP49" i="10"/>
  <c r="GP51" i="10"/>
  <c r="GQ49" i="10" a="1"/>
  <c r="GQ49" i="10"/>
  <c r="GQ51" i="10"/>
  <c r="GR49" i="10" a="1"/>
  <c r="GR49" i="10"/>
  <c r="GR51" i="10"/>
  <c r="GS49" i="10" a="1"/>
  <c r="GS49" i="10"/>
  <c r="GS51" i="10"/>
  <c r="GT49" i="10" a="1"/>
  <c r="GT49" i="10"/>
  <c r="GT51" i="10"/>
  <c r="GU49" i="10" a="1"/>
  <c r="GU49" i="10"/>
  <c r="GU51" i="10"/>
  <c r="GV49" i="10" a="1"/>
  <c r="GV49" i="10"/>
  <c r="GV51" i="10"/>
  <c r="GW49" i="10" a="1"/>
  <c r="GW49" i="10"/>
  <c r="GW51" i="10"/>
  <c r="GX51" i="10"/>
  <c r="GY49" i="10" a="1"/>
  <c r="GY49" i="10"/>
  <c r="GY51" i="10"/>
  <c r="GZ49" i="10" a="1"/>
  <c r="GZ49" i="10"/>
  <c r="GZ51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AV50" i="10"/>
  <c r="AW50" i="10"/>
  <c r="AX50" i="10"/>
  <c r="AY50" i="10"/>
  <c r="AZ50" i="10"/>
  <c r="BA50" i="10"/>
  <c r="BB50" i="10"/>
  <c r="BC50" i="10"/>
  <c r="BD50" i="10"/>
  <c r="BE50" i="10"/>
  <c r="BF50" i="10"/>
  <c r="BG50" i="10"/>
  <c r="BH50" i="10"/>
  <c r="BI50" i="10"/>
  <c r="BJ50" i="10"/>
  <c r="BK50" i="10"/>
  <c r="BL50" i="10"/>
  <c r="BM50" i="10"/>
  <c r="BN50" i="10"/>
  <c r="BO50" i="10"/>
  <c r="BP50" i="10"/>
  <c r="BQ50" i="10"/>
  <c r="BR50" i="10"/>
  <c r="BS50" i="10"/>
  <c r="BT50" i="10"/>
  <c r="BU50" i="10"/>
  <c r="BV50" i="10"/>
  <c r="BW50" i="10"/>
  <c r="BX50" i="10"/>
  <c r="BY50" i="10"/>
  <c r="BZ50" i="10"/>
  <c r="CA50" i="10"/>
  <c r="CB50" i="10"/>
  <c r="CC50" i="10"/>
  <c r="CD50" i="10"/>
  <c r="CE50" i="10"/>
  <c r="CF50" i="10"/>
  <c r="CG50" i="10"/>
  <c r="CH50" i="10"/>
  <c r="CI50" i="10"/>
  <c r="CJ50" i="10"/>
  <c r="CK50" i="10"/>
  <c r="CL50" i="10"/>
  <c r="CM50" i="10"/>
  <c r="CN50" i="10"/>
  <c r="CO50" i="10"/>
  <c r="CP50" i="10"/>
  <c r="CQ50" i="10"/>
  <c r="CR50" i="10"/>
  <c r="CS50" i="10"/>
  <c r="CT50" i="10"/>
  <c r="CU50" i="10"/>
  <c r="CV50" i="10"/>
  <c r="CW50" i="10"/>
  <c r="CX50" i="10"/>
  <c r="CY50" i="10"/>
  <c r="CZ50" i="10"/>
  <c r="DA50" i="10"/>
  <c r="DB50" i="10"/>
  <c r="DC50" i="10"/>
  <c r="DD50" i="10"/>
  <c r="DE50" i="10"/>
  <c r="DF50" i="10"/>
  <c r="DG50" i="10"/>
  <c r="DH50" i="10"/>
  <c r="DI50" i="10"/>
  <c r="DJ50" i="10"/>
  <c r="DK50" i="10"/>
  <c r="DL50" i="10"/>
  <c r="DM50" i="10"/>
  <c r="DN50" i="10"/>
  <c r="DO50" i="10"/>
  <c r="DP50" i="10"/>
  <c r="DQ50" i="10"/>
  <c r="DR50" i="10"/>
  <c r="DS50" i="10"/>
  <c r="DT50" i="10"/>
  <c r="DU50" i="10"/>
  <c r="DV50" i="10"/>
  <c r="DW50" i="10"/>
  <c r="DX50" i="10"/>
  <c r="DY50" i="10"/>
  <c r="DZ50" i="10"/>
  <c r="EA50" i="10"/>
  <c r="EB50" i="10"/>
  <c r="EC50" i="10"/>
  <c r="ED50" i="10"/>
  <c r="EE50" i="10"/>
  <c r="EF50" i="10"/>
  <c r="EG50" i="10"/>
  <c r="EH50" i="10"/>
  <c r="EI50" i="10"/>
  <c r="EJ50" i="10"/>
  <c r="EK50" i="10"/>
  <c r="EL50" i="10"/>
  <c r="EM50" i="10"/>
  <c r="EN50" i="10"/>
  <c r="EO50" i="10"/>
  <c r="EP50" i="10"/>
  <c r="EQ50" i="10"/>
  <c r="ER50" i="10"/>
  <c r="ES50" i="10"/>
  <c r="ET50" i="10"/>
  <c r="EU50" i="10"/>
  <c r="EV50" i="10"/>
  <c r="EW50" i="10"/>
  <c r="EX50" i="10"/>
  <c r="EY50" i="10"/>
  <c r="EZ50" i="10"/>
  <c r="FA50" i="10"/>
  <c r="FB50" i="10"/>
  <c r="FC50" i="10"/>
  <c r="FD50" i="10"/>
  <c r="FE50" i="10"/>
  <c r="FF50" i="10"/>
  <c r="FG50" i="10"/>
  <c r="FH50" i="10"/>
  <c r="FI50" i="10"/>
  <c r="FJ50" i="10"/>
  <c r="FK50" i="10"/>
  <c r="FL50" i="10"/>
  <c r="FM50" i="10"/>
  <c r="FN50" i="10"/>
  <c r="FO50" i="10"/>
  <c r="FP50" i="10"/>
  <c r="FQ50" i="10"/>
  <c r="FR50" i="10"/>
  <c r="FS50" i="10"/>
  <c r="FT50" i="10"/>
  <c r="FU50" i="10"/>
  <c r="FV50" i="10"/>
  <c r="FW50" i="10"/>
  <c r="FX50" i="10"/>
  <c r="FY50" i="10"/>
  <c r="FZ50" i="10"/>
  <c r="GA50" i="10"/>
  <c r="GB50" i="10"/>
  <c r="GC50" i="10"/>
  <c r="GD50" i="10"/>
  <c r="GE50" i="10"/>
  <c r="GF50" i="10"/>
  <c r="GG50" i="10"/>
  <c r="GH50" i="10"/>
  <c r="GI50" i="10"/>
  <c r="GJ50" i="10"/>
  <c r="GK50" i="10"/>
  <c r="GL50" i="10"/>
  <c r="GM50" i="10"/>
  <c r="GN50" i="10"/>
  <c r="GO50" i="10"/>
  <c r="GP50" i="10"/>
  <c r="GQ50" i="10"/>
  <c r="GR50" i="10"/>
  <c r="GS50" i="10"/>
  <c r="GT50" i="10"/>
  <c r="GU50" i="10"/>
  <c r="GV50" i="10"/>
  <c r="GW50" i="10"/>
  <c r="GX50" i="10"/>
  <c r="GY50" i="10"/>
  <c r="GZ50" i="10"/>
  <c r="GZ52" i="10"/>
  <c r="GZ42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AV53" i="10"/>
  <c r="AW53" i="10"/>
  <c r="AX53" i="10"/>
  <c r="AY53" i="10"/>
  <c r="AZ53" i="10"/>
  <c r="BA53" i="10"/>
  <c r="BB53" i="10"/>
  <c r="BC53" i="10"/>
  <c r="BD53" i="10"/>
  <c r="BE53" i="10"/>
  <c r="BF53" i="10"/>
  <c r="BG53" i="10"/>
  <c r="BH53" i="10"/>
  <c r="BI53" i="10"/>
  <c r="BJ53" i="10"/>
  <c r="BK53" i="10"/>
  <c r="BL53" i="10"/>
  <c r="BM53" i="10"/>
  <c r="BN53" i="10"/>
  <c r="BO53" i="10"/>
  <c r="BP53" i="10"/>
  <c r="BQ53" i="10"/>
  <c r="BR53" i="10"/>
  <c r="BS53" i="10"/>
  <c r="BT53" i="10"/>
  <c r="BU53" i="10"/>
  <c r="BV53" i="10"/>
  <c r="BW53" i="10"/>
  <c r="BX53" i="10"/>
  <c r="BY53" i="10"/>
  <c r="BZ53" i="10"/>
  <c r="CA53" i="10"/>
  <c r="CB53" i="10"/>
  <c r="CC53" i="10"/>
  <c r="CD53" i="10"/>
  <c r="CE53" i="10"/>
  <c r="CF53" i="10"/>
  <c r="CG53" i="10"/>
  <c r="CH53" i="10"/>
  <c r="CI53" i="10"/>
  <c r="CJ53" i="10"/>
  <c r="CK53" i="10"/>
  <c r="CL53" i="10"/>
  <c r="CM53" i="10"/>
  <c r="CN53" i="10"/>
  <c r="CO53" i="10"/>
  <c r="CP53" i="10"/>
  <c r="CQ53" i="10"/>
  <c r="CR53" i="10"/>
  <c r="CS53" i="10"/>
  <c r="CT53" i="10"/>
  <c r="CU53" i="10"/>
  <c r="CV53" i="10"/>
  <c r="CW53" i="10"/>
  <c r="CX53" i="10"/>
  <c r="CY53" i="10"/>
  <c r="CZ53" i="10"/>
  <c r="DA53" i="10"/>
  <c r="DB53" i="10"/>
  <c r="DC53" i="10"/>
  <c r="DD53" i="10"/>
  <c r="DE53" i="10"/>
  <c r="DF53" i="10"/>
  <c r="DG53" i="10"/>
  <c r="DH53" i="10"/>
  <c r="DI53" i="10"/>
  <c r="DJ53" i="10"/>
  <c r="DK53" i="10"/>
  <c r="DL53" i="10"/>
  <c r="DM53" i="10"/>
  <c r="DN53" i="10"/>
  <c r="DO53" i="10"/>
  <c r="DP53" i="10"/>
  <c r="DQ53" i="10"/>
  <c r="DR53" i="10"/>
  <c r="DS53" i="10"/>
  <c r="DT53" i="10"/>
  <c r="DU53" i="10"/>
  <c r="DV53" i="10"/>
  <c r="DW53" i="10"/>
  <c r="DX53" i="10"/>
  <c r="DY53" i="10"/>
  <c r="DZ53" i="10"/>
  <c r="EA53" i="10"/>
  <c r="EB53" i="10"/>
  <c r="EC53" i="10"/>
  <c r="ED53" i="10"/>
  <c r="EE53" i="10"/>
  <c r="EF53" i="10"/>
  <c r="EG53" i="10"/>
  <c r="EH53" i="10"/>
  <c r="EI53" i="10"/>
  <c r="EJ53" i="10"/>
  <c r="EK53" i="10"/>
  <c r="EL53" i="10"/>
  <c r="EM53" i="10"/>
  <c r="EN53" i="10"/>
  <c r="EO53" i="10"/>
  <c r="EP53" i="10"/>
  <c r="EQ53" i="10"/>
  <c r="ER53" i="10"/>
  <c r="ES53" i="10"/>
  <c r="ET53" i="10"/>
  <c r="EU53" i="10"/>
  <c r="EV53" i="10"/>
  <c r="EW53" i="10"/>
  <c r="EX53" i="10"/>
  <c r="EY53" i="10"/>
  <c r="EZ53" i="10"/>
  <c r="FA53" i="10"/>
  <c r="FB53" i="10"/>
  <c r="FC53" i="10"/>
  <c r="FD53" i="10"/>
  <c r="FE53" i="10"/>
  <c r="FF53" i="10"/>
  <c r="FG53" i="10"/>
  <c r="FH53" i="10"/>
  <c r="FI53" i="10"/>
  <c r="FJ53" i="10"/>
  <c r="FK53" i="10"/>
  <c r="FL53" i="10"/>
  <c r="FM53" i="10"/>
  <c r="FN53" i="10"/>
  <c r="FO53" i="10"/>
  <c r="FP53" i="10"/>
  <c r="FQ53" i="10"/>
  <c r="FR53" i="10"/>
  <c r="FS53" i="10"/>
  <c r="FT53" i="10"/>
  <c r="FU53" i="10"/>
  <c r="FV53" i="10"/>
  <c r="FW53" i="10"/>
  <c r="FX53" i="10"/>
  <c r="FY53" i="10"/>
  <c r="FZ53" i="10"/>
  <c r="GA53" i="10"/>
  <c r="GB53" i="10"/>
  <c r="GC53" i="10"/>
  <c r="GD53" i="10"/>
  <c r="GE53" i="10"/>
  <c r="GF53" i="10"/>
  <c r="GG53" i="10"/>
  <c r="GH53" i="10"/>
  <c r="GI53" i="10"/>
  <c r="GJ53" i="10"/>
  <c r="GK53" i="10"/>
  <c r="GL53" i="10"/>
  <c r="GM53" i="10"/>
  <c r="GN53" i="10"/>
  <c r="GO53" i="10"/>
  <c r="GP53" i="10"/>
  <c r="GQ53" i="10"/>
  <c r="GR53" i="10"/>
  <c r="GS53" i="10"/>
  <c r="GT53" i="10"/>
  <c r="GU53" i="10"/>
  <c r="GV53" i="10"/>
  <c r="GW53" i="10"/>
  <c r="GX53" i="10"/>
  <c r="GY53" i="10"/>
  <c r="GZ53" i="10"/>
  <c r="GZ54" i="10"/>
  <c r="GZ43" i="10"/>
  <c r="GZ33" i="10"/>
  <c r="GZ34" i="10"/>
  <c r="GZ55" i="10"/>
  <c r="GY52" i="10"/>
  <c r="GY42" i="10"/>
  <c r="GY54" i="10"/>
  <c r="GY43" i="10"/>
  <c r="GY33" i="10"/>
  <c r="GY34" i="10"/>
  <c r="GY55" i="10"/>
  <c r="GX52" i="10"/>
  <c r="GX42" i="10"/>
  <c r="GX54" i="10"/>
  <c r="GX43" i="10"/>
  <c r="GX33" i="10"/>
  <c r="GX34" i="10"/>
  <c r="GX55" i="10"/>
  <c r="GZ35" i="10"/>
  <c r="GZ39" i="10"/>
  <c r="GZ41" i="10"/>
  <c r="GZ48" i="10"/>
  <c r="GY35" i="10"/>
  <c r="GY39" i="10"/>
  <c r="GY41" i="10"/>
  <c r="GY48" i="10"/>
  <c r="GX35" i="10"/>
  <c r="GX39" i="10"/>
  <c r="GX41" i="10"/>
  <c r="GX48" i="10"/>
  <c r="GZ36" i="10"/>
  <c r="GZ40" i="10"/>
  <c r="GY36" i="10"/>
  <c r="GY40" i="10"/>
  <c r="GX36" i="10"/>
  <c r="GX40" i="10"/>
  <c r="GZ38" i="10"/>
  <c r="GY38" i="10"/>
  <c r="GX38" i="10"/>
  <c r="GZ37" i="10"/>
  <c r="GY37" i="10"/>
  <c r="GX37" i="10"/>
  <c r="GX24" i="10" a="1"/>
  <c r="GX24" i="10"/>
  <c r="Y24" i="10" a="1"/>
  <c r="Y24" i="10"/>
  <c r="Y26" i="10"/>
  <c r="Z24" i="10" a="1"/>
  <c r="Z24" i="10"/>
  <c r="Z26" i="10"/>
  <c r="AA24" i="10" a="1"/>
  <c r="AA24" i="10"/>
  <c r="AA26" i="10"/>
  <c r="AB24" i="10" a="1"/>
  <c r="AB24" i="10"/>
  <c r="AB26" i="10"/>
  <c r="AC24" i="10" a="1"/>
  <c r="AC24" i="10"/>
  <c r="AC26" i="10"/>
  <c r="AD24" i="10" a="1"/>
  <c r="AD24" i="10"/>
  <c r="AD26" i="10"/>
  <c r="AE24" i="10" a="1"/>
  <c r="AE24" i="10"/>
  <c r="AE26" i="10"/>
  <c r="AF24" i="10" a="1"/>
  <c r="AF24" i="10"/>
  <c r="AF26" i="10"/>
  <c r="AG24" i="10" a="1"/>
  <c r="AG24" i="10"/>
  <c r="AG26" i="10"/>
  <c r="AH24" i="10" a="1"/>
  <c r="AH24" i="10"/>
  <c r="AH26" i="10"/>
  <c r="AI24" i="10" a="1"/>
  <c r="AI24" i="10"/>
  <c r="AI26" i="10"/>
  <c r="AJ24" i="10" a="1"/>
  <c r="AJ24" i="10"/>
  <c r="AJ26" i="10"/>
  <c r="AK24" i="10" a="1"/>
  <c r="AK24" i="10"/>
  <c r="AK26" i="10"/>
  <c r="AL24" i="10" a="1"/>
  <c r="AL24" i="10"/>
  <c r="AL26" i="10"/>
  <c r="AM24" i="10" a="1"/>
  <c r="AM24" i="10"/>
  <c r="AM26" i="10"/>
  <c r="AN24" i="10" a="1"/>
  <c r="AN24" i="10"/>
  <c r="AN26" i="10"/>
  <c r="AO24" i="10" a="1"/>
  <c r="AO24" i="10"/>
  <c r="AO26" i="10"/>
  <c r="AP24" i="10" a="1"/>
  <c r="AP24" i="10"/>
  <c r="AP26" i="10"/>
  <c r="AQ24" i="10" a="1"/>
  <c r="AQ24" i="10"/>
  <c r="AQ26" i="10"/>
  <c r="AR24" i="10" a="1"/>
  <c r="AR24" i="10"/>
  <c r="AR26" i="10"/>
  <c r="AS24" i="10" a="1"/>
  <c r="AS24" i="10"/>
  <c r="AS26" i="10"/>
  <c r="AT24" i="10" a="1"/>
  <c r="AT24" i="10"/>
  <c r="AT26" i="10"/>
  <c r="AU24" i="10" a="1"/>
  <c r="AU24" i="10"/>
  <c r="AU26" i="10"/>
  <c r="AV24" i="10" a="1"/>
  <c r="AV24" i="10"/>
  <c r="AV26" i="10"/>
  <c r="AW24" i="10" a="1"/>
  <c r="AW24" i="10"/>
  <c r="AW26" i="10"/>
  <c r="AX24" i="10" a="1"/>
  <c r="AX24" i="10"/>
  <c r="AX26" i="10"/>
  <c r="AY24" i="10" a="1"/>
  <c r="AY24" i="10"/>
  <c r="AY26" i="10"/>
  <c r="AZ24" i="10" a="1"/>
  <c r="AZ24" i="10"/>
  <c r="AZ26" i="10"/>
  <c r="BA24" i="10" a="1"/>
  <c r="BA24" i="10"/>
  <c r="BA26" i="10"/>
  <c r="BB24" i="10" a="1"/>
  <c r="BB24" i="10"/>
  <c r="BB26" i="10"/>
  <c r="BC24" i="10" a="1"/>
  <c r="BC24" i="10"/>
  <c r="BC26" i="10"/>
  <c r="BD24" i="10" a="1"/>
  <c r="BD24" i="10"/>
  <c r="BD26" i="10"/>
  <c r="BE24" i="10" a="1"/>
  <c r="BE24" i="10"/>
  <c r="BE26" i="10"/>
  <c r="BF24" i="10" a="1"/>
  <c r="BF24" i="10"/>
  <c r="BF26" i="10"/>
  <c r="BG24" i="10" a="1"/>
  <c r="BG24" i="10"/>
  <c r="BG26" i="10"/>
  <c r="BH24" i="10" a="1"/>
  <c r="BH24" i="10"/>
  <c r="BH26" i="10"/>
  <c r="BI24" i="10" a="1"/>
  <c r="BI24" i="10"/>
  <c r="BI26" i="10"/>
  <c r="BJ24" i="10" a="1"/>
  <c r="BJ24" i="10"/>
  <c r="BJ26" i="10"/>
  <c r="BK24" i="10" a="1"/>
  <c r="BK24" i="10"/>
  <c r="BK26" i="10"/>
  <c r="BL24" i="10" a="1"/>
  <c r="BL24" i="10"/>
  <c r="BL26" i="10"/>
  <c r="BM24" i="10" a="1"/>
  <c r="BM24" i="10"/>
  <c r="BM26" i="10"/>
  <c r="BN24" i="10" a="1"/>
  <c r="BN24" i="10"/>
  <c r="BN26" i="10"/>
  <c r="BO24" i="10" a="1"/>
  <c r="BO24" i="10"/>
  <c r="BO26" i="10"/>
  <c r="BP24" i="10" a="1"/>
  <c r="BP24" i="10"/>
  <c r="BP26" i="10"/>
  <c r="BQ24" i="10" a="1"/>
  <c r="BQ24" i="10"/>
  <c r="BQ26" i="10"/>
  <c r="BR24" i="10" a="1"/>
  <c r="BR24" i="10"/>
  <c r="BR26" i="10"/>
  <c r="BS24" i="10" a="1"/>
  <c r="BS24" i="10"/>
  <c r="BS26" i="10"/>
  <c r="BT24" i="10" a="1"/>
  <c r="BT24" i="10"/>
  <c r="BT26" i="10"/>
  <c r="BU24" i="10" a="1"/>
  <c r="BU24" i="10"/>
  <c r="BU26" i="10"/>
  <c r="BV24" i="10" a="1"/>
  <c r="BV24" i="10"/>
  <c r="BV26" i="10"/>
  <c r="BW24" i="10" a="1"/>
  <c r="BW24" i="10"/>
  <c r="BW26" i="10"/>
  <c r="BX24" i="10" a="1"/>
  <c r="BX24" i="10"/>
  <c r="BX26" i="10"/>
  <c r="BY24" i="10" a="1"/>
  <c r="BY24" i="10"/>
  <c r="BY26" i="10"/>
  <c r="BZ24" i="10" a="1"/>
  <c r="BZ24" i="10"/>
  <c r="BZ26" i="10"/>
  <c r="CA24" i="10" a="1"/>
  <c r="CA24" i="10"/>
  <c r="CA26" i="10"/>
  <c r="CB24" i="10" a="1"/>
  <c r="CB24" i="10"/>
  <c r="CB26" i="10"/>
  <c r="CC24" i="10" a="1"/>
  <c r="CC24" i="10"/>
  <c r="CC26" i="10"/>
  <c r="CD24" i="10" a="1"/>
  <c r="CD24" i="10"/>
  <c r="CD26" i="10"/>
  <c r="CE24" i="10" a="1"/>
  <c r="CE24" i="10"/>
  <c r="CE26" i="10"/>
  <c r="CF24" i="10" a="1"/>
  <c r="CF24" i="10"/>
  <c r="CF26" i="10"/>
  <c r="CG24" i="10" a="1"/>
  <c r="CG24" i="10"/>
  <c r="CG26" i="10"/>
  <c r="CH24" i="10" a="1"/>
  <c r="CH24" i="10"/>
  <c r="CH26" i="10"/>
  <c r="CI24" i="10" a="1"/>
  <c r="CI24" i="10"/>
  <c r="CI26" i="10"/>
  <c r="CJ24" i="10" a="1"/>
  <c r="CJ24" i="10"/>
  <c r="CJ26" i="10"/>
  <c r="CK24" i="10" a="1"/>
  <c r="CK24" i="10"/>
  <c r="CK26" i="10"/>
  <c r="CL24" i="10" a="1"/>
  <c r="CL24" i="10"/>
  <c r="CL26" i="10"/>
  <c r="CM24" i="10" a="1"/>
  <c r="CM24" i="10"/>
  <c r="CM26" i="10"/>
  <c r="CN24" i="10" a="1"/>
  <c r="CN24" i="10"/>
  <c r="CN26" i="10"/>
  <c r="CO24" i="10" a="1"/>
  <c r="CO24" i="10"/>
  <c r="CO26" i="10"/>
  <c r="CP24" i="10" a="1"/>
  <c r="CP24" i="10"/>
  <c r="CP26" i="10"/>
  <c r="CQ24" i="10" a="1"/>
  <c r="CQ24" i="10"/>
  <c r="CQ26" i="10"/>
  <c r="CR24" i="10" a="1"/>
  <c r="CR24" i="10"/>
  <c r="CR26" i="10"/>
  <c r="CS24" i="10" a="1"/>
  <c r="CS24" i="10"/>
  <c r="CS26" i="10"/>
  <c r="CT24" i="10" a="1"/>
  <c r="CT24" i="10"/>
  <c r="CT26" i="10"/>
  <c r="CU24" i="10" a="1"/>
  <c r="CU24" i="10"/>
  <c r="CU26" i="10"/>
  <c r="CV24" i="10" a="1"/>
  <c r="CV24" i="10"/>
  <c r="CV26" i="10"/>
  <c r="CW24" i="10" a="1"/>
  <c r="CW24" i="10"/>
  <c r="CW26" i="10"/>
  <c r="CX24" i="10" a="1"/>
  <c r="CX24" i="10"/>
  <c r="CX26" i="10"/>
  <c r="CY24" i="10" a="1"/>
  <c r="CY24" i="10"/>
  <c r="CY26" i="10"/>
  <c r="CZ24" i="10" a="1"/>
  <c r="CZ24" i="10"/>
  <c r="CZ26" i="10"/>
  <c r="DA24" i="10" a="1"/>
  <c r="DA24" i="10"/>
  <c r="DA26" i="10"/>
  <c r="DB24" i="10" a="1"/>
  <c r="DB24" i="10"/>
  <c r="DB26" i="10"/>
  <c r="DC24" i="10" a="1"/>
  <c r="DC24" i="10"/>
  <c r="DC26" i="10"/>
  <c r="DD24" i="10" a="1"/>
  <c r="DD24" i="10"/>
  <c r="DD26" i="10"/>
  <c r="DE24" i="10" a="1"/>
  <c r="DE24" i="10"/>
  <c r="DE26" i="10"/>
  <c r="DF24" i="10" a="1"/>
  <c r="DF24" i="10"/>
  <c r="DF26" i="10"/>
  <c r="DG24" i="10" a="1"/>
  <c r="DG24" i="10"/>
  <c r="DG26" i="10"/>
  <c r="DH24" i="10" a="1"/>
  <c r="DH24" i="10"/>
  <c r="DH26" i="10"/>
  <c r="DI24" i="10" a="1"/>
  <c r="DI24" i="10"/>
  <c r="DI26" i="10"/>
  <c r="DJ24" i="10" a="1"/>
  <c r="DJ24" i="10"/>
  <c r="DJ26" i="10"/>
  <c r="DK24" i="10" a="1"/>
  <c r="DK24" i="10"/>
  <c r="DK26" i="10"/>
  <c r="DL24" i="10" a="1"/>
  <c r="DL24" i="10"/>
  <c r="DL26" i="10"/>
  <c r="DM24" i="10" a="1"/>
  <c r="DM24" i="10"/>
  <c r="DM26" i="10"/>
  <c r="DN24" i="10" a="1"/>
  <c r="DN24" i="10"/>
  <c r="DN26" i="10"/>
  <c r="DO24" i="10" a="1"/>
  <c r="DO24" i="10"/>
  <c r="DO26" i="10"/>
  <c r="DP24" i="10" a="1"/>
  <c r="DP24" i="10"/>
  <c r="DP26" i="10"/>
  <c r="DQ24" i="10" a="1"/>
  <c r="DQ24" i="10"/>
  <c r="DQ26" i="10"/>
  <c r="DR24" i="10" a="1"/>
  <c r="DR24" i="10"/>
  <c r="DR26" i="10"/>
  <c r="DS24" i="10" a="1"/>
  <c r="DS24" i="10"/>
  <c r="DS26" i="10"/>
  <c r="DT24" i="10" a="1"/>
  <c r="DT24" i="10"/>
  <c r="DT26" i="10"/>
  <c r="DU24" i="10" a="1"/>
  <c r="DU24" i="10"/>
  <c r="DU26" i="10"/>
  <c r="DV24" i="10" a="1"/>
  <c r="DV24" i="10"/>
  <c r="DV26" i="10"/>
  <c r="DW24" i="10" a="1"/>
  <c r="DW24" i="10"/>
  <c r="DW26" i="10"/>
  <c r="DX24" i="10" a="1"/>
  <c r="DX24" i="10"/>
  <c r="DX26" i="10"/>
  <c r="DY24" i="10" a="1"/>
  <c r="DY24" i="10"/>
  <c r="DY26" i="10"/>
  <c r="DZ24" i="10" a="1"/>
  <c r="DZ24" i="10"/>
  <c r="DZ26" i="10"/>
  <c r="EA24" i="10" a="1"/>
  <c r="EA24" i="10"/>
  <c r="EA26" i="10"/>
  <c r="EB24" i="10" a="1"/>
  <c r="EB24" i="10"/>
  <c r="EB26" i="10"/>
  <c r="EC24" i="10" a="1"/>
  <c r="EC24" i="10"/>
  <c r="EC26" i="10"/>
  <c r="ED24" i="10" a="1"/>
  <c r="ED24" i="10"/>
  <c r="ED26" i="10"/>
  <c r="EE24" i="10" a="1"/>
  <c r="EE24" i="10"/>
  <c r="EE26" i="10"/>
  <c r="EF24" i="10" a="1"/>
  <c r="EF24" i="10"/>
  <c r="EF26" i="10"/>
  <c r="EG24" i="10" a="1"/>
  <c r="EG24" i="10"/>
  <c r="EG26" i="10"/>
  <c r="EH24" i="10" a="1"/>
  <c r="EH24" i="10"/>
  <c r="EH26" i="10"/>
  <c r="EI24" i="10" a="1"/>
  <c r="EI24" i="10"/>
  <c r="EI26" i="10"/>
  <c r="EJ24" i="10" a="1"/>
  <c r="EJ24" i="10"/>
  <c r="EJ26" i="10"/>
  <c r="EK24" i="10" a="1"/>
  <c r="EK24" i="10"/>
  <c r="EK26" i="10"/>
  <c r="EL24" i="10" a="1"/>
  <c r="EL24" i="10"/>
  <c r="EL26" i="10"/>
  <c r="EM24" i="10" a="1"/>
  <c r="EM24" i="10"/>
  <c r="EM26" i="10"/>
  <c r="EN24" i="10" a="1"/>
  <c r="EN24" i="10"/>
  <c r="EN26" i="10"/>
  <c r="EO24" i="10" a="1"/>
  <c r="EO24" i="10"/>
  <c r="EO26" i="10"/>
  <c r="EP24" i="10" a="1"/>
  <c r="EP24" i="10"/>
  <c r="EP26" i="10"/>
  <c r="EQ24" i="10" a="1"/>
  <c r="EQ24" i="10"/>
  <c r="EQ26" i="10"/>
  <c r="ER24" i="10" a="1"/>
  <c r="ER24" i="10"/>
  <c r="ER26" i="10"/>
  <c r="ES24" i="10" a="1"/>
  <c r="ES24" i="10"/>
  <c r="ES26" i="10"/>
  <c r="ET24" i="10" a="1"/>
  <c r="ET24" i="10"/>
  <c r="ET26" i="10"/>
  <c r="EU24" i="10" a="1"/>
  <c r="EU24" i="10"/>
  <c r="EU26" i="10"/>
  <c r="EV24" i="10" a="1"/>
  <c r="EV24" i="10"/>
  <c r="EV26" i="10"/>
  <c r="EW24" i="10" a="1"/>
  <c r="EW24" i="10"/>
  <c r="EW26" i="10"/>
  <c r="EX24" i="10" a="1"/>
  <c r="EX24" i="10"/>
  <c r="EX26" i="10"/>
  <c r="EY24" i="10" a="1"/>
  <c r="EY24" i="10"/>
  <c r="EY26" i="10"/>
  <c r="EZ24" i="10" a="1"/>
  <c r="EZ24" i="10"/>
  <c r="EZ26" i="10"/>
  <c r="FA24" i="10" a="1"/>
  <c r="FA24" i="10"/>
  <c r="FA26" i="10"/>
  <c r="FB24" i="10" a="1"/>
  <c r="FB24" i="10"/>
  <c r="FB26" i="10"/>
  <c r="FC24" i="10" a="1"/>
  <c r="FC24" i="10"/>
  <c r="FC26" i="10"/>
  <c r="FD24" i="10" a="1"/>
  <c r="FD24" i="10"/>
  <c r="FD26" i="10"/>
  <c r="FE24" i="10" a="1"/>
  <c r="FE24" i="10"/>
  <c r="FE26" i="10"/>
  <c r="FF24" i="10" a="1"/>
  <c r="FF24" i="10"/>
  <c r="FF26" i="10"/>
  <c r="FG24" i="10" a="1"/>
  <c r="FG24" i="10"/>
  <c r="FG26" i="10"/>
  <c r="FH24" i="10" a="1"/>
  <c r="FH24" i="10"/>
  <c r="FH26" i="10"/>
  <c r="FI24" i="10" a="1"/>
  <c r="FI24" i="10"/>
  <c r="FI26" i="10"/>
  <c r="FJ24" i="10" a="1"/>
  <c r="FJ24" i="10"/>
  <c r="FJ26" i="10"/>
  <c r="FK24" i="10" a="1"/>
  <c r="FK24" i="10"/>
  <c r="FK26" i="10"/>
  <c r="FL24" i="10" a="1"/>
  <c r="FL24" i="10"/>
  <c r="FL26" i="10"/>
  <c r="FM24" i="10" a="1"/>
  <c r="FM24" i="10"/>
  <c r="FM26" i="10"/>
  <c r="FN24" i="10" a="1"/>
  <c r="FN24" i="10"/>
  <c r="FN26" i="10"/>
  <c r="FO24" i="10" a="1"/>
  <c r="FO24" i="10"/>
  <c r="FO26" i="10"/>
  <c r="FP24" i="10" a="1"/>
  <c r="FP24" i="10"/>
  <c r="FP26" i="10"/>
  <c r="FQ24" i="10" a="1"/>
  <c r="FQ24" i="10"/>
  <c r="FQ26" i="10"/>
  <c r="FR24" i="10" a="1"/>
  <c r="FR24" i="10"/>
  <c r="FR26" i="10"/>
  <c r="FS24" i="10" a="1"/>
  <c r="FS24" i="10"/>
  <c r="FS26" i="10"/>
  <c r="FT24" i="10" a="1"/>
  <c r="FT24" i="10"/>
  <c r="FT26" i="10"/>
  <c r="FU24" i="10" a="1"/>
  <c r="FU24" i="10"/>
  <c r="FU26" i="10"/>
  <c r="FV24" i="10" a="1"/>
  <c r="FV24" i="10"/>
  <c r="FV26" i="10"/>
  <c r="FW24" i="10" a="1"/>
  <c r="FW24" i="10"/>
  <c r="FW26" i="10"/>
  <c r="FX24" i="10" a="1"/>
  <c r="FX24" i="10"/>
  <c r="FX26" i="10"/>
  <c r="FY24" i="10" a="1"/>
  <c r="FY24" i="10"/>
  <c r="FY26" i="10"/>
  <c r="FZ24" i="10" a="1"/>
  <c r="FZ24" i="10"/>
  <c r="FZ26" i="10"/>
  <c r="GA24" i="10" a="1"/>
  <c r="GA24" i="10"/>
  <c r="GA26" i="10"/>
  <c r="GB24" i="10" a="1"/>
  <c r="GB24" i="10"/>
  <c r="GB26" i="10"/>
  <c r="GC24" i="10" a="1"/>
  <c r="GC24" i="10"/>
  <c r="GC26" i="10"/>
  <c r="GD24" i="10" a="1"/>
  <c r="GD24" i="10"/>
  <c r="GD26" i="10"/>
  <c r="GE24" i="10" a="1"/>
  <c r="GE24" i="10"/>
  <c r="GE26" i="10"/>
  <c r="GF24" i="10" a="1"/>
  <c r="GF24" i="10"/>
  <c r="GF26" i="10"/>
  <c r="GG24" i="10" a="1"/>
  <c r="GG24" i="10"/>
  <c r="GG26" i="10"/>
  <c r="GH24" i="10" a="1"/>
  <c r="GH24" i="10"/>
  <c r="GH26" i="10"/>
  <c r="GI24" i="10" a="1"/>
  <c r="GI24" i="10"/>
  <c r="GI26" i="10"/>
  <c r="GJ24" i="10" a="1"/>
  <c r="GJ24" i="10"/>
  <c r="GJ26" i="10"/>
  <c r="GK24" i="10" a="1"/>
  <c r="GK24" i="10"/>
  <c r="GK26" i="10"/>
  <c r="GL24" i="10" a="1"/>
  <c r="GL24" i="10"/>
  <c r="GL26" i="10"/>
  <c r="GM24" i="10" a="1"/>
  <c r="GM24" i="10"/>
  <c r="GM26" i="10"/>
  <c r="GN24" i="10" a="1"/>
  <c r="GN24" i="10"/>
  <c r="GN26" i="10"/>
  <c r="GO24" i="10" a="1"/>
  <c r="GO24" i="10"/>
  <c r="GO26" i="10"/>
  <c r="GP24" i="10" a="1"/>
  <c r="GP24" i="10"/>
  <c r="GP26" i="10"/>
  <c r="GQ24" i="10" a="1"/>
  <c r="GQ24" i="10"/>
  <c r="GQ26" i="10"/>
  <c r="GR24" i="10" a="1"/>
  <c r="GR24" i="10"/>
  <c r="GR26" i="10"/>
  <c r="GS24" i="10" a="1"/>
  <c r="GS24" i="10"/>
  <c r="GS26" i="10"/>
  <c r="GT24" i="10" a="1"/>
  <c r="GT24" i="10"/>
  <c r="GT26" i="10"/>
  <c r="GU24" i="10" a="1"/>
  <c r="GU24" i="10"/>
  <c r="GU26" i="10"/>
  <c r="GV24" i="10" a="1"/>
  <c r="GV24" i="10"/>
  <c r="GV26" i="10"/>
  <c r="GW24" i="10" a="1"/>
  <c r="GW24" i="10"/>
  <c r="GW26" i="10"/>
  <c r="GX26" i="10"/>
  <c r="GY24" i="10" a="1"/>
  <c r="GY24" i="10"/>
  <c r="GY26" i="10"/>
  <c r="GZ24" i="10" a="1"/>
  <c r="GZ24" i="10"/>
  <c r="GZ26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AP25" i="10"/>
  <c r="AQ25" i="10"/>
  <c r="AR25" i="10"/>
  <c r="AS25" i="10"/>
  <c r="AT25" i="10"/>
  <c r="AU25" i="10"/>
  <c r="AV25" i="10"/>
  <c r="AW25" i="10"/>
  <c r="AX25" i="10"/>
  <c r="AY25" i="10"/>
  <c r="AZ25" i="10"/>
  <c r="BA25" i="10"/>
  <c r="BB25" i="10"/>
  <c r="BC25" i="10"/>
  <c r="BD25" i="10"/>
  <c r="BE25" i="10"/>
  <c r="BF25" i="10"/>
  <c r="BG25" i="10"/>
  <c r="BH25" i="10"/>
  <c r="BI25" i="10"/>
  <c r="BJ25" i="10"/>
  <c r="BK25" i="10"/>
  <c r="BL25" i="10"/>
  <c r="BM25" i="10"/>
  <c r="BN25" i="10"/>
  <c r="BO25" i="10"/>
  <c r="BP25" i="10"/>
  <c r="BQ25" i="10"/>
  <c r="BR25" i="10"/>
  <c r="BS25" i="10"/>
  <c r="BT25" i="10"/>
  <c r="BU25" i="10"/>
  <c r="BV25" i="10"/>
  <c r="BW25" i="10"/>
  <c r="BX25" i="10"/>
  <c r="BY25" i="10"/>
  <c r="BZ25" i="10"/>
  <c r="CA25" i="10"/>
  <c r="CB25" i="10"/>
  <c r="CC25" i="10"/>
  <c r="CD25" i="10"/>
  <c r="CE25" i="10"/>
  <c r="CF25" i="10"/>
  <c r="CG25" i="10"/>
  <c r="CH25" i="10"/>
  <c r="CI25" i="10"/>
  <c r="CJ25" i="10"/>
  <c r="CK25" i="10"/>
  <c r="CL25" i="10"/>
  <c r="CM25" i="10"/>
  <c r="CN25" i="10"/>
  <c r="CO25" i="10"/>
  <c r="CP25" i="10"/>
  <c r="CQ25" i="10"/>
  <c r="CR25" i="10"/>
  <c r="CS25" i="10"/>
  <c r="CT25" i="10"/>
  <c r="CU25" i="10"/>
  <c r="CV25" i="10"/>
  <c r="CW25" i="10"/>
  <c r="CX25" i="10"/>
  <c r="CY25" i="10"/>
  <c r="CZ25" i="10"/>
  <c r="DA25" i="10"/>
  <c r="DB25" i="10"/>
  <c r="DC25" i="10"/>
  <c r="DD25" i="10"/>
  <c r="DE25" i="10"/>
  <c r="DF25" i="10"/>
  <c r="DG25" i="10"/>
  <c r="DH25" i="10"/>
  <c r="DI25" i="10"/>
  <c r="DJ25" i="10"/>
  <c r="DK25" i="10"/>
  <c r="DL25" i="10"/>
  <c r="DM25" i="10"/>
  <c r="DN25" i="10"/>
  <c r="DO25" i="10"/>
  <c r="DP25" i="10"/>
  <c r="DQ25" i="10"/>
  <c r="DR25" i="10"/>
  <c r="DS25" i="10"/>
  <c r="DT25" i="10"/>
  <c r="DU25" i="10"/>
  <c r="DV25" i="10"/>
  <c r="DW25" i="10"/>
  <c r="DX25" i="10"/>
  <c r="DY25" i="10"/>
  <c r="DZ25" i="10"/>
  <c r="EA25" i="10"/>
  <c r="EB25" i="10"/>
  <c r="EC25" i="10"/>
  <c r="ED25" i="10"/>
  <c r="EE25" i="10"/>
  <c r="EF25" i="10"/>
  <c r="EG25" i="10"/>
  <c r="EH25" i="10"/>
  <c r="EI25" i="10"/>
  <c r="EJ25" i="10"/>
  <c r="EK25" i="10"/>
  <c r="EL25" i="10"/>
  <c r="EM25" i="10"/>
  <c r="EN25" i="10"/>
  <c r="EO25" i="10"/>
  <c r="EP25" i="10"/>
  <c r="EQ25" i="10"/>
  <c r="ER25" i="10"/>
  <c r="ES25" i="10"/>
  <c r="ET25" i="10"/>
  <c r="EU25" i="10"/>
  <c r="EV25" i="10"/>
  <c r="EW25" i="10"/>
  <c r="EX25" i="10"/>
  <c r="EY25" i="10"/>
  <c r="EZ25" i="10"/>
  <c r="FA25" i="10"/>
  <c r="FB25" i="10"/>
  <c r="FC25" i="10"/>
  <c r="FD25" i="10"/>
  <c r="FE25" i="10"/>
  <c r="FF25" i="10"/>
  <c r="FG25" i="10"/>
  <c r="FH25" i="10"/>
  <c r="FI25" i="10"/>
  <c r="FJ25" i="10"/>
  <c r="FK25" i="10"/>
  <c r="FL25" i="10"/>
  <c r="FM25" i="10"/>
  <c r="FN25" i="10"/>
  <c r="FO25" i="10"/>
  <c r="FP25" i="10"/>
  <c r="FQ25" i="10"/>
  <c r="FR25" i="10"/>
  <c r="FS25" i="10"/>
  <c r="FT25" i="10"/>
  <c r="FU25" i="10"/>
  <c r="FV25" i="10"/>
  <c r="FW25" i="10"/>
  <c r="FX25" i="10"/>
  <c r="FY25" i="10"/>
  <c r="FZ25" i="10"/>
  <c r="GA25" i="10"/>
  <c r="GB25" i="10"/>
  <c r="GC25" i="10"/>
  <c r="GD25" i="10"/>
  <c r="GE25" i="10"/>
  <c r="GF25" i="10"/>
  <c r="GG25" i="10"/>
  <c r="GH25" i="10"/>
  <c r="GI25" i="10"/>
  <c r="GJ25" i="10"/>
  <c r="GK25" i="10"/>
  <c r="GL25" i="10"/>
  <c r="GM25" i="10"/>
  <c r="GN25" i="10"/>
  <c r="GO25" i="10"/>
  <c r="GP25" i="10"/>
  <c r="GQ25" i="10"/>
  <c r="GR25" i="10"/>
  <c r="GS25" i="10"/>
  <c r="GT25" i="10"/>
  <c r="GU25" i="10"/>
  <c r="GV25" i="10"/>
  <c r="GW25" i="10"/>
  <c r="GX25" i="10"/>
  <c r="GY25" i="10"/>
  <c r="GZ25" i="10"/>
  <c r="GZ27" i="10"/>
  <c r="GZ17" i="10"/>
  <c r="Y28" i="10"/>
  <c r="Z28" i="10"/>
  <c r="AA28" i="10"/>
  <c r="AB28" i="10"/>
  <c r="AC28" i="10"/>
  <c r="AD28" i="10"/>
  <c r="AE28" i="10"/>
  <c r="AF28" i="10"/>
  <c r="AG28" i="10"/>
  <c r="AH28" i="10"/>
  <c r="AI28" i="10"/>
  <c r="AJ28" i="10"/>
  <c r="AK28" i="10"/>
  <c r="AL28" i="10"/>
  <c r="AM28" i="10"/>
  <c r="AN28" i="10"/>
  <c r="AO28" i="10"/>
  <c r="AP28" i="10"/>
  <c r="AQ28" i="10"/>
  <c r="AR28" i="10"/>
  <c r="AS28" i="10"/>
  <c r="AT28" i="10"/>
  <c r="AU28" i="10"/>
  <c r="AV28" i="10"/>
  <c r="AW28" i="10"/>
  <c r="AX28" i="10"/>
  <c r="AY28" i="10"/>
  <c r="AZ28" i="10"/>
  <c r="BA28" i="10"/>
  <c r="BB28" i="10"/>
  <c r="BC28" i="10"/>
  <c r="BD28" i="10"/>
  <c r="BE28" i="10"/>
  <c r="BF28" i="10"/>
  <c r="BG28" i="10"/>
  <c r="BH28" i="10"/>
  <c r="BI28" i="10"/>
  <c r="BJ28" i="10"/>
  <c r="BK28" i="10"/>
  <c r="BL28" i="10"/>
  <c r="BM28" i="10"/>
  <c r="BN28" i="10"/>
  <c r="BO28" i="10"/>
  <c r="BP28" i="10"/>
  <c r="BQ28" i="10"/>
  <c r="BR28" i="10"/>
  <c r="BS28" i="10"/>
  <c r="BT28" i="10"/>
  <c r="BU28" i="10"/>
  <c r="BV28" i="10"/>
  <c r="BW28" i="10"/>
  <c r="BX28" i="10"/>
  <c r="BY28" i="10"/>
  <c r="BZ28" i="10"/>
  <c r="CA28" i="10"/>
  <c r="CB28" i="10"/>
  <c r="CC28" i="10"/>
  <c r="CD28" i="10"/>
  <c r="CE28" i="10"/>
  <c r="CF28" i="10"/>
  <c r="CG28" i="10"/>
  <c r="CH28" i="10"/>
  <c r="CI28" i="10"/>
  <c r="CJ28" i="10"/>
  <c r="CK28" i="10"/>
  <c r="CL28" i="10"/>
  <c r="CM28" i="10"/>
  <c r="CN28" i="10"/>
  <c r="CO28" i="10"/>
  <c r="CP28" i="10"/>
  <c r="CQ28" i="10"/>
  <c r="CR28" i="10"/>
  <c r="CS28" i="10"/>
  <c r="CT28" i="10"/>
  <c r="CU28" i="10"/>
  <c r="CV28" i="10"/>
  <c r="CW28" i="10"/>
  <c r="CX28" i="10"/>
  <c r="CY28" i="10"/>
  <c r="CZ28" i="10"/>
  <c r="DA28" i="10"/>
  <c r="DB28" i="10"/>
  <c r="DC28" i="10"/>
  <c r="DD28" i="10"/>
  <c r="DE28" i="10"/>
  <c r="DF28" i="10"/>
  <c r="DG28" i="10"/>
  <c r="DH28" i="10"/>
  <c r="DI28" i="10"/>
  <c r="DJ28" i="10"/>
  <c r="DK28" i="10"/>
  <c r="DL28" i="10"/>
  <c r="DM28" i="10"/>
  <c r="DN28" i="10"/>
  <c r="DO28" i="10"/>
  <c r="DP28" i="10"/>
  <c r="DQ28" i="10"/>
  <c r="DR28" i="10"/>
  <c r="DS28" i="10"/>
  <c r="DT28" i="10"/>
  <c r="DU28" i="10"/>
  <c r="DV28" i="10"/>
  <c r="DW28" i="10"/>
  <c r="DX28" i="10"/>
  <c r="DY28" i="10"/>
  <c r="DZ28" i="10"/>
  <c r="EA28" i="10"/>
  <c r="EB28" i="10"/>
  <c r="EC28" i="10"/>
  <c r="ED28" i="10"/>
  <c r="EE28" i="10"/>
  <c r="EF28" i="10"/>
  <c r="EG28" i="10"/>
  <c r="EH28" i="10"/>
  <c r="EI28" i="10"/>
  <c r="EJ28" i="10"/>
  <c r="EK28" i="10"/>
  <c r="EL28" i="10"/>
  <c r="EM28" i="10"/>
  <c r="EN28" i="10"/>
  <c r="EO28" i="10"/>
  <c r="EP28" i="10"/>
  <c r="EQ28" i="10"/>
  <c r="ER28" i="10"/>
  <c r="ES28" i="10"/>
  <c r="ET28" i="10"/>
  <c r="EU28" i="10"/>
  <c r="EV28" i="10"/>
  <c r="EW28" i="10"/>
  <c r="EX28" i="10"/>
  <c r="EY28" i="10"/>
  <c r="EZ28" i="10"/>
  <c r="FA28" i="10"/>
  <c r="FB28" i="10"/>
  <c r="FC28" i="10"/>
  <c r="FD28" i="10"/>
  <c r="FE28" i="10"/>
  <c r="FF28" i="10"/>
  <c r="FG28" i="10"/>
  <c r="FH28" i="10"/>
  <c r="FI28" i="10"/>
  <c r="FJ28" i="10"/>
  <c r="FK28" i="10"/>
  <c r="FL28" i="10"/>
  <c r="FM28" i="10"/>
  <c r="FN28" i="10"/>
  <c r="FO28" i="10"/>
  <c r="FP28" i="10"/>
  <c r="FQ28" i="10"/>
  <c r="FR28" i="10"/>
  <c r="FS28" i="10"/>
  <c r="FT28" i="10"/>
  <c r="FU28" i="10"/>
  <c r="FV28" i="10"/>
  <c r="FW28" i="10"/>
  <c r="FX28" i="10"/>
  <c r="FY28" i="10"/>
  <c r="FZ28" i="10"/>
  <c r="GA28" i="10"/>
  <c r="GB28" i="10"/>
  <c r="GC28" i="10"/>
  <c r="GD28" i="10"/>
  <c r="GE28" i="10"/>
  <c r="GF28" i="10"/>
  <c r="GG28" i="10"/>
  <c r="GH28" i="10"/>
  <c r="GI28" i="10"/>
  <c r="GJ28" i="10"/>
  <c r="GK28" i="10"/>
  <c r="GL28" i="10"/>
  <c r="GM28" i="10"/>
  <c r="GN28" i="10"/>
  <c r="GO28" i="10"/>
  <c r="GP28" i="10"/>
  <c r="GQ28" i="10"/>
  <c r="GR28" i="10"/>
  <c r="GS28" i="10"/>
  <c r="GT28" i="10"/>
  <c r="GU28" i="10"/>
  <c r="GV28" i="10"/>
  <c r="GW28" i="10"/>
  <c r="GX28" i="10"/>
  <c r="GY28" i="10"/>
  <c r="GZ28" i="10"/>
  <c r="GZ29" i="10"/>
  <c r="GZ18" i="10"/>
  <c r="GZ8" i="10"/>
  <c r="GZ9" i="10"/>
  <c r="GZ30" i="10"/>
  <c r="GY27" i="10"/>
  <c r="GY17" i="10"/>
  <c r="GY29" i="10"/>
  <c r="GY18" i="10"/>
  <c r="GY8" i="10"/>
  <c r="GY9" i="10"/>
  <c r="GY30" i="10"/>
  <c r="GX27" i="10"/>
  <c r="GX17" i="10"/>
  <c r="GX29" i="10"/>
  <c r="GX18" i="10"/>
  <c r="GX8" i="10"/>
  <c r="GX9" i="10"/>
  <c r="GX30" i="10"/>
  <c r="GZ10" i="10"/>
  <c r="GZ14" i="10"/>
  <c r="GZ16" i="10"/>
  <c r="GZ23" i="10"/>
  <c r="GY10" i="10"/>
  <c r="GY14" i="10"/>
  <c r="GY16" i="10"/>
  <c r="GY23" i="10"/>
  <c r="GX10" i="10"/>
  <c r="GX14" i="10"/>
  <c r="GX16" i="10"/>
  <c r="GX23" i="10"/>
  <c r="GZ11" i="10"/>
  <c r="GZ15" i="10"/>
  <c r="GY11" i="10"/>
  <c r="GY15" i="10"/>
  <c r="GX11" i="10"/>
  <c r="GX15" i="10"/>
  <c r="GZ13" i="10"/>
  <c r="GY13" i="10"/>
  <c r="GX13" i="10"/>
  <c r="GZ12" i="10"/>
  <c r="GY12" i="10"/>
  <c r="GX12" i="10"/>
  <c r="GZ4" i="10"/>
  <c r="GY4" i="10"/>
  <c r="GX4" i="10"/>
  <c r="GZ1" i="10"/>
  <c r="GY1" i="10"/>
  <c r="GX1" i="10"/>
  <c r="GQ2" i="10"/>
  <c r="GR2" i="10"/>
  <c r="GS2" i="10"/>
  <c r="GT2" i="10"/>
  <c r="GU2" i="10"/>
  <c r="GV2" i="10"/>
  <c r="GW2" i="10"/>
  <c r="GW127" i="10"/>
  <c r="GW117" i="10"/>
  <c r="GW129" i="10"/>
  <c r="GW118" i="10"/>
  <c r="GW108" i="10"/>
  <c r="GW109" i="10"/>
  <c r="GW130" i="10"/>
  <c r="GV127" i="10"/>
  <c r="GV117" i="10"/>
  <c r="GV129" i="10"/>
  <c r="GV118" i="10"/>
  <c r="GV108" i="10"/>
  <c r="GV109" i="10"/>
  <c r="GV130" i="10"/>
  <c r="GU127" i="10"/>
  <c r="GU117" i="10"/>
  <c r="GU129" i="10"/>
  <c r="GU118" i="10"/>
  <c r="GU108" i="10"/>
  <c r="GU109" i="10"/>
  <c r="GU130" i="10"/>
  <c r="GT127" i="10"/>
  <c r="GT117" i="10"/>
  <c r="GT129" i="10"/>
  <c r="GT118" i="10"/>
  <c r="GT108" i="10"/>
  <c r="GT109" i="10"/>
  <c r="GT130" i="10"/>
  <c r="GS127" i="10"/>
  <c r="GS117" i="10"/>
  <c r="GS129" i="10"/>
  <c r="GS118" i="10"/>
  <c r="GS108" i="10"/>
  <c r="GS109" i="10"/>
  <c r="GS130" i="10"/>
  <c r="GR127" i="10"/>
  <c r="GR117" i="10"/>
  <c r="GR129" i="10"/>
  <c r="GR118" i="10"/>
  <c r="GR108" i="10"/>
  <c r="GR109" i="10"/>
  <c r="GR130" i="10"/>
  <c r="GQ127" i="10"/>
  <c r="GQ117" i="10"/>
  <c r="GQ129" i="10"/>
  <c r="GQ118" i="10"/>
  <c r="GQ108" i="10"/>
  <c r="GQ109" i="10"/>
  <c r="GQ130" i="10"/>
  <c r="GW110" i="10"/>
  <c r="GW114" i="10"/>
  <c r="GW116" i="10"/>
  <c r="GW123" i="10"/>
  <c r="GV110" i="10"/>
  <c r="GV114" i="10"/>
  <c r="GV116" i="10"/>
  <c r="GV123" i="10"/>
  <c r="GU110" i="10"/>
  <c r="GU114" i="10"/>
  <c r="GU116" i="10"/>
  <c r="GU123" i="10"/>
  <c r="GT110" i="10"/>
  <c r="GT114" i="10"/>
  <c r="GT116" i="10"/>
  <c r="GT123" i="10"/>
  <c r="GS110" i="10"/>
  <c r="GS114" i="10"/>
  <c r="GS116" i="10"/>
  <c r="GS123" i="10"/>
  <c r="GR110" i="10"/>
  <c r="GR114" i="10"/>
  <c r="GR116" i="10"/>
  <c r="GR123" i="10"/>
  <c r="GQ110" i="10"/>
  <c r="GQ114" i="10"/>
  <c r="GQ116" i="10"/>
  <c r="GQ123" i="10"/>
  <c r="GW111" i="10"/>
  <c r="GW115" i="10"/>
  <c r="GV111" i="10"/>
  <c r="GV115" i="10"/>
  <c r="GU111" i="10"/>
  <c r="GU115" i="10"/>
  <c r="GT111" i="10"/>
  <c r="GT115" i="10"/>
  <c r="GS111" i="10"/>
  <c r="GS115" i="10"/>
  <c r="GR111" i="10"/>
  <c r="GR115" i="10"/>
  <c r="GQ111" i="10"/>
  <c r="GQ115" i="10"/>
  <c r="GW113" i="10"/>
  <c r="GV113" i="10"/>
  <c r="GU113" i="10"/>
  <c r="GT113" i="10"/>
  <c r="GS113" i="10"/>
  <c r="GR113" i="10"/>
  <c r="GQ113" i="10"/>
  <c r="GW112" i="10"/>
  <c r="GV112" i="10"/>
  <c r="GU112" i="10"/>
  <c r="GT112" i="10"/>
  <c r="GS112" i="10"/>
  <c r="GR112" i="10"/>
  <c r="GQ112" i="10"/>
  <c r="GW102" i="10"/>
  <c r="GW92" i="10"/>
  <c r="GW104" i="10"/>
  <c r="GW93" i="10"/>
  <c r="GW83" i="10"/>
  <c r="GW84" i="10"/>
  <c r="GW105" i="10"/>
  <c r="GV102" i="10"/>
  <c r="GV92" i="10"/>
  <c r="GV104" i="10"/>
  <c r="GV93" i="10"/>
  <c r="GV83" i="10"/>
  <c r="GV84" i="10"/>
  <c r="GV105" i="10"/>
  <c r="GU102" i="10"/>
  <c r="GU92" i="10"/>
  <c r="GU104" i="10"/>
  <c r="GU93" i="10"/>
  <c r="GU83" i="10"/>
  <c r="GU84" i="10"/>
  <c r="GU105" i="10"/>
  <c r="GT102" i="10"/>
  <c r="GT92" i="10"/>
  <c r="GT104" i="10"/>
  <c r="GT93" i="10"/>
  <c r="GT83" i="10"/>
  <c r="GT84" i="10"/>
  <c r="GT105" i="10"/>
  <c r="GS102" i="10"/>
  <c r="GS92" i="10"/>
  <c r="GS104" i="10"/>
  <c r="GS93" i="10"/>
  <c r="GS83" i="10"/>
  <c r="GS84" i="10"/>
  <c r="GS105" i="10"/>
  <c r="GR102" i="10"/>
  <c r="GR92" i="10"/>
  <c r="GR104" i="10"/>
  <c r="GR93" i="10"/>
  <c r="GR83" i="10"/>
  <c r="GR84" i="10"/>
  <c r="GR105" i="10"/>
  <c r="GQ102" i="10"/>
  <c r="GQ92" i="10"/>
  <c r="GQ104" i="10"/>
  <c r="GQ93" i="10"/>
  <c r="GQ83" i="10"/>
  <c r="GQ84" i="10"/>
  <c r="GQ105" i="10"/>
  <c r="GW85" i="10"/>
  <c r="GW89" i="10"/>
  <c r="GW91" i="10"/>
  <c r="GW98" i="10"/>
  <c r="GV85" i="10"/>
  <c r="GV89" i="10"/>
  <c r="GV91" i="10"/>
  <c r="GV98" i="10"/>
  <c r="GU85" i="10"/>
  <c r="GU89" i="10"/>
  <c r="GU91" i="10"/>
  <c r="GU98" i="10"/>
  <c r="GT85" i="10"/>
  <c r="GT89" i="10"/>
  <c r="GT91" i="10"/>
  <c r="GT98" i="10"/>
  <c r="GS85" i="10"/>
  <c r="GS89" i="10"/>
  <c r="GS91" i="10"/>
  <c r="GS98" i="10"/>
  <c r="GR85" i="10"/>
  <c r="GR89" i="10"/>
  <c r="GR91" i="10"/>
  <c r="GR98" i="10"/>
  <c r="GQ85" i="10"/>
  <c r="GQ89" i="10"/>
  <c r="GQ91" i="10"/>
  <c r="GQ98" i="10"/>
  <c r="GW86" i="10"/>
  <c r="GW90" i="10"/>
  <c r="GV86" i="10"/>
  <c r="GV90" i="10"/>
  <c r="GU86" i="10"/>
  <c r="GU90" i="10"/>
  <c r="GT86" i="10"/>
  <c r="GT90" i="10"/>
  <c r="GS86" i="10"/>
  <c r="GS90" i="10"/>
  <c r="GR86" i="10"/>
  <c r="GR90" i="10"/>
  <c r="GQ86" i="10"/>
  <c r="GQ90" i="10"/>
  <c r="GW88" i="10"/>
  <c r="GV88" i="10"/>
  <c r="GU88" i="10"/>
  <c r="GT88" i="10"/>
  <c r="GS88" i="10"/>
  <c r="GR88" i="10"/>
  <c r="GQ88" i="10"/>
  <c r="GW87" i="10"/>
  <c r="GV87" i="10"/>
  <c r="GU87" i="10"/>
  <c r="GT87" i="10"/>
  <c r="GS87" i="10"/>
  <c r="GR87" i="10"/>
  <c r="GQ87" i="10"/>
  <c r="GW77" i="10"/>
  <c r="GW67" i="10"/>
  <c r="GW79" i="10"/>
  <c r="GW68" i="10"/>
  <c r="GW58" i="10"/>
  <c r="GW59" i="10"/>
  <c r="GW80" i="10"/>
  <c r="GV77" i="10"/>
  <c r="GV67" i="10"/>
  <c r="GV79" i="10"/>
  <c r="GV68" i="10"/>
  <c r="GV58" i="10"/>
  <c r="GV59" i="10"/>
  <c r="GV80" i="10"/>
  <c r="GU77" i="10"/>
  <c r="GU67" i="10"/>
  <c r="GU79" i="10"/>
  <c r="GU68" i="10"/>
  <c r="GU58" i="10"/>
  <c r="GU59" i="10"/>
  <c r="GU80" i="10"/>
  <c r="GT77" i="10"/>
  <c r="GT67" i="10"/>
  <c r="GT79" i="10"/>
  <c r="GT68" i="10"/>
  <c r="GT58" i="10"/>
  <c r="GT59" i="10"/>
  <c r="GT80" i="10"/>
  <c r="GS77" i="10"/>
  <c r="GS67" i="10"/>
  <c r="GS79" i="10"/>
  <c r="GS68" i="10"/>
  <c r="GS58" i="10"/>
  <c r="GS59" i="10"/>
  <c r="GS80" i="10"/>
  <c r="GR77" i="10"/>
  <c r="GR67" i="10"/>
  <c r="GR79" i="10"/>
  <c r="GR68" i="10"/>
  <c r="GR58" i="10"/>
  <c r="GR59" i="10"/>
  <c r="GR80" i="10"/>
  <c r="GQ77" i="10"/>
  <c r="GQ67" i="10"/>
  <c r="GQ79" i="10"/>
  <c r="GQ68" i="10"/>
  <c r="GQ58" i="10"/>
  <c r="GQ59" i="10"/>
  <c r="GQ80" i="10"/>
  <c r="GW60" i="10"/>
  <c r="GW64" i="10"/>
  <c r="GW66" i="10"/>
  <c r="GW73" i="10"/>
  <c r="GV60" i="10"/>
  <c r="GV64" i="10"/>
  <c r="GV66" i="10"/>
  <c r="GV73" i="10"/>
  <c r="GU60" i="10"/>
  <c r="GU64" i="10"/>
  <c r="GU66" i="10"/>
  <c r="GU73" i="10"/>
  <c r="GT60" i="10"/>
  <c r="GT64" i="10"/>
  <c r="GT66" i="10"/>
  <c r="GT73" i="10"/>
  <c r="GS60" i="10"/>
  <c r="GS64" i="10"/>
  <c r="GS66" i="10"/>
  <c r="GS73" i="10"/>
  <c r="GR60" i="10"/>
  <c r="GR64" i="10"/>
  <c r="GR66" i="10"/>
  <c r="GR73" i="10"/>
  <c r="GQ60" i="10"/>
  <c r="GQ64" i="10"/>
  <c r="GQ66" i="10"/>
  <c r="GQ73" i="10"/>
  <c r="GW61" i="10"/>
  <c r="GW65" i="10"/>
  <c r="GV61" i="10"/>
  <c r="GV65" i="10"/>
  <c r="GU61" i="10"/>
  <c r="GU65" i="10"/>
  <c r="GT61" i="10"/>
  <c r="GT65" i="10"/>
  <c r="GS61" i="10"/>
  <c r="GS65" i="10"/>
  <c r="GR61" i="10"/>
  <c r="GR65" i="10"/>
  <c r="GQ61" i="10"/>
  <c r="GQ65" i="10"/>
  <c r="GW63" i="10"/>
  <c r="GV63" i="10"/>
  <c r="GU63" i="10"/>
  <c r="GT63" i="10"/>
  <c r="GS63" i="10"/>
  <c r="GR63" i="10"/>
  <c r="GQ63" i="10"/>
  <c r="GW62" i="10"/>
  <c r="GV62" i="10"/>
  <c r="GU62" i="10"/>
  <c r="GT62" i="10"/>
  <c r="GS62" i="10"/>
  <c r="GR62" i="10"/>
  <c r="GQ62" i="10"/>
  <c r="GW52" i="10"/>
  <c r="GW42" i="10"/>
  <c r="GW54" i="10"/>
  <c r="GW43" i="10"/>
  <c r="GW33" i="10"/>
  <c r="GW34" i="10"/>
  <c r="GW55" i="10"/>
  <c r="GV52" i="10"/>
  <c r="GV42" i="10"/>
  <c r="GV54" i="10"/>
  <c r="GV43" i="10"/>
  <c r="GV33" i="10"/>
  <c r="GV34" i="10"/>
  <c r="GV55" i="10"/>
  <c r="GU52" i="10"/>
  <c r="GU42" i="10"/>
  <c r="GU54" i="10"/>
  <c r="GU43" i="10"/>
  <c r="GU33" i="10"/>
  <c r="GU34" i="10"/>
  <c r="GU55" i="10"/>
  <c r="GT52" i="10"/>
  <c r="GT42" i="10"/>
  <c r="GT54" i="10"/>
  <c r="GT43" i="10"/>
  <c r="GT33" i="10"/>
  <c r="GT34" i="10"/>
  <c r="GT55" i="10"/>
  <c r="GS52" i="10"/>
  <c r="GS42" i="10"/>
  <c r="GS54" i="10"/>
  <c r="GS43" i="10"/>
  <c r="GS33" i="10"/>
  <c r="GS34" i="10"/>
  <c r="GS55" i="10"/>
  <c r="GR52" i="10"/>
  <c r="GR42" i="10"/>
  <c r="GR54" i="10"/>
  <c r="GR43" i="10"/>
  <c r="GR33" i="10"/>
  <c r="GR34" i="10"/>
  <c r="GR55" i="10"/>
  <c r="GQ52" i="10"/>
  <c r="GQ42" i="10"/>
  <c r="GQ54" i="10"/>
  <c r="GQ43" i="10"/>
  <c r="GQ33" i="10"/>
  <c r="GQ34" i="10"/>
  <c r="GQ55" i="10"/>
  <c r="GW35" i="10"/>
  <c r="GW39" i="10"/>
  <c r="GW41" i="10"/>
  <c r="GW48" i="10"/>
  <c r="GV35" i="10"/>
  <c r="GV39" i="10"/>
  <c r="GV41" i="10"/>
  <c r="GV48" i="10"/>
  <c r="GU35" i="10"/>
  <c r="GU39" i="10"/>
  <c r="GU41" i="10"/>
  <c r="GU48" i="10"/>
  <c r="GT35" i="10"/>
  <c r="GT39" i="10"/>
  <c r="GT41" i="10"/>
  <c r="GT48" i="10"/>
  <c r="GS35" i="10"/>
  <c r="GS39" i="10"/>
  <c r="GS41" i="10"/>
  <c r="GS48" i="10"/>
  <c r="GR35" i="10"/>
  <c r="GR39" i="10"/>
  <c r="GR41" i="10"/>
  <c r="GR48" i="10"/>
  <c r="GQ35" i="10"/>
  <c r="GQ39" i="10"/>
  <c r="GQ41" i="10"/>
  <c r="GQ48" i="10"/>
  <c r="GW36" i="10"/>
  <c r="GW40" i="10"/>
  <c r="GV36" i="10"/>
  <c r="GV40" i="10"/>
  <c r="GU36" i="10"/>
  <c r="GU40" i="10"/>
  <c r="GT36" i="10"/>
  <c r="GT40" i="10"/>
  <c r="GS36" i="10"/>
  <c r="GS40" i="10"/>
  <c r="GR36" i="10"/>
  <c r="GR40" i="10"/>
  <c r="GQ36" i="10"/>
  <c r="GQ40" i="10"/>
  <c r="GW38" i="10"/>
  <c r="GV38" i="10"/>
  <c r="GU38" i="10"/>
  <c r="GT38" i="10"/>
  <c r="GS38" i="10"/>
  <c r="GR38" i="10"/>
  <c r="GQ38" i="10"/>
  <c r="GW37" i="10"/>
  <c r="GV37" i="10"/>
  <c r="GU37" i="10"/>
  <c r="GT37" i="10"/>
  <c r="GS37" i="10"/>
  <c r="GR37" i="10"/>
  <c r="GQ37" i="10"/>
  <c r="GW27" i="10"/>
  <c r="GW17" i="10"/>
  <c r="GW29" i="10"/>
  <c r="GW18" i="10"/>
  <c r="GW8" i="10"/>
  <c r="GW9" i="10"/>
  <c r="GW30" i="10"/>
  <c r="GV27" i="10"/>
  <c r="GV17" i="10"/>
  <c r="GV29" i="10"/>
  <c r="GV18" i="10"/>
  <c r="GV8" i="10"/>
  <c r="GV9" i="10"/>
  <c r="GV30" i="10"/>
  <c r="GU27" i="10"/>
  <c r="GU17" i="10"/>
  <c r="GU29" i="10"/>
  <c r="GU18" i="10"/>
  <c r="GU8" i="10"/>
  <c r="GU9" i="10"/>
  <c r="GU30" i="10"/>
  <c r="GT27" i="10"/>
  <c r="GT17" i="10"/>
  <c r="GT29" i="10"/>
  <c r="GT18" i="10"/>
  <c r="GT8" i="10"/>
  <c r="GT9" i="10"/>
  <c r="GT30" i="10"/>
  <c r="GS27" i="10"/>
  <c r="GS17" i="10"/>
  <c r="GS29" i="10"/>
  <c r="GS18" i="10"/>
  <c r="GS8" i="10"/>
  <c r="GS9" i="10"/>
  <c r="GS30" i="10"/>
  <c r="GR27" i="10"/>
  <c r="GR17" i="10"/>
  <c r="GR29" i="10"/>
  <c r="GR18" i="10"/>
  <c r="GR8" i="10"/>
  <c r="GR9" i="10"/>
  <c r="GR30" i="10"/>
  <c r="GQ27" i="10"/>
  <c r="GQ17" i="10"/>
  <c r="GQ29" i="10"/>
  <c r="GQ18" i="10"/>
  <c r="GQ8" i="10"/>
  <c r="GQ9" i="10"/>
  <c r="GQ30" i="10"/>
  <c r="GW10" i="10"/>
  <c r="GW14" i="10"/>
  <c r="GW16" i="10"/>
  <c r="GW23" i="10"/>
  <c r="GV10" i="10"/>
  <c r="GV14" i="10"/>
  <c r="GV16" i="10"/>
  <c r="GV23" i="10"/>
  <c r="GU10" i="10"/>
  <c r="GU14" i="10"/>
  <c r="GU16" i="10"/>
  <c r="GU23" i="10"/>
  <c r="GT10" i="10"/>
  <c r="GT14" i="10"/>
  <c r="GT16" i="10"/>
  <c r="GT23" i="10"/>
  <c r="GS10" i="10"/>
  <c r="GS14" i="10"/>
  <c r="GS16" i="10"/>
  <c r="GS23" i="10"/>
  <c r="GR10" i="10"/>
  <c r="GR14" i="10"/>
  <c r="GR16" i="10"/>
  <c r="GR23" i="10"/>
  <c r="GQ10" i="10"/>
  <c r="GQ14" i="10"/>
  <c r="GQ16" i="10"/>
  <c r="GQ23" i="10"/>
  <c r="GW11" i="10"/>
  <c r="GW15" i="10"/>
  <c r="GV11" i="10"/>
  <c r="GV15" i="10"/>
  <c r="GU11" i="10"/>
  <c r="GU15" i="10"/>
  <c r="GT11" i="10"/>
  <c r="GT15" i="10"/>
  <c r="GS11" i="10"/>
  <c r="GS15" i="10"/>
  <c r="GR11" i="10"/>
  <c r="GR15" i="10"/>
  <c r="GQ11" i="10"/>
  <c r="GQ15" i="10"/>
  <c r="GW13" i="10"/>
  <c r="GV13" i="10"/>
  <c r="GU13" i="10"/>
  <c r="GT13" i="10"/>
  <c r="GS13" i="10"/>
  <c r="GR13" i="10"/>
  <c r="GQ13" i="10"/>
  <c r="GW12" i="10"/>
  <c r="GV12" i="10"/>
  <c r="GU12" i="10"/>
  <c r="GT12" i="10"/>
  <c r="GS12" i="10"/>
  <c r="GR12" i="10"/>
  <c r="GQ12" i="10"/>
  <c r="GW4" i="10"/>
  <c r="GV4" i="10"/>
  <c r="GU4" i="10"/>
  <c r="GT4" i="10"/>
  <c r="GS4" i="10"/>
  <c r="GR4" i="10"/>
  <c r="GQ4" i="10"/>
  <c r="GW1" i="10"/>
  <c r="GV1" i="10"/>
  <c r="GU1" i="10"/>
  <c r="GT1" i="10"/>
  <c r="GS1" i="10"/>
  <c r="GR1" i="10"/>
  <c r="GQ1" i="10"/>
  <c r="GO29" i="10"/>
  <c r="GO54" i="10"/>
  <c r="GO79" i="10"/>
  <c r="GO104" i="10"/>
  <c r="GO129" i="10"/>
  <c r="GO4" i="10"/>
  <c r="GN29" i="10"/>
  <c r="GN54" i="10"/>
  <c r="GN79" i="10"/>
  <c r="GN104" i="10"/>
  <c r="GN129" i="10"/>
  <c r="GN4" i="10"/>
  <c r="GM29" i="10"/>
  <c r="GM54" i="10"/>
  <c r="GM79" i="10"/>
  <c r="GM104" i="10"/>
  <c r="GM129" i="10"/>
  <c r="GM4" i="10"/>
  <c r="GL29" i="10"/>
  <c r="GL54" i="10"/>
  <c r="GL79" i="10"/>
  <c r="GL104" i="10"/>
  <c r="GL129" i="10"/>
  <c r="GL4" i="10"/>
  <c r="GK29" i="10"/>
  <c r="GK54" i="10"/>
  <c r="GK79" i="10"/>
  <c r="GK104" i="10"/>
  <c r="GK129" i="10"/>
  <c r="GK4" i="10"/>
  <c r="GJ29" i="10"/>
  <c r="GJ54" i="10"/>
  <c r="GJ79" i="10"/>
  <c r="GJ104" i="10"/>
  <c r="GJ129" i="10"/>
  <c r="GJ4" i="10"/>
  <c r="GI29" i="10"/>
  <c r="GI54" i="10"/>
  <c r="GI79" i="10"/>
  <c r="GI104" i="10"/>
  <c r="GI129" i="10"/>
  <c r="GI4" i="10"/>
  <c r="GH29" i="10"/>
  <c r="GH54" i="10"/>
  <c r="GH79" i="10"/>
  <c r="GH104" i="10"/>
  <c r="GH129" i="10"/>
  <c r="GH4" i="10"/>
  <c r="GG29" i="10"/>
  <c r="GG54" i="10"/>
  <c r="GG79" i="10"/>
  <c r="GG104" i="10"/>
  <c r="GG129" i="10"/>
  <c r="GG4" i="10"/>
  <c r="GF29" i="10"/>
  <c r="GF54" i="10"/>
  <c r="GF79" i="10"/>
  <c r="GF104" i="10"/>
  <c r="GF129" i="10"/>
  <c r="GF4" i="10"/>
  <c r="GE29" i="10"/>
  <c r="GE54" i="10"/>
  <c r="GE79" i="10"/>
  <c r="GE104" i="10"/>
  <c r="GE129" i="10"/>
  <c r="GE4" i="10"/>
  <c r="GD29" i="10"/>
  <c r="GD54" i="10"/>
  <c r="GD79" i="10"/>
  <c r="GD104" i="10"/>
  <c r="GD129" i="10"/>
  <c r="GD4" i="10"/>
  <c r="GC29" i="10"/>
  <c r="GC54" i="10"/>
  <c r="GC79" i="10"/>
  <c r="GC104" i="10"/>
  <c r="GC129" i="10"/>
  <c r="GC4" i="10"/>
  <c r="GB29" i="10"/>
  <c r="GB54" i="10"/>
  <c r="GB79" i="10"/>
  <c r="GB104" i="10"/>
  <c r="GB129" i="10"/>
  <c r="GB4" i="10"/>
  <c r="GA29" i="10"/>
  <c r="GA54" i="10"/>
  <c r="GA79" i="10"/>
  <c r="GA104" i="10"/>
  <c r="GA129" i="10"/>
  <c r="GA4" i="10"/>
  <c r="FZ29" i="10"/>
  <c r="FZ54" i="10"/>
  <c r="FZ79" i="10"/>
  <c r="FZ104" i="10"/>
  <c r="FZ129" i="10"/>
  <c r="FZ4" i="10"/>
  <c r="FY29" i="10"/>
  <c r="FY54" i="10"/>
  <c r="FY79" i="10"/>
  <c r="FY104" i="10"/>
  <c r="FY129" i="10"/>
  <c r="FY4" i="10"/>
  <c r="FX29" i="10"/>
  <c r="FX54" i="10"/>
  <c r="FX79" i="10"/>
  <c r="FX104" i="10"/>
  <c r="FX129" i="10"/>
  <c r="FX4" i="10"/>
  <c r="FW29" i="10"/>
  <c r="FW54" i="10"/>
  <c r="FW79" i="10"/>
  <c r="FW104" i="10"/>
  <c r="FW129" i="10"/>
  <c r="FW4" i="10"/>
  <c r="FV29" i="10"/>
  <c r="FV54" i="10"/>
  <c r="FV79" i="10"/>
  <c r="FV104" i="10"/>
  <c r="FV129" i="10"/>
  <c r="FV4" i="10"/>
  <c r="FU29" i="10"/>
  <c r="FU54" i="10"/>
  <c r="FU79" i="10"/>
  <c r="FU104" i="10"/>
  <c r="FU129" i="10"/>
  <c r="FU4" i="10"/>
  <c r="FT29" i="10"/>
  <c r="FT54" i="10"/>
  <c r="FT79" i="10"/>
  <c r="FT104" i="10"/>
  <c r="FT129" i="10"/>
  <c r="FT4" i="10"/>
  <c r="FS29" i="10"/>
  <c r="FS54" i="10"/>
  <c r="FS79" i="10"/>
  <c r="FS104" i="10"/>
  <c r="FS129" i="10"/>
  <c r="FS4" i="10"/>
  <c r="FR29" i="10"/>
  <c r="FR54" i="10"/>
  <c r="FR79" i="10"/>
  <c r="FR104" i="10"/>
  <c r="FR129" i="10"/>
  <c r="FR4" i="10"/>
  <c r="FQ29" i="10"/>
  <c r="FQ54" i="10"/>
  <c r="FQ79" i="10"/>
  <c r="FQ104" i="10"/>
  <c r="FQ129" i="10"/>
  <c r="FQ4" i="10"/>
  <c r="FP29" i="10"/>
  <c r="FP54" i="10"/>
  <c r="FP79" i="10"/>
  <c r="FP104" i="10"/>
  <c r="FP129" i="10"/>
  <c r="FP4" i="10"/>
  <c r="FO29" i="10"/>
  <c r="FO54" i="10"/>
  <c r="FO79" i="10"/>
  <c r="FO104" i="10"/>
  <c r="FO129" i="10"/>
  <c r="FO4" i="10"/>
  <c r="FN29" i="10"/>
  <c r="FN54" i="10"/>
  <c r="FN79" i="10"/>
  <c r="FN104" i="10"/>
  <c r="FN129" i="10"/>
  <c r="FN4" i="10"/>
  <c r="FM29" i="10"/>
  <c r="FM54" i="10"/>
  <c r="FM79" i="10"/>
  <c r="FM104" i="10"/>
  <c r="FM129" i="10"/>
  <c r="FM4" i="10"/>
  <c r="FL29" i="10"/>
  <c r="FL54" i="10"/>
  <c r="FL79" i="10"/>
  <c r="FL104" i="10"/>
  <c r="FL129" i="10"/>
  <c r="FL4" i="10"/>
  <c r="FK29" i="10"/>
  <c r="FK54" i="10"/>
  <c r="FK79" i="10"/>
  <c r="FK104" i="10"/>
  <c r="FK129" i="10"/>
  <c r="FK4" i="10"/>
  <c r="FJ29" i="10"/>
  <c r="FJ54" i="10"/>
  <c r="FJ79" i="10"/>
  <c r="FJ104" i="10"/>
  <c r="FJ129" i="10"/>
  <c r="FJ4" i="10"/>
  <c r="FI29" i="10"/>
  <c r="FI54" i="10"/>
  <c r="FI79" i="10"/>
  <c r="FI104" i="10"/>
  <c r="FI129" i="10"/>
  <c r="FI4" i="10"/>
  <c r="FH29" i="10"/>
  <c r="FH54" i="10"/>
  <c r="FH79" i="10"/>
  <c r="FH104" i="10"/>
  <c r="FH129" i="10"/>
  <c r="FH4" i="10"/>
  <c r="FG29" i="10"/>
  <c r="FG54" i="10"/>
  <c r="FG79" i="10"/>
  <c r="FG104" i="10"/>
  <c r="FG129" i="10"/>
  <c r="FG4" i="10"/>
  <c r="FF29" i="10"/>
  <c r="FF54" i="10"/>
  <c r="FF79" i="10"/>
  <c r="FF104" i="10"/>
  <c r="FF129" i="10"/>
  <c r="FF4" i="10"/>
  <c r="FE29" i="10"/>
  <c r="FE54" i="10"/>
  <c r="FE79" i="10"/>
  <c r="FE104" i="10"/>
  <c r="FE129" i="10"/>
  <c r="FE4" i="10"/>
  <c r="FD29" i="10"/>
  <c r="FD54" i="10"/>
  <c r="FD79" i="10"/>
  <c r="FD104" i="10"/>
  <c r="FD129" i="10"/>
  <c r="FD4" i="10"/>
  <c r="FC29" i="10"/>
  <c r="FC54" i="10"/>
  <c r="FC79" i="10"/>
  <c r="FC104" i="10"/>
  <c r="FC129" i="10"/>
  <c r="FC4" i="10"/>
  <c r="FB29" i="10"/>
  <c r="FB54" i="10"/>
  <c r="FB79" i="10"/>
  <c r="FB104" i="10"/>
  <c r="FB129" i="10"/>
  <c r="FB4" i="10"/>
  <c r="FA29" i="10"/>
  <c r="FA54" i="10"/>
  <c r="FA79" i="10"/>
  <c r="FA104" i="10"/>
  <c r="FA129" i="10"/>
  <c r="FA4" i="10"/>
  <c r="EZ29" i="10"/>
  <c r="EZ54" i="10"/>
  <c r="EZ79" i="10"/>
  <c r="EZ104" i="10"/>
  <c r="EZ129" i="10"/>
  <c r="EZ4" i="10"/>
  <c r="EY29" i="10"/>
  <c r="EY54" i="10"/>
  <c r="EY79" i="10"/>
  <c r="EY104" i="10"/>
  <c r="EY129" i="10"/>
  <c r="EY4" i="10"/>
  <c r="EX29" i="10"/>
  <c r="EX54" i="10"/>
  <c r="EX79" i="10"/>
  <c r="EX104" i="10"/>
  <c r="EX129" i="10"/>
  <c r="EX4" i="10"/>
  <c r="EW29" i="10"/>
  <c r="EW54" i="10"/>
  <c r="EW79" i="10"/>
  <c r="EW104" i="10"/>
  <c r="EW129" i="10"/>
  <c r="EW4" i="10"/>
  <c r="EV29" i="10"/>
  <c r="EV54" i="10"/>
  <c r="EV79" i="10"/>
  <c r="EV104" i="10"/>
  <c r="EV129" i="10"/>
  <c r="EV4" i="10"/>
  <c r="EU29" i="10"/>
  <c r="EU54" i="10"/>
  <c r="EU79" i="10"/>
  <c r="EU104" i="10"/>
  <c r="EU129" i="10"/>
  <c r="EU4" i="10"/>
  <c r="ET29" i="10"/>
  <c r="ET54" i="10"/>
  <c r="ET79" i="10"/>
  <c r="ET104" i="10"/>
  <c r="ET129" i="10"/>
  <c r="ET4" i="10"/>
  <c r="ES29" i="10"/>
  <c r="ES54" i="10"/>
  <c r="ES79" i="10"/>
  <c r="ES104" i="10"/>
  <c r="ES129" i="10"/>
  <c r="ES4" i="10"/>
  <c r="ER29" i="10"/>
  <c r="ER54" i="10"/>
  <c r="ER79" i="10"/>
  <c r="ER104" i="10"/>
  <c r="ER129" i="10"/>
  <c r="ER4" i="10"/>
  <c r="EQ29" i="10"/>
  <c r="EQ54" i="10"/>
  <c r="EQ79" i="10"/>
  <c r="EQ104" i="10"/>
  <c r="EQ129" i="10"/>
  <c r="EQ4" i="10"/>
  <c r="EP29" i="10"/>
  <c r="EP54" i="10"/>
  <c r="EP79" i="10"/>
  <c r="EP104" i="10"/>
  <c r="EP129" i="10"/>
  <c r="EP4" i="10"/>
  <c r="EO29" i="10"/>
  <c r="EO54" i="10"/>
  <c r="EO79" i="10"/>
  <c r="EO104" i="10"/>
  <c r="EO129" i="10"/>
  <c r="EO4" i="10"/>
  <c r="EN29" i="10"/>
  <c r="EN54" i="10"/>
  <c r="EN79" i="10"/>
  <c r="EN104" i="10"/>
  <c r="EN129" i="10"/>
  <c r="EN4" i="10"/>
  <c r="EM29" i="10"/>
  <c r="EM54" i="10"/>
  <c r="EM79" i="10"/>
  <c r="EM104" i="10"/>
  <c r="EM129" i="10"/>
  <c r="EM4" i="10"/>
  <c r="EL29" i="10"/>
  <c r="EL54" i="10"/>
  <c r="EL79" i="10"/>
  <c r="EL104" i="10"/>
  <c r="EL129" i="10"/>
  <c r="EL4" i="10"/>
  <c r="EK29" i="10"/>
  <c r="EK54" i="10"/>
  <c r="EK79" i="10"/>
  <c r="EK104" i="10"/>
  <c r="EK129" i="10"/>
  <c r="EK4" i="10"/>
  <c r="EJ29" i="10"/>
  <c r="EJ54" i="10"/>
  <c r="EJ79" i="10"/>
  <c r="EJ104" i="10"/>
  <c r="EJ129" i="10"/>
  <c r="EJ4" i="10"/>
  <c r="EI29" i="10"/>
  <c r="EI54" i="10"/>
  <c r="EI79" i="10"/>
  <c r="EI104" i="10"/>
  <c r="EI129" i="10"/>
  <c r="EI4" i="10"/>
  <c r="EH29" i="10"/>
  <c r="EH54" i="10"/>
  <c r="EH79" i="10"/>
  <c r="EH104" i="10"/>
  <c r="EH129" i="10"/>
  <c r="EH4" i="10"/>
  <c r="EG29" i="10"/>
  <c r="EG54" i="10"/>
  <c r="EG79" i="10"/>
  <c r="EG104" i="10"/>
  <c r="EG129" i="10"/>
  <c r="EG4" i="10"/>
  <c r="EF29" i="10"/>
  <c r="EF54" i="10"/>
  <c r="EF79" i="10"/>
  <c r="EF104" i="10"/>
  <c r="EF129" i="10"/>
  <c r="EF4" i="10"/>
  <c r="EE29" i="10"/>
  <c r="EE54" i="10"/>
  <c r="EE79" i="10"/>
  <c r="EE104" i="10"/>
  <c r="EE129" i="10"/>
  <c r="EE4" i="10"/>
  <c r="ED29" i="10"/>
  <c r="ED54" i="10"/>
  <c r="ED79" i="10"/>
  <c r="ED104" i="10"/>
  <c r="ED129" i="10"/>
  <c r="ED4" i="10"/>
  <c r="EC29" i="10"/>
  <c r="EC54" i="10"/>
  <c r="EC79" i="10"/>
  <c r="EC104" i="10"/>
  <c r="EC129" i="10"/>
  <c r="EC4" i="10"/>
  <c r="EB29" i="10"/>
  <c r="EB54" i="10"/>
  <c r="EB79" i="10"/>
  <c r="EB104" i="10"/>
  <c r="EB129" i="10"/>
  <c r="EB4" i="10"/>
  <c r="EA29" i="10"/>
  <c r="EA54" i="10"/>
  <c r="EA79" i="10"/>
  <c r="EA104" i="10"/>
  <c r="EA129" i="10"/>
  <c r="EA4" i="10"/>
  <c r="DZ29" i="10"/>
  <c r="DZ54" i="10"/>
  <c r="DZ79" i="10"/>
  <c r="DZ104" i="10"/>
  <c r="DZ129" i="10"/>
  <c r="DZ4" i="10"/>
  <c r="DY29" i="10"/>
  <c r="DY54" i="10"/>
  <c r="DY79" i="10"/>
  <c r="DY104" i="10"/>
  <c r="DY129" i="10"/>
  <c r="DY4" i="10"/>
  <c r="DX29" i="10"/>
  <c r="DX54" i="10"/>
  <c r="DX79" i="10"/>
  <c r="DX104" i="10"/>
  <c r="DX129" i="10"/>
  <c r="DX4" i="10"/>
  <c r="DW29" i="10"/>
  <c r="DW54" i="10"/>
  <c r="DW79" i="10"/>
  <c r="DW104" i="10"/>
  <c r="DW129" i="10"/>
  <c r="DW4" i="10"/>
  <c r="DV29" i="10"/>
  <c r="DV54" i="10"/>
  <c r="DV79" i="10"/>
  <c r="DV104" i="10"/>
  <c r="DV129" i="10"/>
  <c r="DV4" i="10"/>
  <c r="DU29" i="10"/>
  <c r="DU54" i="10"/>
  <c r="DU79" i="10"/>
  <c r="DU104" i="10"/>
  <c r="DU129" i="10"/>
  <c r="DU4" i="10"/>
  <c r="DT29" i="10"/>
  <c r="DT54" i="10"/>
  <c r="DT79" i="10"/>
  <c r="DT104" i="10"/>
  <c r="DT129" i="10"/>
  <c r="DT4" i="10"/>
  <c r="DS29" i="10"/>
  <c r="DS54" i="10"/>
  <c r="DS79" i="10"/>
  <c r="DS104" i="10"/>
  <c r="DS129" i="10"/>
  <c r="DS4" i="10"/>
  <c r="DR29" i="10"/>
  <c r="DR54" i="10"/>
  <c r="DR79" i="10"/>
  <c r="DR104" i="10"/>
  <c r="DR129" i="10"/>
  <c r="DR4" i="10"/>
  <c r="DQ29" i="10"/>
  <c r="DQ54" i="10"/>
  <c r="DQ79" i="10"/>
  <c r="DQ104" i="10"/>
  <c r="DQ129" i="10"/>
  <c r="DQ4" i="10"/>
  <c r="DP29" i="10"/>
  <c r="DP54" i="10"/>
  <c r="DP79" i="10"/>
  <c r="DP104" i="10"/>
  <c r="DP129" i="10"/>
  <c r="DP4" i="10"/>
  <c r="DO29" i="10"/>
  <c r="DO54" i="10"/>
  <c r="DO79" i="10"/>
  <c r="DO104" i="10"/>
  <c r="DO129" i="10"/>
  <c r="DO4" i="10"/>
  <c r="DN29" i="10"/>
  <c r="DN54" i="10"/>
  <c r="DN79" i="10"/>
  <c r="DN104" i="10"/>
  <c r="DN129" i="10"/>
  <c r="DN4" i="10"/>
  <c r="DM29" i="10"/>
  <c r="DM54" i="10"/>
  <c r="DM79" i="10"/>
  <c r="DM104" i="10"/>
  <c r="DM129" i="10"/>
  <c r="DM4" i="10"/>
  <c r="DL29" i="10"/>
  <c r="DL54" i="10"/>
  <c r="DL79" i="10"/>
  <c r="DL104" i="10"/>
  <c r="DL129" i="10"/>
  <c r="DL4" i="10"/>
  <c r="DK29" i="10"/>
  <c r="DK54" i="10"/>
  <c r="DK79" i="10"/>
  <c r="DK104" i="10"/>
  <c r="DK129" i="10"/>
  <c r="DK4" i="10"/>
  <c r="DJ29" i="10"/>
  <c r="DJ54" i="10"/>
  <c r="DJ79" i="10"/>
  <c r="DJ104" i="10"/>
  <c r="DJ129" i="10"/>
  <c r="DJ4" i="10"/>
  <c r="DI29" i="10"/>
  <c r="DI54" i="10"/>
  <c r="DI79" i="10"/>
  <c r="DI104" i="10"/>
  <c r="DI129" i="10"/>
  <c r="DI4" i="10"/>
  <c r="DH29" i="10"/>
  <c r="DH54" i="10"/>
  <c r="DH79" i="10"/>
  <c r="DH104" i="10"/>
  <c r="DH129" i="10"/>
  <c r="DH4" i="10"/>
  <c r="DG29" i="10"/>
  <c r="DG54" i="10"/>
  <c r="DG79" i="10"/>
  <c r="DG104" i="10"/>
  <c r="DG129" i="10"/>
  <c r="DG4" i="10"/>
  <c r="DF29" i="10"/>
  <c r="DF54" i="10"/>
  <c r="DF79" i="10"/>
  <c r="DF104" i="10"/>
  <c r="DF129" i="10"/>
  <c r="DF4" i="10"/>
  <c r="DE29" i="10"/>
  <c r="DE54" i="10"/>
  <c r="DE79" i="10"/>
  <c r="DE104" i="10"/>
  <c r="DE129" i="10"/>
  <c r="DE4" i="10"/>
  <c r="DD29" i="10"/>
  <c r="DD54" i="10"/>
  <c r="DD79" i="10"/>
  <c r="DD104" i="10"/>
  <c r="DD129" i="10"/>
  <c r="DD4" i="10"/>
  <c r="DC29" i="10"/>
  <c r="DC54" i="10"/>
  <c r="DC79" i="10"/>
  <c r="DC104" i="10"/>
  <c r="DC129" i="10"/>
  <c r="DC4" i="10"/>
  <c r="DB29" i="10"/>
  <c r="DB54" i="10"/>
  <c r="DB79" i="10"/>
  <c r="DB104" i="10"/>
  <c r="DB129" i="10"/>
  <c r="DB4" i="10"/>
  <c r="DA29" i="10"/>
  <c r="DA54" i="10"/>
  <c r="DA79" i="10"/>
  <c r="DA104" i="10"/>
  <c r="DA129" i="10"/>
  <c r="DA4" i="10"/>
  <c r="CZ29" i="10"/>
  <c r="CZ54" i="10"/>
  <c r="CZ79" i="10"/>
  <c r="CZ104" i="10"/>
  <c r="CZ129" i="10"/>
  <c r="CZ4" i="10"/>
  <c r="CY29" i="10"/>
  <c r="CY54" i="10"/>
  <c r="CY79" i="10"/>
  <c r="CY104" i="10"/>
  <c r="CY129" i="10"/>
  <c r="CY4" i="10"/>
  <c r="CX29" i="10"/>
  <c r="CX54" i="10"/>
  <c r="CX79" i="10"/>
  <c r="CX104" i="10"/>
  <c r="CX129" i="10"/>
  <c r="CX4" i="10"/>
  <c r="CW29" i="10"/>
  <c r="CW54" i="10"/>
  <c r="CW79" i="10"/>
  <c r="CW104" i="10"/>
  <c r="CW129" i="10"/>
  <c r="CW4" i="10"/>
  <c r="CV29" i="10"/>
  <c r="CV54" i="10"/>
  <c r="CV79" i="10"/>
  <c r="CV104" i="10"/>
  <c r="CV129" i="10"/>
  <c r="CV4" i="10"/>
  <c r="CU29" i="10"/>
  <c r="CU54" i="10"/>
  <c r="CU79" i="10"/>
  <c r="CU104" i="10"/>
  <c r="CU129" i="10"/>
  <c r="CU4" i="10"/>
  <c r="CT29" i="10"/>
  <c r="CT54" i="10"/>
  <c r="CT79" i="10"/>
  <c r="CT104" i="10"/>
  <c r="CT129" i="10"/>
  <c r="CT4" i="10"/>
  <c r="CS29" i="10"/>
  <c r="CS54" i="10"/>
  <c r="CS79" i="10"/>
  <c r="CS104" i="10"/>
  <c r="CS129" i="10"/>
  <c r="CS4" i="10"/>
  <c r="CR29" i="10"/>
  <c r="CR54" i="10"/>
  <c r="CR79" i="10"/>
  <c r="CR104" i="10"/>
  <c r="CR129" i="10"/>
  <c r="CR4" i="10"/>
  <c r="CQ29" i="10"/>
  <c r="CQ54" i="10"/>
  <c r="CQ79" i="10"/>
  <c r="CQ104" i="10"/>
  <c r="CQ129" i="10"/>
  <c r="CQ4" i="10"/>
  <c r="CP29" i="10"/>
  <c r="CP54" i="10"/>
  <c r="CP79" i="10"/>
  <c r="CP104" i="10"/>
  <c r="CP129" i="10"/>
  <c r="CP4" i="10"/>
  <c r="CO29" i="10"/>
  <c r="CO54" i="10"/>
  <c r="CO79" i="10"/>
  <c r="CO104" i="10"/>
  <c r="CO129" i="10"/>
  <c r="CO4" i="10"/>
  <c r="CN29" i="10"/>
  <c r="CN54" i="10"/>
  <c r="CN79" i="10"/>
  <c r="CN104" i="10"/>
  <c r="CN129" i="10"/>
  <c r="CN4" i="10"/>
  <c r="CM29" i="10"/>
  <c r="CM54" i="10"/>
  <c r="CM79" i="10"/>
  <c r="CM104" i="10"/>
  <c r="CM129" i="10"/>
  <c r="CM4" i="10"/>
  <c r="CL29" i="10"/>
  <c r="CL54" i="10"/>
  <c r="CL79" i="10"/>
  <c r="CL104" i="10"/>
  <c r="CL129" i="10"/>
  <c r="CL4" i="10"/>
  <c r="CK29" i="10"/>
  <c r="CK54" i="10"/>
  <c r="CK79" i="10"/>
  <c r="CK104" i="10"/>
  <c r="CK129" i="10"/>
  <c r="CK4" i="10"/>
  <c r="CJ29" i="10"/>
  <c r="CJ54" i="10"/>
  <c r="CJ79" i="10"/>
  <c r="CJ104" i="10"/>
  <c r="CJ129" i="10"/>
  <c r="CJ4" i="10"/>
  <c r="CI29" i="10"/>
  <c r="CI54" i="10"/>
  <c r="CI79" i="10"/>
  <c r="CI104" i="10"/>
  <c r="CI129" i="10"/>
  <c r="CI4" i="10"/>
  <c r="CH29" i="10"/>
  <c r="CH54" i="10"/>
  <c r="CH79" i="10"/>
  <c r="CH104" i="10"/>
  <c r="CH129" i="10"/>
  <c r="CH4" i="10"/>
  <c r="CG29" i="10"/>
  <c r="CG54" i="10"/>
  <c r="CG79" i="10"/>
  <c r="CG104" i="10"/>
  <c r="CG129" i="10"/>
  <c r="CG4" i="10"/>
  <c r="CF29" i="10"/>
  <c r="CF54" i="10"/>
  <c r="CF79" i="10"/>
  <c r="CF104" i="10"/>
  <c r="CF129" i="10"/>
  <c r="CF4" i="10"/>
  <c r="CE29" i="10"/>
  <c r="CE54" i="10"/>
  <c r="CE79" i="10"/>
  <c r="CE104" i="10"/>
  <c r="CE129" i="10"/>
  <c r="CE4" i="10"/>
  <c r="CD29" i="10"/>
  <c r="CD54" i="10"/>
  <c r="CD79" i="10"/>
  <c r="CD104" i="10"/>
  <c r="CD129" i="10"/>
  <c r="CD4" i="10"/>
  <c r="CC29" i="10"/>
  <c r="CC54" i="10"/>
  <c r="CC79" i="10"/>
  <c r="CC104" i="10"/>
  <c r="CC129" i="10"/>
  <c r="CC4" i="10"/>
  <c r="CB29" i="10"/>
  <c r="CB54" i="10"/>
  <c r="CB79" i="10"/>
  <c r="CB104" i="10"/>
  <c r="CB129" i="10"/>
  <c r="CB4" i="10"/>
  <c r="CA29" i="10"/>
  <c r="CA54" i="10"/>
  <c r="CA79" i="10"/>
  <c r="CA104" i="10"/>
  <c r="CA129" i="10"/>
  <c r="CA4" i="10"/>
  <c r="BZ29" i="10"/>
  <c r="BZ54" i="10"/>
  <c r="BZ79" i="10"/>
  <c r="BZ104" i="10"/>
  <c r="BZ129" i="10"/>
  <c r="BZ4" i="10"/>
  <c r="BY29" i="10"/>
  <c r="BY54" i="10"/>
  <c r="BY79" i="10"/>
  <c r="BY104" i="10"/>
  <c r="BY129" i="10"/>
  <c r="BY4" i="10"/>
  <c r="BX29" i="10"/>
  <c r="BX54" i="10"/>
  <c r="BX79" i="10"/>
  <c r="BX104" i="10"/>
  <c r="BX129" i="10"/>
  <c r="BX4" i="10"/>
  <c r="BW29" i="10"/>
  <c r="BW54" i="10"/>
  <c r="BW79" i="10"/>
  <c r="BW104" i="10"/>
  <c r="BW129" i="10"/>
  <c r="BW4" i="10"/>
  <c r="BV29" i="10"/>
  <c r="BV54" i="10"/>
  <c r="BV79" i="10"/>
  <c r="BV104" i="10"/>
  <c r="BV129" i="10"/>
  <c r="BV4" i="10"/>
  <c r="BU29" i="10"/>
  <c r="BU54" i="10"/>
  <c r="BU79" i="10"/>
  <c r="BU104" i="10"/>
  <c r="BU129" i="10"/>
  <c r="BU4" i="10"/>
  <c r="BT29" i="10"/>
  <c r="BT54" i="10"/>
  <c r="BT79" i="10"/>
  <c r="BT104" i="10"/>
  <c r="BT129" i="10"/>
  <c r="BT4" i="10"/>
  <c r="BS29" i="10"/>
  <c r="BS54" i="10"/>
  <c r="BS79" i="10"/>
  <c r="BS104" i="10"/>
  <c r="BS129" i="10"/>
  <c r="BS4" i="10"/>
  <c r="BR29" i="10"/>
  <c r="BR54" i="10"/>
  <c r="BR79" i="10"/>
  <c r="BR104" i="10"/>
  <c r="BR129" i="10"/>
  <c r="BR4" i="10"/>
  <c r="BQ29" i="10"/>
  <c r="BQ54" i="10"/>
  <c r="BQ79" i="10"/>
  <c r="BQ104" i="10"/>
  <c r="BQ129" i="10"/>
  <c r="BQ4" i="10"/>
  <c r="BP29" i="10"/>
  <c r="BP54" i="10"/>
  <c r="BP79" i="10"/>
  <c r="BP104" i="10"/>
  <c r="BP129" i="10"/>
  <c r="BP4" i="10"/>
  <c r="BO29" i="10"/>
  <c r="BO54" i="10"/>
  <c r="BO79" i="10"/>
  <c r="BO104" i="10"/>
  <c r="BO129" i="10"/>
  <c r="BO4" i="10"/>
  <c r="BN29" i="10"/>
  <c r="BN54" i="10"/>
  <c r="BN79" i="10"/>
  <c r="BN104" i="10"/>
  <c r="BN129" i="10"/>
  <c r="BN4" i="10"/>
  <c r="BM29" i="10"/>
  <c r="BM54" i="10"/>
  <c r="BM79" i="10"/>
  <c r="BM104" i="10"/>
  <c r="BM129" i="10"/>
  <c r="BM4" i="10"/>
  <c r="BL29" i="10"/>
  <c r="BL54" i="10"/>
  <c r="BL79" i="10"/>
  <c r="BL104" i="10"/>
  <c r="BL129" i="10"/>
  <c r="BL4" i="10"/>
  <c r="BK29" i="10"/>
  <c r="BK54" i="10"/>
  <c r="BK79" i="10"/>
  <c r="BK104" i="10"/>
  <c r="BK129" i="10"/>
  <c r="BK4" i="10"/>
  <c r="BJ29" i="10"/>
  <c r="BJ54" i="10"/>
  <c r="BJ79" i="10"/>
  <c r="BJ104" i="10"/>
  <c r="BJ129" i="10"/>
  <c r="BJ4" i="10"/>
  <c r="BI29" i="10"/>
  <c r="BI54" i="10"/>
  <c r="BI79" i="10"/>
  <c r="BI104" i="10"/>
  <c r="BI129" i="10"/>
  <c r="BI4" i="10"/>
  <c r="BH29" i="10"/>
  <c r="BH54" i="10"/>
  <c r="BH79" i="10"/>
  <c r="BH104" i="10"/>
  <c r="BH129" i="10"/>
  <c r="BH4" i="10"/>
  <c r="BG29" i="10"/>
  <c r="BG54" i="10"/>
  <c r="BG79" i="10"/>
  <c r="BG104" i="10"/>
  <c r="BG129" i="10"/>
  <c r="BG4" i="10"/>
  <c r="BF29" i="10"/>
  <c r="BF54" i="10"/>
  <c r="BF79" i="10"/>
  <c r="BF104" i="10"/>
  <c r="BF129" i="10"/>
  <c r="BF4" i="10"/>
  <c r="BE29" i="10"/>
  <c r="BE54" i="10"/>
  <c r="BE79" i="10"/>
  <c r="BE104" i="10"/>
  <c r="BE129" i="10"/>
  <c r="BE4" i="10"/>
  <c r="BD29" i="10"/>
  <c r="BD54" i="10"/>
  <c r="BD79" i="10"/>
  <c r="BD104" i="10"/>
  <c r="BD129" i="10"/>
  <c r="BD4" i="10"/>
  <c r="BC29" i="10"/>
  <c r="BC54" i="10"/>
  <c r="BC79" i="10"/>
  <c r="BC104" i="10"/>
  <c r="BC129" i="10"/>
  <c r="BC4" i="10"/>
  <c r="BB29" i="10"/>
  <c r="BB54" i="10"/>
  <c r="BB79" i="10"/>
  <c r="BB104" i="10"/>
  <c r="BB129" i="10"/>
  <c r="BB4" i="10"/>
  <c r="BA29" i="10"/>
  <c r="BA54" i="10"/>
  <c r="BA79" i="10"/>
  <c r="BA104" i="10"/>
  <c r="BA129" i="10"/>
  <c r="BA4" i="10"/>
  <c r="AZ29" i="10"/>
  <c r="AZ54" i="10"/>
  <c r="AZ79" i="10"/>
  <c r="AZ104" i="10"/>
  <c r="AZ129" i="10"/>
  <c r="AZ4" i="10"/>
  <c r="AY29" i="10"/>
  <c r="AY54" i="10"/>
  <c r="AY79" i="10"/>
  <c r="AY104" i="10"/>
  <c r="AY129" i="10"/>
  <c r="AY4" i="10"/>
  <c r="AX29" i="10"/>
  <c r="AX54" i="10"/>
  <c r="AX79" i="10"/>
  <c r="AX104" i="10"/>
  <c r="AX129" i="10"/>
  <c r="AX4" i="10"/>
  <c r="AW29" i="10"/>
  <c r="AW54" i="10"/>
  <c r="AW79" i="10"/>
  <c r="AW104" i="10"/>
  <c r="AW129" i="10"/>
  <c r="AW4" i="10"/>
  <c r="AV29" i="10"/>
  <c r="AV54" i="10"/>
  <c r="AV79" i="10"/>
  <c r="AV104" i="10"/>
  <c r="AV129" i="10"/>
  <c r="AV4" i="10"/>
  <c r="AU29" i="10"/>
  <c r="AU54" i="10"/>
  <c r="AU79" i="10"/>
  <c r="AU104" i="10"/>
  <c r="AU129" i="10"/>
  <c r="AU4" i="10"/>
  <c r="AT29" i="10"/>
  <c r="AT54" i="10"/>
  <c r="AT79" i="10"/>
  <c r="AT104" i="10"/>
  <c r="AT129" i="10"/>
  <c r="AT4" i="10"/>
  <c r="AS29" i="10"/>
  <c r="AS54" i="10"/>
  <c r="AS79" i="10"/>
  <c r="AS104" i="10"/>
  <c r="AS129" i="10"/>
  <c r="AS4" i="10"/>
  <c r="AR29" i="10"/>
  <c r="AR54" i="10"/>
  <c r="AR79" i="10"/>
  <c r="AR104" i="10"/>
  <c r="AR129" i="10"/>
  <c r="AR4" i="10"/>
  <c r="AQ29" i="10"/>
  <c r="AQ54" i="10"/>
  <c r="AQ79" i="10"/>
  <c r="AQ104" i="10"/>
  <c r="AQ129" i="10"/>
  <c r="AQ4" i="10"/>
  <c r="AP29" i="10"/>
  <c r="AP54" i="10"/>
  <c r="AP79" i="10"/>
  <c r="AP104" i="10"/>
  <c r="AP129" i="10"/>
  <c r="AP4" i="10"/>
  <c r="AO29" i="10"/>
  <c r="AO54" i="10"/>
  <c r="AO79" i="10"/>
  <c r="AO104" i="10"/>
  <c r="AO129" i="10"/>
  <c r="AO4" i="10"/>
  <c r="AN29" i="10"/>
  <c r="AN54" i="10"/>
  <c r="AN79" i="10"/>
  <c r="AN104" i="10"/>
  <c r="AN129" i="10"/>
  <c r="AN4" i="10"/>
  <c r="AM29" i="10"/>
  <c r="AM54" i="10"/>
  <c r="AM79" i="10"/>
  <c r="AM104" i="10"/>
  <c r="AM129" i="10"/>
  <c r="AM4" i="10"/>
  <c r="AL29" i="10"/>
  <c r="AL54" i="10"/>
  <c r="AL79" i="10"/>
  <c r="AL104" i="10"/>
  <c r="AL129" i="10"/>
  <c r="AL4" i="10"/>
  <c r="AK29" i="10"/>
  <c r="AK54" i="10"/>
  <c r="AK79" i="10"/>
  <c r="AK104" i="10"/>
  <c r="AK129" i="10"/>
  <c r="AK4" i="10"/>
  <c r="AJ29" i="10"/>
  <c r="AJ54" i="10"/>
  <c r="AJ79" i="10"/>
  <c r="AJ104" i="10"/>
  <c r="AJ129" i="10"/>
  <c r="AJ4" i="10"/>
  <c r="AI29" i="10"/>
  <c r="AI54" i="10"/>
  <c r="AI79" i="10"/>
  <c r="AI104" i="10"/>
  <c r="AI129" i="10"/>
  <c r="AI4" i="10"/>
  <c r="AH29" i="10"/>
  <c r="AH54" i="10"/>
  <c r="AH79" i="10"/>
  <c r="AH104" i="10"/>
  <c r="AH129" i="10"/>
  <c r="AH4" i="10"/>
  <c r="AG29" i="10"/>
  <c r="AG54" i="10"/>
  <c r="AG79" i="10"/>
  <c r="AG104" i="10"/>
  <c r="AG129" i="10"/>
  <c r="AG4" i="10"/>
  <c r="AF29" i="10"/>
  <c r="AF54" i="10"/>
  <c r="AF79" i="10"/>
  <c r="AF104" i="10"/>
  <c r="AF129" i="10"/>
  <c r="AF4" i="10"/>
  <c r="AE29" i="10"/>
  <c r="AE54" i="10"/>
  <c r="AE79" i="10"/>
  <c r="AE104" i="10"/>
  <c r="AE129" i="10"/>
  <c r="AE4" i="10"/>
  <c r="AD29" i="10"/>
  <c r="AD54" i="10"/>
  <c r="AD79" i="10"/>
  <c r="AD104" i="10"/>
  <c r="AD129" i="10"/>
  <c r="AD4" i="10"/>
  <c r="AC29" i="10"/>
  <c r="AC54" i="10"/>
  <c r="AC79" i="10"/>
  <c r="AC104" i="10"/>
  <c r="AC129" i="10"/>
  <c r="AC4" i="10"/>
  <c r="AB29" i="10"/>
  <c r="AB54" i="10"/>
  <c r="AB79" i="10"/>
  <c r="AB104" i="10"/>
  <c r="AB129" i="10"/>
  <c r="AB4" i="10"/>
  <c r="AA29" i="10"/>
  <c r="AA54" i="10"/>
  <c r="AA79" i="10"/>
  <c r="AA104" i="10"/>
  <c r="AA129" i="10"/>
  <c r="AA4" i="10"/>
  <c r="Z29" i="10"/>
  <c r="Z54" i="10"/>
  <c r="Z79" i="10"/>
  <c r="Z104" i="10"/>
  <c r="Z129" i="10"/>
  <c r="Z4" i="10"/>
  <c r="Y29" i="10"/>
  <c r="Y54" i="10"/>
  <c r="Y79" i="10"/>
  <c r="Y104" i="10"/>
  <c r="Y129" i="10"/>
  <c r="Y4" i="10"/>
  <c r="X4" i="10"/>
  <c r="W4" i="10"/>
  <c r="V4" i="10"/>
  <c r="U4" i="10"/>
  <c r="T4" i="10"/>
  <c r="S4" i="10"/>
  <c r="GP29" i="10"/>
  <c r="GP54" i="10"/>
  <c r="GP79" i="10"/>
  <c r="GP104" i="10"/>
  <c r="GP129" i="10"/>
  <c r="GP4" i="10"/>
  <c r="EP2" i="10"/>
  <c r="EQ2" i="10"/>
  <c r="ER2" i="10"/>
  <c r="ES2" i="10"/>
  <c r="ET2" i="10"/>
  <c r="EU2" i="10"/>
  <c r="EV2" i="10"/>
  <c r="EW2" i="10"/>
  <c r="EX2" i="10"/>
  <c r="EY2" i="10"/>
  <c r="EZ2" i="10"/>
  <c r="FA2" i="10"/>
  <c r="FB2" i="10"/>
  <c r="FC2" i="10"/>
  <c r="FD2" i="10"/>
  <c r="FE2" i="10"/>
  <c r="FF2" i="10"/>
  <c r="FG2" i="10"/>
  <c r="FH2" i="10"/>
  <c r="FI2" i="10"/>
  <c r="FJ2" i="10"/>
  <c r="FK2" i="10"/>
  <c r="FL2" i="10"/>
  <c r="FM2" i="10"/>
  <c r="FN2" i="10"/>
  <c r="FO2" i="10"/>
  <c r="FP2" i="10"/>
  <c r="FQ2" i="10"/>
  <c r="FR2" i="10"/>
  <c r="FS2" i="10"/>
  <c r="FT2" i="10"/>
  <c r="FU2" i="10"/>
  <c r="FV2" i="10"/>
  <c r="FW2" i="10"/>
  <c r="FX2" i="10"/>
  <c r="FY2" i="10"/>
  <c r="FZ2" i="10"/>
  <c r="GA2" i="10"/>
  <c r="GB2" i="10"/>
  <c r="GC2" i="10"/>
  <c r="GD2" i="10"/>
  <c r="GE2" i="10"/>
  <c r="GF2" i="10"/>
  <c r="GG2" i="10"/>
  <c r="GH2" i="10"/>
  <c r="GI2" i="10"/>
  <c r="GJ2" i="10"/>
  <c r="GK2" i="10"/>
  <c r="GL2" i="10"/>
  <c r="GM2" i="10"/>
  <c r="GN2" i="10"/>
  <c r="GO2" i="10"/>
  <c r="GP2" i="10"/>
  <c r="GP127" i="10"/>
  <c r="GP117" i="10"/>
  <c r="GP118" i="10"/>
  <c r="GP108" i="10"/>
  <c r="GP109" i="10"/>
  <c r="GP130" i="10"/>
  <c r="GO127" i="10"/>
  <c r="GO117" i="10"/>
  <c r="GO118" i="10"/>
  <c r="GO108" i="10"/>
  <c r="GO109" i="10"/>
  <c r="GO130" i="10"/>
  <c r="GN127" i="10"/>
  <c r="GN117" i="10"/>
  <c r="GN118" i="10"/>
  <c r="GN108" i="10"/>
  <c r="GN109" i="10"/>
  <c r="GN130" i="10"/>
  <c r="GM127" i="10"/>
  <c r="GM117" i="10"/>
  <c r="GM118" i="10"/>
  <c r="GM108" i="10"/>
  <c r="GM109" i="10"/>
  <c r="GM130" i="10"/>
  <c r="GL127" i="10"/>
  <c r="GL117" i="10"/>
  <c r="GL118" i="10"/>
  <c r="GL108" i="10"/>
  <c r="GL109" i="10"/>
  <c r="GL130" i="10"/>
  <c r="GK127" i="10"/>
  <c r="GK117" i="10"/>
  <c r="GK118" i="10"/>
  <c r="GK108" i="10"/>
  <c r="GK109" i="10"/>
  <c r="GK130" i="10"/>
  <c r="GJ127" i="10"/>
  <c r="GJ117" i="10"/>
  <c r="GJ118" i="10"/>
  <c r="GJ108" i="10"/>
  <c r="GJ109" i="10"/>
  <c r="GJ130" i="10"/>
  <c r="GI127" i="10"/>
  <c r="GI117" i="10"/>
  <c r="GI118" i="10"/>
  <c r="GI108" i="10"/>
  <c r="GI109" i="10"/>
  <c r="GI130" i="10"/>
  <c r="GH127" i="10"/>
  <c r="GH117" i="10"/>
  <c r="GH118" i="10"/>
  <c r="GH108" i="10"/>
  <c r="GH109" i="10"/>
  <c r="GH130" i="10"/>
  <c r="GG127" i="10"/>
  <c r="GG117" i="10"/>
  <c r="GG118" i="10"/>
  <c r="GG108" i="10"/>
  <c r="GG109" i="10"/>
  <c r="GG130" i="10"/>
  <c r="GF127" i="10"/>
  <c r="GF117" i="10"/>
  <c r="GF118" i="10"/>
  <c r="GF108" i="10"/>
  <c r="GF109" i="10"/>
  <c r="GF130" i="10"/>
  <c r="GE127" i="10"/>
  <c r="GE117" i="10"/>
  <c r="GE118" i="10"/>
  <c r="GE108" i="10"/>
  <c r="GE109" i="10"/>
  <c r="GE130" i="10"/>
  <c r="GD127" i="10"/>
  <c r="GD117" i="10"/>
  <c r="GD118" i="10"/>
  <c r="GD108" i="10"/>
  <c r="GD109" i="10"/>
  <c r="GD130" i="10"/>
  <c r="GC127" i="10"/>
  <c r="GC117" i="10"/>
  <c r="GC118" i="10"/>
  <c r="GC108" i="10"/>
  <c r="GC109" i="10"/>
  <c r="GC130" i="10"/>
  <c r="GB127" i="10"/>
  <c r="GB117" i="10"/>
  <c r="GB118" i="10"/>
  <c r="GB108" i="10"/>
  <c r="GB109" i="10"/>
  <c r="GB130" i="10"/>
  <c r="GA127" i="10"/>
  <c r="GA117" i="10"/>
  <c r="GA118" i="10"/>
  <c r="GA108" i="10"/>
  <c r="GA109" i="10"/>
  <c r="GA130" i="10"/>
  <c r="FZ127" i="10"/>
  <c r="FZ117" i="10"/>
  <c r="FZ118" i="10"/>
  <c r="FZ108" i="10"/>
  <c r="FZ109" i="10"/>
  <c r="FZ130" i="10"/>
  <c r="FY127" i="10"/>
  <c r="FY117" i="10"/>
  <c r="FY118" i="10"/>
  <c r="FY108" i="10"/>
  <c r="FY109" i="10"/>
  <c r="FY130" i="10"/>
  <c r="FX127" i="10"/>
  <c r="FX117" i="10"/>
  <c r="FX118" i="10"/>
  <c r="FX108" i="10"/>
  <c r="FX109" i="10"/>
  <c r="FX130" i="10"/>
  <c r="FW127" i="10"/>
  <c r="FW117" i="10"/>
  <c r="FW118" i="10"/>
  <c r="FW108" i="10"/>
  <c r="FW109" i="10"/>
  <c r="FW130" i="10"/>
  <c r="FV127" i="10"/>
  <c r="FV117" i="10"/>
  <c r="FV118" i="10"/>
  <c r="FV108" i="10"/>
  <c r="FV109" i="10"/>
  <c r="FV130" i="10"/>
  <c r="FU127" i="10"/>
  <c r="FU117" i="10"/>
  <c r="FU118" i="10"/>
  <c r="FU108" i="10"/>
  <c r="FU109" i="10"/>
  <c r="FU130" i="10"/>
  <c r="FT127" i="10"/>
  <c r="FT117" i="10"/>
  <c r="FT118" i="10"/>
  <c r="FT108" i="10"/>
  <c r="FT109" i="10"/>
  <c r="FT130" i="10"/>
  <c r="FS127" i="10"/>
  <c r="FS117" i="10"/>
  <c r="FS118" i="10"/>
  <c r="FS108" i="10"/>
  <c r="FS109" i="10"/>
  <c r="FS130" i="10"/>
  <c r="FR127" i="10"/>
  <c r="FR117" i="10"/>
  <c r="FR118" i="10"/>
  <c r="FR108" i="10"/>
  <c r="FR109" i="10"/>
  <c r="FR130" i="10"/>
  <c r="FQ127" i="10"/>
  <c r="FQ117" i="10"/>
  <c r="FQ118" i="10"/>
  <c r="FQ108" i="10"/>
  <c r="FQ109" i="10"/>
  <c r="FQ130" i="10"/>
  <c r="FP127" i="10"/>
  <c r="FP117" i="10"/>
  <c r="FP118" i="10"/>
  <c r="FP108" i="10"/>
  <c r="FP109" i="10"/>
  <c r="FP130" i="10"/>
  <c r="FO127" i="10"/>
  <c r="FO117" i="10"/>
  <c r="FO118" i="10"/>
  <c r="FO108" i="10"/>
  <c r="FO109" i="10"/>
  <c r="FO130" i="10"/>
  <c r="FN127" i="10"/>
  <c r="FN117" i="10"/>
  <c r="FN118" i="10"/>
  <c r="FN108" i="10"/>
  <c r="FN109" i="10"/>
  <c r="FN130" i="10"/>
  <c r="FM127" i="10"/>
  <c r="FM117" i="10"/>
  <c r="FM118" i="10"/>
  <c r="FM108" i="10"/>
  <c r="FM109" i="10"/>
  <c r="FM130" i="10"/>
  <c r="FL127" i="10"/>
  <c r="FL117" i="10"/>
  <c r="FL118" i="10"/>
  <c r="FL108" i="10"/>
  <c r="FL109" i="10"/>
  <c r="FL130" i="10"/>
  <c r="FK127" i="10"/>
  <c r="FK117" i="10"/>
  <c r="FK118" i="10"/>
  <c r="FK108" i="10"/>
  <c r="FK109" i="10"/>
  <c r="FK130" i="10"/>
  <c r="FJ127" i="10"/>
  <c r="FJ117" i="10"/>
  <c r="FJ118" i="10"/>
  <c r="FJ108" i="10"/>
  <c r="FJ109" i="10"/>
  <c r="FJ130" i="10"/>
  <c r="FI127" i="10"/>
  <c r="FI117" i="10"/>
  <c r="FI118" i="10"/>
  <c r="FI108" i="10"/>
  <c r="FI109" i="10"/>
  <c r="FI130" i="10"/>
  <c r="FH127" i="10"/>
  <c r="FH117" i="10"/>
  <c r="FH118" i="10"/>
  <c r="FH108" i="10"/>
  <c r="FH109" i="10"/>
  <c r="FH130" i="10"/>
  <c r="FG127" i="10"/>
  <c r="FG117" i="10"/>
  <c r="FG118" i="10"/>
  <c r="FG108" i="10"/>
  <c r="FG109" i="10"/>
  <c r="FG130" i="10"/>
  <c r="FF127" i="10"/>
  <c r="FF117" i="10"/>
  <c r="FF118" i="10"/>
  <c r="FF108" i="10"/>
  <c r="FF109" i="10"/>
  <c r="FF130" i="10"/>
  <c r="FE127" i="10"/>
  <c r="FE117" i="10"/>
  <c r="FE118" i="10"/>
  <c r="FE108" i="10"/>
  <c r="FE109" i="10"/>
  <c r="FE130" i="10"/>
  <c r="FD127" i="10"/>
  <c r="FD117" i="10"/>
  <c r="FD118" i="10"/>
  <c r="FD108" i="10"/>
  <c r="FD109" i="10"/>
  <c r="FD130" i="10"/>
  <c r="FC127" i="10"/>
  <c r="FC117" i="10"/>
  <c r="FC118" i="10"/>
  <c r="FC108" i="10"/>
  <c r="FC109" i="10"/>
  <c r="FC130" i="10"/>
  <c r="FB127" i="10"/>
  <c r="FB117" i="10"/>
  <c r="FB118" i="10"/>
  <c r="FB108" i="10"/>
  <c r="FB109" i="10"/>
  <c r="FB130" i="10"/>
  <c r="FA127" i="10"/>
  <c r="FA117" i="10"/>
  <c r="FA118" i="10"/>
  <c r="FA108" i="10"/>
  <c r="FA109" i="10"/>
  <c r="FA130" i="10"/>
  <c r="EZ127" i="10"/>
  <c r="EZ117" i="10"/>
  <c r="EZ118" i="10"/>
  <c r="EZ108" i="10"/>
  <c r="EZ109" i="10"/>
  <c r="EZ130" i="10"/>
  <c r="EY127" i="10"/>
  <c r="EY117" i="10"/>
  <c r="EY118" i="10"/>
  <c r="EY108" i="10"/>
  <c r="EY109" i="10"/>
  <c r="EY130" i="10"/>
  <c r="EX127" i="10"/>
  <c r="EX117" i="10"/>
  <c r="EX118" i="10"/>
  <c r="EX108" i="10"/>
  <c r="EX109" i="10"/>
  <c r="EX130" i="10"/>
  <c r="EW127" i="10"/>
  <c r="EW117" i="10"/>
  <c r="EW118" i="10"/>
  <c r="EW108" i="10"/>
  <c r="EW109" i="10"/>
  <c r="EW130" i="10"/>
  <c r="EV127" i="10"/>
  <c r="EV117" i="10"/>
  <c r="EV118" i="10"/>
  <c r="EV108" i="10"/>
  <c r="EV109" i="10"/>
  <c r="EV130" i="10"/>
  <c r="EU127" i="10"/>
  <c r="EU117" i="10"/>
  <c r="EU118" i="10"/>
  <c r="EU108" i="10"/>
  <c r="EU109" i="10"/>
  <c r="EU130" i="10"/>
  <c r="ET127" i="10"/>
  <c r="ET117" i="10"/>
  <c r="ET118" i="10"/>
  <c r="ET108" i="10"/>
  <c r="ET109" i="10"/>
  <c r="ET130" i="10"/>
  <c r="ES127" i="10"/>
  <c r="ES117" i="10"/>
  <c r="ES118" i="10"/>
  <c r="ES108" i="10"/>
  <c r="ES109" i="10"/>
  <c r="ES130" i="10"/>
  <c r="ER127" i="10"/>
  <c r="ER117" i="10"/>
  <c r="ER118" i="10"/>
  <c r="ER108" i="10"/>
  <c r="ER109" i="10"/>
  <c r="ER130" i="10"/>
  <c r="EQ127" i="10"/>
  <c r="EQ117" i="10"/>
  <c r="EQ118" i="10"/>
  <c r="EQ108" i="10"/>
  <c r="EQ109" i="10"/>
  <c r="EQ130" i="10"/>
  <c r="EP127" i="10"/>
  <c r="EP117" i="10"/>
  <c r="EP118" i="10"/>
  <c r="EP108" i="10"/>
  <c r="EP109" i="10"/>
  <c r="EP130" i="10"/>
  <c r="GP110" i="10"/>
  <c r="GP114" i="10"/>
  <c r="GP116" i="10"/>
  <c r="GP123" i="10"/>
  <c r="GO110" i="10"/>
  <c r="GO114" i="10"/>
  <c r="GO116" i="10"/>
  <c r="GO123" i="10"/>
  <c r="GN110" i="10"/>
  <c r="GN114" i="10"/>
  <c r="GN116" i="10"/>
  <c r="GN123" i="10"/>
  <c r="GM110" i="10"/>
  <c r="GM114" i="10"/>
  <c r="GM116" i="10"/>
  <c r="GM123" i="10"/>
  <c r="GL110" i="10"/>
  <c r="GL114" i="10"/>
  <c r="GL116" i="10"/>
  <c r="GL123" i="10"/>
  <c r="GK110" i="10"/>
  <c r="GK114" i="10"/>
  <c r="GK116" i="10"/>
  <c r="GK123" i="10"/>
  <c r="GJ110" i="10"/>
  <c r="GJ114" i="10"/>
  <c r="GJ116" i="10"/>
  <c r="GJ123" i="10"/>
  <c r="GI110" i="10"/>
  <c r="GI114" i="10"/>
  <c r="GI116" i="10"/>
  <c r="GI123" i="10"/>
  <c r="GH110" i="10"/>
  <c r="GH114" i="10"/>
  <c r="GH116" i="10"/>
  <c r="GH123" i="10"/>
  <c r="GG110" i="10"/>
  <c r="GG114" i="10"/>
  <c r="GG116" i="10"/>
  <c r="GG123" i="10"/>
  <c r="GF110" i="10"/>
  <c r="GF114" i="10"/>
  <c r="GF116" i="10"/>
  <c r="GF123" i="10"/>
  <c r="GE110" i="10"/>
  <c r="GE114" i="10"/>
  <c r="GE116" i="10"/>
  <c r="GE123" i="10"/>
  <c r="GD110" i="10"/>
  <c r="GD114" i="10"/>
  <c r="GD116" i="10"/>
  <c r="GD123" i="10"/>
  <c r="GC110" i="10"/>
  <c r="GC114" i="10"/>
  <c r="GC116" i="10"/>
  <c r="GC123" i="10"/>
  <c r="GB110" i="10"/>
  <c r="GB114" i="10"/>
  <c r="GB116" i="10"/>
  <c r="GB123" i="10"/>
  <c r="GA110" i="10"/>
  <c r="GA114" i="10"/>
  <c r="GA116" i="10"/>
  <c r="GA123" i="10"/>
  <c r="FZ110" i="10"/>
  <c r="FZ114" i="10"/>
  <c r="FZ116" i="10"/>
  <c r="FZ123" i="10"/>
  <c r="FY110" i="10"/>
  <c r="FY114" i="10"/>
  <c r="FY116" i="10"/>
  <c r="FY123" i="10"/>
  <c r="FX110" i="10"/>
  <c r="FX114" i="10"/>
  <c r="FX116" i="10"/>
  <c r="FX123" i="10"/>
  <c r="FW110" i="10"/>
  <c r="FW114" i="10"/>
  <c r="FW116" i="10"/>
  <c r="FW123" i="10"/>
  <c r="FV110" i="10"/>
  <c r="FV114" i="10"/>
  <c r="FV116" i="10"/>
  <c r="FV123" i="10"/>
  <c r="FU110" i="10"/>
  <c r="FU114" i="10"/>
  <c r="FU116" i="10"/>
  <c r="FU123" i="10"/>
  <c r="FT110" i="10"/>
  <c r="FT114" i="10"/>
  <c r="FT116" i="10"/>
  <c r="FT123" i="10"/>
  <c r="FS110" i="10"/>
  <c r="FS114" i="10"/>
  <c r="FS116" i="10"/>
  <c r="FS123" i="10"/>
  <c r="FR110" i="10"/>
  <c r="FR114" i="10"/>
  <c r="FR116" i="10"/>
  <c r="FR123" i="10"/>
  <c r="FQ110" i="10"/>
  <c r="FQ114" i="10"/>
  <c r="FQ116" i="10"/>
  <c r="FQ123" i="10"/>
  <c r="FP110" i="10"/>
  <c r="FP114" i="10"/>
  <c r="FP116" i="10"/>
  <c r="FP123" i="10"/>
  <c r="FO110" i="10"/>
  <c r="FO114" i="10"/>
  <c r="FO116" i="10"/>
  <c r="FO123" i="10"/>
  <c r="FN110" i="10"/>
  <c r="FN114" i="10"/>
  <c r="FN116" i="10"/>
  <c r="FN123" i="10"/>
  <c r="FM110" i="10"/>
  <c r="FM114" i="10"/>
  <c r="FM116" i="10"/>
  <c r="FM123" i="10"/>
  <c r="FL110" i="10"/>
  <c r="FL114" i="10"/>
  <c r="FL116" i="10"/>
  <c r="FL123" i="10"/>
  <c r="FK110" i="10"/>
  <c r="FK114" i="10"/>
  <c r="FK116" i="10"/>
  <c r="FK123" i="10"/>
  <c r="FJ110" i="10"/>
  <c r="FJ114" i="10"/>
  <c r="FJ116" i="10"/>
  <c r="FJ123" i="10"/>
  <c r="FI110" i="10"/>
  <c r="FI114" i="10"/>
  <c r="FI116" i="10"/>
  <c r="FI123" i="10"/>
  <c r="FH110" i="10"/>
  <c r="FH114" i="10"/>
  <c r="FH116" i="10"/>
  <c r="FH123" i="10"/>
  <c r="FG110" i="10"/>
  <c r="FG114" i="10"/>
  <c r="FG116" i="10"/>
  <c r="FG123" i="10"/>
  <c r="FF110" i="10"/>
  <c r="FF114" i="10"/>
  <c r="FF116" i="10"/>
  <c r="FF123" i="10"/>
  <c r="FE110" i="10"/>
  <c r="FE114" i="10"/>
  <c r="FE116" i="10"/>
  <c r="FE123" i="10"/>
  <c r="FD110" i="10"/>
  <c r="FD114" i="10"/>
  <c r="FD116" i="10"/>
  <c r="FD123" i="10"/>
  <c r="FC110" i="10"/>
  <c r="FC114" i="10"/>
  <c r="FC116" i="10"/>
  <c r="FC123" i="10"/>
  <c r="FB110" i="10"/>
  <c r="FB114" i="10"/>
  <c r="FB116" i="10"/>
  <c r="FB123" i="10"/>
  <c r="FA110" i="10"/>
  <c r="FA114" i="10"/>
  <c r="FA116" i="10"/>
  <c r="FA123" i="10"/>
  <c r="EZ110" i="10"/>
  <c r="EZ114" i="10"/>
  <c r="EZ116" i="10"/>
  <c r="EZ123" i="10"/>
  <c r="EY110" i="10"/>
  <c r="EY114" i="10"/>
  <c r="EY116" i="10"/>
  <c r="EY123" i="10"/>
  <c r="EX110" i="10"/>
  <c r="EX114" i="10"/>
  <c r="EX116" i="10"/>
  <c r="EX123" i="10"/>
  <c r="EW110" i="10"/>
  <c r="EW114" i="10"/>
  <c r="EW116" i="10"/>
  <c r="EW123" i="10"/>
  <c r="EV110" i="10"/>
  <c r="EV114" i="10"/>
  <c r="EV116" i="10"/>
  <c r="EV123" i="10"/>
  <c r="EU110" i="10"/>
  <c r="EU114" i="10"/>
  <c r="EU116" i="10"/>
  <c r="EU123" i="10"/>
  <c r="ET110" i="10"/>
  <c r="ET114" i="10"/>
  <c r="ET116" i="10"/>
  <c r="ET123" i="10"/>
  <c r="ES110" i="10"/>
  <c r="ES114" i="10"/>
  <c r="ES116" i="10"/>
  <c r="ES123" i="10"/>
  <c r="ER110" i="10"/>
  <c r="ER114" i="10"/>
  <c r="ER116" i="10"/>
  <c r="ER123" i="10"/>
  <c r="EQ110" i="10"/>
  <c r="EQ114" i="10"/>
  <c r="EQ116" i="10"/>
  <c r="EQ123" i="10"/>
  <c r="EP110" i="10"/>
  <c r="EP114" i="10"/>
  <c r="EP116" i="10"/>
  <c r="EP123" i="10"/>
  <c r="GP111" i="10"/>
  <c r="GP115" i="10"/>
  <c r="GO111" i="10"/>
  <c r="GO115" i="10"/>
  <c r="GN111" i="10"/>
  <c r="GN115" i="10"/>
  <c r="GM111" i="10"/>
  <c r="GM115" i="10"/>
  <c r="GL111" i="10"/>
  <c r="GL115" i="10"/>
  <c r="GK111" i="10"/>
  <c r="GK115" i="10"/>
  <c r="GJ111" i="10"/>
  <c r="GJ115" i="10"/>
  <c r="GI111" i="10"/>
  <c r="GI115" i="10"/>
  <c r="GH111" i="10"/>
  <c r="GH115" i="10"/>
  <c r="GG111" i="10"/>
  <c r="GG115" i="10"/>
  <c r="GF111" i="10"/>
  <c r="GF115" i="10"/>
  <c r="GE111" i="10"/>
  <c r="GE115" i="10"/>
  <c r="GD111" i="10"/>
  <c r="GD115" i="10"/>
  <c r="GC111" i="10"/>
  <c r="GC115" i="10"/>
  <c r="GB111" i="10"/>
  <c r="GB115" i="10"/>
  <c r="GA111" i="10"/>
  <c r="GA115" i="10"/>
  <c r="FZ111" i="10"/>
  <c r="FZ115" i="10"/>
  <c r="FY111" i="10"/>
  <c r="FY115" i="10"/>
  <c r="FX111" i="10"/>
  <c r="FX115" i="10"/>
  <c r="FW111" i="10"/>
  <c r="FW115" i="10"/>
  <c r="FV111" i="10"/>
  <c r="FV115" i="10"/>
  <c r="FU111" i="10"/>
  <c r="FU115" i="10"/>
  <c r="FT111" i="10"/>
  <c r="FT115" i="10"/>
  <c r="FS111" i="10"/>
  <c r="FS115" i="10"/>
  <c r="FR111" i="10"/>
  <c r="FR115" i="10"/>
  <c r="FQ111" i="10"/>
  <c r="FQ115" i="10"/>
  <c r="FP111" i="10"/>
  <c r="FP115" i="10"/>
  <c r="FO111" i="10"/>
  <c r="FO115" i="10"/>
  <c r="FN111" i="10"/>
  <c r="FN115" i="10"/>
  <c r="FM111" i="10"/>
  <c r="FM115" i="10"/>
  <c r="FL111" i="10"/>
  <c r="FL115" i="10"/>
  <c r="FK111" i="10"/>
  <c r="FK115" i="10"/>
  <c r="FJ111" i="10"/>
  <c r="FJ115" i="10"/>
  <c r="FI111" i="10"/>
  <c r="FI115" i="10"/>
  <c r="FH111" i="10"/>
  <c r="FH115" i="10"/>
  <c r="FG111" i="10"/>
  <c r="FG115" i="10"/>
  <c r="FF111" i="10"/>
  <c r="FF115" i="10"/>
  <c r="FE111" i="10"/>
  <c r="FE115" i="10"/>
  <c r="FD111" i="10"/>
  <c r="FD115" i="10"/>
  <c r="FC111" i="10"/>
  <c r="FC115" i="10"/>
  <c r="FB111" i="10"/>
  <c r="FB115" i="10"/>
  <c r="FA111" i="10"/>
  <c r="FA115" i="10"/>
  <c r="EZ111" i="10"/>
  <c r="EZ115" i="10"/>
  <c r="EY111" i="10"/>
  <c r="EY115" i="10"/>
  <c r="EX111" i="10"/>
  <c r="EX115" i="10"/>
  <c r="EW111" i="10"/>
  <c r="EW115" i="10"/>
  <c r="EV111" i="10"/>
  <c r="EV115" i="10"/>
  <c r="EU111" i="10"/>
  <c r="EU115" i="10"/>
  <c r="ET111" i="10"/>
  <c r="ET115" i="10"/>
  <c r="ES111" i="10"/>
  <c r="ES115" i="10"/>
  <c r="ER111" i="10"/>
  <c r="ER115" i="10"/>
  <c r="EQ111" i="10"/>
  <c r="EQ115" i="10"/>
  <c r="EP111" i="10"/>
  <c r="EP115" i="10"/>
  <c r="GP113" i="10"/>
  <c r="GO113" i="10"/>
  <c r="GN113" i="10"/>
  <c r="GM113" i="10"/>
  <c r="GL113" i="10"/>
  <c r="GK113" i="10"/>
  <c r="GJ113" i="10"/>
  <c r="GI113" i="10"/>
  <c r="GH113" i="10"/>
  <c r="GG113" i="10"/>
  <c r="GF113" i="10"/>
  <c r="GE113" i="10"/>
  <c r="GD113" i="10"/>
  <c r="GC113" i="10"/>
  <c r="GB113" i="10"/>
  <c r="GA113" i="10"/>
  <c r="FZ113" i="10"/>
  <c r="FY113" i="10"/>
  <c r="FX113" i="10"/>
  <c r="FW113" i="10"/>
  <c r="FV113" i="10"/>
  <c r="FU113" i="10"/>
  <c r="FT113" i="10"/>
  <c r="FS113" i="10"/>
  <c r="FR113" i="10"/>
  <c r="FQ113" i="10"/>
  <c r="FP113" i="10"/>
  <c r="FO113" i="10"/>
  <c r="FN113" i="10"/>
  <c r="FM113" i="10"/>
  <c r="FL113" i="10"/>
  <c r="FK113" i="10"/>
  <c r="FJ113" i="10"/>
  <c r="FI113" i="10"/>
  <c r="FH113" i="10"/>
  <c r="FG113" i="10"/>
  <c r="FF113" i="10"/>
  <c r="FE113" i="10"/>
  <c r="FD113" i="10"/>
  <c r="FC113" i="10"/>
  <c r="FB113" i="10"/>
  <c r="FA113" i="10"/>
  <c r="EZ113" i="10"/>
  <c r="EY113" i="10"/>
  <c r="EX113" i="10"/>
  <c r="EW113" i="10"/>
  <c r="EV113" i="10"/>
  <c r="EU113" i="10"/>
  <c r="ET113" i="10"/>
  <c r="ES113" i="10"/>
  <c r="ER113" i="10"/>
  <c r="EQ113" i="10"/>
  <c r="EP113" i="10"/>
  <c r="GP112" i="10"/>
  <c r="GO112" i="10"/>
  <c r="GN112" i="10"/>
  <c r="GM112" i="10"/>
  <c r="GL112" i="10"/>
  <c r="GK112" i="10"/>
  <c r="GJ112" i="10"/>
  <c r="GI112" i="10"/>
  <c r="GH112" i="10"/>
  <c r="GG112" i="10"/>
  <c r="GF112" i="10"/>
  <c r="GE112" i="10"/>
  <c r="GD112" i="10"/>
  <c r="GC112" i="10"/>
  <c r="GB112" i="10"/>
  <c r="GA112" i="10"/>
  <c r="FZ112" i="10"/>
  <c r="FY112" i="10"/>
  <c r="FX112" i="10"/>
  <c r="FW112" i="10"/>
  <c r="FV112" i="10"/>
  <c r="FU112" i="10"/>
  <c r="FT112" i="10"/>
  <c r="FS112" i="10"/>
  <c r="FR112" i="10"/>
  <c r="FQ112" i="10"/>
  <c r="FP112" i="10"/>
  <c r="FO112" i="10"/>
  <c r="FN112" i="10"/>
  <c r="FM112" i="10"/>
  <c r="FL112" i="10"/>
  <c r="FK112" i="10"/>
  <c r="FJ112" i="10"/>
  <c r="FI112" i="10"/>
  <c r="FH112" i="10"/>
  <c r="FG112" i="10"/>
  <c r="FF112" i="10"/>
  <c r="FE112" i="10"/>
  <c r="FD112" i="10"/>
  <c r="FC112" i="10"/>
  <c r="FB112" i="10"/>
  <c r="FA112" i="10"/>
  <c r="EZ112" i="10"/>
  <c r="EY112" i="10"/>
  <c r="EX112" i="10"/>
  <c r="EW112" i="10"/>
  <c r="EV112" i="10"/>
  <c r="EU112" i="10"/>
  <c r="ET112" i="10"/>
  <c r="ES112" i="10"/>
  <c r="ER112" i="10"/>
  <c r="EQ112" i="10"/>
  <c r="EP112" i="10"/>
  <c r="GP102" i="10"/>
  <c r="GP92" i="10"/>
  <c r="GP93" i="10"/>
  <c r="GP83" i="10"/>
  <c r="GP84" i="10"/>
  <c r="GP105" i="10"/>
  <c r="GO102" i="10"/>
  <c r="GO92" i="10"/>
  <c r="GO93" i="10"/>
  <c r="GO83" i="10"/>
  <c r="GO84" i="10"/>
  <c r="GO105" i="10"/>
  <c r="GN102" i="10"/>
  <c r="GN92" i="10"/>
  <c r="GN93" i="10"/>
  <c r="GN83" i="10"/>
  <c r="GN84" i="10"/>
  <c r="GN105" i="10"/>
  <c r="GM102" i="10"/>
  <c r="GM92" i="10"/>
  <c r="GM93" i="10"/>
  <c r="GM83" i="10"/>
  <c r="GM84" i="10"/>
  <c r="GM105" i="10"/>
  <c r="GL102" i="10"/>
  <c r="GL92" i="10"/>
  <c r="GL93" i="10"/>
  <c r="GL83" i="10"/>
  <c r="GL84" i="10"/>
  <c r="GL105" i="10"/>
  <c r="GK102" i="10"/>
  <c r="GK92" i="10"/>
  <c r="GK93" i="10"/>
  <c r="GK83" i="10"/>
  <c r="GK84" i="10"/>
  <c r="GK105" i="10"/>
  <c r="GJ102" i="10"/>
  <c r="GJ92" i="10"/>
  <c r="GJ93" i="10"/>
  <c r="GJ83" i="10"/>
  <c r="GJ84" i="10"/>
  <c r="GJ105" i="10"/>
  <c r="GI102" i="10"/>
  <c r="GI92" i="10"/>
  <c r="GI93" i="10"/>
  <c r="GI83" i="10"/>
  <c r="GI84" i="10"/>
  <c r="GI105" i="10"/>
  <c r="GH102" i="10"/>
  <c r="GH92" i="10"/>
  <c r="GH93" i="10"/>
  <c r="GH83" i="10"/>
  <c r="GH84" i="10"/>
  <c r="GH105" i="10"/>
  <c r="GG102" i="10"/>
  <c r="GG92" i="10"/>
  <c r="GG93" i="10"/>
  <c r="GG83" i="10"/>
  <c r="GG84" i="10"/>
  <c r="GG105" i="10"/>
  <c r="GF102" i="10"/>
  <c r="GF92" i="10"/>
  <c r="GF93" i="10"/>
  <c r="GF83" i="10"/>
  <c r="GF84" i="10"/>
  <c r="GF105" i="10"/>
  <c r="GE102" i="10"/>
  <c r="GE92" i="10"/>
  <c r="GE93" i="10"/>
  <c r="GE83" i="10"/>
  <c r="GE84" i="10"/>
  <c r="GE105" i="10"/>
  <c r="GD102" i="10"/>
  <c r="GD92" i="10"/>
  <c r="GD93" i="10"/>
  <c r="GD83" i="10"/>
  <c r="GD84" i="10"/>
  <c r="GD105" i="10"/>
  <c r="GC102" i="10"/>
  <c r="GC92" i="10"/>
  <c r="GC93" i="10"/>
  <c r="GC83" i="10"/>
  <c r="GC84" i="10"/>
  <c r="GC105" i="10"/>
  <c r="GB102" i="10"/>
  <c r="GB92" i="10"/>
  <c r="GB93" i="10"/>
  <c r="GB83" i="10"/>
  <c r="GB84" i="10"/>
  <c r="GB105" i="10"/>
  <c r="GA102" i="10"/>
  <c r="GA92" i="10"/>
  <c r="GA93" i="10"/>
  <c r="GA83" i="10"/>
  <c r="GA84" i="10"/>
  <c r="GA105" i="10"/>
  <c r="FZ102" i="10"/>
  <c r="FZ92" i="10"/>
  <c r="FZ93" i="10"/>
  <c r="FZ83" i="10"/>
  <c r="FZ84" i="10"/>
  <c r="FZ105" i="10"/>
  <c r="FY102" i="10"/>
  <c r="FY92" i="10"/>
  <c r="FY93" i="10"/>
  <c r="FY83" i="10"/>
  <c r="FY84" i="10"/>
  <c r="FY105" i="10"/>
  <c r="FX102" i="10"/>
  <c r="FX92" i="10"/>
  <c r="FX93" i="10"/>
  <c r="FX83" i="10"/>
  <c r="FX84" i="10"/>
  <c r="FX105" i="10"/>
  <c r="FW102" i="10"/>
  <c r="FW92" i="10"/>
  <c r="FW93" i="10"/>
  <c r="FW83" i="10"/>
  <c r="FW84" i="10"/>
  <c r="FW105" i="10"/>
  <c r="FV102" i="10"/>
  <c r="FV92" i="10"/>
  <c r="FV93" i="10"/>
  <c r="FV83" i="10"/>
  <c r="FV84" i="10"/>
  <c r="FV105" i="10"/>
  <c r="FU102" i="10"/>
  <c r="FU92" i="10"/>
  <c r="FU93" i="10"/>
  <c r="FU83" i="10"/>
  <c r="FU84" i="10"/>
  <c r="FU105" i="10"/>
  <c r="FT102" i="10"/>
  <c r="FT92" i="10"/>
  <c r="FT93" i="10"/>
  <c r="FT83" i="10"/>
  <c r="FT84" i="10"/>
  <c r="FT105" i="10"/>
  <c r="FS102" i="10"/>
  <c r="FS92" i="10"/>
  <c r="FS93" i="10"/>
  <c r="FS83" i="10"/>
  <c r="FS84" i="10"/>
  <c r="FS105" i="10"/>
  <c r="FR102" i="10"/>
  <c r="FR92" i="10"/>
  <c r="FR93" i="10"/>
  <c r="FR83" i="10"/>
  <c r="FR84" i="10"/>
  <c r="FR105" i="10"/>
  <c r="FQ102" i="10"/>
  <c r="FQ92" i="10"/>
  <c r="FQ93" i="10"/>
  <c r="FQ83" i="10"/>
  <c r="FQ84" i="10"/>
  <c r="FQ105" i="10"/>
  <c r="FP102" i="10"/>
  <c r="FP92" i="10"/>
  <c r="FP93" i="10"/>
  <c r="FP83" i="10"/>
  <c r="FP84" i="10"/>
  <c r="FP105" i="10"/>
  <c r="FO102" i="10"/>
  <c r="FO92" i="10"/>
  <c r="FO93" i="10"/>
  <c r="FO83" i="10"/>
  <c r="FO84" i="10"/>
  <c r="FO105" i="10"/>
  <c r="FN102" i="10"/>
  <c r="FN92" i="10"/>
  <c r="FN93" i="10"/>
  <c r="FN83" i="10"/>
  <c r="FN84" i="10"/>
  <c r="FN105" i="10"/>
  <c r="FM102" i="10"/>
  <c r="FM92" i="10"/>
  <c r="FM93" i="10"/>
  <c r="FM83" i="10"/>
  <c r="FM84" i="10"/>
  <c r="FM105" i="10"/>
  <c r="FL102" i="10"/>
  <c r="FL92" i="10"/>
  <c r="FL93" i="10"/>
  <c r="FL83" i="10"/>
  <c r="FL84" i="10"/>
  <c r="FL105" i="10"/>
  <c r="FK102" i="10"/>
  <c r="FK92" i="10"/>
  <c r="FK93" i="10"/>
  <c r="FK83" i="10"/>
  <c r="FK84" i="10"/>
  <c r="FK105" i="10"/>
  <c r="FJ102" i="10"/>
  <c r="FJ92" i="10"/>
  <c r="FJ93" i="10"/>
  <c r="FJ83" i="10"/>
  <c r="FJ84" i="10"/>
  <c r="FJ105" i="10"/>
  <c r="FI102" i="10"/>
  <c r="FI92" i="10"/>
  <c r="FI93" i="10"/>
  <c r="FI83" i="10"/>
  <c r="FI84" i="10"/>
  <c r="FI105" i="10"/>
  <c r="FH102" i="10"/>
  <c r="FH92" i="10"/>
  <c r="FH93" i="10"/>
  <c r="FH83" i="10"/>
  <c r="FH84" i="10"/>
  <c r="FH105" i="10"/>
  <c r="FG102" i="10"/>
  <c r="FG92" i="10"/>
  <c r="FG93" i="10"/>
  <c r="FG83" i="10"/>
  <c r="FG84" i="10"/>
  <c r="FG105" i="10"/>
  <c r="FF102" i="10"/>
  <c r="FF92" i="10"/>
  <c r="FF93" i="10"/>
  <c r="FF83" i="10"/>
  <c r="FF84" i="10"/>
  <c r="FF105" i="10"/>
  <c r="FE102" i="10"/>
  <c r="FE92" i="10"/>
  <c r="FE93" i="10"/>
  <c r="FE83" i="10"/>
  <c r="FE84" i="10"/>
  <c r="FE105" i="10"/>
  <c r="FD102" i="10"/>
  <c r="FD92" i="10"/>
  <c r="FD93" i="10"/>
  <c r="FD83" i="10"/>
  <c r="FD84" i="10"/>
  <c r="FD105" i="10"/>
  <c r="FC102" i="10"/>
  <c r="FC92" i="10"/>
  <c r="FC93" i="10"/>
  <c r="FC83" i="10"/>
  <c r="FC84" i="10"/>
  <c r="FC105" i="10"/>
  <c r="FB102" i="10"/>
  <c r="FB92" i="10"/>
  <c r="FB93" i="10"/>
  <c r="FB83" i="10"/>
  <c r="FB84" i="10"/>
  <c r="FB105" i="10"/>
  <c r="FA102" i="10"/>
  <c r="FA92" i="10"/>
  <c r="FA93" i="10"/>
  <c r="FA83" i="10"/>
  <c r="FA84" i="10"/>
  <c r="FA105" i="10"/>
  <c r="EZ102" i="10"/>
  <c r="EZ92" i="10"/>
  <c r="EZ93" i="10"/>
  <c r="EZ83" i="10"/>
  <c r="EZ84" i="10"/>
  <c r="EZ105" i="10"/>
  <c r="EY102" i="10"/>
  <c r="EY92" i="10"/>
  <c r="EY93" i="10"/>
  <c r="EY83" i="10"/>
  <c r="EY84" i="10"/>
  <c r="EY105" i="10"/>
  <c r="EX102" i="10"/>
  <c r="EX92" i="10"/>
  <c r="EX93" i="10"/>
  <c r="EX83" i="10"/>
  <c r="EX84" i="10"/>
  <c r="EX105" i="10"/>
  <c r="EW102" i="10"/>
  <c r="EW92" i="10"/>
  <c r="EW93" i="10"/>
  <c r="EW83" i="10"/>
  <c r="EW84" i="10"/>
  <c r="EW105" i="10"/>
  <c r="EV102" i="10"/>
  <c r="EV92" i="10"/>
  <c r="EV93" i="10"/>
  <c r="EV83" i="10"/>
  <c r="EV84" i="10"/>
  <c r="EV105" i="10"/>
  <c r="EU102" i="10"/>
  <c r="EU92" i="10"/>
  <c r="EU93" i="10"/>
  <c r="EU83" i="10"/>
  <c r="EU84" i="10"/>
  <c r="EU105" i="10"/>
  <c r="ET102" i="10"/>
  <c r="ET92" i="10"/>
  <c r="ET93" i="10"/>
  <c r="ET83" i="10"/>
  <c r="ET84" i="10"/>
  <c r="ET105" i="10"/>
  <c r="ES102" i="10"/>
  <c r="ES92" i="10"/>
  <c r="ES93" i="10"/>
  <c r="ES83" i="10"/>
  <c r="ES84" i="10"/>
  <c r="ES105" i="10"/>
  <c r="ER102" i="10"/>
  <c r="ER92" i="10"/>
  <c r="ER93" i="10"/>
  <c r="ER83" i="10"/>
  <c r="ER84" i="10"/>
  <c r="ER105" i="10"/>
  <c r="EQ102" i="10"/>
  <c r="EQ92" i="10"/>
  <c r="EQ93" i="10"/>
  <c r="EQ83" i="10"/>
  <c r="EQ84" i="10"/>
  <c r="EQ105" i="10"/>
  <c r="EP102" i="10"/>
  <c r="EP92" i="10"/>
  <c r="EP93" i="10"/>
  <c r="EP83" i="10"/>
  <c r="EP84" i="10"/>
  <c r="EP105" i="10"/>
  <c r="GP85" i="10"/>
  <c r="GP89" i="10"/>
  <c r="GP91" i="10"/>
  <c r="GP98" i="10"/>
  <c r="GO85" i="10"/>
  <c r="GO89" i="10"/>
  <c r="GO91" i="10"/>
  <c r="GO98" i="10"/>
  <c r="GN85" i="10"/>
  <c r="GN89" i="10"/>
  <c r="GN91" i="10"/>
  <c r="GN98" i="10"/>
  <c r="GM85" i="10"/>
  <c r="GM89" i="10"/>
  <c r="GM91" i="10"/>
  <c r="GM98" i="10"/>
  <c r="GL85" i="10"/>
  <c r="GL89" i="10"/>
  <c r="GL91" i="10"/>
  <c r="GL98" i="10"/>
  <c r="GK85" i="10"/>
  <c r="GK89" i="10"/>
  <c r="GK91" i="10"/>
  <c r="GK98" i="10"/>
  <c r="GJ85" i="10"/>
  <c r="GJ89" i="10"/>
  <c r="GJ91" i="10"/>
  <c r="GJ98" i="10"/>
  <c r="GI85" i="10"/>
  <c r="GI89" i="10"/>
  <c r="GI91" i="10"/>
  <c r="GI98" i="10"/>
  <c r="GH85" i="10"/>
  <c r="GH89" i="10"/>
  <c r="GH91" i="10"/>
  <c r="GH98" i="10"/>
  <c r="GG85" i="10"/>
  <c r="GG89" i="10"/>
  <c r="GG91" i="10"/>
  <c r="GG98" i="10"/>
  <c r="GF85" i="10"/>
  <c r="GF89" i="10"/>
  <c r="GF91" i="10"/>
  <c r="GF98" i="10"/>
  <c r="GE85" i="10"/>
  <c r="GE89" i="10"/>
  <c r="GE91" i="10"/>
  <c r="GE98" i="10"/>
  <c r="GD85" i="10"/>
  <c r="GD89" i="10"/>
  <c r="GD91" i="10"/>
  <c r="GD98" i="10"/>
  <c r="GC85" i="10"/>
  <c r="GC89" i="10"/>
  <c r="GC91" i="10"/>
  <c r="GC98" i="10"/>
  <c r="GB85" i="10"/>
  <c r="GB89" i="10"/>
  <c r="GB91" i="10"/>
  <c r="GB98" i="10"/>
  <c r="GA85" i="10"/>
  <c r="GA89" i="10"/>
  <c r="GA91" i="10"/>
  <c r="GA98" i="10"/>
  <c r="FZ85" i="10"/>
  <c r="FZ89" i="10"/>
  <c r="FZ91" i="10"/>
  <c r="FZ98" i="10"/>
  <c r="FY85" i="10"/>
  <c r="FY89" i="10"/>
  <c r="FY91" i="10"/>
  <c r="FY98" i="10"/>
  <c r="FX85" i="10"/>
  <c r="FX89" i="10"/>
  <c r="FX91" i="10"/>
  <c r="FX98" i="10"/>
  <c r="FW85" i="10"/>
  <c r="FW89" i="10"/>
  <c r="FW91" i="10"/>
  <c r="FW98" i="10"/>
  <c r="FV85" i="10"/>
  <c r="FV89" i="10"/>
  <c r="FV91" i="10"/>
  <c r="FV98" i="10"/>
  <c r="FU85" i="10"/>
  <c r="FU89" i="10"/>
  <c r="FU91" i="10"/>
  <c r="FU98" i="10"/>
  <c r="FT85" i="10"/>
  <c r="FT89" i="10"/>
  <c r="FT91" i="10"/>
  <c r="FT98" i="10"/>
  <c r="FS85" i="10"/>
  <c r="FS89" i="10"/>
  <c r="FS91" i="10"/>
  <c r="FS98" i="10"/>
  <c r="FR85" i="10"/>
  <c r="FR89" i="10"/>
  <c r="FR91" i="10"/>
  <c r="FR98" i="10"/>
  <c r="FQ85" i="10"/>
  <c r="FQ89" i="10"/>
  <c r="FQ91" i="10"/>
  <c r="FQ98" i="10"/>
  <c r="FP85" i="10"/>
  <c r="FP89" i="10"/>
  <c r="FP91" i="10"/>
  <c r="FP98" i="10"/>
  <c r="FO85" i="10"/>
  <c r="FO89" i="10"/>
  <c r="FO91" i="10"/>
  <c r="FO98" i="10"/>
  <c r="FN85" i="10"/>
  <c r="FN89" i="10"/>
  <c r="FN91" i="10"/>
  <c r="FN98" i="10"/>
  <c r="FM85" i="10"/>
  <c r="FM89" i="10"/>
  <c r="FM91" i="10"/>
  <c r="FM98" i="10"/>
  <c r="FL85" i="10"/>
  <c r="FL89" i="10"/>
  <c r="FL91" i="10"/>
  <c r="FL98" i="10"/>
  <c r="FK85" i="10"/>
  <c r="FK89" i="10"/>
  <c r="FK91" i="10"/>
  <c r="FK98" i="10"/>
  <c r="FJ85" i="10"/>
  <c r="FJ89" i="10"/>
  <c r="FJ91" i="10"/>
  <c r="FJ98" i="10"/>
  <c r="FI85" i="10"/>
  <c r="FI89" i="10"/>
  <c r="FI91" i="10"/>
  <c r="FI98" i="10"/>
  <c r="FH85" i="10"/>
  <c r="FH89" i="10"/>
  <c r="FH91" i="10"/>
  <c r="FH98" i="10"/>
  <c r="FG85" i="10"/>
  <c r="FG89" i="10"/>
  <c r="FG91" i="10"/>
  <c r="FG98" i="10"/>
  <c r="FF85" i="10"/>
  <c r="FF89" i="10"/>
  <c r="FF91" i="10"/>
  <c r="FF98" i="10"/>
  <c r="FE85" i="10"/>
  <c r="FE89" i="10"/>
  <c r="FE91" i="10"/>
  <c r="FE98" i="10"/>
  <c r="FD85" i="10"/>
  <c r="FD89" i="10"/>
  <c r="FD91" i="10"/>
  <c r="FD98" i="10"/>
  <c r="FC85" i="10"/>
  <c r="FC89" i="10"/>
  <c r="FC91" i="10"/>
  <c r="FC98" i="10"/>
  <c r="FB85" i="10"/>
  <c r="FB89" i="10"/>
  <c r="FB91" i="10"/>
  <c r="FB98" i="10"/>
  <c r="FA85" i="10"/>
  <c r="FA89" i="10"/>
  <c r="FA91" i="10"/>
  <c r="FA98" i="10"/>
  <c r="EZ85" i="10"/>
  <c r="EZ89" i="10"/>
  <c r="EZ91" i="10"/>
  <c r="EZ98" i="10"/>
  <c r="EY85" i="10"/>
  <c r="EY89" i="10"/>
  <c r="EY91" i="10"/>
  <c r="EY98" i="10"/>
  <c r="EX85" i="10"/>
  <c r="EX89" i="10"/>
  <c r="EX91" i="10"/>
  <c r="EX98" i="10"/>
  <c r="EW85" i="10"/>
  <c r="EW89" i="10"/>
  <c r="EW91" i="10"/>
  <c r="EW98" i="10"/>
  <c r="EV85" i="10"/>
  <c r="EV89" i="10"/>
  <c r="EV91" i="10"/>
  <c r="EV98" i="10"/>
  <c r="EU85" i="10"/>
  <c r="EU89" i="10"/>
  <c r="EU91" i="10"/>
  <c r="EU98" i="10"/>
  <c r="ET85" i="10"/>
  <c r="ET89" i="10"/>
  <c r="ET91" i="10"/>
  <c r="ET98" i="10"/>
  <c r="ES85" i="10"/>
  <c r="ES89" i="10"/>
  <c r="ES91" i="10"/>
  <c r="ES98" i="10"/>
  <c r="ER85" i="10"/>
  <c r="ER89" i="10"/>
  <c r="ER91" i="10"/>
  <c r="ER98" i="10"/>
  <c r="EQ85" i="10"/>
  <c r="EQ89" i="10"/>
  <c r="EQ91" i="10"/>
  <c r="EQ98" i="10"/>
  <c r="EP85" i="10"/>
  <c r="EP89" i="10"/>
  <c r="EP91" i="10"/>
  <c r="EP98" i="10"/>
  <c r="GP86" i="10"/>
  <c r="GP90" i="10"/>
  <c r="GO86" i="10"/>
  <c r="GO90" i="10"/>
  <c r="GN86" i="10"/>
  <c r="GN90" i="10"/>
  <c r="GM86" i="10"/>
  <c r="GM90" i="10"/>
  <c r="GL86" i="10"/>
  <c r="GL90" i="10"/>
  <c r="GK86" i="10"/>
  <c r="GK90" i="10"/>
  <c r="GJ86" i="10"/>
  <c r="GJ90" i="10"/>
  <c r="GI86" i="10"/>
  <c r="GI90" i="10"/>
  <c r="GH86" i="10"/>
  <c r="GH90" i="10"/>
  <c r="GG86" i="10"/>
  <c r="GG90" i="10"/>
  <c r="GF86" i="10"/>
  <c r="GF90" i="10"/>
  <c r="GE86" i="10"/>
  <c r="GE90" i="10"/>
  <c r="GD86" i="10"/>
  <c r="GD90" i="10"/>
  <c r="GC86" i="10"/>
  <c r="GC90" i="10"/>
  <c r="GB86" i="10"/>
  <c r="GB90" i="10"/>
  <c r="GA86" i="10"/>
  <c r="GA90" i="10"/>
  <c r="FZ86" i="10"/>
  <c r="FZ90" i="10"/>
  <c r="FY86" i="10"/>
  <c r="FY90" i="10"/>
  <c r="FX86" i="10"/>
  <c r="FX90" i="10"/>
  <c r="FW86" i="10"/>
  <c r="FW90" i="10"/>
  <c r="FV86" i="10"/>
  <c r="FV90" i="10"/>
  <c r="FU86" i="10"/>
  <c r="FU90" i="10"/>
  <c r="FT86" i="10"/>
  <c r="FT90" i="10"/>
  <c r="FS86" i="10"/>
  <c r="FS90" i="10"/>
  <c r="FR86" i="10"/>
  <c r="FR90" i="10"/>
  <c r="FQ86" i="10"/>
  <c r="FQ90" i="10"/>
  <c r="FP86" i="10"/>
  <c r="FP90" i="10"/>
  <c r="FO86" i="10"/>
  <c r="FO90" i="10"/>
  <c r="FN86" i="10"/>
  <c r="FN90" i="10"/>
  <c r="FM86" i="10"/>
  <c r="FM90" i="10"/>
  <c r="FL86" i="10"/>
  <c r="FL90" i="10"/>
  <c r="FK86" i="10"/>
  <c r="FK90" i="10"/>
  <c r="FJ86" i="10"/>
  <c r="FJ90" i="10"/>
  <c r="FI86" i="10"/>
  <c r="FI90" i="10"/>
  <c r="FH86" i="10"/>
  <c r="FH90" i="10"/>
  <c r="FG86" i="10"/>
  <c r="FG90" i="10"/>
  <c r="FF86" i="10"/>
  <c r="FF90" i="10"/>
  <c r="FE86" i="10"/>
  <c r="FE90" i="10"/>
  <c r="FD86" i="10"/>
  <c r="FD90" i="10"/>
  <c r="FC86" i="10"/>
  <c r="FC90" i="10"/>
  <c r="FB86" i="10"/>
  <c r="FB90" i="10"/>
  <c r="FA86" i="10"/>
  <c r="FA90" i="10"/>
  <c r="EZ86" i="10"/>
  <c r="EZ90" i="10"/>
  <c r="EY86" i="10"/>
  <c r="EY90" i="10"/>
  <c r="EX86" i="10"/>
  <c r="EX90" i="10"/>
  <c r="EW86" i="10"/>
  <c r="EW90" i="10"/>
  <c r="EV86" i="10"/>
  <c r="EV90" i="10"/>
  <c r="EU86" i="10"/>
  <c r="EU90" i="10"/>
  <c r="ET86" i="10"/>
  <c r="ET90" i="10"/>
  <c r="ES86" i="10"/>
  <c r="ES90" i="10"/>
  <c r="ER86" i="10"/>
  <c r="ER90" i="10"/>
  <c r="EQ86" i="10"/>
  <c r="EQ90" i="10"/>
  <c r="EP86" i="10"/>
  <c r="EP90" i="10"/>
  <c r="GP88" i="10"/>
  <c r="GO88" i="10"/>
  <c r="GN88" i="10"/>
  <c r="GM88" i="10"/>
  <c r="GL88" i="10"/>
  <c r="GK88" i="10"/>
  <c r="GJ88" i="10"/>
  <c r="GI88" i="10"/>
  <c r="GH88" i="10"/>
  <c r="GG88" i="10"/>
  <c r="GF88" i="10"/>
  <c r="GE88" i="10"/>
  <c r="GD88" i="10"/>
  <c r="GC88" i="10"/>
  <c r="GB88" i="10"/>
  <c r="GA88" i="10"/>
  <c r="FZ88" i="10"/>
  <c r="FY88" i="10"/>
  <c r="FX88" i="10"/>
  <c r="FW88" i="10"/>
  <c r="FV88" i="10"/>
  <c r="FU88" i="10"/>
  <c r="FT88" i="10"/>
  <c r="FS88" i="10"/>
  <c r="FR88" i="10"/>
  <c r="FQ88" i="10"/>
  <c r="FP88" i="10"/>
  <c r="FO88" i="10"/>
  <c r="FN88" i="10"/>
  <c r="FM88" i="10"/>
  <c r="FL88" i="10"/>
  <c r="FK88" i="10"/>
  <c r="FJ88" i="10"/>
  <c r="FI88" i="10"/>
  <c r="FH88" i="10"/>
  <c r="FG88" i="10"/>
  <c r="FF88" i="10"/>
  <c r="FE88" i="10"/>
  <c r="FD88" i="10"/>
  <c r="FC88" i="10"/>
  <c r="FB88" i="10"/>
  <c r="FA88" i="10"/>
  <c r="EZ88" i="10"/>
  <c r="EY88" i="10"/>
  <c r="EX88" i="10"/>
  <c r="EW88" i="10"/>
  <c r="EV88" i="10"/>
  <c r="EU88" i="10"/>
  <c r="ET88" i="10"/>
  <c r="ES88" i="10"/>
  <c r="ER88" i="10"/>
  <c r="EQ88" i="10"/>
  <c r="EP88" i="10"/>
  <c r="GP87" i="10"/>
  <c r="GO87" i="10"/>
  <c r="GN87" i="10"/>
  <c r="GM87" i="10"/>
  <c r="GL87" i="10"/>
  <c r="GK87" i="10"/>
  <c r="GJ87" i="10"/>
  <c r="GI87" i="10"/>
  <c r="GH87" i="10"/>
  <c r="GG87" i="10"/>
  <c r="GF87" i="10"/>
  <c r="GE87" i="10"/>
  <c r="GD87" i="10"/>
  <c r="GC87" i="10"/>
  <c r="GB87" i="10"/>
  <c r="GA87" i="10"/>
  <c r="FZ87" i="10"/>
  <c r="FY87" i="10"/>
  <c r="FX87" i="10"/>
  <c r="FW87" i="10"/>
  <c r="FV87" i="10"/>
  <c r="FU87" i="10"/>
  <c r="FT87" i="10"/>
  <c r="FS87" i="10"/>
  <c r="FR87" i="10"/>
  <c r="FQ87" i="10"/>
  <c r="FP87" i="10"/>
  <c r="FO87" i="10"/>
  <c r="FN87" i="10"/>
  <c r="FM87" i="10"/>
  <c r="FL87" i="10"/>
  <c r="FK87" i="10"/>
  <c r="FJ87" i="10"/>
  <c r="FI87" i="10"/>
  <c r="FH87" i="10"/>
  <c r="FG87" i="10"/>
  <c r="FF87" i="10"/>
  <c r="FE87" i="10"/>
  <c r="FD87" i="10"/>
  <c r="FC87" i="10"/>
  <c r="FB87" i="10"/>
  <c r="FA87" i="10"/>
  <c r="EZ87" i="10"/>
  <c r="EY87" i="10"/>
  <c r="EX87" i="10"/>
  <c r="EW87" i="10"/>
  <c r="EV87" i="10"/>
  <c r="EU87" i="10"/>
  <c r="ET87" i="10"/>
  <c r="ES87" i="10"/>
  <c r="ER87" i="10"/>
  <c r="EQ87" i="10"/>
  <c r="EP87" i="10"/>
  <c r="GP77" i="10"/>
  <c r="GP67" i="10"/>
  <c r="GP68" i="10"/>
  <c r="GP58" i="10"/>
  <c r="GP59" i="10"/>
  <c r="GP80" i="10"/>
  <c r="GO77" i="10"/>
  <c r="GO67" i="10"/>
  <c r="GO68" i="10"/>
  <c r="GO58" i="10"/>
  <c r="GO59" i="10"/>
  <c r="GO80" i="10"/>
  <c r="GN77" i="10"/>
  <c r="GN67" i="10"/>
  <c r="GN68" i="10"/>
  <c r="GN58" i="10"/>
  <c r="GN59" i="10"/>
  <c r="GN80" i="10"/>
  <c r="GM77" i="10"/>
  <c r="GM67" i="10"/>
  <c r="GM68" i="10"/>
  <c r="GM58" i="10"/>
  <c r="GM59" i="10"/>
  <c r="GM80" i="10"/>
  <c r="GL77" i="10"/>
  <c r="GL67" i="10"/>
  <c r="GL68" i="10"/>
  <c r="GL58" i="10"/>
  <c r="GL59" i="10"/>
  <c r="GL80" i="10"/>
  <c r="GK77" i="10"/>
  <c r="GK67" i="10"/>
  <c r="GK68" i="10"/>
  <c r="GK58" i="10"/>
  <c r="GK59" i="10"/>
  <c r="GK80" i="10"/>
  <c r="GJ77" i="10"/>
  <c r="GJ67" i="10"/>
  <c r="GJ68" i="10"/>
  <c r="GJ58" i="10"/>
  <c r="GJ59" i="10"/>
  <c r="GJ80" i="10"/>
  <c r="GI77" i="10"/>
  <c r="GI67" i="10"/>
  <c r="GI68" i="10"/>
  <c r="GI58" i="10"/>
  <c r="GI59" i="10"/>
  <c r="GI80" i="10"/>
  <c r="GH77" i="10"/>
  <c r="GH67" i="10"/>
  <c r="GH68" i="10"/>
  <c r="GH58" i="10"/>
  <c r="GH59" i="10"/>
  <c r="GH80" i="10"/>
  <c r="GG77" i="10"/>
  <c r="GG67" i="10"/>
  <c r="GG68" i="10"/>
  <c r="GG58" i="10"/>
  <c r="GG59" i="10"/>
  <c r="GG80" i="10"/>
  <c r="GF77" i="10"/>
  <c r="GF67" i="10"/>
  <c r="GF68" i="10"/>
  <c r="GF58" i="10"/>
  <c r="GF59" i="10"/>
  <c r="GF80" i="10"/>
  <c r="GE77" i="10"/>
  <c r="GE67" i="10"/>
  <c r="GE68" i="10"/>
  <c r="GE58" i="10"/>
  <c r="GE59" i="10"/>
  <c r="GE80" i="10"/>
  <c r="GD77" i="10"/>
  <c r="GD67" i="10"/>
  <c r="GD68" i="10"/>
  <c r="GD58" i="10"/>
  <c r="GD59" i="10"/>
  <c r="GD80" i="10"/>
  <c r="GC77" i="10"/>
  <c r="GC67" i="10"/>
  <c r="GC68" i="10"/>
  <c r="GC58" i="10"/>
  <c r="GC59" i="10"/>
  <c r="GC80" i="10"/>
  <c r="GB77" i="10"/>
  <c r="GB67" i="10"/>
  <c r="GB68" i="10"/>
  <c r="GB58" i="10"/>
  <c r="GB59" i="10"/>
  <c r="GB80" i="10"/>
  <c r="GA77" i="10"/>
  <c r="GA67" i="10"/>
  <c r="GA68" i="10"/>
  <c r="GA58" i="10"/>
  <c r="GA59" i="10"/>
  <c r="GA80" i="10"/>
  <c r="FZ77" i="10"/>
  <c r="FZ67" i="10"/>
  <c r="FZ68" i="10"/>
  <c r="FZ58" i="10"/>
  <c r="FZ59" i="10"/>
  <c r="FZ80" i="10"/>
  <c r="FY77" i="10"/>
  <c r="FY67" i="10"/>
  <c r="FY68" i="10"/>
  <c r="FY58" i="10"/>
  <c r="FY59" i="10"/>
  <c r="FY80" i="10"/>
  <c r="FX77" i="10"/>
  <c r="FX67" i="10"/>
  <c r="FX68" i="10"/>
  <c r="FX58" i="10"/>
  <c r="FX59" i="10"/>
  <c r="FX80" i="10"/>
  <c r="FW77" i="10"/>
  <c r="FW67" i="10"/>
  <c r="FW68" i="10"/>
  <c r="FW58" i="10"/>
  <c r="FW59" i="10"/>
  <c r="FW80" i="10"/>
  <c r="FV77" i="10"/>
  <c r="FV67" i="10"/>
  <c r="FV68" i="10"/>
  <c r="FV58" i="10"/>
  <c r="FV59" i="10"/>
  <c r="FV80" i="10"/>
  <c r="FU77" i="10"/>
  <c r="FU67" i="10"/>
  <c r="FU68" i="10"/>
  <c r="FU58" i="10"/>
  <c r="FU59" i="10"/>
  <c r="FU80" i="10"/>
  <c r="FT77" i="10"/>
  <c r="FT67" i="10"/>
  <c r="FT68" i="10"/>
  <c r="FT58" i="10"/>
  <c r="FT59" i="10"/>
  <c r="FT80" i="10"/>
  <c r="FS77" i="10"/>
  <c r="FS67" i="10"/>
  <c r="FS68" i="10"/>
  <c r="FS58" i="10"/>
  <c r="FS59" i="10"/>
  <c r="FS80" i="10"/>
  <c r="FR77" i="10"/>
  <c r="FR67" i="10"/>
  <c r="FR68" i="10"/>
  <c r="FR58" i="10"/>
  <c r="FR59" i="10"/>
  <c r="FR80" i="10"/>
  <c r="FQ77" i="10"/>
  <c r="FQ67" i="10"/>
  <c r="FQ68" i="10"/>
  <c r="FQ58" i="10"/>
  <c r="FQ59" i="10"/>
  <c r="FQ80" i="10"/>
  <c r="FP77" i="10"/>
  <c r="FP67" i="10"/>
  <c r="FP68" i="10"/>
  <c r="FP58" i="10"/>
  <c r="FP59" i="10"/>
  <c r="FP80" i="10"/>
  <c r="FO77" i="10"/>
  <c r="FO67" i="10"/>
  <c r="FO68" i="10"/>
  <c r="FO58" i="10"/>
  <c r="FO59" i="10"/>
  <c r="FO80" i="10"/>
  <c r="FN77" i="10"/>
  <c r="FN67" i="10"/>
  <c r="FN68" i="10"/>
  <c r="FN58" i="10"/>
  <c r="FN59" i="10"/>
  <c r="FN80" i="10"/>
  <c r="FM77" i="10"/>
  <c r="FM67" i="10"/>
  <c r="FM68" i="10"/>
  <c r="FM58" i="10"/>
  <c r="FM59" i="10"/>
  <c r="FM80" i="10"/>
  <c r="FL77" i="10"/>
  <c r="FL67" i="10"/>
  <c r="FL68" i="10"/>
  <c r="FL58" i="10"/>
  <c r="FL59" i="10"/>
  <c r="FL80" i="10"/>
  <c r="FK77" i="10"/>
  <c r="FK67" i="10"/>
  <c r="FK68" i="10"/>
  <c r="FK58" i="10"/>
  <c r="FK59" i="10"/>
  <c r="FK80" i="10"/>
  <c r="FJ77" i="10"/>
  <c r="FJ67" i="10"/>
  <c r="FJ68" i="10"/>
  <c r="FJ58" i="10"/>
  <c r="FJ59" i="10"/>
  <c r="FJ80" i="10"/>
  <c r="FI77" i="10"/>
  <c r="FI67" i="10"/>
  <c r="FI68" i="10"/>
  <c r="FI58" i="10"/>
  <c r="FI59" i="10"/>
  <c r="FI80" i="10"/>
  <c r="FH77" i="10"/>
  <c r="FH67" i="10"/>
  <c r="FH68" i="10"/>
  <c r="FH58" i="10"/>
  <c r="FH59" i="10"/>
  <c r="FH80" i="10"/>
  <c r="FG77" i="10"/>
  <c r="FG67" i="10"/>
  <c r="FG68" i="10"/>
  <c r="FG58" i="10"/>
  <c r="FG59" i="10"/>
  <c r="FG80" i="10"/>
  <c r="FF77" i="10"/>
  <c r="FF67" i="10"/>
  <c r="FF68" i="10"/>
  <c r="FF58" i="10"/>
  <c r="FF59" i="10"/>
  <c r="FF80" i="10"/>
  <c r="FE77" i="10"/>
  <c r="FE67" i="10"/>
  <c r="FE68" i="10"/>
  <c r="FE58" i="10"/>
  <c r="FE59" i="10"/>
  <c r="FE80" i="10"/>
  <c r="FD77" i="10"/>
  <c r="FD67" i="10"/>
  <c r="FD68" i="10"/>
  <c r="FD58" i="10"/>
  <c r="FD59" i="10"/>
  <c r="FD80" i="10"/>
  <c r="FC77" i="10"/>
  <c r="FC67" i="10"/>
  <c r="FC68" i="10"/>
  <c r="FC58" i="10"/>
  <c r="FC59" i="10"/>
  <c r="FC80" i="10"/>
  <c r="FB77" i="10"/>
  <c r="FB67" i="10"/>
  <c r="FB68" i="10"/>
  <c r="FB58" i="10"/>
  <c r="FB59" i="10"/>
  <c r="FB80" i="10"/>
  <c r="FA77" i="10"/>
  <c r="FA67" i="10"/>
  <c r="FA68" i="10"/>
  <c r="FA58" i="10"/>
  <c r="FA59" i="10"/>
  <c r="FA80" i="10"/>
  <c r="EZ77" i="10"/>
  <c r="EZ67" i="10"/>
  <c r="EZ68" i="10"/>
  <c r="EZ58" i="10"/>
  <c r="EZ59" i="10"/>
  <c r="EZ80" i="10"/>
  <c r="EY77" i="10"/>
  <c r="EY67" i="10"/>
  <c r="EY68" i="10"/>
  <c r="EY58" i="10"/>
  <c r="EY59" i="10"/>
  <c r="EY80" i="10"/>
  <c r="EX77" i="10"/>
  <c r="EX67" i="10"/>
  <c r="EX68" i="10"/>
  <c r="EX58" i="10"/>
  <c r="EX59" i="10"/>
  <c r="EX80" i="10"/>
  <c r="EW77" i="10"/>
  <c r="EW67" i="10"/>
  <c r="EW68" i="10"/>
  <c r="EW58" i="10"/>
  <c r="EW59" i="10"/>
  <c r="EW80" i="10"/>
  <c r="EV77" i="10"/>
  <c r="EV67" i="10"/>
  <c r="EV68" i="10"/>
  <c r="EV58" i="10"/>
  <c r="EV59" i="10"/>
  <c r="EV80" i="10"/>
  <c r="EU77" i="10"/>
  <c r="EU67" i="10"/>
  <c r="EU68" i="10"/>
  <c r="EU58" i="10"/>
  <c r="EU59" i="10"/>
  <c r="EU80" i="10"/>
  <c r="ET77" i="10"/>
  <c r="ET67" i="10"/>
  <c r="ET68" i="10"/>
  <c r="ET58" i="10"/>
  <c r="ET59" i="10"/>
  <c r="ET80" i="10"/>
  <c r="ES77" i="10"/>
  <c r="ES67" i="10"/>
  <c r="ES68" i="10"/>
  <c r="ES58" i="10"/>
  <c r="ES59" i="10"/>
  <c r="ES80" i="10"/>
  <c r="ER77" i="10"/>
  <c r="ER67" i="10"/>
  <c r="ER68" i="10"/>
  <c r="ER58" i="10"/>
  <c r="ER59" i="10"/>
  <c r="ER80" i="10"/>
  <c r="EQ77" i="10"/>
  <c r="EQ67" i="10"/>
  <c r="EQ68" i="10"/>
  <c r="EQ58" i="10"/>
  <c r="EQ59" i="10"/>
  <c r="EQ80" i="10"/>
  <c r="EP77" i="10"/>
  <c r="EP67" i="10"/>
  <c r="EP68" i="10"/>
  <c r="EP58" i="10"/>
  <c r="EP59" i="10"/>
  <c r="EP80" i="10"/>
  <c r="GP60" i="10"/>
  <c r="GP64" i="10"/>
  <c r="GP66" i="10"/>
  <c r="GP73" i="10"/>
  <c r="GO60" i="10"/>
  <c r="GO64" i="10"/>
  <c r="GO66" i="10"/>
  <c r="GO73" i="10"/>
  <c r="GN60" i="10"/>
  <c r="GN64" i="10"/>
  <c r="GN66" i="10"/>
  <c r="GN73" i="10"/>
  <c r="GM60" i="10"/>
  <c r="GM64" i="10"/>
  <c r="GM66" i="10"/>
  <c r="GM73" i="10"/>
  <c r="GL60" i="10"/>
  <c r="GL64" i="10"/>
  <c r="GL66" i="10"/>
  <c r="GL73" i="10"/>
  <c r="GK60" i="10"/>
  <c r="GK64" i="10"/>
  <c r="GK66" i="10"/>
  <c r="GK73" i="10"/>
  <c r="GJ60" i="10"/>
  <c r="GJ64" i="10"/>
  <c r="GJ66" i="10"/>
  <c r="GJ73" i="10"/>
  <c r="GI60" i="10"/>
  <c r="GI64" i="10"/>
  <c r="GI66" i="10"/>
  <c r="GI73" i="10"/>
  <c r="GH60" i="10"/>
  <c r="GH64" i="10"/>
  <c r="GH66" i="10"/>
  <c r="GH73" i="10"/>
  <c r="GG60" i="10"/>
  <c r="GG64" i="10"/>
  <c r="GG66" i="10"/>
  <c r="GG73" i="10"/>
  <c r="GF60" i="10"/>
  <c r="GF64" i="10"/>
  <c r="GF66" i="10"/>
  <c r="GF73" i="10"/>
  <c r="GE60" i="10"/>
  <c r="GE64" i="10"/>
  <c r="GE66" i="10"/>
  <c r="GE73" i="10"/>
  <c r="GD60" i="10"/>
  <c r="GD64" i="10"/>
  <c r="GD66" i="10"/>
  <c r="GD73" i="10"/>
  <c r="GC60" i="10"/>
  <c r="GC64" i="10"/>
  <c r="GC66" i="10"/>
  <c r="GC73" i="10"/>
  <c r="GB60" i="10"/>
  <c r="GB64" i="10"/>
  <c r="GB66" i="10"/>
  <c r="GB73" i="10"/>
  <c r="GA60" i="10"/>
  <c r="GA64" i="10"/>
  <c r="GA66" i="10"/>
  <c r="GA73" i="10"/>
  <c r="FZ60" i="10"/>
  <c r="FZ64" i="10"/>
  <c r="FZ66" i="10"/>
  <c r="FZ73" i="10"/>
  <c r="FY60" i="10"/>
  <c r="FY64" i="10"/>
  <c r="FY66" i="10"/>
  <c r="FY73" i="10"/>
  <c r="FX60" i="10"/>
  <c r="FX64" i="10"/>
  <c r="FX66" i="10"/>
  <c r="FX73" i="10"/>
  <c r="FW60" i="10"/>
  <c r="FW64" i="10"/>
  <c r="FW66" i="10"/>
  <c r="FW73" i="10"/>
  <c r="FV60" i="10"/>
  <c r="FV64" i="10"/>
  <c r="FV66" i="10"/>
  <c r="FV73" i="10"/>
  <c r="FU60" i="10"/>
  <c r="FU64" i="10"/>
  <c r="FU66" i="10"/>
  <c r="FU73" i="10"/>
  <c r="FT60" i="10"/>
  <c r="FT64" i="10"/>
  <c r="FT66" i="10"/>
  <c r="FT73" i="10"/>
  <c r="FS60" i="10"/>
  <c r="FS64" i="10"/>
  <c r="FS66" i="10"/>
  <c r="FS73" i="10"/>
  <c r="FR60" i="10"/>
  <c r="FR64" i="10"/>
  <c r="FR66" i="10"/>
  <c r="FR73" i="10"/>
  <c r="FQ60" i="10"/>
  <c r="FQ64" i="10"/>
  <c r="FQ66" i="10"/>
  <c r="FQ73" i="10"/>
  <c r="FP60" i="10"/>
  <c r="FP64" i="10"/>
  <c r="FP66" i="10"/>
  <c r="FP73" i="10"/>
  <c r="FO60" i="10"/>
  <c r="FO64" i="10"/>
  <c r="FO66" i="10"/>
  <c r="FO73" i="10"/>
  <c r="FN60" i="10"/>
  <c r="FN64" i="10"/>
  <c r="FN66" i="10"/>
  <c r="FN73" i="10"/>
  <c r="FM60" i="10"/>
  <c r="FM64" i="10"/>
  <c r="FM66" i="10"/>
  <c r="FM73" i="10"/>
  <c r="FL60" i="10"/>
  <c r="FL64" i="10"/>
  <c r="FL66" i="10"/>
  <c r="FL73" i="10"/>
  <c r="FK60" i="10"/>
  <c r="FK64" i="10"/>
  <c r="FK66" i="10"/>
  <c r="FK73" i="10"/>
  <c r="FJ60" i="10"/>
  <c r="FJ64" i="10"/>
  <c r="FJ66" i="10"/>
  <c r="FJ73" i="10"/>
  <c r="FI60" i="10"/>
  <c r="FI64" i="10"/>
  <c r="FI66" i="10"/>
  <c r="FI73" i="10"/>
  <c r="FH60" i="10"/>
  <c r="FH64" i="10"/>
  <c r="FH66" i="10"/>
  <c r="FH73" i="10"/>
  <c r="FG60" i="10"/>
  <c r="FG64" i="10"/>
  <c r="FG66" i="10"/>
  <c r="FG73" i="10"/>
  <c r="FF60" i="10"/>
  <c r="FF64" i="10"/>
  <c r="FF66" i="10"/>
  <c r="FF73" i="10"/>
  <c r="FE60" i="10"/>
  <c r="FE64" i="10"/>
  <c r="FE66" i="10"/>
  <c r="FE73" i="10"/>
  <c r="FD60" i="10"/>
  <c r="FD64" i="10"/>
  <c r="FD66" i="10"/>
  <c r="FD73" i="10"/>
  <c r="FC60" i="10"/>
  <c r="FC64" i="10"/>
  <c r="FC66" i="10"/>
  <c r="FC73" i="10"/>
  <c r="FB60" i="10"/>
  <c r="FB64" i="10"/>
  <c r="FB66" i="10"/>
  <c r="FB73" i="10"/>
  <c r="FA60" i="10"/>
  <c r="FA64" i="10"/>
  <c r="FA66" i="10"/>
  <c r="FA73" i="10"/>
  <c r="EZ60" i="10"/>
  <c r="EZ64" i="10"/>
  <c r="EZ66" i="10"/>
  <c r="EZ73" i="10"/>
  <c r="EY60" i="10"/>
  <c r="EY64" i="10"/>
  <c r="EY66" i="10"/>
  <c r="EY73" i="10"/>
  <c r="EX60" i="10"/>
  <c r="EX64" i="10"/>
  <c r="EX66" i="10"/>
  <c r="EX73" i="10"/>
  <c r="EW60" i="10"/>
  <c r="EW64" i="10"/>
  <c r="EW66" i="10"/>
  <c r="EW73" i="10"/>
  <c r="EV60" i="10"/>
  <c r="EV64" i="10"/>
  <c r="EV66" i="10"/>
  <c r="EV73" i="10"/>
  <c r="EU60" i="10"/>
  <c r="EU64" i="10"/>
  <c r="EU66" i="10"/>
  <c r="EU73" i="10"/>
  <c r="ET60" i="10"/>
  <c r="ET64" i="10"/>
  <c r="ET66" i="10"/>
  <c r="ET73" i="10"/>
  <c r="ES60" i="10"/>
  <c r="ES64" i="10"/>
  <c r="ES66" i="10"/>
  <c r="ES73" i="10"/>
  <c r="ER60" i="10"/>
  <c r="ER64" i="10"/>
  <c r="ER66" i="10"/>
  <c r="ER73" i="10"/>
  <c r="EQ60" i="10"/>
  <c r="EQ64" i="10"/>
  <c r="EQ66" i="10"/>
  <c r="EQ73" i="10"/>
  <c r="EP60" i="10"/>
  <c r="EP64" i="10"/>
  <c r="EP66" i="10"/>
  <c r="EP73" i="10"/>
  <c r="GP61" i="10"/>
  <c r="GP65" i="10"/>
  <c r="GO61" i="10"/>
  <c r="GO65" i="10"/>
  <c r="GN61" i="10"/>
  <c r="GN65" i="10"/>
  <c r="GM61" i="10"/>
  <c r="GM65" i="10"/>
  <c r="GL61" i="10"/>
  <c r="GL65" i="10"/>
  <c r="GK61" i="10"/>
  <c r="GK65" i="10"/>
  <c r="GJ61" i="10"/>
  <c r="GJ65" i="10"/>
  <c r="GI61" i="10"/>
  <c r="GI65" i="10"/>
  <c r="GH61" i="10"/>
  <c r="GH65" i="10"/>
  <c r="GG61" i="10"/>
  <c r="GG65" i="10"/>
  <c r="GF61" i="10"/>
  <c r="GF65" i="10"/>
  <c r="GE61" i="10"/>
  <c r="GE65" i="10"/>
  <c r="GD61" i="10"/>
  <c r="GD65" i="10"/>
  <c r="GC61" i="10"/>
  <c r="GC65" i="10"/>
  <c r="GB61" i="10"/>
  <c r="GB65" i="10"/>
  <c r="GA61" i="10"/>
  <c r="GA65" i="10"/>
  <c r="FZ61" i="10"/>
  <c r="FZ65" i="10"/>
  <c r="FY61" i="10"/>
  <c r="FY65" i="10"/>
  <c r="FX61" i="10"/>
  <c r="FX65" i="10"/>
  <c r="FW61" i="10"/>
  <c r="FW65" i="10"/>
  <c r="FV61" i="10"/>
  <c r="FV65" i="10"/>
  <c r="FU61" i="10"/>
  <c r="FU65" i="10"/>
  <c r="FT61" i="10"/>
  <c r="FT65" i="10"/>
  <c r="FS61" i="10"/>
  <c r="FS65" i="10"/>
  <c r="FR61" i="10"/>
  <c r="FR65" i="10"/>
  <c r="FQ61" i="10"/>
  <c r="FQ65" i="10"/>
  <c r="FP61" i="10"/>
  <c r="FP65" i="10"/>
  <c r="FO61" i="10"/>
  <c r="FO65" i="10"/>
  <c r="FN61" i="10"/>
  <c r="FN65" i="10"/>
  <c r="FM61" i="10"/>
  <c r="FM65" i="10"/>
  <c r="FL61" i="10"/>
  <c r="FL65" i="10"/>
  <c r="FK61" i="10"/>
  <c r="FK65" i="10"/>
  <c r="FJ61" i="10"/>
  <c r="FJ65" i="10"/>
  <c r="FI61" i="10"/>
  <c r="FI65" i="10"/>
  <c r="FH61" i="10"/>
  <c r="FH65" i="10"/>
  <c r="FG61" i="10"/>
  <c r="FG65" i="10"/>
  <c r="FF61" i="10"/>
  <c r="FF65" i="10"/>
  <c r="FE61" i="10"/>
  <c r="FE65" i="10"/>
  <c r="FD61" i="10"/>
  <c r="FD65" i="10"/>
  <c r="FC61" i="10"/>
  <c r="FC65" i="10"/>
  <c r="FB61" i="10"/>
  <c r="FB65" i="10"/>
  <c r="FA61" i="10"/>
  <c r="FA65" i="10"/>
  <c r="EZ61" i="10"/>
  <c r="EZ65" i="10"/>
  <c r="EY61" i="10"/>
  <c r="EY65" i="10"/>
  <c r="EX61" i="10"/>
  <c r="EX65" i="10"/>
  <c r="EW61" i="10"/>
  <c r="EW65" i="10"/>
  <c r="EV61" i="10"/>
  <c r="EV65" i="10"/>
  <c r="EU61" i="10"/>
  <c r="EU65" i="10"/>
  <c r="ET61" i="10"/>
  <c r="ET65" i="10"/>
  <c r="ES61" i="10"/>
  <c r="ES65" i="10"/>
  <c r="ER61" i="10"/>
  <c r="ER65" i="10"/>
  <c r="EQ61" i="10"/>
  <c r="EQ65" i="10"/>
  <c r="EP61" i="10"/>
  <c r="EP65" i="10"/>
  <c r="GP63" i="10"/>
  <c r="GO63" i="10"/>
  <c r="GN63" i="10"/>
  <c r="GM63" i="10"/>
  <c r="GL63" i="10"/>
  <c r="GK63" i="10"/>
  <c r="GJ63" i="10"/>
  <c r="GI63" i="10"/>
  <c r="GH63" i="10"/>
  <c r="GG63" i="10"/>
  <c r="GF63" i="10"/>
  <c r="GE63" i="10"/>
  <c r="GD63" i="10"/>
  <c r="GC63" i="10"/>
  <c r="GB63" i="10"/>
  <c r="GA63" i="10"/>
  <c r="FZ63" i="10"/>
  <c r="FY63" i="10"/>
  <c r="FX63" i="10"/>
  <c r="FW63" i="10"/>
  <c r="FV63" i="10"/>
  <c r="FU63" i="10"/>
  <c r="FT63" i="10"/>
  <c r="FS63" i="10"/>
  <c r="FR63" i="10"/>
  <c r="FQ63" i="10"/>
  <c r="FP63" i="10"/>
  <c r="FO63" i="10"/>
  <c r="FN63" i="10"/>
  <c r="FM63" i="10"/>
  <c r="FL63" i="10"/>
  <c r="FK63" i="10"/>
  <c r="FJ63" i="10"/>
  <c r="FI63" i="10"/>
  <c r="FH63" i="10"/>
  <c r="FG63" i="10"/>
  <c r="FF63" i="10"/>
  <c r="FE63" i="10"/>
  <c r="FD63" i="10"/>
  <c r="FC63" i="10"/>
  <c r="FB63" i="10"/>
  <c r="FA63" i="10"/>
  <c r="EZ63" i="10"/>
  <c r="EY63" i="10"/>
  <c r="EX63" i="10"/>
  <c r="EW63" i="10"/>
  <c r="EV63" i="10"/>
  <c r="EU63" i="10"/>
  <c r="ET63" i="10"/>
  <c r="ES63" i="10"/>
  <c r="ER63" i="10"/>
  <c r="EQ63" i="10"/>
  <c r="EP63" i="10"/>
  <c r="GP62" i="10"/>
  <c r="GO62" i="10"/>
  <c r="GN62" i="10"/>
  <c r="GM62" i="10"/>
  <c r="GL62" i="10"/>
  <c r="GK62" i="10"/>
  <c r="GJ62" i="10"/>
  <c r="GI62" i="10"/>
  <c r="GH62" i="10"/>
  <c r="GG62" i="10"/>
  <c r="GF62" i="10"/>
  <c r="GE62" i="10"/>
  <c r="GD62" i="10"/>
  <c r="GC62" i="10"/>
  <c r="GB62" i="10"/>
  <c r="GA62" i="10"/>
  <c r="FZ62" i="10"/>
  <c r="FY62" i="10"/>
  <c r="FX62" i="10"/>
  <c r="FW62" i="10"/>
  <c r="FV62" i="10"/>
  <c r="FU62" i="10"/>
  <c r="FT62" i="10"/>
  <c r="FS62" i="10"/>
  <c r="FR62" i="10"/>
  <c r="FQ62" i="10"/>
  <c r="FP62" i="10"/>
  <c r="FO62" i="10"/>
  <c r="FN62" i="10"/>
  <c r="FM62" i="10"/>
  <c r="FL62" i="10"/>
  <c r="FK62" i="10"/>
  <c r="FJ62" i="10"/>
  <c r="FI62" i="10"/>
  <c r="FH62" i="10"/>
  <c r="FG62" i="10"/>
  <c r="FF62" i="10"/>
  <c r="FE62" i="10"/>
  <c r="FD62" i="10"/>
  <c r="FC62" i="10"/>
  <c r="FB62" i="10"/>
  <c r="FA62" i="10"/>
  <c r="EZ62" i="10"/>
  <c r="EY62" i="10"/>
  <c r="EX62" i="10"/>
  <c r="EW62" i="10"/>
  <c r="EV62" i="10"/>
  <c r="EU62" i="10"/>
  <c r="ET62" i="10"/>
  <c r="ES62" i="10"/>
  <c r="ER62" i="10"/>
  <c r="EQ62" i="10"/>
  <c r="EP62" i="10"/>
  <c r="GP52" i="10"/>
  <c r="GP42" i="10"/>
  <c r="GP43" i="10"/>
  <c r="GP33" i="10"/>
  <c r="GP34" i="10"/>
  <c r="GP55" i="10"/>
  <c r="GO52" i="10"/>
  <c r="GO42" i="10"/>
  <c r="GO43" i="10"/>
  <c r="GO33" i="10"/>
  <c r="GO34" i="10"/>
  <c r="GO55" i="10"/>
  <c r="GN52" i="10"/>
  <c r="GN42" i="10"/>
  <c r="GN43" i="10"/>
  <c r="GN33" i="10"/>
  <c r="GN34" i="10"/>
  <c r="GN55" i="10"/>
  <c r="GM52" i="10"/>
  <c r="GM42" i="10"/>
  <c r="GM43" i="10"/>
  <c r="GM33" i="10"/>
  <c r="GM34" i="10"/>
  <c r="GM55" i="10"/>
  <c r="GL52" i="10"/>
  <c r="GL42" i="10"/>
  <c r="GL43" i="10"/>
  <c r="GL33" i="10"/>
  <c r="GL34" i="10"/>
  <c r="GL55" i="10"/>
  <c r="GK52" i="10"/>
  <c r="GK42" i="10"/>
  <c r="GK43" i="10"/>
  <c r="GK33" i="10"/>
  <c r="GK34" i="10"/>
  <c r="GK55" i="10"/>
  <c r="GJ52" i="10"/>
  <c r="GJ42" i="10"/>
  <c r="GJ43" i="10"/>
  <c r="GJ33" i="10"/>
  <c r="GJ34" i="10"/>
  <c r="GJ55" i="10"/>
  <c r="GI52" i="10"/>
  <c r="GI42" i="10"/>
  <c r="GI43" i="10"/>
  <c r="GI33" i="10"/>
  <c r="GI34" i="10"/>
  <c r="GI55" i="10"/>
  <c r="GH52" i="10"/>
  <c r="GH42" i="10"/>
  <c r="GH43" i="10"/>
  <c r="GH33" i="10"/>
  <c r="GH34" i="10"/>
  <c r="GH55" i="10"/>
  <c r="GG52" i="10"/>
  <c r="GG42" i="10"/>
  <c r="GG43" i="10"/>
  <c r="GG33" i="10"/>
  <c r="GG34" i="10"/>
  <c r="GG55" i="10"/>
  <c r="GF52" i="10"/>
  <c r="GF42" i="10"/>
  <c r="GF43" i="10"/>
  <c r="GF33" i="10"/>
  <c r="GF34" i="10"/>
  <c r="GF55" i="10"/>
  <c r="GE52" i="10"/>
  <c r="GE42" i="10"/>
  <c r="GE43" i="10"/>
  <c r="GE33" i="10"/>
  <c r="GE34" i="10"/>
  <c r="GE55" i="10"/>
  <c r="GD52" i="10"/>
  <c r="GD42" i="10"/>
  <c r="GD43" i="10"/>
  <c r="GD33" i="10"/>
  <c r="GD34" i="10"/>
  <c r="GD55" i="10"/>
  <c r="GC52" i="10"/>
  <c r="GC42" i="10"/>
  <c r="GC43" i="10"/>
  <c r="GC33" i="10"/>
  <c r="GC34" i="10"/>
  <c r="GC55" i="10"/>
  <c r="GB52" i="10"/>
  <c r="GB42" i="10"/>
  <c r="GB43" i="10"/>
  <c r="GB33" i="10"/>
  <c r="GB34" i="10"/>
  <c r="GB55" i="10"/>
  <c r="GA52" i="10"/>
  <c r="GA42" i="10"/>
  <c r="GA43" i="10"/>
  <c r="GA33" i="10"/>
  <c r="GA34" i="10"/>
  <c r="GA55" i="10"/>
  <c r="FZ52" i="10"/>
  <c r="FZ42" i="10"/>
  <c r="FZ43" i="10"/>
  <c r="FZ33" i="10"/>
  <c r="FZ34" i="10"/>
  <c r="FZ55" i="10"/>
  <c r="FY52" i="10"/>
  <c r="FY42" i="10"/>
  <c r="FY43" i="10"/>
  <c r="FY33" i="10"/>
  <c r="FY34" i="10"/>
  <c r="FY55" i="10"/>
  <c r="FX52" i="10"/>
  <c r="FX42" i="10"/>
  <c r="FX43" i="10"/>
  <c r="FX33" i="10"/>
  <c r="FX34" i="10"/>
  <c r="FX55" i="10"/>
  <c r="FW52" i="10"/>
  <c r="FW42" i="10"/>
  <c r="FW43" i="10"/>
  <c r="FW33" i="10"/>
  <c r="FW34" i="10"/>
  <c r="FW55" i="10"/>
  <c r="FV52" i="10"/>
  <c r="FV42" i="10"/>
  <c r="FV43" i="10"/>
  <c r="FV33" i="10"/>
  <c r="FV34" i="10"/>
  <c r="FV55" i="10"/>
  <c r="FU52" i="10"/>
  <c r="FU42" i="10"/>
  <c r="FU43" i="10"/>
  <c r="FU33" i="10"/>
  <c r="FU34" i="10"/>
  <c r="FU55" i="10"/>
  <c r="FT52" i="10"/>
  <c r="FT42" i="10"/>
  <c r="FT43" i="10"/>
  <c r="FT33" i="10"/>
  <c r="FT34" i="10"/>
  <c r="FT55" i="10"/>
  <c r="FS52" i="10"/>
  <c r="FS42" i="10"/>
  <c r="FS43" i="10"/>
  <c r="FS33" i="10"/>
  <c r="FS34" i="10"/>
  <c r="FS55" i="10"/>
  <c r="FR52" i="10"/>
  <c r="FR42" i="10"/>
  <c r="FR43" i="10"/>
  <c r="FR33" i="10"/>
  <c r="FR34" i="10"/>
  <c r="FR55" i="10"/>
  <c r="FQ52" i="10"/>
  <c r="FQ42" i="10"/>
  <c r="FQ43" i="10"/>
  <c r="FQ33" i="10"/>
  <c r="FQ34" i="10"/>
  <c r="FQ55" i="10"/>
  <c r="FP52" i="10"/>
  <c r="FP42" i="10"/>
  <c r="FP43" i="10"/>
  <c r="FP33" i="10"/>
  <c r="FP34" i="10"/>
  <c r="FP55" i="10"/>
  <c r="FO52" i="10"/>
  <c r="FO42" i="10"/>
  <c r="FO43" i="10"/>
  <c r="FO33" i="10"/>
  <c r="FO34" i="10"/>
  <c r="FO55" i="10"/>
  <c r="FN52" i="10"/>
  <c r="FN42" i="10"/>
  <c r="FN43" i="10"/>
  <c r="FN33" i="10"/>
  <c r="FN34" i="10"/>
  <c r="FN55" i="10"/>
  <c r="FM52" i="10"/>
  <c r="FM42" i="10"/>
  <c r="FM43" i="10"/>
  <c r="FM33" i="10"/>
  <c r="FM34" i="10"/>
  <c r="FM55" i="10"/>
  <c r="FL52" i="10"/>
  <c r="FL42" i="10"/>
  <c r="FL43" i="10"/>
  <c r="FL33" i="10"/>
  <c r="FL34" i="10"/>
  <c r="FL55" i="10"/>
  <c r="FK52" i="10"/>
  <c r="FK42" i="10"/>
  <c r="FK43" i="10"/>
  <c r="FK33" i="10"/>
  <c r="FK34" i="10"/>
  <c r="FK55" i="10"/>
  <c r="FJ52" i="10"/>
  <c r="FJ42" i="10"/>
  <c r="FJ43" i="10"/>
  <c r="FJ33" i="10"/>
  <c r="FJ34" i="10"/>
  <c r="FJ55" i="10"/>
  <c r="FI52" i="10"/>
  <c r="FI42" i="10"/>
  <c r="FI43" i="10"/>
  <c r="FI33" i="10"/>
  <c r="FI34" i="10"/>
  <c r="FI55" i="10"/>
  <c r="FH52" i="10"/>
  <c r="FH42" i="10"/>
  <c r="FH43" i="10"/>
  <c r="FH33" i="10"/>
  <c r="FH34" i="10"/>
  <c r="FH55" i="10"/>
  <c r="FG52" i="10"/>
  <c r="FG42" i="10"/>
  <c r="FG43" i="10"/>
  <c r="FG33" i="10"/>
  <c r="FG34" i="10"/>
  <c r="FG55" i="10"/>
  <c r="FF52" i="10"/>
  <c r="FF42" i="10"/>
  <c r="FF43" i="10"/>
  <c r="FF33" i="10"/>
  <c r="FF34" i="10"/>
  <c r="FF55" i="10"/>
  <c r="FE52" i="10"/>
  <c r="FE42" i="10"/>
  <c r="FE43" i="10"/>
  <c r="FE33" i="10"/>
  <c r="FE34" i="10"/>
  <c r="FE55" i="10"/>
  <c r="FD52" i="10"/>
  <c r="FD42" i="10"/>
  <c r="FD43" i="10"/>
  <c r="FD33" i="10"/>
  <c r="FD34" i="10"/>
  <c r="FD55" i="10"/>
  <c r="FC52" i="10"/>
  <c r="FC42" i="10"/>
  <c r="FC43" i="10"/>
  <c r="FC33" i="10"/>
  <c r="FC34" i="10"/>
  <c r="FC55" i="10"/>
  <c r="FB52" i="10"/>
  <c r="FB42" i="10"/>
  <c r="FB43" i="10"/>
  <c r="FB33" i="10"/>
  <c r="FB34" i="10"/>
  <c r="FB55" i="10"/>
  <c r="FA52" i="10"/>
  <c r="FA42" i="10"/>
  <c r="FA43" i="10"/>
  <c r="FA33" i="10"/>
  <c r="FA34" i="10"/>
  <c r="FA55" i="10"/>
  <c r="EZ52" i="10"/>
  <c r="EZ42" i="10"/>
  <c r="EZ43" i="10"/>
  <c r="EZ33" i="10"/>
  <c r="EZ34" i="10"/>
  <c r="EZ55" i="10"/>
  <c r="EY52" i="10"/>
  <c r="EY42" i="10"/>
  <c r="EY43" i="10"/>
  <c r="EY33" i="10"/>
  <c r="EY34" i="10"/>
  <c r="EY55" i="10"/>
  <c r="EX52" i="10"/>
  <c r="EX42" i="10"/>
  <c r="EX43" i="10"/>
  <c r="EX33" i="10"/>
  <c r="EX34" i="10"/>
  <c r="EX55" i="10"/>
  <c r="EW52" i="10"/>
  <c r="EW42" i="10"/>
  <c r="EW43" i="10"/>
  <c r="EW33" i="10"/>
  <c r="EW34" i="10"/>
  <c r="EW55" i="10"/>
  <c r="EV52" i="10"/>
  <c r="EV42" i="10"/>
  <c r="EV43" i="10"/>
  <c r="EV33" i="10"/>
  <c r="EV34" i="10"/>
  <c r="EV55" i="10"/>
  <c r="EU52" i="10"/>
  <c r="EU42" i="10"/>
  <c r="EU43" i="10"/>
  <c r="EU33" i="10"/>
  <c r="EU34" i="10"/>
  <c r="EU55" i="10"/>
  <c r="ET52" i="10"/>
  <c r="ET42" i="10"/>
  <c r="ET43" i="10"/>
  <c r="ET33" i="10"/>
  <c r="ET34" i="10"/>
  <c r="ET55" i="10"/>
  <c r="ES52" i="10"/>
  <c r="ES42" i="10"/>
  <c r="ES43" i="10"/>
  <c r="ES33" i="10"/>
  <c r="ES34" i="10"/>
  <c r="ES55" i="10"/>
  <c r="ER52" i="10"/>
  <c r="ER42" i="10"/>
  <c r="ER43" i="10"/>
  <c r="ER33" i="10"/>
  <c r="ER34" i="10"/>
  <c r="ER55" i="10"/>
  <c r="EQ52" i="10"/>
  <c r="EQ42" i="10"/>
  <c r="EQ43" i="10"/>
  <c r="EQ33" i="10"/>
  <c r="EQ34" i="10"/>
  <c r="EQ55" i="10"/>
  <c r="EP52" i="10"/>
  <c r="EP42" i="10"/>
  <c r="EP43" i="10"/>
  <c r="EP33" i="10"/>
  <c r="EP34" i="10"/>
  <c r="EP55" i="10"/>
  <c r="GP35" i="10"/>
  <c r="GP39" i="10"/>
  <c r="GP41" i="10"/>
  <c r="GP48" i="10"/>
  <c r="GO35" i="10"/>
  <c r="GO39" i="10"/>
  <c r="GO41" i="10"/>
  <c r="GO48" i="10"/>
  <c r="GN35" i="10"/>
  <c r="GN39" i="10"/>
  <c r="GN41" i="10"/>
  <c r="GN48" i="10"/>
  <c r="GM35" i="10"/>
  <c r="GM39" i="10"/>
  <c r="GM41" i="10"/>
  <c r="GM48" i="10"/>
  <c r="GL35" i="10"/>
  <c r="GL39" i="10"/>
  <c r="GL41" i="10"/>
  <c r="GL48" i="10"/>
  <c r="GK35" i="10"/>
  <c r="GK39" i="10"/>
  <c r="GK41" i="10"/>
  <c r="GK48" i="10"/>
  <c r="GJ35" i="10"/>
  <c r="GJ39" i="10"/>
  <c r="GJ41" i="10"/>
  <c r="GJ48" i="10"/>
  <c r="GI35" i="10"/>
  <c r="GI39" i="10"/>
  <c r="GI41" i="10"/>
  <c r="GI48" i="10"/>
  <c r="GH35" i="10"/>
  <c r="GH39" i="10"/>
  <c r="GH41" i="10"/>
  <c r="GH48" i="10"/>
  <c r="GG35" i="10"/>
  <c r="GG39" i="10"/>
  <c r="GG41" i="10"/>
  <c r="GG48" i="10"/>
  <c r="GF35" i="10"/>
  <c r="GF39" i="10"/>
  <c r="GF41" i="10"/>
  <c r="GF48" i="10"/>
  <c r="GE35" i="10"/>
  <c r="GE39" i="10"/>
  <c r="GE41" i="10"/>
  <c r="GE48" i="10"/>
  <c r="GD35" i="10"/>
  <c r="GD39" i="10"/>
  <c r="GD41" i="10"/>
  <c r="GD48" i="10"/>
  <c r="GC35" i="10"/>
  <c r="GC39" i="10"/>
  <c r="GC41" i="10"/>
  <c r="GC48" i="10"/>
  <c r="GB35" i="10"/>
  <c r="GB39" i="10"/>
  <c r="GB41" i="10"/>
  <c r="GB48" i="10"/>
  <c r="GA35" i="10"/>
  <c r="GA39" i="10"/>
  <c r="GA41" i="10"/>
  <c r="GA48" i="10"/>
  <c r="FZ35" i="10"/>
  <c r="FZ39" i="10"/>
  <c r="FZ41" i="10"/>
  <c r="FZ48" i="10"/>
  <c r="FY35" i="10"/>
  <c r="FY39" i="10"/>
  <c r="FY41" i="10"/>
  <c r="FY48" i="10"/>
  <c r="FX35" i="10"/>
  <c r="FX39" i="10"/>
  <c r="FX41" i="10"/>
  <c r="FX48" i="10"/>
  <c r="FW35" i="10"/>
  <c r="FW39" i="10"/>
  <c r="FW41" i="10"/>
  <c r="FW48" i="10"/>
  <c r="FV35" i="10"/>
  <c r="FV39" i="10"/>
  <c r="FV41" i="10"/>
  <c r="FV48" i="10"/>
  <c r="FU35" i="10"/>
  <c r="FU39" i="10"/>
  <c r="FU41" i="10"/>
  <c r="FU48" i="10"/>
  <c r="FT35" i="10"/>
  <c r="FT39" i="10"/>
  <c r="FT41" i="10"/>
  <c r="FT48" i="10"/>
  <c r="FS35" i="10"/>
  <c r="FS39" i="10"/>
  <c r="FS41" i="10"/>
  <c r="FS48" i="10"/>
  <c r="FR35" i="10"/>
  <c r="FR39" i="10"/>
  <c r="FR41" i="10"/>
  <c r="FR48" i="10"/>
  <c r="FQ35" i="10"/>
  <c r="FQ39" i="10"/>
  <c r="FQ41" i="10"/>
  <c r="FQ48" i="10"/>
  <c r="FP35" i="10"/>
  <c r="FP39" i="10"/>
  <c r="FP41" i="10"/>
  <c r="FP48" i="10"/>
  <c r="FO35" i="10"/>
  <c r="FO39" i="10"/>
  <c r="FO41" i="10"/>
  <c r="FO48" i="10"/>
  <c r="FN35" i="10"/>
  <c r="FN39" i="10"/>
  <c r="FN41" i="10"/>
  <c r="FN48" i="10"/>
  <c r="FM35" i="10"/>
  <c r="FM39" i="10"/>
  <c r="FM41" i="10"/>
  <c r="FM48" i="10"/>
  <c r="FL35" i="10"/>
  <c r="FL39" i="10"/>
  <c r="FL41" i="10"/>
  <c r="FL48" i="10"/>
  <c r="FK35" i="10"/>
  <c r="FK39" i="10"/>
  <c r="FK41" i="10"/>
  <c r="FK48" i="10"/>
  <c r="FJ35" i="10"/>
  <c r="FJ39" i="10"/>
  <c r="FJ41" i="10"/>
  <c r="FJ48" i="10"/>
  <c r="FI35" i="10"/>
  <c r="FI39" i="10"/>
  <c r="FI41" i="10"/>
  <c r="FI48" i="10"/>
  <c r="FH35" i="10"/>
  <c r="FH39" i="10"/>
  <c r="FH41" i="10"/>
  <c r="FH48" i="10"/>
  <c r="FG35" i="10"/>
  <c r="FG39" i="10"/>
  <c r="FG41" i="10"/>
  <c r="FG48" i="10"/>
  <c r="FF35" i="10"/>
  <c r="FF39" i="10"/>
  <c r="FF41" i="10"/>
  <c r="FF48" i="10"/>
  <c r="FE35" i="10"/>
  <c r="FE39" i="10"/>
  <c r="FE41" i="10"/>
  <c r="FE48" i="10"/>
  <c r="FD35" i="10"/>
  <c r="FD39" i="10"/>
  <c r="FD41" i="10"/>
  <c r="FD48" i="10"/>
  <c r="FC35" i="10"/>
  <c r="FC39" i="10"/>
  <c r="FC41" i="10"/>
  <c r="FC48" i="10"/>
  <c r="FB35" i="10"/>
  <c r="FB39" i="10"/>
  <c r="FB41" i="10"/>
  <c r="FB48" i="10"/>
  <c r="FA35" i="10"/>
  <c r="FA39" i="10"/>
  <c r="FA41" i="10"/>
  <c r="FA48" i="10"/>
  <c r="EZ35" i="10"/>
  <c r="EZ39" i="10"/>
  <c r="EZ41" i="10"/>
  <c r="EZ48" i="10"/>
  <c r="EY35" i="10"/>
  <c r="EY39" i="10"/>
  <c r="EY41" i="10"/>
  <c r="EY48" i="10"/>
  <c r="EX35" i="10"/>
  <c r="EX39" i="10"/>
  <c r="EX41" i="10"/>
  <c r="EX48" i="10"/>
  <c r="EW35" i="10"/>
  <c r="EW39" i="10"/>
  <c r="EW41" i="10"/>
  <c r="EW48" i="10"/>
  <c r="EV35" i="10"/>
  <c r="EV39" i="10"/>
  <c r="EV41" i="10"/>
  <c r="EV48" i="10"/>
  <c r="EU35" i="10"/>
  <c r="EU39" i="10"/>
  <c r="EU41" i="10"/>
  <c r="EU48" i="10"/>
  <c r="ET35" i="10"/>
  <c r="ET39" i="10"/>
  <c r="ET41" i="10"/>
  <c r="ET48" i="10"/>
  <c r="ES35" i="10"/>
  <c r="ES39" i="10"/>
  <c r="ES41" i="10"/>
  <c r="ES48" i="10"/>
  <c r="ER35" i="10"/>
  <c r="ER39" i="10"/>
  <c r="ER41" i="10"/>
  <c r="ER48" i="10"/>
  <c r="EQ35" i="10"/>
  <c r="EQ39" i="10"/>
  <c r="EQ41" i="10"/>
  <c r="EQ48" i="10"/>
  <c r="EP35" i="10"/>
  <c r="EP39" i="10"/>
  <c r="EP41" i="10"/>
  <c r="EP48" i="10"/>
  <c r="GP36" i="10"/>
  <c r="GP40" i="10"/>
  <c r="GO36" i="10"/>
  <c r="GO40" i="10"/>
  <c r="GN36" i="10"/>
  <c r="GN40" i="10"/>
  <c r="GM36" i="10"/>
  <c r="GM40" i="10"/>
  <c r="GL36" i="10"/>
  <c r="GL40" i="10"/>
  <c r="GK36" i="10"/>
  <c r="GK40" i="10"/>
  <c r="GJ36" i="10"/>
  <c r="GJ40" i="10"/>
  <c r="GI36" i="10"/>
  <c r="GI40" i="10"/>
  <c r="GH36" i="10"/>
  <c r="GH40" i="10"/>
  <c r="GG36" i="10"/>
  <c r="GG40" i="10"/>
  <c r="GF36" i="10"/>
  <c r="GF40" i="10"/>
  <c r="GE36" i="10"/>
  <c r="GE40" i="10"/>
  <c r="GD36" i="10"/>
  <c r="GD40" i="10"/>
  <c r="GC36" i="10"/>
  <c r="GC40" i="10"/>
  <c r="GB36" i="10"/>
  <c r="GB40" i="10"/>
  <c r="GA36" i="10"/>
  <c r="GA40" i="10"/>
  <c r="FZ36" i="10"/>
  <c r="FZ40" i="10"/>
  <c r="FY36" i="10"/>
  <c r="FY40" i="10"/>
  <c r="FX36" i="10"/>
  <c r="FX40" i="10"/>
  <c r="FW36" i="10"/>
  <c r="FW40" i="10"/>
  <c r="FV36" i="10"/>
  <c r="FV40" i="10"/>
  <c r="FU36" i="10"/>
  <c r="FU40" i="10"/>
  <c r="FT36" i="10"/>
  <c r="FT40" i="10"/>
  <c r="FS36" i="10"/>
  <c r="FS40" i="10"/>
  <c r="FR36" i="10"/>
  <c r="FR40" i="10"/>
  <c r="FQ36" i="10"/>
  <c r="FQ40" i="10"/>
  <c r="FP36" i="10"/>
  <c r="FP40" i="10"/>
  <c r="FO36" i="10"/>
  <c r="FO40" i="10"/>
  <c r="FN36" i="10"/>
  <c r="FN40" i="10"/>
  <c r="FM36" i="10"/>
  <c r="FM40" i="10"/>
  <c r="FL36" i="10"/>
  <c r="FL40" i="10"/>
  <c r="FK36" i="10"/>
  <c r="FK40" i="10"/>
  <c r="FJ36" i="10"/>
  <c r="FJ40" i="10"/>
  <c r="FI36" i="10"/>
  <c r="FI40" i="10"/>
  <c r="FH36" i="10"/>
  <c r="FH40" i="10"/>
  <c r="FG36" i="10"/>
  <c r="FG40" i="10"/>
  <c r="FF36" i="10"/>
  <c r="FF40" i="10"/>
  <c r="FE36" i="10"/>
  <c r="FE40" i="10"/>
  <c r="FD36" i="10"/>
  <c r="FD40" i="10"/>
  <c r="FC36" i="10"/>
  <c r="FC40" i="10"/>
  <c r="FB36" i="10"/>
  <c r="FB40" i="10"/>
  <c r="FA36" i="10"/>
  <c r="FA40" i="10"/>
  <c r="EZ36" i="10"/>
  <c r="EZ40" i="10"/>
  <c r="EY36" i="10"/>
  <c r="EY40" i="10"/>
  <c r="EX36" i="10"/>
  <c r="EX40" i="10"/>
  <c r="EW36" i="10"/>
  <c r="EW40" i="10"/>
  <c r="EV36" i="10"/>
  <c r="EV40" i="10"/>
  <c r="EU36" i="10"/>
  <c r="EU40" i="10"/>
  <c r="ET36" i="10"/>
  <c r="ET40" i="10"/>
  <c r="ES36" i="10"/>
  <c r="ES40" i="10"/>
  <c r="ER36" i="10"/>
  <c r="ER40" i="10"/>
  <c r="EQ36" i="10"/>
  <c r="EQ40" i="10"/>
  <c r="EP36" i="10"/>
  <c r="EP40" i="10"/>
  <c r="GP38" i="10"/>
  <c r="GO38" i="10"/>
  <c r="GN38" i="10"/>
  <c r="GM38" i="10"/>
  <c r="GL38" i="10"/>
  <c r="GK38" i="10"/>
  <c r="GJ38" i="10"/>
  <c r="GI38" i="10"/>
  <c r="GH38" i="10"/>
  <c r="GG38" i="10"/>
  <c r="GF38" i="10"/>
  <c r="GE38" i="10"/>
  <c r="GD38" i="10"/>
  <c r="GC38" i="10"/>
  <c r="GB38" i="10"/>
  <c r="GA38" i="10"/>
  <c r="FZ38" i="10"/>
  <c r="FY38" i="10"/>
  <c r="FX38" i="10"/>
  <c r="FW38" i="10"/>
  <c r="FV38" i="10"/>
  <c r="FU38" i="10"/>
  <c r="FT38" i="10"/>
  <c r="FS38" i="10"/>
  <c r="FR38" i="10"/>
  <c r="FQ38" i="10"/>
  <c r="FP38" i="10"/>
  <c r="FO38" i="10"/>
  <c r="FN38" i="10"/>
  <c r="FM38" i="10"/>
  <c r="FL38" i="10"/>
  <c r="FK38" i="10"/>
  <c r="FJ38" i="10"/>
  <c r="FI38" i="10"/>
  <c r="FH38" i="10"/>
  <c r="FG38" i="10"/>
  <c r="FF38" i="10"/>
  <c r="FE38" i="10"/>
  <c r="FD38" i="10"/>
  <c r="FC38" i="10"/>
  <c r="FB38" i="10"/>
  <c r="FA38" i="10"/>
  <c r="EZ38" i="10"/>
  <c r="EY38" i="10"/>
  <c r="EX38" i="10"/>
  <c r="EW38" i="10"/>
  <c r="EV38" i="10"/>
  <c r="EU38" i="10"/>
  <c r="ET38" i="10"/>
  <c r="ES38" i="10"/>
  <c r="ER38" i="10"/>
  <c r="EQ38" i="10"/>
  <c r="EP38" i="10"/>
  <c r="GP37" i="10"/>
  <c r="GO37" i="10"/>
  <c r="GN37" i="10"/>
  <c r="GM37" i="10"/>
  <c r="GL37" i="10"/>
  <c r="GK37" i="10"/>
  <c r="GJ37" i="10"/>
  <c r="GI37" i="10"/>
  <c r="GH37" i="10"/>
  <c r="GG37" i="10"/>
  <c r="GF37" i="10"/>
  <c r="GE37" i="10"/>
  <c r="GD37" i="10"/>
  <c r="GC37" i="10"/>
  <c r="GB37" i="10"/>
  <c r="GA37" i="10"/>
  <c r="FZ37" i="10"/>
  <c r="FY37" i="10"/>
  <c r="FX37" i="10"/>
  <c r="FW37" i="10"/>
  <c r="FV37" i="10"/>
  <c r="FU37" i="10"/>
  <c r="FT37" i="10"/>
  <c r="FS37" i="10"/>
  <c r="FR37" i="10"/>
  <c r="FQ37" i="10"/>
  <c r="FP37" i="10"/>
  <c r="FO37" i="10"/>
  <c r="FN37" i="10"/>
  <c r="FM37" i="10"/>
  <c r="FL37" i="10"/>
  <c r="FK37" i="10"/>
  <c r="FJ37" i="10"/>
  <c r="FI37" i="10"/>
  <c r="FH37" i="10"/>
  <c r="FG37" i="10"/>
  <c r="FF37" i="10"/>
  <c r="FE37" i="10"/>
  <c r="FD37" i="10"/>
  <c r="FC37" i="10"/>
  <c r="FB37" i="10"/>
  <c r="FA37" i="10"/>
  <c r="EZ37" i="10"/>
  <c r="EY37" i="10"/>
  <c r="EX37" i="10"/>
  <c r="EW37" i="10"/>
  <c r="EV37" i="10"/>
  <c r="EU37" i="10"/>
  <c r="ET37" i="10"/>
  <c r="ES37" i="10"/>
  <c r="ER37" i="10"/>
  <c r="EQ37" i="10"/>
  <c r="EP37" i="10"/>
  <c r="GP27" i="10"/>
  <c r="GP17" i="10"/>
  <c r="GP18" i="10"/>
  <c r="GP8" i="10"/>
  <c r="GP9" i="10"/>
  <c r="GP30" i="10"/>
  <c r="GO27" i="10"/>
  <c r="GO17" i="10"/>
  <c r="GO18" i="10"/>
  <c r="GO8" i="10"/>
  <c r="GO9" i="10"/>
  <c r="GO30" i="10"/>
  <c r="GN27" i="10"/>
  <c r="GN17" i="10"/>
  <c r="GN18" i="10"/>
  <c r="GN8" i="10"/>
  <c r="GN9" i="10"/>
  <c r="GN30" i="10"/>
  <c r="GM27" i="10"/>
  <c r="GM17" i="10"/>
  <c r="GM18" i="10"/>
  <c r="GM8" i="10"/>
  <c r="GM9" i="10"/>
  <c r="GM30" i="10"/>
  <c r="GL27" i="10"/>
  <c r="GL17" i="10"/>
  <c r="GL18" i="10"/>
  <c r="GL8" i="10"/>
  <c r="GL9" i="10"/>
  <c r="GL30" i="10"/>
  <c r="GK27" i="10"/>
  <c r="GK17" i="10"/>
  <c r="GK18" i="10"/>
  <c r="GK8" i="10"/>
  <c r="GK9" i="10"/>
  <c r="GK30" i="10"/>
  <c r="GJ27" i="10"/>
  <c r="GJ17" i="10"/>
  <c r="GJ18" i="10"/>
  <c r="GJ8" i="10"/>
  <c r="GJ9" i="10"/>
  <c r="GJ30" i="10"/>
  <c r="GI27" i="10"/>
  <c r="GI17" i="10"/>
  <c r="GI18" i="10"/>
  <c r="GI8" i="10"/>
  <c r="GI9" i="10"/>
  <c r="GI30" i="10"/>
  <c r="GH27" i="10"/>
  <c r="GH17" i="10"/>
  <c r="GH18" i="10"/>
  <c r="GH8" i="10"/>
  <c r="GH9" i="10"/>
  <c r="GH30" i="10"/>
  <c r="GG27" i="10"/>
  <c r="GG17" i="10"/>
  <c r="GG18" i="10"/>
  <c r="GG8" i="10"/>
  <c r="GG9" i="10"/>
  <c r="GG30" i="10"/>
  <c r="GF27" i="10"/>
  <c r="GF17" i="10"/>
  <c r="GF18" i="10"/>
  <c r="GF8" i="10"/>
  <c r="GF9" i="10"/>
  <c r="GF30" i="10"/>
  <c r="GE27" i="10"/>
  <c r="GE17" i="10"/>
  <c r="GE18" i="10"/>
  <c r="GE8" i="10"/>
  <c r="GE9" i="10"/>
  <c r="GE30" i="10"/>
  <c r="GD27" i="10"/>
  <c r="GD17" i="10"/>
  <c r="GD18" i="10"/>
  <c r="GD8" i="10"/>
  <c r="GD9" i="10"/>
  <c r="GD30" i="10"/>
  <c r="GC27" i="10"/>
  <c r="GC17" i="10"/>
  <c r="GC18" i="10"/>
  <c r="GC8" i="10"/>
  <c r="GC9" i="10"/>
  <c r="GC30" i="10"/>
  <c r="GB27" i="10"/>
  <c r="GB17" i="10"/>
  <c r="GB18" i="10"/>
  <c r="GB8" i="10"/>
  <c r="GB9" i="10"/>
  <c r="GB30" i="10"/>
  <c r="GA27" i="10"/>
  <c r="GA17" i="10"/>
  <c r="GA18" i="10"/>
  <c r="GA8" i="10"/>
  <c r="GA9" i="10"/>
  <c r="GA30" i="10"/>
  <c r="FZ27" i="10"/>
  <c r="FZ17" i="10"/>
  <c r="FZ18" i="10"/>
  <c r="FZ8" i="10"/>
  <c r="FZ9" i="10"/>
  <c r="FZ30" i="10"/>
  <c r="FY27" i="10"/>
  <c r="FY17" i="10"/>
  <c r="FY18" i="10"/>
  <c r="FY8" i="10"/>
  <c r="FY9" i="10"/>
  <c r="FY30" i="10"/>
  <c r="FX27" i="10"/>
  <c r="FX17" i="10"/>
  <c r="FX18" i="10"/>
  <c r="FX8" i="10"/>
  <c r="FX9" i="10"/>
  <c r="FX30" i="10"/>
  <c r="FW27" i="10"/>
  <c r="FW17" i="10"/>
  <c r="FW18" i="10"/>
  <c r="FW8" i="10"/>
  <c r="FW9" i="10"/>
  <c r="FW30" i="10"/>
  <c r="FV27" i="10"/>
  <c r="FV17" i="10"/>
  <c r="FV18" i="10"/>
  <c r="FV8" i="10"/>
  <c r="FV9" i="10"/>
  <c r="FV30" i="10"/>
  <c r="FU27" i="10"/>
  <c r="FU17" i="10"/>
  <c r="FU18" i="10"/>
  <c r="FU8" i="10"/>
  <c r="FU9" i="10"/>
  <c r="FU30" i="10"/>
  <c r="FT27" i="10"/>
  <c r="FT17" i="10"/>
  <c r="FT18" i="10"/>
  <c r="FT8" i="10"/>
  <c r="FT9" i="10"/>
  <c r="FT30" i="10"/>
  <c r="FS27" i="10"/>
  <c r="FS17" i="10"/>
  <c r="FS18" i="10"/>
  <c r="FS8" i="10"/>
  <c r="FS9" i="10"/>
  <c r="FS30" i="10"/>
  <c r="FR27" i="10"/>
  <c r="FR17" i="10"/>
  <c r="FR18" i="10"/>
  <c r="FR8" i="10"/>
  <c r="FR9" i="10"/>
  <c r="FR30" i="10"/>
  <c r="FQ27" i="10"/>
  <c r="FQ17" i="10"/>
  <c r="FQ18" i="10"/>
  <c r="FQ8" i="10"/>
  <c r="FQ9" i="10"/>
  <c r="FQ30" i="10"/>
  <c r="FP27" i="10"/>
  <c r="FP17" i="10"/>
  <c r="FP18" i="10"/>
  <c r="FP8" i="10"/>
  <c r="FP9" i="10"/>
  <c r="FP30" i="10"/>
  <c r="FO27" i="10"/>
  <c r="FO17" i="10"/>
  <c r="FO18" i="10"/>
  <c r="FO8" i="10"/>
  <c r="FO9" i="10"/>
  <c r="FO30" i="10"/>
  <c r="FN27" i="10"/>
  <c r="FN17" i="10"/>
  <c r="FN18" i="10"/>
  <c r="FN8" i="10"/>
  <c r="FN9" i="10"/>
  <c r="FN30" i="10"/>
  <c r="FM27" i="10"/>
  <c r="FM17" i="10"/>
  <c r="FM18" i="10"/>
  <c r="FM8" i="10"/>
  <c r="FM9" i="10"/>
  <c r="FM30" i="10"/>
  <c r="FL27" i="10"/>
  <c r="FL17" i="10"/>
  <c r="FL18" i="10"/>
  <c r="FL8" i="10"/>
  <c r="FL9" i="10"/>
  <c r="FL30" i="10"/>
  <c r="FK27" i="10"/>
  <c r="FK17" i="10"/>
  <c r="FK18" i="10"/>
  <c r="FK8" i="10"/>
  <c r="FK9" i="10"/>
  <c r="FK30" i="10"/>
  <c r="FJ27" i="10"/>
  <c r="FJ17" i="10"/>
  <c r="FJ18" i="10"/>
  <c r="FJ8" i="10"/>
  <c r="FJ9" i="10"/>
  <c r="FJ30" i="10"/>
  <c r="FI27" i="10"/>
  <c r="FI17" i="10"/>
  <c r="FI18" i="10"/>
  <c r="FI8" i="10"/>
  <c r="FI9" i="10"/>
  <c r="FI30" i="10"/>
  <c r="FH27" i="10"/>
  <c r="FH17" i="10"/>
  <c r="FH18" i="10"/>
  <c r="FH8" i="10"/>
  <c r="FH9" i="10"/>
  <c r="FH30" i="10"/>
  <c r="FG27" i="10"/>
  <c r="FG17" i="10"/>
  <c r="FG18" i="10"/>
  <c r="FG8" i="10"/>
  <c r="FG9" i="10"/>
  <c r="FG30" i="10"/>
  <c r="FF27" i="10"/>
  <c r="FF17" i="10"/>
  <c r="FF18" i="10"/>
  <c r="FF8" i="10"/>
  <c r="FF9" i="10"/>
  <c r="FF30" i="10"/>
  <c r="FE27" i="10"/>
  <c r="FE17" i="10"/>
  <c r="FE18" i="10"/>
  <c r="FE8" i="10"/>
  <c r="FE9" i="10"/>
  <c r="FE30" i="10"/>
  <c r="FD27" i="10"/>
  <c r="FD17" i="10"/>
  <c r="FD18" i="10"/>
  <c r="FD8" i="10"/>
  <c r="FD9" i="10"/>
  <c r="FD30" i="10"/>
  <c r="FC27" i="10"/>
  <c r="FC17" i="10"/>
  <c r="FC18" i="10"/>
  <c r="FC8" i="10"/>
  <c r="FC9" i="10"/>
  <c r="FC30" i="10"/>
  <c r="FB27" i="10"/>
  <c r="FB17" i="10"/>
  <c r="FB18" i="10"/>
  <c r="FB8" i="10"/>
  <c r="FB9" i="10"/>
  <c r="FB30" i="10"/>
  <c r="FA27" i="10"/>
  <c r="FA17" i="10"/>
  <c r="FA18" i="10"/>
  <c r="FA8" i="10"/>
  <c r="FA9" i="10"/>
  <c r="FA30" i="10"/>
  <c r="EZ27" i="10"/>
  <c r="EZ17" i="10"/>
  <c r="EZ18" i="10"/>
  <c r="EZ8" i="10"/>
  <c r="EZ9" i="10"/>
  <c r="EZ30" i="10"/>
  <c r="EY27" i="10"/>
  <c r="EY17" i="10"/>
  <c r="EY18" i="10"/>
  <c r="EY8" i="10"/>
  <c r="EY9" i="10"/>
  <c r="EY30" i="10"/>
  <c r="EX27" i="10"/>
  <c r="EX17" i="10"/>
  <c r="EX18" i="10"/>
  <c r="EX8" i="10"/>
  <c r="EX9" i="10"/>
  <c r="EX30" i="10"/>
  <c r="EW27" i="10"/>
  <c r="EW17" i="10"/>
  <c r="EW18" i="10"/>
  <c r="EW8" i="10"/>
  <c r="EW9" i="10"/>
  <c r="EW30" i="10"/>
  <c r="EV27" i="10"/>
  <c r="EV17" i="10"/>
  <c r="EV18" i="10"/>
  <c r="EV8" i="10"/>
  <c r="EV9" i="10"/>
  <c r="EV30" i="10"/>
  <c r="EU27" i="10"/>
  <c r="EU17" i="10"/>
  <c r="EU18" i="10"/>
  <c r="EU8" i="10"/>
  <c r="EU9" i="10"/>
  <c r="EU30" i="10"/>
  <c r="ET27" i="10"/>
  <c r="ET17" i="10"/>
  <c r="ET18" i="10"/>
  <c r="ET8" i="10"/>
  <c r="ET9" i="10"/>
  <c r="ET30" i="10"/>
  <c r="ES27" i="10"/>
  <c r="ES17" i="10"/>
  <c r="ES18" i="10"/>
  <c r="ES8" i="10"/>
  <c r="ES9" i="10"/>
  <c r="ES30" i="10"/>
  <c r="ER27" i="10"/>
  <c r="ER17" i="10"/>
  <c r="ER18" i="10"/>
  <c r="ER8" i="10"/>
  <c r="ER9" i="10"/>
  <c r="ER30" i="10"/>
  <c r="EQ27" i="10"/>
  <c r="EQ17" i="10"/>
  <c r="EQ18" i="10"/>
  <c r="EQ8" i="10"/>
  <c r="EQ9" i="10"/>
  <c r="EQ30" i="10"/>
  <c r="EP27" i="10"/>
  <c r="EP17" i="10"/>
  <c r="EP18" i="10"/>
  <c r="EP8" i="10"/>
  <c r="EP9" i="10"/>
  <c r="EP30" i="10"/>
  <c r="GP10" i="10"/>
  <c r="GP14" i="10"/>
  <c r="GP16" i="10"/>
  <c r="GP23" i="10"/>
  <c r="GO10" i="10"/>
  <c r="GO14" i="10"/>
  <c r="GO16" i="10"/>
  <c r="GO23" i="10"/>
  <c r="GN10" i="10"/>
  <c r="GN14" i="10"/>
  <c r="GN16" i="10"/>
  <c r="GN23" i="10"/>
  <c r="GM10" i="10"/>
  <c r="GM14" i="10"/>
  <c r="GM16" i="10"/>
  <c r="GM23" i="10"/>
  <c r="GL10" i="10"/>
  <c r="GL14" i="10"/>
  <c r="GL16" i="10"/>
  <c r="GL23" i="10"/>
  <c r="GK10" i="10"/>
  <c r="GK14" i="10"/>
  <c r="GK16" i="10"/>
  <c r="GK23" i="10"/>
  <c r="GJ10" i="10"/>
  <c r="GJ14" i="10"/>
  <c r="GJ16" i="10"/>
  <c r="GJ23" i="10"/>
  <c r="GI10" i="10"/>
  <c r="GI14" i="10"/>
  <c r="GI16" i="10"/>
  <c r="GI23" i="10"/>
  <c r="GH10" i="10"/>
  <c r="GH14" i="10"/>
  <c r="GH16" i="10"/>
  <c r="GH23" i="10"/>
  <c r="GG10" i="10"/>
  <c r="GG14" i="10"/>
  <c r="GG16" i="10"/>
  <c r="GG23" i="10"/>
  <c r="GF10" i="10"/>
  <c r="GF14" i="10"/>
  <c r="GF16" i="10"/>
  <c r="GF23" i="10"/>
  <c r="GE10" i="10"/>
  <c r="GE14" i="10"/>
  <c r="GE16" i="10"/>
  <c r="GE23" i="10"/>
  <c r="GD10" i="10"/>
  <c r="GD14" i="10"/>
  <c r="GD16" i="10"/>
  <c r="GD23" i="10"/>
  <c r="GC10" i="10"/>
  <c r="GC14" i="10"/>
  <c r="GC16" i="10"/>
  <c r="GC23" i="10"/>
  <c r="GB10" i="10"/>
  <c r="GB14" i="10"/>
  <c r="GB16" i="10"/>
  <c r="GB23" i="10"/>
  <c r="GA10" i="10"/>
  <c r="GA14" i="10"/>
  <c r="GA16" i="10"/>
  <c r="GA23" i="10"/>
  <c r="FZ10" i="10"/>
  <c r="FZ14" i="10"/>
  <c r="FZ16" i="10"/>
  <c r="FZ23" i="10"/>
  <c r="FY10" i="10"/>
  <c r="FY14" i="10"/>
  <c r="FY16" i="10"/>
  <c r="FY23" i="10"/>
  <c r="FX10" i="10"/>
  <c r="FX14" i="10"/>
  <c r="FX16" i="10"/>
  <c r="FX23" i="10"/>
  <c r="FW10" i="10"/>
  <c r="FW14" i="10"/>
  <c r="FW16" i="10"/>
  <c r="FW23" i="10"/>
  <c r="FV10" i="10"/>
  <c r="FV14" i="10"/>
  <c r="FV16" i="10"/>
  <c r="FV23" i="10"/>
  <c r="FU10" i="10"/>
  <c r="FU14" i="10"/>
  <c r="FU16" i="10"/>
  <c r="FU23" i="10"/>
  <c r="FT10" i="10"/>
  <c r="FT14" i="10"/>
  <c r="FT16" i="10"/>
  <c r="FT23" i="10"/>
  <c r="FS10" i="10"/>
  <c r="FS14" i="10"/>
  <c r="FS16" i="10"/>
  <c r="FS23" i="10"/>
  <c r="FR10" i="10"/>
  <c r="FR14" i="10"/>
  <c r="FR16" i="10"/>
  <c r="FR23" i="10"/>
  <c r="FQ10" i="10"/>
  <c r="FQ14" i="10"/>
  <c r="FQ16" i="10"/>
  <c r="FQ23" i="10"/>
  <c r="FP10" i="10"/>
  <c r="FP14" i="10"/>
  <c r="FP16" i="10"/>
  <c r="FP23" i="10"/>
  <c r="FO10" i="10"/>
  <c r="FO14" i="10"/>
  <c r="FO16" i="10"/>
  <c r="FO23" i="10"/>
  <c r="FN10" i="10"/>
  <c r="FN14" i="10"/>
  <c r="FN16" i="10"/>
  <c r="FN23" i="10"/>
  <c r="FM10" i="10"/>
  <c r="FM14" i="10"/>
  <c r="FM16" i="10"/>
  <c r="FM23" i="10"/>
  <c r="FL10" i="10"/>
  <c r="FL14" i="10"/>
  <c r="FL16" i="10"/>
  <c r="FL23" i="10"/>
  <c r="FK10" i="10"/>
  <c r="FK14" i="10"/>
  <c r="FK16" i="10"/>
  <c r="FK23" i="10"/>
  <c r="FJ10" i="10"/>
  <c r="FJ14" i="10"/>
  <c r="FJ16" i="10"/>
  <c r="FJ23" i="10"/>
  <c r="FI10" i="10"/>
  <c r="FI14" i="10"/>
  <c r="FI16" i="10"/>
  <c r="FI23" i="10"/>
  <c r="FH10" i="10"/>
  <c r="FH14" i="10"/>
  <c r="FH16" i="10"/>
  <c r="FH23" i="10"/>
  <c r="FG10" i="10"/>
  <c r="FG14" i="10"/>
  <c r="FG16" i="10"/>
  <c r="FG23" i="10"/>
  <c r="FF10" i="10"/>
  <c r="FF14" i="10"/>
  <c r="FF16" i="10"/>
  <c r="FF23" i="10"/>
  <c r="FE10" i="10"/>
  <c r="FE14" i="10"/>
  <c r="FE16" i="10"/>
  <c r="FE23" i="10"/>
  <c r="FD10" i="10"/>
  <c r="FD14" i="10"/>
  <c r="FD16" i="10"/>
  <c r="FD23" i="10"/>
  <c r="FC10" i="10"/>
  <c r="FC14" i="10"/>
  <c r="FC16" i="10"/>
  <c r="FC23" i="10"/>
  <c r="FB10" i="10"/>
  <c r="FB14" i="10"/>
  <c r="FB16" i="10"/>
  <c r="FB23" i="10"/>
  <c r="FA10" i="10"/>
  <c r="FA14" i="10"/>
  <c r="FA16" i="10"/>
  <c r="FA23" i="10"/>
  <c r="EZ10" i="10"/>
  <c r="EZ14" i="10"/>
  <c r="EZ16" i="10"/>
  <c r="EZ23" i="10"/>
  <c r="EY10" i="10"/>
  <c r="EY14" i="10"/>
  <c r="EY16" i="10"/>
  <c r="EY23" i="10"/>
  <c r="EX10" i="10"/>
  <c r="EX14" i="10"/>
  <c r="EX16" i="10"/>
  <c r="EX23" i="10"/>
  <c r="EW10" i="10"/>
  <c r="EW14" i="10"/>
  <c r="EW16" i="10"/>
  <c r="EW23" i="10"/>
  <c r="EV10" i="10"/>
  <c r="EV14" i="10"/>
  <c r="EV16" i="10"/>
  <c r="EV23" i="10"/>
  <c r="EU10" i="10"/>
  <c r="EU14" i="10"/>
  <c r="EU16" i="10"/>
  <c r="EU23" i="10"/>
  <c r="ET10" i="10"/>
  <c r="ET14" i="10"/>
  <c r="ET16" i="10"/>
  <c r="ET23" i="10"/>
  <c r="ES10" i="10"/>
  <c r="ES14" i="10"/>
  <c r="ES16" i="10"/>
  <c r="ES23" i="10"/>
  <c r="ER10" i="10"/>
  <c r="ER14" i="10"/>
  <c r="ER16" i="10"/>
  <c r="ER23" i="10"/>
  <c r="EQ10" i="10"/>
  <c r="EQ14" i="10"/>
  <c r="EQ16" i="10"/>
  <c r="EQ23" i="10"/>
  <c r="EP10" i="10"/>
  <c r="EP14" i="10"/>
  <c r="EP16" i="10"/>
  <c r="EP23" i="10"/>
  <c r="GP11" i="10"/>
  <c r="GP15" i="10"/>
  <c r="GO11" i="10"/>
  <c r="GO15" i="10"/>
  <c r="GN11" i="10"/>
  <c r="GN15" i="10"/>
  <c r="GM11" i="10"/>
  <c r="GM15" i="10"/>
  <c r="GL11" i="10"/>
  <c r="GL15" i="10"/>
  <c r="GK11" i="10"/>
  <c r="GK15" i="10"/>
  <c r="GJ11" i="10"/>
  <c r="GJ15" i="10"/>
  <c r="GI11" i="10"/>
  <c r="GI15" i="10"/>
  <c r="GH11" i="10"/>
  <c r="GH15" i="10"/>
  <c r="GG11" i="10"/>
  <c r="GG15" i="10"/>
  <c r="GF11" i="10"/>
  <c r="GF15" i="10"/>
  <c r="GE11" i="10"/>
  <c r="GE15" i="10"/>
  <c r="GD11" i="10"/>
  <c r="GD15" i="10"/>
  <c r="GC11" i="10"/>
  <c r="GC15" i="10"/>
  <c r="GB11" i="10"/>
  <c r="GB15" i="10"/>
  <c r="GA11" i="10"/>
  <c r="GA15" i="10"/>
  <c r="FZ11" i="10"/>
  <c r="FZ15" i="10"/>
  <c r="FY11" i="10"/>
  <c r="FY15" i="10"/>
  <c r="FX11" i="10"/>
  <c r="FX15" i="10"/>
  <c r="FW11" i="10"/>
  <c r="FW15" i="10"/>
  <c r="FV11" i="10"/>
  <c r="FV15" i="10"/>
  <c r="FU11" i="10"/>
  <c r="FU15" i="10"/>
  <c r="FT11" i="10"/>
  <c r="FT15" i="10"/>
  <c r="FS11" i="10"/>
  <c r="FS15" i="10"/>
  <c r="FR11" i="10"/>
  <c r="FR15" i="10"/>
  <c r="FQ11" i="10"/>
  <c r="FQ15" i="10"/>
  <c r="FP11" i="10"/>
  <c r="FP15" i="10"/>
  <c r="FO11" i="10"/>
  <c r="FO15" i="10"/>
  <c r="FN11" i="10"/>
  <c r="FN15" i="10"/>
  <c r="FM11" i="10"/>
  <c r="FM15" i="10"/>
  <c r="FL11" i="10"/>
  <c r="FL15" i="10"/>
  <c r="FK11" i="10"/>
  <c r="FK15" i="10"/>
  <c r="FJ11" i="10"/>
  <c r="FJ15" i="10"/>
  <c r="FI11" i="10"/>
  <c r="FI15" i="10"/>
  <c r="FH11" i="10"/>
  <c r="FH15" i="10"/>
  <c r="FG11" i="10"/>
  <c r="FG15" i="10"/>
  <c r="FF11" i="10"/>
  <c r="FF15" i="10"/>
  <c r="FE11" i="10"/>
  <c r="FE15" i="10"/>
  <c r="FD11" i="10"/>
  <c r="FD15" i="10"/>
  <c r="FC11" i="10"/>
  <c r="FC15" i="10"/>
  <c r="FB11" i="10"/>
  <c r="FB15" i="10"/>
  <c r="FA11" i="10"/>
  <c r="FA15" i="10"/>
  <c r="EZ11" i="10"/>
  <c r="EZ15" i="10"/>
  <c r="EY11" i="10"/>
  <c r="EY15" i="10"/>
  <c r="EX11" i="10"/>
  <c r="EX15" i="10"/>
  <c r="EW11" i="10"/>
  <c r="EW15" i="10"/>
  <c r="EV11" i="10"/>
  <c r="EV15" i="10"/>
  <c r="EU11" i="10"/>
  <c r="EU15" i="10"/>
  <c r="ET11" i="10"/>
  <c r="ET15" i="10"/>
  <c r="ES11" i="10"/>
  <c r="ES15" i="10"/>
  <c r="ER11" i="10"/>
  <c r="ER15" i="10"/>
  <c r="EQ11" i="10"/>
  <c r="EQ15" i="10"/>
  <c r="EP11" i="10"/>
  <c r="EP15" i="10"/>
  <c r="GP13" i="10"/>
  <c r="GO13" i="10"/>
  <c r="GN13" i="10"/>
  <c r="GM13" i="10"/>
  <c r="GL13" i="10"/>
  <c r="GK13" i="10"/>
  <c r="GJ13" i="10"/>
  <c r="GI13" i="10"/>
  <c r="GH13" i="10"/>
  <c r="GG13" i="10"/>
  <c r="GF13" i="10"/>
  <c r="GE13" i="10"/>
  <c r="GD13" i="10"/>
  <c r="GC13" i="10"/>
  <c r="GB13" i="10"/>
  <c r="GA13" i="10"/>
  <c r="FZ13" i="10"/>
  <c r="FY13" i="10"/>
  <c r="FX13" i="10"/>
  <c r="FW13" i="10"/>
  <c r="FV13" i="10"/>
  <c r="FU13" i="10"/>
  <c r="FT13" i="10"/>
  <c r="FS13" i="10"/>
  <c r="FR13" i="10"/>
  <c r="FQ13" i="10"/>
  <c r="FP13" i="10"/>
  <c r="FO13" i="10"/>
  <c r="FN13" i="10"/>
  <c r="FM13" i="10"/>
  <c r="FL13" i="10"/>
  <c r="FK13" i="10"/>
  <c r="FJ13" i="10"/>
  <c r="FI13" i="10"/>
  <c r="FH13" i="10"/>
  <c r="FG13" i="10"/>
  <c r="FF13" i="10"/>
  <c r="FE13" i="10"/>
  <c r="FD13" i="10"/>
  <c r="FC13" i="10"/>
  <c r="FB13" i="10"/>
  <c r="FA13" i="10"/>
  <c r="EZ13" i="10"/>
  <c r="EY13" i="10"/>
  <c r="EX13" i="10"/>
  <c r="EW13" i="10"/>
  <c r="EV13" i="10"/>
  <c r="EU13" i="10"/>
  <c r="ET13" i="10"/>
  <c r="ES13" i="10"/>
  <c r="ER13" i="10"/>
  <c r="EQ13" i="10"/>
  <c r="EP13" i="10"/>
  <c r="GP12" i="10"/>
  <c r="GO12" i="10"/>
  <c r="GN12" i="10"/>
  <c r="GM12" i="10"/>
  <c r="GL12" i="10"/>
  <c r="GK12" i="10"/>
  <c r="GJ12" i="10"/>
  <c r="GI12" i="10"/>
  <c r="GH12" i="10"/>
  <c r="GG12" i="10"/>
  <c r="GF12" i="10"/>
  <c r="GE12" i="10"/>
  <c r="GD12" i="10"/>
  <c r="GC12" i="10"/>
  <c r="GB12" i="10"/>
  <c r="GA12" i="10"/>
  <c r="FZ12" i="10"/>
  <c r="FY12" i="10"/>
  <c r="FX12" i="10"/>
  <c r="FW12" i="10"/>
  <c r="FV12" i="10"/>
  <c r="FU12" i="10"/>
  <c r="FT12" i="10"/>
  <c r="FS12" i="10"/>
  <c r="FR12" i="10"/>
  <c r="FQ12" i="10"/>
  <c r="FP12" i="10"/>
  <c r="FO12" i="10"/>
  <c r="FN12" i="10"/>
  <c r="FM12" i="10"/>
  <c r="FL12" i="10"/>
  <c r="FK12" i="10"/>
  <c r="FJ12" i="10"/>
  <c r="FI12" i="10"/>
  <c r="FH12" i="10"/>
  <c r="FG12" i="10"/>
  <c r="FF12" i="10"/>
  <c r="FE12" i="10"/>
  <c r="FD12" i="10"/>
  <c r="FC12" i="10"/>
  <c r="FB12" i="10"/>
  <c r="FA12" i="10"/>
  <c r="EZ12" i="10"/>
  <c r="EY12" i="10"/>
  <c r="EX12" i="10"/>
  <c r="EW12" i="10"/>
  <c r="EV12" i="10"/>
  <c r="EU12" i="10"/>
  <c r="ET12" i="10"/>
  <c r="ES12" i="10"/>
  <c r="ER12" i="10"/>
  <c r="EQ12" i="10"/>
  <c r="EP12" i="10"/>
  <c r="ET1" i="10"/>
  <c r="FF1" i="10"/>
  <c r="FR1" i="10"/>
  <c r="GD1" i="10"/>
  <c r="GP1" i="10"/>
  <c r="ES1" i="10"/>
  <c r="FE1" i="10"/>
  <c r="FQ1" i="10"/>
  <c r="GC1" i="10"/>
  <c r="GO1" i="10"/>
  <c r="ER1" i="10"/>
  <c r="FD1" i="10"/>
  <c r="FP1" i="10"/>
  <c r="GB1" i="10"/>
  <c r="GN1" i="10"/>
  <c r="EQ1" i="10"/>
  <c r="FC1" i="10"/>
  <c r="FO1" i="10"/>
  <c r="GA1" i="10"/>
  <c r="GM1" i="10"/>
  <c r="EP1" i="10"/>
  <c r="FB1" i="10"/>
  <c r="FN1" i="10"/>
  <c r="FZ1" i="10"/>
  <c r="GL1" i="10"/>
  <c r="FA1" i="10"/>
  <c r="FM1" i="10"/>
  <c r="FY1" i="10"/>
  <c r="GK1" i="10"/>
  <c r="EZ1" i="10"/>
  <c r="FL1" i="10"/>
  <c r="FX1" i="10"/>
  <c r="GJ1" i="10"/>
  <c r="EY1" i="10"/>
  <c r="FK1" i="10"/>
  <c r="FW1" i="10"/>
  <c r="GI1" i="10"/>
  <c r="EX1" i="10"/>
  <c r="FJ1" i="10"/>
  <c r="FV1" i="10"/>
  <c r="GH1" i="10"/>
  <c r="EW1" i="10"/>
  <c r="FI1" i="10"/>
  <c r="FU1" i="10"/>
  <c r="GG1" i="10"/>
  <c r="EV1" i="10"/>
  <c r="FH1" i="10"/>
  <c r="FT1" i="10"/>
  <c r="GF1" i="10"/>
  <c r="EU1" i="10"/>
  <c r="FG1" i="10"/>
  <c r="FS1" i="10"/>
  <c r="GE1" i="10"/>
  <c r="CJ2" i="10"/>
  <c r="CK2" i="10"/>
  <c r="CL2" i="10"/>
  <c r="CM2" i="10"/>
  <c r="CN2" i="10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DP2" i="10"/>
  <c r="DQ2" i="10"/>
  <c r="DR2" i="10"/>
  <c r="DS2" i="10"/>
  <c r="DT2" i="10"/>
  <c r="DU2" i="10"/>
  <c r="DV2" i="10"/>
  <c r="DW2" i="10"/>
  <c r="DX2" i="10"/>
  <c r="DY2" i="10"/>
  <c r="DZ2" i="10"/>
  <c r="EA2" i="10"/>
  <c r="EB2" i="10"/>
  <c r="EC2" i="10"/>
  <c r="ED2" i="10"/>
  <c r="EE2" i="10"/>
  <c r="EF2" i="10"/>
  <c r="EG2" i="10"/>
  <c r="EH2" i="10"/>
  <c r="EI2" i="10"/>
  <c r="EJ2" i="10"/>
  <c r="EK2" i="10"/>
  <c r="EL2" i="10"/>
  <c r="EM2" i="10"/>
  <c r="EN2" i="10"/>
  <c r="EO2" i="10"/>
  <c r="EO127" i="10"/>
  <c r="EO117" i="10"/>
  <c r="EO118" i="10"/>
  <c r="EO108" i="10"/>
  <c r="EO109" i="10"/>
  <c r="EO130" i="10"/>
  <c r="EN127" i="10"/>
  <c r="EN117" i="10"/>
  <c r="EN118" i="10"/>
  <c r="EN108" i="10"/>
  <c r="EN109" i="10"/>
  <c r="EN130" i="10"/>
  <c r="EM127" i="10"/>
  <c r="EM117" i="10"/>
  <c r="EM118" i="10"/>
  <c r="EM108" i="10"/>
  <c r="EM109" i="10"/>
  <c r="EM130" i="10"/>
  <c r="EL127" i="10"/>
  <c r="EL117" i="10"/>
  <c r="EL118" i="10"/>
  <c r="EL108" i="10"/>
  <c r="EL109" i="10"/>
  <c r="EL130" i="10"/>
  <c r="EK127" i="10"/>
  <c r="EK117" i="10"/>
  <c r="EK118" i="10"/>
  <c r="EK108" i="10"/>
  <c r="EK109" i="10"/>
  <c r="EK130" i="10"/>
  <c r="EJ127" i="10"/>
  <c r="EJ117" i="10"/>
  <c r="EJ118" i="10"/>
  <c r="EJ108" i="10"/>
  <c r="EJ109" i="10"/>
  <c r="EJ130" i="10"/>
  <c r="EI127" i="10"/>
  <c r="EI117" i="10"/>
  <c r="EI118" i="10"/>
  <c r="EI108" i="10"/>
  <c r="EI109" i="10"/>
  <c r="EI130" i="10"/>
  <c r="EH127" i="10"/>
  <c r="EH117" i="10"/>
  <c r="EH118" i="10"/>
  <c r="EH108" i="10"/>
  <c r="EH109" i="10"/>
  <c r="EH130" i="10"/>
  <c r="EG127" i="10"/>
  <c r="EG117" i="10"/>
  <c r="EG118" i="10"/>
  <c r="EG108" i="10"/>
  <c r="EG109" i="10"/>
  <c r="EG130" i="10"/>
  <c r="EF127" i="10"/>
  <c r="EF117" i="10"/>
  <c r="EF118" i="10"/>
  <c r="EF108" i="10"/>
  <c r="EF109" i="10"/>
  <c r="EF130" i="10"/>
  <c r="EE127" i="10"/>
  <c r="EE117" i="10"/>
  <c r="EE118" i="10"/>
  <c r="EE108" i="10"/>
  <c r="EE109" i="10"/>
  <c r="EE130" i="10"/>
  <c r="ED127" i="10"/>
  <c r="ED117" i="10"/>
  <c r="ED118" i="10"/>
  <c r="ED108" i="10"/>
  <c r="ED109" i="10"/>
  <c r="ED130" i="10"/>
  <c r="EC127" i="10"/>
  <c r="EC117" i="10"/>
  <c r="EC118" i="10"/>
  <c r="EC108" i="10"/>
  <c r="EC109" i="10"/>
  <c r="EC130" i="10"/>
  <c r="EB127" i="10"/>
  <c r="EB117" i="10"/>
  <c r="EB118" i="10"/>
  <c r="EB108" i="10"/>
  <c r="EB109" i="10"/>
  <c r="EB130" i="10"/>
  <c r="EA127" i="10"/>
  <c r="EA117" i="10"/>
  <c r="EA118" i="10"/>
  <c r="EA108" i="10"/>
  <c r="EA109" i="10"/>
  <c r="EA130" i="10"/>
  <c r="DZ127" i="10"/>
  <c r="DZ117" i="10"/>
  <c r="DZ118" i="10"/>
  <c r="DZ108" i="10"/>
  <c r="DZ109" i="10"/>
  <c r="DZ130" i="10"/>
  <c r="DY127" i="10"/>
  <c r="DY117" i="10"/>
  <c r="DY118" i="10"/>
  <c r="DY108" i="10"/>
  <c r="DY109" i="10"/>
  <c r="DY130" i="10"/>
  <c r="DX127" i="10"/>
  <c r="DX117" i="10"/>
  <c r="DX118" i="10"/>
  <c r="DX108" i="10"/>
  <c r="DX109" i="10"/>
  <c r="DX130" i="10"/>
  <c r="DW127" i="10"/>
  <c r="DW117" i="10"/>
  <c r="DW118" i="10"/>
  <c r="DW108" i="10"/>
  <c r="DW109" i="10"/>
  <c r="DW130" i="10"/>
  <c r="DV127" i="10"/>
  <c r="DV117" i="10"/>
  <c r="DV118" i="10"/>
  <c r="DV108" i="10"/>
  <c r="DV109" i="10"/>
  <c r="DV130" i="10"/>
  <c r="DU127" i="10"/>
  <c r="DU117" i="10"/>
  <c r="DU118" i="10"/>
  <c r="DU108" i="10"/>
  <c r="DU109" i="10"/>
  <c r="DU130" i="10"/>
  <c r="DT127" i="10"/>
  <c r="DT117" i="10"/>
  <c r="DT118" i="10"/>
  <c r="DT108" i="10"/>
  <c r="DT109" i="10"/>
  <c r="DT130" i="10"/>
  <c r="DS127" i="10"/>
  <c r="DS117" i="10"/>
  <c r="DS118" i="10"/>
  <c r="DS108" i="10"/>
  <c r="DS109" i="10"/>
  <c r="DS130" i="10"/>
  <c r="DR127" i="10"/>
  <c r="DR117" i="10"/>
  <c r="DR118" i="10"/>
  <c r="DR108" i="10"/>
  <c r="DR109" i="10"/>
  <c r="DR130" i="10"/>
  <c r="DQ127" i="10"/>
  <c r="DQ117" i="10"/>
  <c r="DQ118" i="10"/>
  <c r="DQ108" i="10"/>
  <c r="DQ109" i="10"/>
  <c r="DQ130" i="10"/>
  <c r="DP127" i="10"/>
  <c r="DP117" i="10"/>
  <c r="DP118" i="10"/>
  <c r="DP108" i="10"/>
  <c r="DP109" i="10"/>
  <c r="DP130" i="10"/>
  <c r="DO127" i="10"/>
  <c r="DO117" i="10"/>
  <c r="DO118" i="10"/>
  <c r="DO108" i="10"/>
  <c r="DO109" i="10"/>
  <c r="DO130" i="10"/>
  <c r="DN127" i="10"/>
  <c r="DN117" i="10"/>
  <c r="DN118" i="10"/>
  <c r="DN108" i="10"/>
  <c r="DN109" i="10"/>
  <c r="DN130" i="10"/>
  <c r="DM127" i="10"/>
  <c r="DM117" i="10"/>
  <c r="DM118" i="10"/>
  <c r="DM108" i="10"/>
  <c r="DM109" i="10"/>
  <c r="DM130" i="10"/>
  <c r="DL127" i="10"/>
  <c r="DL117" i="10"/>
  <c r="DL118" i="10"/>
  <c r="DL108" i="10"/>
  <c r="DL109" i="10"/>
  <c r="DL130" i="10"/>
  <c r="DK127" i="10"/>
  <c r="DK117" i="10"/>
  <c r="DK118" i="10"/>
  <c r="DK108" i="10"/>
  <c r="DK109" i="10"/>
  <c r="DK130" i="10"/>
  <c r="DJ127" i="10"/>
  <c r="DJ117" i="10"/>
  <c r="DJ118" i="10"/>
  <c r="DJ108" i="10"/>
  <c r="DJ109" i="10"/>
  <c r="DJ130" i="10"/>
  <c r="DI127" i="10"/>
  <c r="DI117" i="10"/>
  <c r="DI118" i="10"/>
  <c r="DI108" i="10"/>
  <c r="DI109" i="10"/>
  <c r="DI130" i="10"/>
  <c r="DH127" i="10"/>
  <c r="DH117" i="10"/>
  <c r="DH118" i="10"/>
  <c r="DH108" i="10"/>
  <c r="DH109" i="10"/>
  <c r="DH130" i="10"/>
  <c r="DG127" i="10"/>
  <c r="DG117" i="10"/>
  <c r="DG118" i="10"/>
  <c r="DG108" i="10"/>
  <c r="DG109" i="10"/>
  <c r="DG130" i="10"/>
  <c r="DF127" i="10"/>
  <c r="DF117" i="10"/>
  <c r="DF118" i="10"/>
  <c r="DF108" i="10"/>
  <c r="DF109" i="10"/>
  <c r="DF130" i="10"/>
  <c r="DE127" i="10"/>
  <c r="DE117" i="10"/>
  <c r="DE118" i="10"/>
  <c r="DE108" i="10"/>
  <c r="DE109" i="10"/>
  <c r="DE130" i="10"/>
  <c r="DD127" i="10"/>
  <c r="DD117" i="10"/>
  <c r="DD118" i="10"/>
  <c r="DD108" i="10"/>
  <c r="DD109" i="10"/>
  <c r="DD130" i="10"/>
  <c r="DC127" i="10"/>
  <c r="DC117" i="10"/>
  <c r="DC118" i="10"/>
  <c r="DC108" i="10"/>
  <c r="DC109" i="10"/>
  <c r="DC130" i="10"/>
  <c r="DB127" i="10"/>
  <c r="DB117" i="10"/>
  <c r="DB118" i="10"/>
  <c r="DB108" i="10"/>
  <c r="DB109" i="10"/>
  <c r="DB130" i="10"/>
  <c r="DA127" i="10"/>
  <c r="DA117" i="10"/>
  <c r="DA118" i="10"/>
  <c r="DA108" i="10"/>
  <c r="DA109" i="10"/>
  <c r="DA130" i="10"/>
  <c r="CZ127" i="10"/>
  <c r="CZ117" i="10"/>
  <c r="CZ118" i="10"/>
  <c r="CZ108" i="10"/>
  <c r="CZ109" i="10"/>
  <c r="CZ130" i="10"/>
  <c r="CY127" i="10"/>
  <c r="CY117" i="10"/>
  <c r="CY118" i="10"/>
  <c r="CY108" i="10"/>
  <c r="CY109" i="10"/>
  <c r="CY130" i="10"/>
  <c r="CX127" i="10"/>
  <c r="CX117" i="10"/>
  <c r="CX118" i="10"/>
  <c r="CX108" i="10"/>
  <c r="CX109" i="10"/>
  <c r="CX130" i="10"/>
  <c r="CW127" i="10"/>
  <c r="CW117" i="10"/>
  <c r="CW118" i="10"/>
  <c r="CW108" i="10"/>
  <c r="CW109" i="10"/>
  <c r="CW130" i="10"/>
  <c r="CV127" i="10"/>
  <c r="CV117" i="10"/>
  <c r="CV118" i="10"/>
  <c r="CV108" i="10"/>
  <c r="CV109" i="10"/>
  <c r="CV130" i="10"/>
  <c r="CU127" i="10"/>
  <c r="CU117" i="10"/>
  <c r="CU118" i="10"/>
  <c r="CU108" i="10"/>
  <c r="CU109" i="10"/>
  <c r="CU130" i="10"/>
  <c r="CT127" i="10"/>
  <c r="CT117" i="10"/>
  <c r="CT118" i="10"/>
  <c r="CT108" i="10"/>
  <c r="CT109" i="10"/>
  <c r="CT130" i="10"/>
  <c r="CS127" i="10"/>
  <c r="CS117" i="10"/>
  <c r="CS118" i="10"/>
  <c r="CS108" i="10"/>
  <c r="CS109" i="10"/>
  <c r="CS130" i="10"/>
  <c r="CR127" i="10"/>
  <c r="CR117" i="10"/>
  <c r="CR118" i="10"/>
  <c r="CR108" i="10"/>
  <c r="CR109" i="10"/>
  <c r="CR130" i="10"/>
  <c r="CQ127" i="10"/>
  <c r="CQ117" i="10"/>
  <c r="CQ118" i="10"/>
  <c r="CQ108" i="10"/>
  <c r="CQ109" i="10"/>
  <c r="CQ130" i="10"/>
  <c r="CP127" i="10"/>
  <c r="CP117" i="10"/>
  <c r="CP118" i="10"/>
  <c r="CP108" i="10"/>
  <c r="CP109" i="10"/>
  <c r="CP130" i="10"/>
  <c r="CO127" i="10"/>
  <c r="CO117" i="10"/>
  <c r="CO118" i="10"/>
  <c r="CO108" i="10"/>
  <c r="CO109" i="10"/>
  <c r="CO130" i="10"/>
  <c r="CN127" i="10"/>
  <c r="CN117" i="10"/>
  <c r="CN118" i="10"/>
  <c r="CN108" i="10"/>
  <c r="CN109" i="10"/>
  <c r="CN130" i="10"/>
  <c r="CM127" i="10"/>
  <c r="CM117" i="10"/>
  <c r="CM118" i="10"/>
  <c r="CM108" i="10"/>
  <c r="CM109" i="10"/>
  <c r="CM130" i="10"/>
  <c r="CL127" i="10"/>
  <c r="CL117" i="10"/>
  <c r="CL118" i="10"/>
  <c r="CL108" i="10"/>
  <c r="CL109" i="10"/>
  <c r="CL130" i="10"/>
  <c r="CK127" i="10"/>
  <c r="CK117" i="10"/>
  <c r="CK118" i="10"/>
  <c r="CK108" i="10"/>
  <c r="CK109" i="10"/>
  <c r="CK130" i="10"/>
  <c r="CJ127" i="10"/>
  <c r="CJ117" i="10"/>
  <c r="CJ118" i="10"/>
  <c r="CJ108" i="10"/>
  <c r="CJ109" i="10"/>
  <c r="CJ130" i="10"/>
  <c r="EO110" i="10"/>
  <c r="EO114" i="10"/>
  <c r="EO116" i="10"/>
  <c r="EO123" i="10"/>
  <c r="EN110" i="10"/>
  <c r="EN114" i="10"/>
  <c r="EN116" i="10"/>
  <c r="EN123" i="10"/>
  <c r="EM110" i="10"/>
  <c r="EM114" i="10"/>
  <c r="EM116" i="10"/>
  <c r="EM123" i="10"/>
  <c r="EL110" i="10"/>
  <c r="EL114" i="10"/>
  <c r="EL116" i="10"/>
  <c r="EL123" i="10"/>
  <c r="EK110" i="10"/>
  <c r="EK114" i="10"/>
  <c r="EK116" i="10"/>
  <c r="EK123" i="10"/>
  <c r="EJ110" i="10"/>
  <c r="EJ114" i="10"/>
  <c r="EJ116" i="10"/>
  <c r="EJ123" i="10"/>
  <c r="EI110" i="10"/>
  <c r="EI114" i="10"/>
  <c r="EI116" i="10"/>
  <c r="EI123" i="10"/>
  <c r="EH110" i="10"/>
  <c r="EH114" i="10"/>
  <c r="EH116" i="10"/>
  <c r="EH123" i="10"/>
  <c r="EG110" i="10"/>
  <c r="EG114" i="10"/>
  <c r="EG116" i="10"/>
  <c r="EG123" i="10"/>
  <c r="EF110" i="10"/>
  <c r="EF114" i="10"/>
  <c r="EF116" i="10"/>
  <c r="EF123" i="10"/>
  <c r="EE110" i="10"/>
  <c r="EE114" i="10"/>
  <c r="EE116" i="10"/>
  <c r="EE123" i="10"/>
  <c r="ED110" i="10"/>
  <c r="ED114" i="10"/>
  <c r="ED116" i="10"/>
  <c r="ED123" i="10"/>
  <c r="EC110" i="10"/>
  <c r="EC114" i="10"/>
  <c r="EC116" i="10"/>
  <c r="EC123" i="10"/>
  <c r="EB110" i="10"/>
  <c r="EB114" i="10"/>
  <c r="EB116" i="10"/>
  <c r="EB123" i="10"/>
  <c r="EA110" i="10"/>
  <c r="EA114" i="10"/>
  <c r="EA116" i="10"/>
  <c r="EA123" i="10"/>
  <c r="DZ110" i="10"/>
  <c r="DZ114" i="10"/>
  <c r="DZ116" i="10"/>
  <c r="DZ123" i="10"/>
  <c r="DY110" i="10"/>
  <c r="DY114" i="10"/>
  <c r="DY116" i="10"/>
  <c r="DY123" i="10"/>
  <c r="DX110" i="10"/>
  <c r="DX114" i="10"/>
  <c r="DX116" i="10"/>
  <c r="DX123" i="10"/>
  <c r="DW110" i="10"/>
  <c r="DW114" i="10"/>
  <c r="DW116" i="10"/>
  <c r="DW123" i="10"/>
  <c r="DV110" i="10"/>
  <c r="DV114" i="10"/>
  <c r="DV116" i="10"/>
  <c r="DV123" i="10"/>
  <c r="DU110" i="10"/>
  <c r="DU114" i="10"/>
  <c r="DU116" i="10"/>
  <c r="DU123" i="10"/>
  <c r="DT110" i="10"/>
  <c r="DT114" i="10"/>
  <c r="DT116" i="10"/>
  <c r="DT123" i="10"/>
  <c r="DS110" i="10"/>
  <c r="DS114" i="10"/>
  <c r="DS116" i="10"/>
  <c r="DS123" i="10"/>
  <c r="DR110" i="10"/>
  <c r="DR114" i="10"/>
  <c r="DR116" i="10"/>
  <c r="DR123" i="10"/>
  <c r="DQ110" i="10"/>
  <c r="DQ114" i="10"/>
  <c r="DQ116" i="10"/>
  <c r="DQ123" i="10"/>
  <c r="DP110" i="10"/>
  <c r="DP114" i="10"/>
  <c r="DP116" i="10"/>
  <c r="DP123" i="10"/>
  <c r="DO110" i="10"/>
  <c r="DO114" i="10"/>
  <c r="DO116" i="10"/>
  <c r="DO123" i="10"/>
  <c r="DN110" i="10"/>
  <c r="DN114" i="10"/>
  <c r="DN116" i="10"/>
  <c r="DN123" i="10"/>
  <c r="DM110" i="10"/>
  <c r="DM114" i="10"/>
  <c r="DM116" i="10"/>
  <c r="DM123" i="10"/>
  <c r="DL110" i="10"/>
  <c r="DL114" i="10"/>
  <c r="DL116" i="10"/>
  <c r="DL123" i="10"/>
  <c r="DK110" i="10"/>
  <c r="DK114" i="10"/>
  <c r="DK116" i="10"/>
  <c r="DK123" i="10"/>
  <c r="DJ110" i="10"/>
  <c r="DJ114" i="10"/>
  <c r="DJ116" i="10"/>
  <c r="DJ123" i="10"/>
  <c r="DI110" i="10"/>
  <c r="DI114" i="10"/>
  <c r="DI116" i="10"/>
  <c r="DI123" i="10"/>
  <c r="DH110" i="10"/>
  <c r="DH114" i="10"/>
  <c r="DH116" i="10"/>
  <c r="DH123" i="10"/>
  <c r="DG110" i="10"/>
  <c r="DG114" i="10"/>
  <c r="DG116" i="10"/>
  <c r="DG123" i="10"/>
  <c r="DF110" i="10"/>
  <c r="DF114" i="10"/>
  <c r="DF116" i="10"/>
  <c r="DF123" i="10"/>
  <c r="DE110" i="10"/>
  <c r="DE114" i="10"/>
  <c r="DE116" i="10"/>
  <c r="DE123" i="10"/>
  <c r="DD110" i="10"/>
  <c r="DD114" i="10"/>
  <c r="DD116" i="10"/>
  <c r="DD123" i="10"/>
  <c r="DC110" i="10"/>
  <c r="DC114" i="10"/>
  <c r="DC116" i="10"/>
  <c r="DC123" i="10"/>
  <c r="DB110" i="10"/>
  <c r="DB114" i="10"/>
  <c r="DB116" i="10"/>
  <c r="DB123" i="10"/>
  <c r="DA110" i="10"/>
  <c r="DA114" i="10"/>
  <c r="DA116" i="10"/>
  <c r="DA123" i="10"/>
  <c r="CZ110" i="10"/>
  <c r="CZ114" i="10"/>
  <c r="CZ116" i="10"/>
  <c r="CZ123" i="10"/>
  <c r="CY110" i="10"/>
  <c r="CY114" i="10"/>
  <c r="CY116" i="10"/>
  <c r="CY123" i="10"/>
  <c r="CX110" i="10"/>
  <c r="CX114" i="10"/>
  <c r="CX116" i="10"/>
  <c r="CX123" i="10"/>
  <c r="CW110" i="10"/>
  <c r="CW114" i="10"/>
  <c r="CW116" i="10"/>
  <c r="CW123" i="10"/>
  <c r="CV110" i="10"/>
  <c r="CV114" i="10"/>
  <c r="CV116" i="10"/>
  <c r="CV123" i="10"/>
  <c r="CU110" i="10"/>
  <c r="CU114" i="10"/>
  <c r="CU116" i="10"/>
  <c r="CU123" i="10"/>
  <c r="CT110" i="10"/>
  <c r="CT114" i="10"/>
  <c r="CT116" i="10"/>
  <c r="CT123" i="10"/>
  <c r="CS110" i="10"/>
  <c r="CS114" i="10"/>
  <c r="CS116" i="10"/>
  <c r="CS123" i="10"/>
  <c r="CR110" i="10"/>
  <c r="CR114" i="10"/>
  <c r="CR116" i="10"/>
  <c r="CR123" i="10"/>
  <c r="CQ110" i="10"/>
  <c r="CQ114" i="10"/>
  <c r="CQ116" i="10"/>
  <c r="CQ123" i="10"/>
  <c r="CP110" i="10"/>
  <c r="CP114" i="10"/>
  <c r="CP116" i="10"/>
  <c r="CP123" i="10"/>
  <c r="CO110" i="10"/>
  <c r="CO114" i="10"/>
  <c r="CO116" i="10"/>
  <c r="CO123" i="10"/>
  <c r="CN110" i="10"/>
  <c r="CN114" i="10"/>
  <c r="CN116" i="10"/>
  <c r="CN123" i="10"/>
  <c r="CM110" i="10"/>
  <c r="CM114" i="10"/>
  <c r="CM116" i="10"/>
  <c r="CM123" i="10"/>
  <c r="CL110" i="10"/>
  <c r="CL114" i="10"/>
  <c r="CL116" i="10"/>
  <c r="CL123" i="10"/>
  <c r="CK110" i="10"/>
  <c r="CK114" i="10"/>
  <c r="CK116" i="10"/>
  <c r="CK123" i="10"/>
  <c r="CJ110" i="10"/>
  <c r="CJ114" i="10"/>
  <c r="CJ116" i="10"/>
  <c r="CJ123" i="10"/>
  <c r="EO111" i="10"/>
  <c r="EO115" i="10"/>
  <c r="EN111" i="10"/>
  <c r="EN115" i="10"/>
  <c r="EM111" i="10"/>
  <c r="EM115" i="10"/>
  <c r="EL111" i="10"/>
  <c r="EL115" i="10"/>
  <c r="EK111" i="10"/>
  <c r="EK115" i="10"/>
  <c r="EJ111" i="10"/>
  <c r="EJ115" i="10"/>
  <c r="EI111" i="10"/>
  <c r="EI115" i="10"/>
  <c r="EH111" i="10"/>
  <c r="EH115" i="10"/>
  <c r="EG111" i="10"/>
  <c r="EG115" i="10"/>
  <c r="EF111" i="10"/>
  <c r="EF115" i="10"/>
  <c r="EE111" i="10"/>
  <c r="EE115" i="10"/>
  <c r="ED111" i="10"/>
  <c r="ED115" i="10"/>
  <c r="EC111" i="10"/>
  <c r="EC115" i="10"/>
  <c r="EB111" i="10"/>
  <c r="EB115" i="10"/>
  <c r="EA111" i="10"/>
  <c r="EA115" i="10"/>
  <c r="DZ111" i="10"/>
  <c r="DZ115" i="10"/>
  <c r="DY111" i="10"/>
  <c r="DY115" i="10"/>
  <c r="DX111" i="10"/>
  <c r="DX115" i="10"/>
  <c r="DW111" i="10"/>
  <c r="DW115" i="10"/>
  <c r="DV111" i="10"/>
  <c r="DV115" i="10"/>
  <c r="DU111" i="10"/>
  <c r="DU115" i="10"/>
  <c r="DT111" i="10"/>
  <c r="DT115" i="10"/>
  <c r="DS111" i="10"/>
  <c r="DS115" i="10"/>
  <c r="DR111" i="10"/>
  <c r="DR115" i="10"/>
  <c r="DQ111" i="10"/>
  <c r="DQ115" i="10"/>
  <c r="DP111" i="10"/>
  <c r="DP115" i="10"/>
  <c r="DO111" i="10"/>
  <c r="DO115" i="10"/>
  <c r="DN111" i="10"/>
  <c r="DN115" i="10"/>
  <c r="DM111" i="10"/>
  <c r="DM115" i="10"/>
  <c r="DL111" i="10"/>
  <c r="DL115" i="10"/>
  <c r="DK111" i="10"/>
  <c r="DK115" i="10"/>
  <c r="DJ111" i="10"/>
  <c r="DJ115" i="10"/>
  <c r="DI111" i="10"/>
  <c r="DI115" i="10"/>
  <c r="DH111" i="10"/>
  <c r="DH115" i="10"/>
  <c r="DG111" i="10"/>
  <c r="DG115" i="10"/>
  <c r="DF111" i="10"/>
  <c r="DF115" i="10"/>
  <c r="DE111" i="10"/>
  <c r="DE115" i="10"/>
  <c r="DD111" i="10"/>
  <c r="DD115" i="10"/>
  <c r="DC111" i="10"/>
  <c r="DC115" i="10"/>
  <c r="DB111" i="10"/>
  <c r="DB115" i="10"/>
  <c r="DA111" i="10"/>
  <c r="DA115" i="10"/>
  <c r="CZ111" i="10"/>
  <c r="CZ115" i="10"/>
  <c r="CY111" i="10"/>
  <c r="CY115" i="10"/>
  <c r="CX111" i="10"/>
  <c r="CX115" i="10"/>
  <c r="CW111" i="10"/>
  <c r="CW115" i="10"/>
  <c r="CV111" i="10"/>
  <c r="CV115" i="10"/>
  <c r="CU111" i="10"/>
  <c r="CU115" i="10"/>
  <c r="CT111" i="10"/>
  <c r="CT115" i="10"/>
  <c r="CS111" i="10"/>
  <c r="CS115" i="10"/>
  <c r="CR111" i="10"/>
  <c r="CR115" i="10"/>
  <c r="CQ111" i="10"/>
  <c r="CQ115" i="10"/>
  <c r="CP111" i="10"/>
  <c r="CP115" i="10"/>
  <c r="CO111" i="10"/>
  <c r="CO115" i="10"/>
  <c r="CN111" i="10"/>
  <c r="CN115" i="10"/>
  <c r="CM111" i="10"/>
  <c r="CM115" i="10"/>
  <c r="CL111" i="10"/>
  <c r="CL115" i="10"/>
  <c r="CK111" i="10"/>
  <c r="CK115" i="10"/>
  <c r="CJ111" i="10"/>
  <c r="CJ115" i="10"/>
  <c r="EO113" i="10"/>
  <c r="EN113" i="10"/>
  <c r="EM113" i="10"/>
  <c r="EL113" i="10"/>
  <c r="EK113" i="10"/>
  <c r="EJ113" i="10"/>
  <c r="EI113" i="10"/>
  <c r="EH113" i="10"/>
  <c r="EG113" i="10"/>
  <c r="EF113" i="10"/>
  <c r="EE113" i="10"/>
  <c r="ED113" i="10"/>
  <c r="EC113" i="10"/>
  <c r="EB113" i="10"/>
  <c r="EA113" i="10"/>
  <c r="DZ113" i="10"/>
  <c r="DY113" i="10"/>
  <c r="DX113" i="10"/>
  <c r="DW113" i="10"/>
  <c r="DV113" i="10"/>
  <c r="DU113" i="10"/>
  <c r="DT113" i="10"/>
  <c r="DS113" i="10"/>
  <c r="DR113" i="10"/>
  <c r="DQ113" i="10"/>
  <c r="DP113" i="10"/>
  <c r="DO113" i="10"/>
  <c r="DN113" i="10"/>
  <c r="DM113" i="10"/>
  <c r="DL113" i="10"/>
  <c r="DK113" i="10"/>
  <c r="DJ113" i="10"/>
  <c r="DI113" i="10"/>
  <c r="DH113" i="10"/>
  <c r="DG113" i="10"/>
  <c r="DF113" i="10"/>
  <c r="DE113" i="10"/>
  <c r="DD113" i="10"/>
  <c r="DC113" i="10"/>
  <c r="DB113" i="10"/>
  <c r="DA113" i="10"/>
  <c r="CZ113" i="10"/>
  <c r="CY113" i="10"/>
  <c r="CX113" i="10"/>
  <c r="CW113" i="10"/>
  <c r="CV113" i="10"/>
  <c r="CU113" i="10"/>
  <c r="CT113" i="10"/>
  <c r="CS113" i="10"/>
  <c r="CR113" i="10"/>
  <c r="CQ113" i="10"/>
  <c r="CP113" i="10"/>
  <c r="CO113" i="10"/>
  <c r="CN113" i="10"/>
  <c r="CM113" i="10"/>
  <c r="CL113" i="10"/>
  <c r="CK113" i="10"/>
  <c r="CJ113" i="10"/>
  <c r="EO112" i="10"/>
  <c r="EN112" i="10"/>
  <c r="EM112" i="10"/>
  <c r="EL112" i="10"/>
  <c r="EK112" i="10"/>
  <c r="EJ112" i="10"/>
  <c r="EI112" i="10"/>
  <c r="EH112" i="10"/>
  <c r="EG112" i="10"/>
  <c r="EF112" i="10"/>
  <c r="EE112" i="10"/>
  <c r="ED112" i="10"/>
  <c r="EC112" i="10"/>
  <c r="EB112" i="10"/>
  <c r="EA112" i="10"/>
  <c r="DZ112" i="10"/>
  <c r="DY112" i="10"/>
  <c r="DX112" i="10"/>
  <c r="DW112" i="10"/>
  <c r="DV112" i="10"/>
  <c r="DU112" i="10"/>
  <c r="DT112" i="10"/>
  <c r="DS112" i="10"/>
  <c r="DR112" i="10"/>
  <c r="DQ112" i="10"/>
  <c r="DP112" i="10"/>
  <c r="DO112" i="10"/>
  <c r="DN112" i="10"/>
  <c r="DM112" i="10"/>
  <c r="DL112" i="10"/>
  <c r="DK112" i="10"/>
  <c r="DJ112" i="10"/>
  <c r="DI112" i="10"/>
  <c r="DH112" i="10"/>
  <c r="DG112" i="10"/>
  <c r="DF112" i="10"/>
  <c r="DE112" i="10"/>
  <c r="DD112" i="10"/>
  <c r="DC112" i="10"/>
  <c r="DB112" i="10"/>
  <c r="DA112" i="10"/>
  <c r="CZ112" i="10"/>
  <c r="CY112" i="10"/>
  <c r="CX112" i="10"/>
  <c r="CW112" i="10"/>
  <c r="CV112" i="10"/>
  <c r="CU112" i="10"/>
  <c r="CT112" i="10"/>
  <c r="CS112" i="10"/>
  <c r="CR112" i="10"/>
  <c r="CQ112" i="10"/>
  <c r="CP112" i="10"/>
  <c r="CO112" i="10"/>
  <c r="CN112" i="10"/>
  <c r="CM112" i="10"/>
  <c r="CL112" i="10"/>
  <c r="CK112" i="10"/>
  <c r="CJ112" i="10"/>
  <c r="EO102" i="10"/>
  <c r="EO92" i="10"/>
  <c r="EO93" i="10"/>
  <c r="EO83" i="10"/>
  <c r="EO84" i="10"/>
  <c r="EO105" i="10"/>
  <c r="EN102" i="10"/>
  <c r="EN92" i="10"/>
  <c r="EN93" i="10"/>
  <c r="EN83" i="10"/>
  <c r="EN84" i="10"/>
  <c r="EN105" i="10"/>
  <c r="EM102" i="10"/>
  <c r="EM92" i="10"/>
  <c r="EM93" i="10"/>
  <c r="EM83" i="10"/>
  <c r="EM84" i="10"/>
  <c r="EM105" i="10"/>
  <c r="EL102" i="10"/>
  <c r="EL92" i="10"/>
  <c r="EL93" i="10"/>
  <c r="EL83" i="10"/>
  <c r="EL84" i="10"/>
  <c r="EL105" i="10"/>
  <c r="EK102" i="10"/>
  <c r="EK92" i="10"/>
  <c r="EK93" i="10"/>
  <c r="EK83" i="10"/>
  <c r="EK84" i="10"/>
  <c r="EK105" i="10"/>
  <c r="EJ102" i="10"/>
  <c r="EJ92" i="10"/>
  <c r="EJ93" i="10"/>
  <c r="EJ83" i="10"/>
  <c r="EJ84" i="10"/>
  <c r="EJ105" i="10"/>
  <c r="EI102" i="10"/>
  <c r="EI92" i="10"/>
  <c r="EI93" i="10"/>
  <c r="EI83" i="10"/>
  <c r="EI84" i="10"/>
  <c r="EI105" i="10"/>
  <c r="EH102" i="10"/>
  <c r="EH92" i="10"/>
  <c r="EH93" i="10"/>
  <c r="EH83" i="10"/>
  <c r="EH84" i="10"/>
  <c r="EH105" i="10"/>
  <c r="EG102" i="10"/>
  <c r="EG92" i="10"/>
  <c r="EG93" i="10"/>
  <c r="EG83" i="10"/>
  <c r="EG84" i="10"/>
  <c r="EG105" i="10"/>
  <c r="EF102" i="10"/>
  <c r="EF92" i="10"/>
  <c r="EF93" i="10"/>
  <c r="EF83" i="10"/>
  <c r="EF84" i="10"/>
  <c r="EF105" i="10"/>
  <c r="EE102" i="10"/>
  <c r="EE92" i="10"/>
  <c r="EE93" i="10"/>
  <c r="EE83" i="10"/>
  <c r="EE84" i="10"/>
  <c r="EE105" i="10"/>
  <c r="ED102" i="10"/>
  <c r="ED92" i="10"/>
  <c r="ED93" i="10"/>
  <c r="ED83" i="10"/>
  <c r="ED84" i="10"/>
  <c r="ED105" i="10"/>
  <c r="EC102" i="10"/>
  <c r="EC92" i="10"/>
  <c r="EC93" i="10"/>
  <c r="EC83" i="10"/>
  <c r="EC84" i="10"/>
  <c r="EC105" i="10"/>
  <c r="EB102" i="10"/>
  <c r="EB92" i="10"/>
  <c r="EB93" i="10"/>
  <c r="EB83" i="10"/>
  <c r="EB84" i="10"/>
  <c r="EB105" i="10"/>
  <c r="EA102" i="10"/>
  <c r="EA92" i="10"/>
  <c r="EA93" i="10"/>
  <c r="EA83" i="10"/>
  <c r="EA84" i="10"/>
  <c r="EA105" i="10"/>
  <c r="DZ102" i="10"/>
  <c r="DZ92" i="10"/>
  <c r="DZ93" i="10"/>
  <c r="DZ83" i="10"/>
  <c r="DZ84" i="10"/>
  <c r="DZ105" i="10"/>
  <c r="DY102" i="10"/>
  <c r="DY92" i="10"/>
  <c r="DY93" i="10"/>
  <c r="DY83" i="10"/>
  <c r="DY84" i="10"/>
  <c r="DY105" i="10"/>
  <c r="DX102" i="10"/>
  <c r="DX92" i="10"/>
  <c r="DX93" i="10"/>
  <c r="DX83" i="10"/>
  <c r="DX84" i="10"/>
  <c r="DX105" i="10"/>
  <c r="DW102" i="10"/>
  <c r="DW92" i="10"/>
  <c r="DW93" i="10"/>
  <c r="DW83" i="10"/>
  <c r="DW84" i="10"/>
  <c r="DW105" i="10"/>
  <c r="DV102" i="10"/>
  <c r="DV92" i="10"/>
  <c r="DV93" i="10"/>
  <c r="DV83" i="10"/>
  <c r="DV84" i="10"/>
  <c r="DV105" i="10"/>
  <c r="DU102" i="10"/>
  <c r="DU92" i="10"/>
  <c r="DU93" i="10"/>
  <c r="DU83" i="10"/>
  <c r="DU84" i="10"/>
  <c r="DU105" i="10"/>
  <c r="DT102" i="10"/>
  <c r="DT92" i="10"/>
  <c r="DT93" i="10"/>
  <c r="DT83" i="10"/>
  <c r="DT84" i="10"/>
  <c r="DT105" i="10"/>
  <c r="DS102" i="10"/>
  <c r="DS92" i="10"/>
  <c r="DS93" i="10"/>
  <c r="DS83" i="10"/>
  <c r="DS84" i="10"/>
  <c r="DS105" i="10"/>
  <c r="DR102" i="10"/>
  <c r="DR92" i="10"/>
  <c r="DR93" i="10"/>
  <c r="DR83" i="10"/>
  <c r="DR84" i="10"/>
  <c r="DR105" i="10"/>
  <c r="DQ102" i="10"/>
  <c r="DQ92" i="10"/>
  <c r="DQ93" i="10"/>
  <c r="DQ83" i="10"/>
  <c r="DQ84" i="10"/>
  <c r="DQ105" i="10"/>
  <c r="DP102" i="10"/>
  <c r="DP92" i="10"/>
  <c r="DP93" i="10"/>
  <c r="DP83" i="10"/>
  <c r="DP84" i="10"/>
  <c r="DP105" i="10"/>
  <c r="DO102" i="10"/>
  <c r="DO92" i="10"/>
  <c r="DO93" i="10"/>
  <c r="DO83" i="10"/>
  <c r="DO84" i="10"/>
  <c r="DO105" i="10"/>
  <c r="DN102" i="10"/>
  <c r="DN92" i="10"/>
  <c r="DN93" i="10"/>
  <c r="DN83" i="10"/>
  <c r="DN84" i="10"/>
  <c r="DN105" i="10"/>
  <c r="DM102" i="10"/>
  <c r="DM92" i="10"/>
  <c r="DM93" i="10"/>
  <c r="DM83" i="10"/>
  <c r="DM84" i="10"/>
  <c r="DM105" i="10"/>
  <c r="DL102" i="10"/>
  <c r="DL92" i="10"/>
  <c r="DL93" i="10"/>
  <c r="DL83" i="10"/>
  <c r="DL84" i="10"/>
  <c r="DL105" i="10"/>
  <c r="DK102" i="10"/>
  <c r="DK92" i="10"/>
  <c r="DK93" i="10"/>
  <c r="DK83" i="10"/>
  <c r="DK84" i="10"/>
  <c r="DK105" i="10"/>
  <c r="DJ102" i="10"/>
  <c r="DJ92" i="10"/>
  <c r="DJ93" i="10"/>
  <c r="DJ83" i="10"/>
  <c r="DJ84" i="10"/>
  <c r="DJ105" i="10"/>
  <c r="DI102" i="10"/>
  <c r="DI92" i="10"/>
  <c r="DI93" i="10"/>
  <c r="DI83" i="10"/>
  <c r="DI84" i="10"/>
  <c r="DI105" i="10"/>
  <c r="DH102" i="10"/>
  <c r="DH92" i="10"/>
  <c r="DH93" i="10"/>
  <c r="DH83" i="10"/>
  <c r="DH84" i="10"/>
  <c r="DH105" i="10"/>
  <c r="DG102" i="10"/>
  <c r="DG92" i="10"/>
  <c r="DG93" i="10"/>
  <c r="DG83" i="10"/>
  <c r="DG84" i="10"/>
  <c r="DG105" i="10"/>
  <c r="DF102" i="10"/>
  <c r="DF92" i="10"/>
  <c r="DF93" i="10"/>
  <c r="DF83" i="10"/>
  <c r="DF84" i="10"/>
  <c r="DF105" i="10"/>
  <c r="DE102" i="10"/>
  <c r="DE92" i="10"/>
  <c r="DE93" i="10"/>
  <c r="DE83" i="10"/>
  <c r="DE84" i="10"/>
  <c r="DE105" i="10"/>
  <c r="DD102" i="10"/>
  <c r="DD92" i="10"/>
  <c r="DD93" i="10"/>
  <c r="DD83" i="10"/>
  <c r="DD84" i="10"/>
  <c r="DD105" i="10"/>
  <c r="DC102" i="10"/>
  <c r="DC92" i="10"/>
  <c r="DC93" i="10"/>
  <c r="DC83" i="10"/>
  <c r="DC84" i="10"/>
  <c r="DC105" i="10"/>
  <c r="DB102" i="10"/>
  <c r="DB92" i="10"/>
  <c r="DB93" i="10"/>
  <c r="DB83" i="10"/>
  <c r="DB84" i="10"/>
  <c r="DB105" i="10"/>
  <c r="DA102" i="10"/>
  <c r="DA92" i="10"/>
  <c r="DA93" i="10"/>
  <c r="DA83" i="10"/>
  <c r="DA84" i="10"/>
  <c r="DA105" i="10"/>
  <c r="CZ102" i="10"/>
  <c r="CZ92" i="10"/>
  <c r="CZ93" i="10"/>
  <c r="CZ83" i="10"/>
  <c r="CZ84" i="10"/>
  <c r="CZ105" i="10"/>
  <c r="CY102" i="10"/>
  <c r="CY92" i="10"/>
  <c r="CY93" i="10"/>
  <c r="CY83" i="10"/>
  <c r="CY84" i="10"/>
  <c r="CY105" i="10"/>
  <c r="CX102" i="10"/>
  <c r="CX92" i="10"/>
  <c r="CX93" i="10"/>
  <c r="CX83" i="10"/>
  <c r="CX84" i="10"/>
  <c r="CX105" i="10"/>
  <c r="CW102" i="10"/>
  <c r="CW92" i="10"/>
  <c r="CW93" i="10"/>
  <c r="CW83" i="10"/>
  <c r="CW84" i="10"/>
  <c r="CW105" i="10"/>
  <c r="CV102" i="10"/>
  <c r="CV92" i="10"/>
  <c r="CV93" i="10"/>
  <c r="CV83" i="10"/>
  <c r="CV84" i="10"/>
  <c r="CV105" i="10"/>
  <c r="CU102" i="10"/>
  <c r="CU92" i="10"/>
  <c r="CU93" i="10"/>
  <c r="CU83" i="10"/>
  <c r="CU84" i="10"/>
  <c r="CU105" i="10"/>
  <c r="CT102" i="10"/>
  <c r="CT92" i="10"/>
  <c r="CT93" i="10"/>
  <c r="CT83" i="10"/>
  <c r="CT84" i="10"/>
  <c r="CT105" i="10"/>
  <c r="CS102" i="10"/>
  <c r="CS92" i="10"/>
  <c r="CS93" i="10"/>
  <c r="CS83" i="10"/>
  <c r="CS84" i="10"/>
  <c r="CS105" i="10"/>
  <c r="CR102" i="10"/>
  <c r="CR92" i="10"/>
  <c r="CR93" i="10"/>
  <c r="CR83" i="10"/>
  <c r="CR84" i="10"/>
  <c r="CR105" i="10"/>
  <c r="CQ102" i="10"/>
  <c r="CQ92" i="10"/>
  <c r="CQ93" i="10"/>
  <c r="CQ83" i="10"/>
  <c r="CQ84" i="10"/>
  <c r="CQ105" i="10"/>
  <c r="CP102" i="10"/>
  <c r="CP92" i="10"/>
  <c r="CP93" i="10"/>
  <c r="CP83" i="10"/>
  <c r="CP84" i="10"/>
  <c r="CP105" i="10"/>
  <c r="CO102" i="10"/>
  <c r="CO92" i="10"/>
  <c r="CO93" i="10"/>
  <c r="CO83" i="10"/>
  <c r="CO84" i="10"/>
  <c r="CO105" i="10"/>
  <c r="CN102" i="10"/>
  <c r="CN92" i="10"/>
  <c r="CN93" i="10"/>
  <c r="CN83" i="10"/>
  <c r="CN84" i="10"/>
  <c r="CN105" i="10"/>
  <c r="CM102" i="10"/>
  <c r="CM92" i="10"/>
  <c r="CM93" i="10"/>
  <c r="CM83" i="10"/>
  <c r="CM84" i="10"/>
  <c r="CM105" i="10"/>
  <c r="CL102" i="10"/>
  <c r="CL92" i="10"/>
  <c r="CL93" i="10"/>
  <c r="CL83" i="10"/>
  <c r="CL84" i="10"/>
  <c r="CL105" i="10"/>
  <c r="CK102" i="10"/>
  <c r="CK92" i="10"/>
  <c r="CK93" i="10"/>
  <c r="CK83" i="10"/>
  <c r="CK84" i="10"/>
  <c r="CK105" i="10"/>
  <c r="CJ102" i="10"/>
  <c r="CJ92" i="10"/>
  <c r="CJ93" i="10"/>
  <c r="CJ83" i="10"/>
  <c r="CJ84" i="10"/>
  <c r="CJ105" i="10"/>
  <c r="EO85" i="10"/>
  <c r="EO89" i="10"/>
  <c r="EO91" i="10"/>
  <c r="EO98" i="10"/>
  <c r="EN85" i="10"/>
  <c r="EN89" i="10"/>
  <c r="EN91" i="10"/>
  <c r="EN98" i="10"/>
  <c r="EM85" i="10"/>
  <c r="EM89" i="10"/>
  <c r="EM91" i="10"/>
  <c r="EM98" i="10"/>
  <c r="EL85" i="10"/>
  <c r="EL89" i="10"/>
  <c r="EL91" i="10"/>
  <c r="EL98" i="10"/>
  <c r="EK85" i="10"/>
  <c r="EK89" i="10"/>
  <c r="EK91" i="10"/>
  <c r="EK98" i="10"/>
  <c r="EJ85" i="10"/>
  <c r="EJ89" i="10"/>
  <c r="EJ91" i="10"/>
  <c r="EJ98" i="10"/>
  <c r="EI85" i="10"/>
  <c r="EI89" i="10"/>
  <c r="EI91" i="10"/>
  <c r="EI98" i="10"/>
  <c r="EH85" i="10"/>
  <c r="EH89" i="10"/>
  <c r="EH91" i="10"/>
  <c r="EH98" i="10"/>
  <c r="EG85" i="10"/>
  <c r="EG89" i="10"/>
  <c r="EG91" i="10"/>
  <c r="EG98" i="10"/>
  <c r="EF85" i="10"/>
  <c r="EF89" i="10"/>
  <c r="EF91" i="10"/>
  <c r="EF98" i="10"/>
  <c r="EE85" i="10"/>
  <c r="EE89" i="10"/>
  <c r="EE91" i="10"/>
  <c r="EE98" i="10"/>
  <c r="ED85" i="10"/>
  <c r="ED89" i="10"/>
  <c r="ED91" i="10"/>
  <c r="ED98" i="10"/>
  <c r="EC85" i="10"/>
  <c r="EC89" i="10"/>
  <c r="EC91" i="10"/>
  <c r="EC98" i="10"/>
  <c r="EB85" i="10"/>
  <c r="EB89" i="10"/>
  <c r="EB91" i="10"/>
  <c r="EB98" i="10"/>
  <c r="EA85" i="10"/>
  <c r="EA89" i="10"/>
  <c r="EA91" i="10"/>
  <c r="EA98" i="10"/>
  <c r="DZ85" i="10"/>
  <c r="DZ89" i="10"/>
  <c r="DZ91" i="10"/>
  <c r="DZ98" i="10"/>
  <c r="DY85" i="10"/>
  <c r="DY89" i="10"/>
  <c r="DY91" i="10"/>
  <c r="DY98" i="10"/>
  <c r="DX85" i="10"/>
  <c r="DX89" i="10"/>
  <c r="DX91" i="10"/>
  <c r="DX98" i="10"/>
  <c r="DW85" i="10"/>
  <c r="DW89" i="10"/>
  <c r="DW91" i="10"/>
  <c r="DW98" i="10"/>
  <c r="DV85" i="10"/>
  <c r="DV89" i="10"/>
  <c r="DV91" i="10"/>
  <c r="DV98" i="10"/>
  <c r="DU85" i="10"/>
  <c r="DU89" i="10"/>
  <c r="DU91" i="10"/>
  <c r="DU98" i="10"/>
  <c r="DT85" i="10"/>
  <c r="DT89" i="10"/>
  <c r="DT91" i="10"/>
  <c r="DT98" i="10"/>
  <c r="DS85" i="10"/>
  <c r="DS89" i="10"/>
  <c r="DS91" i="10"/>
  <c r="DS98" i="10"/>
  <c r="DR85" i="10"/>
  <c r="DR89" i="10"/>
  <c r="DR91" i="10"/>
  <c r="DR98" i="10"/>
  <c r="DQ85" i="10"/>
  <c r="DQ89" i="10"/>
  <c r="DQ91" i="10"/>
  <c r="DQ98" i="10"/>
  <c r="DP85" i="10"/>
  <c r="DP89" i="10"/>
  <c r="DP91" i="10"/>
  <c r="DP98" i="10"/>
  <c r="DO85" i="10"/>
  <c r="DO89" i="10"/>
  <c r="DO91" i="10"/>
  <c r="DO98" i="10"/>
  <c r="DN85" i="10"/>
  <c r="DN89" i="10"/>
  <c r="DN91" i="10"/>
  <c r="DN98" i="10"/>
  <c r="DM85" i="10"/>
  <c r="DM89" i="10"/>
  <c r="DM91" i="10"/>
  <c r="DM98" i="10"/>
  <c r="DL85" i="10"/>
  <c r="DL89" i="10"/>
  <c r="DL91" i="10"/>
  <c r="DL98" i="10"/>
  <c r="DK85" i="10"/>
  <c r="DK89" i="10"/>
  <c r="DK91" i="10"/>
  <c r="DK98" i="10"/>
  <c r="DJ85" i="10"/>
  <c r="DJ89" i="10"/>
  <c r="DJ91" i="10"/>
  <c r="DJ98" i="10"/>
  <c r="DI85" i="10"/>
  <c r="DI89" i="10"/>
  <c r="DI91" i="10"/>
  <c r="DI98" i="10"/>
  <c r="DH85" i="10"/>
  <c r="DH89" i="10"/>
  <c r="DH91" i="10"/>
  <c r="DH98" i="10"/>
  <c r="DG85" i="10"/>
  <c r="DG89" i="10"/>
  <c r="DG91" i="10"/>
  <c r="DG98" i="10"/>
  <c r="DF85" i="10"/>
  <c r="DF89" i="10"/>
  <c r="DF91" i="10"/>
  <c r="DF98" i="10"/>
  <c r="DE85" i="10"/>
  <c r="DE89" i="10"/>
  <c r="DE91" i="10"/>
  <c r="DE98" i="10"/>
  <c r="DD85" i="10"/>
  <c r="DD89" i="10"/>
  <c r="DD91" i="10"/>
  <c r="DD98" i="10"/>
  <c r="DC85" i="10"/>
  <c r="DC89" i="10"/>
  <c r="DC91" i="10"/>
  <c r="DC98" i="10"/>
  <c r="DB85" i="10"/>
  <c r="DB89" i="10"/>
  <c r="DB91" i="10"/>
  <c r="DB98" i="10"/>
  <c r="DA85" i="10"/>
  <c r="DA89" i="10"/>
  <c r="DA91" i="10"/>
  <c r="DA98" i="10"/>
  <c r="CZ85" i="10"/>
  <c r="CZ89" i="10"/>
  <c r="CZ91" i="10"/>
  <c r="CZ98" i="10"/>
  <c r="CY85" i="10"/>
  <c r="CY89" i="10"/>
  <c r="CY91" i="10"/>
  <c r="CY98" i="10"/>
  <c r="CX85" i="10"/>
  <c r="CX89" i="10"/>
  <c r="CX91" i="10"/>
  <c r="CX98" i="10"/>
  <c r="CW85" i="10"/>
  <c r="CW89" i="10"/>
  <c r="CW91" i="10"/>
  <c r="CW98" i="10"/>
  <c r="CV85" i="10"/>
  <c r="CV89" i="10"/>
  <c r="CV91" i="10"/>
  <c r="CV98" i="10"/>
  <c r="CU85" i="10"/>
  <c r="CU89" i="10"/>
  <c r="CU91" i="10"/>
  <c r="CU98" i="10"/>
  <c r="CT85" i="10"/>
  <c r="CT89" i="10"/>
  <c r="CT91" i="10"/>
  <c r="CT98" i="10"/>
  <c r="CS85" i="10"/>
  <c r="CS89" i="10"/>
  <c r="CS91" i="10"/>
  <c r="CS98" i="10"/>
  <c r="CR85" i="10"/>
  <c r="CR89" i="10"/>
  <c r="CR91" i="10"/>
  <c r="CR98" i="10"/>
  <c r="CQ85" i="10"/>
  <c r="CQ89" i="10"/>
  <c r="CQ91" i="10"/>
  <c r="CQ98" i="10"/>
  <c r="CP85" i="10"/>
  <c r="CP89" i="10"/>
  <c r="CP91" i="10"/>
  <c r="CP98" i="10"/>
  <c r="CO85" i="10"/>
  <c r="CO89" i="10"/>
  <c r="CO91" i="10"/>
  <c r="CO98" i="10"/>
  <c r="CN85" i="10"/>
  <c r="CN89" i="10"/>
  <c r="CN91" i="10"/>
  <c r="CN98" i="10"/>
  <c r="CM85" i="10"/>
  <c r="CM89" i="10"/>
  <c r="CM91" i="10"/>
  <c r="CM98" i="10"/>
  <c r="CL85" i="10"/>
  <c r="CL89" i="10"/>
  <c r="CL91" i="10"/>
  <c r="CL98" i="10"/>
  <c r="CK85" i="10"/>
  <c r="CK89" i="10"/>
  <c r="CK91" i="10"/>
  <c r="CK98" i="10"/>
  <c r="CJ85" i="10"/>
  <c r="CJ89" i="10"/>
  <c r="CJ91" i="10"/>
  <c r="CJ98" i="10"/>
  <c r="EO86" i="10"/>
  <c r="EO90" i="10"/>
  <c r="EN86" i="10"/>
  <c r="EN90" i="10"/>
  <c r="EM86" i="10"/>
  <c r="EM90" i="10"/>
  <c r="EL86" i="10"/>
  <c r="EL90" i="10"/>
  <c r="EK86" i="10"/>
  <c r="EK90" i="10"/>
  <c r="EJ86" i="10"/>
  <c r="EJ90" i="10"/>
  <c r="EI86" i="10"/>
  <c r="EI90" i="10"/>
  <c r="EH86" i="10"/>
  <c r="EH90" i="10"/>
  <c r="EG86" i="10"/>
  <c r="EG90" i="10"/>
  <c r="EF86" i="10"/>
  <c r="EF90" i="10"/>
  <c r="EE86" i="10"/>
  <c r="EE90" i="10"/>
  <c r="ED86" i="10"/>
  <c r="ED90" i="10"/>
  <c r="EC86" i="10"/>
  <c r="EC90" i="10"/>
  <c r="EB86" i="10"/>
  <c r="EB90" i="10"/>
  <c r="EA86" i="10"/>
  <c r="EA90" i="10"/>
  <c r="DZ86" i="10"/>
  <c r="DZ90" i="10"/>
  <c r="DY86" i="10"/>
  <c r="DY90" i="10"/>
  <c r="DX86" i="10"/>
  <c r="DX90" i="10"/>
  <c r="DW86" i="10"/>
  <c r="DW90" i="10"/>
  <c r="DV86" i="10"/>
  <c r="DV90" i="10"/>
  <c r="DU86" i="10"/>
  <c r="DU90" i="10"/>
  <c r="DT86" i="10"/>
  <c r="DT90" i="10"/>
  <c r="DS86" i="10"/>
  <c r="DS90" i="10"/>
  <c r="DR86" i="10"/>
  <c r="DR90" i="10"/>
  <c r="DQ86" i="10"/>
  <c r="DQ90" i="10"/>
  <c r="DP86" i="10"/>
  <c r="DP90" i="10"/>
  <c r="DO86" i="10"/>
  <c r="DO90" i="10"/>
  <c r="DN86" i="10"/>
  <c r="DN90" i="10"/>
  <c r="DM86" i="10"/>
  <c r="DM90" i="10"/>
  <c r="DL86" i="10"/>
  <c r="DL90" i="10"/>
  <c r="DK86" i="10"/>
  <c r="DK90" i="10"/>
  <c r="DJ86" i="10"/>
  <c r="DJ90" i="10"/>
  <c r="DI86" i="10"/>
  <c r="DI90" i="10"/>
  <c r="DH86" i="10"/>
  <c r="DH90" i="10"/>
  <c r="DG86" i="10"/>
  <c r="DG90" i="10"/>
  <c r="DF86" i="10"/>
  <c r="DF90" i="10"/>
  <c r="DE86" i="10"/>
  <c r="DE90" i="10"/>
  <c r="DD86" i="10"/>
  <c r="DD90" i="10"/>
  <c r="DC86" i="10"/>
  <c r="DC90" i="10"/>
  <c r="DB86" i="10"/>
  <c r="DB90" i="10"/>
  <c r="DA86" i="10"/>
  <c r="DA90" i="10"/>
  <c r="CZ86" i="10"/>
  <c r="CZ90" i="10"/>
  <c r="CY86" i="10"/>
  <c r="CY90" i="10"/>
  <c r="CX86" i="10"/>
  <c r="CX90" i="10"/>
  <c r="CW86" i="10"/>
  <c r="CW90" i="10"/>
  <c r="CV86" i="10"/>
  <c r="CV90" i="10"/>
  <c r="CU86" i="10"/>
  <c r="CU90" i="10"/>
  <c r="CT86" i="10"/>
  <c r="CT90" i="10"/>
  <c r="CS86" i="10"/>
  <c r="CS90" i="10"/>
  <c r="CR86" i="10"/>
  <c r="CR90" i="10"/>
  <c r="CQ86" i="10"/>
  <c r="CQ90" i="10"/>
  <c r="CP86" i="10"/>
  <c r="CP90" i="10"/>
  <c r="CO86" i="10"/>
  <c r="CO90" i="10"/>
  <c r="CN86" i="10"/>
  <c r="CN90" i="10"/>
  <c r="CM86" i="10"/>
  <c r="CM90" i="10"/>
  <c r="CL86" i="10"/>
  <c r="CL90" i="10"/>
  <c r="CK86" i="10"/>
  <c r="CK90" i="10"/>
  <c r="CJ86" i="10"/>
  <c r="CJ90" i="10"/>
  <c r="EO88" i="10"/>
  <c r="EN88" i="10"/>
  <c r="EM88" i="10"/>
  <c r="EL88" i="10"/>
  <c r="EK88" i="10"/>
  <c r="EJ88" i="10"/>
  <c r="EI88" i="10"/>
  <c r="EH88" i="10"/>
  <c r="EG88" i="10"/>
  <c r="EF88" i="10"/>
  <c r="EE88" i="10"/>
  <c r="ED88" i="10"/>
  <c r="EC88" i="10"/>
  <c r="EB88" i="10"/>
  <c r="EA88" i="10"/>
  <c r="DZ88" i="10"/>
  <c r="DY88" i="10"/>
  <c r="DX88" i="10"/>
  <c r="DW88" i="10"/>
  <c r="DV88" i="10"/>
  <c r="DU88" i="10"/>
  <c r="DT88" i="10"/>
  <c r="DS88" i="10"/>
  <c r="DR88" i="10"/>
  <c r="DQ88" i="10"/>
  <c r="DP88" i="10"/>
  <c r="DO88" i="10"/>
  <c r="DN88" i="10"/>
  <c r="DM88" i="10"/>
  <c r="DL88" i="10"/>
  <c r="DK88" i="10"/>
  <c r="DJ88" i="10"/>
  <c r="DI88" i="10"/>
  <c r="DH88" i="10"/>
  <c r="DG88" i="10"/>
  <c r="DF88" i="10"/>
  <c r="DE88" i="10"/>
  <c r="DD88" i="10"/>
  <c r="DC88" i="10"/>
  <c r="DB88" i="10"/>
  <c r="DA88" i="10"/>
  <c r="CZ88" i="10"/>
  <c r="CY88" i="10"/>
  <c r="CX88" i="10"/>
  <c r="CW88" i="10"/>
  <c r="CV88" i="10"/>
  <c r="CU88" i="10"/>
  <c r="CT88" i="10"/>
  <c r="CS88" i="10"/>
  <c r="CR88" i="10"/>
  <c r="CQ88" i="10"/>
  <c r="CP88" i="10"/>
  <c r="CO88" i="10"/>
  <c r="CN88" i="10"/>
  <c r="CM88" i="10"/>
  <c r="CL88" i="10"/>
  <c r="CK88" i="10"/>
  <c r="CJ88" i="10"/>
  <c r="EO87" i="10"/>
  <c r="EN87" i="10"/>
  <c r="EM87" i="10"/>
  <c r="EL87" i="10"/>
  <c r="EK87" i="10"/>
  <c r="EJ87" i="10"/>
  <c r="EI87" i="10"/>
  <c r="EH87" i="10"/>
  <c r="EG87" i="10"/>
  <c r="EF87" i="10"/>
  <c r="EE87" i="10"/>
  <c r="ED87" i="10"/>
  <c r="EC87" i="10"/>
  <c r="EB87" i="10"/>
  <c r="EA87" i="10"/>
  <c r="DZ87" i="10"/>
  <c r="DY87" i="10"/>
  <c r="DX87" i="10"/>
  <c r="DW87" i="10"/>
  <c r="DV87" i="10"/>
  <c r="DU87" i="10"/>
  <c r="DT87" i="10"/>
  <c r="DS87" i="10"/>
  <c r="DR87" i="10"/>
  <c r="DQ87" i="10"/>
  <c r="DP87" i="10"/>
  <c r="DO87" i="10"/>
  <c r="DN87" i="10"/>
  <c r="DM87" i="10"/>
  <c r="DL87" i="10"/>
  <c r="DK87" i="10"/>
  <c r="DJ87" i="10"/>
  <c r="DI87" i="10"/>
  <c r="DH87" i="10"/>
  <c r="DG87" i="10"/>
  <c r="DF87" i="10"/>
  <c r="DE87" i="10"/>
  <c r="DD87" i="10"/>
  <c r="DC87" i="10"/>
  <c r="DB87" i="10"/>
  <c r="DA87" i="10"/>
  <c r="CZ87" i="10"/>
  <c r="CY87" i="10"/>
  <c r="CX87" i="10"/>
  <c r="CW87" i="10"/>
  <c r="CV87" i="10"/>
  <c r="CU87" i="10"/>
  <c r="CT87" i="10"/>
  <c r="CS87" i="10"/>
  <c r="CR87" i="10"/>
  <c r="CQ87" i="10"/>
  <c r="CP87" i="10"/>
  <c r="CO87" i="10"/>
  <c r="CN87" i="10"/>
  <c r="CM87" i="10"/>
  <c r="CL87" i="10"/>
  <c r="CK87" i="10"/>
  <c r="CJ87" i="10"/>
  <c r="EO77" i="10"/>
  <c r="EO67" i="10"/>
  <c r="EO68" i="10"/>
  <c r="EO58" i="10"/>
  <c r="EO59" i="10"/>
  <c r="EO80" i="10"/>
  <c r="EN77" i="10"/>
  <c r="EN67" i="10"/>
  <c r="EN68" i="10"/>
  <c r="EN58" i="10"/>
  <c r="EN59" i="10"/>
  <c r="EN80" i="10"/>
  <c r="EM77" i="10"/>
  <c r="EM67" i="10"/>
  <c r="EM68" i="10"/>
  <c r="EM58" i="10"/>
  <c r="EM59" i="10"/>
  <c r="EM80" i="10"/>
  <c r="EL77" i="10"/>
  <c r="EL67" i="10"/>
  <c r="EL68" i="10"/>
  <c r="EL58" i="10"/>
  <c r="EL59" i="10"/>
  <c r="EL80" i="10"/>
  <c r="EK77" i="10"/>
  <c r="EK67" i="10"/>
  <c r="EK68" i="10"/>
  <c r="EK58" i="10"/>
  <c r="EK59" i="10"/>
  <c r="EK80" i="10"/>
  <c r="EJ77" i="10"/>
  <c r="EJ67" i="10"/>
  <c r="EJ68" i="10"/>
  <c r="EJ58" i="10"/>
  <c r="EJ59" i="10"/>
  <c r="EJ80" i="10"/>
  <c r="EI77" i="10"/>
  <c r="EI67" i="10"/>
  <c r="EI68" i="10"/>
  <c r="EI58" i="10"/>
  <c r="EI59" i="10"/>
  <c r="EI80" i="10"/>
  <c r="EH77" i="10"/>
  <c r="EH67" i="10"/>
  <c r="EH68" i="10"/>
  <c r="EH58" i="10"/>
  <c r="EH59" i="10"/>
  <c r="EH80" i="10"/>
  <c r="EG77" i="10"/>
  <c r="EG67" i="10"/>
  <c r="EG68" i="10"/>
  <c r="EG58" i="10"/>
  <c r="EG59" i="10"/>
  <c r="EG80" i="10"/>
  <c r="EF77" i="10"/>
  <c r="EF67" i="10"/>
  <c r="EF68" i="10"/>
  <c r="EF58" i="10"/>
  <c r="EF59" i="10"/>
  <c r="EF80" i="10"/>
  <c r="EE77" i="10"/>
  <c r="EE67" i="10"/>
  <c r="EE68" i="10"/>
  <c r="EE58" i="10"/>
  <c r="EE59" i="10"/>
  <c r="EE80" i="10"/>
  <c r="ED77" i="10"/>
  <c r="ED67" i="10"/>
  <c r="ED68" i="10"/>
  <c r="ED58" i="10"/>
  <c r="ED59" i="10"/>
  <c r="ED80" i="10"/>
  <c r="EC77" i="10"/>
  <c r="EC67" i="10"/>
  <c r="EC68" i="10"/>
  <c r="EC58" i="10"/>
  <c r="EC59" i="10"/>
  <c r="EC80" i="10"/>
  <c r="EB77" i="10"/>
  <c r="EB67" i="10"/>
  <c r="EB68" i="10"/>
  <c r="EB58" i="10"/>
  <c r="EB59" i="10"/>
  <c r="EB80" i="10"/>
  <c r="EA77" i="10"/>
  <c r="EA67" i="10"/>
  <c r="EA68" i="10"/>
  <c r="EA58" i="10"/>
  <c r="EA59" i="10"/>
  <c r="EA80" i="10"/>
  <c r="DZ77" i="10"/>
  <c r="DZ67" i="10"/>
  <c r="DZ68" i="10"/>
  <c r="DZ58" i="10"/>
  <c r="DZ59" i="10"/>
  <c r="DZ80" i="10"/>
  <c r="DY77" i="10"/>
  <c r="DY67" i="10"/>
  <c r="DY68" i="10"/>
  <c r="DY58" i="10"/>
  <c r="DY59" i="10"/>
  <c r="DY80" i="10"/>
  <c r="DX77" i="10"/>
  <c r="DX67" i="10"/>
  <c r="DX68" i="10"/>
  <c r="DX58" i="10"/>
  <c r="DX59" i="10"/>
  <c r="DX80" i="10"/>
  <c r="DW77" i="10"/>
  <c r="DW67" i="10"/>
  <c r="DW68" i="10"/>
  <c r="DW58" i="10"/>
  <c r="DW59" i="10"/>
  <c r="DW80" i="10"/>
  <c r="DV77" i="10"/>
  <c r="DV67" i="10"/>
  <c r="DV68" i="10"/>
  <c r="DV58" i="10"/>
  <c r="DV59" i="10"/>
  <c r="DV80" i="10"/>
  <c r="DU77" i="10"/>
  <c r="DU67" i="10"/>
  <c r="DU68" i="10"/>
  <c r="DU58" i="10"/>
  <c r="DU59" i="10"/>
  <c r="DU80" i="10"/>
  <c r="DT77" i="10"/>
  <c r="DT67" i="10"/>
  <c r="DT68" i="10"/>
  <c r="DT58" i="10"/>
  <c r="DT59" i="10"/>
  <c r="DT80" i="10"/>
  <c r="DS77" i="10"/>
  <c r="DS67" i="10"/>
  <c r="DS68" i="10"/>
  <c r="DS58" i="10"/>
  <c r="DS59" i="10"/>
  <c r="DS80" i="10"/>
  <c r="DR77" i="10"/>
  <c r="DR67" i="10"/>
  <c r="DR68" i="10"/>
  <c r="DR58" i="10"/>
  <c r="DR59" i="10"/>
  <c r="DR80" i="10"/>
  <c r="DQ77" i="10"/>
  <c r="DQ67" i="10"/>
  <c r="DQ68" i="10"/>
  <c r="DQ58" i="10"/>
  <c r="DQ59" i="10"/>
  <c r="DQ80" i="10"/>
  <c r="DP77" i="10"/>
  <c r="DP67" i="10"/>
  <c r="DP68" i="10"/>
  <c r="DP58" i="10"/>
  <c r="DP59" i="10"/>
  <c r="DP80" i="10"/>
  <c r="DO77" i="10"/>
  <c r="DO67" i="10"/>
  <c r="DO68" i="10"/>
  <c r="DO58" i="10"/>
  <c r="DO59" i="10"/>
  <c r="DO80" i="10"/>
  <c r="DN77" i="10"/>
  <c r="DN67" i="10"/>
  <c r="DN68" i="10"/>
  <c r="DN58" i="10"/>
  <c r="DN59" i="10"/>
  <c r="DN80" i="10"/>
  <c r="DM77" i="10"/>
  <c r="DM67" i="10"/>
  <c r="DM68" i="10"/>
  <c r="DM58" i="10"/>
  <c r="DM59" i="10"/>
  <c r="DM80" i="10"/>
  <c r="DL77" i="10"/>
  <c r="DL67" i="10"/>
  <c r="DL68" i="10"/>
  <c r="DL58" i="10"/>
  <c r="DL59" i="10"/>
  <c r="DL80" i="10"/>
  <c r="DK77" i="10"/>
  <c r="DK67" i="10"/>
  <c r="DK68" i="10"/>
  <c r="DK58" i="10"/>
  <c r="DK59" i="10"/>
  <c r="DK80" i="10"/>
  <c r="DJ77" i="10"/>
  <c r="DJ67" i="10"/>
  <c r="DJ68" i="10"/>
  <c r="DJ58" i="10"/>
  <c r="DJ59" i="10"/>
  <c r="DJ80" i="10"/>
  <c r="DI77" i="10"/>
  <c r="DI67" i="10"/>
  <c r="DI68" i="10"/>
  <c r="DI58" i="10"/>
  <c r="DI59" i="10"/>
  <c r="DI80" i="10"/>
  <c r="DH77" i="10"/>
  <c r="DH67" i="10"/>
  <c r="DH68" i="10"/>
  <c r="DH58" i="10"/>
  <c r="DH59" i="10"/>
  <c r="DH80" i="10"/>
  <c r="DG77" i="10"/>
  <c r="DG67" i="10"/>
  <c r="DG68" i="10"/>
  <c r="DG58" i="10"/>
  <c r="DG59" i="10"/>
  <c r="DG80" i="10"/>
  <c r="DF77" i="10"/>
  <c r="DF67" i="10"/>
  <c r="DF68" i="10"/>
  <c r="DF58" i="10"/>
  <c r="DF59" i="10"/>
  <c r="DF80" i="10"/>
  <c r="DE77" i="10"/>
  <c r="DE67" i="10"/>
  <c r="DE68" i="10"/>
  <c r="DE58" i="10"/>
  <c r="DE59" i="10"/>
  <c r="DE80" i="10"/>
  <c r="DD77" i="10"/>
  <c r="DD67" i="10"/>
  <c r="DD68" i="10"/>
  <c r="DD58" i="10"/>
  <c r="DD59" i="10"/>
  <c r="DD80" i="10"/>
  <c r="DC77" i="10"/>
  <c r="DC67" i="10"/>
  <c r="DC68" i="10"/>
  <c r="DC58" i="10"/>
  <c r="DC59" i="10"/>
  <c r="DC80" i="10"/>
  <c r="DB77" i="10"/>
  <c r="DB67" i="10"/>
  <c r="DB68" i="10"/>
  <c r="DB58" i="10"/>
  <c r="DB59" i="10"/>
  <c r="DB80" i="10"/>
  <c r="DA77" i="10"/>
  <c r="DA67" i="10"/>
  <c r="DA68" i="10"/>
  <c r="DA58" i="10"/>
  <c r="DA59" i="10"/>
  <c r="DA80" i="10"/>
  <c r="CZ77" i="10"/>
  <c r="CZ67" i="10"/>
  <c r="CZ68" i="10"/>
  <c r="CZ58" i="10"/>
  <c r="CZ59" i="10"/>
  <c r="CZ80" i="10"/>
  <c r="CY77" i="10"/>
  <c r="CY67" i="10"/>
  <c r="CY68" i="10"/>
  <c r="CY58" i="10"/>
  <c r="CY59" i="10"/>
  <c r="CY80" i="10"/>
  <c r="CX77" i="10"/>
  <c r="CX67" i="10"/>
  <c r="CX68" i="10"/>
  <c r="CX58" i="10"/>
  <c r="CX59" i="10"/>
  <c r="CX80" i="10"/>
  <c r="CW77" i="10"/>
  <c r="CW67" i="10"/>
  <c r="CW68" i="10"/>
  <c r="CW58" i="10"/>
  <c r="CW59" i="10"/>
  <c r="CW80" i="10"/>
  <c r="CV77" i="10"/>
  <c r="CV67" i="10"/>
  <c r="CV68" i="10"/>
  <c r="CV58" i="10"/>
  <c r="CV59" i="10"/>
  <c r="CV80" i="10"/>
  <c r="CU77" i="10"/>
  <c r="CU67" i="10"/>
  <c r="CU68" i="10"/>
  <c r="CU58" i="10"/>
  <c r="CU59" i="10"/>
  <c r="CU80" i="10"/>
  <c r="CT77" i="10"/>
  <c r="CT67" i="10"/>
  <c r="CT68" i="10"/>
  <c r="CT58" i="10"/>
  <c r="CT59" i="10"/>
  <c r="CT80" i="10"/>
  <c r="CS77" i="10"/>
  <c r="CS67" i="10"/>
  <c r="CS68" i="10"/>
  <c r="CS58" i="10"/>
  <c r="CS59" i="10"/>
  <c r="CS80" i="10"/>
  <c r="CR77" i="10"/>
  <c r="CR67" i="10"/>
  <c r="CR68" i="10"/>
  <c r="CR58" i="10"/>
  <c r="CR59" i="10"/>
  <c r="CR80" i="10"/>
  <c r="CQ77" i="10"/>
  <c r="CQ67" i="10"/>
  <c r="CQ68" i="10"/>
  <c r="CQ58" i="10"/>
  <c r="CQ59" i="10"/>
  <c r="CQ80" i="10"/>
  <c r="CP77" i="10"/>
  <c r="CP67" i="10"/>
  <c r="CP68" i="10"/>
  <c r="CP58" i="10"/>
  <c r="CP59" i="10"/>
  <c r="CP80" i="10"/>
  <c r="CO77" i="10"/>
  <c r="CO67" i="10"/>
  <c r="CO68" i="10"/>
  <c r="CO58" i="10"/>
  <c r="CO59" i="10"/>
  <c r="CO80" i="10"/>
  <c r="CN77" i="10"/>
  <c r="CN67" i="10"/>
  <c r="CN68" i="10"/>
  <c r="CN58" i="10"/>
  <c r="CN59" i="10"/>
  <c r="CN80" i="10"/>
  <c r="CM77" i="10"/>
  <c r="CM67" i="10"/>
  <c r="CM68" i="10"/>
  <c r="CM58" i="10"/>
  <c r="CM59" i="10"/>
  <c r="CM80" i="10"/>
  <c r="CL77" i="10"/>
  <c r="CL67" i="10"/>
  <c r="CL68" i="10"/>
  <c r="CL58" i="10"/>
  <c r="CL59" i="10"/>
  <c r="CL80" i="10"/>
  <c r="CK77" i="10"/>
  <c r="CK67" i="10"/>
  <c r="CK68" i="10"/>
  <c r="CK58" i="10"/>
  <c r="CK59" i="10"/>
  <c r="CK80" i="10"/>
  <c r="CJ77" i="10"/>
  <c r="CJ67" i="10"/>
  <c r="CJ68" i="10"/>
  <c r="CJ58" i="10"/>
  <c r="CJ59" i="10"/>
  <c r="CJ80" i="10"/>
  <c r="EO60" i="10"/>
  <c r="EO64" i="10"/>
  <c r="EO66" i="10"/>
  <c r="EO73" i="10"/>
  <c r="EN60" i="10"/>
  <c r="EN64" i="10"/>
  <c r="EN66" i="10"/>
  <c r="EN73" i="10"/>
  <c r="EM60" i="10"/>
  <c r="EM64" i="10"/>
  <c r="EM66" i="10"/>
  <c r="EM73" i="10"/>
  <c r="EL60" i="10"/>
  <c r="EL64" i="10"/>
  <c r="EL66" i="10"/>
  <c r="EL73" i="10"/>
  <c r="EK60" i="10"/>
  <c r="EK64" i="10"/>
  <c r="EK66" i="10"/>
  <c r="EK73" i="10"/>
  <c r="EJ60" i="10"/>
  <c r="EJ64" i="10"/>
  <c r="EJ66" i="10"/>
  <c r="EJ73" i="10"/>
  <c r="EI60" i="10"/>
  <c r="EI64" i="10"/>
  <c r="EI66" i="10"/>
  <c r="EI73" i="10"/>
  <c r="EH60" i="10"/>
  <c r="EH64" i="10"/>
  <c r="EH66" i="10"/>
  <c r="EH73" i="10"/>
  <c r="EG60" i="10"/>
  <c r="EG64" i="10"/>
  <c r="EG66" i="10"/>
  <c r="EG73" i="10"/>
  <c r="EF60" i="10"/>
  <c r="EF64" i="10"/>
  <c r="EF66" i="10"/>
  <c r="EF73" i="10"/>
  <c r="EE60" i="10"/>
  <c r="EE64" i="10"/>
  <c r="EE66" i="10"/>
  <c r="EE73" i="10"/>
  <c r="ED60" i="10"/>
  <c r="ED64" i="10"/>
  <c r="ED66" i="10"/>
  <c r="ED73" i="10"/>
  <c r="EC60" i="10"/>
  <c r="EC64" i="10"/>
  <c r="EC66" i="10"/>
  <c r="EC73" i="10"/>
  <c r="EB60" i="10"/>
  <c r="EB64" i="10"/>
  <c r="EB66" i="10"/>
  <c r="EB73" i="10"/>
  <c r="EA60" i="10"/>
  <c r="EA64" i="10"/>
  <c r="EA66" i="10"/>
  <c r="EA73" i="10"/>
  <c r="DZ60" i="10"/>
  <c r="DZ64" i="10"/>
  <c r="DZ66" i="10"/>
  <c r="DZ73" i="10"/>
  <c r="DY60" i="10"/>
  <c r="DY64" i="10"/>
  <c r="DY66" i="10"/>
  <c r="DY73" i="10"/>
  <c r="DX60" i="10"/>
  <c r="DX64" i="10"/>
  <c r="DX66" i="10"/>
  <c r="DX73" i="10"/>
  <c r="DW60" i="10"/>
  <c r="DW64" i="10"/>
  <c r="DW66" i="10"/>
  <c r="DW73" i="10"/>
  <c r="DV60" i="10"/>
  <c r="DV64" i="10"/>
  <c r="DV66" i="10"/>
  <c r="DV73" i="10"/>
  <c r="DU60" i="10"/>
  <c r="DU64" i="10"/>
  <c r="DU66" i="10"/>
  <c r="DU73" i="10"/>
  <c r="DT60" i="10"/>
  <c r="DT64" i="10"/>
  <c r="DT66" i="10"/>
  <c r="DT73" i="10"/>
  <c r="DS60" i="10"/>
  <c r="DS64" i="10"/>
  <c r="DS66" i="10"/>
  <c r="DS73" i="10"/>
  <c r="DR60" i="10"/>
  <c r="DR64" i="10"/>
  <c r="DR66" i="10"/>
  <c r="DR73" i="10"/>
  <c r="DQ60" i="10"/>
  <c r="DQ64" i="10"/>
  <c r="DQ66" i="10"/>
  <c r="DQ73" i="10"/>
  <c r="DP60" i="10"/>
  <c r="DP64" i="10"/>
  <c r="DP66" i="10"/>
  <c r="DP73" i="10"/>
  <c r="DO60" i="10"/>
  <c r="DO64" i="10"/>
  <c r="DO66" i="10"/>
  <c r="DO73" i="10"/>
  <c r="DN60" i="10"/>
  <c r="DN64" i="10"/>
  <c r="DN66" i="10"/>
  <c r="DN73" i="10"/>
  <c r="DM60" i="10"/>
  <c r="DM64" i="10"/>
  <c r="DM66" i="10"/>
  <c r="DM73" i="10"/>
  <c r="DL60" i="10"/>
  <c r="DL64" i="10"/>
  <c r="DL66" i="10"/>
  <c r="DL73" i="10"/>
  <c r="DK60" i="10"/>
  <c r="DK64" i="10"/>
  <c r="DK66" i="10"/>
  <c r="DK73" i="10"/>
  <c r="DJ60" i="10"/>
  <c r="DJ64" i="10"/>
  <c r="DJ66" i="10"/>
  <c r="DJ73" i="10"/>
  <c r="DI60" i="10"/>
  <c r="DI64" i="10"/>
  <c r="DI66" i="10"/>
  <c r="DI73" i="10"/>
  <c r="DH60" i="10"/>
  <c r="DH64" i="10"/>
  <c r="DH66" i="10"/>
  <c r="DH73" i="10"/>
  <c r="DG60" i="10"/>
  <c r="DG64" i="10"/>
  <c r="DG66" i="10"/>
  <c r="DG73" i="10"/>
  <c r="DF60" i="10"/>
  <c r="DF64" i="10"/>
  <c r="DF66" i="10"/>
  <c r="DF73" i="10"/>
  <c r="DE60" i="10"/>
  <c r="DE64" i="10"/>
  <c r="DE66" i="10"/>
  <c r="DE73" i="10"/>
  <c r="DD60" i="10"/>
  <c r="DD64" i="10"/>
  <c r="DD66" i="10"/>
  <c r="DD73" i="10"/>
  <c r="DC60" i="10"/>
  <c r="DC64" i="10"/>
  <c r="DC66" i="10"/>
  <c r="DC73" i="10"/>
  <c r="DB60" i="10"/>
  <c r="DB64" i="10"/>
  <c r="DB66" i="10"/>
  <c r="DB73" i="10"/>
  <c r="DA60" i="10"/>
  <c r="DA64" i="10"/>
  <c r="DA66" i="10"/>
  <c r="DA73" i="10"/>
  <c r="CZ60" i="10"/>
  <c r="CZ64" i="10"/>
  <c r="CZ66" i="10"/>
  <c r="CZ73" i="10"/>
  <c r="CY60" i="10"/>
  <c r="CY64" i="10"/>
  <c r="CY66" i="10"/>
  <c r="CY73" i="10"/>
  <c r="CX60" i="10"/>
  <c r="CX64" i="10"/>
  <c r="CX66" i="10"/>
  <c r="CX73" i="10"/>
  <c r="CW60" i="10"/>
  <c r="CW64" i="10"/>
  <c r="CW66" i="10"/>
  <c r="CW73" i="10"/>
  <c r="CV60" i="10"/>
  <c r="CV64" i="10"/>
  <c r="CV66" i="10"/>
  <c r="CV73" i="10"/>
  <c r="CU60" i="10"/>
  <c r="CU64" i="10"/>
  <c r="CU66" i="10"/>
  <c r="CU73" i="10"/>
  <c r="CT60" i="10"/>
  <c r="CT64" i="10"/>
  <c r="CT66" i="10"/>
  <c r="CT73" i="10"/>
  <c r="CS60" i="10"/>
  <c r="CS64" i="10"/>
  <c r="CS66" i="10"/>
  <c r="CS73" i="10"/>
  <c r="CR60" i="10"/>
  <c r="CR64" i="10"/>
  <c r="CR66" i="10"/>
  <c r="CR73" i="10"/>
  <c r="CQ60" i="10"/>
  <c r="CQ64" i="10"/>
  <c r="CQ66" i="10"/>
  <c r="CQ73" i="10"/>
  <c r="CP60" i="10"/>
  <c r="CP64" i="10"/>
  <c r="CP66" i="10"/>
  <c r="CP73" i="10"/>
  <c r="CO60" i="10"/>
  <c r="CO64" i="10"/>
  <c r="CO66" i="10"/>
  <c r="CO73" i="10"/>
  <c r="CN60" i="10"/>
  <c r="CN64" i="10"/>
  <c r="CN66" i="10"/>
  <c r="CN73" i="10"/>
  <c r="CM60" i="10"/>
  <c r="CM64" i="10"/>
  <c r="CM66" i="10"/>
  <c r="CM73" i="10"/>
  <c r="CL60" i="10"/>
  <c r="CL64" i="10"/>
  <c r="CL66" i="10"/>
  <c r="CL73" i="10"/>
  <c r="CK60" i="10"/>
  <c r="CK64" i="10"/>
  <c r="CK66" i="10"/>
  <c r="CK73" i="10"/>
  <c r="CJ60" i="10"/>
  <c r="CJ64" i="10"/>
  <c r="CJ66" i="10"/>
  <c r="CJ73" i="10"/>
  <c r="EO61" i="10"/>
  <c r="EO65" i="10"/>
  <c r="EN61" i="10"/>
  <c r="EN65" i="10"/>
  <c r="EM61" i="10"/>
  <c r="EM65" i="10"/>
  <c r="EL61" i="10"/>
  <c r="EL65" i="10"/>
  <c r="EK61" i="10"/>
  <c r="EK65" i="10"/>
  <c r="EJ61" i="10"/>
  <c r="EJ65" i="10"/>
  <c r="EI61" i="10"/>
  <c r="EI65" i="10"/>
  <c r="EH61" i="10"/>
  <c r="EH65" i="10"/>
  <c r="EG61" i="10"/>
  <c r="EG65" i="10"/>
  <c r="EF61" i="10"/>
  <c r="EF65" i="10"/>
  <c r="EE61" i="10"/>
  <c r="EE65" i="10"/>
  <c r="ED61" i="10"/>
  <c r="ED65" i="10"/>
  <c r="EC61" i="10"/>
  <c r="EC65" i="10"/>
  <c r="EB61" i="10"/>
  <c r="EB65" i="10"/>
  <c r="EA61" i="10"/>
  <c r="EA65" i="10"/>
  <c r="DZ61" i="10"/>
  <c r="DZ65" i="10"/>
  <c r="DY61" i="10"/>
  <c r="DY65" i="10"/>
  <c r="DX61" i="10"/>
  <c r="DX65" i="10"/>
  <c r="DW61" i="10"/>
  <c r="DW65" i="10"/>
  <c r="DV61" i="10"/>
  <c r="DV65" i="10"/>
  <c r="DU61" i="10"/>
  <c r="DU65" i="10"/>
  <c r="DT61" i="10"/>
  <c r="DT65" i="10"/>
  <c r="DS61" i="10"/>
  <c r="DS65" i="10"/>
  <c r="DR61" i="10"/>
  <c r="DR65" i="10"/>
  <c r="DQ61" i="10"/>
  <c r="DQ65" i="10"/>
  <c r="DP61" i="10"/>
  <c r="DP65" i="10"/>
  <c r="DO61" i="10"/>
  <c r="DO65" i="10"/>
  <c r="DN61" i="10"/>
  <c r="DN65" i="10"/>
  <c r="DM61" i="10"/>
  <c r="DM65" i="10"/>
  <c r="DL61" i="10"/>
  <c r="DL65" i="10"/>
  <c r="DK61" i="10"/>
  <c r="DK65" i="10"/>
  <c r="DJ61" i="10"/>
  <c r="DJ65" i="10"/>
  <c r="DI61" i="10"/>
  <c r="DI65" i="10"/>
  <c r="DH61" i="10"/>
  <c r="DH65" i="10"/>
  <c r="DG61" i="10"/>
  <c r="DG65" i="10"/>
  <c r="DF61" i="10"/>
  <c r="DF65" i="10"/>
  <c r="DE61" i="10"/>
  <c r="DE65" i="10"/>
  <c r="DD61" i="10"/>
  <c r="DD65" i="10"/>
  <c r="DC61" i="10"/>
  <c r="DC65" i="10"/>
  <c r="DB61" i="10"/>
  <c r="DB65" i="10"/>
  <c r="DA61" i="10"/>
  <c r="DA65" i="10"/>
  <c r="CZ61" i="10"/>
  <c r="CZ65" i="10"/>
  <c r="CY61" i="10"/>
  <c r="CY65" i="10"/>
  <c r="CX61" i="10"/>
  <c r="CX65" i="10"/>
  <c r="CW61" i="10"/>
  <c r="CW65" i="10"/>
  <c r="CV61" i="10"/>
  <c r="CV65" i="10"/>
  <c r="CU61" i="10"/>
  <c r="CU65" i="10"/>
  <c r="CT61" i="10"/>
  <c r="CT65" i="10"/>
  <c r="CS61" i="10"/>
  <c r="CS65" i="10"/>
  <c r="CR61" i="10"/>
  <c r="CR65" i="10"/>
  <c r="CQ61" i="10"/>
  <c r="CQ65" i="10"/>
  <c r="CP61" i="10"/>
  <c r="CP65" i="10"/>
  <c r="CO61" i="10"/>
  <c r="CO65" i="10"/>
  <c r="CN61" i="10"/>
  <c r="CN65" i="10"/>
  <c r="CM61" i="10"/>
  <c r="CM65" i="10"/>
  <c r="CL61" i="10"/>
  <c r="CL65" i="10"/>
  <c r="CK61" i="10"/>
  <c r="CK65" i="10"/>
  <c r="CJ61" i="10"/>
  <c r="CJ65" i="10"/>
  <c r="EO63" i="10"/>
  <c r="EN63" i="10"/>
  <c r="EM63" i="10"/>
  <c r="EL63" i="10"/>
  <c r="EK63" i="10"/>
  <c r="EJ63" i="10"/>
  <c r="EI63" i="10"/>
  <c r="EH63" i="10"/>
  <c r="EG63" i="10"/>
  <c r="EF63" i="10"/>
  <c r="EE63" i="10"/>
  <c r="ED63" i="10"/>
  <c r="EC63" i="10"/>
  <c r="EB63" i="10"/>
  <c r="EA63" i="10"/>
  <c r="DZ63" i="10"/>
  <c r="DY63" i="10"/>
  <c r="DX63" i="10"/>
  <c r="DW63" i="10"/>
  <c r="DV63" i="10"/>
  <c r="DU63" i="10"/>
  <c r="DT63" i="10"/>
  <c r="DS63" i="10"/>
  <c r="DR63" i="10"/>
  <c r="DQ63" i="10"/>
  <c r="DP63" i="10"/>
  <c r="DO63" i="10"/>
  <c r="DN63" i="10"/>
  <c r="DM63" i="10"/>
  <c r="DL63" i="10"/>
  <c r="DK63" i="10"/>
  <c r="DJ63" i="10"/>
  <c r="DI63" i="10"/>
  <c r="DH63" i="10"/>
  <c r="DG63" i="10"/>
  <c r="DF63" i="10"/>
  <c r="DE63" i="10"/>
  <c r="DD63" i="10"/>
  <c r="DC63" i="10"/>
  <c r="DB63" i="10"/>
  <c r="DA63" i="10"/>
  <c r="CZ63" i="10"/>
  <c r="CY63" i="10"/>
  <c r="CX63" i="10"/>
  <c r="CW63" i="10"/>
  <c r="CV63" i="10"/>
  <c r="CU63" i="10"/>
  <c r="CT63" i="10"/>
  <c r="CS63" i="10"/>
  <c r="CR63" i="10"/>
  <c r="CQ63" i="10"/>
  <c r="CP63" i="10"/>
  <c r="CO63" i="10"/>
  <c r="CN63" i="10"/>
  <c r="CM63" i="10"/>
  <c r="CL63" i="10"/>
  <c r="CK63" i="10"/>
  <c r="CJ63" i="10"/>
  <c r="EO62" i="10"/>
  <c r="EN62" i="10"/>
  <c r="EM62" i="10"/>
  <c r="EL62" i="10"/>
  <c r="EK62" i="10"/>
  <c r="EJ62" i="10"/>
  <c r="EI62" i="10"/>
  <c r="EH62" i="10"/>
  <c r="EG62" i="10"/>
  <c r="EF62" i="10"/>
  <c r="EE62" i="10"/>
  <c r="ED62" i="10"/>
  <c r="EC62" i="10"/>
  <c r="EB62" i="10"/>
  <c r="EA62" i="10"/>
  <c r="DZ62" i="10"/>
  <c r="DY62" i="10"/>
  <c r="DX62" i="10"/>
  <c r="DW62" i="10"/>
  <c r="DV62" i="10"/>
  <c r="DU62" i="10"/>
  <c r="DT62" i="10"/>
  <c r="DS62" i="10"/>
  <c r="DR62" i="10"/>
  <c r="DQ62" i="10"/>
  <c r="DP62" i="10"/>
  <c r="DO62" i="10"/>
  <c r="DN62" i="10"/>
  <c r="DM62" i="10"/>
  <c r="DL62" i="10"/>
  <c r="DK62" i="10"/>
  <c r="DJ62" i="10"/>
  <c r="DI62" i="10"/>
  <c r="DH62" i="10"/>
  <c r="DG62" i="10"/>
  <c r="DF62" i="10"/>
  <c r="DE62" i="10"/>
  <c r="DD62" i="10"/>
  <c r="DC62" i="10"/>
  <c r="DB62" i="10"/>
  <c r="DA62" i="10"/>
  <c r="CZ62" i="10"/>
  <c r="CY62" i="10"/>
  <c r="CX62" i="10"/>
  <c r="CW62" i="10"/>
  <c r="CV62" i="10"/>
  <c r="CU62" i="10"/>
  <c r="CT62" i="10"/>
  <c r="CS62" i="10"/>
  <c r="CR62" i="10"/>
  <c r="CQ62" i="10"/>
  <c r="CP62" i="10"/>
  <c r="CO62" i="10"/>
  <c r="CN62" i="10"/>
  <c r="CM62" i="10"/>
  <c r="CL62" i="10"/>
  <c r="CK62" i="10"/>
  <c r="CJ62" i="10"/>
  <c r="EO52" i="10"/>
  <c r="EO42" i="10"/>
  <c r="EO43" i="10"/>
  <c r="EO33" i="10"/>
  <c r="EO34" i="10"/>
  <c r="EO55" i="10"/>
  <c r="EN52" i="10"/>
  <c r="EN42" i="10"/>
  <c r="EN43" i="10"/>
  <c r="EN33" i="10"/>
  <c r="EN34" i="10"/>
  <c r="EN55" i="10"/>
  <c r="EM52" i="10"/>
  <c r="EM42" i="10"/>
  <c r="EM43" i="10"/>
  <c r="EM33" i="10"/>
  <c r="EM34" i="10"/>
  <c r="EM55" i="10"/>
  <c r="EL52" i="10"/>
  <c r="EL42" i="10"/>
  <c r="EL43" i="10"/>
  <c r="EL33" i="10"/>
  <c r="EL34" i="10"/>
  <c r="EL55" i="10"/>
  <c r="EK52" i="10"/>
  <c r="EK42" i="10"/>
  <c r="EK43" i="10"/>
  <c r="EK33" i="10"/>
  <c r="EK34" i="10"/>
  <c r="EK55" i="10"/>
  <c r="EJ52" i="10"/>
  <c r="EJ42" i="10"/>
  <c r="EJ43" i="10"/>
  <c r="EJ33" i="10"/>
  <c r="EJ34" i="10"/>
  <c r="EJ55" i="10"/>
  <c r="EI52" i="10"/>
  <c r="EI42" i="10"/>
  <c r="EI43" i="10"/>
  <c r="EI33" i="10"/>
  <c r="EI34" i="10"/>
  <c r="EI55" i="10"/>
  <c r="EH52" i="10"/>
  <c r="EH42" i="10"/>
  <c r="EH43" i="10"/>
  <c r="EH33" i="10"/>
  <c r="EH34" i="10"/>
  <c r="EH55" i="10"/>
  <c r="EG52" i="10"/>
  <c r="EG42" i="10"/>
  <c r="EG43" i="10"/>
  <c r="EG33" i="10"/>
  <c r="EG34" i="10"/>
  <c r="EG55" i="10"/>
  <c r="EF52" i="10"/>
  <c r="EF42" i="10"/>
  <c r="EF43" i="10"/>
  <c r="EF33" i="10"/>
  <c r="EF34" i="10"/>
  <c r="EF55" i="10"/>
  <c r="EE52" i="10"/>
  <c r="EE42" i="10"/>
  <c r="EE43" i="10"/>
  <c r="EE33" i="10"/>
  <c r="EE34" i="10"/>
  <c r="EE55" i="10"/>
  <c r="ED52" i="10"/>
  <c r="ED42" i="10"/>
  <c r="ED43" i="10"/>
  <c r="ED33" i="10"/>
  <c r="ED34" i="10"/>
  <c r="ED55" i="10"/>
  <c r="EC52" i="10"/>
  <c r="EC42" i="10"/>
  <c r="EC43" i="10"/>
  <c r="EC33" i="10"/>
  <c r="EC34" i="10"/>
  <c r="EC55" i="10"/>
  <c r="EB52" i="10"/>
  <c r="EB42" i="10"/>
  <c r="EB43" i="10"/>
  <c r="EB33" i="10"/>
  <c r="EB34" i="10"/>
  <c r="EB55" i="10"/>
  <c r="EA52" i="10"/>
  <c r="EA42" i="10"/>
  <c r="EA43" i="10"/>
  <c r="EA33" i="10"/>
  <c r="EA34" i="10"/>
  <c r="EA55" i="10"/>
  <c r="DZ52" i="10"/>
  <c r="DZ42" i="10"/>
  <c r="DZ43" i="10"/>
  <c r="DZ33" i="10"/>
  <c r="DZ34" i="10"/>
  <c r="DZ55" i="10"/>
  <c r="DY52" i="10"/>
  <c r="DY42" i="10"/>
  <c r="DY43" i="10"/>
  <c r="DY33" i="10"/>
  <c r="DY34" i="10"/>
  <c r="DY55" i="10"/>
  <c r="DX52" i="10"/>
  <c r="DX42" i="10"/>
  <c r="DX43" i="10"/>
  <c r="DX33" i="10"/>
  <c r="DX34" i="10"/>
  <c r="DX55" i="10"/>
  <c r="DW52" i="10"/>
  <c r="DW42" i="10"/>
  <c r="DW43" i="10"/>
  <c r="DW33" i="10"/>
  <c r="DW34" i="10"/>
  <c r="DW55" i="10"/>
  <c r="DV52" i="10"/>
  <c r="DV42" i="10"/>
  <c r="DV43" i="10"/>
  <c r="DV33" i="10"/>
  <c r="DV34" i="10"/>
  <c r="DV55" i="10"/>
  <c r="DU52" i="10"/>
  <c r="DU42" i="10"/>
  <c r="DU43" i="10"/>
  <c r="DU33" i="10"/>
  <c r="DU34" i="10"/>
  <c r="DU55" i="10"/>
  <c r="DT52" i="10"/>
  <c r="DT42" i="10"/>
  <c r="DT43" i="10"/>
  <c r="DT33" i="10"/>
  <c r="DT34" i="10"/>
  <c r="DT55" i="10"/>
  <c r="DS52" i="10"/>
  <c r="DS42" i="10"/>
  <c r="DS43" i="10"/>
  <c r="DS33" i="10"/>
  <c r="DS34" i="10"/>
  <c r="DS55" i="10"/>
  <c r="DR52" i="10"/>
  <c r="DR42" i="10"/>
  <c r="DR43" i="10"/>
  <c r="DR33" i="10"/>
  <c r="DR34" i="10"/>
  <c r="DR55" i="10"/>
  <c r="DQ52" i="10"/>
  <c r="DQ42" i="10"/>
  <c r="DQ43" i="10"/>
  <c r="DQ33" i="10"/>
  <c r="DQ34" i="10"/>
  <c r="DQ55" i="10"/>
  <c r="DP52" i="10"/>
  <c r="DP42" i="10"/>
  <c r="DP43" i="10"/>
  <c r="DP33" i="10"/>
  <c r="DP34" i="10"/>
  <c r="DP55" i="10"/>
  <c r="DO52" i="10"/>
  <c r="DO42" i="10"/>
  <c r="DO43" i="10"/>
  <c r="DO33" i="10"/>
  <c r="DO34" i="10"/>
  <c r="DO55" i="10"/>
  <c r="DN52" i="10"/>
  <c r="DN42" i="10"/>
  <c r="DN43" i="10"/>
  <c r="DN33" i="10"/>
  <c r="DN34" i="10"/>
  <c r="DN55" i="10"/>
  <c r="DM52" i="10"/>
  <c r="DM42" i="10"/>
  <c r="DM43" i="10"/>
  <c r="DM33" i="10"/>
  <c r="DM34" i="10"/>
  <c r="DM55" i="10"/>
  <c r="DL52" i="10"/>
  <c r="DL42" i="10"/>
  <c r="DL43" i="10"/>
  <c r="DL33" i="10"/>
  <c r="DL34" i="10"/>
  <c r="DL55" i="10"/>
  <c r="DK52" i="10"/>
  <c r="DK42" i="10"/>
  <c r="DK43" i="10"/>
  <c r="DK33" i="10"/>
  <c r="DK34" i="10"/>
  <c r="DK55" i="10"/>
  <c r="DJ52" i="10"/>
  <c r="DJ42" i="10"/>
  <c r="DJ43" i="10"/>
  <c r="DJ33" i="10"/>
  <c r="DJ34" i="10"/>
  <c r="DJ55" i="10"/>
  <c r="DI52" i="10"/>
  <c r="DI42" i="10"/>
  <c r="DI43" i="10"/>
  <c r="DI33" i="10"/>
  <c r="DI34" i="10"/>
  <c r="DI55" i="10"/>
  <c r="DH52" i="10"/>
  <c r="DH42" i="10"/>
  <c r="DH43" i="10"/>
  <c r="DH33" i="10"/>
  <c r="DH34" i="10"/>
  <c r="DH55" i="10"/>
  <c r="DG52" i="10"/>
  <c r="DG42" i="10"/>
  <c r="DG43" i="10"/>
  <c r="DG33" i="10"/>
  <c r="DG34" i="10"/>
  <c r="DG55" i="10"/>
  <c r="DF52" i="10"/>
  <c r="DF42" i="10"/>
  <c r="DF43" i="10"/>
  <c r="DF33" i="10"/>
  <c r="DF34" i="10"/>
  <c r="DF55" i="10"/>
  <c r="DE52" i="10"/>
  <c r="DE42" i="10"/>
  <c r="DE43" i="10"/>
  <c r="DE33" i="10"/>
  <c r="DE34" i="10"/>
  <c r="DE55" i="10"/>
  <c r="DD52" i="10"/>
  <c r="DD42" i="10"/>
  <c r="DD43" i="10"/>
  <c r="DD33" i="10"/>
  <c r="DD34" i="10"/>
  <c r="DD55" i="10"/>
  <c r="DC52" i="10"/>
  <c r="DC42" i="10"/>
  <c r="DC43" i="10"/>
  <c r="DC33" i="10"/>
  <c r="DC34" i="10"/>
  <c r="DC55" i="10"/>
  <c r="DB52" i="10"/>
  <c r="DB42" i="10"/>
  <c r="DB43" i="10"/>
  <c r="DB33" i="10"/>
  <c r="DB34" i="10"/>
  <c r="DB55" i="10"/>
  <c r="DA52" i="10"/>
  <c r="DA42" i="10"/>
  <c r="DA43" i="10"/>
  <c r="DA33" i="10"/>
  <c r="DA34" i="10"/>
  <c r="DA55" i="10"/>
  <c r="CZ52" i="10"/>
  <c r="CZ42" i="10"/>
  <c r="CZ43" i="10"/>
  <c r="CZ33" i="10"/>
  <c r="CZ34" i="10"/>
  <c r="CZ55" i="10"/>
  <c r="CY52" i="10"/>
  <c r="CY42" i="10"/>
  <c r="CY43" i="10"/>
  <c r="CY33" i="10"/>
  <c r="CY34" i="10"/>
  <c r="CY55" i="10"/>
  <c r="CX52" i="10"/>
  <c r="CX42" i="10"/>
  <c r="CX43" i="10"/>
  <c r="CX33" i="10"/>
  <c r="CX34" i="10"/>
  <c r="CX55" i="10"/>
  <c r="CW52" i="10"/>
  <c r="CW42" i="10"/>
  <c r="CW43" i="10"/>
  <c r="CW33" i="10"/>
  <c r="CW34" i="10"/>
  <c r="CW55" i="10"/>
  <c r="CV52" i="10"/>
  <c r="CV42" i="10"/>
  <c r="CV43" i="10"/>
  <c r="CV33" i="10"/>
  <c r="CV34" i="10"/>
  <c r="CV55" i="10"/>
  <c r="CU52" i="10"/>
  <c r="CU42" i="10"/>
  <c r="CU43" i="10"/>
  <c r="CU33" i="10"/>
  <c r="CU34" i="10"/>
  <c r="CU55" i="10"/>
  <c r="CT52" i="10"/>
  <c r="CT42" i="10"/>
  <c r="CT43" i="10"/>
  <c r="CT33" i="10"/>
  <c r="CT34" i="10"/>
  <c r="CT55" i="10"/>
  <c r="CS52" i="10"/>
  <c r="CS42" i="10"/>
  <c r="CS43" i="10"/>
  <c r="CS33" i="10"/>
  <c r="CS34" i="10"/>
  <c r="CS55" i="10"/>
  <c r="CR52" i="10"/>
  <c r="CR42" i="10"/>
  <c r="CR43" i="10"/>
  <c r="CR33" i="10"/>
  <c r="CR34" i="10"/>
  <c r="CR55" i="10"/>
  <c r="CQ52" i="10"/>
  <c r="CQ42" i="10"/>
  <c r="CQ43" i="10"/>
  <c r="CQ33" i="10"/>
  <c r="CQ34" i="10"/>
  <c r="CQ55" i="10"/>
  <c r="CP52" i="10"/>
  <c r="CP42" i="10"/>
  <c r="CP43" i="10"/>
  <c r="CP33" i="10"/>
  <c r="CP34" i="10"/>
  <c r="CP55" i="10"/>
  <c r="CO52" i="10"/>
  <c r="CO42" i="10"/>
  <c r="CO43" i="10"/>
  <c r="CO33" i="10"/>
  <c r="CO34" i="10"/>
  <c r="CO55" i="10"/>
  <c r="CN52" i="10"/>
  <c r="CN42" i="10"/>
  <c r="CN43" i="10"/>
  <c r="CN33" i="10"/>
  <c r="CN34" i="10"/>
  <c r="CN55" i="10"/>
  <c r="CM52" i="10"/>
  <c r="CM42" i="10"/>
  <c r="CM43" i="10"/>
  <c r="CM33" i="10"/>
  <c r="CM34" i="10"/>
  <c r="CM55" i="10"/>
  <c r="CL52" i="10"/>
  <c r="CL42" i="10"/>
  <c r="CL43" i="10"/>
  <c r="CL33" i="10"/>
  <c r="CL34" i="10"/>
  <c r="CL55" i="10"/>
  <c r="CK52" i="10"/>
  <c r="CK42" i="10"/>
  <c r="CK43" i="10"/>
  <c r="CK33" i="10"/>
  <c r="CK34" i="10"/>
  <c r="CK55" i="10"/>
  <c r="CJ52" i="10"/>
  <c r="CJ42" i="10"/>
  <c r="CJ43" i="10"/>
  <c r="CJ33" i="10"/>
  <c r="CJ34" i="10"/>
  <c r="CJ55" i="10"/>
  <c r="EO35" i="10"/>
  <c r="EO39" i="10"/>
  <c r="EO41" i="10"/>
  <c r="EO48" i="10"/>
  <c r="EN35" i="10"/>
  <c r="EN39" i="10"/>
  <c r="EN41" i="10"/>
  <c r="EN48" i="10"/>
  <c r="EM35" i="10"/>
  <c r="EM39" i="10"/>
  <c r="EM41" i="10"/>
  <c r="EM48" i="10"/>
  <c r="EL35" i="10"/>
  <c r="EL39" i="10"/>
  <c r="EL41" i="10"/>
  <c r="EL48" i="10"/>
  <c r="EK35" i="10"/>
  <c r="EK39" i="10"/>
  <c r="EK41" i="10"/>
  <c r="EK48" i="10"/>
  <c r="EJ35" i="10"/>
  <c r="EJ39" i="10"/>
  <c r="EJ41" i="10"/>
  <c r="EJ48" i="10"/>
  <c r="EI35" i="10"/>
  <c r="EI39" i="10"/>
  <c r="EI41" i="10"/>
  <c r="EI48" i="10"/>
  <c r="EH35" i="10"/>
  <c r="EH39" i="10"/>
  <c r="EH41" i="10"/>
  <c r="EH48" i="10"/>
  <c r="EG35" i="10"/>
  <c r="EG39" i="10"/>
  <c r="EG41" i="10"/>
  <c r="EG48" i="10"/>
  <c r="EF35" i="10"/>
  <c r="EF39" i="10"/>
  <c r="EF41" i="10"/>
  <c r="EF48" i="10"/>
  <c r="EE35" i="10"/>
  <c r="EE39" i="10"/>
  <c r="EE41" i="10"/>
  <c r="EE48" i="10"/>
  <c r="ED35" i="10"/>
  <c r="ED39" i="10"/>
  <c r="ED41" i="10"/>
  <c r="ED48" i="10"/>
  <c r="EC35" i="10"/>
  <c r="EC39" i="10"/>
  <c r="EC41" i="10"/>
  <c r="EC48" i="10"/>
  <c r="EB35" i="10"/>
  <c r="EB39" i="10"/>
  <c r="EB41" i="10"/>
  <c r="EB48" i="10"/>
  <c r="EA35" i="10"/>
  <c r="EA39" i="10"/>
  <c r="EA41" i="10"/>
  <c r="EA48" i="10"/>
  <c r="DZ35" i="10"/>
  <c r="DZ39" i="10"/>
  <c r="DZ41" i="10"/>
  <c r="DZ48" i="10"/>
  <c r="DY35" i="10"/>
  <c r="DY39" i="10"/>
  <c r="DY41" i="10"/>
  <c r="DY48" i="10"/>
  <c r="DX35" i="10"/>
  <c r="DX39" i="10"/>
  <c r="DX41" i="10"/>
  <c r="DX48" i="10"/>
  <c r="DW35" i="10"/>
  <c r="DW39" i="10"/>
  <c r="DW41" i="10"/>
  <c r="DW48" i="10"/>
  <c r="DV35" i="10"/>
  <c r="DV39" i="10"/>
  <c r="DV41" i="10"/>
  <c r="DV48" i="10"/>
  <c r="DU35" i="10"/>
  <c r="DU39" i="10"/>
  <c r="DU41" i="10"/>
  <c r="DU48" i="10"/>
  <c r="DT35" i="10"/>
  <c r="DT39" i="10"/>
  <c r="DT41" i="10"/>
  <c r="DT48" i="10"/>
  <c r="DS35" i="10"/>
  <c r="DS39" i="10"/>
  <c r="DS41" i="10"/>
  <c r="DS48" i="10"/>
  <c r="DR35" i="10"/>
  <c r="DR39" i="10"/>
  <c r="DR41" i="10"/>
  <c r="DR48" i="10"/>
  <c r="DQ35" i="10"/>
  <c r="DQ39" i="10"/>
  <c r="DQ41" i="10"/>
  <c r="DQ48" i="10"/>
  <c r="DP35" i="10"/>
  <c r="DP39" i="10"/>
  <c r="DP41" i="10"/>
  <c r="DP48" i="10"/>
  <c r="DO35" i="10"/>
  <c r="DO39" i="10"/>
  <c r="DO41" i="10"/>
  <c r="DO48" i="10"/>
  <c r="DN35" i="10"/>
  <c r="DN39" i="10"/>
  <c r="DN41" i="10"/>
  <c r="DN48" i="10"/>
  <c r="DM35" i="10"/>
  <c r="DM39" i="10"/>
  <c r="DM41" i="10"/>
  <c r="DM48" i="10"/>
  <c r="DL35" i="10"/>
  <c r="DL39" i="10"/>
  <c r="DL41" i="10"/>
  <c r="DL48" i="10"/>
  <c r="DK35" i="10"/>
  <c r="DK39" i="10"/>
  <c r="DK41" i="10"/>
  <c r="DK48" i="10"/>
  <c r="DJ35" i="10"/>
  <c r="DJ39" i="10"/>
  <c r="DJ41" i="10"/>
  <c r="DJ48" i="10"/>
  <c r="DI35" i="10"/>
  <c r="DI39" i="10"/>
  <c r="DI41" i="10"/>
  <c r="DI48" i="10"/>
  <c r="DH35" i="10"/>
  <c r="DH39" i="10"/>
  <c r="DH41" i="10"/>
  <c r="DH48" i="10"/>
  <c r="DG35" i="10"/>
  <c r="DG39" i="10"/>
  <c r="DG41" i="10"/>
  <c r="DG48" i="10"/>
  <c r="DF35" i="10"/>
  <c r="DF39" i="10"/>
  <c r="DF41" i="10"/>
  <c r="DF48" i="10"/>
  <c r="DE35" i="10"/>
  <c r="DE39" i="10"/>
  <c r="DE41" i="10"/>
  <c r="DE48" i="10"/>
  <c r="DD35" i="10"/>
  <c r="DD39" i="10"/>
  <c r="DD41" i="10"/>
  <c r="DD48" i="10"/>
  <c r="DC35" i="10"/>
  <c r="DC39" i="10"/>
  <c r="DC41" i="10"/>
  <c r="DC48" i="10"/>
  <c r="DB35" i="10"/>
  <c r="DB39" i="10"/>
  <c r="DB41" i="10"/>
  <c r="DB48" i="10"/>
  <c r="DA35" i="10"/>
  <c r="DA39" i="10"/>
  <c r="DA41" i="10"/>
  <c r="DA48" i="10"/>
  <c r="CZ35" i="10"/>
  <c r="CZ39" i="10"/>
  <c r="CZ41" i="10"/>
  <c r="CZ48" i="10"/>
  <c r="CY35" i="10"/>
  <c r="CY39" i="10"/>
  <c r="CY41" i="10"/>
  <c r="CY48" i="10"/>
  <c r="CX35" i="10"/>
  <c r="CX39" i="10"/>
  <c r="CX41" i="10"/>
  <c r="CX48" i="10"/>
  <c r="CW35" i="10"/>
  <c r="CW39" i="10"/>
  <c r="CW41" i="10"/>
  <c r="CW48" i="10"/>
  <c r="CV35" i="10"/>
  <c r="CV39" i="10"/>
  <c r="CV41" i="10"/>
  <c r="CV48" i="10"/>
  <c r="CU35" i="10"/>
  <c r="CU39" i="10"/>
  <c r="CU41" i="10"/>
  <c r="CU48" i="10"/>
  <c r="CT35" i="10"/>
  <c r="CT39" i="10"/>
  <c r="CT41" i="10"/>
  <c r="CT48" i="10"/>
  <c r="CS35" i="10"/>
  <c r="CS39" i="10"/>
  <c r="CS41" i="10"/>
  <c r="CS48" i="10"/>
  <c r="CR35" i="10"/>
  <c r="CR39" i="10"/>
  <c r="CR41" i="10"/>
  <c r="CR48" i="10"/>
  <c r="CQ35" i="10"/>
  <c r="CQ39" i="10"/>
  <c r="CQ41" i="10"/>
  <c r="CQ48" i="10"/>
  <c r="CP35" i="10"/>
  <c r="CP39" i="10"/>
  <c r="CP41" i="10"/>
  <c r="CP48" i="10"/>
  <c r="CO35" i="10"/>
  <c r="CO39" i="10"/>
  <c r="CO41" i="10"/>
  <c r="CO48" i="10"/>
  <c r="CN35" i="10"/>
  <c r="CN39" i="10"/>
  <c r="CN41" i="10"/>
  <c r="CN48" i="10"/>
  <c r="CM35" i="10"/>
  <c r="CM39" i="10"/>
  <c r="CM41" i="10"/>
  <c r="CM48" i="10"/>
  <c r="CL35" i="10"/>
  <c r="CL39" i="10"/>
  <c r="CL41" i="10"/>
  <c r="CL48" i="10"/>
  <c r="CK35" i="10"/>
  <c r="CK39" i="10"/>
  <c r="CK41" i="10"/>
  <c r="CK48" i="10"/>
  <c r="CJ35" i="10"/>
  <c r="CJ39" i="10"/>
  <c r="CJ41" i="10"/>
  <c r="CJ48" i="10"/>
  <c r="EO36" i="10"/>
  <c r="EO40" i="10"/>
  <c r="EN36" i="10"/>
  <c r="EN40" i="10"/>
  <c r="EM36" i="10"/>
  <c r="EM40" i="10"/>
  <c r="EL36" i="10"/>
  <c r="EL40" i="10"/>
  <c r="EK36" i="10"/>
  <c r="EK40" i="10"/>
  <c r="EJ36" i="10"/>
  <c r="EJ40" i="10"/>
  <c r="EI36" i="10"/>
  <c r="EI40" i="10"/>
  <c r="EH36" i="10"/>
  <c r="EH40" i="10"/>
  <c r="EG36" i="10"/>
  <c r="EG40" i="10"/>
  <c r="EF36" i="10"/>
  <c r="EF40" i="10"/>
  <c r="EE36" i="10"/>
  <c r="EE40" i="10"/>
  <c r="ED36" i="10"/>
  <c r="ED40" i="10"/>
  <c r="EC36" i="10"/>
  <c r="EC40" i="10"/>
  <c r="EB36" i="10"/>
  <c r="EB40" i="10"/>
  <c r="EA36" i="10"/>
  <c r="EA40" i="10"/>
  <c r="DZ36" i="10"/>
  <c r="DZ40" i="10"/>
  <c r="DY36" i="10"/>
  <c r="DY40" i="10"/>
  <c r="DX36" i="10"/>
  <c r="DX40" i="10"/>
  <c r="DW36" i="10"/>
  <c r="DW40" i="10"/>
  <c r="DV36" i="10"/>
  <c r="DV40" i="10"/>
  <c r="DU36" i="10"/>
  <c r="DU40" i="10"/>
  <c r="DT36" i="10"/>
  <c r="DT40" i="10"/>
  <c r="DS36" i="10"/>
  <c r="DS40" i="10"/>
  <c r="DR36" i="10"/>
  <c r="DR40" i="10"/>
  <c r="DQ36" i="10"/>
  <c r="DQ40" i="10"/>
  <c r="DP36" i="10"/>
  <c r="DP40" i="10"/>
  <c r="DO36" i="10"/>
  <c r="DO40" i="10"/>
  <c r="DN36" i="10"/>
  <c r="DN40" i="10"/>
  <c r="DM36" i="10"/>
  <c r="DM40" i="10"/>
  <c r="DL36" i="10"/>
  <c r="DL40" i="10"/>
  <c r="DK36" i="10"/>
  <c r="DK40" i="10"/>
  <c r="DJ36" i="10"/>
  <c r="DJ40" i="10"/>
  <c r="DI36" i="10"/>
  <c r="DI40" i="10"/>
  <c r="DH36" i="10"/>
  <c r="DH40" i="10"/>
  <c r="DG36" i="10"/>
  <c r="DG40" i="10"/>
  <c r="DF36" i="10"/>
  <c r="DF40" i="10"/>
  <c r="DE36" i="10"/>
  <c r="DE40" i="10"/>
  <c r="DD36" i="10"/>
  <c r="DD40" i="10"/>
  <c r="DC36" i="10"/>
  <c r="DC40" i="10"/>
  <c r="DB36" i="10"/>
  <c r="DB40" i="10"/>
  <c r="DA36" i="10"/>
  <c r="DA40" i="10"/>
  <c r="CZ36" i="10"/>
  <c r="CZ40" i="10"/>
  <c r="CY36" i="10"/>
  <c r="CY40" i="10"/>
  <c r="CX36" i="10"/>
  <c r="CX40" i="10"/>
  <c r="CW36" i="10"/>
  <c r="CW40" i="10"/>
  <c r="CV36" i="10"/>
  <c r="CV40" i="10"/>
  <c r="CU36" i="10"/>
  <c r="CU40" i="10"/>
  <c r="CT36" i="10"/>
  <c r="CT40" i="10"/>
  <c r="CS36" i="10"/>
  <c r="CS40" i="10"/>
  <c r="CR36" i="10"/>
  <c r="CR40" i="10"/>
  <c r="CQ36" i="10"/>
  <c r="CQ40" i="10"/>
  <c r="CP36" i="10"/>
  <c r="CP40" i="10"/>
  <c r="CO36" i="10"/>
  <c r="CO40" i="10"/>
  <c r="CN36" i="10"/>
  <c r="CN40" i="10"/>
  <c r="CM36" i="10"/>
  <c r="CM40" i="10"/>
  <c r="CL36" i="10"/>
  <c r="CL40" i="10"/>
  <c r="CK36" i="10"/>
  <c r="CK40" i="10"/>
  <c r="CJ36" i="10"/>
  <c r="CJ40" i="10"/>
  <c r="EO38" i="10"/>
  <c r="EN38" i="10"/>
  <c r="EM38" i="10"/>
  <c r="EL38" i="10"/>
  <c r="EK38" i="10"/>
  <c r="EJ38" i="10"/>
  <c r="EI38" i="10"/>
  <c r="EH38" i="10"/>
  <c r="EG38" i="10"/>
  <c r="EF38" i="10"/>
  <c r="EE38" i="10"/>
  <c r="ED38" i="10"/>
  <c r="EC38" i="10"/>
  <c r="EB38" i="10"/>
  <c r="EA38" i="10"/>
  <c r="DZ38" i="10"/>
  <c r="DY38" i="10"/>
  <c r="DX38" i="10"/>
  <c r="DW38" i="10"/>
  <c r="DV38" i="10"/>
  <c r="DU38" i="10"/>
  <c r="DT38" i="10"/>
  <c r="DS38" i="10"/>
  <c r="DR38" i="10"/>
  <c r="DQ38" i="10"/>
  <c r="DP38" i="10"/>
  <c r="DO38" i="10"/>
  <c r="DN38" i="10"/>
  <c r="DM38" i="10"/>
  <c r="DL38" i="10"/>
  <c r="DK38" i="10"/>
  <c r="DJ38" i="10"/>
  <c r="DI38" i="10"/>
  <c r="DH38" i="10"/>
  <c r="DG38" i="10"/>
  <c r="DF38" i="10"/>
  <c r="DE38" i="10"/>
  <c r="DD38" i="10"/>
  <c r="DC38" i="10"/>
  <c r="DB38" i="10"/>
  <c r="DA38" i="10"/>
  <c r="CZ38" i="10"/>
  <c r="CY38" i="10"/>
  <c r="CX38" i="10"/>
  <c r="CW38" i="10"/>
  <c r="CV38" i="10"/>
  <c r="CU38" i="10"/>
  <c r="CT38" i="10"/>
  <c r="CS38" i="10"/>
  <c r="CR38" i="10"/>
  <c r="CQ38" i="10"/>
  <c r="CP38" i="10"/>
  <c r="CO38" i="10"/>
  <c r="CN38" i="10"/>
  <c r="CM38" i="10"/>
  <c r="CL38" i="10"/>
  <c r="CK38" i="10"/>
  <c r="CJ38" i="10"/>
  <c r="EO37" i="10"/>
  <c r="EN37" i="10"/>
  <c r="EM37" i="10"/>
  <c r="EL37" i="10"/>
  <c r="EK37" i="10"/>
  <c r="EJ37" i="10"/>
  <c r="EI37" i="10"/>
  <c r="EH37" i="10"/>
  <c r="EG37" i="10"/>
  <c r="EF37" i="10"/>
  <c r="EE37" i="10"/>
  <c r="ED37" i="10"/>
  <c r="EC37" i="10"/>
  <c r="EB37" i="10"/>
  <c r="EA37" i="10"/>
  <c r="DZ37" i="10"/>
  <c r="DY37" i="10"/>
  <c r="DX37" i="10"/>
  <c r="DW37" i="10"/>
  <c r="DV37" i="10"/>
  <c r="DU37" i="10"/>
  <c r="DT37" i="10"/>
  <c r="DS37" i="10"/>
  <c r="DR37" i="10"/>
  <c r="DQ37" i="10"/>
  <c r="DP37" i="10"/>
  <c r="DO37" i="10"/>
  <c r="DN37" i="10"/>
  <c r="DM37" i="10"/>
  <c r="DL37" i="10"/>
  <c r="DK37" i="10"/>
  <c r="DJ37" i="10"/>
  <c r="DI37" i="10"/>
  <c r="DH37" i="10"/>
  <c r="DG37" i="10"/>
  <c r="DF37" i="10"/>
  <c r="DE37" i="10"/>
  <c r="DD37" i="10"/>
  <c r="DC37" i="10"/>
  <c r="DB37" i="10"/>
  <c r="DA37" i="10"/>
  <c r="CZ37" i="10"/>
  <c r="CY37" i="10"/>
  <c r="CX37" i="10"/>
  <c r="CW37" i="10"/>
  <c r="CV37" i="10"/>
  <c r="CU37" i="10"/>
  <c r="CT37" i="10"/>
  <c r="CS37" i="10"/>
  <c r="CR37" i="10"/>
  <c r="CQ37" i="10"/>
  <c r="CP37" i="10"/>
  <c r="CO37" i="10"/>
  <c r="CN37" i="10"/>
  <c r="CM37" i="10"/>
  <c r="CL37" i="10"/>
  <c r="CK37" i="10"/>
  <c r="CJ37" i="10"/>
  <c r="EO27" i="10"/>
  <c r="EO17" i="10"/>
  <c r="EO18" i="10"/>
  <c r="EO8" i="10"/>
  <c r="EO9" i="10"/>
  <c r="EO30" i="10"/>
  <c r="EN27" i="10"/>
  <c r="EN17" i="10"/>
  <c r="EN18" i="10"/>
  <c r="EN8" i="10"/>
  <c r="EN9" i="10"/>
  <c r="EN30" i="10"/>
  <c r="EM27" i="10"/>
  <c r="EM17" i="10"/>
  <c r="EM18" i="10"/>
  <c r="EM8" i="10"/>
  <c r="EM9" i="10"/>
  <c r="EM30" i="10"/>
  <c r="EL27" i="10"/>
  <c r="EL17" i="10"/>
  <c r="EL18" i="10"/>
  <c r="EL8" i="10"/>
  <c r="EL9" i="10"/>
  <c r="EL30" i="10"/>
  <c r="EK27" i="10"/>
  <c r="EK17" i="10"/>
  <c r="EK18" i="10"/>
  <c r="EK8" i="10"/>
  <c r="EK9" i="10"/>
  <c r="EK30" i="10"/>
  <c r="EJ27" i="10"/>
  <c r="EJ17" i="10"/>
  <c r="EJ18" i="10"/>
  <c r="EJ8" i="10"/>
  <c r="EJ9" i="10"/>
  <c r="EJ30" i="10"/>
  <c r="EI27" i="10"/>
  <c r="EI17" i="10"/>
  <c r="EI18" i="10"/>
  <c r="EI8" i="10"/>
  <c r="EI9" i="10"/>
  <c r="EI30" i="10"/>
  <c r="EH27" i="10"/>
  <c r="EH17" i="10"/>
  <c r="EH18" i="10"/>
  <c r="EH8" i="10"/>
  <c r="EH9" i="10"/>
  <c r="EH30" i="10"/>
  <c r="EG27" i="10"/>
  <c r="EG17" i="10"/>
  <c r="EG18" i="10"/>
  <c r="EG8" i="10"/>
  <c r="EG9" i="10"/>
  <c r="EG30" i="10"/>
  <c r="EF27" i="10"/>
  <c r="EF17" i="10"/>
  <c r="EF18" i="10"/>
  <c r="EF8" i="10"/>
  <c r="EF9" i="10"/>
  <c r="EF30" i="10"/>
  <c r="EE27" i="10"/>
  <c r="EE17" i="10"/>
  <c r="EE18" i="10"/>
  <c r="EE8" i="10"/>
  <c r="EE9" i="10"/>
  <c r="EE30" i="10"/>
  <c r="ED27" i="10"/>
  <c r="ED17" i="10"/>
  <c r="ED18" i="10"/>
  <c r="ED8" i="10"/>
  <c r="ED9" i="10"/>
  <c r="ED30" i="10"/>
  <c r="EC27" i="10"/>
  <c r="EC17" i="10"/>
  <c r="EC18" i="10"/>
  <c r="EC8" i="10"/>
  <c r="EC9" i="10"/>
  <c r="EC30" i="10"/>
  <c r="EB27" i="10"/>
  <c r="EB17" i="10"/>
  <c r="EB18" i="10"/>
  <c r="EB8" i="10"/>
  <c r="EB9" i="10"/>
  <c r="EB30" i="10"/>
  <c r="EA27" i="10"/>
  <c r="EA17" i="10"/>
  <c r="EA18" i="10"/>
  <c r="EA8" i="10"/>
  <c r="EA9" i="10"/>
  <c r="EA30" i="10"/>
  <c r="DZ27" i="10"/>
  <c r="DZ17" i="10"/>
  <c r="DZ18" i="10"/>
  <c r="DZ8" i="10"/>
  <c r="DZ9" i="10"/>
  <c r="DZ30" i="10"/>
  <c r="DY27" i="10"/>
  <c r="DY17" i="10"/>
  <c r="DY18" i="10"/>
  <c r="DY8" i="10"/>
  <c r="DY9" i="10"/>
  <c r="DY30" i="10"/>
  <c r="DX27" i="10"/>
  <c r="DX17" i="10"/>
  <c r="DX18" i="10"/>
  <c r="DX8" i="10"/>
  <c r="DX9" i="10"/>
  <c r="DX30" i="10"/>
  <c r="DW27" i="10"/>
  <c r="DW17" i="10"/>
  <c r="DW18" i="10"/>
  <c r="DW8" i="10"/>
  <c r="DW9" i="10"/>
  <c r="DW30" i="10"/>
  <c r="DV27" i="10"/>
  <c r="DV17" i="10"/>
  <c r="DV18" i="10"/>
  <c r="DV8" i="10"/>
  <c r="DV9" i="10"/>
  <c r="DV30" i="10"/>
  <c r="DU27" i="10"/>
  <c r="DU17" i="10"/>
  <c r="DU18" i="10"/>
  <c r="DU8" i="10"/>
  <c r="DU9" i="10"/>
  <c r="DU30" i="10"/>
  <c r="DT27" i="10"/>
  <c r="DT17" i="10"/>
  <c r="DT18" i="10"/>
  <c r="DT8" i="10"/>
  <c r="DT9" i="10"/>
  <c r="DT30" i="10"/>
  <c r="DS27" i="10"/>
  <c r="DS17" i="10"/>
  <c r="DS18" i="10"/>
  <c r="DS8" i="10"/>
  <c r="DS9" i="10"/>
  <c r="DS30" i="10"/>
  <c r="DR27" i="10"/>
  <c r="DR17" i="10"/>
  <c r="DR18" i="10"/>
  <c r="DR8" i="10"/>
  <c r="DR9" i="10"/>
  <c r="DR30" i="10"/>
  <c r="DQ27" i="10"/>
  <c r="DQ17" i="10"/>
  <c r="DQ18" i="10"/>
  <c r="DQ8" i="10"/>
  <c r="DQ9" i="10"/>
  <c r="DQ30" i="10"/>
  <c r="DP27" i="10"/>
  <c r="DP17" i="10"/>
  <c r="DP18" i="10"/>
  <c r="DP8" i="10"/>
  <c r="DP9" i="10"/>
  <c r="DP30" i="10"/>
  <c r="DO27" i="10"/>
  <c r="DO17" i="10"/>
  <c r="DO18" i="10"/>
  <c r="DO8" i="10"/>
  <c r="DO9" i="10"/>
  <c r="DO30" i="10"/>
  <c r="DN27" i="10"/>
  <c r="DN17" i="10"/>
  <c r="DN18" i="10"/>
  <c r="DN8" i="10"/>
  <c r="DN9" i="10"/>
  <c r="DN30" i="10"/>
  <c r="DM27" i="10"/>
  <c r="DM17" i="10"/>
  <c r="DM18" i="10"/>
  <c r="DM8" i="10"/>
  <c r="DM9" i="10"/>
  <c r="DM30" i="10"/>
  <c r="DL27" i="10"/>
  <c r="DL17" i="10"/>
  <c r="DL18" i="10"/>
  <c r="DL8" i="10"/>
  <c r="DL9" i="10"/>
  <c r="DL30" i="10"/>
  <c r="DK27" i="10"/>
  <c r="DK17" i="10"/>
  <c r="DK18" i="10"/>
  <c r="DK8" i="10"/>
  <c r="DK9" i="10"/>
  <c r="DK30" i="10"/>
  <c r="DJ27" i="10"/>
  <c r="DJ17" i="10"/>
  <c r="DJ18" i="10"/>
  <c r="DJ8" i="10"/>
  <c r="DJ9" i="10"/>
  <c r="DJ30" i="10"/>
  <c r="DI27" i="10"/>
  <c r="DI17" i="10"/>
  <c r="DI18" i="10"/>
  <c r="DI8" i="10"/>
  <c r="DI9" i="10"/>
  <c r="DI30" i="10"/>
  <c r="DH27" i="10"/>
  <c r="DH17" i="10"/>
  <c r="DH18" i="10"/>
  <c r="DH8" i="10"/>
  <c r="DH9" i="10"/>
  <c r="DH30" i="10"/>
  <c r="DG27" i="10"/>
  <c r="DG17" i="10"/>
  <c r="DG18" i="10"/>
  <c r="DG8" i="10"/>
  <c r="DG9" i="10"/>
  <c r="DG30" i="10"/>
  <c r="DF27" i="10"/>
  <c r="DF17" i="10"/>
  <c r="DF18" i="10"/>
  <c r="DF8" i="10"/>
  <c r="DF9" i="10"/>
  <c r="DF30" i="10"/>
  <c r="DE27" i="10"/>
  <c r="DE17" i="10"/>
  <c r="DE18" i="10"/>
  <c r="DE8" i="10"/>
  <c r="DE9" i="10"/>
  <c r="DE30" i="10"/>
  <c r="DD27" i="10"/>
  <c r="DD17" i="10"/>
  <c r="DD18" i="10"/>
  <c r="DD8" i="10"/>
  <c r="DD9" i="10"/>
  <c r="DD30" i="10"/>
  <c r="DC27" i="10"/>
  <c r="DC17" i="10"/>
  <c r="DC18" i="10"/>
  <c r="DC8" i="10"/>
  <c r="DC9" i="10"/>
  <c r="DC30" i="10"/>
  <c r="DB27" i="10"/>
  <c r="DB17" i="10"/>
  <c r="DB18" i="10"/>
  <c r="DB8" i="10"/>
  <c r="DB9" i="10"/>
  <c r="DB30" i="10"/>
  <c r="DA27" i="10"/>
  <c r="DA17" i="10"/>
  <c r="DA18" i="10"/>
  <c r="DA8" i="10"/>
  <c r="DA9" i="10"/>
  <c r="DA30" i="10"/>
  <c r="CZ27" i="10"/>
  <c r="CZ17" i="10"/>
  <c r="CZ18" i="10"/>
  <c r="CZ8" i="10"/>
  <c r="CZ9" i="10"/>
  <c r="CZ30" i="10"/>
  <c r="CY27" i="10"/>
  <c r="CY17" i="10"/>
  <c r="CY18" i="10"/>
  <c r="CY8" i="10"/>
  <c r="CY9" i="10"/>
  <c r="CY30" i="10"/>
  <c r="CX27" i="10"/>
  <c r="CX17" i="10"/>
  <c r="CX18" i="10"/>
  <c r="CX8" i="10"/>
  <c r="CX9" i="10"/>
  <c r="CX30" i="10"/>
  <c r="CW27" i="10"/>
  <c r="CW17" i="10"/>
  <c r="CW18" i="10"/>
  <c r="CW8" i="10"/>
  <c r="CW9" i="10"/>
  <c r="CW30" i="10"/>
  <c r="CV27" i="10"/>
  <c r="CV17" i="10"/>
  <c r="CV18" i="10"/>
  <c r="CV8" i="10"/>
  <c r="CV9" i="10"/>
  <c r="CV30" i="10"/>
  <c r="CU27" i="10"/>
  <c r="CU17" i="10"/>
  <c r="CU18" i="10"/>
  <c r="CU8" i="10"/>
  <c r="CU9" i="10"/>
  <c r="CU30" i="10"/>
  <c r="CT27" i="10"/>
  <c r="CT17" i="10"/>
  <c r="CT18" i="10"/>
  <c r="CT8" i="10"/>
  <c r="CT9" i="10"/>
  <c r="CT30" i="10"/>
  <c r="CS27" i="10"/>
  <c r="CS17" i="10"/>
  <c r="CS18" i="10"/>
  <c r="CS8" i="10"/>
  <c r="CS9" i="10"/>
  <c r="CS30" i="10"/>
  <c r="CR27" i="10"/>
  <c r="CR17" i="10"/>
  <c r="CR18" i="10"/>
  <c r="CR8" i="10"/>
  <c r="CR9" i="10"/>
  <c r="CR30" i="10"/>
  <c r="CQ27" i="10"/>
  <c r="CQ17" i="10"/>
  <c r="CQ18" i="10"/>
  <c r="CQ8" i="10"/>
  <c r="CQ9" i="10"/>
  <c r="CQ30" i="10"/>
  <c r="CP27" i="10"/>
  <c r="CP17" i="10"/>
  <c r="CP18" i="10"/>
  <c r="CP8" i="10"/>
  <c r="CP9" i="10"/>
  <c r="CP30" i="10"/>
  <c r="CO27" i="10"/>
  <c r="CO17" i="10"/>
  <c r="CO18" i="10"/>
  <c r="CO8" i="10"/>
  <c r="CO9" i="10"/>
  <c r="CO30" i="10"/>
  <c r="CN27" i="10"/>
  <c r="CN17" i="10"/>
  <c r="CN18" i="10"/>
  <c r="CN8" i="10"/>
  <c r="CN9" i="10"/>
  <c r="CN30" i="10"/>
  <c r="CM27" i="10"/>
  <c r="CM17" i="10"/>
  <c r="CM18" i="10"/>
  <c r="CM8" i="10"/>
  <c r="CM9" i="10"/>
  <c r="CM30" i="10"/>
  <c r="CL27" i="10"/>
  <c r="CL17" i="10"/>
  <c r="CL18" i="10"/>
  <c r="CL8" i="10"/>
  <c r="CL9" i="10"/>
  <c r="CL30" i="10"/>
  <c r="CK27" i="10"/>
  <c r="CK17" i="10"/>
  <c r="CK18" i="10"/>
  <c r="CK8" i="10"/>
  <c r="CK9" i="10"/>
  <c r="CK30" i="10"/>
  <c r="CJ27" i="10"/>
  <c r="CJ17" i="10"/>
  <c r="CJ18" i="10"/>
  <c r="CJ8" i="10"/>
  <c r="CJ9" i="10"/>
  <c r="CJ30" i="10"/>
  <c r="EO10" i="10"/>
  <c r="EO14" i="10"/>
  <c r="EO16" i="10"/>
  <c r="EO23" i="10"/>
  <c r="EN10" i="10"/>
  <c r="EN14" i="10"/>
  <c r="EN16" i="10"/>
  <c r="EN23" i="10"/>
  <c r="EM10" i="10"/>
  <c r="EM14" i="10"/>
  <c r="EM16" i="10"/>
  <c r="EM23" i="10"/>
  <c r="EL10" i="10"/>
  <c r="EL14" i="10"/>
  <c r="EL16" i="10"/>
  <c r="EL23" i="10"/>
  <c r="EK10" i="10"/>
  <c r="EK14" i="10"/>
  <c r="EK16" i="10"/>
  <c r="EK23" i="10"/>
  <c r="EJ10" i="10"/>
  <c r="EJ14" i="10"/>
  <c r="EJ16" i="10"/>
  <c r="EJ23" i="10"/>
  <c r="EI10" i="10"/>
  <c r="EI14" i="10"/>
  <c r="EI16" i="10"/>
  <c r="EI23" i="10"/>
  <c r="EH10" i="10"/>
  <c r="EH14" i="10"/>
  <c r="EH16" i="10"/>
  <c r="EH23" i="10"/>
  <c r="EG10" i="10"/>
  <c r="EG14" i="10"/>
  <c r="EG16" i="10"/>
  <c r="EG23" i="10"/>
  <c r="EF10" i="10"/>
  <c r="EF14" i="10"/>
  <c r="EF16" i="10"/>
  <c r="EF23" i="10"/>
  <c r="EE10" i="10"/>
  <c r="EE14" i="10"/>
  <c r="EE16" i="10"/>
  <c r="EE23" i="10"/>
  <c r="ED10" i="10"/>
  <c r="ED14" i="10"/>
  <c r="ED16" i="10"/>
  <c r="ED23" i="10"/>
  <c r="EC10" i="10"/>
  <c r="EC14" i="10"/>
  <c r="EC16" i="10"/>
  <c r="EC23" i="10"/>
  <c r="EB10" i="10"/>
  <c r="EB14" i="10"/>
  <c r="EB16" i="10"/>
  <c r="EB23" i="10"/>
  <c r="EA10" i="10"/>
  <c r="EA14" i="10"/>
  <c r="EA16" i="10"/>
  <c r="EA23" i="10"/>
  <c r="DZ10" i="10"/>
  <c r="DZ14" i="10"/>
  <c r="DZ16" i="10"/>
  <c r="DZ23" i="10"/>
  <c r="DY10" i="10"/>
  <c r="DY14" i="10"/>
  <c r="DY16" i="10"/>
  <c r="DY23" i="10"/>
  <c r="DX10" i="10"/>
  <c r="DX14" i="10"/>
  <c r="DX16" i="10"/>
  <c r="DX23" i="10"/>
  <c r="DW10" i="10"/>
  <c r="DW14" i="10"/>
  <c r="DW16" i="10"/>
  <c r="DW23" i="10"/>
  <c r="DV10" i="10"/>
  <c r="DV14" i="10"/>
  <c r="DV16" i="10"/>
  <c r="DV23" i="10"/>
  <c r="DU10" i="10"/>
  <c r="DU14" i="10"/>
  <c r="DU16" i="10"/>
  <c r="DU23" i="10"/>
  <c r="DT10" i="10"/>
  <c r="DT14" i="10"/>
  <c r="DT16" i="10"/>
  <c r="DT23" i="10"/>
  <c r="DS10" i="10"/>
  <c r="DS14" i="10"/>
  <c r="DS16" i="10"/>
  <c r="DS23" i="10"/>
  <c r="DR10" i="10"/>
  <c r="DR14" i="10"/>
  <c r="DR16" i="10"/>
  <c r="DR23" i="10"/>
  <c r="DQ10" i="10"/>
  <c r="DQ14" i="10"/>
  <c r="DQ16" i="10"/>
  <c r="DQ23" i="10"/>
  <c r="DP10" i="10"/>
  <c r="DP14" i="10"/>
  <c r="DP16" i="10"/>
  <c r="DP23" i="10"/>
  <c r="DO10" i="10"/>
  <c r="DO14" i="10"/>
  <c r="DO16" i="10"/>
  <c r="DO23" i="10"/>
  <c r="DN10" i="10"/>
  <c r="DN14" i="10"/>
  <c r="DN16" i="10"/>
  <c r="DN23" i="10"/>
  <c r="DM10" i="10"/>
  <c r="DM14" i="10"/>
  <c r="DM16" i="10"/>
  <c r="DM23" i="10"/>
  <c r="DL10" i="10"/>
  <c r="DL14" i="10"/>
  <c r="DL16" i="10"/>
  <c r="DL23" i="10"/>
  <c r="DK10" i="10"/>
  <c r="DK14" i="10"/>
  <c r="DK16" i="10"/>
  <c r="DK23" i="10"/>
  <c r="DJ10" i="10"/>
  <c r="DJ14" i="10"/>
  <c r="DJ16" i="10"/>
  <c r="DJ23" i="10"/>
  <c r="DI10" i="10"/>
  <c r="DI14" i="10"/>
  <c r="DI16" i="10"/>
  <c r="DI23" i="10"/>
  <c r="DH10" i="10"/>
  <c r="DH14" i="10"/>
  <c r="DH16" i="10"/>
  <c r="DH23" i="10"/>
  <c r="DG10" i="10"/>
  <c r="DG14" i="10"/>
  <c r="DG16" i="10"/>
  <c r="DG23" i="10"/>
  <c r="DF10" i="10"/>
  <c r="DF14" i="10"/>
  <c r="DF16" i="10"/>
  <c r="DF23" i="10"/>
  <c r="DE10" i="10"/>
  <c r="DE14" i="10"/>
  <c r="DE16" i="10"/>
  <c r="DE23" i="10"/>
  <c r="DD10" i="10"/>
  <c r="DD14" i="10"/>
  <c r="DD16" i="10"/>
  <c r="DD23" i="10"/>
  <c r="DC10" i="10"/>
  <c r="DC14" i="10"/>
  <c r="DC16" i="10"/>
  <c r="DC23" i="10"/>
  <c r="DB10" i="10"/>
  <c r="DB14" i="10"/>
  <c r="DB16" i="10"/>
  <c r="DB23" i="10"/>
  <c r="DA10" i="10"/>
  <c r="DA14" i="10"/>
  <c r="DA16" i="10"/>
  <c r="DA23" i="10"/>
  <c r="CZ10" i="10"/>
  <c r="CZ14" i="10"/>
  <c r="CZ16" i="10"/>
  <c r="CZ23" i="10"/>
  <c r="CY10" i="10"/>
  <c r="CY14" i="10"/>
  <c r="CY16" i="10"/>
  <c r="CY23" i="10"/>
  <c r="CX10" i="10"/>
  <c r="CX14" i="10"/>
  <c r="CX16" i="10"/>
  <c r="CX23" i="10"/>
  <c r="CW10" i="10"/>
  <c r="CW14" i="10"/>
  <c r="CW16" i="10"/>
  <c r="CW23" i="10"/>
  <c r="CV10" i="10"/>
  <c r="CV14" i="10"/>
  <c r="CV16" i="10"/>
  <c r="CV23" i="10"/>
  <c r="CU10" i="10"/>
  <c r="CU14" i="10"/>
  <c r="CU16" i="10"/>
  <c r="CU23" i="10"/>
  <c r="CT10" i="10"/>
  <c r="CT14" i="10"/>
  <c r="CT16" i="10"/>
  <c r="CT23" i="10"/>
  <c r="CS10" i="10"/>
  <c r="CS14" i="10"/>
  <c r="CS16" i="10"/>
  <c r="CS23" i="10"/>
  <c r="CR10" i="10"/>
  <c r="CR14" i="10"/>
  <c r="CR16" i="10"/>
  <c r="CR23" i="10"/>
  <c r="CQ10" i="10"/>
  <c r="CQ14" i="10"/>
  <c r="CQ16" i="10"/>
  <c r="CQ23" i="10"/>
  <c r="CP10" i="10"/>
  <c r="CP14" i="10"/>
  <c r="CP16" i="10"/>
  <c r="CP23" i="10"/>
  <c r="CO10" i="10"/>
  <c r="CO14" i="10"/>
  <c r="CO16" i="10"/>
  <c r="CO23" i="10"/>
  <c r="CN10" i="10"/>
  <c r="CN14" i="10"/>
  <c r="CN16" i="10"/>
  <c r="CN23" i="10"/>
  <c r="CM10" i="10"/>
  <c r="CM14" i="10"/>
  <c r="CM16" i="10"/>
  <c r="CM23" i="10"/>
  <c r="CL10" i="10"/>
  <c r="CL14" i="10"/>
  <c r="CL16" i="10"/>
  <c r="CL23" i="10"/>
  <c r="CK10" i="10"/>
  <c r="CK14" i="10"/>
  <c r="CK16" i="10"/>
  <c r="CK23" i="10"/>
  <c r="CJ10" i="10"/>
  <c r="CJ14" i="10"/>
  <c r="CJ16" i="10"/>
  <c r="CJ23" i="10"/>
  <c r="EO11" i="10"/>
  <c r="EO15" i="10"/>
  <c r="EN11" i="10"/>
  <c r="EN15" i="10"/>
  <c r="EM11" i="10"/>
  <c r="EM15" i="10"/>
  <c r="EL11" i="10"/>
  <c r="EL15" i="10"/>
  <c r="EK11" i="10"/>
  <c r="EK15" i="10"/>
  <c r="EJ11" i="10"/>
  <c r="EJ15" i="10"/>
  <c r="EI11" i="10"/>
  <c r="EI15" i="10"/>
  <c r="EH11" i="10"/>
  <c r="EH15" i="10"/>
  <c r="EG11" i="10"/>
  <c r="EG15" i="10"/>
  <c r="EF11" i="10"/>
  <c r="EF15" i="10"/>
  <c r="EE11" i="10"/>
  <c r="EE15" i="10"/>
  <c r="ED11" i="10"/>
  <c r="ED15" i="10"/>
  <c r="EC11" i="10"/>
  <c r="EC15" i="10"/>
  <c r="EB11" i="10"/>
  <c r="EB15" i="10"/>
  <c r="EA11" i="10"/>
  <c r="EA15" i="10"/>
  <c r="DZ11" i="10"/>
  <c r="DZ15" i="10"/>
  <c r="DY11" i="10"/>
  <c r="DY15" i="10"/>
  <c r="DX11" i="10"/>
  <c r="DX15" i="10"/>
  <c r="DW11" i="10"/>
  <c r="DW15" i="10"/>
  <c r="DV11" i="10"/>
  <c r="DV15" i="10"/>
  <c r="DU11" i="10"/>
  <c r="DU15" i="10"/>
  <c r="DT11" i="10"/>
  <c r="DT15" i="10"/>
  <c r="DS11" i="10"/>
  <c r="DS15" i="10"/>
  <c r="DR11" i="10"/>
  <c r="DR15" i="10"/>
  <c r="DQ11" i="10"/>
  <c r="DQ15" i="10"/>
  <c r="DP11" i="10"/>
  <c r="DP15" i="10"/>
  <c r="DO11" i="10"/>
  <c r="DO15" i="10"/>
  <c r="DN11" i="10"/>
  <c r="DN15" i="10"/>
  <c r="DM11" i="10"/>
  <c r="DM15" i="10"/>
  <c r="DL11" i="10"/>
  <c r="DL15" i="10"/>
  <c r="DK11" i="10"/>
  <c r="DK15" i="10"/>
  <c r="DJ11" i="10"/>
  <c r="DJ15" i="10"/>
  <c r="DI11" i="10"/>
  <c r="DI15" i="10"/>
  <c r="DH11" i="10"/>
  <c r="DH15" i="10"/>
  <c r="DG11" i="10"/>
  <c r="DG15" i="10"/>
  <c r="DF11" i="10"/>
  <c r="DF15" i="10"/>
  <c r="DE11" i="10"/>
  <c r="DE15" i="10"/>
  <c r="DD11" i="10"/>
  <c r="DD15" i="10"/>
  <c r="DC11" i="10"/>
  <c r="DC15" i="10"/>
  <c r="DB11" i="10"/>
  <c r="DB15" i="10"/>
  <c r="DA11" i="10"/>
  <c r="DA15" i="10"/>
  <c r="CZ11" i="10"/>
  <c r="CZ15" i="10"/>
  <c r="CY11" i="10"/>
  <c r="CY15" i="10"/>
  <c r="CX11" i="10"/>
  <c r="CX15" i="10"/>
  <c r="CW11" i="10"/>
  <c r="CW15" i="10"/>
  <c r="CV11" i="10"/>
  <c r="CV15" i="10"/>
  <c r="CU11" i="10"/>
  <c r="CU15" i="10"/>
  <c r="CT11" i="10"/>
  <c r="CT15" i="10"/>
  <c r="CS11" i="10"/>
  <c r="CS15" i="10"/>
  <c r="CR11" i="10"/>
  <c r="CR15" i="10"/>
  <c r="CQ11" i="10"/>
  <c r="CQ15" i="10"/>
  <c r="CP11" i="10"/>
  <c r="CP15" i="10"/>
  <c r="CO11" i="10"/>
  <c r="CO15" i="10"/>
  <c r="CN11" i="10"/>
  <c r="CN15" i="10"/>
  <c r="CM11" i="10"/>
  <c r="CM15" i="10"/>
  <c r="CL11" i="10"/>
  <c r="CL15" i="10"/>
  <c r="CK11" i="10"/>
  <c r="CK15" i="10"/>
  <c r="CJ11" i="10"/>
  <c r="CJ15" i="10"/>
  <c r="EO13" i="10"/>
  <c r="EN13" i="10"/>
  <c r="EM13" i="10"/>
  <c r="EL13" i="10"/>
  <c r="EK13" i="10"/>
  <c r="EJ13" i="10"/>
  <c r="EI13" i="10"/>
  <c r="EH13" i="10"/>
  <c r="EG13" i="10"/>
  <c r="EF13" i="10"/>
  <c r="EE13" i="10"/>
  <c r="ED13" i="10"/>
  <c r="EC13" i="10"/>
  <c r="EB13" i="10"/>
  <c r="EA13" i="10"/>
  <c r="DZ13" i="10"/>
  <c r="DY13" i="10"/>
  <c r="DX13" i="10"/>
  <c r="DW13" i="10"/>
  <c r="DV13" i="10"/>
  <c r="DU13" i="10"/>
  <c r="DT13" i="10"/>
  <c r="DS13" i="10"/>
  <c r="DR13" i="10"/>
  <c r="DQ13" i="10"/>
  <c r="DP13" i="10"/>
  <c r="DO13" i="10"/>
  <c r="DN13" i="10"/>
  <c r="DM13" i="10"/>
  <c r="DL13" i="10"/>
  <c r="DK13" i="10"/>
  <c r="DJ13" i="10"/>
  <c r="DI13" i="10"/>
  <c r="DH13" i="10"/>
  <c r="DG13" i="10"/>
  <c r="DF13" i="10"/>
  <c r="DE13" i="10"/>
  <c r="DD13" i="10"/>
  <c r="DC13" i="10"/>
  <c r="DB13" i="10"/>
  <c r="DA13" i="10"/>
  <c r="CZ13" i="10"/>
  <c r="CY13" i="10"/>
  <c r="CX13" i="10"/>
  <c r="CW13" i="10"/>
  <c r="CV13" i="10"/>
  <c r="CU13" i="10"/>
  <c r="CT13" i="10"/>
  <c r="CS13" i="10"/>
  <c r="CR13" i="10"/>
  <c r="CQ13" i="10"/>
  <c r="CP13" i="10"/>
  <c r="CO13" i="10"/>
  <c r="CN13" i="10"/>
  <c r="CM13" i="10"/>
  <c r="CL13" i="10"/>
  <c r="CK13" i="10"/>
  <c r="CJ13" i="10"/>
  <c r="EO12" i="10"/>
  <c r="EN12" i="10"/>
  <c r="EM12" i="10"/>
  <c r="EL12" i="10"/>
  <c r="EK12" i="10"/>
  <c r="EJ12" i="10"/>
  <c r="EI12" i="10"/>
  <c r="EH12" i="10"/>
  <c r="EG12" i="10"/>
  <c r="EF12" i="10"/>
  <c r="EE12" i="10"/>
  <c r="ED12" i="10"/>
  <c r="EC12" i="10"/>
  <c r="EB12" i="10"/>
  <c r="EA12" i="10"/>
  <c r="DZ12" i="10"/>
  <c r="DY12" i="10"/>
  <c r="DX12" i="10"/>
  <c r="DW12" i="10"/>
  <c r="DV12" i="10"/>
  <c r="DU12" i="10"/>
  <c r="DT12" i="10"/>
  <c r="DS12" i="10"/>
  <c r="DR12" i="10"/>
  <c r="DQ12" i="10"/>
  <c r="DP12" i="10"/>
  <c r="DO12" i="10"/>
  <c r="DN12" i="10"/>
  <c r="DM12" i="10"/>
  <c r="DL12" i="10"/>
  <c r="DK12" i="10"/>
  <c r="DJ12" i="10"/>
  <c r="DI12" i="10"/>
  <c r="DH12" i="10"/>
  <c r="DG12" i="10"/>
  <c r="DF12" i="10"/>
  <c r="DE12" i="10"/>
  <c r="DD12" i="10"/>
  <c r="DC12" i="10"/>
  <c r="DB12" i="10"/>
  <c r="DA12" i="10"/>
  <c r="CZ12" i="10"/>
  <c r="CY12" i="10"/>
  <c r="CX12" i="10"/>
  <c r="CW12" i="10"/>
  <c r="CV12" i="10"/>
  <c r="CU12" i="10"/>
  <c r="CT12" i="10"/>
  <c r="CS12" i="10"/>
  <c r="CR12" i="10"/>
  <c r="CQ12" i="10"/>
  <c r="CP12" i="10"/>
  <c r="CO12" i="10"/>
  <c r="CN12" i="10"/>
  <c r="CM12" i="10"/>
  <c r="CL12" i="10"/>
  <c r="CK12" i="10"/>
  <c r="CJ12" i="10"/>
  <c r="CS1" i="10"/>
  <c r="DE1" i="10"/>
  <c r="DQ1" i="10"/>
  <c r="EC1" i="10"/>
  <c r="EO1" i="10"/>
  <c r="CR1" i="10"/>
  <c r="DD1" i="10"/>
  <c r="DP1" i="10"/>
  <c r="EB1" i="10"/>
  <c r="EN1" i="10"/>
  <c r="CQ1" i="10"/>
  <c r="DC1" i="10"/>
  <c r="DO1" i="10"/>
  <c r="EA1" i="10"/>
  <c r="EM1" i="10"/>
  <c r="CP1" i="10"/>
  <c r="DB1" i="10"/>
  <c r="DN1" i="10"/>
  <c r="DZ1" i="10"/>
  <c r="EL1" i="10"/>
  <c r="CO1" i="10"/>
  <c r="DA1" i="10"/>
  <c r="DM1" i="10"/>
  <c r="DY1" i="10"/>
  <c r="EK1" i="10"/>
  <c r="CN1" i="10"/>
  <c r="CZ1" i="10"/>
  <c r="DL1" i="10"/>
  <c r="DX1" i="10"/>
  <c r="EJ1" i="10"/>
  <c r="CM1" i="10"/>
  <c r="CY1" i="10"/>
  <c r="DK1" i="10"/>
  <c r="DW1" i="10"/>
  <c r="EI1" i="10"/>
  <c r="CL1" i="10"/>
  <c r="CX1" i="10"/>
  <c r="DJ1" i="10"/>
  <c r="DV1" i="10"/>
  <c r="EH1" i="10"/>
  <c r="CK1" i="10"/>
  <c r="CW1" i="10"/>
  <c r="DI1" i="10"/>
  <c r="DU1" i="10"/>
  <c r="EG1" i="10"/>
  <c r="CJ1" i="10"/>
  <c r="CV1" i="10"/>
  <c r="DH1" i="10"/>
  <c r="DT1" i="10"/>
  <c r="EF1" i="10"/>
  <c r="CU1" i="10"/>
  <c r="DG1" i="10"/>
  <c r="DS1" i="10"/>
  <c r="EE1" i="10"/>
  <c r="CT1" i="10"/>
  <c r="DF1" i="10"/>
  <c r="DR1" i="10"/>
  <c r="ED1" i="10"/>
  <c r="CB2" i="10"/>
  <c r="CC2" i="10"/>
  <c r="CD2" i="10"/>
  <c r="CE2" i="10"/>
  <c r="CF2" i="10"/>
  <c r="CG2" i="10"/>
  <c r="CH2" i="10"/>
  <c r="CI2" i="10"/>
  <c r="CI127" i="10"/>
  <c r="CI117" i="10"/>
  <c r="CI118" i="10"/>
  <c r="CI108" i="10"/>
  <c r="CI109" i="10"/>
  <c r="CI130" i="10"/>
  <c r="CH127" i="10"/>
  <c r="CH117" i="10"/>
  <c r="CH118" i="10"/>
  <c r="CH108" i="10"/>
  <c r="CH109" i="10"/>
  <c r="CH130" i="10"/>
  <c r="CG127" i="10"/>
  <c r="CG117" i="10"/>
  <c r="CG118" i="10"/>
  <c r="CG108" i="10"/>
  <c r="CG109" i="10"/>
  <c r="CG130" i="10"/>
  <c r="CF127" i="10"/>
  <c r="CF117" i="10"/>
  <c r="CF118" i="10"/>
  <c r="CF108" i="10"/>
  <c r="CF109" i="10"/>
  <c r="CF130" i="10"/>
  <c r="CE127" i="10"/>
  <c r="CE117" i="10"/>
  <c r="CE118" i="10"/>
  <c r="CE108" i="10"/>
  <c r="CE109" i="10"/>
  <c r="CE130" i="10"/>
  <c r="CD127" i="10"/>
  <c r="CD117" i="10"/>
  <c r="CD118" i="10"/>
  <c r="CD108" i="10"/>
  <c r="CD109" i="10"/>
  <c r="CD130" i="10"/>
  <c r="CC127" i="10"/>
  <c r="CC117" i="10"/>
  <c r="CC118" i="10"/>
  <c r="CC108" i="10"/>
  <c r="CC109" i="10"/>
  <c r="CC130" i="10"/>
  <c r="CB127" i="10"/>
  <c r="CB117" i="10"/>
  <c r="CB118" i="10"/>
  <c r="CB108" i="10"/>
  <c r="CB109" i="10"/>
  <c r="CB130" i="10"/>
  <c r="CI110" i="10"/>
  <c r="CI114" i="10"/>
  <c r="CI116" i="10"/>
  <c r="CI123" i="10"/>
  <c r="CH110" i="10"/>
  <c r="CH114" i="10"/>
  <c r="CH116" i="10"/>
  <c r="CH123" i="10"/>
  <c r="CG110" i="10"/>
  <c r="CG114" i="10"/>
  <c r="CG116" i="10"/>
  <c r="CG123" i="10"/>
  <c r="CF110" i="10"/>
  <c r="CF114" i="10"/>
  <c r="CF116" i="10"/>
  <c r="CF123" i="10"/>
  <c r="CE110" i="10"/>
  <c r="CE114" i="10"/>
  <c r="CE116" i="10"/>
  <c r="CE123" i="10"/>
  <c r="CD110" i="10"/>
  <c r="CD114" i="10"/>
  <c r="CD116" i="10"/>
  <c r="CD123" i="10"/>
  <c r="CC110" i="10"/>
  <c r="CC114" i="10"/>
  <c r="CC116" i="10"/>
  <c r="CC123" i="10"/>
  <c r="CB110" i="10"/>
  <c r="CB114" i="10"/>
  <c r="CB116" i="10"/>
  <c r="CB123" i="10"/>
  <c r="CI111" i="10"/>
  <c r="CI115" i="10"/>
  <c r="CH111" i="10"/>
  <c r="CH115" i="10"/>
  <c r="CG111" i="10"/>
  <c r="CG115" i="10"/>
  <c r="CF111" i="10"/>
  <c r="CF115" i="10"/>
  <c r="CE111" i="10"/>
  <c r="CE115" i="10"/>
  <c r="CD111" i="10"/>
  <c r="CD115" i="10"/>
  <c r="CC111" i="10"/>
  <c r="CC115" i="10"/>
  <c r="CB111" i="10"/>
  <c r="CB115" i="10"/>
  <c r="CI113" i="10"/>
  <c r="CH113" i="10"/>
  <c r="CG113" i="10"/>
  <c r="CF113" i="10"/>
  <c r="CE113" i="10"/>
  <c r="CD113" i="10"/>
  <c r="CC113" i="10"/>
  <c r="CB113" i="10"/>
  <c r="CI112" i="10"/>
  <c r="CH112" i="10"/>
  <c r="CG112" i="10"/>
  <c r="CF112" i="10"/>
  <c r="CE112" i="10"/>
  <c r="CD112" i="10"/>
  <c r="CC112" i="10"/>
  <c r="CB112" i="10"/>
  <c r="CI102" i="10"/>
  <c r="CI92" i="10"/>
  <c r="CI93" i="10"/>
  <c r="CI83" i="10"/>
  <c r="CI84" i="10"/>
  <c r="CI105" i="10"/>
  <c r="CH102" i="10"/>
  <c r="CH92" i="10"/>
  <c r="CH93" i="10"/>
  <c r="CH83" i="10"/>
  <c r="CH84" i="10"/>
  <c r="CH105" i="10"/>
  <c r="CG102" i="10"/>
  <c r="CG92" i="10"/>
  <c r="CG93" i="10"/>
  <c r="CG83" i="10"/>
  <c r="CG84" i="10"/>
  <c r="CG105" i="10"/>
  <c r="CF102" i="10"/>
  <c r="CF92" i="10"/>
  <c r="CF93" i="10"/>
  <c r="CF83" i="10"/>
  <c r="CF84" i="10"/>
  <c r="CF105" i="10"/>
  <c r="CE102" i="10"/>
  <c r="CE92" i="10"/>
  <c r="CE93" i="10"/>
  <c r="CE83" i="10"/>
  <c r="CE84" i="10"/>
  <c r="CE105" i="10"/>
  <c r="CD102" i="10"/>
  <c r="CD92" i="10"/>
  <c r="CD93" i="10"/>
  <c r="CD83" i="10"/>
  <c r="CD84" i="10"/>
  <c r="CD105" i="10"/>
  <c r="CC102" i="10"/>
  <c r="CC92" i="10"/>
  <c r="CC93" i="10"/>
  <c r="CC83" i="10"/>
  <c r="CC84" i="10"/>
  <c r="CC105" i="10"/>
  <c r="CB102" i="10"/>
  <c r="CB92" i="10"/>
  <c r="CB93" i="10"/>
  <c r="CB83" i="10"/>
  <c r="CB84" i="10"/>
  <c r="CB105" i="10"/>
  <c r="CI85" i="10"/>
  <c r="CI89" i="10"/>
  <c r="CI91" i="10"/>
  <c r="CI98" i="10"/>
  <c r="CH85" i="10"/>
  <c r="CH89" i="10"/>
  <c r="CH91" i="10"/>
  <c r="CH98" i="10"/>
  <c r="CG85" i="10"/>
  <c r="CG89" i="10"/>
  <c r="CG91" i="10"/>
  <c r="CG98" i="10"/>
  <c r="CF85" i="10"/>
  <c r="CF89" i="10"/>
  <c r="CF91" i="10"/>
  <c r="CF98" i="10"/>
  <c r="CE85" i="10"/>
  <c r="CE89" i="10"/>
  <c r="CE91" i="10"/>
  <c r="CE98" i="10"/>
  <c r="CD85" i="10"/>
  <c r="CD89" i="10"/>
  <c r="CD91" i="10"/>
  <c r="CD98" i="10"/>
  <c r="CC85" i="10"/>
  <c r="CC89" i="10"/>
  <c r="CC91" i="10"/>
  <c r="CC98" i="10"/>
  <c r="CB85" i="10"/>
  <c r="CB89" i="10"/>
  <c r="CB91" i="10"/>
  <c r="CB98" i="10"/>
  <c r="CI86" i="10"/>
  <c r="CI90" i="10"/>
  <c r="CH86" i="10"/>
  <c r="CH90" i="10"/>
  <c r="CG86" i="10"/>
  <c r="CG90" i="10"/>
  <c r="CF86" i="10"/>
  <c r="CF90" i="10"/>
  <c r="CE86" i="10"/>
  <c r="CE90" i="10"/>
  <c r="CD86" i="10"/>
  <c r="CD90" i="10"/>
  <c r="CC86" i="10"/>
  <c r="CC90" i="10"/>
  <c r="CB86" i="10"/>
  <c r="CB90" i="10"/>
  <c r="CI88" i="10"/>
  <c r="CH88" i="10"/>
  <c r="CG88" i="10"/>
  <c r="CF88" i="10"/>
  <c r="CE88" i="10"/>
  <c r="CD88" i="10"/>
  <c r="CC88" i="10"/>
  <c r="CB88" i="10"/>
  <c r="CI87" i="10"/>
  <c r="CH87" i="10"/>
  <c r="CG87" i="10"/>
  <c r="CF87" i="10"/>
  <c r="CE87" i="10"/>
  <c r="CD87" i="10"/>
  <c r="CC87" i="10"/>
  <c r="CB87" i="10"/>
  <c r="CI77" i="10"/>
  <c r="CI67" i="10"/>
  <c r="CI68" i="10"/>
  <c r="CI58" i="10"/>
  <c r="CI59" i="10"/>
  <c r="CI80" i="10"/>
  <c r="CH77" i="10"/>
  <c r="CH67" i="10"/>
  <c r="CH68" i="10"/>
  <c r="CH58" i="10"/>
  <c r="CH59" i="10"/>
  <c r="CH80" i="10"/>
  <c r="CG77" i="10"/>
  <c r="CG67" i="10"/>
  <c r="CG68" i="10"/>
  <c r="CG58" i="10"/>
  <c r="CG59" i="10"/>
  <c r="CG80" i="10"/>
  <c r="CF77" i="10"/>
  <c r="CF67" i="10"/>
  <c r="CF68" i="10"/>
  <c r="CF58" i="10"/>
  <c r="CF59" i="10"/>
  <c r="CF80" i="10"/>
  <c r="CE77" i="10"/>
  <c r="CE67" i="10"/>
  <c r="CE68" i="10"/>
  <c r="CE58" i="10"/>
  <c r="CE59" i="10"/>
  <c r="CE80" i="10"/>
  <c r="CD77" i="10"/>
  <c r="CD67" i="10"/>
  <c r="CD68" i="10"/>
  <c r="CD58" i="10"/>
  <c r="CD59" i="10"/>
  <c r="CD80" i="10"/>
  <c r="CC77" i="10"/>
  <c r="CC67" i="10"/>
  <c r="CC68" i="10"/>
  <c r="CC58" i="10"/>
  <c r="CC59" i="10"/>
  <c r="CC80" i="10"/>
  <c r="CB77" i="10"/>
  <c r="CB67" i="10"/>
  <c r="CB68" i="10"/>
  <c r="CB58" i="10"/>
  <c r="CB59" i="10"/>
  <c r="CB80" i="10"/>
  <c r="CI60" i="10"/>
  <c r="CI64" i="10"/>
  <c r="CI66" i="10"/>
  <c r="CI73" i="10"/>
  <c r="CH60" i="10"/>
  <c r="CH64" i="10"/>
  <c r="CH66" i="10"/>
  <c r="CH73" i="10"/>
  <c r="CG60" i="10"/>
  <c r="CG64" i="10"/>
  <c r="CG66" i="10"/>
  <c r="CG73" i="10"/>
  <c r="CF60" i="10"/>
  <c r="CF64" i="10"/>
  <c r="CF66" i="10"/>
  <c r="CF73" i="10"/>
  <c r="CE60" i="10"/>
  <c r="CE64" i="10"/>
  <c r="CE66" i="10"/>
  <c r="CE73" i="10"/>
  <c r="CD60" i="10"/>
  <c r="CD64" i="10"/>
  <c r="CD66" i="10"/>
  <c r="CD73" i="10"/>
  <c r="CC60" i="10"/>
  <c r="CC64" i="10"/>
  <c r="CC66" i="10"/>
  <c r="CC73" i="10"/>
  <c r="CB60" i="10"/>
  <c r="CB64" i="10"/>
  <c r="CB66" i="10"/>
  <c r="CB73" i="10"/>
  <c r="CI61" i="10"/>
  <c r="CI65" i="10"/>
  <c r="CH61" i="10"/>
  <c r="CH65" i="10"/>
  <c r="CG61" i="10"/>
  <c r="CG65" i="10"/>
  <c r="CF61" i="10"/>
  <c r="CF65" i="10"/>
  <c r="CE61" i="10"/>
  <c r="CE65" i="10"/>
  <c r="CD61" i="10"/>
  <c r="CD65" i="10"/>
  <c r="CC61" i="10"/>
  <c r="CC65" i="10"/>
  <c r="CB61" i="10"/>
  <c r="CB65" i="10"/>
  <c r="CI63" i="10"/>
  <c r="CH63" i="10"/>
  <c r="CG63" i="10"/>
  <c r="CF63" i="10"/>
  <c r="CE63" i="10"/>
  <c r="CD63" i="10"/>
  <c r="CC63" i="10"/>
  <c r="CB63" i="10"/>
  <c r="CI62" i="10"/>
  <c r="CH62" i="10"/>
  <c r="CG62" i="10"/>
  <c r="CF62" i="10"/>
  <c r="CE62" i="10"/>
  <c r="CD62" i="10"/>
  <c r="CC62" i="10"/>
  <c r="CB62" i="10"/>
  <c r="CI52" i="10"/>
  <c r="CI42" i="10"/>
  <c r="CI43" i="10"/>
  <c r="CI33" i="10"/>
  <c r="CI34" i="10"/>
  <c r="CI55" i="10"/>
  <c r="CH52" i="10"/>
  <c r="CH42" i="10"/>
  <c r="CH43" i="10"/>
  <c r="CH33" i="10"/>
  <c r="CH34" i="10"/>
  <c r="CH55" i="10"/>
  <c r="CG52" i="10"/>
  <c r="CG42" i="10"/>
  <c r="CG43" i="10"/>
  <c r="CG33" i="10"/>
  <c r="CG34" i="10"/>
  <c r="CG55" i="10"/>
  <c r="CF52" i="10"/>
  <c r="CF42" i="10"/>
  <c r="CF43" i="10"/>
  <c r="CF33" i="10"/>
  <c r="CF34" i="10"/>
  <c r="CF55" i="10"/>
  <c r="CE52" i="10"/>
  <c r="CE42" i="10"/>
  <c r="CE43" i="10"/>
  <c r="CE33" i="10"/>
  <c r="CE34" i="10"/>
  <c r="CE55" i="10"/>
  <c r="CD52" i="10"/>
  <c r="CD42" i="10"/>
  <c r="CD43" i="10"/>
  <c r="CD33" i="10"/>
  <c r="CD34" i="10"/>
  <c r="CD55" i="10"/>
  <c r="CC52" i="10"/>
  <c r="CC42" i="10"/>
  <c r="CC43" i="10"/>
  <c r="CC33" i="10"/>
  <c r="CC34" i="10"/>
  <c r="CC55" i="10"/>
  <c r="CB52" i="10"/>
  <c r="CB42" i="10"/>
  <c r="CB43" i="10"/>
  <c r="CB33" i="10"/>
  <c r="CB34" i="10"/>
  <c r="CB55" i="10"/>
  <c r="CI35" i="10"/>
  <c r="CI39" i="10"/>
  <c r="CI41" i="10"/>
  <c r="CI48" i="10"/>
  <c r="CH35" i="10"/>
  <c r="CH39" i="10"/>
  <c r="CH41" i="10"/>
  <c r="CH48" i="10"/>
  <c r="CG35" i="10"/>
  <c r="CG39" i="10"/>
  <c r="CG41" i="10"/>
  <c r="CG48" i="10"/>
  <c r="CF35" i="10"/>
  <c r="CF39" i="10"/>
  <c r="CF41" i="10"/>
  <c r="CF48" i="10"/>
  <c r="CE35" i="10"/>
  <c r="CE39" i="10"/>
  <c r="CE41" i="10"/>
  <c r="CE48" i="10"/>
  <c r="CD35" i="10"/>
  <c r="CD39" i="10"/>
  <c r="CD41" i="10"/>
  <c r="CD48" i="10"/>
  <c r="CC35" i="10"/>
  <c r="CC39" i="10"/>
  <c r="CC41" i="10"/>
  <c r="CC48" i="10"/>
  <c r="CB35" i="10"/>
  <c r="CB39" i="10"/>
  <c r="CB41" i="10"/>
  <c r="CB48" i="10"/>
  <c r="CI36" i="10"/>
  <c r="CI40" i="10"/>
  <c r="CH36" i="10"/>
  <c r="CH40" i="10"/>
  <c r="CG36" i="10"/>
  <c r="CG40" i="10"/>
  <c r="CF36" i="10"/>
  <c r="CF40" i="10"/>
  <c r="CE36" i="10"/>
  <c r="CE40" i="10"/>
  <c r="CD36" i="10"/>
  <c r="CD40" i="10"/>
  <c r="CC36" i="10"/>
  <c r="CC40" i="10"/>
  <c r="CB36" i="10"/>
  <c r="CB40" i="10"/>
  <c r="CI38" i="10"/>
  <c r="CH38" i="10"/>
  <c r="CG38" i="10"/>
  <c r="CF38" i="10"/>
  <c r="CE38" i="10"/>
  <c r="CD38" i="10"/>
  <c r="CC38" i="10"/>
  <c r="CB38" i="10"/>
  <c r="CI37" i="10"/>
  <c r="CH37" i="10"/>
  <c r="CG37" i="10"/>
  <c r="CF37" i="10"/>
  <c r="CE37" i="10"/>
  <c r="CD37" i="10"/>
  <c r="CC37" i="10"/>
  <c r="CB37" i="10"/>
  <c r="CI27" i="10"/>
  <c r="CI17" i="10"/>
  <c r="CI18" i="10"/>
  <c r="CI8" i="10"/>
  <c r="CI9" i="10"/>
  <c r="CI30" i="10"/>
  <c r="CH27" i="10"/>
  <c r="CH17" i="10"/>
  <c r="CH18" i="10"/>
  <c r="CH8" i="10"/>
  <c r="CH9" i="10"/>
  <c r="CH30" i="10"/>
  <c r="CG27" i="10"/>
  <c r="CG17" i="10"/>
  <c r="CG18" i="10"/>
  <c r="CG8" i="10"/>
  <c r="CG9" i="10"/>
  <c r="CG30" i="10"/>
  <c r="CF27" i="10"/>
  <c r="CF17" i="10"/>
  <c r="CF18" i="10"/>
  <c r="CF8" i="10"/>
  <c r="CF9" i="10"/>
  <c r="CF30" i="10"/>
  <c r="CE27" i="10"/>
  <c r="CE17" i="10"/>
  <c r="CE18" i="10"/>
  <c r="CE8" i="10"/>
  <c r="CE9" i="10"/>
  <c r="CE30" i="10"/>
  <c r="CD27" i="10"/>
  <c r="CD17" i="10"/>
  <c r="CD18" i="10"/>
  <c r="CD8" i="10"/>
  <c r="CD9" i="10"/>
  <c r="CD30" i="10"/>
  <c r="CC27" i="10"/>
  <c r="CC17" i="10"/>
  <c r="CC18" i="10"/>
  <c r="CC8" i="10"/>
  <c r="CC9" i="10"/>
  <c r="CC30" i="10"/>
  <c r="CB27" i="10"/>
  <c r="CB17" i="10"/>
  <c r="CB18" i="10"/>
  <c r="CB8" i="10"/>
  <c r="CB9" i="10"/>
  <c r="CB30" i="10"/>
  <c r="CI10" i="10"/>
  <c r="CI14" i="10"/>
  <c r="CI16" i="10"/>
  <c r="CI23" i="10"/>
  <c r="CH10" i="10"/>
  <c r="CH14" i="10"/>
  <c r="CH16" i="10"/>
  <c r="CH23" i="10"/>
  <c r="CG10" i="10"/>
  <c r="CG14" i="10"/>
  <c r="CG16" i="10"/>
  <c r="CG23" i="10"/>
  <c r="CF10" i="10"/>
  <c r="CF14" i="10"/>
  <c r="CF16" i="10"/>
  <c r="CF23" i="10"/>
  <c r="CE10" i="10"/>
  <c r="CE14" i="10"/>
  <c r="CE16" i="10"/>
  <c r="CE23" i="10"/>
  <c r="CD10" i="10"/>
  <c r="CD14" i="10"/>
  <c r="CD16" i="10"/>
  <c r="CD23" i="10"/>
  <c r="CC10" i="10"/>
  <c r="CC14" i="10"/>
  <c r="CC16" i="10"/>
  <c r="CC23" i="10"/>
  <c r="CB10" i="10"/>
  <c r="CB14" i="10"/>
  <c r="CB16" i="10"/>
  <c r="CB23" i="10"/>
  <c r="CI11" i="10"/>
  <c r="CI15" i="10"/>
  <c r="CH11" i="10"/>
  <c r="CH15" i="10"/>
  <c r="CG11" i="10"/>
  <c r="CG15" i="10"/>
  <c r="CF11" i="10"/>
  <c r="CF15" i="10"/>
  <c r="CE11" i="10"/>
  <c r="CE15" i="10"/>
  <c r="CD11" i="10"/>
  <c r="CD15" i="10"/>
  <c r="CC11" i="10"/>
  <c r="CC15" i="10"/>
  <c r="CB11" i="10"/>
  <c r="CB15" i="10"/>
  <c r="CI13" i="10"/>
  <c r="CH13" i="10"/>
  <c r="CG13" i="10"/>
  <c r="CF13" i="10"/>
  <c r="CE13" i="10"/>
  <c r="CD13" i="10"/>
  <c r="CC13" i="10"/>
  <c r="CB13" i="10"/>
  <c r="CI12" i="10"/>
  <c r="CH12" i="10"/>
  <c r="CG12" i="10"/>
  <c r="CF12" i="10"/>
  <c r="CE12" i="10"/>
  <c r="CD12" i="10"/>
  <c r="CC12" i="10"/>
  <c r="CB12" i="10"/>
  <c r="CI1" i="10"/>
  <c r="CH1" i="10"/>
  <c r="CG1" i="10"/>
  <c r="CF1" i="10"/>
  <c r="CE1" i="10"/>
  <c r="CD1" i="10"/>
  <c r="CC1" i="10"/>
  <c r="CB1" i="10"/>
  <c r="CA2" i="10"/>
  <c r="CA127" i="10"/>
  <c r="CA117" i="10"/>
  <c r="CA118" i="10"/>
  <c r="CA108" i="10"/>
  <c r="CA109" i="10"/>
  <c r="CA130" i="10"/>
  <c r="CA110" i="10"/>
  <c r="CA114" i="10"/>
  <c r="CA116" i="10"/>
  <c r="CA123" i="10"/>
  <c r="CA111" i="10"/>
  <c r="CA115" i="10"/>
  <c r="CA113" i="10"/>
  <c r="CA112" i="10"/>
  <c r="CA102" i="10"/>
  <c r="CA92" i="10"/>
  <c r="CA93" i="10"/>
  <c r="CA83" i="10"/>
  <c r="CA84" i="10"/>
  <c r="CA105" i="10"/>
  <c r="CA85" i="10"/>
  <c r="CA89" i="10"/>
  <c r="CA91" i="10"/>
  <c r="CA98" i="10"/>
  <c r="CA86" i="10"/>
  <c r="CA90" i="10"/>
  <c r="CA88" i="10"/>
  <c r="CA87" i="10"/>
  <c r="CA77" i="10"/>
  <c r="CA67" i="10"/>
  <c r="CA68" i="10"/>
  <c r="CA58" i="10"/>
  <c r="CA59" i="10"/>
  <c r="CA80" i="10"/>
  <c r="CA60" i="10"/>
  <c r="CA64" i="10"/>
  <c r="CA66" i="10"/>
  <c r="CA73" i="10"/>
  <c r="CA61" i="10"/>
  <c r="CA65" i="10"/>
  <c r="CA63" i="10"/>
  <c r="CA62" i="10"/>
  <c r="CA52" i="10"/>
  <c r="CA42" i="10"/>
  <c r="CA43" i="10"/>
  <c r="CA33" i="10"/>
  <c r="CA34" i="10"/>
  <c r="CA55" i="10"/>
  <c r="CA35" i="10"/>
  <c r="CA39" i="10"/>
  <c r="CA41" i="10"/>
  <c r="CA48" i="10"/>
  <c r="CA36" i="10"/>
  <c r="CA40" i="10"/>
  <c r="CA38" i="10"/>
  <c r="CA37" i="10"/>
  <c r="CA27" i="10"/>
  <c r="CA17" i="10"/>
  <c r="CA18" i="10"/>
  <c r="CA8" i="10"/>
  <c r="CA9" i="10"/>
  <c r="CA30" i="10"/>
  <c r="CA10" i="10"/>
  <c r="CA14" i="10"/>
  <c r="CA16" i="10"/>
  <c r="CA23" i="10"/>
  <c r="CA11" i="10"/>
  <c r="CA15" i="10"/>
  <c r="CA13" i="10"/>
  <c r="CA12" i="10"/>
  <c r="CA1" i="10"/>
  <c r="K15" i="15"/>
  <c r="J15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5" i="15"/>
  <c r="J456" i="15"/>
  <c r="J457" i="15"/>
  <c r="J458" i="15"/>
  <c r="J459" i="15"/>
  <c r="J460" i="15"/>
  <c r="J461" i="15"/>
  <c r="J462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77" i="15"/>
  <c r="J478" i="15"/>
  <c r="J479" i="15"/>
  <c r="J480" i="15"/>
  <c r="J481" i="15"/>
  <c r="J482" i="15"/>
  <c r="J483" i="15"/>
  <c r="J484" i="15"/>
  <c r="J485" i="15"/>
  <c r="J486" i="15"/>
  <c r="J487" i="15"/>
  <c r="J488" i="15"/>
  <c r="J489" i="15"/>
  <c r="J490" i="15"/>
  <c r="J491" i="15"/>
  <c r="J492" i="15"/>
  <c r="J493" i="15"/>
  <c r="J494" i="15"/>
  <c r="J495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17" i="15"/>
  <c r="J518" i="15"/>
  <c r="J519" i="15"/>
  <c r="J520" i="15"/>
  <c r="J521" i="15"/>
  <c r="J522" i="15"/>
  <c r="J523" i="15"/>
  <c r="J524" i="15"/>
  <c r="J525" i="15"/>
  <c r="J526" i="15"/>
  <c r="J527" i="15"/>
  <c r="J528" i="15"/>
  <c r="J529" i="15"/>
  <c r="J530" i="15"/>
  <c r="J531" i="15"/>
  <c r="J532" i="15"/>
  <c r="J533" i="15"/>
  <c r="J534" i="15"/>
  <c r="J535" i="15"/>
  <c r="J536" i="15"/>
  <c r="J537" i="15"/>
  <c r="J538" i="15"/>
  <c r="J539" i="15"/>
  <c r="J540" i="15"/>
  <c r="J541" i="15"/>
  <c r="J542" i="15"/>
  <c r="J543" i="15"/>
  <c r="J544" i="15"/>
  <c r="J545" i="15"/>
  <c r="J546" i="15"/>
  <c r="J547" i="15"/>
  <c r="J548" i="15"/>
  <c r="J549" i="15"/>
  <c r="J550" i="15"/>
  <c r="J551" i="15"/>
  <c r="J552" i="15"/>
  <c r="J553" i="15"/>
  <c r="J554" i="15"/>
  <c r="J555" i="15"/>
  <c r="J556" i="15"/>
  <c r="J557" i="15"/>
  <c r="J558" i="15"/>
  <c r="J559" i="15"/>
  <c r="J560" i="15"/>
  <c r="J561" i="15"/>
  <c r="J562" i="15"/>
  <c r="J563" i="15"/>
  <c r="J564" i="15"/>
  <c r="J565" i="15"/>
  <c r="J566" i="15"/>
  <c r="J567" i="15"/>
  <c r="J568" i="15"/>
  <c r="J569" i="15"/>
  <c r="J570" i="15"/>
  <c r="J571" i="15"/>
  <c r="J572" i="15"/>
  <c r="J573" i="15"/>
  <c r="J574" i="15"/>
  <c r="J575" i="15"/>
  <c r="J576" i="15"/>
  <c r="J577" i="15"/>
  <c r="J578" i="15"/>
  <c r="J579" i="15"/>
  <c r="J580" i="15"/>
  <c r="J581" i="15"/>
  <c r="J582" i="15"/>
  <c r="J583" i="15"/>
  <c r="J584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34" i="15"/>
  <c r="J635" i="15"/>
  <c r="J636" i="15"/>
  <c r="J637" i="15"/>
  <c r="J638" i="15"/>
  <c r="J639" i="15"/>
  <c r="J640" i="15"/>
  <c r="J641" i="15"/>
  <c r="J642" i="15"/>
  <c r="J643" i="15"/>
  <c r="J644" i="15"/>
  <c r="J645" i="15"/>
  <c r="J646" i="15"/>
  <c r="J647" i="15"/>
  <c r="J648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678" i="15"/>
  <c r="J679" i="15"/>
  <c r="J680" i="15"/>
  <c r="J681" i="15"/>
  <c r="J682" i="15"/>
  <c r="J683" i="15"/>
  <c r="J684" i="15"/>
  <c r="J685" i="15"/>
  <c r="J686" i="15"/>
  <c r="J687" i="15"/>
  <c r="J688" i="15"/>
  <c r="J689" i="15"/>
  <c r="J690" i="15"/>
  <c r="J691" i="15"/>
  <c r="J692" i="15"/>
  <c r="J693" i="15"/>
  <c r="J694" i="15"/>
  <c r="J695" i="15"/>
  <c r="J696" i="15"/>
  <c r="J697" i="15"/>
  <c r="J698" i="15"/>
  <c r="J699" i="15"/>
  <c r="J700" i="15"/>
  <c r="J701" i="15"/>
  <c r="J702" i="15"/>
  <c r="J703" i="15"/>
  <c r="J704" i="15"/>
  <c r="J705" i="15"/>
  <c r="J706" i="15"/>
  <c r="J707" i="15"/>
  <c r="J708" i="15"/>
  <c r="J709" i="15"/>
  <c r="J710" i="15"/>
  <c r="J711" i="15"/>
  <c r="J712" i="15"/>
  <c r="J713" i="15"/>
  <c r="J714" i="15"/>
  <c r="J715" i="15"/>
  <c r="J716" i="15"/>
  <c r="J717" i="15"/>
  <c r="J718" i="15"/>
  <c r="J719" i="15"/>
  <c r="J720" i="15"/>
  <c r="J721" i="15"/>
  <c r="J722" i="15"/>
  <c r="J723" i="15"/>
  <c r="J724" i="15"/>
  <c r="J725" i="15"/>
  <c r="J726" i="15"/>
  <c r="J727" i="15"/>
  <c r="J728" i="15"/>
  <c r="J729" i="15"/>
  <c r="J730" i="15"/>
  <c r="J731" i="15"/>
  <c r="J732" i="15"/>
  <c r="J733" i="15"/>
  <c r="J734" i="15"/>
  <c r="J735" i="15"/>
  <c r="J736" i="15"/>
  <c r="J737" i="15"/>
  <c r="J738" i="15"/>
  <c r="J739" i="15"/>
  <c r="J740" i="15"/>
  <c r="J741" i="15"/>
  <c r="J742" i="15"/>
  <c r="J743" i="15"/>
  <c r="J744" i="15"/>
  <c r="J745" i="15"/>
  <c r="J746" i="15"/>
  <c r="J747" i="15"/>
  <c r="J748" i="15"/>
  <c r="J749" i="15"/>
  <c r="J750" i="15"/>
  <c r="J751" i="15"/>
  <c r="J752" i="15"/>
  <c r="J753" i="15"/>
  <c r="J754" i="15"/>
  <c r="J755" i="15"/>
  <c r="J756" i="15"/>
  <c r="J757" i="15"/>
  <c r="J758" i="15"/>
  <c r="J759" i="15"/>
  <c r="J760" i="15"/>
  <c r="J761" i="15"/>
  <c r="J762" i="15"/>
  <c r="J763" i="15"/>
  <c r="J764" i="15"/>
  <c r="J765" i="15"/>
  <c r="J766" i="15"/>
  <c r="J767" i="15"/>
  <c r="J768" i="15"/>
  <c r="J769" i="15"/>
  <c r="J770" i="15"/>
  <c r="J771" i="15"/>
  <c r="J772" i="15"/>
  <c r="J773" i="15"/>
  <c r="J774" i="15"/>
  <c r="J775" i="15"/>
  <c r="J776" i="15"/>
  <c r="J777" i="15"/>
  <c r="J778" i="15"/>
  <c r="J779" i="15"/>
  <c r="J780" i="15"/>
  <c r="J781" i="15"/>
  <c r="J782" i="15"/>
  <c r="J783" i="15"/>
  <c r="J784" i="15"/>
  <c r="J785" i="15"/>
  <c r="J786" i="15"/>
  <c r="J787" i="15"/>
  <c r="J788" i="15"/>
  <c r="J789" i="15"/>
  <c r="J790" i="15"/>
  <c r="J791" i="15"/>
  <c r="J792" i="15"/>
  <c r="J793" i="15"/>
  <c r="J794" i="15"/>
  <c r="J795" i="15"/>
  <c r="J796" i="15"/>
  <c r="J797" i="15"/>
  <c r="J798" i="15"/>
  <c r="J799" i="15"/>
  <c r="J800" i="15"/>
  <c r="J801" i="15"/>
  <c r="J802" i="15"/>
  <c r="J803" i="15"/>
  <c r="J804" i="15"/>
  <c r="J805" i="15"/>
  <c r="J806" i="15"/>
  <c r="J807" i="15"/>
  <c r="J808" i="15"/>
  <c r="J809" i="15"/>
  <c r="J810" i="15"/>
  <c r="J811" i="15"/>
  <c r="J812" i="15"/>
  <c r="J813" i="15"/>
  <c r="J814" i="15"/>
  <c r="J815" i="15"/>
  <c r="J816" i="15"/>
  <c r="J817" i="15"/>
  <c r="J818" i="15"/>
  <c r="J819" i="15"/>
  <c r="J820" i="15"/>
  <c r="J821" i="15"/>
  <c r="J822" i="15"/>
  <c r="J823" i="15"/>
  <c r="J824" i="15"/>
  <c r="J825" i="15"/>
  <c r="J826" i="15"/>
  <c r="J827" i="15"/>
  <c r="J828" i="15"/>
  <c r="J829" i="15"/>
  <c r="J830" i="15"/>
  <c r="J831" i="15"/>
  <c r="J832" i="15"/>
  <c r="J833" i="15"/>
  <c r="J834" i="15"/>
  <c r="J835" i="15"/>
  <c r="J836" i="15"/>
  <c r="J837" i="15"/>
  <c r="J838" i="15"/>
  <c r="J839" i="15"/>
  <c r="J840" i="15"/>
  <c r="J841" i="15"/>
  <c r="J842" i="15"/>
  <c r="J843" i="15"/>
  <c r="J844" i="15"/>
  <c r="J845" i="15"/>
  <c r="J846" i="15"/>
  <c r="J847" i="15"/>
  <c r="J848" i="15"/>
  <c r="J849" i="15"/>
  <c r="J850" i="15"/>
  <c r="J851" i="15"/>
  <c r="J852" i="15"/>
  <c r="J853" i="15"/>
  <c r="J854" i="15"/>
  <c r="J855" i="15"/>
  <c r="J856" i="15"/>
  <c r="J857" i="15"/>
  <c r="J858" i="15"/>
  <c r="J859" i="15"/>
  <c r="J860" i="15"/>
  <c r="J861" i="15"/>
  <c r="J862" i="15"/>
  <c r="J863" i="15"/>
  <c r="J864" i="15"/>
  <c r="J865" i="15"/>
  <c r="J866" i="15"/>
  <c r="J867" i="15"/>
  <c r="J868" i="15"/>
  <c r="J869" i="15"/>
  <c r="J870" i="15"/>
  <c r="J871" i="15"/>
  <c r="J872" i="15"/>
  <c r="J873" i="15"/>
  <c r="J874" i="15"/>
  <c r="J875" i="15"/>
  <c r="J876" i="15"/>
  <c r="J877" i="15"/>
  <c r="J878" i="15"/>
  <c r="J879" i="15"/>
  <c r="J880" i="15"/>
  <c r="J881" i="15"/>
  <c r="J882" i="15"/>
  <c r="J883" i="15"/>
  <c r="J884" i="15"/>
  <c r="J885" i="15"/>
  <c r="J886" i="15"/>
  <c r="J887" i="15"/>
  <c r="J888" i="15"/>
  <c r="J889" i="15"/>
  <c r="J890" i="15"/>
  <c r="J891" i="15"/>
  <c r="J892" i="15"/>
  <c r="J893" i="15"/>
  <c r="J894" i="15"/>
  <c r="J895" i="15"/>
  <c r="J896" i="15"/>
  <c r="J897" i="15"/>
  <c r="J898" i="15"/>
  <c r="J899" i="15"/>
  <c r="J900" i="15"/>
  <c r="J901" i="15"/>
  <c r="J902" i="15"/>
  <c r="J903" i="15"/>
  <c r="J904" i="15"/>
  <c r="J905" i="15"/>
  <c r="J906" i="15"/>
  <c r="J907" i="15"/>
  <c r="J908" i="15"/>
  <c r="J909" i="15"/>
  <c r="J910" i="15"/>
  <c r="J911" i="15"/>
  <c r="J912" i="15"/>
  <c r="J913" i="15"/>
  <c r="J914" i="15"/>
  <c r="J915" i="15"/>
  <c r="J916" i="15"/>
  <c r="J917" i="15"/>
  <c r="J918" i="15"/>
  <c r="J919" i="15"/>
  <c r="J920" i="15"/>
  <c r="J921" i="15"/>
  <c r="J922" i="15"/>
  <c r="J923" i="15"/>
  <c r="J924" i="15"/>
  <c r="J925" i="15"/>
  <c r="J926" i="15"/>
  <c r="J927" i="15"/>
  <c r="J928" i="15"/>
  <c r="J929" i="15"/>
  <c r="J930" i="15"/>
  <c r="J931" i="15"/>
  <c r="J932" i="15"/>
  <c r="J933" i="15"/>
  <c r="J934" i="15"/>
  <c r="J935" i="15"/>
  <c r="J936" i="15"/>
  <c r="J937" i="15"/>
  <c r="J938" i="15"/>
  <c r="J939" i="15"/>
  <c r="J940" i="15"/>
  <c r="J941" i="15"/>
  <c r="J942" i="15"/>
  <c r="J943" i="15"/>
  <c r="J944" i="15"/>
  <c r="J945" i="15"/>
  <c r="J946" i="15"/>
  <c r="J947" i="15"/>
  <c r="J948" i="15"/>
  <c r="J949" i="15"/>
  <c r="J950" i="15"/>
  <c r="J951" i="15"/>
  <c r="J952" i="15"/>
  <c r="J953" i="15"/>
  <c r="J954" i="15"/>
  <c r="J955" i="15"/>
  <c r="J956" i="15"/>
  <c r="J957" i="15"/>
  <c r="J958" i="15"/>
  <c r="J959" i="15"/>
  <c r="J960" i="15"/>
  <c r="J961" i="15"/>
  <c r="J962" i="15"/>
  <c r="J963" i="15"/>
  <c r="J964" i="15"/>
  <c r="J965" i="15"/>
  <c r="J966" i="15"/>
  <c r="J967" i="15"/>
  <c r="J968" i="15"/>
  <c r="J969" i="15"/>
  <c r="J970" i="15"/>
  <c r="J971" i="15"/>
  <c r="J972" i="15"/>
  <c r="J973" i="15"/>
  <c r="J974" i="15"/>
  <c r="J975" i="15"/>
  <c r="J976" i="15"/>
  <c r="J977" i="15"/>
  <c r="J978" i="15"/>
  <c r="J979" i="15"/>
  <c r="J980" i="15"/>
  <c r="J981" i="15"/>
  <c r="J982" i="15"/>
  <c r="J983" i="15"/>
  <c r="J984" i="15"/>
  <c r="J985" i="15"/>
  <c r="J986" i="15"/>
  <c r="J987" i="15"/>
  <c r="J988" i="15"/>
  <c r="J989" i="15"/>
  <c r="J990" i="15"/>
  <c r="J991" i="15"/>
  <c r="J992" i="15"/>
  <c r="J993" i="15"/>
  <c r="J994" i="15"/>
  <c r="J995" i="15"/>
  <c r="J996" i="15"/>
  <c r="J997" i="15"/>
  <c r="J998" i="15"/>
  <c r="J999" i="15"/>
  <c r="J1000" i="15"/>
  <c r="J1001" i="15"/>
  <c r="J1002" i="15"/>
  <c r="J1003" i="15"/>
  <c r="J1004" i="15"/>
  <c r="J1005" i="15"/>
  <c r="J1006" i="15"/>
  <c r="J1007" i="15"/>
  <c r="J1008" i="15"/>
  <c r="J1009" i="15"/>
  <c r="J1010" i="15"/>
  <c r="J1011" i="15"/>
  <c r="J1012" i="15"/>
  <c r="J1013" i="15"/>
  <c r="J1014" i="15"/>
  <c r="J1015" i="15"/>
  <c r="J1016" i="15"/>
  <c r="J1017" i="15"/>
  <c r="J1018" i="15"/>
  <c r="J1019" i="15"/>
  <c r="J1020" i="15"/>
  <c r="J1021" i="15"/>
  <c r="J1022" i="15"/>
  <c r="J1023" i="15"/>
  <c r="J1024" i="15"/>
  <c r="J1025" i="15"/>
  <c r="J1026" i="15"/>
  <c r="J1027" i="15"/>
  <c r="J1028" i="15"/>
  <c r="J1029" i="15"/>
  <c r="J1030" i="15"/>
  <c r="J1031" i="15"/>
  <c r="J1032" i="15"/>
  <c r="J1033" i="15"/>
  <c r="J1034" i="15"/>
  <c r="J1035" i="15"/>
  <c r="J1036" i="15"/>
  <c r="J1037" i="15"/>
  <c r="J1038" i="15"/>
  <c r="J1039" i="15"/>
  <c r="J1040" i="15"/>
  <c r="J1041" i="15"/>
  <c r="J1042" i="15"/>
  <c r="J1043" i="15"/>
  <c r="J1044" i="15"/>
  <c r="J1045" i="15"/>
  <c r="J1046" i="15"/>
  <c r="J1047" i="15"/>
  <c r="J1048" i="15"/>
  <c r="J1049" i="15"/>
  <c r="J1050" i="15"/>
  <c r="J1051" i="15"/>
  <c r="J1052" i="15"/>
  <c r="J1053" i="15"/>
  <c r="J1054" i="15"/>
  <c r="J1055" i="15"/>
  <c r="J1056" i="15"/>
  <c r="J1057" i="15"/>
  <c r="J1058" i="15"/>
  <c r="J1059" i="15"/>
  <c r="J1060" i="15"/>
  <c r="J1061" i="15"/>
  <c r="J1062" i="15"/>
  <c r="J1063" i="15"/>
  <c r="J1064" i="15"/>
  <c r="J1065" i="15"/>
  <c r="J1066" i="15"/>
  <c r="J1067" i="15"/>
  <c r="J1068" i="15"/>
  <c r="J1069" i="15"/>
  <c r="J1070" i="15"/>
  <c r="J1071" i="15"/>
  <c r="J1072" i="15"/>
  <c r="J1073" i="15"/>
  <c r="J1074" i="15"/>
  <c r="J1075" i="15"/>
  <c r="J1076" i="15"/>
  <c r="J1077" i="15"/>
  <c r="J1078" i="15"/>
  <c r="J1079" i="15"/>
  <c r="J1080" i="15"/>
  <c r="J1081" i="15"/>
  <c r="J1082" i="15"/>
  <c r="J1083" i="15"/>
  <c r="J1084" i="15"/>
  <c r="J1085" i="15"/>
  <c r="J1086" i="15"/>
  <c r="J1087" i="15"/>
  <c r="J1088" i="15"/>
  <c r="J1089" i="15"/>
  <c r="J1090" i="15"/>
  <c r="J1091" i="15"/>
  <c r="J1092" i="15"/>
  <c r="J1093" i="15"/>
  <c r="J1094" i="15"/>
  <c r="J1095" i="15"/>
  <c r="J1096" i="15"/>
  <c r="J1097" i="15"/>
  <c r="J1098" i="15"/>
  <c r="J1099" i="15"/>
  <c r="J1100" i="15"/>
  <c r="J1101" i="15"/>
  <c r="J1102" i="15"/>
  <c r="J1103" i="15"/>
  <c r="J1104" i="15"/>
  <c r="J1105" i="15"/>
  <c r="J1106" i="15"/>
  <c r="J1107" i="15"/>
  <c r="J1108" i="15"/>
  <c r="J1109" i="15"/>
  <c r="J1110" i="15"/>
  <c r="J1111" i="15"/>
  <c r="J1112" i="15"/>
  <c r="J1113" i="15"/>
  <c r="J1114" i="15"/>
  <c r="J1115" i="15"/>
  <c r="J1116" i="15"/>
  <c r="J1117" i="15"/>
  <c r="J1118" i="15"/>
  <c r="J1119" i="15"/>
  <c r="J1120" i="15"/>
  <c r="J1121" i="15"/>
  <c r="J1122" i="15"/>
  <c r="J1123" i="15"/>
  <c r="J1124" i="15"/>
  <c r="J1125" i="15"/>
  <c r="J1126" i="15"/>
  <c r="J1127" i="15"/>
  <c r="J1128" i="15"/>
  <c r="J1129" i="15"/>
  <c r="J1130" i="15"/>
  <c r="J1131" i="15"/>
  <c r="J1132" i="15"/>
  <c r="J1133" i="15"/>
  <c r="J1134" i="15"/>
  <c r="J1135" i="15"/>
  <c r="J1136" i="15"/>
  <c r="J1137" i="15"/>
  <c r="J1138" i="15"/>
  <c r="J1139" i="15"/>
  <c r="J1140" i="15"/>
  <c r="J1141" i="15"/>
  <c r="J1142" i="15"/>
  <c r="J1143" i="15"/>
  <c r="J1144" i="15"/>
  <c r="J1145" i="15"/>
  <c r="J1146" i="15"/>
  <c r="J1147" i="15"/>
  <c r="J1148" i="15"/>
  <c r="J1149" i="15"/>
  <c r="J1150" i="15"/>
  <c r="J1151" i="15"/>
  <c r="J1152" i="15"/>
  <c r="J1153" i="15"/>
  <c r="J1154" i="15"/>
  <c r="J1155" i="15"/>
  <c r="J1156" i="15"/>
  <c r="J1157" i="15"/>
  <c r="J1158" i="15"/>
  <c r="J1159" i="15"/>
  <c r="J1160" i="15"/>
  <c r="J1161" i="15"/>
  <c r="J1162" i="15"/>
  <c r="J1163" i="15"/>
  <c r="J1164" i="15"/>
  <c r="J1165" i="15"/>
  <c r="J1166" i="15"/>
  <c r="J1167" i="15"/>
  <c r="J1168" i="15"/>
  <c r="J1169" i="15"/>
  <c r="J1170" i="15"/>
  <c r="J1171" i="15"/>
  <c r="J1172" i="15"/>
  <c r="J1173" i="15"/>
  <c r="J1174" i="15"/>
  <c r="J1175" i="15"/>
  <c r="J1176" i="15"/>
  <c r="J1177" i="15"/>
  <c r="J1178" i="15"/>
  <c r="J1179" i="15"/>
  <c r="J1180" i="15"/>
  <c r="J1181" i="15"/>
  <c r="J1182" i="15"/>
  <c r="J1183" i="15"/>
  <c r="J1184" i="15"/>
  <c r="J1185" i="15"/>
  <c r="J1186" i="15"/>
  <c r="J1187" i="15"/>
  <c r="J1188" i="15"/>
  <c r="J1189" i="15"/>
  <c r="J1190" i="15"/>
  <c r="J1191" i="15"/>
  <c r="J1192" i="15"/>
  <c r="J1193" i="15"/>
  <c r="J1194" i="15"/>
  <c r="J1195" i="15"/>
  <c r="J1196" i="15"/>
  <c r="J1197" i="15"/>
  <c r="J1198" i="15"/>
  <c r="J1199" i="15"/>
  <c r="J1200" i="15"/>
  <c r="J1201" i="15"/>
  <c r="J1202" i="15"/>
  <c r="J1203" i="15"/>
  <c r="J1204" i="15"/>
  <c r="J1205" i="15"/>
  <c r="J1206" i="15"/>
  <c r="J1207" i="15"/>
  <c r="J1208" i="15"/>
  <c r="J1209" i="15"/>
  <c r="J1210" i="15"/>
  <c r="J1211" i="15"/>
  <c r="J1212" i="15"/>
  <c r="J1213" i="15"/>
  <c r="J1214" i="15"/>
  <c r="J1215" i="15"/>
  <c r="J1216" i="15"/>
  <c r="J1217" i="15"/>
  <c r="J1218" i="15"/>
  <c r="J1219" i="15"/>
  <c r="J1220" i="15"/>
  <c r="J1221" i="15"/>
  <c r="J1222" i="15"/>
  <c r="J1223" i="15"/>
  <c r="J1224" i="15"/>
  <c r="J1225" i="15"/>
  <c r="J1226" i="15"/>
  <c r="J1227" i="15"/>
  <c r="J1228" i="15"/>
  <c r="J1229" i="15"/>
  <c r="J1230" i="15"/>
  <c r="J1231" i="15"/>
  <c r="J1232" i="15"/>
  <c r="J1233" i="15"/>
  <c r="J1234" i="15"/>
  <c r="J1235" i="15"/>
  <c r="J1236" i="15"/>
  <c r="J1237" i="15"/>
  <c r="J1238" i="15"/>
  <c r="J1239" i="15"/>
  <c r="J1240" i="15"/>
  <c r="J1241" i="15"/>
  <c r="J1242" i="15"/>
  <c r="J1243" i="15"/>
  <c r="J1244" i="15"/>
  <c r="J1245" i="15"/>
  <c r="J1246" i="15"/>
  <c r="J1247" i="15"/>
  <c r="J1248" i="15"/>
  <c r="J1249" i="15"/>
  <c r="J1250" i="15"/>
  <c r="J1251" i="15"/>
  <c r="J1252" i="15"/>
  <c r="J1253" i="15"/>
  <c r="J1254" i="15"/>
  <c r="J1255" i="15"/>
  <c r="J1256" i="15"/>
  <c r="J1257" i="15"/>
  <c r="J1258" i="15"/>
  <c r="J1259" i="15"/>
  <c r="J1260" i="15"/>
  <c r="J1261" i="15"/>
  <c r="J1262" i="15"/>
  <c r="J1263" i="15"/>
  <c r="J1264" i="15"/>
  <c r="J1265" i="15"/>
  <c r="J1266" i="15"/>
  <c r="J1267" i="15"/>
  <c r="J1268" i="15"/>
  <c r="J1269" i="15"/>
  <c r="J1270" i="15"/>
  <c r="J1271" i="15"/>
  <c r="J1272" i="15"/>
  <c r="J1273" i="15"/>
  <c r="J1274" i="15"/>
  <c r="J1275" i="15"/>
  <c r="J1276" i="15"/>
  <c r="J1277" i="15"/>
  <c r="J1278" i="15"/>
  <c r="J1279" i="15"/>
  <c r="J1280" i="15"/>
  <c r="J1281" i="15"/>
  <c r="J1282" i="15"/>
  <c r="J1283" i="15"/>
  <c r="J1284" i="15"/>
  <c r="J1285" i="15"/>
  <c r="J1286" i="15"/>
  <c r="J1287" i="15"/>
  <c r="J1288" i="15"/>
  <c r="J1289" i="15"/>
  <c r="J1290" i="15"/>
  <c r="J1291" i="15"/>
  <c r="J1292" i="15"/>
  <c r="J1293" i="15"/>
  <c r="J1294" i="15"/>
  <c r="J1295" i="15"/>
  <c r="J1296" i="15"/>
  <c r="J1297" i="15"/>
  <c r="J1298" i="15"/>
  <c r="J1299" i="15"/>
  <c r="J1300" i="15"/>
  <c r="J1301" i="15"/>
  <c r="J1302" i="15"/>
  <c r="J1303" i="15"/>
  <c r="J1304" i="15"/>
  <c r="J1305" i="15"/>
  <c r="J1306" i="15"/>
  <c r="J1307" i="15"/>
  <c r="J1308" i="15"/>
  <c r="J1309" i="15"/>
  <c r="J1310" i="15"/>
  <c r="J1311" i="15"/>
  <c r="J1312" i="15"/>
  <c r="J1313" i="15"/>
  <c r="J1314" i="15"/>
  <c r="J1315" i="15"/>
  <c r="J1316" i="15"/>
  <c r="J1317" i="15"/>
  <c r="J1318" i="15"/>
  <c r="J1319" i="15"/>
  <c r="J1320" i="15"/>
  <c r="J1321" i="15"/>
  <c r="J1322" i="15"/>
  <c r="J1323" i="15"/>
  <c r="J1324" i="15"/>
  <c r="J1325" i="15"/>
  <c r="J1326" i="15"/>
  <c r="J1327" i="15"/>
  <c r="J1328" i="15"/>
  <c r="J1329" i="15"/>
  <c r="J1330" i="15"/>
  <c r="J1331" i="15"/>
  <c r="J1332" i="15"/>
  <c r="J1333" i="15"/>
  <c r="J1334" i="15"/>
  <c r="J1335" i="15"/>
  <c r="J1336" i="15"/>
  <c r="J1337" i="15"/>
  <c r="J1338" i="15"/>
  <c r="J1339" i="15"/>
  <c r="J1340" i="15"/>
  <c r="J1341" i="15"/>
  <c r="J1342" i="15"/>
  <c r="J1343" i="15"/>
  <c r="J1344" i="15"/>
  <c r="J1345" i="15"/>
  <c r="J1346" i="15"/>
  <c r="J1347" i="15"/>
  <c r="J1348" i="15"/>
  <c r="J1349" i="15"/>
  <c r="J1350" i="15"/>
  <c r="J1351" i="15"/>
  <c r="J1352" i="15"/>
  <c r="J1353" i="15"/>
  <c r="J1354" i="15"/>
  <c r="J1355" i="15"/>
  <c r="J1356" i="15"/>
  <c r="J1357" i="15"/>
  <c r="J1358" i="15"/>
  <c r="J1359" i="15"/>
  <c r="J1360" i="15"/>
  <c r="J1361" i="15"/>
  <c r="J1362" i="15"/>
  <c r="J1363" i="15"/>
  <c r="J1364" i="15"/>
  <c r="J1365" i="15"/>
  <c r="J1366" i="15"/>
  <c r="J1367" i="15"/>
  <c r="J1368" i="15"/>
  <c r="J1369" i="15"/>
  <c r="J1370" i="15"/>
  <c r="J1371" i="15"/>
  <c r="J1372" i="15"/>
  <c r="J1373" i="15"/>
  <c r="J1374" i="15"/>
  <c r="J1375" i="15"/>
  <c r="J1376" i="15"/>
  <c r="J1377" i="15"/>
  <c r="J1378" i="15"/>
  <c r="J1379" i="15"/>
  <c r="J1380" i="15"/>
  <c r="J1381" i="15"/>
  <c r="J1382" i="15"/>
  <c r="J1383" i="15"/>
  <c r="J1384" i="15"/>
  <c r="J1385" i="15"/>
  <c r="J1386" i="15"/>
  <c r="J1387" i="15"/>
  <c r="J1388" i="15"/>
  <c r="J1389" i="15"/>
  <c r="J1390" i="15"/>
  <c r="J1391" i="15"/>
  <c r="J1392" i="15"/>
  <c r="J1393" i="15"/>
  <c r="J1394" i="15"/>
  <c r="J1395" i="15"/>
  <c r="J1396" i="15"/>
  <c r="J1397" i="15"/>
  <c r="J1398" i="15"/>
  <c r="J1399" i="15"/>
  <c r="J1400" i="15"/>
  <c r="J1401" i="15"/>
  <c r="J1402" i="15"/>
  <c r="J1403" i="15"/>
  <c r="J1404" i="15"/>
  <c r="J1405" i="15"/>
  <c r="J1406" i="15"/>
  <c r="J1407" i="15"/>
  <c r="J1408" i="15"/>
  <c r="J1409" i="15"/>
  <c r="J1410" i="15"/>
  <c r="J1411" i="15"/>
  <c r="J1412" i="15"/>
  <c r="J1413" i="15"/>
  <c r="J1414" i="15"/>
  <c r="J1415" i="15"/>
  <c r="J1416" i="15"/>
  <c r="J1417" i="15"/>
  <c r="J1418" i="15"/>
  <c r="J1419" i="15"/>
  <c r="J1420" i="15"/>
  <c r="J1421" i="15"/>
  <c r="J1422" i="15"/>
  <c r="J1423" i="15"/>
  <c r="J1424" i="15"/>
  <c r="J1425" i="15"/>
  <c r="J1426" i="15"/>
  <c r="J1427" i="15"/>
  <c r="J1428" i="15"/>
  <c r="J1429" i="15"/>
  <c r="J1430" i="15"/>
  <c r="J1431" i="15"/>
  <c r="J1432" i="15"/>
  <c r="J1433" i="15"/>
  <c r="J1434" i="15"/>
  <c r="J1435" i="15"/>
  <c r="J1436" i="15"/>
  <c r="J1437" i="15"/>
  <c r="J1438" i="15"/>
  <c r="J1439" i="15"/>
  <c r="J1440" i="15"/>
  <c r="J1441" i="15"/>
  <c r="J1442" i="15"/>
  <c r="J1443" i="15"/>
  <c r="J1444" i="15"/>
  <c r="J1445" i="15"/>
  <c r="J1446" i="15"/>
  <c r="J1447" i="15"/>
  <c r="J1448" i="15"/>
  <c r="J1449" i="15"/>
  <c r="J1450" i="15"/>
  <c r="J1451" i="15"/>
  <c r="J1452" i="15"/>
  <c r="J1453" i="15"/>
  <c r="J1454" i="15"/>
  <c r="J1455" i="15"/>
  <c r="J1456" i="15"/>
  <c r="J1457" i="15"/>
  <c r="J1458" i="15"/>
  <c r="J1459" i="15"/>
  <c r="J1460" i="15"/>
  <c r="J1461" i="15"/>
  <c r="J1462" i="15"/>
  <c r="J1463" i="15"/>
  <c r="J1464" i="15"/>
  <c r="J1465" i="15"/>
  <c r="J1466" i="15"/>
  <c r="J1467" i="15"/>
  <c r="J1468" i="15"/>
  <c r="J1469" i="15"/>
  <c r="J1470" i="15"/>
  <c r="J1471" i="15"/>
  <c r="J1472" i="15"/>
  <c r="J1473" i="15"/>
  <c r="J1474" i="15"/>
  <c r="J1475" i="15"/>
  <c r="J1476" i="15"/>
  <c r="J1477" i="15"/>
  <c r="J1478" i="15"/>
  <c r="J1479" i="15"/>
  <c r="J1480" i="15"/>
  <c r="J1481" i="15"/>
  <c r="J1482" i="15"/>
  <c r="J1483" i="15"/>
  <c r="J1484" i="15"/>
  <c r="J1485" i="15"/>
  <c r="J1486" i="15"/>
  <c r="J1487" i="15"/>
  <c r="J1488" i="15"/>
  <c r="J1489" i="15"/>
  <c r="J1490" i="15"/>
  <c r="J1491" i="15"/>
  <c r="J1492" i="15"/>
  <c r="J1493" i="15"/>
  <c r="J1494" i="15"/>
  <c r="J1495" i="15"/>
  <c r="J1496" i="15"/>
  <c r="J1497" i="15"/>
  <c r="J1498" i="15"/>
  <c r="J1499" i="15"/>
  <c r="J1500" i="15"/>
  <c r="J1501" i="15"/>
  <c r="J1502" i="15"/>
  <c r="J1503" i="15"/>
  <c r="J1504" i="15"/>
  <c r="J1505" i="15"/>
  <c r="J1506" i="15"/>
  <c r="J1507" i="15"/>
  <c r="J1508" i="15"/>
  <c r="J1509" i="15"/>
  <c r="J1510" i="15"/>
  <c r="J1511" i="15"/>
  <c r="J1512" i="15"/>
  <c r="J1513" i="15"/>
  <c r="J1514" i="15"/>
  <c r="J1515" i="15"/>
  <c r="J1516" i="15"/>
  <c r="J1517" i="15"/>
  <c r="J1518" i="15"/>
  <c r="J1519" i="15"/>
  <c r="J1520" i="15"/>
  <c r="J1521" i="15"/>
  <c r="J1522" i="15"/>
  <c r="J1523" i="15"/>
  <c r="J1524" i="15"/>
  <c r="J1525" i="15"/>
  <c r="J1526" i="15"/>
  <c r="J1527" i="15"/>
  <c r="J1528" i="15"/>
  <c r="J1529" i="15"/>
  <c r="J1530" i="15"/>
  <c r="J1531" i="15"/>
  <c r="J1532" i="15"/>
  <c r="J1533" i="15"/>
  <c r="J1534" i="15"/>
  <c r="J1535" i="15"/>
  <c r="J1536" i="15"/>
  <c r="J1537" i="15"/>
  <c r="J1538" i="15"/>
  <c r="J1539" i="15"/>
  <c r="J1540" i="15"/>
  <c r="J1541" i="15"/>
  <c r="J1542" i="15"/>
  <c r="J1543" i="15"/>
  <c r="J1544" i="15"/>
  <c r="J1545" i="15"/>
  <c r="J1546" i="15"/>
  <c r="J1547" i="15"/>
  <c r="J1548" i="15"/>
  <c r="J1549" i="15"/>
  <c r="J1550" i="15"/>
  <c r="J1551" i="15"/>
  <c r="J1552" i="15"/>
  <c r="J1553" i="15"/>
  <c r="J1554" i="15"/>
  <c r="J1555" i="15"/>
  <c r="J1556" i="15"/>
  <c r="J1557" i="15"/>
  <c r="J1558" i="15"/>
  <c r="J1559" i="15"/>
  <c r="J1560" i="15"/>
  <c r="J1561" i="15"/>
  <c r="J1562" i="15"/>
  <c r="J1563" i="15"/>
  <c r="J1564" i="15"/>
  <c r="J1565" i="15"/>
  <c r="J1566" i="15"/>
  <c r="J1567" i="15"/>
  <c r="J1568" i="15"/>
  <c r="J1569" i="15"/>
  <c r="J1570" i="15"/>
  <c r="J1571" i="15"/>
  <c r="J1572" i="15"/>
  <c r="J1573" i="15"/>
  <c r="J1574" i="15"/>
  <c r="J1575" i="15"/>
  <c r="J1576" i="15"/>
  <c r="J1577" i="15"/>
  <c r="J1578" i="15"/>
  <c r="J1579" i="15"/>
  <c r="J1580" i="15"/>
  <c r="J1581" i="15"/>
  <c r="J1582" i="15"/>
  <c r="J1583" i="15"/>
  <c r="J1584" i="15"/>
  <c r="J1585" i="15"/>
  <c r="J1586" i="15"/>
  <c r="J1587" i="15"/>
  <c r="J1588" i="15"/>
  <c r="J1589" i="15"/>
  <c r="J1590" i="15"/>
  <c r="J1591" i="15"/>
  <c r="J1592" i="15"/>
  <c r="J1593" i="15"/>
  <c r="J1594" i="15"/>
  <c r="J1595" i="15"/>
  <c r="J1596" i="15"/>
  <c r="J1597" i="15"/>
  <c r="J1598" i="15"/>
  <c r="J1599" i="15"/>
  <c r="J1600" i="15"/>
  <c r="J1601" i="15"/>
  <c r="J1602" i="15"/>
  <c r="J1603" i="15"/>
  <c r="J1604" i="15"/>
  <c r="J1605" i="15"/>
  <c r="J1606" i="15"/>
  <c r="J1607" i="15"/>
  <c r="J1608" i="15"/>
  <c r="J1609" i="15"/>
  <c r="J1610" i="15"/>
  <c r="J1611" i="15"/>
  <c r="J1612" i="15"/>
  <c r="J1613" i="15"/>
  <c r="J1614" i="15"/>
  <c r="J1615" i="15"/>
  <c r="J1616" i="15"/>
  <c r="J1617" i="15"/>
  <c r="J1618" i="15"/>
  <c r="J1619" i="15"/>
  <c r="J1620" i="15"/>
  <c r="J1621" i="15"/>
  <c r="J1622" i="15"/>
  <c r="J1623" i="15"/>
  <c r="J1624" i="15"/>
  <c r="J1625" i="15"/>
  <c r="J1626" i="15"/>
  <c r="J1627" i="15"/>
  <c r="J1628" i="15"/>
  <c r="J1629" i="15"/>
  <c r="J1630" i="15"/>
  <c r="J1631" i="15"/>
  <c r="J1632" i="15"/>
  <c r="J1633" i="15"/>
  <c r="J1634" i="15"/>
  <c r="J1635" i="15"/>
  <c r="J1636" i="15"/>
  <c r="J1637" i="15"/>
  <c r="J1638" i="15"/>
  <c r="J1639" i="15"/>
  <c r="J1640" i="15"/>
  <c r="J1641" i="15"/>
  <c r="J1642" i="15"/>
  <c r="J1643" i="15"/>
  <c r="J1644" i="15"/>
  <c r="J1645" i="15"/>
  <c r="J1646" i="15"/>
  <c r="J1647" i="15"/>
  <c r="J1648" i="15"/>
  <c r="J1649" i="15"/>
  <c r="J1650" i="15"/>
  <c r="J1651" i="15"/>
  <c r="J1652" i="15"/>
  <c r="J1653" i="15"/>
  <c r="J1654" i="15"/>
  <c r="J1655" i="15"/>
  <c r="J1656" i="15"/>
  <c r="J1657" i="15"/>
  <c r="J1658" i="15"/>
  <c r="J1659" i="15"/>
  <c r="J1660" i="15"/>
  <c r="J1661" i="15"/>
  <c r="J1662" i="15"/>
  <c r="J1663" i="15"/>
  <c r="J1664" i="15"/>
  <c r="J1665" i="15"/>
  <c r="J1666" i="15"/>
  <c r="J1667" i="15"/>
  <c r="J1668" i="15"/>
  <c r="J1669" i="15"/>
  <c r="J1670" i="15"/>
  <c r="J1671" i="15"/>
  <c r="J1672" i="15"/>
  <c r="J1673" i="15"/>
  <c r="J1674" i="15"/>
  <c r="J1675" i="15"/>
  <c r="J1676" i="15"/>
  <c r="J1677" i="15"/>
  <c r="J1678" i="15"/>
  <c r="J1679" i="15"/>
  <c r="J1680" i="15"/>
  <c r="J1681" i="15"/>
  <c r="J1682" i="15"/>
  <c r="J1683" i="15"/>
  <c r="J1684" i="15"/>
  <c r="J1685" i="15"/>
  <c r="J1686" i="15"/>
  <c r="J1687" i="15"/>
  <c r="J1688" i="15"/>
  <c r="J1689" i="15"/>
  <c r="J1690" i="15"/>
  <c r="J1691" i="15"/>
  <c r="J1692" i="15"/>
  <c r="J1693" i="15"/>
  <c r="J1694" i="15"/>
  <c r="J1695" i="15"/>
  <c r="J1696" i="15"/>
  <c r="J1697" i="15"/>
  <c r="J1698" i="15"/>
  <c r="J1699" i="15"/>
  <c r="J1700" i="15"/>
  <c r="J1701" i="15"/>
  <c r="J1702" i="15"/>
  <c r="J1703" i="15"/>
  <c r="J1704" i="15"/>
  <c r="J1705" i="15"/>
  <c r="J1706" i="15"/>
  <c r="J1707" i="15"/>
  <c r="J1708" i="15"/>
  <c r="J1709" i="15"/>
  <c r="J1710" i="15"/>
  <c r="J1711" i="15"/>
  <c r="J1712" i="15"/>
  <c r="J1713" i="15"/>
  <c r="J1714" i="15"/>
  <c r="J1715" i="15"/>
  <c r="J1716" i="15"/>
  <c r="J1717" i="15"/>
  <c r="J1718" i="15"/>
  <c r="J1719" i="15"/>
  <c r="J1720" i="15"/>
  <c r="J1721" i="15"/>
  <c r="J1722" i="15"/>
  <c r="J1723" i="15"/>
  <c r="J1724" i="15"/>
  <c r="J1725" i="15"/>
  <c r="J1726" i="15"/>
  <c r="J1727" i="15"/>
  <c r="J1728" i="15"/>
  <c r="J1729" i="15"/>
  <c r="J1730" i="15"/>
  <c r="J1731" i="15"/>
  <c r="J1732" i="15"/>
  <c r="J1733" i="15"/>
  <c r="J1734" i="15"/>
  <c r="J1735" i="15"/>
  <c r="J1736" i="15"/>
  <c r="J1737" i="15"/>
  <c r="J1738" i="15"/>
  <c r="J1739" i="15"/>
  <c r="J1740" i="15"/>
  <c r="J1741" i="15"/>
  <c r="J1742" i="15"/>
  <c r="J1743" i="15"/>
  <c r="J1744" i="15"/>
  <c r="J1745" i="15"/>
  <c r="J1746" i="15"/>
  <c r="J1747" i="15"/>
  <c r="J1748" i="15"/>
  <c r="J1749" i="15"/>
  <c r="J1750" i="15"/>
  <c r="J1751" i="15"/>
  <c r="J1752" i="15"/>
  <c r="J1753" i="15"/>
  <c r="J1754" i="15"/>
  <c r="J1755" i="15"/>
  <c r="J1756" i="15"/>
  <c r="J1757" i="15"/>
  <c r="J1758" i="15"/>
  <c r="J1759" i="15"/>
  <c r="J1760" i="15"/>
  <c r="J1761" i="15"/>
  <c r="J1762" i="15"/>
  <c r="J1763" i="15"/>
  <c r="J1764" i="15"/>
  <c r="J1765" i="15"/>
  <c r="J1766" i="15"/>
  <c r="J1767" i="15"/>
  <c r="J1768" i="15"/>
  <c r="J1769" i="15"/>
  <c r="J1770" i="15"/>
  <c r="J1771" i="15"/>
  <c r="J1772" i="15"/>
  <c r="J1773" i="15"/>
  <c r="J1774" i="15"/>
  <c r="J1775" i="15"/>
  <c r="J1776" i="15"/>
  <c r="J1777" i="15"/>
  <c r="J1778" i="15"/>
  <c r="J1779" i="15"/>
  <c r="J1780" i="15"/>
  <c r="J1781" i="15"/>
  <c r="J1782" i="15"/>
  <c r="J1783" i="15"/>
  <c r="J1784" i="15"/>
  <c r="J1785" i="15"/>
  <c r="J1786" i="15"/>
  <c r="J1787" i="15"/>
  <c r="J1788" i="15"/>
  <c r="J1789" i="15"/>
  <c r="J1790" i="15"/>
  <c r="J1791" i="15"/>
  <c r="J1792" i="15"/>
  <c r="J1793" i="15"/>
  <c r="J1794" i="15"/>
  <c r="J1795" i="15"/>
  <c r="J1796" i="15"/>
  <c r="J1797" i="15"/>
  <c r="J1798" i="15"/>
  <c r="J1799" i="15"/>
  <c r="J1800" i="15"/>
  <c r="J1801" i="15"/>
  <c r="J1802" i="15"/>
  <c r="J1803" i="15"/>
  <c r="J1804" i="15"/>
  <c r="J1805" i="15"/>
  <c r="J1806" i="15"/>
  <c r="J1807" i="15"/>
  <c r="J1808" i="15"/>
  <c r="J1809" i="15"/>
  <c r="J1810" i="15"/>
  <c r="J1811" i="15"/>
  <c r="J1812" i="15"/>
  <c r="J1813" i="15"/>
  <c r="J1814" i="15"/>
  <c r="J1815" i="15"/>
  <c r="J1816" i="15"/>
  <c r="J1817" i="15"/>
  <c r="J1818" i="15"/>
  <c r="J1819" i="15"/>
  <c r="J1820" i="15"/>
  <c r="J1821" i="15"/>
  <c r="J1822" i="15"/>
  <c r="J1823" i="15"/>
  <c r="J1824" i="15"/>
  <c r="J1825" i="15"/>
  <c r="J1826" i="15"/>
  <c r="J1827" i="15"/>
  <c r="J1828" i="15"/>
  <c r="J1829" i="15"/>
  <c r="J1830" i="15"/>
  <c r="J1831" i="15"/>
  <c r="J1832" i="15"/>
  <c r="J1833" i="15"/>
  <c r="J1834" i="15"/>
  <c r="J1835" i="15"/>
  <c r="J1836" i="15"/>
  <c r="J1837" i="15"/>
  <c r="J1838" i="15"/>
  <c r="J1839" i="15"/>
  <c r="J1840" i="15"/>
  <c r="J1841" i="15"/>
  <c r="J1842" i="15"/>
  <c r="J1843" i="15"/>
  <c r="J1844" i="15"/>
  <c r="J1845" i="15"/>
  <c r="J1846" i="15"/>
  <c r="J1847" i="15"/>
  <c r="J1848" i="15"/>
  <c r="J1849" i="15"/>
  <c r="J1850" i="15"/>
  <c r="J1851" i="15"/>
  <c r="J1852" i="15"/>
  <c r="J1853" i="15"/>
  <c r="J1854" i="15"/>
  <c r="J1855" i="15"/>
  <c r="J1856" i="15"/>
  <c r="J1857" i="15"/>
  <c r="J1858" i="15"/>
  <c r="J1859" i="15"/>
  <c r="J1860" i="15"/>
  <c r="J1861" i="15"/>
  <c r="J1862" i="15"/>
  <c r="J1863" i="15"/>
  <c r="J1864" i="15"/>
  <c r="J1865" i="15"/>
  <c r="J1866" i="15"/>
  <c r="J1867" i="15"/>
  <c r="J1868" i="15"/>
  <c r="J1869" i="15"/>
  <c r="J1870" i="15"/>
  <c r="J1871" i="15"/>
  <c r="J1872" i="15"/>
  <c r="J1873" i="15"/>
  <c r="J1874" i="15"/>
  <c r="J1875" i="15"/>
  <c r="J1876" i="15"/>
  <c r="J1877" i="15"/>
  <c r="J1878" i="15"/>
  <c r="J1879" i="15"/>
  <c r="J1880" i="15"/>
  <c r="J1881" i="15"/>
  <c r="J1882" i="15"/>
  <c r="J1883" i="15"/>
  <c r="J1884" i="15"/>
  <c r="J1885" i="15"/>
  <c r="J1886" i="15"/>
  <c r="J1887" i="15"/>
  <c r="J1888" i="15"/>
  <c r="J1889" i="15"/>
  <c r="J1890" i="15"/>
  <c r="J1891" i="15"/>
  <c r="J1892" i="15"/>
  <c r="J1893" i="15"/>
  <c r="J1894" i="15"/>
  <c r="J1895" i="15"/>
  <c r="J1896" i="15"/>
  <c r="J1897" i="15"/>
  <c r="J1898" i="15"/>
  <c r="J1899" i="15"/>
  <c r="J1900" i="15"/>
  <c r="J1901" i="15"/>
  <c r="J1902" i="15"/>
  <c r="J1903" i="15"/>
  <c r="J1904" i="15"/>
  <c r="J1905" i="15"/>
  <c r="J1906" i="15"/>
  <c r="J1907" i="15"/>
  <c r="J1908" i="15"/>
  <c r="J1909" i="15"/>
  <c r="J1910" i="15"/>
  <c r="J1911" i="15"/>
  <c r="J1912" i="15"/>
  <c r="J1913" i="15"/>
  <c r="J1914" i="15"/>
  <c r="J1915" i="15"/>
  <c r="J1916" i="15"/>
  <c r="J1917" i="15"/>
  <c r="J1918" i="15"/>
  <c r="J1919" i="15"/>
  <c r="J1920" i="15"/>
  <c r="J1921" i="15"/>
  <c r="J1922" i="15"/>
  <c r="J1923" i="15"/>
  <c r="J1924" i="15"/>
  <c r="J1925" i="15"/>
  <c r="J1926" i="15"/>
  <c r="J1927" i="15"/>
  <c r="J1928" i="15"/>
  <c r="J1929" i="15"/>
  <c r="J1930" i="15"/>
  <c r="J1931" i="15"/>
  <c r="J1932" i="15"/>
  <c r="J1933" i="15"/>
  <c r="J1934" i="15"/>
  <c r="J1935" i="15"/>
  <c r="J1936" i="15"/>
  <c r="J1937" i="15"/>
  <c r="J1938" i="15"/>
  <c r="J1939" i="15"/>
  <c r="J1940" i="15"/>
  <c r="J1941" i="15"/>
  <c r="J1942" i="15"/>
  <c r="J1943" i="15"/>
  <c r="J1944" i="15"/>
  <c r="J1945" i="15"/>
  <c r="J1946" i="15"/>
  <c r="J1947" i="15"/>
  <c r="J1948" i="15"/>
  <c r="J1949" i="15"/>
  <c r="J1950" i="15"/>
  <c r="J1951" i="15"/>
  <c r="J1952" i="15"/>
  <c r="J1953" i="15"/>
  <c r="J1954" i="15"/>
  <c r="J1955" i="15"/>
  <c r="J1956" i="15"/>
  <c r="J1957" i="15"/>
  <c r="J1958" i="15"/>
  <c r="J1959" i="15"/>
  <c r="J1960" i="15"/>
  <c r="J1961" i="15"/>
  <c r="J1962" i="15"/>
  <c r="J1963" i="15"/>
  <c r="J1964" i="15"/>
  <c r="J1965" i="15"/>
  <c r="J1966" i="15"/>
  <c r="J1967" i="15"/>
  <c r="J1968" i="15"/>
  <c r="J1969" i="15"/>
  <c r="J1970" i="15"/>
  <c r="J1971" i="15"/>
  <c r="J1972" i="15"/>
  <c r="J1973" i="15"/>
  <c r="J1974" i="15"/>
  <c r="J1975" i="15"/>
  <c r="J1976" i="15"/>
  <c r="J1977" i="15"/>
  <c r="J1978" i="15"/>
  <c r="J1979" i="15"/>
  <c r="J1980" i="15"/>
  <c r="J1981" i="15"/>
  <c r="J1982" i="15"/>
  <c r="J1983" i="15"/>
  <c r="J1984" i="15"/>
  <c r="J1985" i="15"/>
  <c r="J1986" i="15"/>
  <c r="J1987" i="15"/>
  <c r="J1988" i="15"/>
  <c r="J1989" i="15"/>
  <c r="J1990" i="15"/>
  <c r="J1991" i="15"/>
  <c r="J1992" i="15"/>
  <c r="J1993" i="15"/>
  <c r="J1994" i="15"/>
  <c r="J1995" i="15"/>
  <c r="J1996" i="15"/>
  <c r="J1997" i="15"/>
  <c r="J1998" i="15"/>
  <c r="J1999" i="15"/>
  <c r="J2000" i="15"/>
  <c r="J2001" i="15"/>
  <c r="J2002" i="15"/>
  <c r="J2003" i="15"/>
  <c r="J2004" i="15"/>
  <c r="J2005" i="15"/>
  <c r="J2006" i="15"/>
  <c r="J2007" i="15"/>
  <c r="J2008" i="15"/>
  <c r="J2009" i="15"/>
  <c r="J2010" i="15"/>
  <c r="J2011" i="15"/>
  <c r="J2012" i="15"/>
  <c r="J2013" i="15"/>
  <c r="J2014" i="15"/>
  <c r="J2015" i="15"/>
  <c r="J2016" i="15"/>
  <c r="J2017" i="15"/>
  <c r="J2018" i="15"/>
  <c r="J2019" i="15"/>
  <c r="J2020" i="15"/>
  <c r="J2021" i="15"/>
  <c r="J2022" i="15"/>
  <c r="J2023" i="15"/>
  <c r="J2024" i="15"/>
  <c r="J2025" i="15"/>
  <c r="J2026" i="15"/>
  <c r="J2027" i="15"/>
  <c r="J2028" i="15"/>
  <c r="J2029" i="15"/>
  <c r="J2030" i="15"/>
  <c r="J2031" i="15"/>
  <c r="J2032" i="15"/>
  <c r="J2033" i="15"/>
  <c r="J2034" i="15"/>
  <c r="J2035" i="15"/>
  <c r="J2036" i="15"/>
  <c r="J2037" i="15"/>
  <c r="J2038" i="15"/>
  <c r="J2039" i="15"/>
  <c r="J2040" i="15"/>
  <c r="J2041" i="15"/>
  <c r="J2042" i="15"/>
  <c r="J2043" i="15"/>
  <c r="J2044" i="15"/>
  <c r="J2045" i="15"/>
  <c r="J2046" i="15"/>
  <c r="J2047" i="15"/>
  <c r="J2048" i="15"/>
  <c r="J2049" i="15"/>
  <c r="J2050" i="15"/>
  <c r="J2051" i="15"/>
  <c r="J2052" i="15"/>
  <c r="J2053" i="15"/>
  <c r="J2054" i="15"/>
  <c r="J2055" i="15"/>
  <c r="J2056" i="15"/>
  <c r="J2057" i="15"/>
  <c r="J2058" i="15"/>
  <c r="J2059" i="15"/>
  <c r="J2060" i="15"/>
  <c r="J2061" i="15"/>
  <c r="J2062" i="15"/>
  <c r="J2063" i="15"/>
  <c r="J2064" i="15"/>
  <c r="J2065" i="15"/>
  <c r="J2066" i="15"/>
  <c r="J2067" i="15"/>
  <c r="J2068" i="15"/>
  <c r="J2069" i="15"/>
  <c r="J2070" i="15"/>
  <c r="J2071" i="15"/>
  <c r="J2072" i="15"/>
  <c r="J2073" i="15"/>
  <c r="J2074" i="15"/>
  <c r="J2075" i="15"/>
  <c r="J2076" i="15"/>
  <c r="J2077" i="15"/>
  <c r="J2078" i="15"/>
  <c r="J2079" i="15"/>
  <c r="J2080" i="15"/>
  <c r="J2081" i="15"/>
  <c r="J2082" i="15"/>
  <c r="J2083" i="15"/>
  <c r="J2084" i="15"/>
  <c r="J2085" i="15"/>
  <c r="J2086" i="15"/>
  <c r="J2087" i="15"/>
  <c r="J2088" i="15"/>
  <c r="J2089" i="15"/>
  <c r="J2090" i="15"/>
  <c r="J2091" i="15"/>
  <c r="J2092" i="15"/>
  <c r="J2093" i="15"/>
  <c r="J2094" i="15"/>
  <c r="J2095" i="15"/>
  <c r="J2096" i="15"/>
  <c r="J2097" i="15"/>
  <c r="J2098" i="15"/>
  <c r="J2099" i="15"/>
  <c r="J2100" i="15"/>
  <c r="J2101" i="15"/>
  <c r="J2102" i="15"/>
  <c r="J2103" i="15"/>
  <c r="J2104" i="15"/>
  <c r="J2105" i="15"/>
  <c r="J2106" i="15"/>
  <c r="J2107" i="15"/>
  <c r="J2108" i="15"/>
  <c r="J2109" i="15"/>
  <c r="J2110" i="15"/>
  <c r="J2111" i="15"/>
  <c r="J2112" i="15"/>
  <c r="J2113" i="15"/>
  <c r="J2114" i="15"/>
  <c r="J2115" i="15"/>
  <c r="J2116" i="15"/>
  <c r="J2117" i="15"/>
  <c r="J2118" i="15"/>
  <c r="J2119" i="15"/>
  <c r="J2120" i="15"/>
  <c r="J2121" i="15"/>
  <c r="J2122" i="15"/>
  <c r="J2123" i="15"/>
  <c r="J2124" i="15"/>
  <c r="J2125" i="15"/>
  <c r="J2126" i="15"/>
  <c r="J2127" i="15"/>
  <c r="J2128" i="15"/>
  <c r="J2129" i="15"/>
  <c r="J2130" i="15"/>
  <c r="J2131" i="15"/>
  <c r="J2132" i="15"/>
  <c r="J2133" i="15"/>
  <c r="J2134" i="15"/>
  <c r="J2135" i="15"/>
  <c r="J2136" i="15"/>
  <c r="J2137" i="15"/>
  <c r="J2138" i="15"/>
  <c r="J2139" i="15"/>
  <c r="J2140" i="15"/>
  <c r="J2141" i="15"/>
  <c r="J2142" i="15"/>
  <c r="J2143" i="15"/>
  <c r="J2144" i="15"/>
  <c r="J2145" i="15"/>
  <c r="J2146" i="15"/>
  <c r="J2147" i="15"/>
  <c r="J2148" i="15"/>
  <c r="J2149" i="15"/>
  <c r="J2150" i="15"/>
  <c r="J2151" i="15"/>
  <c r="J2152" i="15"/>
  <c r="J2153" i="15"/>
  <c r="J2154" i="15"/>
  <c r="J2155" i="15"/>
  <c r="J2156" i="15"/>
  <c r="J2157" i="15"/>
  <c r="J2158" i="15"/>
  <c r="J2159" i="15"/>
  <c r="J2160" i="15"/>
  <c r="J2161" i="15"/>
  <c r="J2162" i="15"/>
  <c r="J2163" i="15"/>
  <c r="J2164" i="15"/>
  <c r="J2165" i="15"/>
  <c r="J2166" i="15"/>
  <c r="J2167" i="15"/>
  <c r="J2168" i="15"/>
  <c r="J2169" i="15"/>
  <c r="J2170" i="15"/>
  <c r="J2171" i="15"/>
  <c r="J2172" i="15"/>
  <c r="J2173" i="15"/>
  <c r="J2174" i="15"/>
  <c r="J2175" i="15"/>
  <c r="J2176" i="15"/>
  <c r="J2177" i="15"/>
  <c r="J2178" i="15"/>
  <c r="J2179" i="15"/>
  <c r="J2180" i="15"/>
  <c r="J2181" i="15"/>
  <c r="J2182" i="15"/>
  <c r="J2183" i="15"/>
  <c r="J2184" i="15"/>
  <c r="J2185" i="15"/>
  <c r="J2186" i="15"/>
  <c r="J2187" i="15"/>
  <c r="J2188" i="15"/>
  <c r="J2189" i="15"/>
  <c r="J2190" i="15"/>
  <c r="J2191" i="15"/>
  <c r="J2192" i="15"/>
  <c r="J2193" i="15"/>
  <c r="J2194" i="15"/>
  <c r="J2195" i="15"/>
  <c r="J2196" i="15"/>
  <c r="J2197" i="15"/>
  <c r="J2198" i="15"/>
  <c r="J2199" i="15"/>
  <c r="J2200" i="15"/>
  <c r="J2201" i="15"/>
  <c r="J2202" i="15"/>
  <c r="J2203" i="15"/>
  <c r="J2204" i="15"/>
  <c r="J2205" i="15"/>
  <c r="J2206" i="15"/>
  <c r="J2207" i="15"/>
  <c r="J2208" i="15"/>
  <c r="J2209" i="15"/>
  <c r="J2210" i="15"/>
  <c r="J2211" i="15"/>
  <c r="J2212" i="15"/>
  <c r="J2213" i="15"/>
  <c r="J2214" i="15"/>
  <c r="J2215" i="15"/>
  <c r="J2216" i="15"/>
  <c r="J2217" i="15"/>
  <c r="J2218" i="15"/>
  <c r="J2219" i="15"/>
  <c r="J2220" i="15"/>
  <c r="J2221" i="15"/>
  <c r="J2222" i="15"/>
  <c r="J2223" i="15"/>
  <c r="J2224" i="15"/>
  <c r="J2225" i="15"/>
  <c r="J2226" i="15"/>
  <c r="J2227" i="15"/>
  <c r="J2228" i="15"/>
  <c r="C9" i="15"/>
  <c r="C8" i="15"/>
  <c r="E3" i="15"/>
  <c r="F3" i="15"/>
  <c r="G3" i="15"/>
  <c r="H3" i="15"/>
  <c r="I3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341" i="15"/>
  <c r="H342" i="15"/>
  <c r="H343" i="15"/>
  <c r="H344" i="15"/>
  <c r="H345" i="15"/>
  <c r="H346" i="15"/>
  <c r="H347" i="15"/>
  <c r="H348" i="15"/>
  <c r="H349" i="15"/>
  <c r="H350" i="15"/>
  <c r="H351" i="15"/>
  <c r="H352" i="15"/>
  <c r="H353" i="15"/>
  <c r="H354" i="15"/>
  <c r="H355" i="15"/>
  <c r="H356" i="15"/>
  <c r="H357" i="15"/>
  <c r="H358" i="15"/>
  <c r="H359" i="15"/>
  <c r="H360" i="15"/>
  <c r="H361" i="15"/>
  <c r="H362" i="15"/>
  <c r="H363" i="15"/>
  <c r="H364" i="15"/>
  <c r="H365" i="15"/>
  <c r="H366" i="15"/>
  <c r="H367" i="15"/>
  <c r="H368" i="15"/>
  <c r="H369" i="15"/>
  <c r="H370" i="15"/>
  <c r="H371" i="15"/>
  <c r="H372" i="15"/>
  <c r="H373" i="15"/>
  <c r="H374" i="15"/>
  <c r="H375" i="15"/>
  <c r="H376" i="15"/>
  <c r="H377" i="15"/>
  <c r="H378" i="15"/>
  <c r="H379" i="15"/>
  <c r="H380" i="15"/>
  <c r="H381" i="15"/>
  <c r="H382" i="15"/>
  <c r="H383" i="15"/>
  <c r="H384" i="15"/>
  <c r="H385" i="15"/>
  <c r="H386" i="15"/>
  <c r="H387" i="15"/>
  <c r="H388" i="15"/>
  <c r="H389" i="15"/>
  <c r="H390" i="15"/>
  <c r="H391" i="15"/>
  <c r="H392" i="15"/>
  <c r="H393" i="15"/>
  <c r="H394" i="15"/>
  <c r="H395" i="15"/>
  <c r="H396" i="15"/>
  <c r="H397" i="15"/>
  <c r="H398" i="15"/>
  <c r="H399" i="15"/>
  <c r="H400" i="15"/>
  <c r="H401" i="15"/>
  <c r="H402" i="15"/>
  <c r="H403" i="15"/>
  <c r="H404" i="15"/>
  <c r="H405" i="15"/>
  <c r="H406" i="15"/>
  <c r="H407" i="15"/>
  <c r="H408" i="15"/>
  <c r="H409" i="15"/>
  <c r="H410" i="15"/>
  <c r="H411" i="15"/>
  <c r="H412" i="15"/>
  <c r="H413" i="15"/>
  <c r="H414" i="15"/>
  <c r="H415" i="15"/>
  <c r="H416" i="15"/>
  <c r="H417" i="15"/>
  <c r="H418" i="15"/>
  <c r="H419" i="15"/>
  <c r="H420" i="15"/>
  <c r="H421" i="15"/>
  <c r="H422" i="15"/>
  <c r="H423" i="15"/>
  <c r="H424" i="15"/>
  <c r="H425" i="15"/>
  <c r="H426" i="15"/>
  <c r="H427" i="15"/>
  <c r="H428" i="15"/>
  <c r="H429" i="15"/>
  <c r="H430" i="15"/>
  <c r="H431" i="15"/>
  <c r="H432" i="15"/>
  <c r="H433" i="15"/>
  <c r="H434" i="15"/>
  <c r="H435" i="15"/>
  <c r="H436" i="15"/>
  <c r="H437" i="15"/>
  <c r="H438" i="15"/>
  <c r="H439" i="15"/>
  <c r="H440" i="15"/>
  <c r="H441" i="15"/>
  <c r="H442" i="15"/>
  <c r="H443" i="15"/>
  <c r="H444" i="15"/>
  <c r="H445" i="15"/>
  <c r="H446" i="15"/>
  <c r="H447" i="15"/>
  <c r="H448" i="15"/>
  <c r="H449" i="15"/>
  <c r="H450" i="15"/>
  <c r="H451" i="15"/>
  <c r="H452" i="15"/>
  <c r="H453" i="15"/>
  <c r="H454" i="15"/>
  <c r="H455" i="15"/>
  <c r="H456" i="15"/>
  <c r="H457" i="15"/>
  <c r="H458" i="15"/>
  <c r="H459" i="15"/>
  <c r="H460" i="15"/>
  <c r="H461" i="15"/>
  <c r="H462" i="15"/>
  <c r="H463" i="15"/>
  <c r="H464" i="15"/>
  <c r="H465" i="15"/>
  <c r="H466" i="15"/>
  <c r="H467" i="15"/>
  <c r="H468" i="15"/>
  <c r="H469" i="15"/>
  <c r="H470" i="15"/>
  <c r="H471" i="15"/>
  <c r="H472" i="15"/>
  <c r="H473" i="15"/>
  <c r="H474" i="15"/>
  <c r="H475" i="15"/>
  <c r="H476" i="15"/>
  <c r="H477" i="15"/>
  <c r="H478" i="15"/>
  <c r="H479" i="15"/>
  <c r="H480" i="15"/>
  <c r="H481" i="15"/>
  <c r="H482" i="15"/>
  <c r="H483" i="15"/>
  <c r="H484" i="15"/>
  <c r="H485" i="15"/>
  <c r="H486" i="15"/>
  <c r="H487" i="15"/>
  <c r="H488" i="15"/>
  <c r="H489" i="15"/>
  <c r="H490" i="15"/>
  <c r="H491" i="15"/>
  <c r="H492" i="15"/>
  <c r="H493" i="15"/>
  <c r="H494" i="15"/>
  <c r="H495" i="15"/>
  <c r="H496" i="15"/>
  <c r="H497" i="15"/>
  <c r="H498" i="15"/>
  <c r="H499" i="15"/>
  <c r="H500" i="15"/>
  <c r="H501" i="15"/>
  <c r="H502" i="15"/>
  <c r="H503" i="15"/>
  <c r="H504" i="15"/>
  <c r="H505" i="15"/>
  <c r="H506" i="15"/>
  <c r="H507" i="15"/>
  <c r="H508" i="15"/>
  <c r="H509" i="15"/>
  <c r="H510" i="15"/>
  <c r="H511" i="15"/>
  <c r="H512" i="15"/>
  <c r="H513" i="15"/>
  <c r="H514" i="15"/>
  <c r="H515" i="15"/>
  <c r="H516" i="15"/>
  <c r="H517" i="15"/>
  <c r="H518" i="15"/>
  <c r="H519" i="15"/>
  <c r="H520" i="15"/>
  <c r="H521" i="15"/>
  <c r="H522" i="15"/>
  <c r="H523" i="15"/>
  <c r="H524" i="15"/>
  <c r="H525" i="15"/>
  <c r="H526" i="15"/>
  <c r="H527" i="15"/>
  <c r="H528" i="15"/>
  <c r="H529" i="15"/>
  <c r="H530" i="15"/>
  <c r="H531" i="15"/>
  <c r="H532" i="15"/>
  <c r="H533" i="15"/>
  <c r="H534" i="15"/>
  <c r="H535" i="15"/>
  <c r="H536" i="15"/>
  <c r="H537" i="15"/>
  <c r="H538" i="15"/>
  <c r="H539" i="15"/>
  <c r="H540" i="15"/>
  <c r="H541" i="15"/>
  <c r="H542" i="15"/>
  <c r="H543" i="15"/>
  <c r="H544" i="15"/>
  <c r="H545" i="15"/>
  <c r="H546" i="15"/>
  <c r="H547" i="15"/>
  <c r="H548" i="15"/>
  <c r="H549" i="15"/>
  <c r="H550" i="15"/>
  <c r="H551" i="15"/>
  <c r="H552" i="15"/>
  <c r="H553" i="15"/>
  <c r="H554" i="15"/>
  <c r="H555" i="15"/>
  <c r="H556" i="15"/>
  <c r="H557" i="15"/>
  <c r="H558" i="15"/>
  <c r="H559" i="15"/>
  <c r="H560" i="15"/>
  <c r="H561" i="15"/>
  <c r="H562" i="15"/>
  <c r="H563" i="15"/>
  <c r="H564" i="15"/>
  <c r="H565" i="15"/>
  <c r="H566" i="15"/>
  <c r="H567" i="15"/>
  <c r="H568" i="15"/>
  <c r="H569" i="15"/>
  <c r="H570" i="15"/>
  <c r="H571" i="15"/>
  <c r="H572" i="15"/>
  <c r="H573" i="15"/>
  <c r="H574" i="15"/>
  <c r="H575" i="15"/>
  <c r="H576" i="15"/>
  <c r="H577" i="15"/>
  <c r="H578" i="15"/>
  <c r="H579" i="15"/>
  <c r="H580" i="15"/>
  <c r="H581" i="15"/>
  <c r="H582" i="15"/>
  <c r="H583" i="15"/>
  <c r="H584" i="15"/>
  <c r="H585" i="15"/>
  <c r="H586" i="15"/>
  <c r="H587" i="15"/>
  <c r="H588" i="15"/>
  <c r="H589" i="15"/>
  <c r="H590" i="15"/>
  <c r="H591" i="15"/>
  <c r="H592" i="15"/>
  <c r="H593" i="15"/>
  <c r="H594" i="15"/>
  <c r="H595" i="15"/>
  <c r="H596" i="15"/>
  <c r="H597" i="15"/>
  <c r="H598" i="15"/>
  <c r="H599" i="15"/>
  <c r="H600" i="15"/>
  <c r="H601" i="15"/>
  <c r="H602" i="15"/>
  <c r="H603" i="15"/>
  <c r="H604" i="15"/>
  <c r="H605" i="15"/>
  <c r="H606" i="15"/>
  <c r="H607" i="15"/>
  <c r="H608" i="15"/>
  <c r="H609" i="15"/>
  <c r="H610" i="15"/>
  <c r="H611" i="15"/>
  <c r="H612" i="15"/>
  <c r="H613" i="15"/>
  <c r="H614" i="15"/>
  <c r="H615" i="15"/>
  <c r="H616" i="15"/>
  <c r="H617" i="15"/>
  <c r="H618" i="15"/>
  <c r="H619" i="15"/>
  <c r="H620" i="15"/>
  <c r="H621" i="15"/>
  <c r="H622" i="15"/>
  <c r="H623" i="15"/>
  <c r="H624" i="15"/>
  <c r="H625" i="15"/>
  <c r="H626" i="15"/>
  <c r="H627" i="15"/>
  <c r="H628" i="15"/>
  <c r="H629" i="15"/>
  <c r="H630" i="15"/>
  <c r="H631" i="15"/>
  <c r="H632" i="15"/>
  <c r="H633" i="15"/>
  <c r="H634" i="15"/>
  <c r="H635" i="15"/>
  <c r="H636" i="15"/>
  <c r="H637" i="15"/>
  <c r="H638" i="15"/>
  <c r="H639" i="15"/>
  <c r="H640" i="15"/>
  <c r="H641" i="15"/>
  <c r="H642" i="15"/>
  <c r="H643" i="15"/>
  <c r="H644" i="15"/>
  <c r="H645" i="15"/>
  <c r="H646" i="15"/>
  <c r="H647" i="15"/>
  <c r="H648" i="15"/>
  <c r="H649" i="15"/>
  <c r="H650" i="15"/>
  <c r="H651" i="15"/>
  <c r="H652" i="15"/>
  <c r="H653" i="15"/>
  <c r="H654" i="15"/>
  <c r="H655" i="15"/>
  <c r="H656" i="15"/>
  <c r="H657" i="15"/>
  <c r="H658" i="15"/>
  <c r="H659" i="15"/>
  <c r="H660" i="15"/>
  <c r="H661" i="15"/>
  <c r="H662" i="15"/>
  <c r="H663" i="15"/>
  <c r="H664" i="15"/>
  <c r="H665" i="15"/>
  <c r="H666" i="15"/>
  <c r="H667" i="15"/>
  <c r="H668" i="15"/>
  <c r="H669" i="15"/>
  <c r="H670" i="15"/>
  <c r="H671" i="15"/>
  <c r="H672" i="15"/>
  <c r="H673" i="15"/>
  <c r="H674" i="15"/>
  <c r="H675" i="15"/>
  <c r="H676" i="15"/>
  <c r="H677" i="15"/>
  <c r="H678" i="15"/>
  <c r="H679" i="15"/>
  <c r="H680" i="15"/>
  <c r="H681" i="15"/>
  <c r="H682" i="15"/>
  <c r="H683" i="15"/>
  <c r="H684" i="15"/>
  <c r="H685" i="15"/>
  <c r="H686" i="15"/>
  <c r="H687" i="15"/>
  <c r="H688" i="15"/>
  <c r="H689" i="15"/>
  <c r="H690" i="15"/>
  <c r="H691" i="15"/>
  <c r="H692" i="15"/>
  <c r="H693" i="15"/>
  <c r="H694" i="15"/>
  <c r="H695" i="15"/>
  <c r="H696" i="15"/>
  <c r="H697" i="15"/>
  <c r="H698" i="15"/>
  <c r="H699" i="15"/>
  <c r="H700" i="15"/>
  <c r="H701" i="15"/>
  <c r="H702" i="15"/>
  <c r="H703" i="15"/>
  <c r="H704" i="15"/>
  <c r="H705" i="15"/>
  <c r="H706" i="15"/>
  <c r="H707" i="15"/>
  <c r="H708" i="15"/>
  <c r="H709" i="15"/>
  <c r="H710" i="15"/>
  <c r="H711" i="15"/>
  <c r="H712" i="15"/>
  <c r="H713" i="15"/>
  <c r="H714" i="15"/>
  <c r="H715" i="15"/>
  <c r="H716" i="15"/>
  <c r="H717" i="15"/>
  <c r="H718" i="15"/>
  <c r="H719" i="15"/>
  <c r="H720" i="15"/>
  <c r="H721" i="15"/>
  <c r="H722" i="15"/>
  <c r="H723" i="15"/>
  <c r="H724" i="15"/>
  <c r="H725" i="15"/>
  <c r="H726" i="15"/>
  <c r="H727" i="15"/>
  <c r="H728" i="15"/>
  <c r="H729" i="15"/>
  <c r="H730" i="15"/>
  <c r="H731" i="15"/>
  <c r="H732" i="15"/>
  <c r="H733" i="15"/>
  <c r="H734" i="15"/>
  <c r="H735" i="15"/>
  <c r="H736" i="15"/>
  <c r="H737" i="15"/>
  <c r="H738" i="15"/>
  <c r="H739" i="15"/>
  <c r="H740" i="15"/>
  <c r="H741" i="15"/>
  <c r="H742" i="15"/>
  <c r="H743" i="15"/>
  <c r="H744" i="15"/>
  <c r="H745" i="15"/>
  <c r="H746" i="15"/>
  <c r="H747" i="15"/>
  <c r="H748" i="15"/>
  <c r="H749" i="15"/>
  <c r="H750" i="15"/>
  <c r="H751" i="15"/>
  <c r="H752" i="15"/>
  <c r="H753" i="15"/>
  <c r="H754" i="15"/>
  <c r="H755" i="15"/>
  <c r="H756" i="15"/>
  <c r="H757" i="15"/>
  <c r="H758" i="15"/>
  <c r="H759" i="15"/>
  <c r="H760" i="15"/>
  <c r="H761" i="15"/>
  <c r="H762" i="15"/>
  <c r="H763" i="15"/>
  <c r="H764" i="15"/>
  <c r="H765" i="15"/>
  <c r="H766" i="15"/>
  <c r="H767" i="15"/>
  <c r="H768" i="15"/>
  <c r="H769" i="15"/>
  <c r="H770" i="15"/>
  <c r="H771" i="15"/>
  <c r="H772" i="15"/>
  <c r="H773" i="15"/>
  <c r="H774" i="15"/>
  <c r="H775" i="15"/>
  <c r="H776" i="15"/>
  <c r="H777" i="15"/>
  <c r="H778" i="15"/>
  <c r="H779" i="15"/>
  <c r="H780" i="15"/>
  <c r="H781" i="15"/>
  <c r="H782" i="15"/>
  <c r="H783" i="15"/>
  <c r="H784" i="15"/>
  <c r="H785" i="15"/>
  <c r="H786" i="15"/>
  <c r="H787" i="15"/>
  <c r="H788" i="15"/>
  <c r="H789" i="15"/>
  <c r="H790" i="15"/>
  <c r="H791" i="15"/>
  <c r="H792" i="15"/>
  <c r="H793" i="15"/>
  <c r="H794" i="15"/>
  <c r="H795" i="15"/>
  <c r="H796" i="15"/>
  <c r="H797" i="15"/>
  <c r="H798" i="15"/>
  <c r="H799" i="15"/>
  <c r="H800" i="15"/>
  <c r="H801" i="15"/>
  <c r="H802" i="15"/>
  <c r="H803" i="15"/>
  <c r="H804" i="15"/>
  <c r="H805" i="15"/>
  <c r="H806" i="15"/>
  <c r="H807" i="15"/>
  <c r="H808" i="15"/>
  <c r="H809" i="15"/>
  <c r="H810" i="15"/>
  <c r="H811" i="15"/>
  <c r="H812" i="15"/>
  <c r="H813" i="15"/>
  <c r="H814" i="15"/>
  <c r="H815" i="15"/>
  <c r="H816" i="15"/>
  <c r="H817" i="15"/>
  <c r="H818" i="15"/>
  <c r="H819" i="15"/>
  <c r="H820" i="15"/>
  <c r="H821" i="15"/>
  <c r="H822" i="15"/>
  <c r="H823" i="15"/>
  <c r="H824" i="15"/>
  <c r="H825" i="15"/>
  <c r="H826" i="15"/>
  <c r="H827" i="15"/>
  <c r="H828" i="15"/>
  <c r="H829" i="15"/>
  <c r="H830" i="15"/>
  <c r="H831" i="15"/>
  <c r="H832" i="15"/>
  <c r="H833" i="15"/>
  <c r="H834" i="15"/>
  <c r="H835" i="15"/>
  <c r="H836" i="15"/>
  <c r="H837" i="15"/>
  <c r="H838" i="15"/>
  <c r="H839" i="15"/>
  <c r="H840" i="15"/>
  <c r="H841" i="15"/>
  <c r="H842" i="15"/>
  <c r="H843" i="15"/>
  <c r="H844" i="15"/>
  <c r="H845" i="15"/>
  <c r="H846" i="15"/>
  <c r="H847" i="15"/>
  <c r="H848" i="15"/>
  <c r="H849" i="15"/>
  <c r="H850" i="15"/>
  <c r="H851" i="15"/>
  <c r="H852" i="15"/>
  <c r="H853" i="15"/>
  <c r="H854" i="15"/>
  <c r="H855" i="15"/>
  <c r="H856" i="15"/>
  <c r="H857" i="15"/>
  <c r="H858" i="15"/>
  <c r="H859" i="15"/>
  <c r="H860" i="15"/>
  <c r="H861" i="15"/>
  <c r="H862" i="15"/>
  <c r="H863" i="15"/>
  <c r="H864" i="15"/>
  <c r="H865" i="15"/>
  <c r="H866" i="15"/>
  <c r="H867" i="15"/>
  <c r="H868" i="15"/>
  <c r="H869" i="15"/>
  <c r="H870" i="15"/>
  <c r="H871" i="15"/>
  <c r="H872" i="15"/>
  <c r="H873" i="15"/>
  <c r="H874" i="15"/>
  <c r="H875" i="15"/>
  <c r="H876" i="15"/>
  <c r="H877" i="15"/>
  <c r="H878" i="15"/>
  <c r="H879" i="15"/>
  <c r="H880" i="15"/>
  <c r="H881" i="15"/>
  <c r="H882" i="15"/>
  <c r="H883" i="15"/>
  <c r="H884" i="15"/>
  <c r="H885" i="15"/>
  <c r="H886" i="15"/>
  <c r="H887" i="15"/>
  <c r="H888" i="15"/>
  <c r="H889" i="15"/>
  <c r="H890" i="15"/>
  <c r="H891" i="15"/>
  <c r="H892" i="15"/>
  <c r="H893" i="15"/>
  <c r="H894" i="15"/>
  <c r="H895" i="15"/>
  <c r="H896" i="15"/>
  <c r="H897" i="15"/>
  <c r="H898" i="15"/>
  <c r="H899" i="15"/>
  <c r="H900" i="15"/>
  <c r="H901" i="15"/>
  <c r="H902" i="15"/>
  <c r="H903" i="15"/>
  <c r="H904" i="15"/>
  <c r="H905" i="15"/>
  <c r="H906" i="15"/>
  <c r="H907" i="15"/>
  <c r="H908" i="15"/>
  <c r="H909" i="15"/>
  <c r="H910" i="15"/>
  <c r="H911" i="15"/>
  <c r="H912" i="15"/>
  <c r="H913" i="15"/>
  <c r="H914" i="15"/>
  <c r="H915" i="15"/>
  <c r="H916" i="15"/>
  <c r="H917" i="15"/>
  <c r="H918" i="15"/>
  <c r="H919" i="15"/>
  <c r="H920" i="15"/>
  <c r="H921" i="15"/>
  <c r="H922" i="15"/>
  <c r="H923" i="15"/>
  <c r="H924" i="15"/>
  <c r="H925" i="15"/>
  <c r="H926" i="15"/>
  <c r="H927" i="15"/>
  <c r="H928" i="15"/>
  <c r="H929" i="15"/>
  <c r="H930" i="15"/>
  <c r="H931" i="15"/>
  <c r="H932" i="15"/>
  <c r="H933" i="15"/>
  <c r="H934" i="15"/>
  <c r="H935" i="15"/>
  <c r="H936" i="15"/>
  <c r="H937" i="15"/>
  <c r="H938" i="15"/>
  <c r="H939" i="15"/>
  <c r="H940" i="15"/>
  <c r="H941" i="15"/>
  <c r="H942" i="15"/>
  <c r="H943" i="15"/>
  <c r="H944" i="15"/>
  <c r="H945" i="15"/>
  <c r="H946" i="15"/>
  <c r="H947" i="15"/>
  <c r="H948" i="15"/>
  <c r="H949" i="15"/>
  <c r="H950" i="15"/>
  <c r="H951" i="15"/>
  <c r="H952" i="15"/>
  <c r="H953" i="15"/>
  <c r="H954" i="15"/>
  <c r="H955" i="15"/>
  <c r="H956" i="15"/>
  <c r="H957" i="15"/>
  <c r="H958" i="15"/>
  <c r="H959" i="15"/>
  <c r="H960" i="15"/>
  <c r="H961" i="15"/>
  <c r="H962" i="15"/>
  <c r="H963" i="15"/>
  <c r="H964" i="15"/>
  <c r="H965" i="15"/>
  <c r="H966" i="15"/>
  <c r="H967" i="15"/>
  <c r="H968" i="15"/>
  <c r="H969" i="15"/>
  <c r="H970" i="15"/>
  <c r="H971" i="15"/>
  <c r="H972" i="15"/>
  <c r="H973" i="15"/>
  <c r="H974" i="15"/>
  <c r="H975" i="15"/>
  <c r="H976" i="15"/>
  <c r="H977" i="15"/>
  <c r="H978" i="15"/>
  <c r="H979" i="15"/>
  <c r="H980" i="15"/>
  <c r="H981" i="15"/>
  <c r="H982" i="15"/>
  <c r="H983" i="15"/>
  <c r="H984" i="15"/>
  <c r="H985" i="15"/>
  <c r="H986" i="15"/>
  <c r="H987" i="15"/>
  <c r="H988" i="15"/>
  <c r="H989" i="15"/>
  <c r="H990" i="15"/>
  <c r="H991" i="15"/>
  <c r="H992" i="15"/>
  <c r="H993" i="15"/>
  <c r="H994" i="15"/>
  <c r="H995" i="15"/>
  <c r="H996" i="15"/>
  <c r="H997" i="15"/>
  <c r="H998" i="15"/>
  <c r="H999" i="15"/>
  <c r="H1000" i="15"/>
  <c r="H1001" i="15"/>
  <c r="H1002" i="15"/>
  <c r="H1003" i="15"/>
  <c r="H1004" i="15"/>
  <c r="H1005" i="15"/>
  <c r="H1006" i="15"/>
  <c r="H1007" i="15"/>
  <c r="H1008" i="15"/>
  <c r="H1009" i="15"/>
  <c r="H1010" i="15"/>
  <c r="H1011" i="15"/>
  <c r="H1012" i="15"/>
  <c r="H1013" i="15"/>
  <c r="H1014" i="15"/>
  <c r="H1015" i="15"/>
  <c r="H1016" i="15"/>
  <c r="H1017" i="15"/>
  <c r="H1018" i="15"/>
  <c r="H1019" i="15"/>
  <c r="H1020" i="15"/>
  <c r="H1021" i="15"/>
  <c r="H1022" i="15"/>
  <c r="H1023" i="15"/>
  <c r="H1024" i="15"/>
  <c r="H1025" i="15"/>
  <c r="H1026" i="15"/>
  <c r="H1027" i="15"/>
  <c r="H1028" i="15"/>
  <c r="H1029" i="15"/>
  <c r="H1030" i="15"/>
  <c r="H1031" i="15"/>
  <c r="H1032" i="15"/>
  <c r="H1033" i="15"/>
  <c r="H1034" i="15"/>
  <c r="H1035" i="15"/>
  <c r="H1036" i="15"/>
  <c r="H1037" i="15"/>
  <c r="H1038" i="15"/>
  <c r="H1039" i="15"/>
  <c r="H1040" i="15"/>
  <c r="H1041" i="15"/>
  <c r="H1042" i="15"/>
  <c r="H1043" i="15"/>
  <c r="H1044" i="15"/>
  <c r="H1045" i="15"/>
  <c r="H1046" i="15"/>
  <c r="H1047" i="15"/>
  <c r="H1048" i="15"/>
  <c r="H1049" i="15"/>
  <c r="H1050" i="15"/>
  <c r="H1051" i="15"/>
  <c r="H1052" i="15"/>
  <c r="H1053" i="15"/>
  <c r="H1054" i="15"/>
  <c r="H1055" i="15"/>
  <c r="H1056" i="15"/>
  <c r="H1057" i="15"/>
  <c r="H1058" i="15"/>
  <c r="H1059" i="15"/>
  <c r="H1060" i="15"/>
  <c r="H1061" i="15"/>
  <c r="H1062" i="15"/>
  <c r="H1063" i="15"/>
  <c r="H1064" i="15"/>
  <c r="H1065" i="15"/>
  <c r="H1066" i="15"/>
  <c r="H1067" i="15"/>
  <c r="H1068" i="15"/>
  <c r="H1069" i="15"/>
  <c r="H1070" i="15"/>
  <c r="H1071" i="15"/>
  <c r="H1072" i="15"/>
  <c r="H1073" i="15"/>
  <c r="H1074" i="15"/>
  <c r="H1075" i="15"/>
  <c r="H1076" i="15"/>
  <c r="H1077" i="15"/>
  <c r="H1078" i="15"/>
  <c r="H1079" i="15"/>
  <c r="H1080" i="15"/>
  <c r="H1081" i="15"/>
  <c r="H1082" i="15"/>
  <c r="H1083" i="15"/>
  <c r="H1084" i="15"/>
  <c r="H1085" i="15"/>
  <c r="H1086" i="15"/>
  <c r="H1087" i="15"/>
  <c r="H1088" i="15"/>
  <c r="H1089" i="15"/>
  <c r="H1090" i="15"/>
  <c r="H1091" i="15"/>
  <c r="H1092" i="15"/>
  <c r="H1093" i="15"/>
  <c r="H1094" i="15"/>
  <c r="H1095" i="15"/>
  <c r="H1096" i="15"/>
  <c r="H1097" i="15"/>
  <c r="H1098" i="15"/>
  <c r="H1099" i="15"/>
  <c r="H1100" i="15"/>
  <c r="H1101" i="15"/>
  <c r="H1102" i="15"/>
  <c r="H1103" i="15"/>
  <c r="H1104" i="15"/>
  <c r="H1105" i="15"/>
  <c r="H1106" i="15"/>
  <c r="H1107" i="15"/>
  <c r="H1108" i="15"/>
  <c r="H1109" i="15"/>
  <c r="H1110" i="15"/>
  <c r="H1111" i="15"/>
  <c r="H1112" i="15"/>
  <c r="H1113" i="15"/>
  <c r="H1114" i="15"/>
  <c r="H1115" i="15"/>
  <c r="H1116" i="15"/>
  <c r="H1117" i="15"/>
  <c r="H1118" i="15"/>
  <c r="H1119" i="15"/>
  <c r="H1120" i="15"/>
  <c r="H1121" i="15"/>
  <c r="H1122" i="15"/>
  <c r="H1123" i="15"/>
  <c r="H1124" i="15"/>
  <c r="H1125" i="15"/>
  <c r="H1126" i="15"/>
  <c r="H1127" i="15"/>
  <c r="H1128" i="15"/>
  <c r="H1129" i="15"/>
  <c r="H1130" i="15"/>
  <c r="H1131" i="15"/>
  <c r="H1132" i="15"/>
  <c r="H1133" i="15"/>
  <c r="H1134" i="15"/>
  <c r="H1135" i="15"/>
  <c r="H1136" i="15"/>
  <c r="H1137" i="15"/>
  <c r="H1138" i="15"/>
  <c r="H1139" i="15"/>
  <c r="H1140" i="15"/>
  <c r="H1141" i="15"/>
  <c r="H1142" i="15"/>
  <c r="H1143" i="15"/>
  <c r="H1144" i="15"/>
  <c r="H1145" i="15"/>
  <c r="H1146" i="15"/>
  <c r="H1147" i="15"/>
  <c r="H1148" i="15"/>
  <c r="H1149" i="15"/>
  <c r="H1150" i="15"/>
  <c r="H1151" i="15"/>
  <c r="H1152" i="15"/>
  <c r="H1153" i="15"/>
  <c r="H1154" i="15"/>
  <c r="H1155" i="15"/>
  <c r="H1156" i="15"/>
  <c r="H1157" i="15"/>
  <c r="H1158" i="15"/>
  <c r="H1159" i="15"/>
  <c r="H1160" i="15"/>
  <c r="H1161" i="15"/>
  <c r="H1162" i="15"/>
  <c r="H1163" i="15"/>
  <c r="H1164" i="15"/>
  <c r="H1165" i="15"/>
  <c r="H1166" i="15"/>
  <c r="H1167" i="15"/>
  <c r="H1168" i="15"/>
  <c r="H1169" i="15"/>
  <c r="H1170" i="15"/>
  <c r="H1171" i="15"/>
  <c r="H1172" i="15"/>
  <c r="H1173" i="15"/>
  <c r="H1174" i="15"/>
  <c r="H1175" i="15"/>
  <c r="H1176" i="15"/>
  <c r="H1177" i="15"/>
  <c r="H1178" i="15"/>
  <c r="H1179" i="15"/>
  <c r="H1180" i="15"/>
  <c r="H1181" i="15"/>
  <c r="H1182" i="15"/>
  <c r="H1183" i="15"/>
  <c r="H1184" i="15"/>
  <c r="H1185" i="15"/>
  <c r="H1186" i="15"/>
  <c r="H1187" i="15"/>
  <c r="H1188" i="15"/>
  <c r="H1189" i="15"/>
  <c r="H1190" i="15"/>
  <c r="H1191" i="15"/>
  <c r="H1192" i="15"/>
  <c r="H1193" i="15"/>
  <c r="H1194" i="15"/>
  <c r="H1195" i="15"/>
  <c r="H1196" i="15"/>
  <c r="H1197" i="15"/>
  <c r="H1198" i="15"/>
  <c r="H1199" i="15"/>
  <c r="H1200" i="15"/>
  <c r="H1201" i="15"/>
  <c r="H1202" i="15"/>
  <c r="H1203" i="15"/>
  <c r="H1204" i="15"/>
  <c r="H1205" i="15"/>
  <c r="H1206" i="15"/>
  <c r="H1207" i="15"/>
  <c r="H1208" i="15"/>
  <c r="H1209" i="15"/>
  <c r="H1210" i="15"/>
  <c r="H1211" i="15"/>
  <c r="H1212" i="15"/>
  <c r="H1213" i="15"/>
  <c r="H1214" i="15"/>
  <c r="H1215" i="15"/>
  <c r="H1216" i="15"/>
  <c r="H1217" i="15"/>
  <c r="H1218" i="15"/>
  <c r="H1219" i="15"/>
  <c r="H1220" i="15"/>
  <c r="H1221" i="15"/>
  <c r="H1222" i="15"/>
  <c r="H1223" i="15"/>
  <c r="H1224" i="15"/>
  <c r="H1225" i="15"/>
  <c r="H1226" i="15"/>
  <c r="H1227" i="15"/>
  <c r="H1228" i="15"/>
  <c r="H1229" i="15"/>
  <c r="H1230" i="15"/>
  <c r="H1231" i="15"/>
  <c r="H1232" i="15"/>
  <c r="H1233" i="15"/>
  <c r="H1234" i="15"/>
  <c r="H1235" i="15"/>
  <c r="H1236" i="15"/>
  <c r="H1237" i="15"/>
  <c r="H1238" i="15"/>
  <c r="H1239" i="15"/>
  <c r="H1240" i="15"/>
  <c r="H1241" i="15"/>
  <c r="H1242" i="15"/>
  <c r="H1243" i="15"/>
  <c r="H1244" i="15"/>
  <c r="H1245" i="15"/>
  <c r="H1246" i="15"/>
  <c r="H1247" i="15"/>
  <c r="H1248" i="15"/>
  <c r="H1249" i="15"/>
  <c r="H1250" i="15"/>
  <c r="H1251" i="15"/>
  <c r="H1252" i="15"/>
  <c r="H1253" i="15"/>
  <c r="H1254" i="15"/>
  <c r="H1255" i="15"/>
  <c r="H1256" i="15"/>
  <c r="H1257" i="15"/>
  <c r="H1258" i="15"/>
  <c r="H1259" i="15"/>
  <c r="H1260" i="15"/>
  <c r="H1261" i="15"/>
  <c r="H1262" i="15"/>
  <c r="H1263" i="15"/>
  <c r="H1264" i="15"/>
  <c r="H1265" i="15"/>
  <c r="H1266" i="15"/>
  <c r="H1267" i="15"/>
  <c r="H1268" i="15"/>
  <c r="H1269" i="15"/>
  <c r="H1270" i="15"/>
  <c r="H1271" i="15"/>
  <c r="H1272" i="15"/>
  <c r="H1273" i="15"/>
  <c r="H1274" i="15"/>
  <c r="H1275" i="15"/>
  <c r="H1276" i="15"/>
  <c r="H1277" i="15"/>
  <c r="H1278" i="15"/>
  <c r="H1279" i="15"/>
  <c r="H1280" i="15"/>
  <c r="H1281" i="15"/>
  <c r="H1282" i="15"/>
  <c r="H1283" i="15"/>
  <c r="H1284" i="15"/>
  <c r="H1285" i="15"/>
  <c r="H1286" i="15"/>
  <c r="H1287" i="15"/>
  <c r="H1288" i="15"/>
  <c r="H1289" i="15"/>
  <c r="H1290" i="15"/>
  <c r="H1291" i="15"/>
  <c r="H1292" i="15"/>
  <c r="H1293" i="15"/>
  <c r="H1294" i="15"/>
  <c r="H1295" i="15"/>
  <c r="H1296" i="15"/>
  <c r="H1297" i="15"/>
  <c r="H1298" i="15"/>
  <c r="H1299" i="15"/>
  <c r="H1300" i="15"/>
  <c r="H1301" i="15"/>
  <c r="H1302" i="15"/>
  <c r="H1303" i="15"/>
  <c r="H1304" i="15"/>
  <c r="H1305" i="15"/>
  <c r="H1306" i="15"/>
  <c r="H1307" i="15"/>
  <c r="H1308" i="15"/>
  <c r="H1309" i="15"/>
  <c r="H1310" i="15"/>
  <c r="H1311" i="15"/>
  <c r="H1312" i="15"/>
  <c r="H1313" i="15"/>
  <c r="H1314" i="15"/>
  <c r="H1315" i="15"/>
  <c r="H1316" i="15"/>
  <c r="H1317" i="15"/>
  <c r="H1318" i="15"/>
  <c r="H1319" i="15"/>
  <c r="H1320" i="15"/>
  <c r="H1321" i="15"/>
  <c r="H1322" i="15"/>
  <c r="H1323" i="15"/>
  <c r="H1324" i="15"/>
  <c r="H1325" i="15"/>
  <c r="H1326" i="15"/>
  <c r="H1327" i="15"/>
  <c r="H1328" i="15"/>
  <c r="H1329" i="15"/>
  <c r="H1330" i="15"/>
  <c r="H1331" i="15"/>
  <c r="H1332" i="15"/>
  <c r="H1333" i="15"/>
  <c r="H1334" i="15"/>
  <c r="H1335" i="15"/>
  <c r="H1336" i="15"/>
  <c r="H1337" i="15"/>
  <c r="H1338" i="15"/>
  <c r="H1339" i="15"/>
  <c r="H1340" i="15"/>
  <c r="H1341" i="15"/>
  <c r="H1342" i="15"/>
  <c r="H1343" i="15"/>
  <c r="H1344" i="15"/>
  <c r="H1345" i="15"/>
  <c r="H1346" i="15"/>
  <c r="H1347" i="15"/>
  <c r="H1348" i="15"/>
  <c r="H1349" i="15"/>
  <c r="H1350" i="15"/>
  <c r="H1351" i="15"/>
  <c r="H1352" i="15"/>
  <c r="H1353" i="15"/>
  <c r="H1354" i="15"/>
  <c r="H1355" i="15"/>
  <c r="H1356" i="15"/>
  <c r="H1357" i="15"/>
  <c r="H1358" i="15"/>
  <c r="H1359" i="15"/>
  <c r="H1360" i="15"/>
  <c r="H1361" i="15"/>
  <c r="H1362" i="15"/>
  <c r="H1363" i="15"/>
  <c r="H1364" i="15"/>
  <c r="H1365" i="15"/>
  <c r="H1366" i="15"/>
  <c r="H1367" i="15"/>
  <c r="H1368" i="15"/>
  <c r="H1369" i="15"/>
  <c r="H1370" i="15"/>
  <c r="H1371" i="15"/>
  <c r="H1372" i="15"/>
  <c r="H1373" i="15"/>
  <c r="H1374" i="15"/>
  <c r="H1375" i="15"/>
  <c r="H1376" i="15"/>
  <c r="H1377" i="15"/>
  <c r="H1378" i="15"/>
  <c r="H1379" i="15"/>
  <c r="H1380" i="15"/>
  <c r="H1381" i="15"/>
  <c r="H1382" i="15"/>
  <c r="H1383" i="15"/>
  <c r="H1384" i="15"/>
  <c r="H1385" i="15"/>
  <c r="H1386" i="15"/>
  <c r="H1387" i="15"/>
  <c r="H1388" i="15"/>
  <c r="H1389" i="15"/>
  <c r="H1390" i="15"/>
  <c r="H1391" i="15"/>
  <c r="H1392" i="15"/>
  <c r="H1393" i="15"/>
  <c r="H1394" i="15"/>
  <c r="H1395" i="15"/>
  <c r="H1396" i="15"/>
  <c r="H1397" i="15"/>
  <c r="H1398" i="15"/>
  <c r="H1399" i="15"/>
  <c r="H1400" i="15"/>
  <c r="H1401" i="15"/>
  <c r="H1402" i="15"/>
  <c r="H1403" i="15"/>
  <c r="H1404" i="15"/>
  <c r="H1405" i="15"/>
  <c r="H1406" i="15"/>
  <c r="H1407" i="15"/>
  <c r="H1408" i="15"/>
  <c r="H1409" i="15"/>
  <c r="H1410" i="15"/>
  <c r="H1411" i="15"/>
  <c r="H1412" i="15"/>
  <c r="H1413" i="15"/>
  <c r="H1414" i="15"/>
  <c r="H1415" i="15"/>
  <c r="H1416" i="15"/>
  <c r="H1417" i="15"/>
  <c r="H1418" i="15"/>
  <c r="H1419" i="15"/>
  <c r="H1420" i="15"/>
  <c r="H1421" i="15"/>
  <c r="H1422" i="15"/>
  <c r="H1423" i="15"/>
  <c r="H1424" i="15"/>
  <c r="H1425" i="15"/>
  <c r="H1426" i="15"/>
  <c r="H1427" i="15"/>
  <c r="H1428" i="15"/>
  <c r="H1429" i="15"/>
  <c r="H1430" i="15"/>
  <c r="H1431" i="15"/>
  <c r="H1432" i="15"/>
  <c r="H1433" i="15"/>
  <c r="H1434" i="15"/>
  <c r="H1435" i="15"/>
  <c r="H1436" i="15"/>
  <c r="H1437" i="15"/>
  <c r="H1438" i="15"/>
  <c r="H1439" i="15"/>
  <c r="H1440" i="15"/>
  <c r="H1441" i="15"/>
  <c r="H1442" i="15"/>
  <c r="H1443" i="15"/>
  <c r="H1444" i="15"/>
  <c r="H1445" i="15"/>
  <c r="H1446" i="15"/>
  <c r="H1447" i="15"/>
  <c r="H1448" i="15"/>
  <c r="H1449" i="15"/>
  <c r="H1450" i="15"/>
  <c r="H1451" i="15"/>
  <c r="H1452" i="15"/>
  <c r="H1453" i="15"/>
  <c r="H1454" i="15"/>
  <c r="H1455" i="15"/>
  <c r="H1456" i="15"/>
  <c r="H1457" i="15"/>
  <c r="H1458" i="15"/>
  <c r="H1459" i="15"/>
  <c r="H1460" i="15"/>
  <c r="H1461" i="15"/>
  <c r="H1462" i="15"/>
  <c r="H1463" i="15"/>
  <c r="H1464" i="15"/>
  <c r="H1465" i="15"/>
  <c r="H1466" i="15"/>
  <c r="H1467" i="15"/>
  <c r="H1468" i="15"/>
  <c r="H1469" i="15"/>
  <c r="H1470" i="15"/>
  <c r="H1471" i="15"/>
  <c r="H1472" i="15"/>
  <c r="H1473" i="15"/>
  <c r="H1474" i="15"/>
  <c r="H1475" i="15"/>
  <c r="H1476" i="15"/>
  <c r="H1477" i="15"/>
  <c r="H1478" i="15"/>
  <c r="H1479" i="15"/>
  <c r="H1480" i="15"/>
  <c r="H1481" i="15"/>
  <c r="H1482" i="15"/>
  <c r="H1483" i="15"/>
  <c r="H1484" i="15"/>
  <c r="H1485" i="15"/>
  <c r="H1486" i="15"/>
  <c r="H1487" i="15"/>
  <c r="H1488" i="15"/>
  <c r="H1489" i="15"/>
  <c r="H1490" i="15"/>
  <c r="H1491" i="15"/>
  <c r="H1492" i="15"/>
  <c r="H1493" i="15"/>
  <c r="H1494" i="15"/>
  <c r="H1495" i="15"/>
  <c r="H1496" i="15"/>
  <c r="H1497" i="15"/>
  <c r="H1498" i="15"/>
  <c r="H1499" i="15"/>
  <c r="H1500" i="15"/>
  <c r="H1501" i="15"/>
  <c r="H1502" i="15"/>
  <c r="H1503" i="15"/>
  <c r="H1504" i="15"/>
  <c r="H1505" i="15"/>
  <c r="H1506" i="15"/>
  <c r="H1507" i="15"/>
  <c r="H1508" i="15"/>
  <c r="H1509" i="15"/>
  <c r="H1510" i="15"/>
  <c r="H1511" i="15"/>
  <c r="H1512" i="15"/>
  <c r="H1513" i="15"/>
  <c r="H1514" i="15"/>
  <c r="H1515" i="15"/>
  <c r="H1516" i="15"/>
  <c r="H1517" i="15"/>
  <c r="H1518" i="15"/>
  <c r="H1519" i="15"/>
  <c r="H1520" i="15"/>
  <c r="H1521" i="15"/>
  <c r="H1522" i="15"/>
  <c r="H1523" i="15"/>
  <c r="H1524" i="15"/>
  <c r="H1525" i="15"/>
  <c r="H1526" i="15"/>
  <c r="H1527" i="15"/>
  <c r="H1528" i="15"/>
  <c r="H1529" i="15"/>
  <c r="H1530" i="15"/>
  <c r="H1531" i="15"/>
  <c r="H1532" i="15"/>
  <c r="H1533" i="15"/>
  <c r="H1534" i="15"/>
  <c r="H1535" i="15"/>
  <c r="H1536" i="15"/>
  <c r="H1537" i="15"/>
  <c r="H1538" i="15"/>
  <c r="H1539" i="15"/>
  <c r="H1540" i="15"/>
  <c r="H1541" i="15"/>
  <c r="H1542" i="15"/>
  <c r="H1543" i="15"/>
  <c r="H1544" i="15"/>
  <c r="H1545" i="15"/>
  <c r="H1546" i="15"/>
  <c r="H1547" i="15"/>
  <c r="H1548" i="15"/>
  <c r="H1549" i="15"/>
  <c r="H1550" i="15"/>
  <c r="H1551" i="15"/>
  <c r="H1552" i="15"/>
  <c r="H1553" i="15"/>
  <c r="H1554" i="15"/>
  <c r="H1555" i="15"/>
  <c r="H1556" i="15"/>
  <c r="H1557" i="15"/>
  <c r="H1558" i="15"/>
  <c r="H1559" i="15"/>
  <c r="H1560" i="15"/>
  <c r="H1561" i="15"/>
  <c r="H1562" i="15"/>
  <c r="H1563" i="15"/>
  <c r="H1564" i="15"/>
  <c r="H1565" i="15"/>
  <c r="H1566" i="15"/>
  <c r="H1567" i="15"/>
  <c r="H1568" i="15"/>
  <c r="H1569" i="15"/>
  <c r="H1570" i="15"/>
  <c r="H1571" i="15"/>
  <c r="H1572" i="15"/>
  <c r="H1573" i="15"/>
  <c r="H1574" i="15"/>
  <c r="H1575" i="15"/>
  <c r="H1576" i="15"/>
  <c r="H1577" i="15"/>
  <c r="H1578" i="15"/>
  <c r="H1579" i="15"/>
  <c r="H1580" i="15"/>
  <c r="H1581" i="15"/>
  <c r="H1582" i="15"/>
  <c r="H1583" i="15"/>
  <c r="H1584" i="15"/>
  <c r="H1585" i="15"/>
  <c r="H1586" i="15"/>
  <c r="H1587" i="15"/>
  <c r="H1588" i="15"/>
  <c r="H1589" i="15"/>
  <c r="H1590" i="15"/>
  <c r="H1591" i="15"/>
  <c r="H1592" i="15"/>
  <c r="H1593" i="15"/>
  <c r="H1594" i="15"/>
  <c r="H1595" i="15"/>
  <c r="H1596" i="15"/>
  <c r="H1597" i="15"/>
  <c r="H1598" i="15"/>
  <c r="H1599" i="15"/>
  <c r="H1600" i="15"/>
  <c r="H1601" i="15"/>
  <c r="H1602" i="15"/>
  <c r="H1603" i="15"/>
  <c r="H1604" i="15"/>
  <c r="H1605" i="15"/>
  <c r="H1606" i="15"/>
  <c r="H1607" i="15"/>
  <c r="H1608" i="15"/>
  <c r="H1609" i="15"/>
  <c r="H1610" i="15"/>
  <c r="H1611" i="15"/>
  <c r="H1612" i="15"/>
  <c r="H1613" i="15"/>
  <c r="H1614" i="15"/>
  <c r="H1615" i="15"/>
  <c r="H1616" i="15"/>
  <c r="H1617" i="15"/>
  <c r="H1618" i="15"/>
  <c r="H1619" i="15"/>
  <c r="H1620" i="15"/>
  <c r="H1621" i="15"/>
  <c r="H1622" i="15"/>
  <c r="H1623" i="15"/>
  <c r="H1624" i="15"/>
  <c r="H1625" i="15"/>
  <c r="H1626" i="15"/>
  <c r="H1627" i="15"/>
  <c r="H1628" i="15"/>
  <c r="H1629" i="15"/>
  <c r="H1630" i="15"/>
  <c r="H1631" i="15"/>
  <c r="H1632" i="15"/>
  <c r="H1633" i="15"/>
  <c r="H1634" i="15"/>
  <c r="H1635" i="15"/>
  <c r="H1636" i="15"/>
  <c r="H1637" i="15"/>
  <c r="H1638" i="15"/>
  <c r="H1639" i="15"/>
  <c r="H1640" i="15"/>
  <c r="H1641" i="15"/>
  <c r="H1642" i="15"/>
  <c r="H1643" i="15"/>
  <c r="H1644" i="15"/>
  <c r="H1645" i="15"/>
  <c r="H1646" i="15"/>
  <c r="H1647" i="15"/>
  <c r="H1648" i="15"/>
  <c r="H1649" i="15"/>
  <c r="H1650" i="15"/>
  <c r="H1651" i="15"/>
  <c r="H1652" i="15"/>
  <c r="H1653" i="15"/>
  <c r="H1654" i="15"/>
  <c r="H1655" i="15"/>
  <c r="H1656" i="15"/>
  <c r="H1657" i="15"/>
  <c r="H1658" i="15"/>
  <c r="H1659" i="15"/>
  <c r="H1660" i="15"/>
  <c r="H1661" i="15"/>
  <c r="H1662" i="15"/>
  <c r="H1663" i="15"/>
  <c r="H1664" i="15"/>
  <c r="H1665" i="15"/>
  <c r="H1666" i="15"/>
  <c r="H1667" i="15"/>
  <c r="H1668" i="15"/>
  <c r="H1669" i="15"/>
  <c r="H1670" i="15"/>
  <c r="H1671" i="15"/>
  <c r="H1672" i="15"/>
  <c r="H1673" i="15"/>
  <c r="H1674" i="15"/>
  <c r="H1675" i="15"/>
  <c r="H1676" i="15"/>
  <c r="H1677" i="15"/>
  <c r="H1678" i="15"/>
  <c r="H1679" i="15"/>
  <c r="H1680" i="15"/>
  <c r="H1681" i="15"/>
  <c r="H1682" i="15"/>
  <c r="H1683" i="15"/>
  <c r="H1684" i="15"/>
  <c r="H1685" i="15"/>
  <c r="H1686" i="15"/>
  <c r="H1687" i="15"/>
  <c r="H1688" i="15"/>
  <c r="H1689" i="15"/>
  <c r="H1690" i="15"/>
  <c r="H1691" i="15"/>
  <c r="H1692" i="15"/>
  <c r="H1693" i="15"/>
  <c r="H1694" i="15"/>
  <c r="H1695" i="15"/>
  <c r="H1696" i="15"/>
  <c r="H1697" i="15"/>
  <c r="H1698" i="15"/>
  <c r="H1699" i="15"/>
  <c r="H1700" i="15"/>
  <c r="H1701" i="15"/>
  <c r="H1702" i="15"/>
  <c r="H1703" i="15"/>
  <c r="H1704" i="15"/>
  <c r="H1705" i="15"/>
  <c r="H1706" i="15"/>
  <c r="H1707" i="15"/>
  <c r="H1708" i="15"/>
  <c r="H1709" i="15"/>
  <c r="H1710" i="15"/>
  <c r="H1711" i="15"/>
  <c r="H1712" i="15"/>
  <c r="H1713" i="15"/>
  <c r="H1714" i="15"/>
  <c r="H1715" i="15"/>
  <c r="H1716" i="15"/>
  <c r="H1717" i="15"/>
  <c r="H1718" i="15"/>
  <c r="H1719" i="15"/>
  <c r="H1720" i="15"/>
  <c r="H1721" i="15"/>
  <c r="H1722" i="15"/>
  <c r="H1723" i="15"/>
  <c r="H1724" i="15"/>
  <c r="H1725" i="15"/>
  <c r="H1726" i="15"/>
  <c r="H1727" i="15"/>
  <c r="H1728" i="15"/>
  <c r="H1729" i="15"/>
  <c r="H1730" i="15"/>
  <c r="H1731" i="15"/>
  <c r="H1732" i="15"/>
  <c r="H1733" i="15"/>
  <c r="H1734" i="15"/>
  <c r="H1735" i="15"/>
  <c r="H1736" i="15"/>
  <c r="H1737" i="15"/>
  <c r="H1738" i="15"/>
  <c r="H1739" i="15"/>
  <c r="H1740" i="15"/>
  <c r="H1741" i="15"/>
  <c r="H1742" i="15"/>
  <c r="H1743" i="15"/>
  <c r="H1744" i="15"/>
  <c r="H1745" i="15"/>
  <c r="H1746" i="15"/>
  <c r="H1747" i="15"/>
  <c r="H1748" i="15"/>
  <c r="H1749" i="15"/>
  <c r="H1750" i="15"/>
  <c r="H1751" i="15"/>
  <c r="H1752" i="15"/>
  <c r="H1753" i="15"/>
  <c r="H1754" i="15"/>
  <c r="H1755" i="15"/>
  <c r="H1756" i="15"/>
  <c r="H1757" i="15"/>
  <c r="H1758" i="15"/>
  <c r="H1759" i="15"/>
  <c r="H1760" i="15"/>
  <c r="H1761" i="15"/>
  <c r="H1762" i="15"/>
  <c r="H1763" i="15"/>
  <c r="H1764" i="15"/>
  <c r="H1765" i="15"/>
  <c r="H1766" i="15"/>
  <c r="H1767" i="15"/>
  <c r="H1768" i="15"/>
  <c r="H1769" i="15"/>
  <c r="H1770" i="15"/>
  <c r="H1771" i="15"/>
  <c r="H1772" i="15"/>
  <c r="H1773" i="15"/>
  <c r="H1774" i="15"/>
  <c r="H1775" i="15"/>
  <c r="H1776" i="15"/>
  <c r="H1777" i="15"/>
  <c r="H1778" i="15"/>
  <c r="H1779" i="15"/>
  <c r="H1780" i="15"/>
  <c r="H1781" i="15"/>
  <c r="H1782" i="15"/>
  <c r="H1783" i="15"/>
  <c r="H1784" i="15"/>
  <c r="H1785" i="15"/>
  <c r="H1786" i="15"/>
  <c r="H1787" i="15"/>
  <c r="H1788" i="15"/>
  <c r="H1789" i="15"/>
  <c r="H1790" i="15"/>
  <c r="H1791" i="15"/>
  <c r="H1792" i="15"/>
  <c r="H1793" i="15"/>
  <c r="H1794" i="15"/>
  <c r="H1795" i="15"/>
  <c r="H1796" i="15"/>
  <c r="H1797" i="15"/>
  <c r="H1798" i="15"/>
  <c r="H1799" i="15"/>
  <c r="H1800" i="15"/>
  <c r="H1801" i="15"/>
  <c r="H1802" i="15"/>
  <c r="H1803" i="15"/>
  <c r="H1804" i="15"/>
  <c r="H1805" i="15"/>
  <c r="H1806" i="15"/>
  <c r="H1807" i="15"/>
  <c r="H1808" i="15"/>
  <c r="H1809" i="15"/>
  <c r="H1810" i="15"/>
  <c r="H1811" i="15"/>
  <c r="H1812" i="15"/>
  <c r="H1813" i="15"/>
  <c r="H1814" i="15"/>
  <c r="H1815" i="15"/>
  <c r="H1816" i="15"/>
  <c r="H1817" i="15"/>
  <c r="H1818" i="15"/>
  <c r="H1819" i="15"/>
  <c r="H1820" i="15"/>
  <c r="H1821" i="15"/>
  <c r="H1822" i="15"/>
  <c r="H1823" i="15"/>
  <c r="H1824" i="15"/>
  <c r="H1825" i="15"/>
  <c r="H1826" i="15"/>
  <c r="H1827" i="15"/>
  <c r="H1828" i="15"/>
  <c r="H1829" i="15"/>
  <c r="H1830" i="15"/>
  <c r="H1831" i="15"/>
  <c r="H1832" i="15"/>
  <c r="H1833" i="15"/>
  <c r="H1834" i="15"/>
  <c r="H1835" i="15"/>
  <c r="H1836" i="15"/>
  <c r="H1837" i="15"/>
  <c r="H1838" i="15"/>
  <c r="H1839" i="15"/>
  <c r="H1840" i="15"/>
  <c r="H1841" i="15"/>
  <c r="H1842" i="15"/>
  <c r="H1843" i="15"/>
  <c r="H1844" i="15"/>
  <c r="H1845" i="15"/>
  <c r="H1846" i="15"/>
  <c r="H1847" i="15"/>
  <c r="H1848" i="15"/>
  <c r="H1849" i="15"/>
  <c r="H1850" i="15"/>
  <c r="H1851" i="15"/>
  <c r="H1852" i="15"/>
  <c r="H1853" i="15"/>
  <c r="H1854" i="15"/>
  <c r="H1855" i="15"/>
  <c r="H1856" i="15"/>
  <c r="H1857" i="15"/>
  <c r="H1858" i="15"/>
  <c r="H1859" i="15"/>
  <c r="H1860" i="15"/>
  <c r="H1861" i="15"/>
  <c r="H1862" i="15"/>
  <c r="H1863" i="15"/>
  <c r="H1864" i="15"/>
  <c r="H1865" i="15"/>
  <c r="H1866" i="15"/>
  <c r="H1867" i="15"/>
  <c r="H1868" i="15"/>
  <c r="H1869" i="15"/>
  <c r="H1870" i="15"/>
  <c r="H1871" i="15"/>
  <c r="H1872" i="15"/>
  <c r="H1873" i="15"/>
  <c r="H1874" i="15"/>
  <c r="H1875" i="15"/>
  <c r="H1876" i="15"/>
  <c r="H1877" i="15"/>
  <c r="H1878" i="15"/>
  <c r="H1879" i="15"/>
  <c r="H1880" i="15"/>
  <c r="H1881" i="15"/>
  <c r="H1882" i="15"/>
  <c r="H1883" i="15"/>
  <c r="H1884" i="15"/>
  <c r="H1885" i="15"/>
  <c r="H1886" i="15"/>
  <c r="H1887" i="15"/>
  <c r="H1888" i="15"/>
  <c r="H1889" i="15"/>
  <c r="H1890" i="15"/>
  <c r="H1891" i="15"/>
  <c r="H1892" i="15"/>
  <c r="H1893" i="15"/>
  <c r="H1894" i="15"/>
  <c r="H1895" i="15"/>
  <c r="H1896" i="15"/>
  <c r="H1897" i="15"/>
  <c r="H1898" i="15"/>
  <c r="H1899" i="15"/>
  <c r="H1900" i="15"/>
  <c r="H1901" i="15"/>
  <c r="H1902" i="15"/>
  <c r="H1903" i="15"/>
  <c r="H1904" i="15"/>
  <c r="H1905" i="15"/>
  <c r="H1906" i="15"/>
  <c r="H1907" i="15"/>
  <c r="H1908" i="15"/>
  <c r="H1909" i="15"/>
  <c r="H1910" i="15"/>
  <c r="H1911" i="15"/>
  <c r="H1912" i="15"/>
  <c r="H1913" i="15"/>
  <c r="H1914" i="15"/>
  <c r="H1915" i="15"/>
  <c r="H1916" i="15"/>
  <c r="H1917" i="15"/>
  <c r="H1918" i="15"/>
  <c r="H1919" i="15"/>
  <c r="H1920" i="15"/>
  <c r="H1921" i="15"/>
  <c r="H1922" i="15"/>
  <c r="H1923" i="15"/>
  <c r="H1924" i="15"/>
  <c r="H1925" i="15"/>
  <c r="H1926" i="15"/>
  <c r="H1927" i="15"/>
  <c r="H1928" i="15"/>
  <c r="H1929" i="15"/>
  <c r="H1930" i="15"/>
  <c r="H1931" i="15"/>
  <c r="H1932" i="15"/>
  <c r="H1933" i="15"/>
  <c r="H1934" i="15"/>
  <c r="H1935" i="15"/>
  <c r="H1936" i="15"/>
  <c r="H1937" i="15"/>
  <c r="H1938" i="15"/>
  <c r="H1939" i="15"/>
  <c r="H1940" i="15"/>
  <c r="H1941" i="15"/>
  <c r="H1942" i="15"/>
  <c r="H1943" i="15"/>
  <c r="H1944" i="15"/>
  <c r="H1945" i="15"/>
  <c r="H1946" i="15"/>
  <c r="H1947" i="15"/>
  <c r="H1948" i="15"/>
  <c r="H1949" i="15"/>
  <c r="H1950" i="15"/>
  <c r="H1951" i="15"/>
  <c r="H1952" i="15"/>
  <c r="H1953" i="15"/>
  <c r="H1954" i="15"/>
  <c r="H1955" i="15"/>
  <c r="H1956" i="15"/>
  <c r="H1957" i="15"/>
  <c r="H1958" i="15"/>
  <c r="H1959" i="15"/>
  <c r="H1960" i="15"/>
  <c r="H1961" i="15"/>
  <c r="H1962" i="15"/>
  <c r="H1963" i="15"/>
  <c r="H1964" i="15"/>
  <c r="H1965" i="15"/>
  <c r="H1966" i="15"/>
  <c r="H1967" i="15"/>
  <c r="H1968" i="15"/>
  <c r="H1969" i="15"/>
  <c r="H1970" i="15"/>
  <c r="H1971" i="15"/>
  <c r="H1972" i="15"/>
  <c r="H1973" i="15"/>
  <c r="H1974" i="15"/>
  <c r="H1975" i="15"/>
  <c r="H1976" i="15"/>
  <c r="H1977" i="15"/>
  <c r="H1978" i="15"/>
  <c r="H1979" i="15"/>
  <c r="H1980" i="15"/>
  <c r="H1981" i="15"/>
  <c r="H1982" i="15"/>
  <c r="H1983" i="15"/>
  <c r="H1984" i="15"/>
  <c r="H1985" i="15"/>
  <c r="H1986" i="15"/>
  <c r="H1987" i="15"/>
  <c r="H1988" i="15"/>
  <c r="H1989" i="15"/>
  <c r="H1990" i="15"/>
  <c r="H1991" i="15"/>
  <c r="H1992" i="15"/>
  <c r="H1993" i="15"/>
  <c r="H1994" i="15"/>
  <c r="H1995" i="15"/>
  <c r="H1996" i="15"/>
  <c r="H1997" i="15"/>
  <c r="H1998" i="15"/>
  <c r="H1999" i="15"/>
  <c r="H2000" i="15"/>
  <c r="H2001" i="15"/>
  <c r="H2002" i="15"/>
  <c r="H2003" i="15"/>
  <c r="H2004" i="15"/>
  <c r="H2005" i="15"/>
  <c r="H2006" i="15"/>
  <c r="H2007" i="15"/>
  <c r="H2008" i="15"/>
  <c r="H2009" i="15"/>
  <c r="H2010" i="15"/>
  <c r="H2011" i="15"/>
  <c r="H2012" i="15"/>
  <c r="H2013" i="15"/>
  <c r="H2014" i="15"/>
  <c r="H2015" i="15"/>
  <c r="H2016" i="15"/>
  <c r="H2017" i="15"/>
  <c r="H2018" i="15"/>
  <c r="H2019" i="15"/>
  <c r="H2020" i="15"/>
  <c r="H2021" i="15"/>
  <c r="H2022" i="15"/>
  <c r="H2023" i="15"/>
  <c r="H2024" i="15"/>
  <c r="H2025" i="15"/>
  <c r="H2026" i="15"/>
  <c r="H2027" i="15"/>
  <c r="H2028" i="15"/>
  <c r="H2029" i="15"/>
  <c r="H2030" i="15"/>
  <c r="H2031" i="15"/>
  <c r="H2032" i="15"/>
  <c r="H2033" i="15"/>
  <c r="H2034" i="15"/>
  <c r="H2035" i="15"/>
  <c r="H2036" i="15"/>
  <c r="H2037" i="15"/>
  <c r="H2038" i="15"/>
  <c r="H2039" i="15"/>
  <c r="H2040" i="15"/>
  <c r="H2041" i="15"/>
  <c r="H2042" i="15"/>
  <c r="H2043" i="15"/>
  <c r="H2044" i="15"/>
  <c r="H2045" i="15"/>
  <c r="H2046" i="15"/>
  <c r="H2047" i="15"/>
  <c r="H2048" i="15"/>
  <c r="H2049" i="15"/>
  <c r="H2050" i="15"/>
  <c r="H2051" i="15"/>
  <c r="H2052" i="15"/>
  <c r="H2053" i="15"/>
  <c r="H2054" i="15"/>
  <c r="H2055" i="15"/>
  <c r="H2056" i="15"/>
  <c r="H2057" i="15"/>
  <c r="H2058" i="15"/>
  <c r="H2059" i="15"/>
  <c r="H2060" i="15"/>
  <c r="H2061" i="15"/>
  <c r="H2062" i="15"/>
  <c r="H2063" i="15"/>
  <c r="H2064" i="15"/>
  <c r="H2065" i="15"/>
  <c r="H2066" i="15"/>
  <c r="H2067" i="15"/>
  <c r="H2068" i="15"/>
  <c r="H2069" i="15"/>
  <c r="H2070" i="15"/>
  <c r="H2071" i="15"/>
  <c r="H2072" i="15"/>
  <c r="H2073" i="15"/>
  <c r="H2074" i="15"/>
  <c r="H2075" i="15"/>
  <c r="H2076" i="15"/>
  <c r="H2077" i="15"/>
  <c r="H2078" i="15"/>
  <c r="H2079" i="15"/>
  <c r="H2080" i="15"/>
  <c r="H2081" i="15"/>
  <c r="H2082" i="15"/>
  <c r="H2083" i="15"/>
  <c r="H2084" i="15"/>
  <c r="H2085" i="15"/>
  <c r="H2086" i="15"/>
  <c r="H2087" i="15"/>
  <c r="H2088" i="15"/>
  <c r="H2089" i="15"/>
  <c r="H2090" i="15"/>
  <c r="H2091" i="15"/>
  <c r="H2092" i="15"/>
  <c r="H2093" i="15"/>
  <c r="H2094" i="15"/>
  <c r="H2095" i="15"/>
  <c r="H2096" i="15"/>
  <c r="H2097" i="15"/>
  <c r="H2098" i="15"/>
  <c r="H2099" i="15"/>
  <c r="H2100" i="15"/>
  <c r="H2101" i="15"/>
  <c r="H2102" i="15"/>
  <c r="H2103" i="15"/>
  <c r="H2104" i="15"/>
  <c r="H2105" i="15"/>
  <c r="H2106" i="15"/>
  <c r="H2107" i="15"/>
  <c r="H2108" i="15"/>
  <c r="H2109" i="15"/>
  <c r="H2110" i="15"/>
  <c r="H2111" i="15"/>
  <c r="H2112" i="15"/>
  <c r="H2113" i="15"/>
  <c r="H2114" i="15"/>
  <c r="H2115" i="15"/>
  <c r="H2116" i="15"/>
  <c r="H2117" i="15"/>
  <c r="H2118" i="15"/>
  <c r="H2119" i="15"/>
  <c r="H2120" i="15"/>
  <c r="H2121" i="15"/>
  <c r="H2122" i="15"/>
  <c r="H2123" i="15"/>
  <c r="H2124" i="15"/>
  <c r="H2125" i="15"/>
  <c r="H2126" i="15"/>
  <c r="H2127" i="15"/>
  <c r="H2128" i="15"/>
  <c r="H2129" i="15"/>
  <c r="H2130" i="15"/>
  <c r="H2131" i="15"/>
  <c r="H2132" i="15"/>
  <c r="H2133" i="15"/>
  <c r="H2134" i="15"/>
  <c r="H2135" i="15"/>
  <c r="H2136" i="15"/>
  <c r="H2137" i="15"/>
  <c r="H2138" i="15"/>
  <c r="H2139" i="15"/>
  <c r="H2140" i="15"/>
  <c r="H2141" i="15"/>
  <c r="H2142" i="15"/>
  <c r="H2143" i="15"/>
  <c r="H2144" i="15"/>
  <c r="H2145" i="15"/>
  <c r="H2146" i="15"/>
  <c r="H2147" i="15"/>
  <c r="H2148" i="15"/>
  <c r="H2149" i="15"/>
  <c r="H2150" i="15"/>
  <c r="H2151" i="15"/>
  <c r="H2152" i="15"/>
  <c r="H2153" i="15"/>
  <c r="H2154" i="15"/>
  <c r="H2155" i="15"/>
  <c r="H2156" i="15"/>
  <c r="H2157" i="15"/>
  <c r="H2158" i="15"/>
  <c r="H2159" i="15"/>
  <c r="H2160" i="15"/>
  <c r="H2161" i="15"/>
  <c r="H2162" i="15"/>
  <c r="H2163" i="15"/>
  <c r="H2164" i="15"/>
  <c r="H2165" i="15"/>
  <c r="H2166" i="15"/>
  <c r="H2167" i="15"/>
  <c r="H2168" i="15"/>
  <c r="H2169" i="15"/>
  <c r="H2170" i="15"/>
  <c r="H2171" i="15"/>
  <c r="H2172" i="15"/>
  <c r="H2173" i="15"/>
  <c r="H2174" i="15"/>
  <c r="H2175" i="15"/>
  <c r="H2176" i="15"/>
  <c r="H2177" i="15"/>
  <c r="H2178" i="15"/>
  <c r="H2179" i="15"/>
  <c r="H2180" i="15"/>
  <c r="H2181" i="15"/>
  <c r="H2182" i="15"/>
  <c r="H2183" i="15"/>
  <c r="H2184" i="15"/>
  <c r="H2185" i="15"/>
  <c r="H2186" i="15"/>
  <c r="H2187" i="15"/>
  <c r="H2188" i="15"/>
  <c r="H2189" i="15"/>
  <c r="H2190" i="15"/>
  <c r="H2191" i="15"/>
  <c r="H2192" i="15"/>
  <c r="H2193" i="15"/>
  <c r="H2194" i="15"/>
  <c r="H2195" i="15"/>
  <c r="H2196" i="15"/>
  <c r="H2197" i="15"/>
  <c r="H2198" i="15"/>
  <c r="H2199" i="15"/>
  <c r="H2200" i="15"/>
  <c r="H2201" i="15"/>
  <c r="H2202" i="15"/>
  <c r="H2203" i="15"/>
  <c r="H2204" i="15"/>
  <c r="H2205" i="15"/>
  <c r="H2206" i="15"/>
  <c r="H2207" i="15"/>
  <c r="H2208" i="15"/>
  <c r="H2209" i="15"/>
  <c r="H2210" i="15"/>
  <c r="H2211" i="15"/>
  <c r="H2212" i="15"/>
  <c r="H2213" i="15"/>
  <c r="H2214" i="15"/>
  <c r="H2215" i="15"/>
  <c r="H2216" i="15"/>
  <c r="H2217" i="15"/>
  <c r="H2218" i="15"/>
  <c r="H2219" i="15"/>
  <c r="H2220" i="15"/>
  <c r="H2221" i="15"/>
  <c r="H2222" i="15"/>
  <c r="H2223" i="15"/>
  <c r="H2224" i="15"/>
  <c r="H2225" i="15"/>
  <c r="H2226" i="15"/>
  <c r="H2227" i="15"/>
  <c r="H2228" i="15"/>
  <c r="C4" i="15"/>
  <c r="I4" i="15"/>
  <c r="I5" i="15"/>
  <c r="I15" i="15"/>
  <c r="H4" i="15"/>
  <c r="H5" i="15"/>
  <c r="H15" i="15"/>
  <c r="G4" i="15"/>
  <c r="G5" i="15"/>
  <c r="G15" i="15"/>
  <c r="F4" i="15"/>
  <c r="F5" i="15"/>
  <c r="F15" i="15"/>
  <c r="E4" i="15"/>
  <c r="E5" i="15"/>
  <c r="E15" i="15"/>
  <c r="D4" i="15"/>
  <c r="D5" i="15"/>
  <c r="D15" i="15"/>
  <c r="A2148" i="15"/>
  <c r="A2168" i="15"/>
  <c r="A2188" i="15"/>
  <c r="A2208" i="15"/>
  <c r="A2228" i="15"/>
  <c r="C2210" i="15"/>
  <c r="C2211" i="15"/>
  <c r="C2212" i="15"/>
  <c r="C2213" i="15"/>
  <c r="C2214" i="15"/>
  <c r="C2215" i="15"/>
  <c r="C2216" i="15"/>
  <c r="C2217" i="15"/>
  <c r="C2218" i="15"/>
  <c r="C2219" i="15"/>
  <c r="C2220" i="15"/>
  <c r="C2221" i="15"/>
  <c r="C2222" i="15"/>
  <c r="C2223" i="15"/>
  <c r="C2224" i="15"/>
  <c r="C2225" i="15"/>
  <c r="C2226" i="15"/>
  <c r="C2227" i="15"/>
  <c r="C2228" i="15"/>
  <c r="D2228" i="15"/>
  <c r="A2147" i="15"/>
  <c r="A2167" i="15"/>
  <c r="A2187" i="15"/>
  <c r="A2207" i="15"/>
  <c r="A2227" i="15"/>
  <c r="D2227" i="15"/>
  <c r="A2146" i="15"/>
  <c r="A2166" i="15"/>
  <c r="A2186" i="15"/>
  <c r="A2206" i="15"/>
  <c r="A2226" i="15"/>
  <c r="D2226" i="15"/>
  <c r="A2145" i="15"/>
  <c r="A2165" i="15"/>
  <c r="A2185" i="15"/>
  <c r="A2205" i="15"/>
  <c r="A2225" i="15"/>
  <c r="D2225" i="15"/>
  <c r="A2144" i="15"/>
  <c r="A2164" i="15"/>
  <c r="A2184" i="15"/>
  <c r="A2204" i="15"/>
  <c r="A2224" i="15"/>
  <c r="D2224" i="15"/>
  <c r="A2143" i="15"/>
  <c r="A2163" i="15"/>
  <c r="A2183" i="15"/>
  <c r="A2203" i="15"/>
  <c r="A2223" i="15"/>
  <c r="D2223" i="15"/>
  <c r="A2142" i="15"/>
  <c r="A2162" i="15"/>
  <c r="A2182" i="15"/>
  <c r="A2202" i="15"/>
  <c r="A2222" i="15"/>
  <c r="D2222" i="15"/>
  <c r="A2141" i="15"/>
  <c r="A2161" i="15"/>
  <c r="A2181" i="15"/>
  <c r="A2201" i="15"/>
  <c r="A2221" i="15"/>
  <c r="D2221" i="15"/>
  <c r="A2140" i="15"/>
  <c r="A2160" i="15"/>
  <c r="A2180" i="15"/>
  <c r="A2200" i="15"/>
  <c r="A2220" i="15"/>
  <c r="D2220" i="15"/>
  <c r="A2139" i="15"/>
  <c r="A2159" i="15"/>
  <c r="A2179" i="15"/>
  <c r="A2199" i="15"/>
  <c r="A2219" i="15"/>
  <c r="D2219" i="15"/>
  <c r="A2138" i="15"/>
  <c r="A2158" i="15"/>
  <c r="A2178" i="15"/>
  <c r="A2198" i="15"/>
  <c r="A2218" i="15"/>
  <c r="D2218" i="15"/>
  <c r="A2137" i="15"/>
  <c r="A2157" i="15"/>
  <c r="A2177" i="15"/>
  <c r="A2197" i="15"/>
  <c r="A2217" i="15"/>
  <c r="D2217" i="15"/>
  <c r="A2136" i="15"/>
  <c r="A2156" i="15"/>
  <c r="A2176" i="15"/>
  <c r="A2196" i="15"/>
  <c r="A2216" i="15"/>
  <c r="D2216" i="15"/>
  <c r="A2135" i="15"/>
  <c r="A2155" i="15"/>
  <c r="A2175" i="15"/>
  <c r="A2195" i="15"/>
  <c r="A2215" i="15"/>
  <c r="D2215" i="15"/>
  <c r="A2134" i="15"/>
  <c r="A2154" i="15"/>
  <c r="A2174" i="15"/>
  <c r="A2194" i="15"/>
  <c r="A2214" i="15"/>
  <c r="D2214" i="15"/>
  <c r="A2133" i="15"/>
  <c r="A2153" i="15"/>
  <c r="A2173" i="15"/>
  <c r="A2193" i="15"/>
  <c r="A2213" i="15"/>
  <c r="D2213" i="15"/>
  <c r="A2132" i="15"/>
  <c r="A2152" i="15"/>
  <c r="A2172" i="15"/>
  <c r="A2192" i="15"/>
  <c r="A2212" i="15"/>
  <c r="D2212" i="15"/>
  <c r="A2131" i="15"/>
  <c r="A2151" i="15"/>
  <c r="A2171" i="15"/>
  <c r="A2191" i="15"/>
  <c r="A2211" i="15"/>
  <c r="D2211" i="15"/>
  <c r="A2130" i="15"/>
  <c r="A2150" i="15"/>
  <c r="A2170" i="15"/>
  <c r="A2190" i="15"/>
  <c r="A2210" i="15"/>
  <c r="D2210" i="15"/>
  <c r="A2129" i="15"/>
  <c r="A2149" i="15"/>
  <c r="A2169" i="15"/>
  <c r="A2189" i="15"/>
  <c r="A2209" i="15"/>
  <c r="D2209" i="15"/>
  <c r="C2190" i="15"/>
  <c r="C2191" i="15"/>
  <c r="C2192" i="15"/>
  <c r="C2193" i="15"/>
  <c r="C2194" i="15"/>
  <c r="C2195" i="15"/>
  <c r="C2196" i="15"/>
  <c r="C2197" i="15"/>
  <c r="C2198" i="15"/>
  <c r="C2199" i="15"/>
  <c r="C2200" i="15"/>
  <c r="C2201" i="15"/>
  <c r="C2202" i="15"/>
  <c r="C2203" i="15"/>
  <c r="C2204" i="15"/>
  <c r="C2205" i="15"/>
  <c r="C2206" i="15"/>
  <c r="C2207" i="15"/>
  <c r="C2208" i="15"/>
  <c r="D2208" i="15"/>
  <c r="D2207" i="15"/>
  <c r="D2206" i="15"/>
  <c r="D2205" i="15"/>
  <c r="D2204" i="15"/>
  <c r="D2203" i="15"/>
  <c r="D2202" i="15"/>
  <c r="D2201" i="15"/>
  <c r="D2200" i="15"/>
  <c r="D2199" i="15"/>
  <c r="D2198" i="15"/>
  <c r="D2197" i="15"/>
  <c r="D2196" i="15"/>
  <c r="D2195" i="15"/>
  <c r="D2194" i="15"/>
  <c r="D2193" i="15"/>
  <c r="D2192" i="15"/>
  <c r="D2191" i="15"/>
  <c r="D2190" i="15"/>
  <c r="D2189" i="15"/>
  <c r="C2170" i="15"/>
  <c r="C2171" i="15"/>
  <c r="C2172" i="15"/>
  <c r="C2173" i="15"/>
  <c r="C2174" i="15"/>
  <c r="C2175" i="15"/>
  <c r="C2176" i="15"/>
  <c r="C2177" i="15"/>
  <c r="C2178" i="15"/>
  <c r="C2179" i="15"/>
  <c r="C2180" i="15"/>
  <c r="C2181" i="15"/>
  <c r="C2182" i="15"/>
  <c r="C2183" i="15"/>
  <c r="C2184" i="15"/>
  <c r="C2185" i="15"/>
  <c r="C2186" i="15"/>
  <c r="C2187" i="15"/>
  <c r="C2188" i="15"/>
  <c r="D2188" i="15"/>
  <c r="D2187" i="15"/>
  <c r="D2186" i="15"/>
  <c r="D2185" i="15"/>
  <c r="D2184" i="15"/>
  <c r="D2183" i="15"/>
  <c r="D2182" i="15"/>
  <c r="D2181" i="15"/>
  <c r="D2180" i="15"/>
  <c r="D2179" i="15"/>
  <c r="D2178" i="15"/>
  <c r="D2177" i="15"/>
  <c r="D2176" i="15"/>
  <c r="D2175" i="15"/>
  <c r="D2174" i="15"/>
  <c r="D2173" i="15"/>
  <c r="D2172" i="15"/>
  <c r="D2171" i="15"/>
  <c r="D2170" i="15"/>
  <c r="D2169" i="15"/>
  <c r="C2150" i="15"/>
  <c r="C2151" i="15"/>
  <c r="C2152" i="15"/>
  <c r="C2153" i="15"/>
  <c r="C2154" i="15"/>
  <c r="C2155" i="15"/>
  <c r="C2156" i="15"/>
  <c r="C2157" i="15"/>
  <c r="C2158" i="15"/>
  <c r="C2159" i="15"/>
  <c r="C2160" i="15"/>
  <c r="C2161" i="15"/>
  <c r="C2162" i="15"/>
  <c r="C2163" i="15"/>
  <c r="C2164" i="15"/>
  <c r="C2165" i="15"/>
  <c r="C2166" i="15"/>
  <c r="C2167" i="15"/>
  <c r="C2168" i="15"/>
  <c r="D2168" i="15"/>
  <c r="D2167" i="15"/>
  <c r="D2166" i="15"/>
  <c r="D2165" i="15"/>
  <c r="D2164" i="15"/>
  <c r="D2163" i="15"/>
  <c r="D2162" i="15"/>
  <c r="D2161" i="15"/>
  <c r="D2160" i="15"/>
  <c r="D2159" i="15"/>
  <c r="D2158" i="15"/>
  <c r="D2157" i="15"/>
  <c r="D2156" i="15"/>
  <c r="D2155" i="15"/>
  <c r="D2154" i="15"/>
  <c r="D2153" i="15"/>
  <c r="D2152" i="15"/>
  <c r="D2151" i="15"/>
  <c r="D2150" i="15"/>
  <c r="D2149" i="15"/>
  <c r="C2130" i="15"/>
  <c r="C2131" i="15"/>
  <c r="C2132" i="15"/>
  <c r="C2133" i="15"/>
  <c r="C2134" i="15"/>
  <c r="C2135" i="15"/>
  <c r="C2136" i="15"/>
  <c r="C2137" i="15"/>
  <c r="C2138" i="15"/>
  <c r="C2139" i="15"/>
  <c r="C2140" i="15"/>
  <c r="C2141" i="15"/>
  <c r="C2142" i="15"/>
  <c r="C2143" i="15"/>
  <c r="C2144" i="15"/>
  <c r="C2145" i="15"/>
  <c r="C2146" i="15"/>
  <c r="C2147" i="15"/>
  <c r="C2148" i="15"/>
  <c r="D2148" i="15"/>
  <c r="D2147" i="15"/>
  <c r="D2146" i="15"/>
  <c r="D2145" i="15"/>
  <c r="D2144" i="15"/>
  <c r="D2143" i="15"/>
  <c r="D2142" i="15"/>
  <c r="D2141" i="15"/>
  <c r="D2140" i="15"/>
  <c r="D2139" i="15"/>
  <c r="D2138" i="15"/>
  <c r="D2137" i="15"/>
  <c r="D2136" i="15"/>
  <c r="D2135" i="15"/>
  <c r="D2134" i="15"/>
  <c r="D2133" i="15"/>
  <c r="D2132" i="15"/>
  <c r="D2131" i="15"/>
  <c r="D2130" i="15"/>
  <c r="D2129" i="15"/>
  <c r="A2048" i="15"/>
  <c r="A2068" i="15"/>
  <c r="A2088" i="15"/>
  <c r="A2108" i="15"/>
  <c r="A2128" i="15"/>
  <c r="C2110" i="15"/>
  <c r="C2111" i="15"/>
  <c r="C2112" i="15"/>
  <c r="C2113" i="15"/>
  <c r="C2114" i="15"/>
  <c r="C2115" i="15"/>
  <c r="C2116" i="15"/>
  <c r="C2117" i="15"/>
  <c r="C2118" i="15"/>
  <c r="C2119" i="15"/>
  <c r="C2120" i="15"/>
  <c r="C2121" i="15"/>
  <c r="C2122" i="15"/>
  <c r="C2123" i="15"/>
  <c r="C2124" i="15"/>
  <c r="C2125" i="15"/>
  <c r="C2126" i="15"/>
  <c r="C2127" i="15"/>
  <c r="C2128" i="15"/>
  <c r="D2128" i="15"/>
  <c r="A2047" i="15"/>
  <c r="A2067" i="15"/>
  <c r="A2087" i="15"/>
  <c r="A2107" i="15"/>
  <c r="A2127" i="15"/>
  <c r="D2127" i="15"/>
  <c r="A2046" i="15"/>
  <c r="A2066" i="15"/>
  <c r="A2086" i="15"/>
  <c r="A2106" i="15"/>
  <c r="A2126" i="15"/>
  <c r="D2126" i="15"/>
  <c r="A2045" i="15"/>
  <c r="A2065" i="15"/>
  <c r="A2085" i="15"/>
  <c r="A2105" i="15"/>
  <c r="A2125" i="15"/>
  <c r="D2125" i="15"/>
  <c r="A2044" i="15"/>
  <c r="A2064" i="15"/>
  <c r="A2084" i="15"/>
  <c r="A2104" i="15"/>
  <c r="A2124" i="15"/>
  <c r="D2124" i="15"/>
  <c r="A2043" i="15"/>
  <c r="A2063" i="15"/>
  <c r="A2083" i="15"/>
  <c r="A2103" i="15"/>
  <c r="A2123" i="15"/>
  <c r="D2123" i="15"/>
  <c r="A2042" i="15"/>
  <c r="A2062" i="15"/>
  <c r="A2082" i="15"/>
  <c r="A2102" i="15"/>
  <c r="A2122" i="15"/>
  <c r="D2122" i="15"/>
  <c r="A2041" i="15"/>
  <c r="A2061" i="15"/>
  <c r="A2081" i="15"/>
  <c r="A2101" i="15"/>
  <c r="A2121" i="15"/>
  <c r="D2121" i="15"/>
  <c r="A2040" i="15"/>
  <c r="A2060" i="15"/>
  <c r="A2080" i="15"/>
  <c r="A2100" i="15"/>
  <c r="A2120" i="15"/>
  <c r="D2120" i="15"/>
  <c r="A2039" i="15"/>
  <c r="A2059" i="15"/>
  <c r="A2079" i="15"/>
  <c r="A2099" i="15"/>
  <c r="A2119" i="15"/>
  <c r="D2119" i="15"/>
  <c r="A2038" i="15"/>
  <c r="A2058" i="15"/>
  <c r="A2078" i="15"/>
  <c r="A2098" i="15"/>
  <c r="A2118" i="15"/>
  <c r="D2118" i="15"/>
  <c r="A2037" i="15"/>
  <c r="A2057" i="15"/>
  <c r="A2077" i="15"/>
  <c r="A2097" i="15"/>
  <c r="A2117" i="15"/>
  <c r="D2117" i="15"/>
  <c r="A2036" i="15"/>
  <c r="A2056" i="15"/>
  <c r="A2076" i="15"/>
  <c r="A2096" i="15"/>
  <c r="A2116" i="15"/>
  <c r="D2116" i="15"/>
  <c r="A2035" i="15"/>
  <c r="A2055" i="15"/>
  <c r="A2075" i="15"/>
  <c r="A2095" i="15"/>
  <c r="A2115" i="15"/>
  <c r="D2115" i="15"/>
  <c r="A2034" i="15"/>
  <c r="A2054" i="15"/>
  <c r="A2074" i="15"/>
  <c r="A2094" i="15"/>
  <c r="A2114" i="15"/>
  <c r="D2114" i="15"/>
  <c r="A2033" i="15"/>
  <c r="A2053" i="15"/>
  <c r="A2073" i="15"/>
  <c r="A2093" i="15"/>
  <c r="A2113" i="15"/>
  <c r="D2113" i="15"/>
  <c r="A2032" i="15"/>
  <c r="A2052" i="15"/>
  <c r="A2072" i="15"/>
  <c r="A2092" i="15"/>
  <c r="A2112" i="15"/>
  <c r="D2112" i="15"/>
  <c r="A2031" i="15"/>
  <c r="A2051" i="15"/>
  <c r="A2071" i="15"/>
  <c r="A2091" i="15"/>
  <c r="A2111" i="15"/>
  <c r="D2111" i="15"/>
  <c r="A2030" i="15"/>
  <c r="A2050" i="15"/>
  <c r="A2070" i="15"/>
  <c r="A2090" i="15"/>
  <c r="A2110" i="15"/>
  <c r="D2110" i="15"/>
  <c r="A2029" i="15"/>
  <c r="A2049" i="15"/>
  <c r="A2069" i="15"/>
  <c r="A2089" i="15"/>
  <c r="A2109" i="15"/>
  <c r="D2109" i="15"/>
  <c r="C2090" i="15"/>
  <c r="C2091" i="15"/>
  <c r="C2092" i="15"/>
  <c r="C2093" i="15"/>
  <c r="C2094" i="15"/>
  <c r="C2095" i="15"/>
  <c r="C2096" i="15"/>
  <c r="C2097" i="15"/>
  <c r="C2098" i="15"/>
  <c r="C2099" i="15"/>
  <c r="C2100" i="15"/>
  <c r="C2101" i="15"/>
  <c r="C2102" i="15"/>
  <c r="C2103" i="15"/>
  <c r="C2104" i="15"/>
  <c r="C2105" i="15"/>
  <c r="C2106" i="15"/>
  <c r="C2107" i="15"/>
  <c r="C2108" i="15"/>
  <c r="D2108" i="15"/>
  <c r="D2107" i="15"/>
  <c r="D2106" i="15"/>
  <c r="D2105" i="15"/>
  <c r="D2104" i="15"/>
  <c r="D2103" i="15"/>
  <c r="D2102" i="15"/>
  <c r="D2101" i="15"/>
  <c r="D2100" i="15"/>
  <c r="D2099" i="15"/>
  <c r="D2098" i="15"/>
  <c r="D2097" i="15"/>
  <c r="D2096" i="15"/>
  <c r="D2095" i="15"/>
  <c r="D2094" i="15"/>
  <c r="D2093" i="15"/>
  <c r="D2092" i="15"/>
  <c r="D2091" i="15"/>
  <c r="D2090" i="15"/>
  <c r="D2089" i="15"/>
  <c r="C2070" i="15"/>
  <c r="C2071" i="15"/>
  <c r="C2072" i="15"/>
  <c r="C2073" i="15"/>
  <c r="C2074" i="15"/>
  <c r="C2075" i="15"/>
  <c r="C2076" i="15"/>
  <c r="C2077" i="15"/>
  <c r="C2078" i="15"/>
  <c r="C2079" i="15"/>
  <c r="C2080" i="15"/>
  <c r="C2081" i="15"/>
  <c r="C2082" i="15"/>
  <c r="C2083" i="15"/>
  <c r="C2084" i="15"/>
  <c r="C2085" i="15"/>
  <c r="C2086" i="15"/>
  <c r="C2087" i="15"/>
  <c r="C2088" i="15"/>
  <c r="D2088" i="15"/>
  <c r="D2087" i="15"/>
  <c r="D2086" i="15"/>
  <c r="D2085" i="15"/>
  <c r="D2084" i="15"/>
  <c r="D2083" i="15"/>
  <c r="D2082" i="15"/>
  <c r="D2081" i="15"/>
  <c r="D2080" i="15"/>
  <c r="D2079" i="15"/>
  <c r="D2078" i="15"/>
  <c r="D2077" i="15"/>
  <c r="D2076" i="15"/>
  <c r="D2075" i="15"/>
  <c r="D2074" i="15"/>
  <c r="D2073" i="15"/>
  <c r="D2072" i="15"/>
  <c r="D2071" i="15"/>
  <c r="D2070" i="15"/>
  <c r="D2069" i="15"/>
  <c r="C2050" i="15"/>
  <c r="C2051" i="15"/>
  <c r="C2052" i="15"/>
  <c r="C2053" i="15"/>
  <c r="C2054" i="15"/>
  <c r="C2055" i="15"/>
  <c r="C2056" i="15"/>
  <c r="C2057" i="15"/>
  <c r="C2058" i="15"/>
  <c r="C2059" i="15"/>
  <c r="C2060" i="15"/>
  <c r="C2061" i="15"/>
  <c r="C2062" i="15"/>
  <c r="C2063" i="15"/>
  <c r="C2064" i="15"/>
  <c r="C2065" i="15"/>
  <c r="C2066" i="15"/>
  <c r="C2067" i="15"/>
  <c r="C2068" i="15"/>
  <c r="D2068" i="15"/>
  <c r="D2067" i="15"/>
  <c r="D2066" i="15"/>
  <c r="D2065" i="15"/>
  <c r="D2064" i="15"/>
  <c r="D2063" i="15"/>
  <c r="D2062" i="15"/>
  <c r="D2061" i="15"/>
  <c r="D2060" i="15"/>
  <c r="D2059" i="15"/>
  <c r="D2058" i="15"/>
  <c r="D2057" i="15"/>
  <c r="D2056" i="15"/>
  <c r="D2055" i="15"/>
  <c r="D2054" i="15"/>
  <c r="D2053" i="15"/>
  <c r="D2052" i="15"/>
  <c r="D2051" i="15"/>
  <c r="D2050" i="15"/>
  <c r="D2049" i="15"/>
  <c r="C2030" i="15"/>
  <c r="C2031" i="15"/>
  <c r="C2032" i="15"/>
  <c r="C2033" i="15"/>
  <c r="C2034" i="15"/>
  <c r="C2035" i="15"/>
  <c r="C2036" i="15"/>
  <c r="C2037" i="15"/>
  <c r="C2038" i="15"/>
  <c r="C2039" i="15"/>
  <c r="C2040" i="15"/>
  <c r="C2041" i="15"/>
  <c r="C2042" i="15"/>
  <c r="C2043" i="15"/>
  <c r="C2044" i="15"/>
  <c r="C2045" i="15"/>
  <c r="C2046" i="15"/>
  <c r="C2047" i="15"/>
  <c r="C2048" i="15"/>
  <c r="D2048" i="15"/>
  <c r="D2047" i="15"/>
  <c r="D2046" i="15"/>
  <c r="D2045" i="15"/>
  <c r="D2044" i="15"/>
  <c r="D2043" i="15"/>
  <c r="D2042" i="15"/>
  <c r="D2041" i="15"/>
  <c r="D2040" i="15"/>
  <c r="D2039" i="15"/>
  <c r="D2038" i="15"/>
  <c r="D2037" i="15"/>
  <c r="D2036" i="15"/>
  <c r="D2035" i="15"/>
  <c r="D2034" i="15"/>
  <c r="D2033" i="15"/>
  <c r="D2032" i="15"/>
  <c r="D2031" i="15"/>
  <c r="D2030" i="15"/>
  <c r="D2029" i="15"/>
  <c r="A1948" i="15"/>
  <c r="A1968" i="15"/>
  <c r="A1988" i="15"/>
  <c r="A2008" i="15"/>
  <c r="A2028" i="15"/>
  <c r="C2010" i="15"/>
  <c r="C2011" i="15"/>
  <c r="C2012" i="15"/>
  <c r="C2013" i="15"/>
  <c r="C2014" i="15"/>
  <c r="C2015" i="15"/>
  <c r="C2016" i="15"/>
  <c r="C2017" i="15"/>
  <c r="C2018" i="15"/>
  <c r="C2019" i="15"/>
  <c r="C2020" i="15"/>
  <c r="C2021" i="15"/>
  <c r="C2022" i="15"/>
  <c r="C2023" i="15"/>
  <c r="C2024" i="15"/>
  <c r="C2025" i="15"/>
  <c r="C2026" i="15"/>
  <c r="C2027" i="15"/>
  <c r="C2028" i="15"/>
  <c r="D2028" i="15"/>
  <c r="A1947" i="15"/>
  <c r="A1967" i="15"/>
  <c r="A1987" i="15"/>
  <c r="A2007" i="15"/>
  <c r="A2027" i="15"/>
  <c r="D2027" i="15"/>
  <c r="A1946" i="15"/>
  <c r="A1966" i="15"/>
  <c r="A1986" i="15"/>
  <c r="A2006" i="15"/>
  <c r="A2026" i="15"/>
  <c r="D2026" i="15"/>
  <c r="A1945" i="15"/>
  <c r="A1965" i="15"/>
  <c r="A1985" i="15"/>
  <c r="A2005" i="15"/>
  <c r="A2025" i="15"/>
  <c r="D2025" i="15"/>
  <c r="A1944" i="15"/>
  <c r="A1964" i="15"/>
  <c r="A1984" i="15"/>
  <c r="A2004" i="15"/>
  <c r="A2024" i="15"/>
  <c r="D2024" i="15"/>
  <c r="A1943" i="15"/>
  <c r="A1963" i="15"/>
  <c r="A1983" i="15"/>
  <c r="A2003" i="15"/>
  <c r="A2023" i="15"/>
  <c r="D2023" i="15"/>
  <c r="A1942" i="15"/>
  <c r="A1962" i="15"/>
  <c r="A1982" i="15"/>
  <c r="A2002" i="15"/>
  <c r="A2022" i="15"/>
  <c r="D2022" i="15"/>
  <c r="A1941" i="15"/>
  <c r="A1961" i="15"/>
  <c r="A1981" i="15"/>
  <c r="A2001" i="15"/>
  <c r="A2021" i="15"/>
  <c r="D2021" i="15"/>
  <c r="A1940" i="15"/>
  <c r="A1960" i="15"/>
  <c r="A1980" i="15"/>
  <c r="A2000" i="15"/>
  <c r="A2020" i="15"/>
  <c r="D2020" i="15"/>
  <c r="A1939" i="15"/>
  <c r="A1959" i="15"/>
  <c r="A1979" i="15"/>
  <c r="A1999" i="15"/>
  <c r="A2019" i="15"/>
  <c r="D2019" i="15"/>
  <c r="A1938" i="15"/>
  <c r="A1958" i="15"/>
  <c r="A1978" i="15"/>
  <c r="A1998" i="15"/>
  <c r="A2018" i="15"/>
  <c r="D2018" i="15"/>
  <c r="A1937" i="15"/>
  <c r="A1957" i="15"/>
  <c r="A1977" i="15"/>
  <c r="A1997" i="15"/>
  <c r="A2017" i="15"/>
  <c r="D2017" i="15"/>
  <c r="A1936" i="15"/>
  <c r="A1956" i="15"/>
  <c r="A1976" i="15"/>
  <c r="A1996" i="15"/>
  <c r="A2016" i="15"/>
  <c r="D2016" i="15"/>
  <c r="A1935" i="15"/>
  <c r="A1955" i="15"/>
  <c r="A1975" i="15"/>
  <c r="A1995" i="15"/>
  <c r="A2015" i="15"/>
  <c r="D2015" i="15"/>
  <c r="A1934" i="15"/>
  <c r="A1954" i="15"/>
  <c r="A1974" i="15"/>
  <c r="A1994" i="15"/>
  <c r="A2014" i="15"/>
  <c r="D2014" i="15"/>
  <c r="A1933" i="15"/>
  <c r="A1953" i="15"/>
  <c r="A1973" i="15"/>
  <c r="A1993" i="15"/>
  <c r="A2013" i="15"/>
  <c r="D2013" i="15"/>
  <c r="A1932" i="15"/>
  <c r="A1952" i="15"/>
  <c r="A1972" i="15"/>
  <c r="A1992" i="15"/>
  <c r="A2012" i="15"/>
  <c r="D2012" i="15"/>
  <c r="A1931" i="15"/>
  <c r="A1951" i="15"/>
  <c r="A1971" i="15"/>
  <c r="A1991" i="15"/>
  <c r="A2011" i="15"/>
  <c r="D2011" i="15"/>
  <c r="A1930" i="15"/>
  <c r="A1950" i="15"/>
  <c r="A1970" i="15"/>
  <c r="A1990" i="15"/>
  <c r="A2010" i="15"/>
  <c r="D2010" i="15"/>
  <c r="A1929" i="15"/>
  <c r="A1949" i="15"/>
  <c r="A1969" i="15"/>
  <c r="A1989" i="15"/>
  <c r="A2009" i="15"/>
  <c r="D2009" i="15"/>
  <c r="C1990" i="15"/>
  <c r="C1991" i="15"/>
  <c r="C1992" i="15"/>
  <c r="C1993" i="15"/>
  <c r="C1994" i="15"/>
  <c r="C1995" i="15"/>
  <c r="C1996" i="15"/>
  <c r="C1997" i="15"/>
  <c r="C1998" i="15"/>
  <c r="C1999" i="15"/>
  <c r="C2000" i="15"/>
  <c r="C2001" i="15"/>
  <c r="C2002" i="15"/>
  <c r="C2003" i="15"/>
  <c r="C2004" i="15"/>
  <c r="C2005" i="15"/>
  <c r="C2006" i="15"/>
  <c r="C2007" i="15"/>
  <c r="C2008" i="15"/>
  <c r="D2008" i="15"/>
  <c r="D2007" i="15"/>
  <c r="D2006" i="15"/>
  <c r="D2005" i="15"/>
  <c r="D2004" i="15"/>
  <c r="D2003" i="15"/>
  <c r="D2002" i="15"/>
  <c r="D2001" i="15"/>
  <c r="D2000" i="15"/>
  <c r="D1999" i="15"/>
  <c r="D1998" i="15"/>
  <c r="D1997" i="15"/>
  <c r="D1996" i="15"/>
  <c r="D1995" i="15"/>
  <c r="D1994" i="15"/>
  <c r="D1993" i="15"/>
  <c r="D1992" i="15"/>
  <c r="D1991" i="15"/>
  <c r="D1990" i="15"/>
  <c r="D1989" i="15"/>
  <c r="C1970" i="15"/>
  <c r="C1971" i="15"/>
  <c r="C1972" i="15"/>
  <c r="C1973" i="15"/>
  <c r="C1974" i="15"/>
  <c r="C1975" i="15"/>
  <c r="C1976" i="15"/>
  <c r="C1977" i="15"/>
  <c r="C1978" i="15"/>
  <c r="C1979" i="15"/>
  <c r="C1980" i="15"/>
  <c r="C1981" i="15"/>
  <c r="C1982" i="15"/>
  <c r="C1983" i="15"/>
  <c r="C1984" i="15"/>
  <c r="C1985" i="15"/>
  <c r="C1986" i="15"/>
  <c r="C1987" i="15"/>
  <c r="C1988" i="15"/>
  <c r="D1988" i="15"/>
  <c r="D1987" i="15"/>
  <c r="D1986" i="15"/>
  <c r="D1985" i="15"/>
  <c r="D1984" i="15"/>
  <c r="D1983" i="15"/>
  <c r="D1982" i="15"/>
  <c r="D1981" i="15"/>
  <c r="D1980" i="15"/>
  <c r="D1979" i="15"/>
  <c r="D1978" i="15"/>
  <c r="D1977" i="15"/>
  <c r="D1976" i="15"/>
  <c r="D1975" i="15"/>
  <c r="D1974" i="15"/>
  <c r="D1973" i="15"/>
  <c r="D1972" i="15"/>
  <c r="D1971" i="15"/>
  <c r="D1970" i="15"/>
  <c r="D1969" i="15"/>
  <c r="C1950" i="15"/>
  <c r="C1951" i="15"/>
  <c r="C1952" i="15"/>
  <c r="C1953" i="15"/>
  <c r="C1954" i="15"/>
  <c r="C1955" i="15"/>
  <c r="C1956" i="15"/>
  <c r="C1957" i="15"/>
  <c r="C1958" i="15"/>
  <c r="C1959" i="15"/>
  <c r="C1960" i="15"/>
  <c r="C1961" i="15"/>
  <c r="C1962" i="15"/>
  <c r="C1963" i="15"/>
  <c r="C1964" i="15"/>
  <c r="C1965" i="15"/>
  <c r="C1966" i="15"/>
  <c r="C1967" i="15"/>
  <c r="C1968" i="15"/>
  <c r="D1968" i="15"/>
  <c r="D1967" i="15"/>
  <c r="D1966" i="15"/>
  <c r="D1965" i="15"/>
  <c r="D1964" i="15"/>
  <c r="D1963" i="15"/>
  <c r="D1962" i="15"/>
  <c r="D1961" i="15"/>
  <c r="D1960" i="15"/>
  <c r="D1959" i="15"/>
  <c r="D1958" i="15"/>
  <c r="D1957" i="15"/>
  <c r="D1956" i="15"/>
  <c r="D1955" i="15"/>
  <c r="D1954" i="15"/>
  <c r="D1953" i="15"/>
  <c r="D1952" i="15"/>
  <c r="D1951" i="15"/>
  <c r="D1950" i="15"/>
  <c r="D1949" i="15"/>
  <c r="C1930" i="15"/>
  <c r="C1931" i="15"/>
  <c r="C1932" i="15"/>
  <c r="C1933" i="15"/>
  <c r="C1934" i="15"/>
  <c r="C1935" i="15"/>
  <c r="C1936" i="15"/>
  <c r="C1937" i="15"/>
  <c r="C1938" i="15"/>
  <c r="C1939" i="15"/>
  <c r="C1940" i="15"/>
  <c r="C1941" i="15"/>
  <c r="C1942" i="15"/>
  <c r="C1943" i="15"/>
  <c r="C1944" i="15"/>
  <c r="C1945" i="15"/>
  <c r="C1946" i="15"/>
  <c r="C1947" i="15"/>
  <c r="C1948" i="15"/>
  <c r="D1948" i="15"/>
  <c r="D1947" i="15"/>
  <c r="D1946" i="15"/>
  <c r="D1945" i="15"/>
  <c r="D1944" i="15"/>
  <c r="D1943" i="15"/>
  <c r="D1942" i="15"/>
  <c r="D1941" i="15"/>
  <c r="D1940" i="15"/>
  <c r="D1939" i="15"/>
  <c r="D1938" i="15"/>
  <c r="D1937" i="15"/>
  <c r="D1936" i="15"/>
  <c r="D1935" i="15"/>
  <c r="D1934" i="15"/>
  <c r="D1933" i="15"/>
  <c r="D1932" i="15"/>
  <c r="D1931" i="15"/>
  <c r="D1930" i="15"/>
  <c r="D1929" i="15"/>
  <c r="A1848" i="15"/>
  <c r="A1868" i="15"/>
  <c r="A1888" i="15"/>
  <c r="A1908" i="15"/>
  <c r="A1928" i="15"/>
  <c r="C1910" i="15"/>
  <c r="C1911" i="15"/>
  <c r="C1912" i="15"/>
  <c r="C1913" i="15"/>
  <c r="C1914" i="15"/>
  <c r="C1915" i="15"/>
  <c r="C1916" i="15"/>
  <c r="C1917" i="15"/>
  <c r="C1918" i="15"/>
  <c r="C1919" i="15"/>
  <c r="C1920" i="15"/>
  <c r="C1921" i="15"/>
  <c r="C1922" i="15"/>
  <c r="C1923" i="15"/>
  <c r="C1924" i="15"/>
  <c r="C1925" i="15"/>
  <c r="C1926" i="15"/>
  <c r="C1927" i="15"/>
  <c r="C1928" i="15"/>
  <c r="D1928" i="15"/>
  <c r="A1847" i="15"/>
  <c r="A1867" i="15"/>
  <c r="A1887" i="15"/>
  <c r="A1907" i="15"/>
  <c r="A1927" i="15"/>
  <c r="D1927" i="15"/>
  <c r="A1846" i="15"/>
  <c r="A1866" i="15"/>
  <c r="A1886" i="15"/>
  <c r="A1906" i="15"/>
  <c r="A1926" i="15"/>
  <c r="D1926" i="15"/>
  <c r="A1845" i="15"/>
  <c r="A1865" i="15"/>
  <c r="A1885" i="15"/>
  <c r="A1905" i="15"/>
  <c r="A1925" i="15"/>
  <c r="D1925" i="15"/>
  <c r="A1844" i="15"/>
  <c r="A1864" i="15"/>
  <c r="A1884" i="15"/>
  <c r="A1904" i="15"/>
  <c r="A1924" i="15"/>
  <c r="D1924" i="15"/>
  <c r="A1843" i="15"/>
  <c r="A1863" i="15"/>
  <c r="A1883" i="15"/>
  <c r="A1903" i="15"/>
  <c r="A1923" i="15"/>
  <c r="D1923" i="15"/>
  <c r="A1842" i="15"/>
  <c r="A1862" i="15"/>
  <c r="A1882" i="15"/>
  <c r="A1902" i="15"/>
  <c r="A1922" i="15"/>
  <c r="D1922" i="15"/>
  <c r="A1841" i="15"/>
  <c r="A1861" i="15"/>
  <c r="A1881" i="15"/>
  <c r="A1901" i="15"/>
  <c r="A1921" i="15"/>
  <c r="D1921" i="15"/>
  <c r="A1840" i="15"/>
  <c r="A1860" i="15"/>
  <c r="A1880" i="15"/>
  <c r="A1900" i="15"/>
  <c r="A1920" i="15"/>
  <c r="D1920" i="15"/>
  <c r="A1839" i="15"/>
  <c r="A1859" i="15"/>
  <c r="A1879" i="15"/>
  <c r="A1899" i="15"/>
  <c r="A1919" i="15"/>
  <c r="D1919" i="15"/>
  <c r="A1838" i="15"/>
  <c r="A1858" i="15"/>
  <c r="A1878" i="15"/>
  <c r="A1898" i="15"/>
  <c r="A1918" i="15"/>
  <c r="D1918" i="15"/>
  <c r="A1837" i="15"/>
  <c r="A1857" i="15"/>
  <c r="A1877" i="15"/>
  <c r="A1897" i="15"/>
  <c r="A1917" i="15"/>
  <c r="D1917" i="15"/>
  <c r="A1836" i="15"/>
  <c r="A1856" i="15"/>
  <c r="A1876" i="15"/>
  <c r="A1896" i="15"/>
  <c r="A1916" i="15"/>
  <c r="D1916" i="15"/>
  <c r="A1835" i="15"/>
  <c r="A1855" i="15"/>
  <c r="A1875" i="15"/>
  <c r="A1895" i="15"/>
  <c r="A1915" i="15"/>
  <c r="D1915" i="15"/>
  <c r="A1834" i="15"/>
  <c r="A1854" i="15"/>
  <c r="A1874" i="15"/>
  <c r="A1894" i="15"/>
  <c r="A1914" i="15"/>
  <c r="D1914" i="15"/>
  <c r="A1833" i="15"/>
  <c r="A1853" i="15"/>
  <c r="A1873" i="15"/>
  <c r="A1893" i="15"/>
  <c r="A1913" i="15"/>
  <c r="D1913" i="15"/>
  <c r="A1832" i="15"/>
  <c r="A1852" i="15"/>
  <c r="A1872" i="15"/>
  <c r="A1892" i="15"/>
  <c r="A1912" i="15"/>
  <c r="D1912" i="15"/>
  <c r="A1831" i="15"/>
  <c r="A1851" i="15"/>
  <c r="A1871" i="15"/>
  <c r="A1891" i="15"/>
  <c r="A1911" i="15"/>
  <c r="D1911" i="15"/>
  <c r="A1830" i="15"/>
  <c r="A1850" i="15"/>
  <c r="A1870" i="15"/>
  <c r="A1890" i="15"/>
  <c r="A1910" i="15"/>
  <c r="D1910" i="15"/>
  <c r="A1829" i="15"/>
  <c r="A1849" i="15"/>
  <c r="A1869" i="15"/>
  <c r="A1889" i="15"/>
  <c r="A1909" i="15"/>
  <c r="D1909" i="15"/>
  <c r="C1890" i="15"/>
  <c r="C1891" i="15"/>
  <c r="C1892" i="15"/>
  <c r="C1893" i="15"/>
  <c r="C1894" i="15"/>
  <c r="C1895" i="15"/>
  <c r="C1896" i="15"/>
  <c r="C1897" i="15"/>
  <c r="C1898" i="15"/>
  <c r="C1899" i="15"/>
  <c r="C1900" i="15"/>
  <c r="C1901" i="15"/>
  <c r="C1902" i="15"/>
  <c r="C1903" i="15"/>
  <c r="C1904" i="15"/>
  <c r="C1905" i="15"/>
  <c r="C1906" i="15"/>
  <c r="C1907" i="15"/>
  <c r="C1908" i="15"/>
  <c r="D1908" i="15"/>
  <c r="D1907" i="15"/>
  <c r="D1906" i="15"/>
  <c r="D1905" i="15"/>
  <c r="D1904" i="15"/>
  <c r="D1903" i="15"/>
  <c r="D1902" i="15"/>
  <c r="D1901" i="15"/>
  <c r="D1900" i="15"/>
  <c r="D1899" i="15"/>
  <c r="D1898" i="15"/>
  <c r="D1897" i="15"/>
  <c r="D1896" i="15"/>
  <c r="D1895" i="15"/>
  <c r="D1894" i="15"/>
  <c r="D1893" i="15"/>
  <c r="D1892" i="15"/>
  <c r="D1891" i="15"/>
  <c r="D1890" i="15"/>
  <c r="D1889" i="15"/>
  <c r="C1870" i="15"/>
  <c r="C1871" i="15"/>
  <c r="C1872" i="15"/>
  <c r="C1873" i="15"/>
  <c r="C1874" i="15"/>
  <c r="C1875" i="15"/>
  <c r="C1876" i="15"/>
  <c r="C1877" i="15"/>
  <c r="C1878" i="15"/>
  <c r="C1879" i="15"/>
  <c r="C1880" i="15"/>
  <c r="C1881" i="15"/>
  <c r="C1882" i="15"/>
  <c r="C1883" i="15"/>
  <c r="C1884" i="15"/>
  <c r="C1885" i="15"/>
  <c r="C1886" i="15"/>
  <c r="C1887" i="15"/>
  <c r="C1888" i="15"/>
  <c r="D1888" i="15"/>
  <c r="D1887" i="15"/>
  <c r="D1886" i="15"/>
  <c r="D1885" i="15"/>
  <c r="D1884" i="15"/>
  <c r="D1883" i="15"/>
  <c r="D1882" i="15"/>
  <c r="D1881" i="15"/>
  <c r="D1880" i="15"/>
  <c r="D1879" i="15"/>
  <c r="D1878" i="15"/>
  <c r="D1877" i="15"/>
  <c r="D1876" i="15"/>
  <c r="D1875" i="15"/>
  <c r="D1874" i="15"/>
  <c r="D1873" i="15"/>
  <c r="D1872" i="15"/>
  <c r="D1871" i="15"/>
  <c r="D1870" i="15"/>
  <c r="D1869" i="15"/>
  <c r="C1850" i="15"/>
  <c r="C1851" i="15"/>
  <c r="C1852" i="15"/>
  <c r="C1853" i="15"/>
  <c r="C1854" i="15"/>
  <c r="C1855" i="15"/>
  <c r="C1856" i="15"/>
  <c r="C1857" i="15"/>
  <c r="C1858" i="15"/>
  <c r="C1859" i="15"/>
  <c r="C1860" i="15"/>
  <c r="C1861" i="15"/>
  <c r="C1862" i="15"/>
  <c r="C1863" i="15"/>
  <c r="C1864" i="15"/>
  <c r="C1865" i="15"/>
  <c r="C1866" i="15"/>
  <c r="C1867" i="15"/>
  <c r="C1868" i="15"/>
  <c r="D1868" i="15"/>
  <c r="D1867" i="15"/>
  <c r="D1866" i="15"/>
  <c r="D1865" i="15"/>
  <c r="D1864" i="15"/>
  <c r="D1863" i="15"/>
  <c r="D1862" i="15"/>
  <c r="D1861" i="15"/>
  <c r="D1860" i="15"/>
  <c r="D1859" i="15"/>
  <c r="D1858" i="15"/>
  <c r="D1857" i="15"/>
  <c r="D1856" i="15"/>
  <c r="D1855" i="15"/>
  <c r="D1854" i="15"/>
  <c r="D1853" i="15"/>
  <c r="D1852" i="15"/>
  <c r="D1851" i="15"/>
  <c r="D1850" i="15"/>
  <c r="D1849" i="15"/>
  <c r="C1830" i="15"/>
  <c r="C1831" i="15"/>
  <c r="C1832" i="15"/>
  <c r="C1833" i="15"/>
  <c r="C1834" i="15"/>
  <c r="C1835" i="15"/>
  <c r="C1836" i="15"/>
  <c r="C1837" i="15"/>
  <c r="C1838" i="15"/>
  <c r="C1839" i="15"/>
  <c r="C1840" i="15"/>
  <c r="C1841" i="15"/>
  <c r="C1842" i="15"/>
  <c r="C1843" i="15"/>
  <c r="C1844" i="15"/>
  <c r="C1845" i="15"/>
  <c r="C1846" i="15"/>
  <c r="C1847" i="15"/>
  <c r="C1848" i="15"/>
  <c r="D1848" i="15"/>
  <c r="D1847" i="15"/>
  <c r="D1846" i="15"/>
  <c r="D1845" i="15"/>
  <c r="D1844" i="15"/>
  <c r="D1843" i="15"/>
  <c r="D1842" i="15"/>
  <c r="D1841" i="15"/>
  <c r="D1840" i="15"/>
  <c r="D1839" i="15"/>
  <c r="D1838" i="15"/>
  <c r="D1837" i="15"/>
  <c r="D1836" i="15"/>
  <c r="D1835" i="15"/>
  <c r="D1834" i="15"/>
  <c r="D1833" i="15"/>
  <c r="D1832" i="15"/>
  <c r="D1831" i="15"/>
  <c r="D1830" i="15"/>
  <c r="D1829" i="15"/>
  <c r="A1748" i="15"/>
  <c r="A1768" i="15"/>
  <c r="A1788" i="15"/>
  <c r="A1808" i="15"/>
  <c r="A1828" i="15"/>
  <c r="C1810" i="15"/>
  <c r="C1811" i="15"/>
  <c r="C1812" i="15"/>
  <c r="C1813" i="15"/>
  <c r="C1814" i="15"/>
  <c r="C1815" i="15"/>
  <c r="C1816" i="15"/>
  <c r="C1817" i="15"/>
  <c r="C1818" i="15"/>
  <c r="C1819" i="15"/>
  <c r="C1820" i="15"/>
  <c r="C1821" i="15"/>
  <c r="C1822" i="15"/>
  <c r="C1823" i="15"/>
  <c r="C1824" i="15"/>
  <c r="C1825" i="15"/>
  <c r="C1826" i="15"/>
  <c r="C1827" i="15"/>
  <c r="C1828" i="15"/>
  <c r="D1828" i="15"/>
  <c r="A1747" i="15"/>
  <c r="A1767" i="15"/>
  <c r="A1787" i="15"/>
  <c r="A1807" i="15"/>
  <c r="A1827" i="15"/>
  <c r="D1827" i="15"/>
  <c r="A1746" i="15"/>
  <c r="A1766" i="15"/>
  <c r="A1786" i="15"/>
  <c r="A1806" i="15"/>
  <c r="A1826" i="15"/>
  <c r="D1826" i="15"/>
  <c r="A1745" i="15"/>
  <c r="A1765" i="15"/>
  <c r="A1785" i="15"/>
  <c r="A1805" i="15"/>
  <c r="A1825" i="15"/>
  <c r="D1825" i="15"/>
  <c r="A1744" i="15"/>
  <c r="A1764" i="15"/>
  <c r="A1784" i="15"/>
  <c r="A1804" i="15"/>
  <c r="A1824" i="15"/>
  <c r="D1824" i="15"/>
  <c r="A1743" i="15"/>
  <c r="A1763" i="15"/>
  <c r="A1783" i="15"/>
  <c r="A1803" i="15"/>
  <c r="A1823" i="15"/>
  <c r="D1823" i="15"/>
  <c r="A1742" i="15"/>
  <c r="A1762" i="15"/>
  <c r="A1782" i="15"/>
  <c r="A1802" i="15"/>
  <c r="A1822" i="15"/>
  <c r="D1822" i="15"/>
  <c r="A1741" i="15"/>
  <c r="A1761" i="15"/>
  <c r="A1781" i="15"/>
  <c r="A1801" i="15"/>
  <c r="A1821" i="15"/>
  <c r="D1821" i="15"/>
  <c r="A1740" i="15"/>
  <c r="A1760" i="15"/>
  <c r="A1780" i="15"/>
  <c r="A1800" i="15"/>
  <c r="A1820" i="15"/>
  <c r="D1820" i="15"/>
  <c r="A1739" i="15"/>
  <c r="A1759" i="15"/>
  <c r="A1779" i="15"/>
  <c r="A1799" i="15"/>
  <c r="A1819" i="15"/>
  <c r="D1819" i="15"/>
  <c r="A1738" i="15"/>
  <c r="A1758" i="15"/>
  <c r="A1778" i="15"/>
  <c r="A1798" i="15"/>
  <c r="A1818" i="15"/>
  <c r="D1818" i="15"/>
  <c r="A1737" i="15"/>
  <c r="A1757" i="15"/>
  <c r="A1777" i="15"/>
  <c r="A1797" i="15"/>
  <c r="A1817" i="15"/>
  <c r="D1817" i="15"/>
  <c r="A1736" i="15"/>
  <c r="A1756" i="15"/>
  <c r="A1776" i="15"/>
  <c r="A1796" i="15"/>
  <c r="A1816" i="15"/>
  <c r="D1816" i="15"/>
  <c r="A1735" i="15"/>
  <c r="A1755" i="15"/>
  <c r="A1775" i="15"/>
  <c r="A1795" i="15"/>
  <c r="A1815" i="15"/>
  <c r="D1815" i="15"/>
  <c r="A1734" i="15"/>
  <c r="A1754" i="15"/>
  <c r="A1774" i="15"/>
  <c r="A1794" i="15"/>
  <c r="A1814" i="15"/>
  <c r="D1814" i="15"/>
  <c r="A1733" i="15"/>
  <c r="A1753" i="15"/>
  <c r="A1773" i="15"/>
  <c r="A1793" i="15"/>
  <c r="A1813" i="15"/>
  <c r="D1813" i="15"/>
  <c r="A1732" i="15"/>
  <c r="A1752" i="15"/>
  <c r="A1772" i="15"/>
  <c r="A1792" i="15"/>
  <c r="A1812" i="15"/>
  <c r="D1812" i="15"/>
  <c r="A1731" i="15"/>
  <c r="A1751" i="15"/>
  <c r="A1771" i="15"/>
  <c r="A1791" i="15"/>
  <c r="A1811" i="15"/>
  <c r="D1811" i="15"/>
  <c r="A1730" i="15"/>
  <c r="A1750" i="15"/>
  <c r="A1770" i="15"/>
  <c r="A1790" i="15"/>
  <c r="A1810" i="15"/>
  <c r="D1810" i="15"/>
  <c r="A1729" i="15"/>
  <c r="A1749" i="15"/>
  <c r="A1769" i="15"/>
  <c r="A1789" i="15"/>
  <c r="A1809" i="15"/>
  <c r="D1809" i="15"/>
  <c r="C1790" i="15"/>
  <c r="C1791" i="15"/>
  <c r="C1792" i="15"/>
  <c r="C1793" i="15"/>
  <c r="C1794" i="15"/>
  <c r="C1795" i="15"/>
  <c r="C1796" i="15"/>
  <c r="C1797" i="15"/>
  <c r="C1798" i="15"/>
  <c r="C1799" i="15"/>
  <c r="C1800" i="15"/>
  <c r="C1801" i="15"/>
  <c r="C1802" i="15"/>
  <c r="C1803" i="15"/>
  <c r="C1804" i="15"/>
  <c r="C1805" i="15"/>
  <c r="C1806" i="15"/>
  <c r="C1807" i="15"/>
  <c r="C1808" i="15"/>
  <c r="D1808" i="15"/>
  <c r="D1807" i="15"/>
  <c r="D1806" i="15"/>
  <c r="D1805" i="15"/>
  <c r="D1804" i="15"/>
  <c r="D1803" i="15"/>
  <c r="D1802" i="15"/>
  <c r="D1801" i="15"/>
  <c r="D1800" i="15"/>
  <c r="D1799" i="15"/>
  <c r="D1798" i="15"/>
  <c r="D1797" i="15"/>
  <c r="D1796" i="15"/>
  <c r="D1795" i="15"/>
  <c r="D1794" i="15"/>
  <c r="D1793" i="15"/>
  <c r="D1792" i="15"/>
  <c r="D1791" i="15"/>
  <c r="D1790" i="15"/>
  <c r="D1789" i="15"/>
  <c r="C1770" i="15"/>
  <c r="C1771" i="15"/>
  <c r="C1772" i="15"/>
  <c r="C1773" i="15"/>
  <c r="C1774" i="15"/>
  <c r="C1775" i="15"/>
  <c r="C1776" i="15"/>
  <c r="C1777" i="15"/>
  <c r="C1778" i="15"/>
  <c r="C1779" i="15"/>
  <c r="C1780" i="15"/>
  <c r="C1781" i="15"/>
  <c r="C1782" i="15"/>
  <c r="C1783" i="15"/>
  <c r="C1784" i="15"/>
  <c r="C1785" i="15"/>
  <c r="C1786" i="15"/>
  <c r="C1787" i="15"/>
  <c r="C1788" i="15"/>
  <c r="D1788" i="15"/>
  <c r="D1787" i="15"/>
  <c r="D1786" i="15"/>
  <c r="D1785" i="15"/>
  <c r="D1784" i="15"/>
  <c r="D1783" i="15"/>
  <c r="D1782" i="15"/>
  <c r="D1781" i="15"/>
  <c r="D1780" i="15"/>
  <c r="D1779" i="15"/>
  <c r="D1778" i="15"/>
  <c r="D1777" i="15"/>
  <c r="D1776" i="15"/>
  <c r="D1775" i="15"/>
  <c r="D1774" i="15"/>
  <c r="D1773" i="15"/>
  <c r="D1772" i="15"/>
  <c r="D1771" i="15"/>
  <c r="D1770" i="15"/>
  <c r="D1769" i="15"/>
  <c r="C1750" i="15"/>
  <c r="C1751" i="15"/>
  <c r="C1752" i="15"/>
  <c r="C1753" i="15"/>
  <c r="C1754" i="15"/>
  <c r="C1755" i="15"/>
  <c r="C1756" i="15"/>
  <c r="C1757" i="15"/>
  <c r="C1758" i="15"/>
  <c r="C1759" i="15"/>
  <c r="C1760" i="15"/>
  <c r="C1761" i="15"/>
  <c r="C1762" i="15"/>
  <c r="C1763" i="15"/>
  <c r="C1764" i="15"/>
  <c r="C1765" i="15"/>
  <c r="C1766" i="15"/>
  <c r="C1767" i="15"/>
  <c r="C1768" i="15"/>
  <c r="D1768" i="15"/>
  <c r="D1767" i="15"/>
  <c r="D1766" i="15"/>
  <c r="D1765" i="15"/>
  <c r="D1764" i="15"/>
  <c r="D1763" i="15"/>
  <c r="D1762" i="15"/>
  <c r="D1761" i="15"/>
  <c r="D1760" i="15"/>
  <c r="D1759" i="15"/>
  <c r="D1758" i="15"/>
  <c r="D1757" i="15"/>
  <c r="D1756" i="15"/>
  <c r="D1755" i="15"/>
  <c r="D1754" i="15"/>
  <c r="D1753" i="15"/>
  <c r="D1752" i="15"/>
  <c r="D1751" i="15"/>
  <c r="D1750" i="15"/>
  <c r="D1749" i="15"/>
  <c r="C1730" i="15"/>
  <c r="C1731" i="15"/>
  <c r="C1732" i="15"/>
  <c r="C1733" i="15"/>
  <c r="C1734" i="15"/>
  <c r="C1735" i="15"/>
  <c r="C1736" i="15"/>
  <c r="C1737" i="15"/>
  <c r="C1738" i="15"/>
  <c r="C1739" i="15"/>
  <c r="C1740" i="15"/>
  <c r="C1741" i="15"/>
  <c r="C1742" i="15"/>
  <c r="C1743" i="15"/>
  <c r="C1744" i="15"/>
  <c r="C1745" i="15"/>
  <c r="C1746" i="15"/>
  <c r="C1747" i="15"/>
  <c r="C1748" i="15"/>
  <c r="D1748" i="15"/>
  <c r="D1747" i="15"/>
  <c r="D1746" i="15"/>
  <c r="D1745" i="15"/>
  <c r="D1744" i="15"/>
  <c r="D1743" i="15"/>
  <c r="D1742" i="15"/>
  <c r="D1741" i="15"/>
  <c r="D1740" i="15"/>
  <c r="D1739" i="15"/>
  <c r="D1738" i="15"/>
  <c r="D1737" i="15"/>
  <c r="D1736" i="15"/>
  <c r="D1735" i="15"/>
  <c r="D1734" i="15"/>
  <c r="D1733" i="15"/>
  <c r="D1732" i="15"/>
  <c r="D1731" i="15"/>
  <c r="D1730" i="15"/>
  <c r="D1729" i="15"/>
  <c r="A1648" i="15"/>
  <c r="A1668" i="15"/>
  <c r="A1688" i="15"/>
  <c r="A1708" i="15"/>
  <c r="A1728" i="15"/>
  <c r="C1710" i="15"/>
  <c r="C1711" i="15"/>
  <c r="C1712" i="15"/>
  <c r="C1713" i="15"/>
  <c r="C1714" i="15"/>
  <c r="C1715" i="15"/>
  <c r="C1716" i="15"/>
  <c r="C1717" i="15"/>
  <c r="C1718" i="15"/>
  <c r="C1719" i="15"/>
  <c r="C1720" i="15"/>
  <c r="C1721" i="15"/>
  <c r="C1722" i="15"/>
  <c r="C1723" i="15"/>
  <c r="C1724" i="15"/>
  <c r="C1725" i="15"/>
  <c r="C1726" i="15"/>
  <c r="C1727" i="15"/>
  <c r="C1728" i="15"/>
  <c r="D1728" i="15"/>
  <c r="A1647" i="15"/>
  <c r="A1667" i="15"/>
  <c r="A1687" i="15"/>
  <c r="A1707" i="15"/>
  <c r="A1727" i="15"/>
  <c r="D1727" i="15"/>
  <c r="A1646" i="15"/>
  <c r="A1666" i="15"/>
  <c r="A1686" i="15"/>
  <c r="A1706" i="15"/>
  <c r="A1726" i="15"/>
  <c r="D1726" i="15"/>
  <c r="A1645" i="15"/>
  <c r="A1665" i="15"/>
  <c r="A1685" i="15"/>
  <c r="A1705" i="15"/>
  <c r="A1725" i="15"/>
  <c r="D1725" i="15"/>
  <c r="A1644" i="15"/>
  <c r="A1664" i="15"/>
  <c r="A1684" i="15"/>
  <c r="A1704" i="15"/>
  <c r="A1724" i="15"/>
  <c r="D1724" i="15"/>
  <c r="A1643" i="15"/>
  <c r="A1663" i="15"/>
  <c r="A1683" i="15"/>
  <c r="A1703" i="15"/>
  <c r="A1723" i="15"/>
  <c r="D1723" i="15"/>
  <c r="A1642" i="15"/>
  <c r="A1662" i="15"/>
  <c r="A1682" i="15"/>
  <c r="A1702" i="15"/>
  <c r="A1722" i="15"/>
  <c r="D1722" i="15"/>
  <c r="A1641" i="15"/>
  <c r="A1661" i="15"/>
  <c r="A1681" i="15"/>
  <c r="A1701" i="15"/>
  <c r="A1721" i="15"/>
  <c r="D1721" i="15"/>
  <c r="A1640" i="15"/>
  <c r="A1660" i="15"/>
  <c r="A1680" i="15"/>
  <c r="A1700" i="15"/>
  <c r="A1720" i="15"/>
  <c r="D1720" i="15"/>
  <c r="A1639" i="15"/>
  <c r="A1659" i="15"/>
  <c r="A1679" i="15"/>
  <c r="A1699" i="15"/>
  <c r="A1719" i="15"/>
  <c r="D1719" i="15"/>
  <c r="A1638" i="15"/>
  <c r="A1658" i="15"/>
  <c r="A1678" i="15"/>
  <c r="A1698" i="15"/>
  <c r="A1718" i="15"/>
  <c r="D1718" i="15"/>
  <c r="A1637" i="15"/>
  <c r="A1657" i="15"/>
  <c r="A1677" i="15"/>
  <c r="A1697" i="15"/>
  <c r="A1717" i="15"/>
  <c r="D1717" i="15"/>
  <c r="A1636" i="15"/>
  <c r="A1656" i="15"/>
  <c r="A1676" i="15"/>
  <c r="A1696" i="15"/>
  <c r="A1716" i="15"/>
  <c r="D1716" i="15"/>
  <c r="A1635" i="15"/>
  <c r="A1655" i="15"/>
  <c r="A1675" i="15"/>
  <c r="A1695" i="15"/>
  <c r="A1715" i="15"/>
  <c r="D1715" i="15"/>
  <c r="A1634" i="15"/>
  <c r="A1654" i="15"/>
  <c r="A1674" i="15"/>
  <c r="A1694" i="15"/>
  <c r="A1714" i="15"/>
  <c r="D1714" i="15"/>
  <c r="A1633" i="15"/>
  <c r="A1653" i="15"/>
  <c r="A1673" i="15"/>
  <c r="A1693" i="15"/>
  <c r="A1713" i="15"/>
  <c r="D1713" i="15"/>
  <c r="A1632" i="15"/>
  <c r="A1652" i="15"/>
  <c r="A1672" i="15"/>
  <c r="A1692" i="15"/>
  <c r="A1712" i="15"/>
  <c r="D1712" i="15"/>
  <c r="A1631" i="15"/>
  <c r="A1651" i="15"/>
  <c r="A1671" i="15"/>
  <c r="A1691" i="15"/>
  <c r="A1711" i="15"/>
  <c r="D1711" i="15"/>
  <c r="A1630" i="15"/>
  <c r="A1650" i="15"/>
  <c r="A1670" i="15"/>
  <c r="A1690" i="15"/>
  <c r="A1710" i="15"/>
  <c r="D1710" i="15"/>
  <c r="A1629" i="15"/>
  <c r="A1649" i="15"/>
  <c r="A1669" i="15"/>
  <c r="A1689" i="15"/>
  <c r="A1709" i="15"/>
  <c r="D1709" i="15"/>
  <c r="C1690" i="15"/>
  <c r="C1691" i="15"/>
  <c r="C1692" i="15"/>
  <c r="C1693" i="15"/>
  <c r="C1694" i="15"/>
  <c r="C1695" i="15"/>
  <c r="C1696" i="15"/>
  <c r="C1697" i="15"/>
  <c r="C1698" i="15"/>
  <c r="C1699" i="15"/>
  <c r="C1700" i="15"/>
  <c r="C1701" i="15"/>
  <c r="C1702" i="15"/>
  <c r="C1703" i="15"/>
  <c r="C1704" i="15"/>
  <c r="C1705" i="15"/>
  <c r="C1706" i="15"/>
  <c r="C1707" i="15"/>
  <c r="C1708" i="15"/>
  <c r="D1708" i="15"/>
  <c r="D1707" i="15"/>
  <c r="D1706" i="15"/>
  <c r="D1705" i="15"/>
  <c r="D1704" i="15"/>
  <c r="D1703" i="15"/>
  <c r="D1702" i="15"/>
  <c r="D1701" i="15"/>
  <c r="D1700" i="15"/>
  <c r="D1699" i="15"/>
  <c r="D1698" i="15"/>
  <c r="D1697" i="15"/>
  <c r="D1696" i="15"/>
  <c r="D1695" i="15"/>
  <c r="D1694" i="15"/>
  <c r="D1693" i="15"/>
  <c r="D1692" i="15"/>
  <c r="D1691" i="15"/>
  <c r="D1690" i="15"/>
  <c r="D1689" i="15"/>
  <c r="C1670" i="15"/>
  <c r="C1671" i="15"/>
  <c r="C1672" i="15"/>
  <c r="C1673" i="15"/>
  <c r="C1674" i="15"/>
  <c r="C1675" i="15"/>
  <c r="C1676" i="15"/>
  <c r="C1677" i="15"/>
  <c r="C1678" i="15"/>
  <c r="C1679" i="15"/>
  <c r="C1680" i="15"/>
  <c r="C1681" i="15"/>
  <c r="C1682" i="15"/>
  <c r="C1683" i="15"/>
  <c r="C1684" i="15"/>
  <c r="C1685" i="15"/>
  <c r="C1686" i="15"/>
  <c r="C1687" i="15"/>
  <c r="C1688" i="15"/>
  <c r="D1688" i="15"/>
  <c r="D1687" i="15"/>
  <c r="D1686" i="15"/>
  <c r="D1685" i="15"/>
  <c r="D1684" i="15"/>
  <c r="D1683" i="15"/>
  <c r="D1682" i="15"/>
  <c r="D1681" i="15"/>
  <c r="D1680" i="15"/>
  <c r="D1679" i="15"/>
  <c r="D1678" i="15"/>
  <c r="D1677" i="15"/>
  <c r="D1676" i="15"/>
  <c r="D1675" i="15"/>
  <c r="D1674" i="15"/>
  <c r="D1673" i="15"/>
  <c r="D1672" i="15"/>
  <c r="D1671" i="15"/>
  <c r="D1670" i="15"/>
  <c r="D1669" i="15"/>
  <c r="C1650" i="15"/>
  <c r="C1651" i="15"/>
  <c r="C1652" i="15"/>
  <c r="C1653" i="15"/>
  <c r="C1654" i="15"/>
  <c r="C1655" i="15"/>
  <c r="C1656" i="15"/>
  <c r="C1657" i="15"/>
  <c r="C1658" i="15"/>
  <c r="C1659" i="15"/>
  <c r="C1660" i="15"/>
  <c r="C1661" i="15"/>
  <c r="C1662" i="15"/>
  <c r="C1663" i="15"/>
  <c r="C1664" i="15"/>
  <c r="C1665" i="15"/>
  <c r="C1666" i="15"/>
  <c r="C1667" i="15"/>
  <c r="C1668" i="15"/>
  <c r="D1668" i="15"/>
  <c r="D1667" i="15"/>
  <c r="D1666" i="15"/>
  <c r="D1665" i="15"/>
  <c r="D1664" i="15"/>
  <c r="D1663" i="15"/>
  <c r="D1662" i="15"/>
  <c r="D1661" i="15"/>
  <c r="D1660" i="15"/>
  <c r="D1659" i="15"/>
  <c r="D1658" i="15"/>
  <c r="D1657" i="15"/>
  <c r="D1656" i="15"/>
  <c r="D1655" i="15"/>
  <c r="D1654" i="15"/>
  <c r="D1653" i="15"/>
  <c r="D1652" i="15"/>
  <c r="D1651" i="15"/>
  <c r="D1650" i="15"/>
  <c r="D1649" i="15"/>
  <c r="C1630" i="15"/>
  <c r="C1631" i="15"/>
  <c r="C1632" i="15"/>
  <c r="C1633" i="15"/>
  <c r="C1634" i="15"/>
  <c r="C1635" i="15"/>
  <c r="C1636" i="15"/>
  <c r="C1637" i="15"/>
  <c r="C1638" i="15"/>
  <c r="C1639" i="15"/>
  <c r="C1640" i="15"/>
  <c r="C1641" i="15"/>
  <c r="C1642" i="15"/>
  <c r="C1643" i="15"/>
  <c r="C1644" i="15"/>
  <c r="C1645" i="15"/>
  <c r="C1646" i="15"/>
  <c r="C1647" i="15"/>
  <c r="C1648" i="15"/>
  <c r="D1648" i="15"/>
  <c r="D1647" i="15"/>
  <c r="D1646" i="15"/>
  <c r="D1645" i="15"/>
  <c r="D1644" i="15"/>
  <c r="D1643" i="15"/>
  <c r="D1642" i="15"/>
  <c r="D1641" i="15"/>
  <c r="D1640" i="15"/>
  <c r="D1639" i="15"/>
  <c r="D1638" i="15"/>
  <c r="D1637" i="15"/>
  <c r="D1636" i="15"/>
  <c r="D1635" i="15"/>
  <c r="D1634" i="15"/>
  <c r="D1633" i="15"/>
  <c r="D1632" i="15"/>
  <c r="D1631" i="15"/>
  <c r="D1630" i="15"/>
  <c r="D1629" i="15"/>
  <c r="A1548" i="15"/>
  <c r="A1568" i="15"/>
  <c r="A1588" i="15"/>
  <c r="A1608" i="15"/>
  <c r="A1628" i="15"/>
  <c r="C1610" i="15"/>
  <c r="C1611" i="15"/>
  <c r="C1612" i="15"/>
  <c r="C1613" i="15"/>
  <c r="C1614" i="15"/>
  <c r="C1615" i="15"/>
  <c r="C1616" i="15"/>
  <c r="C1617" i="15"/>
  <c r="C1618" i="15"/>
  <c r="C1619" i="15"/>
  <c r="C1620" i="15"/>
  <c r="C1621" i="15"/>
  <c r="C1622" i="15"/>
  <c r="C1623" i="15"/>
  <c r="C1624" i="15"/>
  <c r="C1625" i="15"/>
  <c r="C1626" i="15"/>
  <c r="C1627" i="15"/>
  <c r="C1628" i="15"/>
  <c r="D1628" i="15"/>
  <c r="A1547" i="15"/>
  <c r="A1567" i="15"/>
  <c r="A1587" i="15"/>
  <c r="A1607" i="15"/>
  <c r="A1627" i="15"/>
  <c r="D1627" i="15"/>
  <c r="A1546" i="15"/>
  <c r="A1566" i="15"/>
  <c r="A1586" i="15"/>
  <c r="A1606" i="15"/>
  <c r="A1626" i="15"/>
  <c r="D1626" i="15"/>
  <c r="A1545" i="15"/>
  <c r="A1565" i="15"/>
  <c r="A1585" i="15"/>
  <c r="A1605" i="15"/>
  <c r="A1625" i="15"/>
  <c r="D1625" i="15"/>
  <c r="A1544" i="15"/>
  <c r="A1564" i="15"/>
  <c r="A1584" i="15"/>
  <c r="A1604" i="15"/>
  <c r="A1624" i="15"/>
  <c r="D1624" i="15"/>
  <c r="A1543" i="15"/>
  <c r="A1563" i="15"/>
  <c r="A1583" i="15"/>
  <c r="A1603" i="15"/>
  <c r="A1623" i="15"/>
  <c r="D1623" i="15"/>
  <c r="A1542" i="15"/>
  <c r="A1562" i="15"/>
  <c r="A1582" i="15"/>
  <c r="A1602" i="15"/>
  <c r="A1622" i="15"/>
  <c r="D1622" i="15"/>
  <c r="A1541" i="15"/>
  <c r="A1561" i="15"/>
  <c r="A1581" i="15"/>
  <c r="A1601" i="15"/>
  <c r="A1621" i="15"/>
  <c r="D1621" i="15"/>
  <c r="A1540" i="15"/>
  <c r="A1560" i="15"/>
  <c r="A1580" i="15"/>
  <c r="A1600" i="15"/>
  <c r="A1620" i="15"/>
  <c r="D1620" i="15"/>
  <c r="A1539" i="15"/>
  <c r="A1559" i="15"/>
  <c r="A1579" i="15"/>
  <c r="A1599" i="15"/>
  <c r="A1619" i="15"/>
  <c r="D1619" i="15"/>
  <c r="A1538" i="15"/>
  <c r="A1558" i="15"/>
  <c r="A1578" i="15"/>
  <c r="A1598" i="15"/>
  <c r="A1618" i="15"/>
  <c r="D1618" i="15"/>
  <c r="A1537" i="15"/>
  <c r="A1557" i="15"/>
  <c r="A1577" i="15"/>
  <c r="A1597" i="15"/>
  <c r="A1617" i="15"/>
  <c r="D1617" i="15"/>
  <c r="A1536" i="15"/>
  <c r="A1556" i="15"/>
  <c r="A1576" i="15"/>
  <c r="A1596" i="15"/>
  <c r="A1616" i="15"/>
  <c r="D1616" i="15"/>
  <c r="A1535" i="15"/>
  <c r="A1555" i="15"/>
  <c r="A1575" i="15"/>
  <c r="A1595" i="15"/>
  <c r="A1615" i="15"/>
  <c r="D1615" i="15"/>
  <c r="A1534" i="15"/>
  <c r="A1554" i="15"/>
  <c r="A1574" i="15"/>
  <c r="A1594" i="15"/>
  <c r="A1614" i="15"/>
  <c r="D1614" i="15"/>
  <c r="A1533" i="15"/>
  <c r="A1553" i="15"/>
  <c r="A1573" i="15"/>
  <c r="A1593" i="15"/>
  <c r="A1613" i="15"/>
  <c r="D1613" i="15"/>
  <c r="A1532" i="15"/>
  <c r="A1552" i="15"/>
  <c r="A1572" i="15"/>
  <c r="A1592" i="15"/>
  <c r="A1612" i="15"/>
  <c r="D1612" i="15"/>
  <c r="A1531" i="15"/>
  <c r="A1551" i="15"/>
  <c r="A1571" i="15"/>
  <c r="A1591" i="15"/>
  <c r="A1611" i="15"/>
  <c r="D1611" i="15"/>
  <c r="A1530" i="15"/>
  <c r="A1550" i="15"/>
  <c r="A1570" i="15"/>
  <c r="A1590" i="15"/>
  <c r="A1610" i="15"/>
  <c r="D1610" i="15"/>
  <c r="A1529" i="15"/>
  <c r="A1549" i="15"/>
  <c r="A1569" i="15"/>
  <c r="A1589" i="15"/>
  <c r="A1609" i="15"/>
  <c r="D1609" i="15"/>
  <c r="C1590" i="15"/>
  <c r="C1591" i="15"/>
  <c r="C1592" i="15"/>
  <c r="C1593" i="15"/>
  <c r="C1594" i="15"/>
  <c r="C1595" i="15"/>
  <c r="C1596" i="15"/>
  <c r="C1597" i="15"/>
  <c r="C1598" i="15"/>
  <c r="C1599" i="15"/>
  <c r="C1600" i="15"/>
  <c r="C1601" i="15"/>
  <c r="C1602" i="15"/>
  <c r="C1603" i="15"/>
  <c r="C1604" i="15"/>
  <c r="C1605" i="15"/>
  <c r="C1606" i="15"/>
  <c r="C1607" i="15"/>
  <c r="C1608" i="15"/>
  <c r="D1608" i="15"/>
  <c r="D1607" i="15"/>
  <c r="D1606" i="15"/>
  <c r="D1605" i="15"/>
  <c r="D1604" i="15"/>
  <c r="D1603" i="15"/>
  <c r="D1602" i="15"/>
  <c r="D1601" i="15"/>
  <c r="D1600" i="15"/>
  <c r="D1599" i="15"/>
  <c r="D1598" i="15"/>
  <c r="D1597" i="15"/>
  <c r="D1596" i="15"/>
  <c r="D1595" i="15"/>
  <c r="D1594" i="15"/>
  <c r="D1593" i="15"/>
  <c r="D1592" i="15"/>
  <c r="D1591" i="15"/>
  <c r="D1590" i="15"/>
  <c r="D1589" i="15"/>
  <c r="C1570" i="15"/>
  <c r="C1571" i="15"/>
  <c r="C1572" i="15"/>
  <c r="C1573" i="15"/>
  <c r="C1574" i="15"/>
  <c r="C1575" i="15"/>
  <c r="C1576" i="15"/>
  <c r="C1577" i="15"/>
  <c r="C1578" i="15"/>
  <c r="C1579" i="15"/>
  <c r="C1580" i="15"/>
  <c r="C1581" i="15"/>
  <c r="C1582" i="15"/>
  <c r="C1583" i="15"/>
  <c r="C1584" i="15"/>
  <c r="C1585" i="15"/>
  <c r="C1586" i="15"/>
  <c r="C1587" i="15"/>
  <c r="C1588" i="15"/>
  <c r="D1588" i="15"/>
  <c r="D1587" i="15"/>
  <c r="D1586" i="15"/>
  <c r="D1585" i="15"/>
  <c r="D1584" i="15"/>
  <c r="D1583" i="15"/>
  <c r="D1582" i="15"/>
  <c r="D1581" i="15"/>
  <c r="D1580" i="15"/>
  <c r="D1579" i="15"/>
  <c r="D1578" i="15"/>
  <c r="D1577" i="15"/>
  <c r="D1576" i="15"/>
  <c r="D1575" i="15"/>
  <c r="D1574" i="15"/>
  <c r="D1573" i="15"/>
  <c r="D1572" i="15"/>
  <c r="D1571" i="15"/>
  <c r="D1570" i="15"/>
  <c r="D1569" i="15"/>
  <c r="C1550" i="15"/>
  <c r="C1551" i="15"/>
  <c r="C1552" i="15"/>
  <c r="C1553" i="15"/>
  <c r="C1554" i="15"/>
  <c r="C1555" i="15"/>
  <c r="C1556" i="15"/>
  <c r="C1557" i="15"/>
  <c r="C1558" i="15"/>
  <c r="C1559" i="15"/>
  <c r="C1560" i="15"/>
  <c r="C1561" i="15"/>
  <c r="C1562" i="15"/>
  <c r="C1563" i="15"/>
  <c r="C1564" i="15"/>
  <c r="C1565" i="15"/>
  <c r="C1566" i="15"/>
  <c r="C1567" i="15"/>
  <c r="C1568" i="15"/>
  <c r="D1568" i="15"/>
  <c r="D1567" i="15"/>
  <c r="D1566" i="15"/>
  <c r="D1565" i="15"/>
  <c r="D1564" i="15"/>
  <c r="D1563" i="15"/>
  <c r="D1562" i="15"/>
  <c r="D1561" i="15"/>
  <c r="D1560" i="15"/>
  <c r="D1559" i="15"/>
  <c r="D1558" i="15"/>
  <c r="D1557" i="15"/>
  <c r="D1556" i="15"/>
  <c r="D1555" i="15"/>
  <c r="D1554" i="15"/>
  <c r="D1553" i="15"/>
  <c r="D1552" i="15"/>
  <c r="D1551" i="15"/>
  <c r="D1550" i="15"/>
  <c r="D1549" i="15"/>
  <c r="C1530" i="15"/>
  <c r="C1531" i="15"/>
  <c r="C1532" i="15"/>
  <c r="C1533" i="15"/>
  <c r="C1534" i="15"/>
  <c r="C1535" i="15"/>
  <c r="C1536" i="15"/>
  <c r="C1537" i="15"/>
  <c r="C1538" i="15"/>
  <c r="C1539" i="15"/>
  <c r="C1540" i="15"/>
  <c r="C1541" i="15"/>
  <c r="C1542" i="15"/>
  <c r="C1543" i="15"/>
  <c r="C1544" i="15"/>
  <c r="C1545" i="15"/>
  <c r="C1546" i="15"/>
  <c r="C1547" i="15"/>
  <c r="C1548" i="15"/>
  <c r="D1548" i="15"/>
  <c r="D1547" i="15"/>
  <c r="D1546" i="15"/>
  <c r="D1545" i="15"/>
  <c r="D1544" i="15"/>
  <c r="D1543" i="15"/>
  <c r="D1542" i="15"/>
  <c r="D1541" i="15"/>
  <c r="D1540" i="15"/>
  <c r="D1539" i="15"/>
  <c r="D1538" i="15"/>
  <c r="D1537" i="15"/>
  <c r="D1536" i="15"/>
  <c r="D1535" i="15"/>
  <c r="D1534" i="15"/>
  <c r="D1533" i="15"/>
  <c r="D1532" i="15"/>
  <c r="D1531" i="15"/>
  <c r="D1530" i="15"/>
  <c r="D1529" i="15"/>
  <c r="A1448" i="15"/>
  <c r="A1468" i="15"/>
  <c r="A1488" i="15"/>
  <c r="A1508" i="15"/>
  <c r="A1528" i="15"/>
  <c r="C1510" i="15"/>
  <c r="C1511" i="15"/>
  <c r="C1512" i="15"/>
  <c r="C1513" i="15"/>
  <c r="C1514" i="15"/>
  <c r="C1515" i="15"/>
  <c r="C1516" i="15"/>
  <c r="C1517" i="15"/>
  <c r="C1518" i="15"/>
  <c r="C1519" i="15"/>
  <c r="C1520" i="15"/>
  <c r="C1521" i="15"/>
  <c r="C1522" i="15"/>
  <c r="C1523" i="15"/>
  <c r="C1524" i="15"/>
  <c r="C1525" i="15"/>
  <c r="C1526" i="15"/>
  <c r="C1527" i="15"/>
  <c r="C1528" i="15"/>
  <c r="D1528" i="15"/>
  <c r="A1447" i="15"/>
  <c r="A1467" i="15"/>
  <c r="A1487" i="15"/>
  <c r="A1507" i="15"/>
  <c r="A1527" i="15"/>
  <c r="D1527" i="15"/>
  <c r="A1446" i="15"/>
  <c r="A1466" i="15"/>
  <c r="A1486" i="15"/>
  <c r="A1506" i="15"/>
  <c r="A1526" i="15"/>
  <c r="D1526" i="15"/>
  <c r="A1445" i="15"/>
  <c r="A1465" i="15"/>
  <c r="A1485" i="15"/>
  <c r="A1505" i="15"/>
  <c r="A1525" i="15"/>
  <c r="D1525" i="15"/>
  <c r="A1444" i="15"/>
  <c r="A1464" i="15"/>
  <c r="A1484" i="15"/>
  <c r="A1504" i="15"/>
  <c r="A1524" i="15"/>
  <c r="D1524" i="15"/>
  <c r="A1443" i="15"/>
  <c r="A1463" i="15"/>
  <c r="A1483" i="15"/>
  <c r="A1503" i="15"/>
  <c r="A1523" i="15"/>
  <c r="D1523" i="15"/>
  <c r="A1442" i="15"/>
  <c r="A1462" i="15"/>
  <c r="A1482" i="15"/>
  <c r="A1502" i="15"/>
  <c r="A1522" i="15"/>
  <c r="D1522" i="15"/>
  <c r="A1441" i="15"/>
  <c r="A1461" i="15"/>
  <c r="A1481" i="15"/>
  <c r="A1501" i="15"/>
  <c r="A1521" i="15"/>
  <c r="D1521" i="15"/>
  <c r="A1440" i="15"/>
  <c r="A1460" i="15"/>
  <c r="A1480" i="15"/>
  <c r="A1500" i="15"/>
  <c r="A1520" i="15"/>
  <c r="D1520" i="15"/>
  <c r="A1439" i="15"/>
  <c r="A1459" i="15"/>
  <c r="A1479" i="15"/>
  <c r="A1499" i="15"/>
  <c r="A1519" i="15"/>
  <c r="D1519" i="15"/>
  <c r="A1438" i="15"/>
  <c r="A1458" i="15"/>
  <c r="A1478" i="15"/>
  <c r="A1498" i="15"/>
  <c r="A1518" i="15"/>
  <c r="D1518" i="15"/>
  <c r="A1437" i="15"/>
  <c r="A1457" i="15"/>
  <c r="A1477" i="15"/>
  <c r="A1497" i="15"/>
  <c r="A1517" i="15"/>
  <c r="D1517" i="15"/>
  <c r="A1436" i="15"/>
  <c r="A1456" i="15"/>
  <c r="A1476" i="15"/>
  <c r="A1496" i="15"/>
  <c r="A1516" i="15"/>
  <c r="D1516" i="15"/>
  <c r="A1435" i="15"/>
  <c r="A1455" i="15"/>
  <c r="A1475" i="15"/>
  <c r="A1495" i="15"/>
  <c r="A1515" i="15"/>
  <c r="D1515" i="15"/>
  <c r="A1434" i="15"/>
  <c r="A1454" i="15"/>
  <c r="A1474" i="15"/>
  <c r="A1494" i="15"/>
  <c r="A1514" i="15"/>
  <c r="D1514" i="15"/>
  <c r="A1433" i="15"/>
  <c r="A1453" i="15"/>
  <c r="A1473" i="15"/>
  <c r="A1493" i="15"/>
  <c r="A1513" i="15"/>
  <c r="D1513" i="15"/>
  <c r="A1432" i="15"/>
  <c r="A1452" i="15"/>
  <c r="A1472" i="15"/>
  <c r="A1492" i="15"/>
  <c r="A1512" i="15"/>
  <c r="D1512" i="15"/>
  <c r="A1431" i="15"/>
  <c r="A1451" i="15"/>
  <c r="A1471" i="15"/>
  <c r="A1491" i="15"/>
  <c r="A1511" i="15"/>
  <c r="D1511" i="15"/>
  <c r="A1430" i="15"/>
  <c r="A1450" i="15"/>
  <c r="A1470" i="15"/>
  <c r="A1490" i="15"/>
  <c r="A1510" i="15"/>
  <c r="D1510" i="15"/>
  <c r="A1429" i="15"/>
  <c r="A1449" i="15"/>
  <c r="A1469" i="15"/>
  <c r="A1489" i="15"/>
  <c r="A1509" i="15"/>
  <c r="D1509" i="15"/>
  <c r="C1490" i="15"/>
  <c r="C1491" i="15"/>
  <c r="C1492" i="15"/>
  <c r="C1493" i="15"/>
  <c r="C1494" i="15"/>
  <c r="C1495" i="15"/>
  <c r="C1496" i="15"/>
  <c r="C1497" i="15"/>
  <c r="C1498" i="15"/>
  <c r="C1499" i="15"/>
  <c r="C1500" i="15"/>
  <c r="C1501" i="15"/>
  <c r="C1502" i="15"/>
  <c r="C1503" i="15"/>
  <c r="C1504" i="15"/>
  <c r="C1505" i="15"/>
  <c r="C1506" i="15"/>
  <c r="C1507" i="15"/>
  <c r="C1508" i="15"/>
  <c r="D1508" i="15"/>
  <c r="D1507" i="15"/>
  <c r="D1506" i="15"/>
  <c r="D1505" i="15"/>
  <c r="D1504" i="15"/>
  <c r="D1503" i="15"/>
  <c r="D1502" i="15"/>
  <c r="D1501" i="15"/>
  <c r="D1500" i="15"/>
  <c r="D1499" i="15"/>
  <c r="D1498" i="15"/>
  <c r="D1497" i="15"/>
  <c r="D1496" i="15"/>
  <c r="D1495" i="15"/>
  <c r="D1494" i="15"/>
  <c r="D1493" i="15"/>
  <c r="D1492" i="15"/>
  <c r="D1491" i="15"/>
  <c r="D1490" i="15"/>
  <c r="D1489" i="15"/>
  <c r="C1470" i="15"/>
  <c r="C1471" i="15"/>
  <c r="C1472" i="15"/>
  <c r="C1473" i="15"/>
  <c r="C1474" i="15"/>
  <c r="C1475" i="15"/>
  <c r="C1476" i="15"/>
  <c r="C1477" i="15"/>
  <c r="C1478" i="15"/>
  <c r="C1479" i="15"/>
  <c r="C1480" i="15"/>
  <c r="C1481" i="15"/>
  <c r="C1482" i="15"/>
  <c r="C1483" i="15"/>
  <c r="C1484" i="15"/>
  <c r="C1485" i="15"/>
  <c r="C1486" i="15"/>
  <c r="C1487" i="15"/>
  <c r="C1488" i="15"/>
  <c r="D1488" i="15"/>
  <c r="D1487" i="15"/>
  <c r="D1486" i="15"/>
  <c r="D1485" i="15"/>
  <c r="D1484" i="15"/>
  <c r="D1483" i="15"/>
  <c r="D1482" i="15"/>
  <c r="D1481" i="15"/>
  <c r="D1480" i="15"/>
  <c r="D1479" i="15"/>
  <c r="D1478" i="15"/>
  <c r="D1477" i="15"/>
  <c r="D1476" i="15"/>
  <c r="D1475" i="15"/>
  <c r="D1474" i="15"/>
  <c r="D1473" i="15"/>
  <c r="D1472" i="15"/>
  <c r="D1471" i="15"/>
  <c r="D1470" i="15"/>
  <c r="D1469" i="15"/>
  <c r="C1450" i="15"/>
  <c r="C1451" i="15"/>
  <c r="C1452" i="15"/>
  <c r="C1453" i="15"/>
  <c r="C1454" i="15"/>
  <c r="C1455" i="15"/>
  <c r="C1456" i="15"/>
  <c r="C1457" i="15"/>
  <c r="C1458" i="15"/>
  <c r="C1459" i="15"/>
  <c r="C1460" i="15"/>
  <c r="C1461" i="15"/>
  <c r="C1462" i="15"/>
  <c r="C1463" i="15"/>
  <c r="C1464" i="15"/>
  <c r="C1465" i="15"/>
  <c r="C1466" i="15"/>
  <c r="C1467" i="15"/>
  <c r="C1468" i="15"/>
  <c r="D1468" i="15"/>
  <c r="D1467" i="15"/>
  <c r="D1466" i="15"/>
  <c r="D1465" i="15"/>
  <c r="D1464" i="15"/>
  <c r="D1463" i="15"/>
  <c r="D1462" i="15"/>
  <c r="D1461" i="15"/>
  <c r="D1460" i="15"/>
  <c r="D1459" i="15"/>
  <c r="D1458" i="15"/>
  <c r="D1457" i="15"/>
  <c r="D1456" i="15"/>
  <c r="D1455" i="15"/>
  <c r="D1454" i="15"/>
  <c r="D1453" i="15"/>
  <c r="D1452" i="15"/>
  <c r="D1451" i="15"/>
  <c r="D1450" i="15"/>
  <c r="D1449" i="15"/>
  <c r="C1430" i="15"/>
  <c r="C1431" i="15"/>
  <c r="C1432" i="15"/>
  <c r="C1433" i="15"/>
  <c r="C1434" i="15"/>
  <c r="C1435" i="15"/>
  <c r="C1436" i="15"/>
  <c r="C1437" i="15"/>
  <c r="C1438" i="15"/>
  <c r="C1439" i="15"/>
  <c r="C1440" i="15"/>
  <c r="C1441" i="15"/>
  <c r="C1442" i="15"/>
  <c r="C1443" i="15"/>
  <c r="C1444" i="15"/>
  <c r="C1445" i="15"/>
  <c r="C1446" i="15"/>
  <c r="C1447" i="15"/>
  <c r="C1448" i="15"/>
  <c r="D1448" i="15"/>
  <c r="D1447" i="15"/>
  <c r="D1446" i="15"/>
  <c r="D1445" i="15"/>
  <c r="D1444" i="15"/>
  <c r="D1443" i="15"/>
  <c r="D1442" i="15"/>
  <c r="D1441" i="15"/>
  <c r="D1440" i="15"/>
  <c r="D1439" i="15"/>
  <c r="D1438" i="15"/>
  <c r="D1437" i="15"/>
  <c r="D1436" i="15"/>
  <c r="D1435" i="15"/>
  <c r="D1434" i="15"/>
  <c r="D1433" i="15"/>
  <c r="D1432" i="15"/>
  <c r="D1431" i="15"/>
  <c r="D1430" i="15"/>
  <c r="D1429" i="15"/>
  <c r="A1348" i="15"/>
  <c r="A1368" i="15"/>
  <c r="A1388" i="15"/>
  <c r="A1408" i="15"/>
  <c r="A1428" i="15"/>
  <c r="C1410" i="15"/>
  <c r="C1411" i="15"/>
  <c r="C1412" i="15"/>
  <c r="C1413" i="15"/>
  <c r="C1414" i="15"/>
  <c r="C1415" i="15"/>
  <c r="C1416" i="15"/>
  <c r="C1417" i="15"/>
  <c r="C1418" i="15"/>
  <c r="C1419" i="15"/>
  <c r="C1420" i="15"/>
  <c r="C1421" i="15"/>
  <c r="C1422" i="15"/>
  <c r="C1423" i="15"/>
  <c r="C1424" i="15"/>
  <c r="C1425" i="15"/>
  <c r="C1426" i="15"/>
  <c r="C1427" i="15"/>
  <c r="C1428" i="15"/>
  <c r="D1428" i="15"/>
  <c r="A1347" i="15"/>
  <c r="A1367" i="15"/>
  <c r="A1387" i="15"/>
  <c r="A1407" i="15"/>
  <c r="A1427" i="15"/>
  <c r="D1427" i="15"/>
  <c r="A1346" i="15"/>
  <c r="A1366" i="15"/>
  <c r="A1386" i="15"/>
  <c r="A1406" i="15"/>
  <c r="A1426" i="15"/>
  <c r="D1426" i="15"/>
  <c r="A1345" i="15"/>
  <c r="A1365" i="15"/>
  <c r="A1385" i="15"/>
  <c r="A1405" i="15"/>
  <c r="A1425" i="15"/>
  <c r="D1425" i="15"/>
  <c r="A1344" i="15"/>
  <c r="A1364" i="15"/>
  <c r="A1384" i="15"/>
  <c r="A1404" i="15"/>
  <c r="A1424" i="15"/>
  <c r="D1424" i="15"/>
  <c r="A1343" i="15"/>
  <c r="A1363" i="15"/>
  <c r="A1383" i="15"/>
  <c r="A1403" i="15"/>
  <c r="A1423" i="15"/>
  <c r="D1423" i="15"/>
  <c r="A1342" i="15"/>
  <c r="A1362" i="15"/>
  <c r="A1382" i="15"/>
  <c r="A1402" i="15"/>
  <c r="A1422" i="15"/>
  <c r="D1422" i="15"/>
  <c r="A1341" i="15"/>
  <c r="A1361" i="15"/>
  <c r="A1381" i="15"/>
  <c r="A1401" i="15"/>
  <c r="A1421" i="15"/>
  <c r="D1421" i="15"/>
  <c r="A1340" i="15"/>
  <c r="A1360" i="15"/>
  <c r="A1380" i="15"/>
  <c r="A1400" i="15"/>
  <c r="A1420" i="15"/>
  <c r="D1420" i="15"/>
  <c r="A1339" i="15"/>
  <c r="A1359" i="15"/>
  <c r="A1379" i="15"/>
  <c r="A1399" i="15"/>
  <c r="A1419" i="15"/>
  <c r="D1419" i="15"/>
  <c r="A1338" i="15"/>
  <c r="A1358" i="15"/>
  <c r="A1378" i="15"/>
  <c r="A1398" i="15"/>
  <c r="A1418" i="15"/>
  <c r="D1418" i="15"/>
  <c r="A1337" i="15"/>
  <c r="A1357" i="15"/>
  <c r="A1377" i="15"/>
  <c r="A1397" i="15"/>
  <c r="A1417" i="15"/>
  <c r="D1417" i="15"/>
  <c r="A1336" i="15"/>
  <c r="A1356" i="15"/>
  <c r="A1376" i="15"/>
  <c r="A1396" i="15"/>
  <c r="A1416" i="15"/>
  <c r="D1416" i="15"/>
  <c r="A1335" i="15"/>
  <c r="A1355" i="15"/>
  <c r="A1375" i="15"/>
  <c r="A1395" i="15"/>
  <c r="A1415" i="15"/>
  <c r="D1415" i="15"/>
  <c r="A1334" i="15"/>
  <c r="A1354" i="15"/>
  <c r="A1374" i="15"/>
  <c r="A1394" i="15"/>
  <c r="A1414" i="15"/>
  <c r="D1414" i="15"/>
  <c r="A1333" i="15"/>
  <c r="A1353" i="15"/>
  <c r="A1373" i="15"/>
  <c r="A1393" i="15"/>
  <c r="A1413" i="15"/>
  <c r="D1413" i="15"/>
  <c r="A1332" i="15"/>
  <c r="A1352" i="15"/>
  <c r="A1372" i="15"/>
  <c r="A1392" i="15"/>
  <c r="A1412" i="15"/>
  <c r="D1412" i="15"/>
  <c r="A1331" i="15"/>
  <c r="A1351" i="15"/>
  <c r="A1371" i="15"/>
  <c r="A1391" i="15"/>
  <c r="A1411" i="15"/>
  <c r="D1411" i="15"/>
  <c r="A1330" i="15"/>
  <c r="A1350" i="15"/>
  <c r="A1370" i="15"/>
  <c r="A1390" i="15"/>
  <c r="A1410" i="15"/>
  <c r="D1410" i="15"/>
  <c r="A1329" i="15"/>
  <c r="A1349" i="15"/>
  <c r="A1369" i="15"/>
  <c r="A1389" i="15"/>
  <c r="A1409" i="15"/>
  <c r="D1409" i="15"/>
  <c r="C1390" i="15"/>
  <c r="C1391" i="15"/>
  <c r="C1392" i="15"/>
  <c r="C1393" i="15"/>
  <c r="C1394" i="15"/>
  <c r="C1395" i="15"/>
  <c r="C1396" i="15"/>
  <c r="C1397" i="15"/>
  <c r="C1398" i="15"/>
  <c r="C1399" i="15"/>
  <c r="C1400" i="15"/>
  <c r="C1401" i="15"/>
  <c r="C1402" i="15"/>
  <c r="C1403" i="15"/>
  <c r="C1404" i="15"/>
  <c r="C1405" i="15"/>
  <c r="C1406" i="15"/>
  <c r="C1407" i="15"/>
  <c r="C1408" i="15"/>
  <c r="D1408" i="15"/>
  <c r="D1407" i="15"/>
  <c r="D1406" i="15"/>
  <c r="D1405" i="15"/>
  <c r="D1404" i="15"/>
  <c r="D1403" i="15"/>
  <c r="D1402" i="15"/>
  <c r="D1401" i="15"/>
  <c r="D1400" i="15"/>
  <c r="D1399" i="15"/>
  <c r="D1398" i="15"/>
  <c r="D1397" i="15"/>
  <c r="D1396" i="15"/>
  <c r="D1395" i="15"/>
  <c r="D1394" i="15"/>
  <c r="D1393" i="15"/>
  <c r="D1392" i="15"/>
  <c r="D1391" i="15"/>
  <c r="D1390" i="15"/>
  <c r="D1389" i="15"/>
  <c r="C1370" i="15"/>
  <c r="C1371" i="15"/>
  <c r="C1372" i="15"/>
  <c r="C1373" i="15"/>
  <c r="C1374" i="15"/>
  <c r="C1375" i="15"/>
  <c r="C1376" i="15"/>
  <c r="C1377" i="15"/>
  <c r="C1378" i="15"/>
  <c r="C1379" i="15"/>
  <c r="C1380" i="15"/>
  <c r="C1381" i="15"/>
  <c r="C1382" i="15"/>
  <c r="C1383" i="15"/>
  <c r="C1384" i="15"/>
  <c r="C1385" i="15"/>
  <c r="C1386" i="15"/>
  <c r="C1387" i="15"/>
  <c r="C1388" i="15"/>
  <c r="D1388" i="15"/>
  <c r="D1387" i="15"/>
  <c r="D1386" i="15"/>
  <c r="D1385" i="15"/>
  <c r="D1384" i="15"/>
  <c r="D1383" i="15"/>
  <c r="D1382" i="15"/>
  <c r="D1381" i="15"/>
  <c r="D1380" i="15"/>
  <c r="D1379" i="15"/>
  <c r="D1378" i="15"/>
  <c r="D1377" i="15"/>
  <c r="D1376" i="15"/>
  <c r="D1375" i="15"/>
  <c r="D1374" i="15"/>
  <c r="D1373" i="15"/>
  <c r="D1372" i="15"/>
  <c r="D1371" i="15"/>
  <c r="D1370" i="15"/>
  <c r="D1369" i="15"/>
  <c r="C1350" i="15"/>
  <c r="C1351" i="15"/>
  <c r="C1352" i="15"/>
  <c r="C1353" i="15"/>
  <c r="C1354" i="15"/>
  <c r="C1355" i="15"/>
  <c r="C1356" i="15"/>
  <c r="C1357" i="15"/>
  <c r="C1358" i="15"/>
  <c r="C1359" i="15"/>
  <c r="C1360" i="15"/>
  <c r="C1361" i="15"/>
  <c r="C1362" i="15"/>
  <c r="C1363" i="15"/>
  <c r="C1364" i="15"/>
  <c r="C1365" i="15"/>
  <c r="C1366" i="15"/>
  <c r="C1367" i="15"/>
  <c r="C1368" i="15"/>
  <c r="D1368" i="15"/>
  <c r="D1367" i="15"/>
  <c r="D1366" i="15"/>
  <c r="D1365" i="15"/>
  <c r="D1364" i="15"/>
  <c r="D1363" i="15"/>
  <c r="D1362" i="15"/>
  <c r="D1361" i="15"/>
  <c r="D1360" i="15"/>
  <c r="D1359" i="15"/>
  <c r="D1358" i="15"/>
  <c r="D1357" i="15"/>
  <c r="D1356" i="15"/>
  <c r="D1355" i="15"/>
  <c r="D1354" i="15"/>
  <c r="D1353" i="15"/>
  <c r="D1352" i="15"/>
  <c r="D1351" i="15"/>
  <c r="D1350" i="15"/>
  <c r="D1349" i="15"/>
  <c r="C1330" i="15"/>
  <c r="C1331" i="15"/>
  <c r="C1332" i="15"/>
  <c r="C1333" i="15"/>
  <c r="C1334" i="15"/>
  <c r="C1335" i="15"/>
  <c r="C1336" i="15"/>
  <c r="C1337" i="15"/>
  <c r="C1338" i="15"/>
  <c r="C1339" i="15"/>
  <c r="C1340" i="15"/>
  <c r="C1341" i="15"/>
  <c r="C1342" i="15"/>
  <c r="C1343" i="15"/>
  <c r="C1344" i="15"/>
  <c r="C1345" i="15"/>
  <c r="C1346" i="15"/>
  <c r="C1347" i="15"/>
  <c r="C1348" i="15"/>
  <c r="D1348" i="15"/>
  <c r="D1347" i="15"/>
  <c r="D1346" i="15"/>
  <c r="D1345" i="15"/>
  <c r="D1344" i="15"/>
  <c r="D1343" i="15"/>
  <c r="D1342" i="15"/>
  <c r="D1341" i="15"/>
  <c r="D1340" i="15"/>
  <c r="D1339" i="15"/>
  <c r="D1338" i="15"/>
  <c r="D1337" i="15"/>
  <c r="D1336" i="15"/>
  <c r="D1335" i="15"/>
  <c r="D1334" i="15"/>
  <c r="D1333" i="15"/>
  <c r="D1332" i="15"/>
  <c r="D1331" i="15"/>
  <c r="D1330" i="15"/>
  <c r="D1329" i="15"/>
  <c r="A1248" i="15"/>
  <c r="A1268" i="15"/>
  <c r="A1288" i="15"/>
  <c r="A1308" i="15"/>
  <c r="A1328" i="15"/>
  <c r="C1310" i="15"/>
  <c r="C1311" i="15"/>
  <c r="C1312" i="15"/>
  <c r="C1313" i="15"/>
  <c r="C1314" i="15"/>
  <c r="C1315" i="15"/>
  <c r="C1316" i="15"/>
  <c r="C1317" i="15"/>
  <c r="C1318" i="15"/>
  <c r="C1319" i="15"/>
  <c r="C1320" i="15"/>
  <c r="C1321" i="15"/>
  <c r="C1322" i="15"/>
  <c r="C1323" i="15"/>
  <c r="C1324" i="15"/>
  <c r="C1325" i="15"/>
  <c r="C1326" i="15"/>
  <c r="C1327" i="15"/>
  <c r="C1328" i="15"/>
  <c r="D1328" i="15"/>
  <c r="A1247" i="15"/>
  <c r="A1267" i="15"/>
  <c r="A1287" i="15"/>
  <c r="A1307" i="15"/>
  <c r="A1327" i="15"/>
  <c r="D1327" i="15"/>
  <c r="A1246" i="15"/>
  <c r="A1266" i="15"/>
  <c r="A1286" i="15"/>
  <c r="A1306" i="15"/>
  <c r="A1326" i="15"/>
  <c r="D1326" i="15"/>
  <c r="A1245" i="15"/>
  <c r="A1265" i="15"/>
  <c r="A1285" i="15"/>
  <c r="A1305" i="15"/>
  <c r="A1325" i="15"/>
  <c r="D1325" i="15"/>
  <c r="A1244" i="15"/>
  <c r="A1264" i="15"/>
  <c r="A1284" i="15"/>
  <c r="A1304" i="15"/>
  <c r="A1324" i="15"/>
  <c r="D1324" i="15"/>
  <c r="A1243" i="15"/>
  <c r="A1263" i="15"/>
  <c r="A1283" i="15"/>
  <c r="A1303" i="15"/>
  <c r="A1323" i="15"/>
  <c r="D1323" i="15"/>
  <c r="A1242" i="15"/>
  <c r="A1262" i="15"/>
  <c r="A1282" i="15"/>
  <c r="A1302" i="15"/>
  <c r="A1322" i="15"/>
  <c r="D1322" i="15"/>
  <c r="A1241" i="15"/>
  <c r="A1261" i="15"/>
  <c r="A1281" i="15"/>
  <c r="A1301" i="15"/>
  <c r="A1321" i="15"/>
  <c r="D1321" i="15"/>
  <c r="A1240" i="15"/>
  <c r="A1260" i="15"/>
  <c r="A1280" i="15"/>
  <c r="A1300" i="15"/>
  <c r="A1320" i="15"/>
  <c r="D1320" i="15"/>
  <c r="A1239" i="15"/>
  <c r="A1259" i="15"/>
  <c r="A1279" i="15"/>
  <c r="A1299" i="15"/>
  <c r="A1319" i="15"/>
  <c r="D1319" i="15"/>
  <c r="A1238" i="15"/>
  <c r="A1258" i="15"/>
  <c r="A1278" i="15"/>
  <c r="A1298" i="15"/>
  <c r="A1318" i="15"/>
  <c r="D1318" i="15"/>
  <c r="A1237" i="15"/>
  <c r="A1257" i="15"/>
  <c r="A1277" i="15"/>
  <c r="A1297" i="15"/>
  <c r="A1317" i="15"/>
  <c r="D1317" i="15"/>
  <c r="A1236" i="15"/>
  <c r="A1256" i="15"/>
  <c r="A1276" i="15"/>
  <c r="A1296" i="15"/>
  <c r="A1316" i="15"/>
  <c r="D1316" i="15"/>
  <c r="A1235" i="15"/>
  <c r="A1255" i="15"/>
  <c r="A1275" i="15"/>
  <c r="A1295" i="15"/>
  <c r="A1315" i="15"/>
  <c r="D1315" i="15"/>
  <c r="A1234" i="15"/>
  <c r="A1254" i="15"/>
  <c r="A1274" i="15"/>
  <c r="A1294" i="15"/>
  <c r="A1314" i="15"/>
  <c r="D1314" i="15"/>
  <c r="A1233" i="15"/>
  <c r="A1253" i="15"/>
  <c r="A1273" i="15"/>
  <c r="A1293" i="15"/>
  <c r="A1313" i="15"/>
  <c r="D1313" i="15"/>
  <c r="A1232" i="15"/>
  <c r="A1252" i="15"/>
  <c r="A1272" i="15"/>
  <c r="A1292" i="15"/>
  <c r="A1312" i="15"/>
  <c r="D1312" i="15"/>
  <c r="A1231" i="15"/>
  <c r="A1251" i="15"/>
  <c r="A1271" i="15"/>
  <c r="A1291" i="15"/>
  <c r="A1311" i="15"/>
  <c r="D1311" i="15"/>
  <c r="A1230" i="15"/>
  <c r="A1250" i="15"/>
  <c r="A1270" i="15"/>
  <c r="A1290" i="15"/>
  <c r="A1310" i="15"/>
  <c r="D1310" i="15"/>
  <c r="A1229" i="15"/>
  <c r="A1249" i="15"/>
  <c r="A1269" i="15"/>
  <c r="A1289" i="15"/>
  <c r="A1309" i="15"/>
  <c r="D1309" i="15"/>
  <c r="C1290" i="15"/>
  <c r="C1291" i="15"/>
  <c r="C1292" i="15"/>
  <c r="C1293" i="15"/>
  <c r="C1294" i="15"/>
  <c r="C1295" i="15"/>
  <c r="C1296" i="15"/>
  <c r="C1297" i="15"/>
  <c r="C1298" i="15"/>
  <c r="C1299" i="15"/>
  <c r="C1300" i="15"/>
  <c r="C1301" i="15"/>
  <c r="C1302" i="15"/>
  <c r="C1303" i="15"/>
  <c r="C1304" i="15"/>
  <c r="C1305" i="15"/>
  <c r="C1306" i="15"/>
  <c r="C1307" i="15"/>
  <c r="C1308" i="15"/>
  <c r="D1308" i="15"/>
  <c r="D1307" i="15"/>
  <c r="D1306" i="15"/>
  <c r="D1305" i="15"/>
  <c r="D1304" i="15"/>
  <c r="D1303" i="15"/>
  <c r="D1302" i="15"/>
  <c r="D1301" i="15"/>
  <c r="D1300" i="15"/>
  <c r="D1299" i="15"/>
  <c r="D1298" i="15"/>
  <c r="D1297" i="15"/>
  <c r="D1296" i="15"/>
  <c r="D1295" i="15"/>
  <c r="D1294" i="15"/>
  <c r="D1293" i="15"/>
  <c r="D1292" i="15"/>
  <c r="D1291" i="15"/>
  <c r="D1290" i="15"/>
  <c r="D1289" i="15"/>
  <c r="C1270" i="15"/>
  <c r="C1271" i="15"/>
  <c r="C1272" i="15"/>
  <c r="C1273" i="15"/>
  <c r="C1274" i="15"/>
  <c r="C1275" i="15"/>
  <c r="C1276" i="15"/>
  <c r="C1277" i="15"/>
  <c r="C1278" i="15"/>
  <c r="C1279" i="15"/>
  <c r="C1280" i="15"/>
  <c r="C1281" i="15"/>
  <c r="C1282" i="15"/>
  <c r="C1283" i="15"/>
  <c r="C1284" i="15"/>
  <c r="C1285" i="15"/>
  <c r="C1286" i="15"/>
  <c r="C1287" i="15"/>
  <c r="C1288" i="15"/>
  <c r="D1288" i="15"/>
  <c r="D1287" i="15"/>
  <c r="D1286" i="15"/>
  <c r="D1285" i="15"/>
  <c r="D1284" i="15"/>
  <c r="D1283" i="15"/>
  <c r="D1282" i="15"/>
  <c r="D1281" i="15"/>
  <c r="D1280" i="15"/>
  <c r="D1279" i="15"/>
  <c r="D1278" i="15"/>
  <c r="D1277" i="15"/>
  <c r="D1276" i="15"/>
  <c r="D1275" i="15"/>
  <c r="D1274" i="15"/>
  <c r="D1273" i="15"/>
  <c r="D1272" i="15"/>
  <c r="D1271" i="15"/>
  <c r="D1270" i="15"/>
  <c r="D1269" i="15"/>
  <c r="C1250" i="15"/>
  <c r="C1251" i="15"/>
  <c r="C1252" i="15"/>
  <c r="C1253" i="15"/>
  <c r="C1254" i="15"/>
  <c r="C1255" i="15"/>
  <c r="C1256" i="15"/>
  <c r="C1257" i="15"/>
  <c r="C1258" i="15"/>
  <c r="C1259" i="15"/>
  <c r="C1260" i="15"/>
  <c r="C1261" i="15"/>
  <c r="C1262" i="15"/>
  <c r="C1263" i="15"/>
  <c r="C1264" i="15"/>
  <c r="C1265" i="15"/>
  <c r="C1266" i="15"/>
  <c r="C1267" i="15"/>
  <c r="C1268" i="15"/>
  <c r="D1268" i="15"/>
  <c r="D1267" i="15"/>
  <c r="D1266" i="15"/>
  <c r="D1265" i="15"/>
  <c r="D1264" i="15"/>
  <c r="D1263" i="15"/>
  <c r="D1262" i="15"/>
  <c r="D1261" i="15"/>
  <c r="D1260" i="15"/>
  <c r="D1259" i="15"/>
  <c r="D1258" i="15"/>
  <c r="D1257" i="15"/>
  <c r="D1256" i="15"/>
  <c r="D1255" i="15"/>
  <c r="D1254" i="15"/>
  <c r="D1253" i="15"/>
  <c r="D1252" i="15"/>
  <c r="D1251" i="15"/>
  <c r="D1250" i="15"/>
  <c r="D1249" i="15"/>
  <c r="C1230" i="15"/>
  <c r="C1231" i="15"/>
  <c r="C1232" i="15"/>
  <c r="C1233" i="15"/>
  <c r="C1234" i="15"/>
  <c r="C1235" i="15"/>
  <c r="C1236" i="15"/>
  <c r="C1237" i="15"/>
  <c r="C1238" i="15"/>
  <c r="C1239" i="15"/>
  <c r="C1240" i="15"/>
  <c r="C1241" i="15"/>
  <c r="C1242" i="15"/>
  <c r="C1243" i="15"/>
  <c r="C1244" i="15"/>
  <c r="C1245" i="15"/>
  <c r="C1246" i="15"/>
  <c r="C1247" i="15"/>
  <c r="C1248" i="15"/>
  <c r="D1248" i="15"/>
  <c r="D1247" i="15"/>
  <c r="D1246" i="15"/>
  <c r="D1245" i="15"/>
  <c r="D1244" i="15"/>
  <c r="D1243" i="15"/>
  <c r="D1242" i="15"/>
  <c r="D1241" i="15"/>
  <c r="D1240" i="15"/>
  <c r="D1239" i="15"/>
  <c r="D1238" i="15"/>
  <c r="D1237" i="15"/>
  <c r="D1236" i="15"/>
  <c r="D1235" i="15"/>
  <c r="D1234" i="15"/>
  <c r="D1233" i="15"/>
  <c r="D1232" i="15"/>
  <c r="D1231" i="15"/>
  <c r="D1230" i="15"/>
  <c r="D1229" i="15"/>
  <c r="A309" i="15"/>
  <c r="D309" i="15"/>
  <c r="A310" i="15"/>
  <c r="C310" i="15"/>
  <c r="D310" i="15"/>
  <c r="A311" i="15"/>
  <c r="C311" i="15"/>
  <c r="D311" i="15"/>
  <c r="A312" i="15"/>
  <c r="C312" i="15"/>
  <c r="D312" i="15"/>
  <c r="A313" i="15"/>
  <c r="C313" i="15"/>
  <c r="D313" i="15"/>
  <c r="A314" i="15"/>
  <c r="C314" i="15"/>
  <c r="D314" i="15"/>
  <c r="A315" i="15"/>
  <c r="C315" i="15"/>
  <c r="D315" i="15"/>
  <c r="A316" i="15"/>
  <c r="C316" i="15"/>
  <c r="D316" i="15"/>
  <c r="A317" i="15"/>
  <c r="C317" i="15"/>
  <c r="D317" i="15"/>
  <c r="A318" i="15"/>
  <c r="C318" i="15"/>
  <c r="D318" i="15"/>
  <c r="A319" i="15"/>
  <c r="C319" i="15"/>
  <c r="D319" i="15"/>
  <c r="A320" i="15"/>
  <c r="C320" i="15"/>
  <c r="D320" i="15"/>
  <c r="A321" i="15"/>
  <c r="C321" i="15"/>
  <c r="D321" i="15"/>
  <c r="A322" i="15"/>
  <c r="C322" i="15"/>
  <c r="D322" i="15"/>
  <c r="A323" i="15"/>
  <c r="C323" i="15"/>
  <c r="D323" i="15"/>
  <c r="A324" i="15"/>
  <c r="C324" i="15"/>
  <c r="D324" i="15"/>
  <c r="A325" i="15"/>
  <c r="C325" i="15"/>
  <c r="D325" i="15"/>
  <c r="A326" i="15"/>
  <c r="C326" i="15"/>
  <c r="D326" i="15"/>
  <c r="A327" i="15"/>
  <c r="C327" i="15"/>
  <c r="D327" i="15"/>
  <c r="A328" i="15"/>
  <c r="C328" i="15"/>
  <c r="D328" i="15"/>
  <c r="A329" i="15"/>
  <c r="D329" i="15"/>
  <c r="A330" i="15"/>
  <c r="C330" i="15"/>
  <c r="D330" i="15"/>
  <c r="A331" i="15"/>
  <c r="C331" i="15"/>
  <c r="D331" i="15"/>
  <c r="A332" i="15"/>
  <c r="C332" i="15"/>
  <c r="D332" i="15"/>
  <c r="A333" i="15"/>
  <c r="C333" i="15"/>
  <c r="D333" i="15"/>
  <c r="A334" i="15"/>
  <c r="C334" i="15"/>
  <c r="D334" i="15"/>
  <c r="A335" i="15"/>
  <c r="C335" i="15"/>
  <c r="D335" i="15"/>
  <c r="A336" i="15"/>
  <c r="C336" i="15"/>
  <c r="D336" i="15"/>
  <c r="A337" i="15"/>
  <c r="C337" i="15"/>
  <c r="D337" i="15"/>
  <c r="A338" i="15"/>
  <c r="C338" i="15"/>
  <c r="D338" i="15"/>
  <c r="A339" i="15"/>
  <c r="C339" i="15"/>
  <c r="D339" i="15"/>
  <c r="A340" i="15"/>
  <c r="C340" i="15"/>
  <c r="D340" i="15"/>
  <c r="A341" i="15"/>
  <c r="C341" i="15"/>
  <c r="D341" i="15"/>
  <c r="A342" i="15"/>
  <c r="C342" i="15"/>
  <c r="D342" i="15"/>
  <c r="A343" i="15"/>
  <c r="C343" i="15"/>
  <c r="D343" i="15"/>
  <c r="A344" i="15"/>
  <c r="C344" i="15"/>
  <c r="D344" i="15"/>
  <c r="A345" i="15"/>
  <c r="C345" i="15"/>
  <c r="D345" i="15"/>
  <c r="A346" i="15"/>
  <c r="C346" i="15"/>
  <c r="D346" i="15"/>
  <c r="A347" i="15"/>
  <c r="C347" i="15"/>
  <c r="D347" i="15"/>
  <c r="A348" i="15"/>
  <c r="C348" i="15"/>
  <c r="D348" i="15"/>
  <c r="A349" i="15"/>
  <c r="D349" i="15"/>
  <c r="A350" i="15"/>
  <c r="C350" i="15"/>
  <c r="D350" i="15"/>
  <c r="A351" i="15"/>
  <c r="C351" i="15"/>
  <c r="D351" i="15"/>
  <c r="A352" i="15"/>
  <c r="C352" i="15"/>
  <c r="D352" i="15"/>
  <c r="A353" i="15"/>
  <c r="C353" i="15"/>
  <c r="D353" i="15"/>
  <c r="A354" i="15"/>
  <c r="C354" i="15"/>
  <c r="D354" i="15"/>
  <c r="A355" i="15"/>
  <c r="C355" i="15"/>
  <c r="D355" i="15"/>
  <c r="A356" i="15"/>
  <c r="C356" i="15"/>
  <c r="D356" i="15"/>
  <c r="A357" i="15"/>
  <c r="C357" i="15"/>
  <c r="D357" i="15"/>
  <c r="A358" i="15"/>
  <c r="C358" i="15"/>
  <c r="D358" i="15"/>
  <c r="A359" i="15"/>
  <c r="C359" i="15"/>
  <c r="D359" i="15"/>
  <c r="A360" i="15"/>
  <c r="C360" i="15"/>
  <c r="D360" i="15"/>
  <c r="A361" i="15"/>
  <c r="C361" i="15"/>
  <c r="D361" i="15"/>
  <c r="A362" i="15"/>
  <c r="C362" i="15"/>
  <c r="D362" i="15"/>
  <c r="A363" i="15"/>
  <c r="C363" i="15"/>
  <c r="D363" i="15"/>
  <c r="A364" i="15"/>
  <c r="C364" i="15"/>
  <c r="D364" i="15"/>
  <c r="A365" i="15"/>
  <c r="C365" i="15"/>
  <c r="D365" i="15"/>
  <c r="A366" i="15"/>
  <c r="C366" i="15"/>
  <c r="D366" i="15"/>
  <c r="A367" i="15"/>
  <c r="C367" i="15"/>
  <c r="D367" i="15"/>
  <c r="A368" i="15"/>
  <c r="C368" i="15"/>
  <c r="D368" i="15"/>
  <c r="A369" i="15"/>
  <c r="D369" i="15"/>
  <c r="A370" i="15"/>
  <c r="C370" i="15"/>
  <c r="D370" i="15"/>
  <c r="A371" i="15"/>
  <c r="C371" i="15"/>
  <c r="D371" i="15"/>
  <c r="A372" i="15"/>
  <c r="C372" i="15"/>
  <c r="D372" i="15"/>
  <c r="A373" i="15"/>
  <c r="C373" i="15"/>
  <c r="D373" i="15"/>
  <c r="A374" i="15"/>
  <c r="C374" i="15"/>
  <c r="D374" i="15"/>
  <c r="A375" i="15"/>
  <c r="C375" i="15"/>
  <c r="D375" i="15"/>
  <c r="A376" i="15"/>
  <c r="C376" i="15"/>
  <c r="D376" i="15"/>
  <c r="A377" i="15"/>
  <c r="C377" i="15"/>
  <c r="D377" i="15"/>
  <c r="A378" i="15"/>
  <c r="C378" i="15"/>
  <c r="D378" i="15"/>
  <c r="A379" i="15"/>
  <c r="C379" i="15"/>
  <c r="D379" i="15"/>
  <c r="A380" i="15"/>
  <c r="C380" i="15"/>
  <c r="D380" i="15"/>
  <c r="A381" i="15"/>
  <c r="C381" i="15"/>
  <c r="D381" i="15"/>
  <c r="A382" i="15"/>
  <c r="C382" i="15"/>
  <c r="D382" i="15"/>
  <c r="A383" i="15"/>
  <c r="C383" i="15"/>
  <c r="D383" i="15"/>
  <c r="A384" i="15"/>
  <c r="C384" i="15"/>
  <c r="D384" i="15"/>
  <c r="A385" i="15"/>
  <c r="C385" i="15"/>
  <c r="D385" i="15"/>
  <c r="A386" i="15"/>
  <c r="C386" i="15"/>
  <c r="D386" i="15"/>
  <c r="A387" i="15"/>
  <c r="C387" i="15"/>
  <c r="D387" i="15"/>
  <c r="A388" i="15"/>
  <c r="C388" i="15"/>
  <c r="D388" i="15"/>
  <c r="A389" i="15"/>
  <c r="D389" i="15"/>
  <c r="A390" i="15"/>
  <c r="C390" i="15"/>
  <c r="D390" i="15"/>
  <c r="A391" i="15"/>
  <c r="C391" i="15"/>
  <c r="D391" i="15"/>
  <c r="A392" i="15"/>
  <c r="C392" i="15"/>
  <c r="D392" i="15"/>
  <c r="A393" i="15"/>
  <c r="C393" i="15"/>
  <c r="D393" i="15"/>
  <c r="A394" i="15"/>
  <c r="C394" i="15"/>
  <c r="D394" i="15"/>
  <c r="A395" i="15"/>
  <c r="C395" i="15"/>
  <c r="D395" i="15"/>
  <c r="A396" i="15"/>
  <c r="C396" i="15"/>
  <c r="D396" i="15"/>
  <c r="A397" i="15"/>
  <c r="C397" i="15"/>
  <c r="D397" i="15"/>
  <c r="A398" i="15"/>
  <c r="C398" i="15"/>
  <c r="D398" i="15"/>
  <c r="A399" i="15"/>
  <c r="C399" i="15"/>
  <c r="D399" i="15"/>
  <c r="A400" i="15"/>
  <c r="C400" i="15"/>
  <c r="D400" i="15"/>
  <c r="A401" i="15"/>
  <c r="C401" i="15"/>
  <c r="D401" i="15"/>
  <c r="A402" i="15"/>
  <c r="C402" i="15"/>
  <c r="D402" i="15"/>
  <c r="A403" i="15"/>
  <c r="C403" i="15"/>
  <c r="D403" i="15"/>
  <c r="A404" i="15"/>
  <c r="C404" i="15"/>
  <c r="D404" i="15"/>
  <c r="A405" i="15"/>
  <c r="C405" i="15"/>
  <c r="D405" i="15"/>
  <c r="A406" i="15"/>
  <c r="C406" i="15"/>
  <c r="D406" i="15"/>
  <c r="A407" i="15"/>
  <c r="C407" i="15"/>
  <c r="D407" i="15"/>
  <c r="A408" i="15"/>
  <c r="C408" i="15"/>
  <c r="D408" i="15"/>
  <c r="A409" i="15"/>
  <c r="D409" i="15"/>
  <c r="A410" i="15"/>
  <c r="C410" i="15"/>
  <c r="D410" i="15"/>
  <c r="A411" i="15"/>
  <c r="C411" i="15"/>
  <c r="D411" i="15"/>
  <c r="A412" i="15"/>
  <c r="C412" i="15"/>
  <c r="D412" i="15"/>
  <c r="A413" i="15"/>
  <c r="C413" i="15"/>
  <c r="D413" i="15"/>
  <c r="A414" i="15"/>
  <c r="C414" i="15"/>
  <c r="D414" i="15"/>
  <c r="A415" i="15"/>
  <c r="C415" i="15"/>
  <c r="D415" i="15"/>
  <c r="A416" i="15"/>
  <c r="C416" i="15"/>
  <c r="D416" i="15"/>
  <c r="A417" i="15"/>
  <c r="C417" i="15"/>
  <c r="D417" i="15"/>
  <c r="A418" i="15"/>
  <c r="C418" i="15"/>
  <c r="D418" i="15"/>
  <c r="A419" i="15"/>
  <c r="C419" i="15"/>
  <c r="D419" i="15"/>
  <c r="A420" i="15"/>
  <c r="C420" i="15"/>
  <c r="D420" i="15"/>
  <c r="A421" i="15"/>
  <c r="C421" i="15"/>
  <c r="D421" i="15"/>
  <c r="A422" i="15"/>
  <c r="C422" i="15"/>
  <c r="D422" i="15"/>
  <c r="A423" i="15"/>
  <c r="C423" i="15"/>
  <c r="D423" i="15"/>
  <c r="A424" i="15"/>
  <c r="C424" i="15"/>
  <c r="D424" i="15"/>
  <c r="A425" i="15"/>
  <c r="C425" i="15"/>
  <c r="D425" i="15"/>
  <c r="A426" i="15"/>
  <c r="C426" i="15"/>
  <c r="D426" i="15"/>
  <c r="A427" i="15"/>
  <c r="C427" i="15"/>
  <c r="D427" i="15"/>
  <c r="A428" i="15"/>
  <c r="C428" i="15"/>
  <c r="D428" i="15"/>
  <c r="A429" i="15"/>
  <c r="D429" i="15"/>
  <c r="A430" i="15"/>
  <c r="C430" i="15"/>
  <c r="D430" i="15"/>
  <c r="A431" i="15"/>
  <c r="C431" i="15"/>
  <c r="D431" i="15"/>
  <c r="A432" i="15"/>
  <c r="C432" i="15"/>
  <c r="D432" i="15"/>
  <c r="A433" i="15"/>
  <c r="C433" i="15"/>
  <c r="D433" i="15"/>
  <c r="A434" i="15"/>
  <c r="C434" i="15"/>
  <c r="D434" i="15"/>
  <c r="A435" i="15"/>
  <c r="C435" i="15"/>
  <c r="D435" i="15"/>
  <c r="A436" i="15"/>
  <c r="C436" i="15"/>
  <c r="D436" i="15"/>
  <c r="A437" i="15"/>
  <c r="C437" i="15"/>
  <c r="D437" i="15"/>
  <c r="A438" i="15"/>
  <c r="C438" i="15"/>
  <c r="D438" i="15"/>
  <c r="A439" i="15"/>
  <c r="C439" i="15"/>
  <c r="D439" i="15"/>
  <c r="A440" i="15"/>
  <c r="C440" i="15"/>
  <c r="D440" i="15"/>
  <c r="A441" i="15"/>
  <c r="C441" i="15"/>
  <c r="D441" i="15"/>
  <c r="A442" i="15"/>
  <c r="C442" i="15"/>
  <c r="D442" i="15"/>
  <c r="A443" i="15"/>
  <c r="C443" i="15"/>
  <c r="D443" i="15"/>
  <c r="A444" i="15"/>
  <c r="C444" i="15"/>
  <c r="D444" i="15"/>
  <c r="A445" i="15"/>
  <c r="C445" i="15"/>
  <c r="D445" i="15"/>
  <c r="A446" i="15"/>
  <c r="C446" i="15"/>
  <c r="D446" i="15"/>
  <c r="A447" i="15"/>
  <c r="C447" i="15"/>
  <c r="D447" i="15"/>
  <c r="A448" i="15"/>
  <c r="C448" i="15"/>
  <c r="D448" i="15"/>
  <c r="A449" i="15"/>
  <c r="D449" i="15"/>
  <c r="A450" i="15"/>
  <c r="C450" i="15"/>
  <c r="D450" i="15"/>
  <c r="A451" i="15"/>
  <c r="C451" i="15"/>
  <c r="D451" i="15"/>
  <c r="A452" i="15"/>
  <c r="C452" i="15"/>
  <c r="D452" i="15"/>
  <c r="A453" i="15"/>
  <c r="C453" i="15"/>
  <c r="D453" i="15"/>
  <c r="A454" i="15"/>
  <c r="C454" i="15"/>
  <c r="D454" i="15"/>
  <c r="A455" i="15"/>
  <c r="C455" i="15"/>
  <c r="D455" i="15"/>
  <c r="A456" i="15"/>
  <c r="C456" i="15"/>
  <c r="D456" i="15"/>
  <c r="A457" i="15"/>
  <c r="C457" i="15"/>
  <c r="D457" i="15"/>
  <c r="A458" i="15"/>
  <c r="C458" i="15"/>
  <c r="D458" i="15"/>
  <c r="A459" i="15"/>
  <c r="C459" i="15"/>
  <c r="D459" i="15"/>
  <c r="A460" i="15"/>
  <c r="C460" i="15"/>
  <c r="D460" i="15"/>
  <c r="A461" i="15"/>
  <c r="C461" i="15"/>
  <c r="D461" i="15"/>
  <c r="A462" i="15"/>
  <c r="C462" i="15"/>
  <c r="D462" i="15"/>
  <c r="A463" i="15"/>
  <c r="C463" i="15"/>
  <c r="D463" i="15"/>
  <c r="A464" i="15"/>
  <c r="C464" i="15"/>
  <c r="D464" i="15"/>
  <c r="A465" i="15"/>
  <c r="C465" i="15"/>
  <c r="D465" i="15"/>
  <c r="A466" i="15"/>
  <c r="C466" i="15"/>
  <c r="D466" i="15"/>
  <c r="A467" i="15"/>
  <c r="C467" i="15"/>
  <c r="D467" i="15"/>
  <c r="A468" i="15"/>
  <c r="C468" i="15"/>
  <c r="D468" i="15"/>
  <c r="A469" i="15"/>
  <c r="D469" i="15"/>
  <c r="A470" i="15"/>
  <c r="C470" i="15"/>
  <c r="D470" i="15"/>
  <c r="A471" i="15"/>
  <c r="C471" i="15"/>
  <c r="D471" i="15"/>
  <c r="A472" i="15"/>
  <c r="C472" i="15"/>
  <c r="D472" i="15"/>
  <c r="A473" i="15"/>
  <c r="C473" i="15"/>
  <c r="D473" i="15"/>
  <c r="A474" i="15"/>
  <c r="C474" i="15"/>
  <c r="D474" i="15"/>
  <c r="A475" i="15"/>
  <c r="C475" i="15"/>
  <c r="D475" i="15"/>
  <c r="A476" i="15"/>
  <c r="C476" i="15"/>
  <c r="D476" i="15"/>
  <c r="A477" i="15"/>
  <c r="C477" i="15"/>
  <c r="D477" i="15"/>
  <c r="A478" i="15"/>
  <c r="C478" i="15"/>
  <c r="D478" i="15"/>
  <c r="A479" i="15"/>
  <c r="C479" i="15"/>
  <c r="D479" i="15"/>
  <c r="A480" i="15"/>
  <c r="C480" i="15"/>
  <c r="D480" i="15"/>
  <c r="A481" i="15"/>
  <c r="C481" i="15"/>
  <c r="D481" i="15"/>
  <c r="A482" i="15"/>
  <c r="C482" i="15"/>
  <c r="D482" i="15"/>
  <c r="A483" i="15"/>
  <c r="C483" i="15"/>
  <c r="D483" i="15"/>
  <c r="A484" i="15"/>
  <c r="C484" i="15"/>
  <c r="D484" i="15"/>
  <c r="A485" i="15"/>
  <c r="C485" i="15"/>
  <c r="D485" i="15"/>
  <c r="A486" i="15"/>
  <c r="C486" i="15"/>
  <c r="D486" i="15"/>
  <c r="A487" i="15"/>
  <c r="C487" i="15"/>
  <c r="D487" i="15"/>
  <c r="A488" i="15"/>
  <c r="C488" i="15"/>
  <c r="D488" i="15"/>
  <c r="A489" i="15"/>
  <c r="D489" i="15"/>
  <c r="A490" i="15"/>
  <c r="C490" i="15"/>
  <c r="D490" i="15"/>
  <c r="A491" i="15"/>
  <c r="C491" i="15"/>
  <c r="D491" i="15"/>
  <c r="A492" i="15"/>
  <c r="C492" i="15"/>
  <c r="D492" i="15"/>
  <c r="A493" i="15"/>
  <c r="C493" i="15"/>
  <c r="D493" i="15"/>
  <c r="A494" i="15"/>
  <c r="C494" i="15"/>
  <c r="D494" i="15"/>
  <c r="A495" i="15"/>
  <c r="C495" i="15"/>
  <c r="D495" i="15"/>
  <c r="A496" i="15"/>
  <c r="C496" i="15"/>
  <c r="D496" i="15"/>
  <c r="A497" i="15"/>
  <c r="C497" i="15"/>
  <c r="D497" i="15"/>
  <c r="A498" i="15"/>
  <c r="C498" i="15"/>
  <c r="D498" i="15"/>
  <c r="A499" i="15"/>
  <c r="C499" i="15"/>
  <c r="D499" i="15"/>
  <c r="A500" i="15"/>
  <c r="C500" i="15"/>
  <c r="D500" i="15"/>
  <c r="A501" i="15"/>
  <c r="C501" i="15"/>
  <c r="D501" i="15"/>
  <c r="A502" i="15"/>
  <c r="C502" i="15"/>
  <c r="D502" i="15"/>
  <c r="A503" i="15"/>
  <c r="C503" i="15"/>
  <c r="D503" i="15"/>
  <c r="A504" i="15"/>
  <c r="C504" i="15"/>
  <c r="D504" i="15"/>
  <c r="A505" i="15"/>
  <c r="C505" i="15"/>
  <c r="D505" i="15"/>
  <c r="A506" i="15"/>
  <c r="C506" i="15"/>
  <c r="D506" i="15"/>
  <c r="A507" i="15"/>
  <c r="C507" i="15"/>
  <c r="D507" i="15"/>
  <c r="A508" i="15"/>
  <c r="C508" i="15"/>
  <c r="D508" i="15"/>
  <c r="A509" i="15"/>
  <c r="D509" i="15"/>
  <c r="A510" i="15"/>
  <c r="C510" i="15"/>
  <c r="D510" i="15"/>
  <c r="A511" i="15"/>
  <c r="C511" i="15"/>
  <c r="D511" i="15"/>
  <c r="A512" i="15"/>
  <c r="C512" i="15"/>
  <c r="D512" i="15"/>
  <c r="A513" i="15"/>
  <c r="C513" i="15"/>
  <c r="D513" i="15"/>
  <c r="A514" i="15"/>
  <c r="C514" i="15"/>
  <c r="D514" i="15"/>
  <c r="A515" i="15"/>
  <c r="C515" i="15"/>
  <c r="D515" i="15"/>
  <c r="A516" i="15"/>
  <c r="C516" i="15"/>
  <c r="D516" i="15"/>
  <c r="A517" i="15"/>
  <c r="C517" i="15"/>
  <c r="D517" i="15"/>
  <c r="A518" i="15"/>
  <c r="C518" i="15"/>
  <c r="D518" i="15"/>
  <c r="A519" i="15"/>
  <c r="C519" i="15"/>
  <c r="D519" i="15"/>
  <c r="A520" i="15"/>
  <c r="C520" i="15"/>
  <c r="D520" i="15"/>
  <c r="A521" i="15"/>
  <c r="C521" i="15"/>
  <c r="D521" i="15"/>
  <c r="A522" i="15"/>
  <c r="C522" i="15"/>
  <c r="D522" i="15"/>
  <c r="A523" i="15"/>
  <c r="C523" i="15"/>
  <c r="D523" i="15"/>
  <c r="A524" i="15"/>
  <c r="C524" i="15"/>
  <c r="D524" i="15"/>
  <c r="A525" i="15"/>
  <c r="C525" i="15"/>
  <c r="D525" i="15"/>
  <c r="A526" i="15"/>
  <c r="C526" i="15"/>
  <c r="D526" i="15"/>
  <c r="A527" i="15"/>
  <c r="C527" i="15"/>
  <c r="D527" i="15"/>
  <c r="A528" i="15"/>
  <c r="C528" i="15"/>
  <c r="D528" i="15"/>
  <c r="A529" i="15"/>
  <c r="D529" i="15"/>
  <c r="A530" i="15"/>
  <c r="C530" i="15"/>
  <c r="D530" i="15"/>
  <c r="A531" i="15"/>
  <c r="C531" i="15"/>
  <c r="D531" i="15"/>
  <c r="A532" i="15"/>
  <c r="C532" i="15"/>
  <c r="D532" i="15"/>
  <c r="A533" i="15"/>
  <c r="C533" i="15"/>
  <c r="D533" i="15"/>
  <c r="A534" i="15"/>
  <c r="C534" i="15"/>
  <c r="D534" i="15"/>
  <c r="A535" i="15"/>
  <c r="C535" i="15"/>
  <c r="D535" i="15"/>
  <c r="A536" i="15"/>
  <c r="C536" i="15"/>
  <c r="D536" i="15"/>
  <c r="A537" i="15"/>
  <c r="C537" i="15"/>
  <c r="D537" i="15"/>
  <c r="A538" i="15"/>
  <c r="C538" i="15"/>
  <c r="D538" i="15"/>
  <c r="A539" i="15"/>
  <c r="C539" i="15"/>
  <c r="D539" i="15"/>
  <c r="A540" i="15"/>
  <c r="C540" i="15"/>
  <c r="D540" i="15"/>
  <c r="A541" i="15"/>
  <c r="C541" i="15"/>
  <c r="D541" i="15"/>
  <c r="A542" i="15"/>
  <c r="C542" i="15"/>
  <c r="D542" i="15"/>
  <c r="A543" i="15"/>
  <c r="C543" i="15"/>
  <c r="D543" i="15"/>
  <c r="A544" i="15"/>
  <c r="C544" i="15"/>
  <c r="D544" i="15"/>
  <c r="A545" i="15"/>
  <c r="C545" i="15"/>
  <c r="D545" i="15"/>
  <c r="A546" i="15"/>
  <c r="C546" i="15"/>
  <c r="D546" i="15"/>
  <c r="A547" i="15"/>
  <c r="C547" i="15"/>
  <c r="D547" i="15"/>
  <c r="A548" i="15"/>
  <c r="C548" i="15"/>
  <c r="D548" i="15"/>
  <c r="A549" i="15"/>
  <c r="D549" i="15"/>
  <c r="A550" i="15"/>
  <c r="C550" i="15"/>
  <c r="D550" i="15"/>
  <c r="A551" i="15"/>
  <c r="C551" i="15"/>
  <c r="D551" i="15"/>
  <c r="A552" i="15"/>
  <c r="C552" i="15"/>
  <c r="D552" i="15"/>
  <c r="A553" i="15"/>
  <c r="C553" i="15"/>
  <c r="D553" i="15"/>
  <c r="A554" i="15"/>
  <c r="C554" i="15"/>
  <c r="D554" i="15"/>
  <c r="A555" i="15"/>
  <c r="C555" i="15"/>
  <c r="D555" i="15"/>
  <c r="A556" i="15"/>
  <c r="C556" i="15"/>
  <c r="D556" i="15"/>
  <c r="A557" i="15"/>
  <c r="C557" i="15"/>
  <c r="D557" i="15"/>
  <c r="A558" i="15"/>
  <c r="C558" i="15"/>
  <c r="D558" i="15"/>
  <c r="A559" i="15"/>
  <c r="C559" i="15"/>
  <c r="D559" i="15"/>
  <c r="A560" i="15"/>
  <c r="C560" i="15"/>
  <c r="D560" i="15"/>
  <c r="A561" i="15"/>
  <c r="C561" i="15"/>
  <c r="D561" i="15"/>
  <c r="A562" i="15"/>
  <c r="C562" i="15"/>
  <c r="D562" i="15"/>
  <c r="A563" i="15"/>
  <c r="C563" i="15"/>
  <c r="D563" i="15"/>
  <c r="A564" i="15"/>
  <c r="C564" i="15"/>
  <c r="D564" i="15"/>
  <c r="A565" i="15"/>
  <c r="C565" i="15"/>
  <c r="D565" i="15"/>
  <c r="A566" i="15"/>
  <c r="C566" i="15"/>
  <c r="D566" i="15"/>
  <c r="A567" i="15"/>
  <c r="C567" i="15"/>
  <c r="D567" i="15"/>
  <c r="A568" i="15"/>
  <c r="C568" i="15"/>
  <c r="D568" i="15"/>
  <c r="A569" i="15"/>
  <c r="D569" i="15"/>
  <c r="A570" i="15"/>
  <c r="C570" i="15"/>
  <c r="D570" i="15"/>
  <c r="A571" i="15"/>
  <c r="C571" i="15"/>
  <c r="D571" i="15"/>
  <c r="A572" i="15"/>
  <c r="C572" i="15"/>
  <c r="D572" i="15"/>
  <c r="A573" i="15"/>
  <c r="C573" i="15"/>
  <c r="D573" i="15"/>
  <c r="A574" i="15"/>
  <c r="C574" i="15"/>
  <c r="D574" i="15"/>
  <c r="A575" i="15"/>
  <c r="C575" i="15"/>
  <c r="D575" i="15"/>
  <c r="A576" i="15"/>
  <c r="C576" i="15"/>
  <c r="D576" i="15"/>
  <c r="A577" i="15"/>
  <c r="C577" i="15"/>
  <c r="D577" i="15"/>
  <c r="A578" i="15"/>
  <c r="C578" i="15"/>
  <c r="D578" i="15"/>
  <c r="A579" i="15"/>
  <c r="C579" i="15"/>
  <c r="D579" i="15"/>
  <c r="A580" i="15"/>
  <c r="C580" i="15"/>
  <c r="D580" i="15"/>
  <c r="A581" i="15"/>
  <c r="C581" i="15"/>
  <c r="D581" i="15"/>
  <c r="A582" i="15"/>
  <c r="C582" i="15"/>
  <c r="D582" i="15"/>
  <c r="A583" i="15"/>
  <c r="C583" i="15"/>
  <c r="D583" i="15"/>
  <c r="A584" i="15"/>
  <c r="C584" i="15"/>
  <c r="D584" i="15"/>
  <c r="A585" i="15"/>
  <c r="C585" i="15"/>
  <c r="D585" i="15"/>
  <c r="A586" i="15"/>
  <c r="C586" i="15"/>
  <c r="D586" i="15"/>
  <c r="A587" i="15"/>
  <c r="C587" i="15"/>
  <c r="D587" i="15"/>
  <c r="A588" i="15"/>
  <c r="C588" i="15"/>
  <c r="D588" i="15"/>
  <c r="A589" i="15"/>
  <c r="D589" i="15"/>
  <c r="A590" i="15"/>
  <c r="C590" i="15"/>
  <c r="D590" i="15"/>
  <c r="A591" i="15"/>
  <c r="C591" i="15"/>
  <c r="D591" i="15"/>
  <c r="A592" i="15"/>
  <c r="C592" i="15"/>
  <c r="D592" i="15"/>
  <c r="A593" i="15"/>
  <c r="C593" i="15"/>
  <c r="D593" i="15"/>
  <c r="A594" i="15"/>
  <c r="C594" i="15"/>
  <c r="D594" i="15"/>
  <c r="A595" i="15"/>
  <c r="C595" i="15"/>
  <c r="D595" i="15"/>
  <c r="A596" i="15"/>
  <c r="C596" i="15"/>
  <c r="D596" i="15"/>
  <c r="A597" i="15"/>
  <c r="C597" i="15"/>
  <c r="D597" i="15"/>
  <c r="A598" i="15"/>
  <c r="C598" i="15"/>
  <c r="D598" i="15"/>
  <c r="A599" i="15"/>
  <c r="C599" i="15"/>
  <c r="D599" i="15"/>
  <c r="A600" i="15"/>
  <c r="C600" i="15"/>
  <c r="D600" i="15"/>
  <c r="A601" i="15"/>
  <c r="C601" i="15"/>
  <c r="D601" i="15"/>
  <c r="A602" i="15"/>
  <c r="C602" i="15"/>
  <c r="D602" i="15"/>
  <c r="A603" i="15"/>
  <c r="C603" i="15"/>
  <c r="D603" i="15"/>
  <c r="A604" i="15"/>
  <c r="C604" i="15"/>
  <c r="D604" i="15"/>
  <c r="A605" i="15"/>
  <c r="C605" i="15"/>
  <c r="D605" i="15"/>
  <c r="A606" i="15"/>
  <c r="C606" i="15"/>
  <c r="D606" i="15"/>
  <c r="A607" i="15"/>
  <c r="C607" i="15"/>
  <c r="D607" i="15"/>
  <c r="A608" i="15"/>
  <c r="C608" i="15"/>
  <c r="D608" i="15"/>
  <c r="A609" i="15"/>
  <c r="D609" i="15"/>
  <c r="A610" i="15"/>
  <c r="C610" i="15"/>
  <c r="D610" i="15"/>
  <c r="A611" i="15"/>
  <c r="C611" i="15"/>
  <c r="D611" i="15"/>
  <c r="A612" i="15"/>
  <c r="C612" i="15"/>
  <c r="D612" i="15"/>
  <c r="A613" i="15"/>
  <c r="C613" i="15"/>
  <c r="D613" i="15"/>
  <c r="A614" i="15"/>
  <c r="C614" i="15"/>
  <c r="D614" i="15"/>
  <c r="A615" i="15"/>
  <c r="C615" i="15"/>
  <c r="D615" i="15"/>
  <c r="A616" i="15"/>
  <c r="C616" i="15"/>
  <c r="D616" i="15"/>
  <c r="A617" i="15"/>
  <c r="C617" i="15"/>
  <c r="D617" i="15"/>
  <c r="A618" i="15"/>
  <c r="C618" i="15"/>
  <c r="D618" i="15"/>
  <c r="A619" i="15"/>
  <c r="C619" i="15"/>
  <c r="D619" i="15"/>
  <c r="A620" i="15"/>
  <c r="C620" i="15"/>
  <c r="D620" i="15"/>
  <c r="A621" i="15"/>
  <c r="C621" i="15"/>
  <c r="D621" i="15"/>
  <c r="A622" i="15"/>
  <c r="C622" i="15"/>
  <c r="D622" i="15"/>
  <c r="A623" i="15"/>
  <c r="C623" i="15"/>
  <c r="D623" i="15"/>
  <c r="A624" i="15"/>
  <c r="C624" i="15"/>
  <c r="D624" i="15"/>
  <c r="A625" i="15"/>
  <c r="C625" i="15"/>
  <c r="D625" i="15"/>
  <c r="A626" i="15"/>
  <c r="C626" i="15"/>
  <c r="D626" i="15"/>
  <c r="A627" i="15"/>
  <c r="C627" i="15"/>
  <c r="D627" i="15"/>
  <c r="A628" i="15"/>
  <c r="C628" i="15"/>
  <c r="D628" i="15"/>
  <c r="A629" i="15"/>
  <c r="D629" i="15"/>
  <c r="A630" i="15"/>
  <c r="C630" i="15"/>
  <c r="D630" i="15"/>
  <c r="A631" i="15"/>
  <c r="C631" i="15"/>
  <c r="D631" i="15"/>
  <c r="A632" i="15"/>
  <c r="C632" i="15"/>
  <c r="D632" i="15"/>
  <c r="A633" i="15"/>
  <c r="C633" i="15"/>
  <c r="D633" i="15"/>
  <c r="A634" i="15"/>
  <c r="C634" i="15"/>
  <c r="D634" i="15"/>
  <c r="A635" i="15"/>
  <c r="C635" i="15"/>
  <c r="D635" i="15"/>
  <c r="A636" i="15"/>
  <c r="C636" i="15"/>
  <c r="D636" i="15"/>
  <c r="A637" i="15"/>
  <c r="C637" i="15"/>
  <c r="D637" i="15"/>
  <c r="A638" i="15"/>
  <c r="C638" i="15"/>
  <c r="D638" i="15"/>
  <c r="A639" i="15"/>
  <c r="C639" i="15"/>
  <c r="D639" i="15"/>
  <c r="A640" i="15"/>
  <c r="C640" i="15"/>
  <c r="D640" i="15"/>
  <c r="A641" i="15"/>
  <c r="C641" i="15"/>
  <c r="D641" i="15"/>
  <c r="A642" i="15"/>
  <c r="C642" i="15"/>
  <c r="D642" i="15"/>
  <c r="A643" i="15"/>
  <c r="C643" i="15"/>
  <c r="D643" i="15"/>
  <c r="A644" i="15"/>
  <c r="C644" i="15"/>
  <c r="D644" i="15"/>
  <c r="A645" i="15"/>
  <c r="C645" i="15"/>
  <c r="D645" i="15"/>
  <c r="A646" i="15"/>
  <c r="C646" i="15"/>
  <c r="D646" i="15"/>
  <c r="A647" i="15"/>
  <c r="C647" i="15"/>
  <c r="D647" i="15"/>
  <c r="A648" i="15"/>
  <c r="C648" i="15"/>
  <c r="D648" i="15"/>
  <c r="A649" i="15"/>
  <c r="D649" i="15"/>
  <c r="A650" i="15"/>
  <c r="C650" i="15"/>
  <c r="D650" i="15"/>
  <c r="A651" i="15"/>
  <c r="C651" i="15"/>
  <c r="D651" i="15"/>
  <c r="A652" i="15"/>
  <c r="C652" i="15"/>
  <c r="D652" i="15"/>
  <c r="A653" i="15"/>
  <c r="C653" i="15"/>
  <c r="D653" i="15"/>
  <c r="A654" i="15"/>
  <c r="C654" i="15"/>
  <c r="D654" i="15"/>
  <c r="A655" i="15"/>
  <c r="C655" i="15"/>
  <c r="D655" i="15"/>
  <c r="A656" i="15"/>
  <c r="C656" i="15"/>
  <c r="D656" i="15"/>
  <c r="A657" i="15"/>
  <c r="C657" i="15"/>
  <c r="D657" i="15"/>
  <c r="A658" i="15"/>
  <c r="C658" i="15"/>
  <c r="D658" i="15"/>
  <c r="A659" i="15"/>
  <c r="C659" i="15"/>
  <c r="D659" i="15"/>
  <c r="A660" i="15"/>
  <c r="C660" i="15"/>
  <c r="D660" i="15"/>
  <c r="A661" i="15"/>
  <c r="C661" i="15"/>
  <c r="D661" i="15"/>
  <c r="A662" i="15"/>
  <c r="C662" i="15"/>
  <c r="D662" i="15"/>
  <c r="A663" i="15"/>
  <c r="C663" i="15"/>
  <c r="D663" i="15"/>
  <c r="A664" i="15"/>
  <c r="C664" i="15"/>
  <c r="D664" i="15"/>
  <c r="A665" i="15"/>
  <c r="C665" i="15"/>
  <c r="D665" i="15"/>
  <c r="A666" i="15"/>
  <c r="C666" i="15"/>
  <c r="D666" i="15"/>
  <c r="A667" i="15"/>
  <c r="C667" i="15"/>
  <c r="D667" i="15"/>
  <c r="A668" i="15"/>
  <c r="C668" i="15"/>
  <c r="D668" i="15"/>
  <c r="A669" i="15"/>
  <c r="D669" i="15"/>
  <c r="A670" i="15"/>
  <c r="C670" i="15"/>
  <c r="D670" i="15"/>
  <c r="A671" i="15"/>
  <c r="C671" i="15"/>
  <c r="D671" i="15"/>
  <c r="A672" i="15"/>
  <c r="C672" i="15"/>
  <c r="D672" i="15"/>
  <c r="A673" i="15"/>
  <c r="C673" i="15"/>
  <c r="D673" i="15"/>
  <c r="A674" i="15"/>
  <c r="C674" i="15"/>
  <c r="D674" i="15"/>
  <c r="A675" i="15"/>
  <c r="C675" i="15"/>
  <c r="D675" i="15"/>
  <c r="A676" i="15"/>
  <c r="C676" i="15"/>
  <c r="D676" i="15"/>
  <c r="A677" i="15"/>
  <c r="C677" i="15"/>
  <c r="D677" i="15"/>
  <c r="A678" i="15"/>
  <c r="C678" i="15"/>
  <c r="D678" i="15"/>
  <c r="A679" i="15"/>
  <c r="C679" i="15"/>
  <c r="D679" i="15"/>
  <c r="A680" i="15"/>
  <c r="C680" i="15"/>
  <c r="D680" i="15"/>
  <c r="A681" i="15"/>
  <c r="C681" i="15"/>
  <c r="D681" i="15"/>
  <c r="A682" i="15"/>
  <c r="C682" i="15"/>
  <c r="D682" i="15"/>
  <c r="A683" i="15"/>
  <c r="C683" i="15"/>
  <c r="D683" i="15"/>
  <c r="A684" i="15"/>
  <c r="C684" i="15"/>
  <c r="D684" i="15"/>
  <c r="A685" i="15"/>
  <c r="C685" i="15"/>
  <c r="D685" i="15"/>
  <c r="A686" i="15"/>
  <c r="C686" i="15"/>
  <c r="D686" i="15"/>
  <c r="A687" i="15"/>
  <c r="C687" i="15"/>
  <c r="D687" i="15"/>
  <c r="A688" i="15"/>
  <c r="C688" i="15"/>
  <c r="D688" i="15"/>
  <c r="A689" i="15"/>
  <c r="D689" i="15"/>
  <c r="A690" i="15"/>
  <c r="C690" i="15"/>
  <c r="D690" i="15"/>
  <c r="A691" i="15"/>
  <c r="C691" i="15"/>
  <c r="D691" i="15"/>
  <c r="A692" i="15"/>
  <c r="C692" i="15"/>
  <c r="D692" i="15"/>
  <c r="A693" i="15"/>
  <c r="C693" i="15"/>
  <c r="D693" i="15"/>
  <c r="A694" i="15"/>
  <c r="C694" i="15"/>
  <c r="D694" i="15"/>
  <c r="A695" i="15"/>
  <c r="C695" i="15"/>
  <c r="D695" i="15"/>
  <c r="A696" i="15"/>
  <c r="C696" i="15"/>
  <c r="D696" i="15"/>
  <c r="A697" i="15"/>
  <c r="C697" i="15"/>
  <c r="D697" i="15"/>
  <c r="A698" i="15"/>
  <c r="C698" i="15"/>
  <c r="D698" i="15"/>
  <c r="A699" i="15"/>
  <c r="C699" i="15"/>
  <c r="D699" i="15"/>
  <c r="A700" i="15"/>
  <c r="C700" i="15"/>
  <c r="D700" i="15"/>
  <c r="A701" i="15"/>
  <c r="C701" i="15"/>
  <c r="D701" i="15"/>
  <c r="A702" i="15"/>
  <c r="C702" i="15"/>
  <c r="D702" i="15"/>
  <c r="A703" i="15"/>
  <c r="C703" i="15"/>
  <c r="D703" i="15"/>
  <c r="A704" i="15"/>
  <c r="C704" i="15"/>
  <c r="D704" i="15"/>
  <c r="A705" i="15"/>
  <c r="C705" i="15"/>
  <c r="D705" i="15"/>
  <c r="A706" i="15"/>
  <c r="C706" i="15"/>
  <c r="D706" i="15"/>
  <c r="A707" i="15"/>
  <c r="C707" i="15"/>
  <c r="D707" i="15"/>
  <c r="A708" i="15"/>
  <c r="C708" i="15"/>
  <c r="D708" i="15"/>
  <c r="A709" i="15"/>
  <c r="D709" i="15"/>
  <c r="A710" i="15"/>
  <c r="C710" i="15"/>
  <c r="D710" i="15"/>
  <c r="A711" i="15"/>
  <c r="C711" i="15"/>
  <c r="D711" i="15"/>
  <c r="A712" i="15"/>
  <c r="C712" i="15"/>
  <c r="D712" i="15"/>
  <c r="A713" i="15"/>
  <c r="C713" i="15"/>
  <c r="D713" i="15"/>
  <c r="A714" i="15"/>
  <c r="C714" i="15"/>
  <c r="D714" i="15"/>
  <c r="A715" i="15"/>
  <c r="C715" i="15"/>
  <c r="D715" i="15"/>
  <c r="A716" i="15"/>
  <c r="C716" i="15"/>
  <c r="D716" i="15"/>
  <c r="A717" i="15"/>
  <c r="C717" i="15"/>
  <c r="D717" i="15"/>
  <c r="A718" i="15"/>
  <c r="C718" i="15"/>
  <c r="D718" i="15"/>
  <c r="A719" i="15"/>
  <c r="C719" i="15"/>
  <c r="D719" i="15"/>
  <c r="A720" i="15"/>
  <c r="C720" i="15"/>
  <c r="D720" i="15"/>
  <c r="A721" i="15"/>
  <c r="C721" i="15"/>
  <c r="D721" i="15"/>
  <c r="A722" i="15"/>
  <c r="C722" i="15"/>
  <c r="D722" i="15"/>
  <c r="A723" i="15"/>
  <c r="C723" i="15"/>
  <c r="D723" i="15"/>
  <c r="A724" i="15"/>
  <c r="C724" i="15"/>
  <c r="D724" i="15"/>
  <c r="A725" i="15"/>
  <c r="C725" i="15"/>
  <c r="D725" i="15"/>
  <c r="A726" i="15"/>
  <c r="C726" i="15"/>
  <c r="D726" i="15"/>
  <c r="A727" i="15"/>
  <c r="C727" i="15"/>
  <c r="D727" i="15"/>
  <c r="A728" i="15"/>
  <c r="C728" i="15"/>
  <c r="D728" i="15"/>
  <c r="A729" i="15"/>
  <c r="D729" i="15"/>
  <c r="A730" i="15"/>
  <c r="C730" i="15"/>
  <c r="D730" i="15"/>
  <c r="A731" i="15"/>
  <c r="C731" i="15"/>
  <c r="D731" i="15"/>
  <c r="A732" i="15"/>
  <c r="C732" i="15"/>
  <c r="D732" i="15"/>
  <c r="A733" i="15"/>
  <c r="C733" i="15"/>
  <c r="D733" i="15"/>
  <c r="A734" i="15"/>
  <c r="C734" i="15"/>
  <c r="D734" i="15"/>
  <c r="A735" i="15"/>
  <c r="C735" i="15"/>
  <c r="D735" i="15"/>
  <c r="A736" i="15"/>
  <c r="C736" i="15"/>
  <c r="D736" i="15"/>
  <c r="A737" i="15"/>
  <c r="C737" i="15"/>
  <c r="D737" i="15"/>
  <c r="A738" i="15"/>
  <c r="C738" i="15"/>
  <c r="D738" i="15"/>
  <c r="A739" i="15"/>
  <c r="C739" i="15"/>
  <c r="D739" i="15"/>
  <c r="A740" i="15"/>
  <c r="C740" i="15"/>
  <c r="D740" i="15"/>
  <c r="A741" i="15"/>
  <c r="C741" i="15"/>
  <c r="D741" i="15"/>
  <c r="A742" i="15"/>
  <c r="C742" i="15"/>
  <c r="D742" i="15"/>
  <c r="A743" i="15"/>
  <c r="C743" i="15"/>
  <c r="D743" i="15"/>
  <c r="A744" i="15"/>
  <c r="C744" i="15"/>
  <c r="D744" i="15"/>
  <c r="A745" i="15"/>
  <c r="C745" i="15"/>
  <c r="D745" i="15"/>
  <c r="A746" i="15"/>
  <c r="C746" i="15"/>
  <c r="D746" i="15"/>
  <c r="A747" i="15"/>
  <c r="C747" i="15"/>
  <c r="D747" i="15"/>
  <c r="A748" i="15"/>
  <c r="C748" i="15"/>
  <c r="D748" i="15"/>
  <c r="A749" i="15"/>
  <c r="D749" i="15"/>
  <c r="A750" i="15"/>
  <c r="C750" i="15"/>
  <c r="D750" i="15"/>
  <c r="A751" i="15"/>
  <c r="C751" i="15"/>
  <c r="D751" i="15"/>
  <c r="A752" i="15"/>
  <c r="C752" i="15"/>
  <c r="D752" i="15"/>
  <c r="A753" i="15"/>
  <c r="C753" i="15"/>
  <c r="D753" i="15"/>
  <c r="A754" i="15"/>
  <c r="C754" i="15"/>
  <c r="D754" i="15"/>
  <c r="A755" i="15"/>
  <c r="C755" i="15"/>
  <c r="D755" i="15"/>
  <c r="A756" i="15"/>
  <c r="C756" i="15"/>
  <c r="D756" i="15"/>
  <c r="A757" i="15"/>
  <c r="C757" i="15"/>
  <c r="D757" i="15"/>
  <c r="A758" i="15"/>
  <c r="C758" i="15"/>
  <c r="D758" i="15"/>
  <c r="A759" i="15"/>
  <c r="C759" i="15"/>
  <c r="D759" i="15"/>
  <c r="A760" i="15"/>
  <c r="C760" i="15"/>
  <c r="D760" i="15"/>
  <c r="A761" i="15"/>
  <c r="C761" i="15"/>
  <c r="D761" i="15"/>
  <c r="A762" i="15"/>
  <c r="C762" i="15"/>
  <c r="D762" i="15"/>
  <c r="A763" i="15"/>
  <c r="C763" i="15"/>
  <c r="D763" i="15"/>
  <c r="A764" i="15"/>
  <c r="C764" i="15"/>
  <c r="D764" i="15"/>
  <c r="A765" i="15"/>
  <c r="C765" i="15"/>
  <c r="D765" i="15"/>
  <c r="A766" i="15"/>
  <c r="C766" i="15"/>
  <c r="D766" i="15"/>
  <c r="A767" i="15"/>
  <c r="C767" i="15"/>
  <c r="D767" i="15"/>
  <c r="A768" i="15"/>
  <c r="C768" i="15"/>
  <c r="D768" i="15"/>
  <c r="A769" i="15"/>
  <c r="D769" i="15"/>
  <c r="A770" i="15"/>
  <c r="C770" i="15"/>
  <c r="D770" i="15"/>
  <c r="A771" i="15"/>
  <c r="C771" i="15"/>
  <c r="D771" i="15"/>
  <c r="A772" i="15"/>
  <c r="C772" i="15"/>
  <c r="D772" i="15"/>
  <c r="A773" i="15"/>
  <c r="C773" i="15"/>
  <c r="D773" i="15"/>
  <c r="A774" i="15"/>
  <c r="C774" i="15"/>
  <c r="D774" i="15"/>
  <c r="A775" i="15"/>
  <c r="C775" i="15"/>
  <c r="D775" i="15"/>
  <c r="A776" i="15"/>
  <c r="C776" i="15"/>
  <c r="D776" i="15"/>
  <c r="A777" i="15"/>
  <c r="C777" i="15"/>
  <c r="D777" i="15"/>
  <c r="A778" i="15"/>
  <c r="C778" i="15"/>
  <c r="D778" i="15"/>
  <c r="A779" i="15"/>
  <c r="C779" i="15"/>
  <c r="D779" i="15"/>
  <c r="A780" i="15"/>
  <c r="C780" i="15"/>
  <c r="D780" i="15"/>
  <c r="A781" i="15"/>
  <c r="C781" i="15"/>
  <c r="D781" i="15"/>
  <c r="A782" i="15"/>
  <c r="C782" i="15"/>
  <c r="D782" i="15"/>
  <c r="A783" i="15"/>
  <c r="C783" i="15"/>
  <c r="D783" i="15"/>
  <c r="A784" i="15"/>
  <c r="C784" i="15"/>
  <c r="D784" i="15"/>
  <c r="A785" i="15"/>
  <c r="C785" i="15"/>
  <c r="D785" i="15"/>
  <c r="A786" i="15"/>
  <c r="C786" i="15"/>
  <c r="D786" i="15"/>
  <c r="A787" i="15"/>
  <c r="C787" i="15"/>
  <c r="D787" i="15"/>
  <c r="A788" i="15"/>
  <c r="C788" i="15"/>
  <c r="D788" i="15"/>
  <c r="A789" i="15"/>
  <c r="D789" i="15"/>
  <c r="A790" i="15"/>
  <c r="C790" i="15"/>
  <c r="D790" i="15"/>
  <c r="A791" i="15"/>
  <c r="C791" i="15"/>
  <c r="D791" i="15"/>
  <c r="A792" i="15"/>
  <c r="C792" i="15"/>
  <c r="D792" i="15"/>
  <c r="A793" i="15"/>
  <c r="C793" i="15"/>
  <c r="D793" i="15"/>
  <c r="A794" i="15"/>
  <c r="C794" i="15"/>
  <c r="D794" i="15"/>
  <c r="A795" i="15"/>
  <c r="C795" i="15"/>
  <c r="D795" i="15"/>
  <c r="A796" i="15"/>
  <c r="C796" i="15"/>
  <c r="D796" i="15"/>
  <c r="A797" i="15"/>
  <c r="C797" i="15"/>
  <c r="D797" i="15"/>
  <c r="A798" i="15"/>
  <c r="C798" i="15"/>
  <c r="D798" i="15"/>
  <c r="A799" i="15"/>
  <c r="C799" i="15"/>
  <c r="D799" i="15"/>
  <c r="A800" i="15"/>
  <c r="C800" i="15"/>
  <c r="D800" i="15"/>
  <c r="A801" i="15"/>
  <c r="C801" i="15"/>
  <c r="D801" i="15"/>
  <c r="A802" i="15"/>
  <c r="C802" i="15"/>
  <c r="D802" i="15"/>
  <c r="A803" i="15"/>
  <c r="C803" i="15"/>
  <c r="D803" i="15"/>
  <c r="A804" i="15"/>
  <c r="C804" i="15"/>
  <c r="D804" i="15"/>
  <c r="A805" i="15"/>
  <c r="C805" i="15"/>
  <c r="D805" i="15"/>
  <c r="A806" i="15"/>
  <c r="C806" i="15"/>
  <c r="D806" i="15"/>
  <c r="A807" i="15"/>
  <c r="C807" i="15"/>
  <c r="D807" i="15"/>
  <c r="A808" i="15"/>
  <c r="C808" i="15"/>
  <c r="D808" i="15"/>
  <c r="A809" i="15"/>
  <c r="D809" i="15"/>
  <c r="A810" i="15"/>
  <c r="C810" i="15"/>
  <c r="D810" i="15"/>
  <c r="A811" i="15"/>
  <c r="C811" i="15"/>
  <c r="D811" i="15"/>
  <c r="A812" i="15"/>
  <c r="C812" i="15"/>
  <c r="D812" i="15"/>
  <c r="A813" i="15"/>
  <c r="C813" i="15"/>
  <c r="D813" i="15"/>
  <c r="A814" i="15"/>
  <c r="C814" i="15"/>
  <c r="D814" i="15"/>
  <c r="A815" i="15"/>
  <c r="C815" i="15"/>
  <c r="D815" i="15"/>
  <c r="A816" i="15"/>
  <c r="C816" i="15"/>
  <c r="D816" i="15"/>
  <c r="A817" i="15"/>
  <c r="C817" i="15"/>
  <c r="D817" i="15"/>
  <c r="A818" i="15"/>
  <c r="C818" i="15"/>
  <c r="D818" i="15"/>
  <c r="A819" i="15"/>
  <c r="C819" i="15"/>
  <c r="D819" i="15"/>
  <c r="A820" i="15"/>
  <c r="C820" i="15"/>
  <c r="D820" i="15"/>
  <c r="A821" i="15"/>
  <c r="C821" i="15"/>
  <c r="D821" i="15"/>
  <c r="A822" i="15"/>
  <c r="C822" i="15"/>
  <c r="D822" i="15"/>
  <c r="A823" i="15"/>
  <c r="C823" i="15"/>
  <c r="D823" i="15"/>
  <c r="A824" i="15"/>
  <c r="C824" i="15"/>
  <c r="D824" i="15"/>
  <c r="A825" i="15"/>
  <c r="C825" i="15"/>
  <c r="D825" i="15"/>
  <c r="A826" i="15"/>
  <c r="C826" i="15"/>
  <c r="D826" i="15"/>
  <c r="A827" i="15"/>
  <c r="C827" i="15"/>
  <c r="D827" i="15"/>
  <c r="A828" i="15"/>
  <c r="C828" i="15"/>
  <c r="D828" i="15"/>
  <c r="A829" i="15"/>
  <c r="D829" i="15"/>
  <c r="A830" i="15"/>
  <c r="C830" i="15"/>
  <c r="D830" i="15"/>
  <c r="A831" i="15"/>
  <c r="C831" i="15"/>
  <c r="D831" i="15"/>
  <c r="A832" i="15"/>
  <c r="C832" i="15"/>
  <c r="D832" i="15"/>
  <c r="A833" i="15"/>
  <c r="C833" i="15"/>
  <c r="D833" i="15"/>
  <c r="A834" i="15"/>
  <c r="C834" i="15"/>
  <c r="D834" i="15"/>
  <c r="A835" i="15"/>
  <c r="C835" i="15"/>
  <c r="D835" i="15"/>
  <c r="A836" i="15"/>
  <c r="C836" i="15"/>
  <c r="D836" i="15"/>
  <c r="A837" i="15"/>
  <c r="C837" i="15"/>
  <c r="D837" i="15"/>
  <c r="A838" i="15"/>
  <c r="C838" i="15"/>
  <c r="D838" i="15"/>
  <c r="A839" i="15"/>
  <c r="C839" i="15"/>
  <c r="D839" i="15"/>
  <c r="A840" i="15"/>
  <c r="C840" i="15"/>
  <c r="D840" i="15"/>
  <c r="A841" i="15"/>
  <c r="C841" i="15"/>
  <c r="D841" i="15"/>
  <c r="A842" i="15"/>
  <c r="C842" i="15"/>
  <c r="D842" i="15"/>
  <c r="A843" i="15"/>
  <c r="C843" i="15"/>
  <c r="D843" i="15"/>
  <c r="A844" i="15"/>
  <c r="C844" i="15"/>
  <c r="D844" i="15"/>
  <c r="A845" i="15"/>
  <c r="C845" i="15"/>
  <c r="D845" i="15"/>
  <c r="A846" i="15"/>
  <c r="C846" i="15"/>
  <c r="D846" i="15"/>
  <c r="A847" i="15"/>
  <c r="C847" i="15"/>
  <c r="D847" i="15"/>
  <c r="A848" i="15"/>
  <c r="C848" i="15"/>
  <c r="D848" i="15"/>
  <c r="A849" i="15"/>
  <c r="D849" i="15"/>
  <c r="A850" i="15"/>
  <c r="C850" i="15"/>
  <c r="D850" i="15"/>
  <c r="A851" i="15"/>
  <c r="C851" i="15"/>
  <c r="D851" i="15"/>
  <c r="A852" i="15"/>
  <c r="C852" i="15"/>
  <c r="D852" i="15"/>
  <c r="A853" i="15"/>
  <c r="C853" i="15"/>
  <c r="D853" i="15"/>
  <c r="A854" i="15"/>
  <c r="C854" i="15"/>
  <c r="D854" i="15"/>
  <c r="A855" i="15"/>
  <c r="C855" i="15"/>
  <c r="D855" i="15"/>
  <c r="A856" i="15"/>
  <c r="C856" i="15"/>
  <c r="D856" i="15"/>
  <c r="A857" i="15"/>
  <c r="C857" i="15"/>
  <c r="D857" i="15"/>
  <c r="A858" i="15"/>
  <c r="C858" i="15"/>
  <c r="D858" i="15"/>
  <c r="A859" i="15"/>
  <c r="C859" i="15"/>
  <c r="D859" i="15"/>
  <c r="A860" i="15"/>
  <c r="C860" i="15"/>
  <c r="D860" i="15"/>
  <c r="A861" i="15"/>
  <c r="C861" i="15"/>
  <c r="D861" i="15"/>
  <c r="A862" i="15"/>
  <c r="C862" i="15"/>
  <c r="D862" i="15"/>
  <c r="A863" i="15"/>
  <c r="C863" i="15"/>
  <c r="D863" i="15"/>
  <c r="A864" i="15"/>
  <c r="C864" i="15"/>
  <c r="D864" i="15"/>
  <c r="A865" i="15"/>
  <c r="C865" i="15"/>
  <c r="D865" i="15"/>
  <c r="A866" i="15"/>
  <c r="C866" i="15"/>
  <c r="D866" i="15"/>
  <c r="A867" i="15"/>
  <c r="C867" i="15"/>
  <c r="D867" i="15"/>
  <c r="A868" i="15"/>
  <c r="C868" i="15"/>
  <c r="D868" i="15"/>
  <c r="A869" i="15"/>
  <c r="D869" i="15"/>
  <c r="A870" i="15"/>
  <c r="C870" i="15"/>
  <c r="D870" i="15"/>
  <c r="A871" i="15"/>
  <c r="C871" i="15"/>
  <c r="D871" i="15"/>
  <c r="A872" i="15"/>
  <c r="C872" i="15"/>
  <c r="D872" i="15"/>
  <c r="A873" i="15"/>
  <c r="C873" i="15"/>
  <c r="D873" i="15"/>
  <c r="A874" i="15"/>
  <c r="C874" i="15"/>
  <c r="D874" i="15"/>
  <c r="A875" i="15"/>
  <c r="C875" i="15"/>
  <c r="D875" i="15"/>
  <c r="A876" i="15"/>
  <c r="C876" i="15"/>
  <c r="D876" i="15"/>
  <c r="A877" i="15"/>
  <c r="C877" i="15"/>
  <c r="D877" i="15"/>
  <c r="A878" i="15"/>
  <c r="C878" i="15"/>
  <c r="D878" i="15"/>
  <c r="A879" i="15"/>
  <c r="C879" i="15"/>
  <c r="D879" i="15"/>
  <c r="A880" i="15"/>
  <c r="C880" i="15"/>
  <c r="D880" i="15"/>
  <c r="A881" i="15"/>
  <c r="C881" i="15"/>
  <c r="D881" i="15"/>
  <c r="A882" i="15"/>
  <c r="C882" i="15"/>
  <c r="D882" i="15"/>
  <c r="A883" i="15"/>
  <c r="C883" i="15"/>
  <c r="D883" i="15"/>
  <c r="A884" i="15"/>
  <c r="C884" i="15"/>
  <c r="D884" i="15"/>
  <c r="A885" i="15"/>
  <c r="C885" i="15"/>
  <c r="D885" i="15"/>
  <c r="A886" i="15"/>
  <c r="C886" i="15"/>
  <c r="D886" i="15"/>
  <c r="A887" i="15"/>
  <c r="C887" i="15"/>
  <c r="D887" i="15"/>
  <c r="A888" i="15"/>
  <c r="C888" i="15"/>
  <c r="D888" i="15"/>
  <c r="A889" i="15"/>
  <c r="D889" i="15"/>
  <c r="A890" i="15"/>
  <c r="C890" i="15"/>
  <c r="D890" i="15"/>
  <c r="A891" i="15"/>
  <c r="C891" i="15"/>
  <c r="D891" i="15"/>
  <c r="A892" i="15"/>
  <c r="C892" i="15"/>
  <c r="D892" i="15"/>
  <c r="A893" i="15"/>
  <c r="C893" i="15"/>
  <c r="D893" i="15"/>
  <c r="A894" i="15"/>
  <c r="C894" i="15"/>
  <c r="D894" i="15"/>
  <c r="A895" i="15"/>
  <c r="C895" i="15"/>
  <c r="D895" i="15"/>
  <c r="A896" i="15"/>
  <c r="C896" i="15"/>
  <c r="D896" i="15"/>
  <c r="A897" i="15"/>
  <c r="C897" i="15"/>
  <c r="D897" i="15"/>
  <c r="A898" i="15"/>
  <c r="C898" i="15"/>
  <c r="D898" i="15"/>
  <c r="A899" i="15"/>
  <c r="C899" i="15"/>
  <c r="D899" i="15"/>
  <c r="A900" i="15"/>
  <c r="C900" i="15"/>
  <c r="D900" i="15"/>
  <c r="A901" i="15"/>
  <c r="C901" i="15"/>
  <c r="D901" i="15"/>
  <c r="A902" i="15"/>
  <c r="C902" i="15"/>
  <c r="D902" i="15"/>
  <c r="A903" i="15"/>
  <c r="C903" i="15"/>
  <c r="D903" i="15"/>
  <c r="A904" i="15"/>
  <c r="C904" i="15"/>
  <c r="D904" i="15"/>
  <c r="A905" i="15"/>
  <c r="C905" i="15"/>
  <c r="D905" i="15"/>
  <c r="A906" i="15"/>
  <c r="C906" i="15"/>
  <c r="D906" i="15"/>
  <c r="A907" i="15"/>
  <c r="C907" i="15"/>
  <c r="D907" i="15"/>
  <c r="A908" i="15"/>
  <c r="C908" i="15"/>
  <c r="D908" i="15"/>
  <c r="A909" i="15"/>
  <c r="D909" i="15"/>
  <c r="A910" i="15"/>
  <c r="C910" i="15"/>
  <c r="D910" i="15"/>
  <c r="A911" i="15"/>
  <c r="C911" i="15"/>
  <c r="D911" i="15"/>
  <c r="A912" i="15"/>
  <c r="C912" i="15"/>
  <c r="D912" i="15"/>
  <c r="A913" i="15"/>
  <c r="C913" i="15"/>
  <c r="D913" i="15"/>
  <c r="A914" i="15"/>
  <c r="C914" i="15"/>
  <c r="D914" i="15"/>
  <c r="A915" i="15"/>
  <c r="C915" i="15"/>
  <c r="D915" i="15"/>
  <c r="A916" i="15"/>
  <c r="C916" i="15"/>
  <c r="D916" i="15"/>
  <c r="A917" i="15"/>
  <c r="C917" i="15"/>
  <c r="D917" i="15"/>
  <c r="A918" i="15"/>
  <c r="C918" i="15"/>
  <c r="D918" i="15"/>
  <c r="A919" i="15"/>
  <c r="C919" i="15"/>
  <c r="D919" i="15"/>
  <c r="A920" i="15"/>
  <c r="C920" i="15"/>
  <c r="D920" i="15"/>
  <c r="A921" i="15"/>
  <c r="C921" i="15"/>
  <c r="D921" i="15"/>
  <c r="A922" i="15"/>
  <c r="C922" i="15"/>
  <c r="D922" i="15"/>
  <c r="A923" i="15"/>
  <c r="C923" i="15"/>
  <c r="D923" i="15"/>
  <c r="A924" i="15"/>
  <c r="C924" i="15"/>
  <c r="D924" i="15"/>
  <c r="A925" i="15"/>
  <c r="C925" i="15"/>
  <c r="D925" i="15"/>
  <c r="A926" i="15"/>
  <c r="C926" i="15"/>
  <c r="D926" i="15"/>
  <c r="A927" i="15"/>
  <c r="C927" i="15"/>
  <c r="D927" i="15"/>
  <c r="A928" i="15"/>
  <c r="C928" i="15"/>
  <c r="D928" i="15"/>
  <c r="A929" i="15"/>
  <c r="D929" i="15"/>
  <c r="A930" i="15"/>
  <c r="C930" i="15"/>
  <c r="D930" i="15"/>
  <c r="A931" i="15"/>
  <c r="C931" i="15"/>
  <c r="D931" i="15"/>
  <c r="A932" i="15"/>
  <c r="C932" i="15"/>
  <c r="D932" i="15"/>
  <c r="A933" i="15"/>
  <c r="C933" i="15"/>
  <c r="D933" i="15"/>
  <c r="A934" i="15"/>
  <c r="C934" i="15"/>
  <c r="D934" i="15"/>
  <c r="A935" i="15"/>
  <c r="C935" i="15"/>
  <c r="D935" i="15"/>
  <c r="A936" i="15"/>
  <c r="C936" i="15"/>
  <c r="D936" i="15"/>
  <c r="A937" i="15"/>
  <c r="C937" i="15"/>
  <c r="D937" i="15"/>
  <c r="A938" i="15"/>
  <c r="C938" i="15"/>
  <c r="D938" i="15"/>
  <c r="A939" i="15"/>
  <c r="C939" i="15"/>
  <c r="D939" i="15"/>
  <c r="A940" i="15"/>
  <c r="C940" i="15"/>
  <c r="D940" i="15"/>
  <c r="A941" i="15"/>
  <c r="C941" i="15"/>
  <c r="D941" i="15"/>
  <c r="A942" i="15"/>
  <c r="C942" i="15"/>
  <c r="D942" i="15"/>
  <c r="A943" i="15"/>
  <c r="C943" i="15"/>
  <c r="D943" i="15"/>
  <c r="A944" i="15"/>
  <c r="C944" i="15"/>
  <c r="D944" i="15"/>
  <c r="A945" i="15"/>
  <c r="C945" i="15"/>
  <c r="D945" i="15"/>
  <c r="A946" i="15"/>
  <c r="C946" i="15"/>
  <c r="D946" i="15"/>
  <c r="A947" i="15"/>
  <c r="C947" i="15"/>
  <c r="D947" i="15"/>
  <c r="A948" i="15"/>
  <c r="C948" i="15"/>
  <c r="D948" i="15"/>
  <c r="A949" i="15"/>
  <c r="D949" i="15"/>
  <c r="A950" i="15"/>
  <c r="C950" i="15"/>
  <c r="D950" i="15"/>
  <c r="A951" i="15"/>
  <c r="C951" i="15"/>
  <c r="D951" i="15"/>
  <c r="A952" i="15"/>
  <c r="C952" i="15"/>
  <c r="D952" i="15"/>
  <c r="A953" i="15"/>
  <c r="C953" i="15"/>
  <c r="D953" i="15"/>
  <c r="A954" i="15"/>
  <c r="C954" i="15"/>
  <c r="D954" i="15"/>
  <c r="A955" i="15"/>
  <c r="C955" i="15"/>
  <c r="D955" i="15"/>
  <c r="A956" i="15"/>
  <c r="C956" i="15"/>
  <c r="D956" i="15"/>
  <c r="A957" i="15"/>
  <c r="C957" i="15"/>
  <c r="D957" i="15"/>
  <c r="A958" i="15"/>
  <c r="C958" i="15"/>
  <c r="D958" i="15"/>
  <c r="A959" i="15"/>
  <c r="C959" i="15"/>
  <c r="D959" i="15"/>
  <c r="A960" i="15"/>
  <c r="C960" i="15"/>
  <c r="D960" i="15"/>
  <c r="A961" i="15"/>
  <c r="C961" i="15"/>
  <c r="D961" i="15"/>
  <c r="A962" i="15"/>
  <c r="C962" i="15"/>
  <c r="D962" i="15"/>
  <c r="A963" i="15"/>
  <c r="C963" i="15"/>
  <c r="D963" i="15"/>
  <c r="A964" i="15"/>
  <c r="C964" i="15"/>
  <c r="D964" i="15"/>
  <c r="A965" i="15"/>
  <c r="C965" i="15"/>
  <c r="D965" i="15"/>
  <c r="A966" i="15"/>
  <c r="C966" i="15"/>
  <c r="D966" i="15"/>
  <c r="A967" i="15"/>
  <c r="C967" i="15"/>
  <c r="D967" i="15"/>
  <c r="A968" i="15"/>
  <c r="C968" i="15"/>
  <c r="D968" i="15"/>
  <c r="A969" i="15"/>
  <c r="D969" i="15"/>
  <c r="A970" i="15"/>
  <c r="C970" i="15"/>
  <c r="D970" i="15"/>
  <c r="A971" i="15"/>
  <c r="C971" i="15"/>
  <c r="D971" i="15"/>
  <c r="A972" i="15"/>
  <c r="C972" i="15"/>
  <c r="D972" i="15"/>
  <c r="A973" i="15"/>
  <c r="C973" i="15"/>
  <c r="D973" i="15"/>
  <c r="A974" i="15"/>
  <c r="C974" i="15"/>
  <c r="D974" i="15"/>
  <c r="A975" i="15"/>
  <c r="C975" i="15"/>
  <c r="D975" i="15"/>
  <c r="A976" i="15"/>
  <c r="C976" i="15"/>
  <c r="D976" i="15"/>
  <c r="A977" i="15"/>
  <c r="C977" i="15"/>
  <c r="D977" i="15"/>
  <c r="A978" i="15"/>
  <c r="C978" i="15"/>
  <c r="D978" i="15"/>
  <c r="A979" i="15"/>
  <c r="C979" i="15"/>
  <c r="D979" i="15"/>
  <c r="A980" i="15"/>
  <c r="C980" i="15"/>
  <c r="D980" i="15"/>
  <c r="A981" i="15"/>
  <c r="C981" i="15"/>
  <c r="D981" i="15"/>
  <c r="A982" i="15"/>
  <c r="C982" i="15"/>
  <c r="D982" i="15"/>
  <c r="A983" i="15"/>
  <c r="C983" i="15"/>
  <c r="D983" i="15"/>
  <c r="A984" i="15"/>
  <c r="C984" i="15"/>
  <c r="D984" i="15"/>
  <c r="A985" i="15"/>
  <c r="C985" i="15"/>
  <c r="D985" i="15"/>
  <c r="A986" i="15"/>
  <c r="C986" i="15"/>
  <c r="D986" i="15"/>
  <c r="A987" i="15"/>
  <c r="C987" i="15"/>
  <c r="D987" i="15"/>
  <c r="A988" i="15"/>
  <c r="C988" i="15"/>
  <c r="D988" i="15"/>
  <c r="A989" i="15"/>
  <c r="D989" i="15"/>
  <c r="A990" i="15"/>
  <c r="C990" i="15"/>
  <c r="D990" i="15"/>
  <c r="A991" i="15"/>
  <c r="C991" i="15"/>
  <c r="D991" i="15"/>
  <c r="A992" i="15"/>
  <c r="C992" i="15"/>
  <c r="D992" i="15"/>
  <c r="A993" i="15"/>
  <c r="C993" i="15"/>
  <c r="D993" i="15"/>
  <c r="A994" i="15"/>
  <c r="C994" i="15"/>
  <c r="D994" i="15"/>
  <c r="A995" i="15"/>
  <c r="C995" i="15"/>
  <c r="D995" i="15"/>
  <c r="A996" i="15"/>
  <c r="C996" i="15"/>
  <c r="D996" i="15"/>
  <c r="A997" i="15"/>
  <c r="C997" i="15"/>
  <c r="D997" i="15"/>
  <c r="A998" i="15"/>
  <c r="C998" i="15"/>
  <c r="D998" i="15"/>
  <c r="A999" i="15"/>
  <c r="C999" i="15"/>
  <c r="D999" i="15"/>
  <c r="A1000" i="15"/>
  <c r="C1000" i="15"/>
  <c r="D1000" i="15"/>
  <c r="A1001" i="15"/>
  <c r="C1001" i="15"/>
  <c r="D1001" i="15"/>
  <c r="A1002" i="15"/>
  <c r="C1002" i="15"/>
  <c r="D1002" i="15"/>
  <c r="A1003" i="15"/>
  <c r="C1003" i="15"/>
  <c r="D1003" i="15"/>
  <c r="A1004" i="15"/>
  <c r="C1004" i="15"/>
  <c r="D1004" i="15"/>
  <c r="A1005" i="15"/>
  <c r="C1005" i="15"/>
  <c r="D1005" i="15"/>
  <c r="A1006" i="15"/>
  <c r="C1006" i="15"/>
  <c r="D1006" i="15"/>
  <c r="A1007" i="15"/>
  <c r="C1007" i="15"/>
  <c r="D1007" i="15"/>
  <c r="A1008" i="15"/>
  <c r="C1008" i="15"/>
  <c r="D1008" i="15"/>
  <c r="A1009" i="15"/>
  <c r="D1009" i="15"/>
  <c r="A1010" i="15"/>
  <c r="C1010" i="15"/>
  <c r="D1010" i="15"/>
  <c r="A1011" i="15"/>
  <c r="C1011" i="15"/>
  <c r="D1011" i="15"/>
  <c r="A1012" i="15"/>
  <c r="C1012" i="15"/>
  <c r="D1012" i="15"/>
  <c r="A1013" i="15"/>
  <c r="C1013" i="15"/>
  <c r="D1013" i="15"/>
  <c r="A1014" i="15"/>
  <c r="C1014" i="15"/>
  <c r="D1014" i="15"/>
  <c r="A1015" i="15"/>
  <c r="C1015" i="15"/>
  <c r="D1015" i="15"/>
  <c r="A1016" i="15"/>
  <c r="C1016" i="15"/>
  <c r="D1016" i="15"/>
  <c r="A1017" i="15"/>
  <c r="C1017" i="15"/>
  <c r="D1017" i="15"/>
  <c r="A1018" i="15"/>
  <c r="C1018" i="15"/>
  <c r="D1018" i="15"/>
  <c r="A1019" i="15"/>
  <c r="C1019" i="15"/>
  <c r="D1019" i="15"/>
  <c r="A1020" i="15"/>
  <c r="C1020" i="15"/>
  <c r="D1020" i="15"/>
  <c r="A1021" i="15"/>
  <c r="C1021" i="15"/>
  <c r="D1021" i="15"/>
  <c r="A1022" i="15"/>
  <c r="C1022" i="15"/>
  <c r="D1022" i="15"/>
  <c r="A1023" i="15"/>
  <c r="C1023" i="15"/>
  <c r="D1023" i="15"/>
  <c r="A1024" i="15"/>
  <c r="C1024" i="15"/>
  <c r="D1024" i="15"/>
  <c r="A1025" i="15"/>
  <c r="C1025" i="15"/>
  <c r="D1025" i="15"/>
  <c r="A1026" i="15"/>
  <c r="C1026" i="15"/>
  <c r="D1026" i="15"/>
  <c r="A1027" i="15"/>
  <c r="C1027" i="15"/>
  <c r="D1027" i="15"/>
  <c r="A1028" i="15"/>
  <c r="C1028" i="15"/>
  <c r="D1028" i="15"/>
  <c r="A1029" i="15"/>
  <c r="D1029" i="15"/>
  <c r="A1030" i="15"/>
  <c r="C1030" i="15"/>
  <c r="D1030" i="15"/>
  <c r="A1031" i="15"/>
  <c r="C1031" i="15"/>
  <c r="D1031" i="15"/>
  <c r="A1032" i="15"/>
  <c r="C1032" i="15"/>
  <c r="D1032" i="15"/>
  <c r="A1033" i="15"/>
  <c r="C1033" i="15"/>
  <c r="D1033" i="15"/>
  <c r="A1034" i="15"/>
  <c r="C1034" i="15"/>
  <c r="D1034" i="15"/>
  <c r="A1035" i="15"/>
  <c r="C1035" i="15"/>
  <c r="D1035" i="15"/>
  <c r="A1036" i="15"/>
  <c r="C1036" i="15"/>
  <c r="D1036" i="15"/>
  <c r="A1037" i="15"/>
  <c r="C1037" i="15"/>
  <c r="D1037" i="15"/>
  <c r="A1038" i="15"/>
  <c r="C1038" i="15"/>
  <c r="D1038" i="15"/>
  <c r="A1039" i="15"/>
  <c r="C1039" i="15"/>
  <c r="D1039" i="15"/>
  <c r="A1040" i="15"/>
  <c r="C1040" i="15"/>
  <c r="D1040" i="15"/>
  <c r="A1041" i="15"/>
  <c r="C1041" i="15"/>
  <c r="D1041" i="15"/>
  <c r="A1042" i="15"/>
  <c r="C1042" i="15"/>
  <c r="D1042" i="15"/>
  <c r="A1043" i="15"/>
  <c r="C1043" i="15"/>
  <c r="D1043" i="15"/>
  <c r="A1044" i="15"/>
  <c r="C1044" i="15"/>
  <c r="D1044" i="15"/>
  <c r="A1045" i="15"/>
  <c r="C1045" i="15"/>
  <c r="D1045" i="15"/>
  <c r="A1046" i="15"/>
  <c r="C1046" i="15"/>
  <c r="D1046" i="15"/>
  <c r="A1047" i="15"/>
  <c r="C1047" i="15"/>
  <c r="D1047" i="15"/>
  <c r="A1048" i="15"/>
  <c r="C1048" i="15"/>
  <c r="D1048" i="15"/>
  <c r="A1049" i="15"/>
  <c r="D1049" i="15"/>
  <c r="A1050" i="15"/>
  <c r="C1050" i="15"/>
  <c r="D1050" i="15"/>
  <c r="A1051" i="15"/>
  <c r="C1051" i="15"/>
  <c r="D1051" i="15"/>
  <c r="A1052" i="15"/>
  <c r="C1052" i="15"/>
  <c r="D1052" i="15"/>
  <c r="A1053" i="15"/>
  <c r="C1053" i="15"/>
  <c r="D1053" i="15"/>
  <c r="A1054" i="15"/>
  <c r="C1054" i="15"/>
  <c r="D1054" i="15"/>
  <c r="A1055" i="15"/>
  <c r="C1055" i="15"/>
  <c r="D1055" i="15"/>
  <c r="A1056" i="15"/>
  <c r="C1056" i="15"/>
  <c r="D1056" i="15"/>
  <c r="A1057" i="15"/>
  <c r="C1057" i="15"/>
  <c r="D1057" i="15"/>
  <c r="A1058" i="15"/>
  <c r="C1058" i="15"/>
  <c r="D1058" i="15"/>
  <c r="A1059" i="15"/>
  <c r="C1059" i="15"/>
  <c r="D1059" i="15"/>
  <c r="A1060" i="15"/>
  <c r="C1060" i="15"/>
  <c r="D1060" i="15"/>
  <c r="A1061" i="15"/>
  <c r="C1061" i="15"/>
  <c r="D1061" i="15"/>
  <c r="A1062" i="15"/>
  <c r="C1062" i="15"/>
  <c r="D1062" i="15"/>
  <c r="A1063" i="15"/>
  <c r="C1063" i="15"/>
  <c r="D1063" i="15"/>
  <c r="A1064" i="15"/>
  <c r="C1064" i="15"/>
  <c r="D1064" i="15"/>
  <c r="A1065" i="15"/>
  <c r="C1065" i="15"/>
  <c r="D1065" i="15"/>
  <c r="A1066" i="15"/>
  <c r="C1066" i="15"/>
  <c r="D1066" i="15"/>
  <c r="A1067" i="15"/>
  <c r="C1067" i="15"/>
  <c r="D1067" i="15"/>
  <c r="A1068" i="15"/>
  <c r="C1068" i="15"/>
  <c r="D1068" i="15"/>
  <c r="A1069" i="15"/>
  <c r="D1069" i="15"/>
  <c r="A1070" i="15"/>
  <c r="C1070" i="15"/>
  <c r="D1070" i="15"/>
  <c r="A1071" i="15"/>
  <c r="C1071" i="15"/>
  <c r="D1071" i="15"/>
  <c r="A1072" i="15"/>
  <c r="C1072" i="15"/>
  <c r="D1072" i="15"/>
  <c r="A1073" i="15"/>
  <c r="C1073" i="15"/>
  <c r="D1073" i="15"/>
  <c r="A1074" i="15"/>
  <c r="C1074" i="15"/>
  <c r="D1074" i="15"/>
  <c r="A1075" i="15"/>
  <c r="C1075" i="15"/>
  <c r="D1075" i="15"/>
  <c r="A1076" i="15"/>
  <c r="C1076" i="15"/>
  <c r="D1076" i="15"/>
  <c r="A1077" i="15"/>
  <c r="C1077" i="15"/>
  <c r="D1077" i="15"/>
  <c r="A1078" i="15"/>
  <c r="C1078" i="15"/>
  <c r="D1078" i="15"/>
  <c r="A1079" i="15"/>
  <c r="C1079" i="15"/>
  <c r="D1079" i="15"/>
  <c r="A1080" i="15"/>
  <c r="C1080" i="15"/>
  <c r="D1080" i="15"/>
  <c r="A1081" i="15"/>
  <c r="C1081" i="15"/>
  <c r="D1081" i="15"/>
  <c r="A1082" i="15"/>
  <c r="C1082" i="15"/>
  <c r="D1082" i="15"/>
  <c r="A1083" i="15"/>
  <c r="C1083" i="15"/>
  <c r="D1083" i="15"/>
  <c r="A1084" i="15"/>
  <c r="C1084" i="15"/>
  <c r="D1084" i="15"/>
  <c r="A1085" i="15"/>
  <c r="C1085" i="15"/>
  <c r="D1085" i="15"/>
  <c r="A1086" i="15"/>
  <c r="C1086" i="15"/>
  <c r="D1086" i="15"/>
  <c r="A1087" i="15"/>
  <c r="C1087" i="15"/>
  <c r="D1087" i="15"/>
  <c r="A1088" i="15"/>
  <c r="C1088" i="15"/>
  <c r="D1088" i="15"/>
  <c r="A1089" i="15"/>
  <c r="D1089" i="15"/>
  <c r="A1090" i="15"/>
  <c r="C1090" i="15"/>
  <c r="D1090" i="15"/>
  <c r="A1091" i="15"/>
  <c r="C1091" i="15"/>
  <c r="D1091" i="15"/>
  <c r="A1092" i="15"/>
  <c r="C1092" i="15"/>
  <c r="D1092" i="15"/>
  <c r="A1093" i="15"/>
  <c r="C1093" i="15"/>
  <c r="D1093" i="15"/>
  <c r="A1094" i="15"/>
  <c r="C1094" i="15"/>
  <c r="D1094" i="15"/>
  <c r="A1095" i="15"/>
  <c r="C1095" i="15"/>
  <c r="D1095" i="15"/>
  <c r="A1096" i="15"/>
  <c r="C1096" i="15"/>
  <c r="D1096" i="15"/>
  <c r="A1097" i="15"/>
  <c r="C1097" i="15"/>
  <c r="D1097" i="15"/>
  <c r="A1098" i="15"/>
  <c r="C1098" i="15"/>
  <c r="D1098" i="15"/>
  <c r="A1099" i="15"/>
  <c r="C1099" i="15"/>
  <c r="D1099" i="15"/>
  <c r="A1100" i="15"/>
  <c r="C1100" i="15"/>
  <c r="D1100" i="15"/>
  <c r="A1101" i="15"/>
  <c r="C1101" i="15"/>
  <c r="D1101" i="15"/>
  <c r="A1102" i="15"/>
  <c r="C1102" i="15"/>
  <c r="D1102" i="15"/>
  <c r="A1103" i="15"/>
  <c r="C1103" i="15"/>
  <c r="D1103" i="15"/>
  <c r="A1104" i="15"/>
  <c r="C1104" i="15"/>
  <c r="D1104" i="15"/>
  <c r="A1105" i="15"/>
  <c r="C1105" i="15"/>
  <c r="D1105" i="15"/>
  <c r="A1106" i="15"/>
  <c r="C1106" i="15"/>
  <c r="D1106" i="15"/>
  <c r="A1107" i="15"/>
  <c r="C1107" i="15"/>
  <c r="D1107" i="15"/>
  <c r="A1108" i="15"/>
  <c r="C1108" i="15"/>
  <c r="D1108" i="15"/>
  <c r="A1109" i="15"/>
  <c r="D1109" i="15"/>
  <c r="A1110" i="15"/>
  <c r="C1110" i="15"/>
  <c r="D1110" i="15"/>
  <c r="A1111" i="15"/>
  <c r="C1111" i="15"/>
  <c r="D1111" i="15"/>
  <c r="A1112" i="15"/>
  <c r="C1112" i="15"/>
  <c r="D1112" i="15"/>
  <c r="A1113" i="15"/>
  <c r="C1113" i="15"/>
  <c r="D1113" i="15"/>
  <c r="A1114" i="15"/>
  <c r="C1114" i="15"/>
  <c r="D1114" i="15"/>
  <c r="A1115" i="15"/>
  <c r="C1115" i="15"/>
  <c r="D1115" i="15"/>
  <c r="A1116" i="15"/>
  <c r="C1116" i="15"/>
  <c r="D1116" i="15"/>
  <c r="A1117" i="15"/>
  <c r="C1117" i="15"/>
  <c r="D1117" i="15"/>
  <c r="A1118" i="15"/>
  <c r="C1118" i="15"/>
  <c r="D1118" i="15"/>
  <c r="A1119" i="15"/>
  <c r="C1119" i="15"/>
  <c r="D1119" i="15"/>
  <c r="A1120" i="15"/>
  <c r="C1120" i="15"/>
  <c r="D1120" i="15"/>
  <c r="A1121" i="15"/>
  <c r="C1121" i="15"/>
  <c r="D1121" i="15"/>
  <c r="A1122" i="15"/>
  <c r="C1122" i="15"/>
  <c r="D1122" i="15"/>
  <c r="A1123" i="15"/>
  <c r="C1123" i="15"/>
  <c r="D1123" i="15"/>
  <c r="A1124" i="15"/>
  <c r="C1124" i="15"/>
  <c r="D1124" i="15"/>
  <c r="A1125" i="15"/>
  <c r="C1125" i="15"/>
  <c r="D1125" i="15"/>
  <c r="A1126" i="15"/>
  <c r="C1126" i="15"/>
  <c r="D1126" i="15"/>
  <c r="A1127" i="15"/>
  <c r="C1127" i="15"/>
  <c r="D1127" i="15"/>
  <c r="A1128" i="15"/>
  <c r="C1128" i="15"/>
  <c r="D1128" i="15"/>
  <c r="A1129" i="15"/>
  <c r="D1129" i="15"/>
  <c r="A1130" i="15"/>
  <c r="C1130" i="15"/>
  <c r="D1130" i="15"/>
  <c r="A1131" i="15"/>
  <c r="C1131" i="15"/>
  <c r="D1131" i="15"/>
  <c r="A1132" i="15"/>
  <c r="C1132" i="15"/>
  <c r="D1132" i="15"/>
  <c r="A1133" i="15"/>
  <c r="C1133" i="15"/>
  <c r="D1133" i="15"/>
  <c r="A1134" i="15"/>
  <c r="C1134" i="15"/>
  <c r="D1134" i="15"/>
  <c r="A1135" i="15"/>
  <c r="C1135" i="15"/>
  <c r="D1135" i="15"/>
  <c r="A1136" i="15"/>
  <c r="C1136" i="15"/>
  <c r="D1136" i="15"/>
  <c r="A1137" i="15"/>
  <c r="C1137" i="15"/>
  <c r="D1137" i="15"/>
  <c r="A1138" i="15"/>
  <c r="C1138" i="15"/>
  <c r="D1138" i="15"/>
  <c r="A1139" i="15"/>
  <c r="C1139" i="15"/>
  <c r="D1139" i="15"/>
  <c r="A1140" i="15"/>
  <c r="C1140" i="15"/>
  <c r="D1140" i="15"/>
  <c r="A1141" i="15"/>
  <c r="C1141" i="15"/>
  <c r="D1141" i="15"/>
  <c r="A1142" i="15"/>
  <c r="C1142" i="15"/>
  <c r="D1142" i="15"/>
  <c r="A1143" i="15"/>
  <c r="C1143" i="15"/>
  <c r="D1143" i="15"/>
  <c r="A1144" i="15"/>
  <c r="C1144" i="15"/>
  <c r="D1144" i="15"/>
  <c r="A1145" i="15"/>
  <c r="C1145" i="15"/>
  <c r="D1145" i="15"/>
  <c r="A1146" i="15"/>
  <c r="C1146" i="15"/>
  <c r="D1146" i="15"/>
  <c r="A1147" i="15"/>
  <c r="C1147" i="15"/>
  <c r="D1147" i="15"/>
  <c r="A1148" i="15"/>
  <c r="C1148" i="15"/>
  <c r="D1148" i="15"/>
  <c r="A1149" i="15"/>
  <c r="D1149" i="15"/>
  <c r="A1150" i="15"/>
  <c r="C1150" i="15"/>
  <c r="D1150" i="15"/>
  <c r="A1151" i="15"/>
  <c r="C1151" i="15"/>
  <c r="D1151" i="15"/>
  <c r="A1152" i="15"/>
  <c r="C1152" i="15"/>
  <c r="D1152" i="15"/>
  <c r="A1153" i="15"/>
  <c r="C1153" i="15"/>
  <c r="D1153" i="15"/>
  <c r="A1154" i="15"/>
  <c r="C1154" i="15"/>
  <c r="D1154" i="15"/>
  <c r="A1155" i="15"/>
  <c r="C1155" i="15"/>
  <c r="D1155" i="15"/>
  <c r="A1156" i="15"/>
  <c r="C1156" i="15"/>
  <c r="D1156" i="15"/>
  <c r="A1157" i="15"/>
  <c r="C1157" i="15"/>
  <c r="D1157" i="15"/>
  <c r="A1158" i="15"/>
  <c r="C1158" i="15"/>
  <c r="D1158" i="15"/>
  <c r="A1159" i="15"/>
  <c r="C1159" i="15"/>
  <c r="D1159" i="15"/>
  <c r="A1160" i="15"/>
  <c r="C1160" i="15"/>
  <c r="D1160" i="15"/>
  <c r="A1161" i="15"/>
  <c r="C1161" i="15"/>
  <c r="D1161" i="15"/>
  <c r="A1162" i="15"/>
  <c r="C1162" i="15"/>
  <c r="D1162" i="15"/>
  <c r="A1163" i="15"/>
  <c r="C1163" i="15"/>
  <c r="D1163" i="15"/>
  <c r="A1164" i="15"/>
  <c r="C1164" i="15"/>
  <c r="D1164" i="15"/>
  <c r="A1165" i="15"/>
  <c r="C1165" i="15"/>
  <c r="D1165" i="15"/>
  <c r="A1166" i="15"/>
  <c r="C1166" i="15"/>
  <c r="D1166" i="15"/>
  <c r="A1167" i="15"/>
  <c r="C1167" i="15"/>
  <c r="D1167" i="15"/>
  <c r="A1168" i="15"/>
  <c r="C1168" i="15"/>
  <c r="D1168" i="15"/>
  <c r="A1169" i="15"/>
  <c r="D1169" i="15"/>
  <c r="A1170" i="15"/>
  <c r="C1170" i="15"/>
  <c r="D1170" i="15"/>
  <c r="A1171" i="15"/>
  <c r="C1171" i="15"/>
  <c r="D1171" i="15"/>
  <c r="A1172" i="15"/>
  <c r="C1172" i="15"/>
  <c r="D1172" i="15"/>
  <c r="A1173" i="15"/>
  <c r="C1173" i="15"/>
  <c r="D1173" i="15"/>
  <c r="A1174" i="15"/>
  <c r="C1174" i="15"/>
  <c r="D1174" i="15"/>
  <c r="A1175" i="15"/>
  <c r="C1175" i="15"/>
  <c r="D1175" i="15"/>
  <c r="A1176" i="15"/>
  <c r="C1176" i="15"/>
  <c r="D1176" i="15"/>
  <c r="A1177" i="15"/>
  <c r="C1177" i="15"/>
  <c r="D1177" i="15"/>
  <c r="A1178" i="15"/>
  <c r="C1178" i="15"/>
  <c r="D1178" i="15"/>
  <c r="A1179" i="15"/>
  <c r="C1179" i="15"/>
  <c r="D1179" i="15"/>
  <c r="A1180" i="15"/>
  <c r="C1180" i="15"/>
  <c r="D1180" i="15"/>
  <c r="A1181" i="15"/>
  <c r="C1181" i="15"/>
  <c r="D1181" i="15"/>
  <c r="A1182" i="15"/>
  <c r="C1182" i="15"/>
  <c r="D1182" i="15"/>
  <c r="A1183" i="15"/>
  <c r="C1183" i="15"/>
  <c r="D1183" i="15"/>
  <c r="A1184" i="15"/>
  <c r="C1184" i="15"/>
  <c r="D1184" i="15"/>
  <c r="A1185" i="15"/>
  <c r="C1185" i="15"/>
  <c r="D1185" i="15"/>
  <c r="A1186" i="15"/>
  <c r="C1186" i="15"/>
  <c r="D1186" i="15"/>
  <c r="A1187" i="15"/>
  <c r="C1187" i="15"/>
  <c r="D1187" i="15"/>
  <c r="A1188" i="15"/>
  <c r="C1188" i="15"/>
  <c r="D1188" i="15"/>
  <c r="A1189" i="15"/>
  <c r="D1189" i="15"/>
  <c r="A1190" i="15"/>
  <c r="C1190" i="15"/>
  <c r="D1190" i="15"/>
  <c r="A1191" i="15"/>
  <c r="C1191" i="15"/>
  <c r="D1191" i="15"/>
  <c r="A1192" i="15"/>
  <c r="C1192" i="15"/>
  <c r="D1192" i="15"/>
  <c r="A1193" i="15"/>
  <c r="C1193" i="15"/>
  <c r="D1193" i="15"/>
  <c r="A1194" i="15"/>
  <c r="C1194" i="15"/>
  <c r="D1194" i="15"/>
  <c r="A1195" i="15"/>
  <c r="C1195" i="15"/>
  <c r="D1195" i="15"/>
  <c r="A1196" i="15"/>
  <c r="C1196" i="15"/>
  <c r="D1196" i="15"/>
  <c r="A1197" i="15"/>
  <c r="C1197" i="15"/>
  <c r="D1197" i="15"/>
  <c r="A1198" i="15"/>
  <c r="C1198" i="15"/>
  <c r="D1198" i="15"/>
  <c r="A1199" i="15"/>
  <c r="C1199" i="15"/>
  <c r="D1199" i="15"/>
  <c r="A1200" i="15"/>
  <c r="C1200" i="15"/>
  <c r="D1200" i="15"/>
  <c r="A1201" i="15"/>
  <c r="C1201" i="15"/>
  <c r="D1201" i="15"/>
  <c r="A1202" i="15"/>
  <c r="C1202" i="15"/>
  <c r="D1202" i="15"/>
  <c r="A1203" i="15"/>
  <c r="C1203" i="15"/>
  <c r="D1203" i="15"/>
  <c r="A1204" i="15"/>
  <c r="C1204" i="15"/>
  <c r="D1204" i="15"/>
  <c r="A1205" i="15"/>
  <c r="C1205" i="15"/>
  <c r="D1205" i="15"/>
  <c r="A1206" i="15"/>
  <c r="C1206" i="15"/>
  <c r="D1206" i="15"/>
  <c r="A1207" i="15"/>
  <c r="C1207" i="15"/>
  <c r="D1207" i="15"/>
  <c r="A1208" i="15"/>
  <c r="C1208" i="15"/>
  <c r="D1208" i="15"/>
  <c r="A1209" i="15"/>
  <c r="D1209" i="15"/>
  <c r="A1210" i="15"/>
  <c r="C1210" i="15"/>
  <c r="D1210" i="15"/>
  <c r="A1211" i="15"/>
  <c r="C1211" i="15"/>
  <c r="D1211" i="15"/>
  <c r="A1212" i="15"/>
  <c r="C1212" i="15"/>
  <c r="D1212" i="15"/>
  <c r="A1213" i="15"/>
  <c r="C1213" i="15"/>
  <c r="D1213" i="15"/>
  <c r="A1214" i="15"/>
  <c r="C1214" i="15"/>
  <c r="D1214" i="15"/>
  <c r="A1215" i="15"/>
  <c r="C1215" i="15"/>
  <c r="D1215" i="15"/>
  <c r="A1216" i="15"/>
  <c r="C1216" i="15"/>
  <c r="D1216" i="15"/>
  <c r="A1217" i="15"/>
  <c r="C1217" i="15"/>
  <c r="D1217" i="15"/>
  <c r="A1218" i="15"/>
  <c r="C1218" i="15"/>
  <c r="D1218" i="15"/>
  <c r="A1219" i="15"/>
  <c r="C1219" i="15"/>
  <c r="D1219" i="15"/>
  <c r="A1220" i="15"/>
  <c r="C1220" i="15"/>
  <c r="D1220" i="15"/>
  <c r="A1221" i="15"/>
  <c r="C1221" i="15"/>
  <c r="D1221" i="15"/>
  <c r="A1222" i="15"/>
  <c r="C1222" i="15"/>
  <c r="D1222" i="15"/>
  <c r="A1223" i="15"/>
  <c r="C1223" i="15"/>
  <c r="D1223" i="15"/>
  <c r="A1224" i="15"/>
  <c r="C1224" i="15"/>
  <c r="D1224" i="15"/>
  <c r="A1225" i="15"/>
  <c r="C1225" i="15"/>
  <c r="D1225" i="15"/>
  <c r="A1226" i="15"/>
  <c r="C1226" i="15"/>
  <c r="D1226" i="15"/>
  <c r="A1227" i="15"/>
  <c r="C1227" i="15"/>
  <c r="D1227" i="15"/>
  <c r="A1228" i="15"/>
  <c r="C1228" i="15"/>
  <c r="D1228" i="15"/>
  <c r="C6" i="15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AO2" i="10"/>
  <c r="AP2" i="10"/>
  <c r="AQ2" i="10"/>
  <c r="AR2" i="10"/>
  <c r="AS2" i="10"/>
  <c r="AT2" i="10"/>
  <c r="AU2" i="10"/>
  <c r="AV2" i="10"/>
  <c r="AW2" i="10"/>
  <c r="AX2" i="10"/>
  <c r="AY2" i="10"/>
  <c r="AZ2" i="10"/>
  <c r="BA2" i="10"/>
  <c r="BB2" i="10"/>
  <c r="BC2" i="10"/>
  <c r="BD2" i="10"/>
  <c r="BE2" i="10"/>
  <c r="BF2" i="10"/>
  <c r="BG2" i="10"/>
  <c r="BH2" i="10"/>
  <c r="BI2" i="10"/>
  <c r="BJ2" i="10"/>
  <c r="BK2" i="10"/>
  <c r="BL2" i="10"/>
  <c r="BM2" i="10"/>
  <c r="BN2" i="10"/>
  <c r="BO2" i="10"/>
  <c r="BP2" i="10"/>
  <c r="BQ2" i="10"/>
  <c r="BR2" i="10"/>
  <c r="BS2" i="10"/>
  <c r="BT2" i="10"/>
  <c r="BU2" i="10"/>
  <c r="BV2" i="10"/>
  <c r="BW2" i="10"/>
  <c r="BX2" i="10"/>
  <c r="BY2" i="10"/>
  <c r="BZ2" i="10"/>
  <c r="B117" i="30"/>
  <c r="H126" i="30"/>
  <c r="I126" i="30"/>
  <c r="J126" i="30"/>
  <c r="K126" i="30"/>
  <c r="L126" i="30"/>
  <c r="M126" i="30"/>
  <c r="N126" i="30"/>
  <c r="O126" i="30"/>
  <c r="P126" i="30"/>
  <c r="Q126" i="30"/>
  <c r="R126" i="30"/>
  <c r="S126" i="30"/>
  <c r="T126" i="30"/>
  <c r="U126" i="30"/>
  <c r="V126" i="30"/>
  <c r="W126" i="30"/>
  <c r="X126" i="30"/>
  <c r="Y126" i="30"/>
  <c r="Z126" i="30"/>
  <c r="AA126" i="30"/>
  <c r="AB126" i="30"/>
  <c r="AC126" i="30"/>
  <c r="AD126" i="30"/>
  <c r="AE126" i="30"/>
  <c r="AF126" i="30"/>
  <c r="AG126" i="30"/>
  <c r="AH126" i="30"/>
  <c r="AI126" i="30"/>
  <c r="AJ126" i="30"/>
  <c r="AK126" i="30"/>
  <c r="AL126" i="30"/>
  <c r="AM126" i="30"/>
  <c r="AN126" i="30"/>
  <c r="AO126" i="30"/>
  <c r="AP126" i="30"/>
  <c r="AQ126" i="30"/>
  <c r="AR126" i="30"/>
  <c r="AS126" i="30"/>
  <c r="AT126" i="30"/>
  <c r="AU126" i="30"/>
  <c r="AV126" i="30"/>
  <c r="AW126" i="30"/>
  <c r="AX126" i="30"/>
  <c r="AY126" i="30"/>
  <c r="AZ126" i="30"/>
  <c r="BA126" i="30"/>
  <c r="BB126" i="30"/>
  <c r="BC126" i="30"/>
  <c r="BD126" i="30"/>
  <c r="BE124" i="30"/>
  <c r="BE126" i="30"/>
  <c r="BF124" i="30"/>
  <c r="BF126" i="30"/>
  <c r="BG124" i="30"/>
  <c r="BG126" i="30"/>
  <c r="BH124" i="30"/>
  <c r="BH126" i="30"/>
  <c r="BI124" i="30"/>
  <c r="BI126" i="30"/>
  <c r="BJ124" i="30"/>
  <c r="BJ126" i="30"/>
  <c r="BK124" i="30"/>
  <c r="BK126" i="30"/>
  <c r="BL124" i="30"/>
  <c r="BL126" i="30"/>
  <c r="BM124" i="30"/>
  <c r="BM126" i="30"/>
  <c r="BN124" i="30"/>
  <c r="BN126" i="30"/>
  <c r="BO124" i="30"/>
  <c r="BO126" i="30"/>
  <c r="B119" i="30"/>
  <c r="B121" i="30"/>
  <c r="H125" i="30"/>
  <c r="I2" i="30"/>
  <c r="I125" i="30"/>
  <c r="J2" i="30"/>
  <c r="J125" i="30"/>
  <c r="K2" i="30"/>
  <c r="K125" i="30"/>
  <c r="L2" i="30"/>
  <c r="L125" i="30"/>
  <c r="M2" i="30"/>
  <c r="M125" i="30"/>
  <c r="N2" i="30"/>
  <c r="N125" i="30"/>
  <c r="O2" i="30"/>
  <c r="O125" i="30"/>
  <c r="P2" i="30"/>
  <c r="P125" i="30"/>
  <c r="Q2" i="30"/>
  <c r="Q125" i="30"/>
  <c r="R2" i="30"/>
  <c r="R125" i="30"/>
  <c r="S2" i="30"/>
  <c r="S125" i="30"/>
  <c r="T2" i="30"/>
  <c r="T125" i="30"/>
  <c r="U2" i="30"/>
  <c r="U125" i="30"/>
  <c r="V2" i="30"/>
  <c r="V125" i="30"/>
  <c r="W2" i="30"/>
  <c r="W125" i="30"/>
  <c r="X2" i="30"/>
  <c r="X125" i="30"/>
  <c r="Y2" i="30"/>
  <c r="Y125" i="30"/>
  <c r="Z2" i="30"/>
  <c r="Z125" i="30"/>
  <c r="AA2" i="30"/>
  <c r="AA125" i="30"/>
  <c r="AB2" i="30"/>
  <c r="AB125" i="30"/>
  <c r="AC2" i="30"/>
  <c r="AC125" i="30"/>
  <c r="AD2" i="30"/>
  <c r="AD125" i="30"/>
  <c r="AE2" i="30"/>
  <c r="AE125" i="30"/>
  <c r="AF2" i="30"/>
  <c r="AF125" i="30"/>
  <c r="AG2" i="30"/>
  <c r="AG125" i="30"/>
  <c r="AH2" i="30"/>
  <c r="AH125" i="30"/>
  <c r="AI2" i="30"/>
  <c r="AI125" i="30"/>
  <c r="AJ2" i="30"/>
  <c r="AJ125" i="30"/>
  <c r="AK2" i="30"/>
  <c r="AK125" i="30"/>
  <c r="AL2" i="30"/>
  <c r="AL125" i="30"/>
  <c r="AM2" i="30"/>
  <c r="AM125" i="30"/>
  <c r="AN2" i="30"/>
  <c r="AN125" i="30"/>
  <c r="AO2" i="30"/>
  <c r="AO125" i="30"/>
  <c r="AP2" i="30"/>
  <c r="AP125" i="30"/>
  <c r="AQ2" i="30"/>
  <c r="AQ125" i="30"/>
  <c r="AR2" i="30"/>
  <c r="AR125" i="30"/>
  <c r="AS2" i="30"/>
  <c r="AS125" i="30"/>
  <c r="AT2" i="30"/>
  <c r="AT125" i="30"/>
  <c r="AU2" i="30"/>
  <c r="AU125" i="30"/>
  <c r="AV2" i="30"/>
  <c r="AV125" i="30"/>
  <c r="AW2" i="30"/>
  <c r="AW125" i="30"/>
  <c r="AX2" i="30"/>
  <c r="AX125" i="30"/>
  <c r="AY2" i="30"/>
  <c r="AY125" i="30"/>
  <c r="AZ2" i="30"/>
  <c r="AZ125" i="30"/>
  <c r="BA2" i="30"/>
  <c r="BA125" i="30"/>
  <c r="BB2" i="30"/>
  <c r="BB125" i="30"/>
  <c r="BC2" i="30"/>
  <c r="BC125" i="30"/>
  <c r="BD2" i="30"/>
  <c r="BD125" i="30"/>
  <c r="BE2" i="30"/>
  <c r="BE125" i="30"/>
  <c r="BF2" i="30"/>
  <c r="BF125" i="30"/>
  <c r="BG2" i="30"/>
  <c r="BG125" i="30"/>
  <c r="BH2" i="30"/>
  <c r="BH125" i="30"/>
  <c r="BI2" i="30"/>
  <c r="BI125" i="30"/>
  <c r="BJ2" i="30"/>
  <c r="BJ125" i="30"/>
  <c r="BK2" i="30"/>
  <c r="BK125" i="30"/>
  <c r="BL2" i="30"/>
  <c r="BL125" i="30"/>
  <c r="BM2" i="30"/>
  <c r="BM125" i="30"/>
  <c r="BN2" i="30"/>
  <c r="BN125" i="30"/>
  <c r="BO2" i="30"/>
  <c r="BO125" i="30"/>
  <c r="BO127" i="30"/>
  <c r="BO117" i="30"/>
  <c r="B118" i="30"/>
  <c r="H128" i="30"/>
  <c r="I128" i="30"/>
  <c r="J128" i="30"/>
  <c r="K128" i="30"/>
  <c r="L128" i="30"/>
  <c r="M128" i="30"/>
  <c r="N128" i="30"/>
  <c r="O128" i="30"/>
  <c r="P128" i="30"/>
  <c r="Q128" i="30"/>
  <c r="R128" i="30"/>
  <c r="S128" i="30"/>
  <c r="T128" i="30"/>
  <c r="U128" i="30"/>
  <c r="V128" i="30"/>
  <c r="W128" i="30"/>
  <c r="X128" i="30"/>
  <c r="Y128" i="30"/>
  <c r="Z128" i="30"/>
  <c r="AA128" i="30"/>
  <c r="AB128" i="30"/>
  <c r="AC128" i="30"/>
  <c r="AD128" i="30"/>
  <c r="AE128" i="30"/>
  <c r="AF128" i="30"/>
  <c r="AG128" i="30"/>
  <c r="AH128" i="30"/>
  <c r="AI128" i="30"/>
  <c r="AJ128" i="30"/>
  <c r="AK128" i="30"/>
  <c r="AL128" i="30"/>
  <c r="AM128" i="30"/>
  <c r="AN128" i="30"/>
  <c r="AO128" i="30"/>
  <c r="AP128" i="30"/>
  <c r="AQ128" i="30"/>
  <c r="AR128" i="30"/>
  <c r="AS128" i="30"/>
  <c r="AT128" i="30"/>
  <c r="AU128" i="30"/>
  <c r="AV128" i="30"/>
  <c r="AW128" i="30"/>
  <c r="AX128" i="30"/>
  <c r="AY128" i="30"/>
  <c r="AZ128" i="30"/>
  <c r="BA128" i="30"/>
  <c r="BB128" i="30"/>
  <c r="BC128" i="30"/>
  <c r="BD128" i="30"/>
  <c r="BE128" i="30"/>
  <c r="BF128" i="30"/>
  <c r="BG128" i="30"/>
  <c r="BH128" i="30"/>
  <c r="BI128" i="30"/>
  <c r="BJ128" i="30"/>
  <c r="BK128" i="30"/>
  <c r="BL128" i="30"/>
  <c r="BM128" i="30"/>
  <c r="BN128" i="30"/>
  <c r="BO128" i="30"/>
  <c r="BO129" i="30"/>
  <c r="BO118" i="30"/>
  <c r="BO108" i="30"/>
  <c r="BO109" i="30"/>
  <c r="BO130" i="30"/>
  <c r="BN127" i="30"/>
  <c r="BN117" i="30"/>
  <c r="BN129" i="30"/>
  <c r="BN118" i="30"/>
  <c r="BN108" i="30"/>
  <c r="BN109" i="30"/>
  <c r="BN130" i="30"/>
  <c r="BM127" i="30"/>
  <c r="BM117" i="30"/>
  <c r="BM129" i="30"/>
  <c r="BM118" i="30"/>
  <c r="BM108" i="30"/>
  <c r="BM109" i="30"/>
  <c r="BM130" i="30"/>
  <c r="BL127" i="30"/>
  <c r="BL117" i="30"/>
  <c r="BL129" i="30"/>
  <c r="BL118" i="30"/>
  <c r="BL108" i="30"/>
  <c r="BL109" i="30"/>
  <c r="BL130" i="30"/>
  <c r="BK127" i="30"/>
  <c r="BK117" i="30"/>
  <c r="BK129" i="30"/>
  <c r="BK118" i="30"/>
  <c r="BK108" i="30"/>
  <c r="BK109" i="30"/>
  <c r="BK130" i="30"/>
  <c r="BJ127" i="30"/>
  <c r="BJ117" i="30"/>
  <c r="BJ129" i="30"/>
  <c r="BJ118" i="30"/>
  <c r="BJ108" i="30"/>
  <c r="BJ109" i="30"/>
  <c r="BJ130" i="30"/>
  <c r="BI127" i="30"/>
  <c r="BI117" i="30"/>
  <c r="BI129" i="30"/>
  <c r="BI118" i="30"/>
  <c r="BI108" i="30"/>
  <c r="BI109" i="30"/>
  <c r="BI130" i="30"/>
  <c r="BH127" i="30"/>
  <c r="BH117" i="30"/>
  <c r="BH129" i="30"/>
  <c r="BH118" i="30"/>
  <c r="BH108" i="30"/>
  <c r="BH109" i="30"/>
  <c r="BH130" i="30"/>
  <c r="BG127" i="30"/>
  <c r="BG117" i="30"/>
  <c r="BG129" i="30"/>
  <c r="BG118" i="30"/>
  <c r="BG108" i="30"/>
  <c r="BG109" i="30"/>
  <c r="BG130" i="30"/>
  <c r="BF127" i="30"/>
  <c r="BF117" i="30"/>
  <c r="BF129" i="30"/>
  <c r="BF118" i="30"/>
  <c r="BF108" i="30"/>
  <c r="BF109" i="30"/>
  <c r="BF130" i="30"/>
  <c r="BE127" i="30"/>
  <c r="BE117" i="30"/>
  <c r="BE129" i="30"/>
  <c r="BE118" i="30"/>
  <c r="BE108" i="30"/>
  <c r="BE109" i="30"/>
  <c r="BE130" i="30"/>
  <c r="BD127" i="30"/>
  <c r="BD117" i="30"/>
  <c r="BD129" i="30"/>
  <c r="BD118" i="30"/>
  <c r="BD108" i="30"/>
  <c r="BD109" i="30"/>
  <c r="BD130" i="30"/>
  <c r="BC127" i="30"/>
  <c r="BC117" i="30"/>
  <c r="BC129" i="30"/>
  <c r="BC118" i="30"/>
  <c r="BC108" i="30"/>
  <c r="BC109" i="30"/>
  <c r="BC130" i="30"/>
  <c r="BB127" i="30"/>
  <c r="BB117" i="30"/>
  <c r="BB129" i="30"/>
  <c r="BB118" i="30"/>
  <c r="BB108" i="30"/>
  <c r="BB109" i="30"/>
  <c r="BB130" i="30"/>
  <c r="BA127" i="30"/>
  <c r="BA117" i="30"/>
  <c r="BA129" i="30"/>
  <c r="BA118" i="30"/>
  <c r="BA108" i="30"/>
  <c r="BA109" i="30"/>
  <c r="BA130" i="30"/>
  <c r="AZ127" i="30"/>
  <c r="AZ117" i="30"/>
  <c r="AZ129" i="30"/>
  <c r="AZ118" i="30"/>
  <c r="AZ108" i="30"/>
  <c r="AZ109" i="30"/>
  <c r="AZ130" i="30"/>
  <c r="AY127" i="30"/>
  <c r="AY117" i="30"/>
  <c r="AY129" i="30"/>
  <c r="AY118" i="30"/>
  <c r="AY108" i="30"/>
  <c r="AY109" i="30"/>
  <c r="AY130" i="30"/>
  <c r="AX127" i="30"/>
  <c r="AX117" i="30"/>
  <c r="AX129" i="30"/>
  <c r="AX118" i="30"/>
  <c r="AX108" i="30"/>
  <c r="AX109" i="30"/>
  <c r="AX130" i="30"/>
  <c r="AW127" i="30"/>
  <c r="AW117" i="30"/>
  <c r="AW129" i="30"/>
  <c r="AW118" i="30"/>
  <c r="AW108" i="30"/>
  <c r="AW109" i="30"/>
  <c r="AW130" i="30"/>
  <c r="AV127" i="30"/>
  <c r="AV117" i="30"/>
  <c r="AV129" i="30"/>
  <c r="AV118" i="30"/>
  <c r="AV108" i="30"/>
  <c r="AV109" i="30"/>
  <c r="AV130" i="30"/>
  <c r="AU127" i="30"/>
  <c r="AU117" i="30"/>
  <c r="AU129" i="30"/>
  <c r="AU118" i="30"/>
  <c r="AU108" i="30"/>
  <c r="AU109" i="30"/>
  <c r="AU130" i="30"/>
  <c r="AT127" i="30"/>
  <c r="AT117" i="30"/>
  <c r="AT129" i="30"/>
  <c r="AT118" i="30"/>
  <c r="AT108" i="30"/>
  <c r="AT109" i="30"/>
  <c r="AT130" i="30"/>
  <c r="AS127" i="30"/>
  <c r="AS117" i="30"/>
  <c r="AS129" i="30"/>
  <c r="AS118" i="30"/>
  <c r="AS108" i="30"/>
  <c r="AS109" i="30"/>
  <c r="AS130" i="30"/>
  <c r="AR127" i="30"/>
  <c r="AR117" i="30"/>
  <c r="AR129" i="30"/>
  <c r="AR118" i="30"/>
  <c r="AR108" i="30"/>
  <c r="AR109" i="30"/>
  <c r="AR130" i="30"/>
  <c r="AQ127" i="30"/>
  <c r="AQ117" i="30"/>
  <c r="AQ129" i="30"/>
  <c r="AQ118" i="30"/>
  <c r="AQ108" i="30"/>
  <c r="AQ109" i="30"/>
  <c r="AQ130" i="30"/>
  <c r="AP127" i="30"/>
  <c r="AP117" i="30"/>
  <c r="AP129" i="30"/>
  <c r="AP118" i="30"/>
  <c r="AP108" i="30"/>
  <c r="AP109" i="30"/>
  <c r="AP130" i="30"/>
  <c r="AO127" i="30"/>
  <c r="AO117" i="30"/>
  <c r="AO129" i="30"/>
  <c r="AO118" i="30"/>
  <c r="AO108" i="30"/>
  <c r="AO109" i="30"/>
  <c r="AO130" i="30"/>
  <c r="AN127" i="30"/>
  <c r="AN117" i="30"/>
  <c r="AN129" i="30"/>
  <c r="AN118" i="30"/>
  <c r="AN108" i="30"/>
  <c r="AN109" i="30"/>
  <c r="AN130" i="30"/>
  <c r="AM127" i="30"/>
  <c r="AM117" i="30"/>
  <c r="AM129" i="30"/>
  <c r="AM118" i="30"/>
  <c r="AM108" i="30"/>
  <c r="AM109" i="30"/>
  <c r="AM130" i="30"/>
  <c r="AL127" i="30"/>
  <c r="AL117" i="30"/>
  <c r="AL129" i="30"/>
  <c r="AL118" i="30"/>
  <c r="AL108" i="30"/>
  <c r="AL109" i="30"/>
  <c r="AL130" i="30"/>
  <c r="AK127" i="30"/>
  <c r="AK117" i="30"/>
  <c r="AK129" i="30"/>
  <c r="AK118" i="30"/>
  <c r="AK108" i="30"/>
  <c r="AK109" i="30"/>
  <c r="AK130" i="30"/>
  <c r="AJ127" i="30"/>
  <c r="AJ117" i="30"/>
  <c r="AJ129" i="30"/>
  <c r="AJ118" i="30"/>
  <c r="AJ108" i="30"/>
  <c r="AJ109" i="30"/>
  <c r="AJ130" i="30"/>
  <c r="AI127" i="30"/>
  <c r="AI117" i="30"/>
  <c r="AI129" i="30"/>
  <c r="AI118" i="30"/>
  <c r="AI108" i="30"/>
  <c r="AI109" i="30"/>
  <c r="AI130" i="30"/>
  <c r="AH127" i="30"/>
  <c r="AH117" i="30"/>
  <c r="AH129" i="30"/>
  <c r="AH118" i="30"/>
  <c r="AH108" i="30"/>
  <c r="AH109" i="30"/>
  <c r="AH130" i="30"/>
  <c r="AG127" i="30"/>
  <c r="AG117" i="30"/>
  <c r="AG129" i="30"/>
  <c r="AG118" i="30"/>
  <c r="AG108" i="30"/>
  <c r="AG109" i="30"/>
  <c r="AG130" i="30"/>
  <c r="AF127" i="30"/>
  <c r="AF117" i="30"/>
  <c r="AF129" i="30"/>
  <c r="AF118" i="30"/>
  <c r="AF108" i="30"/>
  <c r="AF109" i="30"/>
  <c r="AF130" i="30"/>
  <c r="AE127" i="30"/>
  <c r="AE117" i="30"/>
  <c r="AE129" i="30"/>
  <c r="AE118" i="30"/>
  <c r="AE108" i="30"/>
  <c r="AE109" i="30"/>
  <c r="AE130" i="30"/>
  <c r="AD127" i="30"/>
  <c r="AD117" i="30"/>
  <c r="AD129" i="30"/>
  <c r="AD118" i="30"/>
  <c r="AD108" i="30"/>
  <c r="AD109" i="30"/>
  <c r="AD130" i="30"/>
  <c r="AC127" i="30"/>
  <c r="AC117" i="30"/>
  <c r="AC129" i="30"/>
  <c r="AC118" i="30"/>
  <c r="AC108" i="30"/>
  <c r="AC109" i="30"/>
  <c r="AC130" i="30"/>
  <c r="AB127" i="30"/>
  <c r="AB117" i="30"/>
  <c r="AB129" i="30"/>
  <c r="AB118" i="30"/>
  <c r="AB108" i="30"/>
  <c r="AB109" i="30"/>
  <c r="AB130" i="30"/>
  <c r="AA127" i="30"/>
  <c r="AA117" i="30"/>
  <c r="AA129" i="30"/>
  <c r="AA118" i="30"/>
  <c r="AA108" i="30"/>
  <c r="AA109" i="30"/>
  <c r="AA130" i="30"/>
  <c r="Z127" i="30"/>
  <c r="Z117" i="30"/>
  <c r="Z129" i="30"/>
  <c r="Z118" i="30"/>
  <c r="Z108" i="30"/>
  <c r="Z109" i="30"/>
  <c r="Z130" i="30"/>
  <c r="Y127" i="30"/>
  <c r="Y117" i="30"/>
  <c r="Y129" i="30"/>
  <c r="Y118" i="30"/>
  <c r="Y108" i="30"/>
  <c r="Y109" i="30"/>
  <c r="Y130" i="30"/>
  <c r="X127" i="30"/>
  <c r="X117" i="30"/>
  <c r="X129" i="30"/>
  <c r="X118" i="30"/>
  <c r="X108" i="30"/>
  <c r="X109" i="30"/>
  <c r="X130" i="30"/>
  <c r="W127" i="30"/>
  <c r="W117" i="30"/>
  <c r="W129" i="30"/>
  <c r="W118" i="30"/>
  <c r="W108" i="30"/>
  <c r="W109" i="30"/>
  <c r="W130" i="30"/>
  <c r="V127" i="30"/>
  <c r="V117" i="30"/>
  <c r="V129" i="30"/>
  <c r="V118" i="30"/>
  <c r="V108" i="30"/>
  <c r="V109" i="30"/>
  <c r="V130" i="30"/>
  <c r="U127" i="30"/>
  <c r="U117" i="30"/>
  <c r="U129" i="30"/>
  <c r="U118" i="30"/>
  <c r="U108" i="30"/>
  <c r="U109" i="30"/>
  <c r="U130" i="30"/>
  <c r="T127" i="30"/>
  <c r="T117" i="30"/>
  <c r="T129" i="30"/>
  <c r="T118" i="30"/>
  <c r="T108" i="30"/>
  <c r="T109" i="30"/>
  <c r="T130" i="30"/>
  <c r="S127" i="30"/>
  <c r="S117" i="30"/>
  <c r="S129" i="30"/>
  <c r="S118" i="30"/>
  <c r="S108" i="30"/>
  <c r="S109" i="30"/>
  <c r="S130" i="30"/>
  <c r="R127" i="30"/>
  <c r="R117" i="30"/>
  <c r="R129" i="30"/>
  <c r="R118" i="30"/>
  <c r="R108" i="30"/>
  <c r="R109" i="30"/>
  <c r="R130" i="30"/>
  <c r="Q127" i="30"/>
  <c r="Q117" i="30"/>
  <c r="Q129" i="30"/>
  <c r="Q118" i="30"/>
  <c r="Q108" i="30"/>
  <c r="Q109" i="30"/>
  <c r="Q130" i="30"/>
  <c r="P127" i="30"/>
  <c r="P117" i="30"/>
  <c r="P129" i="30"/>
  <c r="P118" i="30"/>
  <c r="P108" i="30"/>
  <c r="P109" i="30"/>
  <c r="P130" i="30"/>
  <c r="O127" i="30"/>
  <c r="O117" i="30"/>
  <c r="O129" i="30"/>
  <c r="O118" i="30"/>
  <c r="O108" i="30"/>
  <c r="O109" i="30"/>
  <c r="O130" i="30"/>
  <c r="N127" i="30"/>
  <c r="N117" i="30"/>
  <c r="N129" i="30"/>
  <c r="N118" i="30"/>
  <c r="N108" i="30"/>
  <c r="N109" i="30"/>
  <c r="N130" i="30"/>
  <c r="M127" i="30"/>
  <c r="M117" i="30"/>
  <c r="M129" i="30"/>
  <c r="M118" i="30"/>
  <c r="M108" i="30"/>
  <c r="M109" i="30"/>
  <c r="M130" i="30"/>
  <c r="L127" i="30"/>
  <c r="L117" i="30"/>
  <c r="L129" i="30"/>
  <c r="L118" i="30"/>
  <c r="L108" i="30"/>
  <c r="L109" i="30"/>
  <c r="L130" i="30"/>
  <c r="K127" i="30"/>
  <c r="K117" i="30"/>
  <c r="K129" i="30"/>
  <c r="K118" i="30"/>
  <c r="K108" i="30"/>
  <c r="K109" i="30"/>
  <c r="K130" i="30"/>
  <c r="J127" i="30"/>
  <c r="J117" i="30"/>
  <c r="J129" i="30"/>
  <c r="J118" i="30"/>
  <c r="J108" i="30"/>
  <c r="J109" i="30"/>
  <c r="J130" i="30"/>
  <c r="I127" i="30"/>
  <c r="I117" i="30"/>
  <c r="I129" i="30"/>
  <c r="I118" i="30"/>
  <c r="I108" i="30"/>
  <c r="I109" i="30"/>
  <c r="I130" i="30"/>
  <c r="H127" i="30"/>
  <c r="H117" i="30"/>
  <c r="H129" i="30"/>
  <c r="H118" i="30"/>
  <c r="H108" i="30"/>
  <c r="H109" i="30"/>
  <c r="H130" i="30"/>
  <c r="T1" i="30"/>
  <c r="U1" i="30"/>
  <c r="V1" i="30"/>
  <c r="W1" i="30"/>
  <c r="X1" i="30"/>
  <c r="Y1" i="30"/>
  <c r="Z1" i="30"/>
  <c r="AA1" i="30"/>
  <c r="AB1" i="30"/>
  <c r="AC1" i="30"/>
  <c r="AD1" i="30"/>
  <c r="AE1" i="30"/>
  <c r="AF1" i="30"/>
  <c r="AG1" i="30"/>
  <c r="AH1" i="30"/>
  <c r="AI1" i="30"/>
  <c r="AJ1" i="30"/>
  <c r="AK1" i="30"/>
  <c r="AL1" i="30"/>
  <c r="AM1" i="30"/>
  <c r="AN1" i="30"/>
  <c r="AO1" i="30"/>
  <c r="AP1" i="30"/>
  <c r="AQ1" i="30"/>
  <c r="AR1" i="30"/>
  <c r="AS1" i="30"/>
  <c r="AT1" i="30"/>
  <c r="AU1" i="30"/>
  <c r="AV1" i="30"/>
  <c r="AW1" i="30"/>
  <c r="AX1" i="30"/>
  <c r="AY1" i="30"/>
  <c r="AZ1" i="30"/>
  <c r="BA1" i="30"/>
  <c r="BB1" i="30"/>
  <c r="BC1" i="30"/>
  <c r="BD1" i="30"/>
  <c r="BE1" i="30"/>
  <c r="BF1" i="30"/>
  <c r="BG1" i="30"/>
  <c r="BH1" i="30"/>
  <c r="BI1" i="30"/>
  <c r="BJ1" i="30"/>
  <c r="BK1" i="30"/>
  <c r="BL1" i="30"/>
  <c r="BM1" i="30"/>
  <c r="BN1" i="30"/>
  <c r="BO1" i="30"/>
  <c r="G130" i="30" a="1"/>
  <c r="G130" i="30"/>
  <c r="F130" i="30" a="1"/>
  <c r="F130" i="30"/>
  <c r="E130" i="30" a="1"/>
  <c r="E130" i="30"/>
  <c r="D130" i="30" a="1"/>
  <c r="D130" i="30"/>
  <c r="C130" i="30" a="1"/>
  <c r="C130" i="30"/>
  <c r="C125" i="30" a="1"/>
  <c r="C125" i="30"/>
  <c r="D125" i="30" a="1"/>
  <c r="D125" i="30"/>
  <c r="E125" i="30" a="1"/>
  <c r="F125" i="30" a="1"/>
  <c r="G125" i="30" a="1"/>
  <c r="E125" i="30"/>
  <c r="F125" i="30"/>
  <c r="G125" i="30"/>
  <c r="C128" i="30" a="1"/>
  <c r="D128" i="30" a="1"/>
  <c r="E128" i="30" a="1"/>
  <c r="F128" i="30" a="1"/>
  <c r="G128" i="30" a="1"/>
  <c r="C128" i="30"/>
  <c r="D128" i="30"/>
  <c r="E128" i="30"/>
  <c r="F128" i="30"/>
  <c r="G128" i="30"/>
  <c r="G129" i="30"/>
  <c r="F129" i="30"/>
  <c r="E129" i="30"/>
  <c r="D129" i="30"/>
  <c r="C129" i="30"/>
  <c r="C124" i="30" a="1"/>
  <c r="C124" i="30"/>
  <c r="C126" i="30"/>
  <c r="D124" i="30" a="1"/>
  <c r="D124" i="30"/>
  <c r="D126" i="30"/>
  <c r="E124" i="30" a="1"/>
  <c r="E124" i="30"/>
  <c r="E126" i="30"/>
  <c r="F124" i="30" a="1"/>
  <c r="F124" i="30"/>
  <c r="F126" i="30"/>
  <c r="G124" i="30" a="1"/>
  <c r="G124" i="30"/>
  <c r="G126" i="30"/>
  <c r="BO110" i="30"/>
  <c r="BO114" i="30"/>
  <c r="BO116" i="30"/>
  <c r="BO123" i="30"/>
  <c r="BN110" i="30"/>
  <c r="BN114" i="30"/>
  <c r="BN116" i="30"/>
  <c r="BN123" i="30"/>
  <c r="BM110" i="30"/>
  <c r="BM114" i="30"/>
  <c r="BM116" i="30"/>
  <c r="BM123" i="30"/>
  <c r="BL110" i="30"/>
  <c r="BL114" i="30"/>
  <c r="BL116" i="30"/>
  <c r="BL123" i="30"/>
  <c r="BK110" i="30"/>
  <c r="BK114" i="30"/>
  <c r="BK116" i="30"/>
  <c r="BK123" i="30"/>
  <c r="BJ110" i="30"/>
  <c r="BJ114" i="30"/>
  <c r="BJ116" i="30"/>
  <c r="BJ123" i="30"/>
  <c r="BI110" i="30"/>
  <c r="BI114" i="30"/>
  <c r="BI116" i="30"/>
  <c r="BI123" i="30"/>
  <c r="BH110" i="30"/>
  <c r="BH114" i="30"/>
  <c r="BH116" i="30"/>
  <c r="BH123" i="30"/>
  <c r="BG110" i="30"/>
  <c r="BG114" i="30"/>
  <c r="BG116" i="30"/>
  <c r="BG123" i="30"/>
  <c r="BF110" i="30"/>
  <c r="BF114" i="30"/>
  <c r="BF116" i="30"/>
  <c r="BF123" i="30"/>
  <c r="BE110" i="30"/>
  <c r="BE114" i="30"/>
  <c r="BE116" i="30"/>
  <c r="BE123" i="30"/>
  <c r="BD110" i="30"/>
  <c r="BD114" i="30"/>
  <c r="BD116" i="30"/>
  <c r="BD123" i="30"/>
  <c r="BC110" i="30"/>
  <c r="BC114" i="30"/>
  <c r="BC116" i="30"/>
  <c r="BC123" i="30"/>
  <c r="BB110" i="30"/>
  <c r="BB114" i="30"/>
  <c r="BB116" i="30"/>
  <c r="BB123" i="30"/>
  <c r="BA110" i="30"/>
  <c r="BA114" i="30"/>
  <c r="BA116" i="30"/>
  <c r="BA123" i="30"/>
  <c r="AZ110" i="30"/>
  <c r="AZ114" i="30"/>
  <c r="AZ116" i="30"/>
  <c r="AZ123" i="30"/>
  <c r="AY110" i="30"/>
  <c r="AY114" i="30"/>
  <c r="AY116" i="30"/>
  <c r="AY123" i="30"/>
  <c r="AX110" i="30"/>
  <c r="AX114" i="30"/>
  <c r="AX116" i="30"/>
  <c r="AX123" i="30"/>
  <c r="AW110" i="30"/>
  <c r="AW114" i="30"/>
  <c r="AW116" i="30"/>
  <c r="AW123" i="30"/>
  <c r="AV110" i="30"/>
  <c r="AV114" i="30"/>
  <c r="AV116" i="30"/>
  <c r="AV123" i="30"/>
  <c r="AU110" i="30"/>
  <c r="AU114" i="30"/>
  <c r="AU116" i="30"/>
  <c r="AU123" i="30"/>
  <c r="AT110" i="30"/>
  <c r="AT114" i="30"/>
  <c r="AT116" i="30"/>
  <c r="AT123" i="30"/>
  <c r="AS110" i="30"/>
  <c r="AS114" i="30"/>
  <c r="AS116" i="30"/>
  <c r="AS123" i="30"/>
  <c r="AR110" i="30"/>
  <c r="AR114" i="30"/>
  <c r="AR116" i="30"/>
  <c r="AR123" i="30"/>
  <c r="AQ110" i="30"/>
  <c r="AQ114" i="30"/>
  <c r="AQ116" i="30"/>
  <c r="AQ123" i="30"/>
  <c r="AP110" i="30"/>
  <c r="AP114" i="30"/>
  <c r="AP116" i="30"/>
  <c r="AP123" i="30"/>
  <c r="AO110" i="30"/>
  <c r="AO114" i="30"/>
  <c r="AO116" i="30"/>
  <c r="AO123" i="30"/>
  <c r="AN110" i="30"/>
  <c r="AN114" i="30"/>
  <c r="AN116" i="30"/>
  <c r="AN123" i="30"/>
  <c r="AM110" i="30"/>
  <c r="AM114" i="30"/>
  <c r="AM116" i="30"/>
  <c r="AM123" i="30"/>
  <c r="AL110" i="30"/>
  <c r="AL114" i="30"/>
  <c r="AL116" i="30"/>
  <c r="AL123" i="30"/>
  <c r="AK110" i="30"/>
  <c r="AK114" i="30"/>
  <c r="AK116" i="30"/>
  <c r="AK123" i="30"/>
  <c r="AJ110" i="30"/>
  <c r="AJ114" i="30"/>
  <c r="AJ116" i="30"/>
  <c r="AJ123" i="30"/>
  <c r="AI110" i="30"/>
  <c r="AI114" i="30"/>
  <c r="AI116" i="30"/>
  <c r="AI123" i="30"/>
  <c r="AH110" i="30"/>
  <c r="AH114" i="30"/>
  <c r="AH116" i="30"/>
  <c r="AH123" i="30"/>
  <c r="AG110" i="30"/>
  <c r="AG114" i="30"/>
  <c r="AG116" i="30"/>
  <c r="AG123" i="30"/>
  <c r="AF110" i="30"/>
  <c r="AF114" i="30"/>
  <c r="AF116" i="30"/>
  <c r="AF123" i="30"/>
  <c r="AE110" i="30"/>
  <c r="AE114" i="30"/>
  <c r="AE116" i="30"/>
  <c r="AE123" i="30"/>
  <c r="AD110" i="30"/>
  <c r="AD114" i="30"/>
  <c r="AD116" i="30"/>
  <c r="AD123" i="30"/>
  <c r="AC110" i="30"/>
  <c r="AC114" i="30"/>
  <c r="AC116" i="30"/>
  <c r="AC123" i="30"/>
  <c r="AB110" i="30"/>
  <c r="AB114" i="30"/>
  <c r="AB116" i="30"/>
  <c r="AB123" i="30"/>
  <c r="AA110" i="30"/>
  <c r="AA114" i="30"/>
  <c r="AA116" i="30"/>
  <c r="AA123" i="30"/>
  <c r="Z110" i="30"/>
  <c r="Z114" i="30"/>
  <c r="Z116" i="30"/>
  <c r="Z123" i="30"/>
  <c r="Y110" i="30"/>
  <c r="Y114" i="30"/>
  <c r="Y116" i="30"/>
  <c r="Y123" i="30"/>
  <c r="X110" i="30"/>
  <c r="X114" i="30"/>
  <c r="X116" i="30"/>
  <c r="X123" i="30"/>
  <c r="W110" i="30"/>
  <c r="W114" i="30"/>
  <c r="W116" i="30"/>
  <c r="W123" i="30"/>
  <c r="V110" i="30"/>
  <c r="V114" i="30"/>
  <c r="V116" i="30"/>
  <c r="V123" i="30"/>
  <c r="U110" i="30"/>
  <c r="U114" i="30"/>
  <c r="U116" i="30"/>
  <c r="U123" i="30"/>
  <c r="T110" i="30"/>
  <c r="T114" i="30"/>
  <c r="T116" i="30"/>
  <c r="T123" i="30"/>
  <c r="S110" i="30"/>
  <c r="S114" i="30"/>
  <c r="S116" i="30"/>
  <c r="S123" i="30"/>
  <c r="R110" i="30"/>
  <c r="R114" i="30"/>
  <c r="R116" i="30"/>
  <c r="R123" i="30"/>
  <c r="Q110" i="30"/>
  <c r="Q114" i="30"/>
  <c r="Q116" i="30"/>
  <c r="Q123" i="30"/>
  <c r="P110" i="30"/>
  <c r="P114" i="30"/>
  <c r="P116" i="30"/>
  <c r="P123" i="30"/>
  <c r="O110" i="30"/>
  <c r="O114" i="30"/>
  <c r="O116" i="30"/>
  <c r="O123" i="30"/>
  <c r="N110" i="30"/>
  <c r="N114" i="30"/>
  <c r="N116" i="30"/>
  <c r="N123" i="30"/>
  <c r="M110" i="30"/>
  <c r="M114" i="30"/>
  <c r="M116" i="30"/>
  <c r="M123" i="30"/>
  <c r="L110" i="30"/>
  <c r="L114" i="30"/>
  <c r="L116" i="30"/>
  <c r="L123" i="30"/>
  <c r="K110" i="30"/>
  <c r="K114" i="30"/>
  <c r="K116" i="30"/>
  <c r="K123" i="30"/>
  <c r="J110" i="30"/>
  <c r="J114" i="30"/>
  <c r="J116" i="30"/>
  <c r="J123" i="30"/>
  <c r="I110" i="30"/>
  <c r="I114" i="30"/>
  <c r="I116" i="30"/>
  <c r="I123" i="30"/>
  <c r="H110" i="30"/>
  <c r="H114" i="30"/>
  <c r="H116" i="30"/>
  <c r="H123" i="30"/>
  <c r="G123" i="30" a="1"/>
  <c r="G123" i="30"/>
  <c r="F123" i="30" a="1"/>
  <c r="F123" i="30"/>
  <c r="E123" i="30" a="1"/>
  <c r="E123" i="30"/>
  <c r="D123" i="30" a="1"/>
  <c r="D123" i="30"/>
  <c r="C123" i="30" a="1"/>
  <c r="C123" i="30"/>
  <c r="G118" i="30" a="1"/>
  <c r="G118" i="30"/>
  <c r="F118" i="30" a="1"/>
  <c r="F118" i="30"/>
  <c r="E118" i="30" a="1"/>
  <c r="E118" i="30"/>
  <c r="D118" i="30" a="1"/>
  <c r="D118" i="30"/>
  <c r="C118" i="30" a="1"/>
  <c r="C118" i="30"/>
  <c r="G117" i="30" a="1"/>
  <c r="G117" i="30"/>
  <c r="F117" i="30" a="1"/>
  <c r="F117" i="30"/>
  <c r="E117" i="30" a="1"/>
  <c r="E117" i="30"/>
  <c r="D117" i="30" a="1"/>
  <c r="D117" i="30"/>
  <c r="C117" i="30" a="1"/>
  <c r="C117" i="30"/>
  <c r="G116" i="30" a="1"/>
  <c r="G116" i="30"/>
  <c r="F116" i="30" a="1"/>
  <c r="F116" i="30"/>
  <c r="E116" i="30" a="1"/>
  <c r="E116" i="30"/>
  <c r="D116" i="30" a="1"/>
  <c r="D116" i="30"/>
  <c r="C116" i="30" a="1"/>
  <c r="C116" i="30"/>
  <c r="BO111" i="30"/>
  <c r="BO115" i="30"/>
  <c r="BN111" i="30"/>
  <c r="BN115" i="30"/>
  <c r="BM111" i="30"/>
  <c r="BM115" i="30"/>
  <c r="BL111" i="30"/>
  <c r="BL115" i="30"/>
  <c r="BK111" i="30"/>
  <c r="BK115" i="30"/>
  <c r="BJ111" i="30"/>
  <c r="BJ115" i="30"/>
  <c r="BI111" i="30"/>
  <c r="BI115" i="30"/>
  <c r="BH111" i="30"/>
  <c r="BH115" i="30"/>
  <c r="BG111" i="30"/>
  <c r="BG115" i="30"/>
  <c r="BF111" i="30"/>
  <c r="BF115" i="30"/>
  <c r="BE111" i="30"/>
  <c r="BE115" i="30"/>
  <c r="BD111" i="30"/>
  <c r="BD115" i="30"/>
  <c r="BC111" i="30"/>
  <c r="BC115" i="30"/>
  <c r="BB111" i="30"/>
  <c r="BB115" i="30"/>
  <c r="BA111" i="30"/>
  <c r="BA115" i="30"/>
  <c r="AZ111" i="30"/>
  <c r="AZ115" i="30"/>
  <c r="AY111" i="30"/>
  <c r="AY115" i="30"/>
  <c r="AX111" i="30"/>
  <c r="AX115" i="30"/>
  <c r="AW111" i="30"/>
  <c r="AW115" i="30"/>
  <c r="AV111" i="30"/>
  <c r="AV115" i="30"/>
  <c r="AU111" i="30"/>
  <c r="AU115" i="30"/>
  <c r="AT111" i="30"/>
  <c r="AT115" i="30"/>
  <c r="AS111" i="30"/>
  <c r="AS115" i="30"/>
  <c r="AR111" i="30"/>
  <c r="AR115" i="30"/>
  <c r="AQ111" i="30"/>
  <c r="AQ115" i="30"/>
  <c r="AP111" i="30"/>
  <c r="AP115" i="30"/>
  <c r="AO111" i="30"/>
  <c r="AO115" i="30"/>
  <c r="AN111" i="30"/>
  <c r="AN115" i="30"/>
  <c r="AM111" i="30"/>
  <c r="AM115" i="30"/>
  <c r="AL111" i="30"/>
  <c r="AL115" i="30"/>
  <c r="AK111" i="30"/>
  <c r="AK115" i="30"/>
  <c r="AJ111" i="30"/>
  <c r="AJ115" i="30"/>
  <c r="AI111" i="30"/>
  <c r="AI115" i="30"/>
  <c r="AH111" i="30"/>
  <c r="AH115" i="30"/>
  <c r="AG111" i="30"/>
  <c r="AG115" i="30"/>
  <c r="AF111" i="30"/>
  <c r="AF115" i="30"/>
  <c r="AE111" i="30"/>
  <c r="AE115" i="30"/>
  <c r="AD111" i="30"/>
  <c r="AD115" i="30"/>
  <c r="AC111" i="30"/>
  <c r="AC115" i="30"/>
  <c r="AB111" i="30"/>
  <c r="AB115" i="30"/>
  <c r="AA111" i="30"/>
  <c r="AA115" i="30"/>
  <c r="Z111" i="30"/>
  <c r="Z115" i="30"/>
  <c r="Y111" i="30"/>
  <c r="Y115" i="30"/>
  <c r="X111" i="30"/>
  <c r="X115" i="30"/>
  <c r="W111" i="30"/>
  <c r="W115" i="30"/>
  <c r="V111" i="30"/>
  <c r="V115" i="30"/>
  <c r="U111" i="30"/>
  <c r="U115" i="30"/>
  <c r="T111" i="30"/>
  <c r="T115" i="30"/>
  <c r="S111" i="30"/>
  <c r="S115" i="30"/>
  <c r="R111" i="30"/>
  <c r="R115" i="30"/>
  <c r="Q111" i="30"/>
  <c r="Q115" i="30"/>
  <c r="P111" i="30"/>
  <c r="P115" i="30"/>
  <c r="O111" i="30"/>
  <c r="O115" i="30"/>
  <c r="N111" i="30"/>
  <c r="N115" i="30"/>
  <c r="M111" i="30"/>
  <c r="M115" i="30"/>
  <c r="L111" i="30"/>
  <c r="L115" i="30"/>
  <c r="K111" i="30"/>
  <c r="K115" i="30"/>
  <c r="J111" i="30"/>
  <c r="J115" i="30"/>
  <c r="I111" i="30"/>
  <c r="I115" i="30"/>
  <c r="H111" i="30"/>
  <c r="H115" i="30"/>
  <c r="G115" i="30" a="1"/>
  <c r="G115" i="30"/>
  <c r="F115" i="30" a="1"/>
  <c r="F115" i="30"/>
  <c r="E115" i="30" a="1"/>
  <c r="E115" i="30"/>
  <c r="D115" i="30" a="1"/>
  <c r="D115" i="30"/>
  <c r="C115" i="30" a="1"/>
  <c r="C115" i="30"/>
  <c r="G114" i="30" a="1"/>
  <c r="G114" i="30"/>
  <c r="F114" i="30" a="1"/>
  <c r="F114" i="30"/>
  <c r="E114" i="30" a="1"/>
  <c r="E114" i="30"/>
  <c r="D114" i="30" a="1"/>
  <c r="D114" i="30"/>
  <c r="C114" i="30" a="1"/>
  <c r="C114" i="30"/>
  <c r="BO113" i="30"/>
  <c r="BN113" i="30"/>
  <c r="BM113" i="30"/>
  <c r="BL113" i="30"/>
  <c r="BK113" i="30"/>
  <c r="BJ113" i="30"/>
  <c r="BI113" i="30"/>
  <c r="BH113" i="30"/>
  <c r="BG113" i="30"/>
  <c r="BF113" i="30"/>
  <c r="BE113" i="30"/>
  <c r="BD113" i="30"/>
  <c r="BC113" i="30"/>
  <c r="BB113" i="30"/>
  <c r="BA113" i="30"/>
  <c r="AZ113" i="30"/>
  <c r="AY113" i="30"/>
  <c r="AX113" i="30"/>
  <c r="AW113" i="30"/>
  <c r="AV113" i="30"/>
  <c r="AU113" i="30"/>
  <c r="AT113" i="30"/>
  <c r="AS113" i="30"/>
  <c r="AR113" i="30"/>
  <c r="AQ113" i="30"/>
  <c r="AP113" i="30"/>
  <c r="AO113" i="30"/>
  <c r="AN113" i="30"/>
  <c r="AM113" i="30"/>
  <c r="AL113" i="30"/>
  <c r="AK113" i="30"/>
  <c r="AJ113" i="30"/>
  <c r="AI113" i="30"/>
  <c r="AH113" i="30"/>
  <c r="AG113" i="30"/>
  <c r="AF113" i="30"/>
  <c r="AE113" i="30"/>
  <c r="AD113" i="30"/>
  <c r="AC113" i="30"/>
  <c r="AB113" i="30"/>
  <c r="AA113" i="30"/>
  <c r="Z113" i="30"/>
  <c r="Y113" i="30"/>
  <c r="X113" i="30"/>
  <c r="W113" i="30"/>
  <c r="V113" i="30"/>
  <c r="U113" i="30"/>
  <c r="T113" i="30"/>
  <c r="S113" i="30"/>
  <c r="R113" i="30"/>
  <c r="Q113" i="30"/>
  <c r="P113" i="30"/>
  <c r="O113" i="30"/>
  <c r="N113" i="30"/>
  <c r="M113" i="30"/>
  <c r="L113" i="30"/>
  <c r="K113" i="30"/>
  <c r="J113" i="30"/>
  <c r="I113" i="30"/>
  <c r="H113" i="30"/>
  <c r="G113" i="30" a="1"/>
  <c r="G113" i="30"/>
  <c r="F113" i="30" a="1"/>
  <c r="F113" i="30"/>
  <c r="E113" i="30" a="1"/>
  <c r="E113" i="30"/>
  <c r="D113" i="30" a="1"/>
  <c r="D113" i="30"/>
  <c r="C113" i="30" a="1"/>
  <c r="C113" i="30"/>
  <c r="B113" i="30"/>
  <c r="BO112" i="30"/>
  <c r="BN112" i="30"/>
  <c r="BM112" i="30"/>
  <c r="BL112" i="30"/>
  <c r="BK112" i="30"/>
  <c r="BJ112" i="30"/>
  <c r="BI112" i="30"/>
  <c r="BH112" i="30"/>
  <c r="BG112" i="30"/>
  <c r="BF112" i="30"/>
  <c r="BE112" i="30"/>
  <c r="BD112" i="30"/>
  <c r="BC112" i="30"/>
  <c r="BB112" i="30"/>
  <c r="BA112" i="30"/>
  <c r="AZ112" i="30"/>
  <c r="AY112" i="30"/>
  <c r="AX112" i="30"/>
  <c r="AW112" i="30"/>
  <c r="AV112" i="30"/>
  <c r="AU112" i="30"/>
  <c r="AT112" i="30"/>
  <c r="AS112" i="30"/>
  <c r="AR112" i="30"/>
  <c r="AQ112" i="30"/>
  <c r="AP112" i="30"/>
  <c r="AO112" i="30"/>
  <c r="AN112" i="30"/>
  <c r="AM112" i="30"/>
  <c r="AL112" i="30"/>
  <c r="AK112" i="30"/>
  <c r="AJ112" i="30"/>
  <c r="AI112" i="30"/>
  <c r="AH112" i="30"/>
  <c r="AG112" i="30"/>
  <c r="AF112" i="30"/>
  <c r="AE112" i="30"/>
  <c r="AD112" i="30"/>
  <c r="AC112" i="30"/>
  <c r="AB112" i="30"/>
  <c r="AA112" i="30"/>
  <c r="Z112" i="30"/>
  <c r="Y112" i="30"/>
  <c r="X112" i="30"/>
  <c r="W112" i="30"/>
  <c r="V112" i="30"/>
  <c r="U112" i="30"/>
  <c r="T112" i="30"/>
  <c r="S112" i="30"/>
  <c r="R112" i="30"/>
  <c r="Q112" i="30"/>
  <c r="P112" i="30"/>
  <c r="O112" i="30"/>
  <c r="N112" i="30"/>
  <c r="M112" i="30"/>
  <c r="L112" i="30"/>
  <c r="K112" i="30"/>
  <c r="J112" i="30"/>
  <c r="I112" i="30"/>
  <c r="H112" i="30"/>
  <c r="G112" i="30" a="1"/>
  <c r="G112" i="30"/>
  <c r="F112" i="30" a="1"/>
  <c r="F112" i="30"/>
  <c r="E112" i="30" a="1"/>
  <c r="E112" i="30"/>
  <c r="D112" i="30" a="1"/>
  <c r="D112" i="30"/>
  <c r="C112" i="30" a="1"/>
  <c r="C112" i="30"/>
  <c r="B112" i="30"/>
  <c r="G111" i="30" a="1"/>
  <c r="G111" i="30"/>
  <c r="F111" i="30" a="1"/>
  <c r="F111" i="30"/>
  <c r="E111" i="30" a="1"/>
  <c r="E111" i="30"/>
  <c r="D111" i="30" a="1"/>
  <c r="D111" i="30"/>
  <c r="C111" i="30" a="1"/>
  <c r="C111" i="30"/>
  <c r="G110" i="30" a="1"/>
  <c r="G110" i="30"/>
  <c r="F110" i="30" a="1"/>
  <c r="F110" i="30"/>
  <c r="E110" i="30" a="1"/>
  <c r="E110" i="30"/>
  <c r="D110" i="30" a="1"/>
  <c r="D110" i="30"/>
  <c r="C110" i="30" a="1"/>
  <c r="C110" i="30"/>
  <c r="G109" i="30" a="1"/>
  <c r="G109" i="30"/>
  <c r="F109" i="30" a="1"/>
  <c r="F109" i="30"/>
  <c r="E109" i="30" a="1"/>
  <c r="E109" i="30"/>
  <c r="D109" i="30" a="1"/>
  <c r="D109" i="30"/>
  <c r="C109" i="30" a="1"/>
  <c r="C109" i="30"/>
  <c r="G108" i="30" a="1"/>
  <c r="G108" i="30"/>
  <c r="F108" i="30" a="1"/>
  <c r="F108" i="30"/>
  <c r="E108" i="30" a="1"/>
  <c r="E108" i="30"/>
  <c r="D108" i="30" a="1"/>
  <c r="D108" i="30"/>
  <c r="C108" i="30" a="1"/>
  <c r="C108" i="30"/>
  <c r="B92" i="30"/>
  <c r="H101" i="30"/>
  <c r="I101" i="30"/>
  <c r="J101" i="30"/>
  <c r="K101" i="30"/>
  <c r="L101" i="30"/>
  <c r="M101" i="30"/>
  <c r="N101" i="30"/>
  <c r="O101" i="30"/>
  <c r="P101" i="30"/>
  <c r="Q101" i="30"/>
  <c r="R101" i="30"/>
  <c r="S101" i="30"/>
  <c r="T101" i="30"/>
  <c r="U101" i="30"/>
  <c r="V101" i="30"/>
  <c r="W101" i="30"/>
  <c r="X101" i="30"/>
  <c r="Y101" i="30"/>
  <c r="Z101" i="30"/>
  <c r="AA101" i="30"/>
  <c r="AB101" i="30"/>
  <c r="AC101" i="30"/>
  <c r="AD101" i="30"/>
  <c r="AE101" i="30"/>
  <c r="AF101" i="30"/>
  <c r="AG101" i="30"/>
  <c r="AH101" i="30"/>
  <c r="AI101" i="30"/>
  <c r="AJ101" i="30"/>
  <c r="AK101" i="30"/>
  <c r="AL101" i="30"/>
  <c r="AM101" i="30"/>
  <c r="AN101" i="30"/>
  <c r="AO101" i="30"/>
  <c r="AP101" i="30"/>
  <c r="AQ101" i="30"/>
  <c r="AR101" i="30"/>
  <c r="AS101" i="30"/>
  <c r="AT101" i="30"/>
  <c r="AU101" i="30"/>
  <c r="AV101" i="30"/>
  <c r="AW101" i="30"/>
  <c r="AX101" i="30"/>
  <c r="AY101" i="30"/>
  <c r="AZ101" i="30"/>
  <c r="BA101" i="30"/>
  <c r="BB101" i="30"/>
  <c r="BC101" i="30"/>
  <c r="BD101" i="30"/>
  <c r="BE99" i="30"/>
  <c r="BE101" i="30"/>
  <c r="BF99" i="30"/>
  <c r="BF101" i="30"/>
  <c r="BG99" i="30"/>
  <c r="BG101" i="30"/>
  <c r="BH99" i="30"/>
  <c r="BH101" i="30"/>
  <c r="BI99" i="30"/>
  <c r="BI101" i="30"/>
  <c r="BJ99" i="30"/>
  <c r="BJ101" i="30"/>
  <c r="BK99" i="30"/>
  <c r="BK101" i="30"/>
  <c r="BL99" i="30"/>
  <c r="BL101" i="30"/>
  <c r="BM99" i="30"/>
  <c r="BM101" i="30"/>
  <c r="BN99" i="30"/>
  <c r="BN101" i="30"/>
  <c r="BO99" i="30"/>
  <c r="BO101" i="30"/>
  <c r="B96" i="30"/>
  <c r="H100" i="30"/>
  <c r="I100" i="30"/>
  <c r="J100" i="30"/>
  <c r="K100" i="30"/>
  <c r="L100" i="30"/>
  <c r="M100" i="30"/>
  <c r="N100" i="30"/>
  <c r="O100" i="30"/>
  <c r="P100" i="30"/>
  <c r="Q100" i="30"/>
  <c r="R100" i="30"/>
  <c r="S100" i="30"/>
  <c r="T100" i="30"/>
  <c r="U100" i="30"/>
  <c r="V100" i="30"/>
  <c r="W100" i="30"/>
  <c r="X100" i="30"/>
  <c r="Y100" i="30"/>
  <c r="Z100" i="30"/>
  <c r="AA100" i="30"/>
  <c r="AB100" i="30"/>
  <c r="AC100" i="30"/>
  <c r="AD100" i="30"/>
  <c r="AE100" i="30"/>
  <c r="AF100" i="30"/>
  <c r="AG100" i="30"/>
  <c r="AH100" i="30"/>
  <c r="AI100" i="30"/>
  <c r="AJ100" i="30"/>
  <c r="AK100" i="30"/>
  <c r="AL100" i="30"/>
  <c r="AM100" i="30"/>
  <c r="AN100" i="30"/>
  <c r="AO100" i="30"/>
  <c r="AP100" i="30"/>
  <c r="AQ100" i="30"/>
  <c r="AR100" i="30"/>
  <c r="AS100" i="30"/>
  <c r="AT100" i="30"/>
  <c r="AU100" i="30"/>
  <c r="AV100" i="30"/>
  <c r="AW100" i="30"/>
  <c r="AX100" i="30"/>
  <c r="AY100" i="30"/>
  <c r="AZ100" i="30"/>
  <c r="BA100" i="30"/>
  <c r="BB100" i="30"/>
  <c r="BC100" i="30"/>
  <c r="BD100" i="30"/>
  <c r="BE100" i="30"/>
  <c r="BF100" i="30"/>
  <c r="BG100" i="30"/>
  <c r="BH100" i="30"/>
  <c r="BI100" i="30"/>
  <c r="BJ100" i="30"/>
  <c r="BK100" i="30"/>
  <c r="BL100" i="30"/>
  <c r="BM100" i="30"/>
  <c r="BN100" i="30"/>
  <c r="BO100" i="30"/>
  <c r="BO102" i="30"/>
  <c r="BO92" i="30"/>
  <c r="B86" i="30"/>
  <c r="H103" i="30"/>
  <c r="I103" i="30"/>
  <c r="J103" i="30"/>
  <c r="K103" i="30"/>
  <c r="L103" i="30"/>
  <c r="M103" i="30"/>
  <c r="N103" i="30"/>
  <c r="O103" i="30"/>
  <c r="P103" i="30"/>
  <c r="Q103" i="30"/>
  <c r="R103" i="30"/>
  <c r="S103" i="30"/>
  <c r="T103" i="30"/>
  <c r="U103" i="30"/>
  <c r="V103" i="30"/>
  <c r="W103" i="30"/>
  <c r="X103" i="30"/>
  <c r="Y103" i="30"/>
  <c r="Z103" i="30"/>
  <c r="AA103" i="30"/>
  <c r="AB103" i="30"/>
  <c r="AC103" i="30"/>
  <c r="AD103" i="30"/>
  <c r="AE103" i="30"/>
  <c r="AF103" i="30"/>
  <c r="AG103" i="30"/>
  <c r="AH103" i="30"/>
  <c r="AI103" i="30"/>
  <c r="AJ103" i="30"/>
  <c r="AK103" i="30"/>
  <c r="AL103" i="30"/>
  <c r="AM103" i="30"/>
  <c r="AN103" i="30"/>
  <c r="AO103" i="30"/>
  <c r="AP103" i="30"/>
  <c r="AQ103" i="30"/>
  <c r="AR103" i="30"/>
  <c r="AS103" i="30"/>
  <c r="AT103" i="30"/>
  <c r="AU103" i="30"/>
  <c r="AV103" i="30"/>
  <c r="AW103" i="30"/>
  <c r="AX103" i="30"/>
  <c r="AY103" i="30"/>
  <c r="AZ103" i="30"/>
  <c r="BA103" i="30"/>
  <c r="BB103" i="30"/>
  <c r="BC103" i="30"/>
  <c r="BD103" i="30"/>
  <c r="BE103" i="30"/>
  <c r="BF103" i="30"/>
  <c r="BG103" i="30"/>
  <c r="BH103" i="30"/>
  <c r="BI103" i="30"/>
  <c r="BJ103" i="30"/>
  <c r="BK103" i="30"/>
  <c r="BL103" i="30"/>
  <c r="BM103" i="30"/>
  <c r="BN103" i="30"/>
  <c r="BO103" i="30"/>
  <c r="BO104" i="30"/>
  <c r="BO93" i="30"/>
  <c r="BO83" i="30"/>
  <c r="BO84" i="30"/>
  <c r="BO105" i="30"/>
  <c r="BN102" i="30"/>
  <c r="BN92" i="30"/>
  <c r="BN104" i="30"/>
  <c r="BN93" i="30"/>
  <c r="BN83" i="30"/>
  <c r="BN84" i="30"/>
  <c r="BN105" i="30"/>
  <c r="BM102" i="30"/>
  <c r="BM92" i="30"/>
  <c r="BM104" i="30"/>
  <c r="BM93" i="30"/>
  <c r="BM83" i="30"/>
  <c r="BM84" i="30"/>
  <c r="BM105" i="30"/>
  <c r="BL102" i="30"/>
  <c r="BL92" i="30"/>
  <c r="BL104" i="30"/>
  <c r="BL93" i="30"/>
  <c r="BL83" i="30"/>
  <c r="BL84" i="30"/>
  <c r="BL105" i="30"/>
  <c r="BK102" i="30"/>
  <c r="BK92" i="30"/>
  <c r="BK104" i="30"/>
  <c r="BK93" i="30"/>
  <c r="BK83" i="30"/>
  <c r="BK84" i="30"/>
  <c r="BK105" i="30"/>
  <c r="BJ102" i="30"/>
  <c r="BJ92" i="30"/>
  <c r="BJ104" i="30"/>
  <c r="BJ93" i="30"/>
  <c r="BJ83" i="30"/>
  <c r="BJ84" i="30"/>
  <c r="BJ105" i="30"/>
  <c r="BI102" i="30"/>
  <c r="BI92" i="30"/>
  <c r="BI104" i="30"/>
  <c r="BI93" i="30"/>
  <c r="BI83" i="30"/>
  <c r="BI84" i="30"/>
  <c r="BI105" i="30"/>
  <c r="BH102" i="30"/>
  <c r="BH92" i="30"/>
  <c r="BH104" i="30"/>
  <c r="BH93" i="30"/>
  <c r="BH83" i="30"/>
  <c r="BH84" i="30"/>
  <c r="BH105" i="30"/>
  <c r="BG102" i="30"/>
  <c r="BG92" i="30"/>
  <c r="BG104" i="30"/>
  <c r="BG93" i="30"/>
  <c r="BG83" i="30"/>
  <c r="BG84" i="30"/>
  <c r="BG105" i="30"/>
  <c r="BF102" i="30"/>
  <c r="BF92" i="30"/>
  <c r="BF104" i="30"/>
  <c r="BF93" i="30"/>
  <c r="BF83" i="30"/>
  <c r="BF84" i="30"/>
  <c r="BF105" i="30"/>
  <c r="BE102" i="30"/>
  <c r="BE92" i="30"/>
  <c r="BE104" i="30"/>
  <c r="BE93" i="30"/>
  <c r="BE83" i="30"/>
  <c r="BE84" i="30"/>
  <c r="BE105" i="30"/>
  <c r="BD102" i="30"/>
  <c r="BD92" i="30"/>
  <c r="BD104" i="30"/>
  <c r="BD93" i="30"/>
  <c r="BD83" i="30"/>
  <c r="BD84" i="30"/>
  <c r="BD105" i="30"/>
  <c r="BC102" i="30"/>
  <c r="BC92" i="30"/>
  <c r="BC104" i="30"/>
  <c r="BC93" i="30"/>
  <c r="BC83" i="30"/>
  <c r="BC84" i="30"/>
  <c r="BC105" i="30"/>
  <c r="BB102" i="30"/>
  <c r="BB92" i="30"/>
  <c r="BB104" i="30"/>
  <c r="BB93" i="30"/>
  <c r="BB83" i="30"/>
  <c r="BB84" i="30"/>
  <c r="BB105" i="30"/>
  <c r="BA102" i="30"/>
  <c r="BA92" i="30"/>
  <c r="BA104" i="30"/>
  <c r="BA93" i="30"/>
  <c r="BA83" i="30"/>
  <c r="BA84" i="30"/>
  <c r="BA105" i="30"/>
  <c r="AZ102" i="30"/>
  <c r="AZ92" i="30"/>
  <c r="AZ104" i="30"/>
  <c r="AZ93" i="30"/>
  <c r="AZ83" i="30"/>
  <c r="AZ84" i="30"/>
  <c r="AZ105" i="30"/>
  <c r="AY102" i="30"/>
  <c r="AY92" i="30"/>
  <c r="AY104" i="30"/>
  <c r="AY93" i="30"/>
  <c r="AY83" i="30"/>
  <c r="AY84" i="30"/>
  <c r="AY105" i="30"/>
  <c r="AX102" i="30"/>
  <c r="AX92" i="30"/>
  <c r="AX104" i="30"/>
  <c r="AX93" i="30"/>
  <c r="AX83" i="30"/>
  <c r="AX84" i="30"/>
  <c r="AX105" i="30"/>
  <c r="AW102" i="30"/>
  <c r="AW92" i="30"/>
  <c r="AW104" i="30"/>
  <c r="AW93" i="30"/>
  <c r="AW83" i="30"/>
  <c r="AW84" i="30"/>
  <c r="AW105" i="30"/>
  <c r="AV102" i="30"/>
  <c r="AV92" i="30"/>
  <c r="AV104" i="30"/>
  <c r="AV93" i="30"/>
  <c r="AV83" i="30"/>
  <c r="AV84" i="30"/>
  <c r="AV105" i="30"/>
  <c r="AU102" i="30"/>
  <c r="AU92" i="30"/>
  <c r="AU104" i="30"/>
  <c r="AU93" i="30"/>
  <c r="AU83" i="30"/>
  <c r="AU84" i="30"/>
  <c r="AU105" i="30"/>
  <c r="AT102" i="30"/>
  <c r="AT92" i="30"/>
  <c r="AT104" i="30"/>
  <c r="AT93" i="30"/>
  <c r="AT83" i="30"/>
  <c r="AT84" i="30"/>
  <c r="AT105" i="30"/>
  <c r="AS102" i="30"/>
  <c r="AS92" i="30"/>
  <c r="AS104" i="30"/>
  <c r="AS93" i="30"/>
  <c r="AS83" i="30"/>
  <c r="AS84" i="30"/>
  <c r="AS105" i="30"/>
  <c r="AR102" i="30"/>
  <c r="AR92" i="30"/>
  <c r="AR104" i="30"/>
  <c r="AR93" i="30"/>
  <c r="AR83" i="30"/>
  <c r="AR84" i="30"/>
  <c r="AR105" i="30"/>
  <c r="AQ102" i="30"/>
  <c r="AQ92" i="30"/>
  <c r="AQ104" i="30"/>
  <c r="AQ93" i="30"/>
  <c r="AQ83" i="30"/>
  <c r="AQ84" i="30"/>
  <c r="AQ105" i="30"/>
  <c r="AP102" i="30"/>
  <c r="AP92" i="30"/>
  <c r="AP104" i="30"/>
  <c r="AP93" i="30"/>
  <c r="AP83" i="30"/>
  <c r="AP84" i="30"/>
  <c r="AP105" i="30"/>
  <c r="AO102" i="30"/>
  <c r="AO92" i="30"/>
  <c r="AO104" i="30"/>
  <c r="AO93" i="30"/>
  <c r="AO83" i="30"/>
  <c r="AO84" i="30"/>
  <c r="AO105" i="30"/>
  <c r="AN102" i="30"/>
  <c r="AN92" i="30"/>
  <c r="AN104" i="30"/>
  <c r="AN93" i="30"/>
  <c r="AN83" i="30"/>
  <c r="AN84" i="30"/>
  <c r="AN105" i="30"/>
  <c r="AM102" i="30"/>
  <c r="AM92" i="30"/>
  <c r="AM104" i="30"/>
  <c r="AM93" i="30"/>
  <c r="AM83" i="30"/>
  <c r="AM84" i="30"/>
  <c r="AM105" i="30"/>
  <c r="AL102" i="30"/>
  <c r="AL92" i="30"/>
  <c r="AL104" i="30"/>
  <c r="AL93" i="30"/>
  <c r="AL83" i="30"/>
  <c r="AL84" i="30"/>
  <c r="AL105" i="30"/>
  <c r="AK102" i="30"/>
  <c r="AK92" i="30"/>
  <c r="AK104" i="30"/>
  <c r="AK93" i="30"/>
  <c r="AK83" i="30"/>
  <c r="AK84" i="30"/>
  <c r="AK105" i="30"/>
  <c r="AJ102" i="30"/>
  <c r="AJ92" i="30"/>
  <c r="AJ104" i="30"/>
  <c r="AJ93" i="30"/>
  <c r="AJ83" i="30"/>
  <c r="AJ84" i="30"/>
  <c r="AJ105" i="30"/>
  <c r="AI102" i="30"/>
  <c r="AI92" i="30"/>
  <c r="AI104" i="30"/>
  <c r="AI93" i="30"/>
  <c r="AI83" i="30"/>
  <c r="AI84" i="30"/>
  <c r="AI105" i="30"/>
  <c r="AH102" i="30"/>
  <c r="AH92" i="30"/>
  <c r="AH104" i="30"/>
  <c r="AH93" i="30"/>
  <c r="AH83" i="30"/>
  <c r="AH84" i="30"/>
  <c r="AH105" i="30"/>
  <c r="AG102" i="30"/>
  <c r="AG92" i="30"/>
  <c r="AG104" i="30"/>
  <c r="AG93" i="30"/>
  <c r="AG83" i="30"/>
  <c r="AG84" i="30"/>
  <c r="AG105" i="30"/>
  <c r="AF102" i="30"/>
  <c r="AF92" i="30"/>
  <c r="AF104" i="30"/>
  <c r="AF93" i="30"/>
  <c r="AF83" i="30"/>
  <c r="AF84" i="30"/>
  <c r="AF105" i="30"/>
  <c r="AE102" i="30"/>
  <c r="AE92" i="30"/>
  <c r="AE104" i="30"/>
  <c r="AE93" i="30"/>
  <c r="AE83" i="30"/>
  <c r="AE84" i="30"/>
  <c r="AE105" i="30"/>
  <c r="AD102" i="30"/>
  <c r="AD92" i="30"/>
  <c r="AD104" i="30"/>
  <c r="AD93" i="30"/>
  <c r="AD83" i="30"/>
  <c r="AD84" i="30"/>
  <c r="AD105" i="30"/>
  <c r="AC102" i="30"/>
  <c r="AC92" i="30"/>
  <c r="AC104" i="30"/>
  <c r="AC93" i="30"/>
  <c r="AC83" i="30"/>
  <c r="AC84" i="30"/>
  <c r="AC105" i="30"/>
  <c r="AB102" i="30"/>
  <c r="AB92" i="30"/>
  <c r="AB104" i="30"/>
  <c r="AB93" i="30"/>
  <c r="AB83" i="30"/>
  <c r="AB84" i="30"/>
  <c r="AB105" i="30"/>
  <c r="AA102" i="30"/>
  <c r="AA92" i="30"/>
  <c r="AA104" i="30"/>
  <c r="AA93" i="30"/>
  <c r="AA83" i="30"/>
  <c r="AA84" i="30"/>
  <c r="AA105" i="30"/>
  <c r="Z102" i="30"/>
  <c r="Z92" i="30"/>
  <c r="Z104" i="30"/>
  <c r="Z93" i="30"/>
  <c r="Z83" i="30"/>
  <c r="Z84" i="30"/>
  <c r="Z105" i="30"/>
  <c r="Y102" i="30"/>
  <c r="Y92" i="30"/>
  <c r="Y104" i="30"/>
  <c r="Y93" i="30"/>
  <c r="Y83" i="30"/>
  <c r="Y84" i="30"/>
  <c r="Y105" i="30"/>
  <c r="X102" i="30"/>
  <c r="X92" i="30"/>
  <c r="X104" i="30"/>
  <c r="X93" i="30"/>
  <c r="X83" i="30"/>
  <c r="X84" i="30"/>
  <c r="X105" i="30"/>
  <c r="W102" i="30"/>
  <c r="W92" i="30"/>
  <c r="W104" i="30"/>
  <c r="W93" i="30"/>
  <c r="W83" i="30"/>
  <c r="W84" i="30"/>
  <c r="W105" i="30"/>
  <c r="V102" i="30"/>
  <c r="V92" i="30"/>
  <c r="V104" i="30"/>
  <c r="V93" i="30"/>
  <c r="V83" i="30"/>
  <c r="V84" i="30"/>
  <c r="V105" i="30"/>
  <c r="U102" i="30"/>
  <c r="U92" i="30"/>
  <c r="U104" i="30"/>
  <c r="U93" i="30"/>
  <c r="U83" i="30"/>
  <c r="U84" i="30"/>
  <c r="U105" i="30"/>
  <c r="T102" i="30"/>
  <c r="T92" i="30"/>
  <c r="T104" i="30"/>
  <c r="T93" i="30"/>
  <c r="T83" i="30"/>
  <c r="T84" i="30"/>
  <c r="T105" i="30"/>
  <c r="S102" i="30"/>
  <c r="S92" i="30"/>
  <c r="S104" i="30"/>
  <c r="S93" i="30"/>
  <c r="S83" i="30"/>
  <c r="S84" i="30"/>
  <c r="S105" i="30"/>
  <c r="R102" i="30"/>
  <c r="R92" i="30"/>
  <c r="R104" i="30"/>
  <c r="R93" i="30"/>
  <c r="R83" i="30"/>
  <c r="R84" i="30"/>
  <c r="R105" i="30"/>
  <c r="Q102" i="30"/>
  <c r="Q92" i="30"/>
  <c r="Q104" i="30"/>
  <c r="Q93" i="30"/>
  <c r="Q83" i="30"/>
  <c r="Q84" i="30"/>
  <c r="Q105" i="30"/>
  <c r="P102" i="30"/>
  <c r="P92" i="30"/>
  <c r="P104" i="30"/>
  <c r="P93" i="30"/>
  <c r="P83" i="30"/>
  <c r="P84" i="30"/>
  <c r="P105" i="30"/>
  <c r="O102" i="30"/>
  <c r="O92" i="30"/>
  <c r="O104" i="30"/>
  <c r="O93" i="30"/>
  <c r="O83" i="30"/>
  <c r="O84" i="30"/>
  <c r="O105" i="30"/>
  <c r="N102" i="30"/>
  <c r="N92" i="30"/>
  <c r="N104" i="30"/>
  <c r="N93" i="30"/>
  <c r="N83" i="30"/>
  <c r="N84" i="30"/>
  <c r="N105" i="30"/>
  <c r="M102" i="30"/>
  <c r="M92" i="30"/>
  <c r="M104" i="30"/>
  <c r="M93" i="30"/>
  <c r="M83" i="30"/>
  <c r="M84" i="30"/>
  <c r="M105" i="30"/>
  <c r="L102" i="30"/>
  <c r="L92" i="30"/>
  <c r="L104" i="30"/>
  <c r="L93" i="30"/>
  <c r="L83" i="30"/>
  <c r="L84" i="30"/>
  <c r="L105" i="30"/>
  <c r="K102" i="30"/>
  <c r="K92" i="30"/>
  <c r="K104" i="30"/>
  <c r="K93" i="30"/>
  <c r="K83" i="30"/>
  <c r="K84" i="30"/>
  <c r="K105" i="30"/>
  <c r="J102" i="30"/>
  <c r="J92" i="30"/>
  <c r="J104" i="30"/>
  <c r="J93" i="30"/>
  <c r="J83" i="30"/>
  <c r="J84" i="30"/>
  <c r="J105" i="30"/>
  <c r="I102" i="30"/>
  <c r="I92" i="30"/>
  <c r="I104" i="30"/>
  <c r="I93" i="30"/>
  <c r="I83" i="30"/>
  <c r="I84" i="30"/>
  <c r="I105" i="30"/>
  <c r="H102" i="30"/>
  <c r="H92" i="30"/>
  <c r="H104" i="30"/>
  <c r="H93" i="30"/>
  <c r="H83" i="30"/>
  <c r="H84" i="30"/>
  <c r="H105" i="30"/>
  <c r="G105" i="30" a="1"/>
  <c r="G105" i="30"/>
  <c r="F105" i="30" a="1"/>
  <c r="F105" i="30"/>
  <c r="E105" i="30" a="1"/>
  <c r="E105" i="30"/>
  <c r="D105" i="30" a="1"/>
  <c r="D105" i="30"/>
  <c r="C105" i="30" a="1"/>
  <c r="C105" i="30"/>
  <c r="C100" i="30" a="1"/>
  <c r="C100" i="30"/>
  <c r="D100" i="30" a="1"/>
  <c r="D100" i="30"/>
  <c r="E100" i="30" a="1"/>
  <c r="F100" i="30" a="1"/>
  <c r="G100" i="30" a="1"/>
  <c r="E100" i="30"/>
  <c r="F100" i="30"/>
  <c r="G100" i="30"/>
  <c r="C103" i="30" a="1"/>
  <c r="D103" i="30" a="1"/>
  <c r="E103" i="30" a="1"/>
  <c r="F103" i="30" a="1"/>
  <c r="G103" i="30" a="1"/>
  <c r="C103" i="30"/>
  <c r="D103" i="30"/>
  <c r="E103" i="30"/>
  <c r="F103" i="30"/>
  <c r="G103" i="30"/>
  <c r="G104" i="30"/>
  <c r="F104" i="30"/>
  <c r="E104" i="30"/>
  <c r="D104" i="30"/>
  <c r="C104" i="30"/>
  <c r="C99" i="30" a="1"/>
  <c r="C99" i="30"/>
  <c r="C101" i="30"/>
  <c r="D99" i="30" a="1"/>
  <c r="D99" i="30"/>
  <c r="D101" i="30"/>
  <c r="E99" i="30" a="1"/>
  <c r="E99" i="30"/>
  <c r="E101" i="30"/>
  <c r="F99" i="30" a="1"/>
  <c r="F99" i="30"/>
  <c r="F101" i="30"/>
  <c r="G99" i="30" a="1"/>
  <c r="G99" i="30"/>
  <c r="G101" i="30"/>
  <c r="BO85" i="30"/>
  <c r="BO89" i="30"/>
  <c r="BO91" i="30"/>
  <c r="BO98" i="30"/>
  <c r="BN85" i="30"/>
  <c r="BN89" i="30"/>
  <c r="BN91" i="30"/>
  <c r="BN98" i="30"/>
  <c r="BM85" i="30"/>
  <c r="BM89" i="30"/>
  <c r="BM91" i="30"/>
  <c r="BM98" i="30"/>
  <c r="BL85" i="30"/>
  <c r="BL89" i="30"/>
  <c r="BL91" i="30"/>
  <c r="BL98" i="30"/>
  <c r="BK85" i="30"/>
  <c r="BK89" i="30"/>
  <c r="BK91" i="30"/>
  <c r="BK98" i="30"/>
  <c r="BJ85" i="30"/>
  <c r="BJ89" i="30"/>
  <c r="BJ91" i="30"/>
  <c r="BJ98" i="30"/>
  <c r="BI85" i="30"/>
  <c r="BI89" i="30"/>
  <c r="BI91" i="30"/>
  <c r="BI98" i="30"/>
  <c r="BH85" i="30"/>
  <c r="BH89" i="30"/>
  <c r="BH91" i="30"/>
  <c r="BH98" i="30"/>
  <c r="BG85" i="30"/>
  <c r="BG89" i="30"/>
  <c r="BG91" i="30"/>
  <c r="BG98" i="30"/>
  <c r="BF85" i="30"/>
  <c r="BF89" i="30"/>
  <c r="BF91" i="30"/>
  <c r="BF98" i="30"/>
  <c r="BE85" i="30"/>
  <c r="BE89" i="30"/>
  <c r="BE91" i="30"/>
  <c r="BE98" i="30"/>
  <c r="BD85" i="30"/>
  <c r="BD89" i="30"/>
  <c r="BD91" i="30"/>
  <c r="BD98" i="30"/>
  <c r="BC85" i="30"/>
  <c r="BC89" i="30"/>
  <c r="BC91" i="30"/>
  <c r="BC98" i="30"/>
  <c r="BB85" i="30"/>
  <c r="BB89" i="30"/>
  <c r="BB91" i="30"/>
  <c r="BB98" i="30"/>
  <c r="BA85" i="30"/>
  <c r="BA89" i="30"/>
  <c r="BA91" i="30"/>
  <c r="BA98" i="30"/>
  <c r="AZ85" i="30"/>
  <c r="AZ89" i="30"/>
  <c r="AZ91" i="30"/>
  <c r="AZ98" i="30"/>
  <c r="AY85" i="30"/>
  <c r="AY89" i="30"/>
  <c r="AY91" i="30"/>
  <c r="AY98" i="30"/>
  <c r="AX85" i="30"/>
  <c r="AX89" i="30"/>
  <c r="AX91" i="30"/>
  <c r="AX98" i="30"/>
  <c r="AW85" i="30"/>
  <c r="AW89" i="30"/>
  <c r="AW91" i="30"/>
  <c r="AW98" i="30"/>
  <c r="AV85" i="30"/>
  <c r="AV89" i="30"/>
  <c r="AV91" i="30"/>
  <c r="AV98" i="30"/>
  <c r="AU85" i="30"/>
  <c r="AU89" i="30"/>
  <c r="AU91" i="30"/>
  <c r="AU98" i="30"/>
  <c r="AT85" i="30"/>
  <c r="AT89" i="30"/>
  <c r="AT91" i="30"/>
  <c r="AT98" i="30"/>
  <c r="AS85" i="30"/>
  <c r="AS89" i="30"/>
  <c r="AS91" i="30"/>
  <c r="AS98" i="30"/>
  <c r="AR85" i="30"/>
  <c r="AR89" i="30"/>
  <c r="AR91" i="30"/>
  <c r="AR98" i="30"/>
  <c r="AQ85" i="30"/>
  <c r="AQ89" i="30"/>
  <c r="AQ91" i="30"/>
  <c r="AQ98" i="30"/>
  <c r="AP85" i="30"/>
  <c r="AP89" i="30"/>
  <c r="AP91" i="30"/>
  <c r="AP98" i="30"/>
  <c r="AO85" i="30"/>
  <c r="AO89" i="30"/>
  <c r="AO91" i="30"/>
  <c r="AO98" i="30"/>
  <c r="AN85" i="30"/>
  <c r="AN89" i="30"/>
  <c r="AN91" i="30"/>
  <c r="AN98" i="30"/>
  <c r="AM85" i="30"/>
  <c r="AM89" i="30"/>
  <c r="AM91" i="30"/>
  <c r="AM98" i="30"/>
  <c r="AL85" i="30"/>
  <c r="AL89" i="30"/>
  <c r="AL91" i="30"/>
  <c r="AL98" i="30"/>
  <c r="AK85" i="30"/>
  <c r="AK89" i="30"/>
  <c r="AK91" i="30"/>
  <c r="AK98" i="30"/>
  <c r="AJ85" i="30"/>
  <c r="AJ89" i="30"/>
  <c r="AJ91" i="30"/>
  <c r="AJ98" i="30"/>
  <c r="AI85" i="30"/>
  <c r="AI89" i="30"/>
  <c r="AI91" i="30"/>
  <c r="AI98" i="30"/>
  <c r="AH85" i="30"/>
  <c r="AH89" i="30"/>
  <c r="AH91" i="30"/>
  <c r="AH98" i="30"/>
  <c r="AG85" i="30"/>
  <c r="AG89" i="30"/>
  <c r="AG91" i="30"/>
  <c r="AG98" i="30"/>
  <c r="AF85" i="30"/>
  <c r="AF89" i="30"/>
  <c r="AF91" i="30"/>
  <c r="AF98" i="30"/>
  <c r="AE85" i="30"/>
  <c r="AE89" i="30"/>
  <c r="AE91" i="30"/>
  <c r="AE98" i="30"/>
  <c r="AD85" i="30"/>
  <c r="AD89" i="30"/>
  <c r="AD91" i="30"/>
  <c r="AD98" i="30"/>
  <c r="AC85" i="30"/>
  <c r="AC89" i="30"/>
  <c r="AC91" i="30"/>
  <c r="AC98" i="30"/>
  <c r="AB85" i="30"/>
  <c r="AB89" i="30"/>
  <c r="AB91" i="30"/>
  <c r="AB98" i="30"/>
  <c r="AA85" i="30"/>
  <c r="AA89" i="30"/>
  <c r="AA91" i="30"/>
  <c r="AA98" i="30"/>
  <c r="Z85" i="30"/>
  <c r="Z89" i="30"/>
  <c r="Z91" i="30"/>
  <c r="Z98" i="30"/>
  <c r="Y85" i="30"/>
  <c r="Y89" i="30"/>
  <c r="Y91" i="30"/>
  <c r="Y98" i="30"/>
  <c r="X85" i="30"/>
  <c r="X89" i="30"/>
  <c r="X91" i="30"/>
  <c r="X98" i="30"/>
  <c r="W85" i="30"/>
  <c r="W89" i="30"/>
  <c r="W91" i="30"/>
  <c r="W98" i="30"/>
  <c r="V85" i="30"/>
  <c r="V89" i="30"/>
  <c r="V91" i="30"/>
  <c r="V98" i="30"/>
  <c r="U85" i="30"/>
  <c r="U89" i="30"/>
  <c r="U91" i="30"/>
  <c r="U98" i="30"/>
  <c r="T85" i="30"/>
  <c r="T89" i="30"/>
  <c r="T91" i="30"/>
  <c r="T98" i="30"/>
  <c r="S85" i="30"/>
  <c r="S89" i="30"/>
  <c r="S91" i="30"/>
  <c r="S98" i="30"/>
  <c r="R85" i="30"/>
  <c r="R89" i="30"/>
  <c r="R91" i="30"/>
  <c r="R98" i="30"/>
  <c r="Q85" i="30"/>
  <c r="Q89" i="30"/>
  <c r="Q91" i="30"/>
  <c r="Q98" i="30"/>
  <c r="P85" i="30"/>
  <c r="P89" i="30"/>
  <c r="P91" i="30"/>
  <c r="P98" i="30"/>
  <c r="O85" i="30"/>
  <c r="O89" i="30"/>
  <c r="O91" i="30"/>
  <c r="O98" i="30"/>
  <c r="N85" i="30"/>
  <c r="N89" i="30"/>
  <c r="N91" i="30"/>
  <c r="N98" i="30"/>
  <c r="M85" i="30"/>
  <c r="M89" i="30"/>
  <c r="M91" i="30"/>
  <c r="M98" i="30"/>
  <c r="L85" i="30"/>
  <c r="L89" i="30"/>
  <c r="L91" i="30"/>
  <c r="L98" i="30"/>
  <c r="K85" i="30"/>
  <c r="K89" i="30"/>
  <c r="K91" i="30"/>
  <c r="K98" i="30"/>
  <c r="J85" i="30"/>
  <c r="J89" i="30"/>
  <c r="J91" i="30"/>
  <c r="J98" i="30"/>
  <c r="I85" i="30"/>
  <c r="I89" i="30"/>
  <c r="I91" i="30"/>
  <c r="I98" i="30"/>
  <c r="H85" i="30"/>
  <c r="H89" i="30"/>
  <c r="H91" i="30"/>
  <c r="H98" i="30"/>
  <c r="G98" i="30" a="1"/>
  <c r="G98" i="30"/>
  <c r="F98" i="30" a="1"/>
  <c r="F98" i="30"/>
  <c r="E98" i="30" a="1"/>
  <c r="E98" i="30"/>
  <c r="D98" i="30" a="1"/>
  <c r="D98" i="30"/>
  <c r="C98" i="30" a="1"/>
  <c r="C98" i="30"/>
  <c r="G93" i="30" a="1"/>
  <c r="G93" i="30"/>
  <c r="F93" i="30" a="1"/>
  <c r="F93" i="30"/>
  <c r="E93" i="30" a="1"/>
  <c r="E93" i="30"/>
  <c r="D93" i="30" a="1"/>
  <c r="D93" i="30"/>
  <c r="C93" i="30" a="1"/>
  <c r="C93" i="30"/>
  <c r="G92" i="30" a="1"/>
  <c r="G92" i="30"/>
  <c r="F92" i="30" a="1"/>
  <c r="F92" i="30"/>
  <c r="E92" i="30" a="1"/>
  <c r="E92" i="30"/>
  <c r="D92" i="30" a="1"/>
  <c r="D92" i="30"/>
  <c r="C92" i="30" a="1"/>
  <c r="C92" i="30"/>
  <c r="G91" i="30" a="1"/>
  <c r="G91" i="30"/>
  <c r="F91" i="30" a="1"/>
  <c r="F91" i="30"/>
  <c r="E91" i="30" a="1"/>
  <c r="E91" i="30"/>
  <c r="D91" i="30" a="1"/>
  <c r="D91" i="30"/>
  <c r="C91" i="30" a="1"/>
  <c r="C91" i="30"/>
  <c r="BO86" i="30"/>
  <c r="BO90" i="30"/>
  <c r="BN86" i="30"/>
  <c r="BN90" i="30"/>
  <c r="BM86" i="30"/>
  <c r="BM90" i="30"/>
  <c r="BL86" i="30"/>
  <c r="BL90" i="30"/>
  <c r="BK86" i="30"/>
  <c r="BK90" i="30"/>
  <c r="BJ86" i="30"/>
  <c r="BJ90" i="30"/>
  <c r="BI86" i="30"/>
  <c r="BI90" i="30"/>
  <c r="BH86" i="30"/>
  <c r="BH90" i="30"/>
  <c r="BG86" i="30"/>
  <c r="BG90" i="30"/>
  <c r="BF86" i="30"/>
  <c r="BF90" i="30"/>
  <c r="BE86" i="30"/>
  <c r="BE90" i="30"/>
  <c r="BD86" i="30"/>
  <c r="BD90" i="30"/>
  <c r="BC86" i="30"/>
  <c r="BC90" i="30"/>
  <c r="BB86" i="30"/>
  <c r="BB90" i="30"/>
  <c r="BA86" i="30"/>
  <c r="BA90" i="30"/>
  <c r="AZ86" i="30"/>
  <c r="AZ90" i="30"/>
  <c r="AY86" i="30"/>
  <c r="AY90" i="30"/>
  <c r="AX86" i="30"/>
  <c r="AX90" i="30"/>
  <c r="AW86" i="30"/>
  <c r="AW90" i="30"/>
  <c r="AV86" i="30"/>
  <c r="AV90" i="30"/>
  <c r="AU86" i="30"/>
  <c r="AU90" i="30"/>
  <c r="AT86" i="30"/>
  <c r="AT90" i="30"/>
  <c r="AS86" i="30"/>
  <c r="AS90" i="30"/>
  <c r="AR86" i="30"/>
  <c r="AR90" i="30"/>
  <c r="AQ86" i="30"/>
  <c r="AQ90" i="30"/>
  <c r="AP86" i="30"/>
  <c r="AP90" i="30"/>
  <c r="AO86" i="30"/>
  <c r="AO90" i="30"/>
  <c r="AN86" i="30"/>
  <c r="AN90" i="30"/>
  <c r="AM86" i="30"/>
  <c r="AM90" i="30"/>
  <c r="AL86" i="30"/>
  <c r="AL90" i="30"/>
  <c r="AK86" i="30"/>
  <c r="AK90" i="30"/>
  <c r="AJ86" i="30"/>
  <c r="AJ90" i="30"/>
  <c r="AI86" i="30"/>
  <c r="AI90" i="30"/>
  <c r="AH86" i="30"/>
  <c r="AH90" i="30"/>
  <c r="AG86" i="30"/>
  <c r="AG90" i="30"/>
  <c r="AF86" i="30"/>
  <c r="AF90" i="30"/>
  <c r="AE86" i="30"/>
  <c r="AE90" i="30"/>
  <c r="AD86" i="30"/>
  <c r="AD90" i="30"/>
  <c r="AC86" i="30"/>
  <c r="AC90" i="30"/>
  <c r="AB86" i="30"/>
  <c r="AB90" i="30"/>
  <c r="AA86" i="30"/>
  <c r="AA90" i="30"/>
  <c r="Z86" i="30"/>
  <c r="Z90" i="30"/>
  <c r="Y86" i="30"/>
  <c r="Y90" i="30"/>
  <c r="X86" i="30"/>
  <c r="X90" i="30"/>
  <c r="W86" i="30"/>
  <c r="W90" i="30"/>
  <c r="V86" i="30"/>
  <c r="V90" i="30"/>
  <c r="U86" i="30"/>
  <c r="U90" i="30"/>
  <c r="T86" i="30"/>
  <c r="T90" i="30"/>
  <c r="S86" i="30"/>
  <c r="S90" i="30"/>
  <c r="R86" i="30"/>
  <c r="R90" i="30"/>
  <c r="Q86" i="30"/>
  <c r="Q90" i="30"/>
  <c r="P86" i="30"/>
  <c r="P90" i="30"/>
  <c r="O86" i="30"/>
  <c r="O90" i="30"/>
  <c r="N86" i="30"/>
  <c r="N90" i="30"/>
  <c r="M86" i="30"/>
  <c r="M90" i="30"/>
  <c r="L86" i="30"/>
  <c r="L90" i="30"/>
  <c r="K86" i="30"/>
  <c r="K90" i="30"/>
  <c r="J86" i="30"/>
  <c r="J90" i="30"/>
  <c r="I86" i="30"/>
  <c r="I90" i="30"/>
  <c r="H86" i="30"/>
  <c r="H90" i="30"/>
  <c r="G90" i="30" a="1"/>
  <c r="G90" i="30"/>
  <c r="F90" i="30" a="1"/>
  <c r="F90" i="30"/>
  <c r="E90" i="30" a="1"/>
  <c r="E90" i="30"/>
  <c r="D90" i="30" a="1"/>
  <c r="D90" i="30"/>
  <c r="C90" i="30" a="1"/>
  <c r="C90" i="30"/>
  <c r="G89" i="30" a="1"/>
  <c r="G89" i="30"/>
  <c r="F89" i="30" a="1"/>
  <c r="F89" i="30"/>
  <c r="E89" i="30" a="1"/>
  <c r="E89" i="30"/>
  <c r="D89" i="30" a="1"/>
  <c r="D89" i="30"/>
  <c r="C89" i="30" a="1"/>
  <c r="C89" i="30"/>
  <c r="BO88" i="30"/>
  <c r="BN88" i="30"/>
  <c r="BM88" i="30"/>
  <c r="BL88" i="30"/>
  <c r="BK88" i="30"/>
  <c r="BJ88" i="30"/>
  <c r="BI88" i="30"/>
  <c r="BH88" i="30"/>
  <c r="BG88" i="30"/>
  <c r="BF88" i="30"/>
  <c r="BE88" i="30"/>
  <c r="BD88" i="30"/>
  <c r="BC88" i="30"/>
  <c r="BB88" i="30"/>
  <c r="BA88" i="30"/>
  <c r="AZ88" i="30"/>
  <c r="AY88" i="30"/>
  <c r="AX88" i="30"/>
  <c r="AW88" i="30"/>
  <c r="AV88" i="30"/>
  <c r="AU88" i="30"/>
  <c r="AT88" i="30"/>
  <c r="AS88" i="30"/>
  <c r="AR88" i="30"/>
  <c r="AQ88" i="30"/>
  <c r="AP88" i="30"/>
  <c r="AO88" i="30"/>
  <c r="AN88" i="30"/>
  <c r="AM88" i="30"/>
  <c r="AL88" i="30"/>
  <c r="AK88" i="30"/>
  <c r="AJ88" i="30"/>
  <c r="AI88" i="30"/>
  <c r="AH88" i="30"/>
  <c r="AG88" i="30"/>
  <c r="AF88" i="30"/>
  <c r="AE88" i="30"/>
  <c r="AD88" i="30"/>
  <c r="AC88" i="30"/>
  <c r="AB88" i="30"/>
  <c r="AA88" i="30"/>
  <c r="Z88" i="30"/>
  <c r="Y88" i="30"/>
  <c r="X88" i="30"/>
  <c r="W88" i="30"/>
  <c r="V88" i="30"/>
  <c r="U88" i="30"/>
  <c r="T88" i="30"/>
  <c r="S88" i="30"/>
  <c r="R88" i="30"/>
  <c r="Q88" i="30"/>
  <c r="P88" i="30"/>
  <c r="O88" i="30"/>
  <c r="N88" i="30"/>
  <c r="M88" i="30"/>
  <c r="L88" i="30"/>
  <c r="K88" i="30"/>
  <c r="J88" i="30"/>
  <c r="I88" i="30"/>
  <c r="H88" i="30"/>
  <c r="G88" i="30" a="1"/>
  <c r="G88" i="30"/>
  <c r="F88" i="30" a="1"/>
  <c r="F88" i="30"/>
  <c r="E88" i="30" a="1"/>
  <c r="E88" i="30"/>
  <c r="D88" i="30" a="1"/>
  <c r="D88" i="30"/>
  <c r="C88" i="30" a="1"/>
  <c r="C88" i="30"/>
  <c r="B88" i="30"/>
  <c r="BO87" i="30"/>
  <c r="BN87" i="30"/>
  <c r="BM87" i="30"/>
  <c r="BL87" i="30"/>
  <c r="BK87" i="30"/>
  <c r="BJ87" i="30"/>
  <c r="BI87" i="30"/>
  <c r="BH87" i="30"/>
  <c r="BG87" i="30"/>
  <c r="BF87" i="30"/>
  <c r="BE87" i="30"/>
  <c r="BD87" i="30"/>
  <c r="BC87" i="30"/>
  <c r="BB87" i="30"/>
  <c r="BA87" i="30"/>
  <c r="AZ87" i="30"/>
  <c r="AY87" i="30"/>
  <c r="AX87" i="30"/>
  <c r="AW87" i="30"/>
  <c r="AV87" i="30"/>
  <c r="AU87" i="30"/>
  <c r="AT87" i="30"/>
  <c r="AS87" i="30"/>
  <c r="AR87" i="30"/>
  <c r="AQ87" i="30"/>
  <c r="AP87" i="30"/>
  <c r="AO87" i="30"/>
  <c r="AN87" i="30"/>
  <c r="AM87" i="30"/>
  <c r="AL87" i="30"/>
  <c r="AK87" i="30"/>
  <c r="AJ87" i="30"/>
  <c r="AI87" i="30"/>
  <c r="AH87" i="30"/>
  <c r="AG87" i="30"/>
  <c r="AF87" i="30"/>
  <c r="AE87" i="30"/>
  <c r="AD87" i="30"/>
  <c r="AC87" i="30"/>
  <c r="AB87" i="30"/>
  <c r="AA87" i="30"/>
  <c r="Z87" i="30"/>
  <c r="Y87" i="30"/>
  <c r="X87" i="30"/>
  <c r="W87" i="30"/>
  <c r="V87" i="30"/>
  <c r="U87" i="30"/>
  <c r="T87" i="30"/>
  <c r="S87" i="30"/>
  <c r="R87" i="30"/>
  <c r="Q87" i="30"/>
  <c r="P87" i="30"/>
  <c r="O87" i="30"/>
  <c r="N87" i="30"/>
  <c r="M87" i="30"/>
  <c r="L87" i="30"/>
  <c r="K87" i="30"/>
  <c r="J87" i="30"/>
  <c r="I87" i="30"/>
  <c r="H87" i="30"/>
  <c r="G87" i="30" a="1"/>
  <c r="G87" i="30"/>
  <c r="F87" i="30" a="1"/>
  <c r="F87" i="30"/>
  <c r="E87" i="30" a="1"/>
  <c r="E87" i="30"/>
  <c r="D87" i="30" a="1"/>
  <c r="D87" i="30"/>
  <c r="C87" i="30" a="1"/>
  <c r="C87" i="30"/>
  <c r="B87" i="30"/>
  <c r="G86" i="30" a="1"/>
  <c r="G86" i="30"/>
  <c r="F86" i="30" a="1"/>
  <c r="F86" i="30"/>
  <c r="E86" i="30" a="1"/>
  <c r="E86" i="30"/>
  <c r="D86" i="30" a="1"/>
  <c r="D86" i="30"/>
  <c r="C86" i="30" a="1"/>
  <c r="C86" i="30"/>
  <c r="G85" i="30" a="1"/>
  <c r="G85" i="30"/>
  <c r="F85" i="30" a="1"/>
  <c r="F85" i="30"/>
  <c r="E85" i="30" a="1"/>
  <c r="E85" i="30"/>
  <c r="D85" i="30" a="1"/>
  <c r="D85" i="30"/>
  <c r="C85" i="30" a="1"/>
  <c r="C85" i="30"/>
  <c r="G84" i="30" a="1"/>
  <c r="G84" i="30"/>
  <c r="F84" i="30" a="1"/>
  <c r="F84" i="30"/>
  <c r="E84" i="30" a="1"/>
  <c r="E84" i="30"/>
  <c r="D84" i="30" a="1"/>
  <c r="D84" i="30"/>
  <c r="C84" i="30" a="1"/>
  <c r="C84" i="30"/>
  <c r="G83" i="30" a="1"/>
  <c r="G83" i="30"/>
  <c r="F83" i="30" a="1"/>
  <c r="F83" i="30"/>
  <c r="E83" i="30" a="1"/>
  <c r="E83" i="30"/>
  <c r="D83" i="30" a="1"/>
  <c r="D83" i="30"/>
  <c r="C83" i="30" a="1"/>
  <c r="C83" i="30"/>
  <c r="B67" i="30"/>
  <c r="H76" i="30"/>
  <c r="I76" i="30"/>
  <c r="J76" i="30"/>
  <c r="K76" i="30"/>
  <c r="L76" i="30"/>
  <c r="M76" i="30"/>
  <c r="N76" i="30"/>
  <c r="O76" i="30"/>
  <c r="P76" i="30"/>
  <c r="Q76" i="30"/>
  <c r="R76" i="30"/>
  <c r="S76" i="30"/>
  <c r="T76" i="30"/>
  <c r="U76" i="30"/>
  <c r="V76" i="30"/>
  <c r="W76" i="30"/>
  <c r="X76" i="30"/>
  <c r="Y76" i="30"/>
  <c r="Z76" i="30"/>
  <c r="AA76" i="30"/>
  <c r="AB76" i="30"/>
  <c r="AC76" i="30"/>
  <c r="AD76" i="30"/>
  <c r="AE76" i="30"/>
  <c r="AF76" i="30"/>
  <c r="AG76" i="30"/>
  <c r="AH76" i="30"/>
  <c r="AI76" i="30"/>
  <c r="AJ76" i="30"/>
  <c r="AK76" i="30"/>
  <c r="AL76" i="30"/>
  <c r="AM76" i="30"/>
  <c r="AN76" i="30"/>
  <c r="AO76" i="30"/>
  <c r="AP76" i="30"/>
  <c r="AQ76" i="30"/>
  <c r="AR76" i="30"/>
  <c r="AS76" i="30"/>
  <c r="AT76" i="30"/>
  <c r="AU76" i="30"/>
  <c r="AV76" i="30"/>
  <c r="AW76" i="30"/>
  <c r="AX76" i="30"/>
  <c r="AY76" i="30"/>
  <c r="AZ76" i="30"/>
  <c r="BA76" i="30"/>
  <c r="BB76" i="30"/>
  <c r="BC76" i="30"/>
  <c r="BD74" i="30"/>
  <c r="BD76" i="30"/>
  <c r="BE74" i="30"/>
  <c r="BE76" i="30"/>
  <c r="BF74" i="30"/>
  <c r="BF76" i="30"/>
  <c r="BG74" i="30"/>
  <c r="BG76" i="30"/>
  <c r="BH74" i="30"/>
  <c r="BH76" i="30"/>
  <c r="BI74" i="30"/>
  <c r="BI76" i="30"/>
  <c r="BJ74" i="30"/>
  <c r="BJ76" i="30"/>
  <c r="BK74" i="30"/>
  <c r="BK76" i="30"/>
  <c r="BL74" i="30"/>
  <c r="BL76" i="30"/>
  <c r="BM74" i="30"/>
  <c r="BM76" i="30"/>
  <c r="BN74" i="30"/>
  <c r="BN76" i="30"/>
  <c r="BO74" i="30"/>
  <c r="BO76" i="30"/>
  <c r="B69" i="30"/>
  <c r="B71" i="30"/>
  <c r="H75" i="30"/>
  <c r="I75" i="30"/>
  <c r="J75" i="30"/>
  <c r="K75" i="30"/>
  <c r="L75" i="30"/>
  <c r="M75" i="30"/>
  <c r="N75" i="30"/>
  <c r="O75" i="30"/>
  <c r="P75" i="30"/>
  <c r="Q75" i="30"/>
  <c r="R75" i="30"/>
  <c r="S75" i="30"/>
  <c r="T75" i="30"/>
  <c r="U75" i="30"/>
  <c r="V75" i="30"/>
  <c r="W75" i="30"/>
  <c r="X75" i="30"/>
  <c r="Y75" i="30"/>
  <c r="Z75" i="30"/>
  <c r="AA75" i="30"/>
  <c r="AB75" i="30"/>
  <c r="AC75" i="30"/>
  <c r="AD75" i="30"/>
  <c r="AE75" i="30"/>
  <c r="AF75" i="30"/>
  <c r="AG75" i="30"/>
  <c r="AH75" i="30"/>
  <c r="AI75" i="30"/>
  <c r="AJ75" i="30"/>
  <c r="AK75" i="30"/>
  <c r="AL75" i="30"/>
  <c r="AM75" i="30"/>
  <c r="AN75" i="30"/>
  <c r="AO75" i="30"/>
  <c r="AP75" i="30"/>
  <c r="AQ75" i="30"/>
  <c r="AR75" i="30"/>
  <c r="AS75" i="30"/>
  <c r="AT75" i="30"/>
  <c r="AU75" i="30"/>
  <c r="AV75" i="30"/>
  <c r="AW75" i="30"/>
  <c r="AX75" i="30"/>
  <c r="AY75" i="30"/>
  <c r="AZ75" i="30"/>
  <c r="BA75" i="30"/>
  <c r="BB75" i="30"/>
  <c r="BC75" i="30"/>
  <c r="BD75" i="30"/>
  <c r="BE75" i="30"/>
  <c r="BF75" i="30"/>
  <c r="BG75" i="30"/>
  <c r="BH75" i="30"/>
  <c r="BI75" i="30"/>
  <c r="BJ75" i="30"/>
  <c r="BK75" i="30"/>
  <c r="BL75" i="30"/>
  <c r="BM75" i="30"/>
  <c r="BN75" i="30"/>
  <c r="BO75" i="30"/>
  <c r="BO77" i="30"/>
  <c r="BO67" i="30"/>
  <c r="B61" i="30"/>
  <c r="B68" i="30"/>
  <c r="H78" i="30"/>
  <c r="I78" i="30"/>
  <c r="J78" i="30"/>
  <c r="K78" i="30"/>
  <c r="L78" i="30"/>
  <c r="M78" i="30"/>
  <c r="N78" i="30"/>
  <c r="O78" i="30"/>
  <c r="P78" i="30"/>
  <c r="Q78" i="30"/>
  <c r="R78" i="30"/>
  <c r="S78" i="30"/>
  <c r="T78" i="30"/>
  <c r="U78" i="30"/>
  <c r="V78" i="30"/>
  <c r="W78" i="30"/>
  <c r="X78" i="30"/>
  <c r="Y78" i="30"/>
  <c r="Z78" i="30"/>
  <c r="AA78" i="30"/>
  <c r="AB78" i="30"/>
  <c r="AC78" i="30"/>
  <c r="AD78" i="30"/>
  <c r="AE78" i="30"/>
  <c r="AF78" i="30"/>
  <c r="AG78" i="30"/>
  <c r="AH78" i="30"/>
  <c r="AI78" i="30"/>
  <c r="AJ78" i="30"/>
  <c r="AK78" i="30"/>
  <c r="AL78" i="30"/>
  <c r="AM78" i="30"/>
  <c r="AN78" i="30"/>
  <c r="AO78" i="30"/>
  <c r="AP78" i="30"/>
  <c r="AQ78" i="30"/>
  <c r="AR78" i="30"/>
  <c r="AS78" i="30"/>
  <c r="AT78" i="30"/>
  <c r="AU78" i="30"/>
  <c r="AV78" i="30"/>
  <c r="AW78" i="30"/>
  <c r="AX78" i="30"/>
  <c r="AY78" i="30"/>
  <c r="AZ78" i="30"/>
  <c r="BA78" i="30"/>
  <c r="BB78" i="30"/>
  <c r="BC78" i="30"/>
  <c r="BD78" i="30"/>
  <c r="BE78" i="30"/>
  <c r="BF78" i="30"/>
  <c r="BG78" i="30"/>
  <c r="BH78" i="30"/>
  <c r="BI78" i="30"/>
  <c r="BJ78" i="30"/>
  <c r="BK78" i="30"/>
  <c r="BL78" i="30"/>
  <c r="BM78" i="30"/>
  <c r="BN78" i="30"/>
  <c r="BO78" i="30"/>
  <c r="BO79" i="30"/>
  <c r="BO68" i="30"/>
  <c r="BO58" i="30"/>
  <c r="BO59" i="30"/>
  <c r="BO80" i="30"/>
  <c r="BN77" i="30"/>
  <c r="BN67" i="30"/>
  <c r="BN79" i="30"/>
  <c r="BN68" i="30"/>
  <c r="BN58" i="30"/>
  <c r="BN59" i="30"/>
  <c r="BN80" i="30"/>
  <c r="BM77" i="30"/>
  <c r="BM67" i="30"/>
  <c r="BM79" i="30"/>
  <c r="BM68" i="30"/>
  <c r="BM58" i="30"/>
  <c r="BM59" i="30"/>
  <c r="BM80" i="30"/>
  <c r="BL77" i="30"/>
  <c r="BL67" i="30"/>
  <c r="BL79" i="30"/>
  <c r="BL68" i="30"/>
  <c r="BL58" i="30"/>
  <c r="BL59" i="30"/>
  <c r="BL80" i="30"/>
  <c r="BK77" i="30"/>
  <c r="BK67" i="30"/>
  <c r="BK79" i="30"/>
  <c r="BK68" i="30"/>
  <c r="BK58" i="30"/>
  <c r="BK59" i="30"/>
  <c r="BK80" i="30"/>
  <c r="BJ77" i="30"/>
  <c r="BJ67" i="30"/>
  <c r="BJ79" i="30"/>
  <c r="BJ68" i="30"/>
  <c r="BJ58" i="30"/>
  <c r="BJ59" i="30"/>
  <c r="BJ80" i="30"/>
  <c r="BI77" i="30"/>
  <c r="BI67" i="30"/>
  <c r="BI79" i="30"/>
  <c r="BI68" i="30"/>
  <c r="BI58" i="30"/>
  <c r="BI59" i="30"/>
  <c r="BI80" i="30"/>
  <c r="BH77" i="30"/>
  <c r="BH67" i="30"/>
  <c r="BH79" i="30"/>
  <c r="BH68" i="30"/>
  <c r="BH58" i="30"/>
  <c r="BH59" i="30"/>
  <c r="BH80" i="30"/>
  <c r="BG77" i="30"/>
  <c r="BG67" i="30"/>
  <c r="BG79" i="30"/>
  <c r="BG68" i="30"/>
  <c r="BG58" i="30"/>
  <c r="BG59" i="30"/>
  <c r="BG80" i="30"/>
  <c r="BF77" i="30"/>
  <c r="BF67" i="30"/>
  <c r="BF79" i="30"/>
  <c r="BF68" i="30"/>
  <c r="BF58" i="30"/>
  <c r="BF59" i="30"/>
  <c r="BF80" i="30"/>
  <c r="BE77" i="30"/>
  <c r="BE67" i="30"/>
  <c r="BE79" i="30"/>
  <c r="BE68" i="30"/>
  <c r="BE58" i="30"/>
  <c r="BE59" i="30"/>
  <c r="BE80" i="30"/>
  <c r="BD77" i="30"/>
  <c r="BD67" i="30"/>
  <c r="BD79" i="30"/>
  <c r="BD68" i="30"/>
  <c r="BD58" i="30"/>
  <c r="BD59" i="30"/>
  <c r="BD80" i="30"/>
  <c r="BC77" i="30"/>
  <c r="BC67" i="30"/>
  <c r="BC79" i="30"/>
  <c r="BC68" i="30"/>
  <c r="BC58" i="30"/>
  <c r="BC59" i="30"/>
  <c r="BC80" i="30"/>
  <c r="BB77" i="30"/>
  <c r="BB67" i="30"/>
  <c r="BB79" i="30"/>
  <c r="BB68" i="30"/>
  <c r="BB58" i="30"/>
  <c r="BB59" i="30"/>
  <c r="BB80" i="30"/>
  <c r="BA77" i="30"/>
  <c r="BA67" i="30"/>
  <c r="BA79" i="30"/>
  <c r="BA68" i="30"/>
  <c r="BA58" i="30"/>
  <c r="BA59" i="30"/>
  <c r="BA80" i="30"/>
  <c r="AZ77" i="30"/>
  <c r="AZ67" i="30"/>
  <c r="AZ79" i="30"/>
  <c r="AZ68" i="30"/>
  <c r="AZ58" i="30"/>
  <c r="AZ59" i="30"/>
  <c r="AZ80" i="30"/>
  <c r="AY77" i="30"/>
  <c r="AY67" i="30"/>
  <c r="AY79" i="30"/>
  <c r="AY68" i="30"/>
  <c r="AY58" i="30"/>
  <c r="AY59" i="30"/>
  <c r="AY80" i="30"/>
  <c r="AX77" i="30"/>
  <c r="AX67" i="30"/>
  <c r="AX79" i="30"/>
  <c r="AX68" i="30"/>
  <c r="AX58" i="30"/>
  <c r="AX59" i="30"/>
  <c r="AX80" i="30"/>
  <c r="AW77" i="30"/>
  <c r="AW67" i="30"/>
  <c r="AW79" i="30"/>
  <c r="AW68" i="30"/>
  <c r="AW58" i="30"/>
  <c r="AW59" i="30"/>
  <c r="AW80" i="30"/>
  <c r="AV77" i="30"/>
  <c r="AV67" i="30"/>
  <c r="AV79" i="30"/>
  <c r="AV68" i="30"/>
  <c r="AV58" i="30"/>
  <c r="AV59" i="30"/>
  <c r="AV80" i="30"/>
  <c r="AU77" i="30"/>
  <c r="AU67" i="30"/>
  <c r="AU79" i="30"/>
  <c r="AU68" i="30"/>
  <c r="AU58" i="30"/>
  <c r="AU59" i="30"/>
  <c r="AU80" i="30"/>
  <c r="AT77" i="30"/>
  <c r="AT67" i="30"/>
  <c r="AT79" i="30"/>
  <c r="AT68" i="30"/>
  <c r="AT58" i="30"/>
  <c r="AT59" i="30"/>
  <c r="AT80" i="30"/>
  <c r="AS77" i="30"/>
  <c r="AS67" i="30"/>
  <c r="AS79" i="30"/>
  <c r="AS68" i="30"/>
  <c r="AS58" i="30"/>
  <c r="AS59" i="30"/>
  <c r="AS80" i="30"/>
  <c r="AR77" i="30"/>
  <c r="AR67" i="30"/>
  <c r="AR79" i="30"/>
  <c r="AR68" i="30"/>
  <c r="AR58" i="30"/>
  <c r="AR59" i="30"/>
  <c r="AR80" i="30"/>
  <c r="AQ77" i="30"/>
  <c r="AQ67" i="30"/>
  <c r="AQ79" i="30"/>
  <c r="AQ68" i="30"/>
  <c r="AQ58" i="30"/>
  <c r="AQ59" i="30"/>
  <c r="AQ80" i="30"/>
  <c r="AP77" i="30"/>
  <c r="AP67" i="30"/>
  <c r="AP79" i="30"/>
  <c r="AP68" i="30"/>
  <c r="AP58" i="30"/>
  <c r="AP59" i="30"/>
  <c r="AP80" i="30"/>
  <c r="AO77" i="30"/>
  <c r="AO67" i="30"/>
  <c r="AO79" i="30"/>
  <c r="AO68" i="30"/>
  <c r="AO58" i="30"/>
  <c r="AO59" i="30"/>
  <c r="AO80" i="30"/>
  <c r="AN77" i="30"/>
  <c r="AN67" i="30"/>
  <c r="AN79" i="30"/>
  <c r="AN68" i="30"/>
  <c r="AN58" i="30"/>
  <c r="AN59" i="30"/>
  <c r="AN80" i="30"/>
  <c r="AM77" i="30"/>
  <c r="AM67" i="30"/>
  <c r="AM79" i="30"/>
  <c r="AM68" i="30"/>
  <c r="AM58" i="30"/>
  <c r="AM59" i="30"/>
  <c r="AM80" i="30"/>
  <c r="AL77" i="30"/>
  <c r="AL67" i="30"/>
  <c r="AL79" i="30"/>
  <c r="AL68" i="30"/>
  <c r="AL58" i="30"/>
  <c r="AL59" i="30"/>
  <c r="AL80" i="30"/>
  <c r="AK77" i="30"/>
  <c r="AK67" i="30"/>
  <c r="AK79" i="30"/>
  <c r="AK68" i="30"/>
  <c r="AK58" i="30"/>
  <c r="AK59" i="30"/>
  <c r="AK80" i="30"/>
  <c r="AJ77" i="30"/>
  <c r="AJ67" i="30"/>
  <c r="AJ79" i="30"/>
  <c r="AJ68" i="30"/>
  <c r="AJ58" i="30"/>
  <c r="AJ59" i="30"/>
  <c r="AJ80" i="30"/>
  <c r="AI77" i="30"/>
  <c r="AI67" i="30"/>
  <c r="AI79" i="30"/>
  <c r="AI68" i="30"/>
  <c r="AI58" i="30"/>
  <c r="AI59" i="30"/>
  <c r="AI80" i="30"/>
  <c r="AH77" i="30"/>
  <c r="AH67" i="30"/>
  <c r="AH79" i="30"/>
  <c r="AH68" i="30"/>
  <c r="AH58" i="30"/>
  <c r="AH59" i="30"/>
  <c r="AH80" i="30"/>
  <c r="AG77" i="30"/>
  <c r="AG67" i="30"/>
  <c r="AG79" i="30"/>
  <c r="AG68" i="30"/>
  <c r="AG58" i="30"/>
  <c r="AG59" i="30"/>
  <c r="AG80" i="30"/>
  <c r="AF77" i="30"/>
  <c r="AF67" i="30"/>
  <c r="AF79" i="30"/>
  <c r="AF68" i="30"/>
  <c r="AF58" i="30"/>
  <c r="AF59" i="30"/>
  <c r="AF80" i="30"/>
  <c r="AE77" i="30"/>
  <c r="AE67" i="30"/>
  <c r="AE79" i="30"/>
  <c r="AE68" i="30"/>
  <c r="AE58" i="30"/>
  <c r="AE59" i="30"/>
  <c r="AE80" i="30"/>
  <c r="AD77" i="30"/>
  <c r="AD67" i="30"/>
  <c r="AD79" i="30"/>
  <c r="AD68" i="30"/>
  <c r="AD58" i="30"/>
  <c r="AD59" i="30"/>
  <c r="AD80" i="30"/>
  <c r="AC77" i="30"/>
  <c r="AC67" i="30"/>
  <c r="AC79" i="30"/>
  <c r="AC68" i="30"/>
  <c r="AC58" i="30"/>
  <c r="AC59" i="30"/>
  <c r="AC80" i="30"/>
  <c r="AB77" i="30"/>
  <c r="AB67" i="30"/>
  <c r="AB79" i="30"/>
  <c r="AB68" i="30"/>
  <c r="AB58" i="30"/>
  <c r="AB59" i="30"/>
  <c r="AB80" i="30"/>
  <c r="AA77" i="30"/>
  <c r="AA67" i="30"/>
  <c r="AA79" i="30"/>
  <c r="AA68" i="30"/>
  <c r="AA58" i="30"/>
  <c r="AA59" i="30"/>
  <c r="AA80" i="30"/>
  <c r="Z77" i="30"/>
  <c r="Z67" i="30"/>
  <c r="Z79" i="30"/>
  <c r="Z68" i="30"/>
  <c r="Z58" i="30"/>
  <c r="Z59" i="30"/>
  <c r="Z80" i="30"/>
  <c r="Y77" i="30"/>
  <c r="Y67" i="30"/>
  <c r="Y79" i="30"/>
  <c r="Y68" i="30"/>
  <c r="Y58" i="30"/>
  <c r="Y59" i="30"/>
  <c r="Y80" i="30"/>
  <c r="X77" i="30"/>
  <c r="X67" i="30"/>
  <c r="X79" i="30"/>
  <c r="X68" i="30"/>
  <c r="X58" i="30"/>
  <c r="X59" i="30"/>
  <c r="X80" i="30"/>
  <c r="W77" i="30"/>
  <c r="W67" i="30"/>
  <c r="W79" i="30"/>
  <c r="W68" i="30"/>
  <c r="W58" i="30"/>
  <c r="W59" i="30"/>
  <c r="W80" i="30"/>
  <c r="V77" i="30"/>
  <c r="V67" i="30"/>
  <c r="V79" i="30"/>
  <c r="V68" i="30"/>
  <c r="V58" i="30"/>
  <c r="V59" i="30"/>
  <c r="V80" i="30"/>
  <c r="U77" i="30"/>
  <c r="U67" i="30"/>
  <c r="U79" i="30"/>
  <c r="U68" i="30"/>
  <c r="U58" i="30"/>
  <c r="U59" i="30"/>
  <c r="U80" i="30"/>
  <c r="T77" i="30"/>
  <c r="T67" i="30"/>
  <c r="T79" i="30"/>
  <c r="T68" i="30"/>
  <c r="T58" i="30"/>
  <c r="T59" i="30"/>
  <c r="T80" i="30"/>
  <c r="S77" i="30"/>
  <c r="S67" i="30"/>
  <c r="S79" i="30"/>
  <c r="S68" i="30"/>
  <c r="S58" i="30"/>
  <c r="S59" i="30"/>
  <c r="S80" i="30"/>
  <c r="R77" i="30"/>
  <c r="R67" i="30"/>
  <c r="R79" i="30"/>
  <c r="R68" i="30"/>
  <c r="R58" i="30"/>
  <c r="R59" i="30"/>
  <c r="R80" i="30"/>
  <c r="Q77" i="30"/>
  <c r="Q67" i="30"/>
  <c r="Q79" i="30"/>
  <c r="Q68" i="30"/>
  <c r="Q58" i="30"/>
  <c r="Q59" i="30"/>
  <c r="Q80" i="30"/>
  <c r="P77" i="30"/>
  <c r="P67" i="30"/>
  <c r="P79" i="30"/>
  <c r="P68" i="30"/>
  <c r="P58" i="30"/>
  <c r="P59" i="30"/>
  <c r="P80" i="30"/>
  <c r="O77" i="30"/>
  <c r="O67" i="30"/>
  <c r="O79" i="30"/>
  <c r="O68" i="30"/>
  <c r="O58" i="30"/>
  <c r="O59" i="30"/>
  <c r="O80" i="30"/>
  <c r="N77" i="30"/>
  <c r="N67" i="30"/>
  <c r="N79" i="30"/>
  <c r="N68" i="30"/>
  <c r="N58" i="30"/>
  <c r="N59" i="30"/>
  <c r="N80" i="30"/>
  <c r="M77" i="30"/>
  <c r="M67" i="30"/>
  <c r="M79" i="30"/>
  <c r="M68" i="30"/>
  <c r="M58" i="30"/>
  <c r="M59" i="30"/>
  <c r="M80" i="30"/>
  <c r="L77" i="30"/>
  <c r="L67" i="30"/>
  <c r="L79" i="30"/>
  <c r="L68" i="30"/>
  <c r="L58" i="30"/>
  <c r="L59" i="30"/>
  <c r="L80" i="30"/>
  <c r="K77" i="30"/>
  <c r="K67" i="30"/>
  <c r="K79" i="30"/>
  <c r="K68" i="30"/>
  <c r="K58" i="30"/>
  <c r="K59" i="30"/>
  <c r="K80" i="30"/>
  <c r="J77" i="30"/>
  <c r="J67" i="30"/>
  <c r="J79" i="30"/>
  <c r="J68" i="30"/>
  <c r="J58" i="30"/>
  <c r="J59" i="30"/>
  <c r="J80" i="30"/>
  <c r="I77" i="30"/>
  <c r="I67" i="30"/>
  <c r="I79" i="30"/>
  <c r="I68" i="30"/>
  <c r="I58" i="30"/>
  <c r="I59" i="30"/>
  <c r="I80" i="30"/>
  <c r="H77" i="30"/>
  <c r="H67" i="30"/>
  <c r="H79" i="30"/>
  <c r="H68" i="30"/>
  <c r="H58" i="30"/>
  <c r="H59" i="30"/>
  <c r="H80" i="30"/>
  <c r="G80" i="30" a="1"/>
  <c r="G80" i="30"/>
  <c r="F80" i="30" a="1"/>
  <c r="F80" i="30"/>
  <c r="E80" i="30" a="1"/>
  <c r="E80" i="30"/>
  <c r="D80" i="30" a="1"/>
  <c r="D80" i="30"/>
  <c r="C80" i="30" a="1"/>
  <c r="C80" i="30"/>
  <c r="C75" i="30" a="1"/>
  <c r="C75" i="30"/>
  <c r="D75" i="30" a="1"/>
  <c r="D75" i="30"/>
  <c r="E75" i="30" a="1"/>
  <c r="F75" i="30" a="1"/>
  <c r="G75" i="30" a="1"/>
  <c r="E75" i="30"/>
  <c r="F75" i="30"/>
  <c r="G75" i="30"/>
  <c r="C78" i="30" a="1"/>
  <c r="D78" i="30" a="1"/>
  <c r="E78" i="30" a="1"/>
  <c r="F78" i="30" a="1"/>
  <c r="G78" i="30" a="1"/>
  <c r="C78" i="30"/>
  <c r="D78" i="30"/>
  <c r="E78" i="30"/>
  <c r="F78" i="30"/>
  <c r="G78" i="30"/>
  <c r="G79" i="30"/>
  <c r="F79" i="30"/>
  <c r="E79" i="30"/>
  <c r="D79" i="30"/>
  <c r="C79" i="30"/>
  <c r="C74" i="30" a="1"/>
  <c r="C74" i="30"/>
  <c r="C76" i="30"/>
  <c r="D74" i="30" a="1"/>
  <c r="D74" i="30"/>
  <c r="D76" i="30"/>
  <c r="E74" i="30" a="1"/>
  <c r="E74" i="30"/>
  <c r="E76" i="30"/>
  <c r="F74" i="30" a="1"/>
  <c r="F74" i="30"/>
  <c r="F76" i="30"/>
  <c r="G74" i="30" a="1"/>
  <c r="G74" i="30"/>
  <c r="G76" i="30"/>
  <c r="BO60" i="30"/>
  <c r="BO64" i="30"/>
  <c r="BO66" i="30"/>
  <c r="BO73" i="30"/>
  <c r="BN60" i="30"/>
  <c r="BN64" i="30"/>
  <c r="BN66" i="30"/>
  <c r="BN73" i="30"/>
  <c r="BM60" i="30"/>
  <c r="BM64" i="30"/>
  <c r="BM66" i="30"/>
  <c r="BM73" i="30"/>
  <c r="BL60" i="30"/>
  <c r="BL64" i="30"/>
  <c r="BL66" i="30"/>
  <c r="BL73" i="30"/>
  <c r="BK60" i="30"/>
  <c r="BK64" i="30"/>
  <c r="BK66" i="30"/>
  <c r="BK73" i="30"/>
  <c r="BJ60" i="30"/>
  <c r="BJ64" i="30"/>
  <c r="BJ66" i="30"/>
  <c r="BJ73" i="30"/>
  <c r="BI60" i="30"/>
  <c r="BI64" i="30"/>
  <c r="BI66" i="30"/>
  <c r="BI73" i="30"/>
  <c r="BH60" i="30"/>
  <c r="BH64" i="30"/>
  <c r="BH66" i="30"/>
  <c r="BH73" i="30"/>
  <c r="BG60" i="30"/>
  <c r="BG64" i="30"/>
  <c r="BG66" i="30"/>
  <c r="BG73" i="30"/>
  <c r="BF60" i="30"/>
  <c r="BF64" i="30"/>
  <c r="BF66" i="30"/>
  <c r="BF73" i="30"/>
  <c r="BE60" i="30"/>
  <c r="BE64" i="30"/>
  <c r="BE66" i="30"/>
  <c r="BE73" i="30"/>
  <c r="BD60" i="30"/>
  <c r="BD64" i="30"/>
  <c r="BD66" i="30"/>
  <c r="BD73" i="30"/>
  <c r="BC60" i="30"/>
  <c r="BC64" i="30"/>
  <c r="BC66" i="30"/>
  <c r="BC73" i="30"/>
  <c r="BB60" i="30"/>
  <c r="BB64" i="30"/>
  <c r="BB66" i="30"/>
  <c r="BB73" i="30"/>
  <c r="BA60" i="30"/>
  <c r="BA64" i="30"/>
  <c r="BA66" i="30"/>
  <c r="BA73" i="30"/>
  <c r="AZ60" i="30"/>
  <c r="AZ64" i="30"/>
  <c r="AZ66" i="30"/>
  <c r="AZ73" i="30"/>
  <c r="AY60" i="30"/>
  <c r="AY64" i="30"/>
  <c r="AY66" i="30"/>
  <c r="AY73" i="30"/>
  <c r="AX60" i="30"/>
  <c r="AX64" i="30"/>
  <c r="AX66" i="30"/>
  <c r="AX73" i="30"/>
  <c r="AW60" i="30"/>
  <c r="AW64" i="30"/>
  <c r="AW66" i="30"/>
  <c r="AW73" i="30"/>
  <c r="AV60" i="30"/>
  <c r="AV64" i="30"/>
  <c r="AV66" i="30"/>
  <c r="AV73" i="30"/>
  <c r="AU60" i="30"/>
  <c r="AU64" i="30"/>
  <c r="AU66" i="30"/>
  <c r="AU73" i="30"/>
  <c r="AT60" i="30"/>
  <c r="AT64" i="30"/>
  <c r="AT66" i="30"/>
  <c r="AT73" i="30"/>
  <c r="AS60" i="30"/>
  <c r="AS64" i="30"/>
  <c r="AS66" i="30"/>
  <c r="AS73" i="30"/>
  <c r="AR60" i="30"/>
  <c r="AR64" i="30"/>
  <c r="AR66" i="30"/>
  <c r="AR73" i="30"/>
  <c r="AQ60" i="30"/>
  <c r="AQ64" i="30"/>
  <c r="AQ66" i="30"/>
  <c r="AQ73" i="30"/>
  <c r="AP60" i="30"/>
  <c r="AP64" i="30"/>
  <c r="AP66" i="30"/>
  <c r="AP73" i="30"/>
  <c r="AO60" i="30"/>
  <c r="AO64" i="30"/>
  <c r="AO66" i="30"/>
  <c r="AO73" i="30"/>
  <c r="AN60" i="30"/>
  <c r="AN64" i="30"/>
  <c r="AN66" i="30"/>
  <c r="AN73" i="30"/>
  <c r="AM60" i="30"/>
  <c r="AM64" i="30"/>
  <c r="AM66" i="30"/>
  <c r="AM73" i="30"/>
  <c r="AL60" i="30"/>
  <c r="AL64" i="30"/>
  <c r="AL66" i="30"/>
  <c r="AL73" i="30"/>
  <c r="AK60" i="30"/>
  <c r="AK64" i="30"/>
  <c r="AK66" i="30"/>
  <c r="AK73" i="30"/>
  <c r="AJ60" i="30"/>
  <c r="AJ64" i="30"/>
  <c r="AJ66" i="30"/>
  <c r="AJ73" i="30"/>
  <c r="AI60" i="30"/>
  <c r="AI64" i="30"/>
  <c r="AI66" i="30"/>
  <c r="AI73" i="30"/>
  <c r="AH60" i="30"/>
  <c r="AH64" i="30"/>
  <c r="AH66" i="30"/>
  <c r="AH73" i="30"/>
  <c r="AG60" i="30"/>
  <c r="AG64" i="30"/>
  <c r="AG66" i="30"/>
  <c r="AG73" i="30"/>
  <c r="AF60" i="30"/>
  <c r="AF64" i="30"/>
  <c r="AF66" i="30"/>
  <c r="AF73" i="30"/>
  <c r="AE60" i="30"/>
  <c r="AE64" i="30"/>
  <c r="AE66" i="30"/>
  <c r="AE73" i="30"/>
  <c r="AD60" i="30"/>
  <c r="AD64" i="30"/>
  <c r="AD66" i="30"/>
  <c r="AD73" i="30"/>
  <c r="AC60" i="30"/>
  <c r="AC64" i="30"/>
  <c r="AC66" i="30"/>
  <c r="AC73" i="30"/>
  <c r="AB60" i="30"/>
  <c r="AB64" i="30"/>
  <c r="AB66" i="30"/>
  <c r="AB73" i="30"/>
  <c r="AA60" i="30"/>
  <c r="AA64" i="30"/>
  <c r="AA66" i="30"/>
  <c r="AA73" i="30"/>
  <c r="Z60" i="30"/>
  <c r="Z64" i="30"/>
  <c r="Z66" i="30"/>
  <c r="Z73" i="30"/>
  <c r="Y60" i="30"/>
  <c r="Y64" i="30"/>
  <c r="Y66" i="30"/>
  <c r="Y73" i="30"/>
  <c r="X60" i="30"/>
  <c r="X64" i="30"/>
  <c r="X66" i="30"/>
  <c r="X73" i="30"/>
  <c r="W60" i="30"/>
  <c r="W64" i="30"/>
  <c r="W66" i="30"/>
  <c r="W73" i="30"/>
  <c r="V60" i="30"/>
  <c r="V64" i="30"/>
  <c r="V66" i="30"/>
  <c r="V73" i="30"/>
  <c r="U60" i="30"/>
  <c r="U64" i="30"/>
  <c r="U66" i="30"/>
  <c r="U73" i="30"/>
  <c r="T60" i="30"/>
  <c r="T64" i="30"/>
  <c r="T66" i="30"/>
  <c r="T73" i="30"/>
  <c r="S60" i="30"/>
  <c r="S64" i="30"/>
  <c r="S66" i="30"/>
  <c r="S73" i="30"/>
  <c r="R60" i="30"/>
  <c r="R64" i="30"/>
  <c r="R66" i="30"/>
  <c r="R73" i="30"/>
  <c r="Q60" i="30"/>
  <c r="Q64" i="30"/>
  <c r="Q66" i="30"/>
  <c r="Q73" i="30"/>
  <c r="P60" i="30"/>
  <c r="P64" i="30"/>
  <c r="P66" i="30"/>
  <c r="P73" i="30"/>
  <c r="O60" i="30"/>
  <c r="O64" i="30"/>
  <c r="O66" i="30"/>
  <c r="O73" i="30"/>
  <c r="N60" i="30"/>
  <c r="N64" i="30"/>
  <c r="N66" i="30"/>
  <c r="N73" i="30"/>
  <c r="M60" i="30"/>
  <c r="M64" i="30"/>
  <c r="M66" i="30"/>
  <c r="M73" i="30"/>
  <c r="L60" i="30"/>
  <c r="L64" i="30"/>
  <c r="L66" i="30"/>
  <c r="L73" i="30"/>
  <c r="K60" i="30"/>
  <c r="K64" i="30"/>
  <c r="K66" i="30"/>
  <c r="K73" i="30"/>
  <c r="J60" i="30"/>
  <c r="J64" i="30"/>
  <c r="J66" i="30"/>
  <c r="J73" i="30"/>
  <c r="I60" i="30"/>
  <c r="I64" i="30"/>
  <c r="I66" i="30"/>
  <c r="I73" i="30"/>
  <c r="H60" i="30"/>
  <c r="H64" i="30"/>
  <c r="H66" i="30"/>
  <c r="H73" i="30"/>
  <c r="G73" i="30" a="1"/>
  <c r="G73" i="30"/>
  <c r="F73" i="30" a="1"/>
  <c r="F73" i="30"/>
  <c r="E73" i="30" a="1"/>
  <c r="E73" i="30"/>
  <c r="D73" i="30" a="1"/>
  <c r="D73" i="30"/>
  <c r="C73" i="30" a="1"/>
  <c r="C73" i="30"/>
  <c r="G68" i="30" a="1"/>
  <c r="G68" i="30"/>
  <c r="F68" i="30" a="1"/>
  <c r="F68" i="30"/>
  <c r="E68" i="30" a="1"/>
  <c r="E68" i="30"/>
  <c r="D68" i="30" a="1"/>
  <c r="D68" i="30"/>
  <c r="C68" i="30" a="1"/>
  <c r="C68" i="30"/>
  <c r="G67" i="30" a="1"/>
  <c r="G67" i="30"/>
  <c r="F67" i="30" a="1"/>
  <c r="F67" i="30"/>
  <c r="E67" i="30" a="1"/>
  <c r="E67" i="30"/>
  <c r="D67" i="30" a="1"/>
  <c r="D67" i="30"/>
  <c r="C67" i="30" a="1"/>
  <c r="C67" i="30"/>
  <c r="G66" i="30" a="1"/>
  <c r="G66" i="30"/>
  <c r="F66" i="30" a="1"/>
  <c r="F66" i="30"/>
  <c r="E66" i="30" a="1"/>
  <c r="E66" i="30"/>
  <c r="D66" i="30" a="1"/>
  <c r="D66" i="30"/>
  <c r="C66" i="30" a="1"/>
  <c r="C66" i="30"/>
  <c r="BO61" i="30"/>
  <c r="BO65" i="30"/>
  <c r="BN61" i="30"/>
  <c r="BN65" i="30"/>
  <c r="BM61" i="30"/>
  <c r="BM65" i="30"/>
  <c r="BL61" i="30"/>
  <c r="BL65" i="30"/>
  <c r="BK61" i="30"/>
  <c r="BK65" i="30"/>
  <c r="BJ61" i="30"/>
  <c r="BJ65" i="30"/>
  <c r="BI61" i="30"/>
  <c r="BI65" i="30"/>
  <c r="BH61" i="30"/>
  <c r="BH65" i="30"/>
  <c r="BG61" i="30"/>
  <c r="BG65" i="30"/>
  <c r="BF61" i="30"/>
  <c r="BF65" i="30"/>
  <c r="BE61" i="30"/>
  <c r="BE65" i="30"/>
  <c r="BD61" i="30"/>
  <c r="BD65" i="30"/>
  <c r="BC61" i="30"/>
  <c r="BC65" i="30"/>
  <c r="BB61" i="30"/>
  <c r="BB65" i="30"/>
  <c r="BA61" i="30"/>
  <c r="BA65" i="30"/>
  <c r="AZ61" i="30"/>
  <c r="AZ65" i="30"/>
  <c r="AY61" i="30"/>
  <c r="AY65" i="30"/>
  <c r="AX61" i="30"/>
  <c r="AX65" i="30"/>
  <c r="AW61" i="30"/>
  <c r="AW65" i="30"/>
  <c r="AV61" i="30"/>
  <c r="AV65" i="30"/>
  <c r="AU61" i="30"/>
  <c r="AU65" i="30"/>
  <c r="AT61" i="30"/>
  <c r="AT65" i="30"/>
  <c r="AS61" i="30"/>
  <c r="AS65" i="30"/>
  <c r="AR61" i="30"/>
  <c r="AR65" i="30"/>
  <c r="AQ61" i="30"/>
  <c r="AQ65" i="30"/>
  <c r="AP61" i="30"/>
  <c r="AP65" i="30"/>
  <c r="AO61" i="30"/>
  <c r="AO65" i="30"/>
  <c r="AN61" i="30"/>
  <c r="AN65" i="30"/>
  <c r="AM61" i="30"/>
  <c r="AM65" i="30"/>
  <c r="AL61" i="30"/>
  <c r="AL65" i="30"/>
  <c r="AK61" i="30"/>
  <c r="AK65" i="30"/>
  <c r="AJ61" i="30"/>
  <c r="AJ65" i="30"/>
  <c r="AI61" i="30"/>
  <c r="AI65" i="30"/>
  <c r="AH61" i="30"/>
  <c r="AH65" i="30"/>
  <c r="AG61" i="30"/>
  <c r="AG65" i="30"/>
  <c r="AF61" i="30"/>
  <c r="AF65" i="30"/>
  <c r="AE61" i="30"/>
  <c r="AE65" i="30"/>
  <c r="AD61" i="30"/>
  <c r="AD65" i="30"/>
  <c r="AC61" i="30"/>
  <c r="AC65" i="30"/>
  <c r="AB61" i="30"/>
  <c r="AB65" i="30"/>
  <c r="AA61" i="30"/>
  <c r="AA65" i="30"/>
  <c r="Z61" i="30"/>
  <c r="Z65" i="30"/>
  <c r="Y61" i="30"/>
  <c r="Y65" i="30"/>
  <c r="X61" i="30"/>
  <c r="X65" i="30"/>
  <c r="W61" i="30"/>
  <c r="W65" i="30"/>
  <c r="V61" i="30"/>
  <c r="V65" i="30"/>
  <c r="U61" i="30"/>
  <c r="U65" i="30"/>
  <c r="T61" i="30"/>
  <c r="T65" i="30"/>
  <c r="S61" i="30"/>
  <c r="S65" i="30"/>
  <c r="R61" i="30"/>
  <c r="R65" i="30"/>
  <c r="Q61" i="30"/>
  <c r="Q65" i="30"/>
  <c r="P61" i="30"/>
  <c r="P65" i="30"/>
  <c r="O61" i="30"/>
  <c r="O65" i="30"/>
  <c r="N61" i="30"/>
  <c r="N65" i="30"/>
  <c r="M61" i="30"/>
  <c r="M65" i="30"/>
  <c r="L61" i="30"/>
  <c r="L65" i="30"/>
  <c r="K61" i="30"/>
  <c r="K65" i="30"/>
  <c r="J61" i="30"/>
  <c r="J65" i="30"/>
  <c r="I61" i="30"/>
  <c r="I65" i="30"/>
  <c r="H61" i="30"/>
  <c r="H65" i="30"/>
  <c r="G65" i="30" a="1"/>
  <c r="G65" i="30"/>
  <c r="F65" i="30" a="1"/>
  <c r="F65" i="30"/>
  <c r="E65" i="30" a="1"/>
  <c r="E65" i="30"/>
  <c r="D65" i="30" a="1"/>
  <c r="D65" i="30"/>
  <c r="C65" i="30" a="1"/>
  <c r="C65" i="30"/>
  <c r="G64" i="30" a="1"/>
  <c r="G64" i="30"/>
  <c r="F64" i="30" a="1"/>
  <c r="F64" i="30"/>
  <c r="E64" i="30" a="1"/>
  <c r="E64" i="30"/>
  <c r="D64" i="30" a="1"/>
  <c r="D64" i="30"/>
  <c r="C64" i="30" a="1"/>
  <c r="C64" i="30"/>
  <c r="BO63" i="30"/>
  <c r="BN63" i="30"/>
  <c r="BM63" i="30"/>
  <c r="BL63" i="30"/>
  <c r="BK63" i="30"/>
  <c r="BJ63" i="30"/>
  <c r="BI63" i="30"/>
  <c r="BH63" i="30"/>
  <c r="BG63" i="30"/>
  <c r="BF63" i="30"/>
  <c r="BE63" i="30"/>
  <c r="BD63" i="30"/>
  <c r="BC63" i="30"/>
  <c r="BB63" i="30"/>
  <c r="BA63" i="30"/>
  <c r="AZ63" i="30"/>
  <c r="AY63" i="30"/>
  <c r="AX63" i="30"/>
  <c r="AW63" i="30"/>
  <c r="AV63" i="30"/>
  <c r="AU63" i="30"/>
  <c r="AT63" i="30"/>
  <c r="AS63" i="30"/>
  <c r="AR63" i="30"/>
  <c r="AQ63" i="30"/>
  <c r="AP63" i="30"/>
  <c r="AO63" i="30"/>
  <c r="AN63" i="30"/>
  <c r="AM63" i="30"/>
  <c r="AL63" i="30"/>
  <c r="AK63" i="30"/>
  <c r="AJ63" i="30"/>
  <c r="AI63" i="30"/>
  <c r="AH63" i="30"/>
  <c r="AG63" i="30"/>
  <c r="AF63" i="30"/>
  <c r="AE63" i="30"/>
  <c r="AD63" i="30"/>
  <c r="AC63" i="30"/>
  <c r="AB63" i="30"/>
  <c r="AA63" i="30"/>
  <c r="Z63" i="30"/>
  <c r="Y63" i="30"/>
  <c r="X63" i="30"/>
  <c r="W63" i="30"/>
  <c r="V63" i="30"/>
  <c r="U63" i="30"/>
  <c r="T63" i="30"/>
  <c r="S63" i="30"/>
  <c r="R63" i="30"/>
  <c r="Q63" i="30"/>
  <c r="P63" i="30"/>
  <c r="O63" i="30"/>
  <c r="N63" i="30"/>
  <c r="M63" i="30"/>
  <c r="L63" i="30"/>
  <c r="K63" i="30"/>
  <c r="J63" i="30"/>
  <c r="I63" i="30"/>
  <c r="H63" i="30"/>
  <c r="G63" i="30" a="1"/>
  <c r="G63" i="30"/>
  <c r="F63" i="30" a="1"/>
  <c r="F63" i="30"/>
  <c r="E63" i="30" a="1"/>
  <c r="E63" i="30"/>
  <c r="D63" i="30" a="1"/>
  <c r="D63" i="30"/>
  <c r="C63" i="30" a="1"/>
  <c r="C63" i="30"/>
  <c r="B63" i="30"/>
  <c r="BO62" i="30"/>
  <c r="BN62" i="30"/>
  <c r="BM62" i="30"/>
  <c r="BL62" i="30"/>
  <c r="BK62" i="30"/>
  <c r="BJ62" i="30"/>
  <c r="BI62" i="30"/>
  <c r="BH62" i="30"/>
  <c r="BG62" i="30"/>
  <c r="BF62" i="30"/>
  <c r="BE62" i="30"/>
  <c r="BD62" i="30"/>
  <c r="BC62" i="30"/>
  <c r="BB62" i="30"/>
  <c r="BA62" i="30"/>
  <c r="AZ62" i="30"/>
  <c r="AY62" i="30"/>
  <c r="AX62" i="30"/>
  <c r="AW62" i="30"/>
  <c r="AV62" i="30"/>
  <c r="AU62" i="30"/>
  <c r="AT62" i="30"/>
  <c r="AS62" i="30"/>
  <c r="AR62" i="30"/>
  <c r="AQ62" i="30"/>
  <c r="AP62" i="30"/>
  <c r="AO62" i="30"/>
  <c r="AN62" i="30"/>
  <c r="AM62" i="30"/>
  <c r="AL62" i="30"/>
  <c r="AK62" i="30"/>
  <c r="AJ62" i="30"/>
  <c r="AI62" i="30"/>
  <c r="AH62" i="30"/>
  <c r="AG62" i="30"/>
  <c r="AF62" i="30"/>
  <c r="AE62" i="30"/>
  <c r="AD62" i="30"/>
  <c r="AC62" i="30"/>
  <c r="AB62" i="30"/>
  <c r="AA62" i="30"/>
  <c r="Z62" i="30"/>
  <c r="Y62" i="30"/>
  <c r="X62" i="30"/>
  <c r="W62" i="30"/>
  <c r="V62" i="30"/>
  <c r="U62" i="30"/>
  <c r="T62" i="30"/>
  <c r="S62" i="30"/>
  <c r="R62" i="30"/>
  <c r="Q62" i="30"/>
  <c r="P62" i="30"/>
  <c r="O62" i="30"/>
  <c r="N62" i="30"/>
  <c r="M62" i="30"/>
  <c r="L62" i="30"/>
  <c r="K62" i="30"/>
  <c r="J62" i="30"/>
  <c r="I62" i="30"/>
  <c r="H62" i="30"/>
  <c r="G62" i="30" a="1"/>
  <c r="G62" i="30"/>
  <c r="F62" i="30" a="1"/>
  <c r="F62" i="30"/>
  <c r="E62" i="30" a="1"/>
  <c r="E62" i="30"/>
  <c r="D62" i="30" a="1"/>
  <c r="D62" i="30"/>
  <c r="C62" i="30" a="1"/>
  <c r="C62" i="30"/>
  <c r="B62" i="30"/>
  <c r="G61" i="30" a="1"/>
  <c r="G61" i="30"/>
  <c r="F61" i="30" a="1"/>
  <c r="F61" i="30"/>
  <c r="E61" i="30" a="1"/>
  <c r="E61" i="30"/>
  <c r="D61" i="30" a="1"/>
  <c r="D61" i="30"/>
  <c r="C61" i="30" a="1"/>
  <c r="C61" i="30"/>
  <c r="G60" i="30" a="1"/>
  <c r="G60" i="30"/>
  <c r="F60" i="30" a="1"/>
  <c r="F60" i="30"/>
  <c r="E60" i="30" a="1"/>
  <c r="E60" i="30"/>
  <c r="D60" i="30" a="1"/>
  <c r="D60" i="30"/>
  <c r="C60" i="30" a="1"/>
  <c r="C60" i="30"/>
  <c r="G59" i="30" a="1"/>
  <c r="G59" i="30"/>
  <c r="F59" i="30" a="1"/>
  <c r="F59" i="30"/>
  <c r="E59" i="30" a="1"/>
  <c r="E59" i="30"/>
  <c r="D59" i="30" a="1"/>
  <c r="D59" i="30"/>
  <c r="C59" i="30" a="1"/>
  <c r="C59" i="30"/>
  <c r="G58" i="30" a="1"/>
  <c r="G58" i="30"/>
  <c r="F58" i="30" a="1"/>
  <c r="F58" i="30"/>
  <c r="E58" i="30" a="1"/>
  <c r="E58" i="30"/>
  <c r="D58" i="30" a="1"/>
  <c r="D58" i="30"/>
  <c r="C58" i="30" a="1"/>
  <c r="C58" i="30"/>
  <c r="H51" i="30"/>
  <c r="I51" i="30"/>
  <c r="J51" i="30"/>
  <c r="K51" i="30"/>
  <c r="L51" i="30"/>
  <c r="M51" i="30"/>
  <c r="N51" i="30"/>
  <c r="O51" i="30"/>
  <c r="P51" i="30"/>
  <c r="Q51" i="30"/>
  <c r="R51" i="30"/>
  <c r="S51" i="30"/>
  <c r="T51" i="30"/>
  <c r="U51" i="30"/>
  <c r="V51" i="30"/>
  <c r="W51" i="30"/>
  <c r="X51" i="30"/>
  <c r="Y51" i="30"/>
  <c r="Z51" i="30"/>
  <c r="AA51" i="30"/>
  <c r="AB51" i="30"/>
  <c r="AC51" i="30"/>
  <c r="AD51" i="30"/>
  <c r="AE51" i="30"/>
  <c r="AF51" i="30"/>
  <c r="AG51" i="30"/>
  <c r="AH51" i="30"/>
  <c r="AI51" i="30"/>
  <c r="AJ51" i="30"/>
  <c r="AK51" i="30"/>
  <c r="AL51" i="30"/>
  <c r="AM51" i="30"/>
  <c r="AN51" i="30"/>
  <c r="AO51" i="30"/>
  <c r="AP51" i="30"/>
  <c r="AQ51" i="30"/>
  <c r="AR51" i="30"/>
  <c r="AS51" i="30"/>
  <c r="AT51" i="30"/>
  <c r="AU51" i="30"/>
  <c r="AV51" i="30"/>
  <c r="AW51" i="30"/>
  <c r="AX51" i="30"/>
  <c r="AY51" i="30"/>
  <c r="AZ51" i="30"/>
  <c r="BA51" i="30"/>
  <c r="BB51" i="30"/>
  <c r="BC51" i="30"/>
  <c r="BD49" i="30"/>
  <c r="BD51" i="30"/>
  <c r="BE49" i="30"/>
  <c r="BE51" i="30"/>
  <c r="BF49" i="30"/>
  <c r="BF51" i="30"/>
  <c r="BG49" i="30"/>
  <c r="BG51" i="30"/>
  <c r="BH49" i="30"/>
  <c r="BH51" i="30"/>
  <c r="BI49" i="30"/>
  <c r="BI51" i="30"/>
  <c r="BJ49" i="30"/>
  <c r="BJ51" i="30"/>
  <c r="BK49" i="30"/>
  <c r="BK51" i="30"/>
  <c r="BL49" i="30"/>
  <c r="BL51" i="30"/>
  <c r="BM49" i="30"/>
  <c r="BM51" i="30"/>
  <c r="BN49" i="30"/>
  <c r="BN51" i="30"/>
  <c r="BO49" i="30"/>
  <c r="BO51" i="30"/>
  <c r="B44" i="30"/>
  <c r="B46" i="30"/>
  <c r="H50" i="30"/>
  <c r="I50" i="30"/>
  <c r="J50" i="30"/>
  <c r="K50" i="30"/>
  <c r="L50" i="30"/>
  <c r="M50" i="30"/>
  <c r="N50" i="30"/>
  <c r="O50" i="30"/>
  <c r="P50" i="30"/>
  <c r="Q50" i="30"/>
  <c r="R50" i="30"/>
  <c r="S50" i="30"/>
  <c r="T50" i="30"/>
  <c r="U50" i="30"/>
  <c r="V50" i="30"/>
  <c r="W50" i="30"/>
  <c r="X50" i="30"/>
  <c r="Y50" i="30"/>
  <c r="Z50" i="30"/>
  <c r="AA50" i="30"/>
  <c r="AB50" i="30"/>
  <c r="AC50" i="30"/>
  <c r="AD50" i="30"/>
  <c r="AE50" i="30"/>
  <c r="AF50" i="30"/>
  <c r="AG50" i="30"/>
  <c r="AH50" i="30"/>
  <c r="AI50" i="30"/>
  <c r="AJ50" i="30"/>
  <c r="AK50" i="30"/>
  <c r="AL50" i="30"/>
  <c r="AM50" i="30"/>
  <c r="AN50" i="30"/>
  <c r="AO50" i="30"/>
  <c r="AP50" i="30"/>
  <c r="AQ50" i="30"/>
  <c r="AR50" i="30"/>
  <c r="AS50" i="30"/>
  <c r="AT50" i="30"/>
  <c r="AU50" i="30"/>
  <c r="AV50" i="30"/>
  <c r="AW50" i="30"/>
  <c r="AX50" i="30"/>
  <c r="AY50" i="30"/>
  <c r="AZ50" i="30"/>
  <c r="BA50" i="30"/>
  <c r="BB50" i="30"/>
  <c r="BC50" i="30"/>
  <c r="BD50" i="30"/>
  <c r="BE50" i="30"/>
  <c r="BF50" i="30"/>
  <c r="BG50" i="30"/>
  <c r="BH50" i="30"/>
  <c r="BI50" i="30"/>
  <c r="BJ50" i="30"/>
  <c r="BK50" i="30"/>
  <c r="BL50" i="30"/>
  <c r="BM50" i="30"/>
  <c r="BN50" i="30"/>
  <c r="BO50" i="30"/>
  <c r="BO52" i="30"/>
  <c r="BO42" i="30"/>
  <c r="B36" i="30"/>
  <c r="B43" i="30"/>
  <c r="H53" i="30"/>
  <c r="I53" i="30"/>
  <c r="J53" i="30"/>
  <c r="K53" i="30"/>
  <c r="L53" i="30"/>
  <c r="M53" i="30"/>
  <c r="N53" i="30"/>
  <c r="O53" i="30"/>
  <c r="P53" i="30"/>
  <c r="Q53" i="30"/>
  <c r="R53" i="30"/>
  <c r="S53" i="30"/>
  <c r="T53" i="30"/>
  <c r="U53" i="30"/>
  <c r="V53" i="30"/>
  <c r="W53" i="30"/>
  <c r="X53" i="30"/>
  <c r="Y53" i="30"/>
  <c r="Z53" i="30"/>
  <c r="AA53" i="30"/>
  <c r="AB53" i="30"/>
  <c r="AC53" i="30"/>
  <c r="AD53" i="30"/>
  <c r="AE53" i="30"/>
  <c r="AF53" i="30"/>
  <c r="AG53" i="30"/>
  <c r="AH53" i="30"/>
  <c r="AI53" i="30"/>
  <c r="AJ53" i="30"/>
  <c r="AK53" i="30"/>
  <c r="AL53" i="30"/>
  <c r="AM53" i="30"/>
  <c r="AN53" i="30"/>
  <c r="AO53" i="30"/>
  <c r="AP53" i="30"/>
  <c r="AQ53" i="30"/>
  <c r="AR53" i="30"/>
  <c r="AS53" i="30"/>
  <c r="AT53" i="30"/>
  <c r="AU53" i="30"/>
  <c r="AV53" i="30"/>
  <c r="AW53" i="30"/>
  <c r="AX53" i="30"/>
  <c r="AY53" i="30"/>
  <c r="AZ53" i="30"/>
  <c r="BA53" i="30"/>
  <c r="BB53" i="30"/>
  <c r="BC53" i="30"/>
  <c r="BD53" i="30"/>
  <c r="BE53" i="30"/>
  <c r="BF53" i="30"/>
  <c r="BG53" i="30"/>
  <c r="BH53" i="30"/>
  <c r="BI53" i="30"/>
  <c r="BJ53" i="30"/>
  <c r="BK53" i="30"/>
  <c r="BL53" i="30"/>
  <c r="BM53" i="30"/>
  <c r="BN53" i="30"/>
  <c r="BO53" i="30"/>
  <c r="BO54" i="30"/>
  <c r="BO43" i="30"/>
  <c r="BO33" i="30"/>
  <c r="BO34" i="30"/>
  <c r="BO55" i="30"/>
  <c r="BN52" i="30"/>
  <c r="BN42" i="30"/>
  <c r="BN54" i="30"/>
  <c r="BN43" i="30"/>
  <c r="BN33" i="30"/>
  <c r="BN34" i="30"/>
  <c r="BN55" i="30"/>
  <c r="BM52" i="30"/>
  <c r="BM42" i="30"/>
  <c r="BM54" i="30"/>
  <c r="BM43" i="30"/>
  <c r="BM33" i="30"/>
  <c r="BM34" i="30"/>
  <c r="BM55" i="30"/>
  <c r="BL52" i="30"/>
  <c r="BL42" i="30"/>
  <c r="BL54" i="30"/>
  <c r="BL43" i="30"/>
  <c r="BL33" i="30"/>
  <c r="BL34" i="30"/>
  <c r="BL55" i="30"/>
  <c r="BK52" i="30"/>
  <c r="BK42" i="30"/>
  <c r="BK54" i="30"/>
  <c r="BK43" i="30"/>
  <c r="BK33" i="30"/>
  <c r="BK34" i="30"/>
  <c r="BK55" i="30"/>
  <c r="BJ52" i="30"/>
  <c r="BJ42" i="30"/>
  <c r="BJ54" i="30"/>
  <c r="BJ43" i="30"/>
  <c r="BJ33" i="30"/>
  <c r="BJ34" i="30"/>
  <c r="BJ55" i="30"/>
  <c r="BI52" i="30"/>
  <c r="BI42" i="30"/>
  <c r="BI54" i="30"/>
  <c r="BI43" i="30"/>
  <c r="BI33" i="30"/>
  <c r="BI34" i="30"/>
  <c r="BI55" i="30"/>
  <c r="BH52" i="30"/>
  <c r="BH42" i="30"/>
  <c r="BH54" i="30"/>
  <c r="BH43" i="30"/>
  <c r="BH33" i="30"/>
  <c r="BH34" i="30"/>
  <c r="BH55" i="30"/>
  <c r="BG52" i="30"/>
  <c r="BG42" i="30"/>
  <c r="BG54" i="30"/>
  <c r="BG43" i="30"/>
  <c r="BG33" i="30"/>
  <c r="BG34" i="30"/>
  <c r="BG55" i="30"/>
  <c r="BF52" i="30"/>
  <c r="BF42" i="30"/>
  <c r="BF54" i="30"/>
  <c r="BF43" i="30"/>
  <c r="BF33" i="30"/>
  <c r="BF34" i="30"/>
  <c r="BF55" i="30"/>
  <c r="BE52" i="30"/>
  <c r="BE42" i="30"/>
  <c r="BE54" i="30"/>
  <c r="BE43" i="30"/>
  <c r="BE33" i="30"/>
  <c r="BE34" i="30"/>
  <c r="BE55" i="30"/>
  <c r="BD52" i="30"/>
  <c r="BD42" i="30"/>
  <c r="BD54" i="30"/>
  <c r="BD43" i="30"/>
  <c r="BD33" i="30"/>
  <c r="BD34" i="30"/>
  <c r="BD55" i="30"/>
  <c r="BC52" i="30"/>
  <c r="BC42" i="30"/>
  <c r="BC54" i="30"/>
  <c r="BC43" i="30"/>
  <c r="BC33" i="30"/>
  <c r="BC34" i="30"/>
  <c r="BC55" i="30"/>
  <c r="BB52" i="30"/>
  <c r="BB42" i="30"/>
  <c r="BB54" i="30"/>
  <c r="BB43" i="30"/>
  <c r="BB33" i="30"/>
  <c r="BB34" i="30"/>
  <c r="BB55" i="30"/>
  <c r="BA52" i="30"/>
  <c r="BA42" i="30"/>
  <c r="BA54" i="30"/>
  <c r="BA43" i="30"/>
  <c r="BA33" i="30"/>
  <c r="BA34" i="30"/>
  <c r="BA55" i="30"/>
  <c r="AZ52" i="30"/>
  <c r="AZ42" i="30"/>
  <c r="AZ54" i="30"/>
  <c r="AZ43" i="30"/>
  <c r="AZ33" i="30"/>
  <c r="AZ34" i="30"/>
  <c r="AZ55" i="30"/>
  <c r="AY52" i="30"/>
  <c r="AY42" i="30"/>
  <c r="AY54" i="30"/>
  <c r="AY43" i="30"/>
  <c r="AY33" i="30"/>
  <c r="AY34" i="30"/>
  <c r="AY55" i="30"/>
  <c r="AX52" i="30"/>
  <c r="AX42" i="30"/>
  <c r="AX54" i="30"/>
  <c r="AX43" i="30"/>
  <c r="AX33" i="30"/>
  <c r="AX34" i="30"/>
  <c r="AX55" i="30"/>
  <c r="AW52" i="30"/>
  <c r="AW42" i="30"/>
  <c r="AW54" i="30"/>
  <c r="AW43" i="30"/>
  <c r="AW33" i="30"/>
  <c r="AW34" i="30"/>
  <c r="AW55" i="30"/>
  <c r="AV52" i="30"/>
  <c r="AV42" i="30"/>
  <c r="AV54" i="30"/>
  <c r="AV43" i="30"/>
  <c r="AV33" i="30"/>
  <c r="AV34" i="30"/>
  <c r="AV55" i="30"/>
  <c r="AU52" i="30"/>
  <c r="AU42" i="30"/>
  <c r="AU54" i="30"/>
  <c r="AU43" i="30"/>
  <c r="AU33" i="30"/>
  <c r="AU34" i="30"/>
  <c r="AU55" i="30"/>
  <c r="AT52" i="30"/>
  <c r="AT42" i="30"/>
  <c r="AT54" i="30"/>
  <c r="AT43" i="30"/>
  <c r="AT33" i="30"/>
  <c r="AT34" i="30"/>
  <c r="AT55" i="30"/>
  <c r="AS52" i="30"/>
  <c r="AS42" i="30"/>
  <c r="AS54" i="30"/>
  <c r="AS43" i="30"/>
  <c r="AS33" i="30"/>
  <c r="AS34" i="30"/>
  <c r="AS55" i="30"/>
  <c r="AR52" i="30"/>
  <c r="AR42" i="30"/>
  <c r="AR54" i="30"/>
  <c r="AR43" i="30"/>
  <c r="AR33" i="30"/>
  <c r="AR34" i="30"/>
  <c r="AR55" i="30"/>
  <c r="AQ52" i="30"/>
  <c r="AQ42" i="30"/>
  <c r="AQ54" i="30"/>
  <c r="AQ43" i="30"/>
  <c r="AQ33" i="30"/>
  <c r="AQ34" i="30"/>
  <c r="AQ55" i="30"/>
  <c r="AP52" i="30"/>
  <c r="AP42" i="30"/>
  <c r="AP54" i="30"/>
  <c r="AP43" i="30"/>
  <c r="AP33" i="30"/>
  <c r="AP34" i="30"/>
  <c r="AP55" i="30"/>
  <c r="AO52" i="30"/>
  <c r="AO42" i="30"/>
  <c r="AO54" i="30"/>
  <c r="AO43" i="30"/>
  <c r="AO33" i="30"/>
  <c r="AO34" i="30"/>
  <c r="AO55" i="30"/>
  <c r="AN52" i="30"/>
  <c r="AN42" i="30"/>
  <c r="AN54" i="30"/>
  <c r="AN43" i="30"/>
  <c r="AN33" i="30"/>
  <c r="AN34" i="30"/>
  <c r="AN55" i="30"/>
  <c r="AM52" i="30"/>
  <c r="AM42" i="30"/>
  <c r="AM54" i="30"/>
  <c r="AM43" i="30"/>
  <c r="AM33" i="30"/>
  <c r="AM34" i="30"/>
  <c r="AM55" i="30"/>
  <c r="AL52" i="30"/>
  <c r="AL42" i="30"/>
  <c r="AL54" i="30"/>
  <c r="AL43" i="30"/>
  <c r="AL33" i="30"/>
  <c r="AL34" i="30"/>
  <c r="AL55" i="30"/>
  <c r="AK52" i="30"/>
  <c r="AK42" i="30"/>
  <c r="AK54" i="30"/>
  <c r="AK43" i="30"/>
  <c r="AK33" i="30"/>
  <c r="AK34" i="30"/>
  <c r="AK55" i="30"/>
  <c r="AJ52" i="30"/>
  <c r="AJ42" i="30"/>
  <c r="AJ54" i="30"/>
  <c r="AJ43" i="30"/>
  <c r="AJ33" i="30"/>
  <c r="AJ34" i="30"/>
  <c r="AJ55" i="30"/>
  <c r="AI52" i="30"/>
  <c r="AI42" i="30"/>
  <c r="AI54" i="30"/>
  <c r="AI43" i="30"/>
  <c r="AI33" i="30"/>
  <c r="AI34" i="30"/>
  <c r="AI55" i="30"/>
  <c r="AH52" i="30"/>
  <c r="AH42" i="30"/>
  <c r="AH54" i="30"/>
  <c r="AH43" i="30"/>
  <c r="AH33" i="30"/>
  <c r="AH34" i="30"/>
  <c r="AH55" i="30"/>
  <c r="AG52" i="30"/>
  <c r="AG42" i="30"/>
  <c r="AG54" i="30"/>
  <c r="AG43" i="30"/>
  <c r="AG33" i="30"/>
  <c r="AG34" i="30"/>
  <c r="AG55" i="30"/>
  <c r="AF52" i="30"/>
  <c r="AF42" i="30"/>
  <c r="AF54" i="30"/>
  <c r="AF43" i="30"/>
  <c r="AF33" i="30"/>
  <c r="AF34" i="30"/>
  <c r="AF55" i="30"/>
  <c r="AE52" i="30"/>
  <c r="AE42" i="30"/>
  <c r="AE54" i="30"/>
  <c r="AE43" i="30"/>
  <c r="AE33" i="30"/>
  <c r="AE34" i="30"/>
  <c r="AE55" i="30"/>
  <c r="AD52" i="30"/>
  <c r="AD42" i="30"/>
  <c r="AD54" i="30"/>
  <c r="AD43" i="30"/>
  <c r="AD33" i="30"/>
  <c r="AD34" i="30"/>
  <c r="AD55" i="30"/>
  <c r="AC52" i="30"/>
  <c r="AC42" i="30"/>
  <c r="AC54" i="30"/>
  <c r="AC43" i="30"/>
  <c r="AC33" i="30"/>
  <c r="AC34" i="30"/>
  <c r="AC55" i="30"/>
  <c r="AB52" i="30"/>
  <c r="AB42" i="30"/>
  <c r="AB54" i="30"/>
  <c r="AB43" i="30"/>
  <c r="AB33" i="30"/>
  <c r="AB34" i="30"/>
  <c r="AB55" i="30"/>
  <c r="AA52" i="30"/>
  <c r="AA42" i="30"/>
  <c r="AA54" i="30"/>
  <c r="AA43" i="30"/>
  <c r="AA33" i="30"/>
  <c r="AA34" i="30"/>
  <c r="AA55" i="30"/>
  <c r="Z52" i="30"/>
  <c r="Z42" i="30"/>
  <c r="Z54" i="30"/>
  <c r="Z43" i="30"/>
  <c r="Z33" i="30"/>
  <c r="Z34" i="30"/>
  <c r="Z55" i="30"/>
  <c r="Y52" i="30"/>
  <c r="Y42" i="30"/>
  <c r="Y54" i="30"/>
  <c r="Y43" i="30"/>
  <c r="Y33" i="30"/>
  <c r="Y34" i="30"/>
  <c r="Y55" i="30"/>
  <c r="X52" i="30"/>
  <c r="X42" i="30"/>
  <c r="X54" i="30"/>
  <c r="X43" i="30"/>
  <c r="X33" i="30"/>
  <c r="X34" i="30"/>
  <c r="X55" i="30"/>
  <c r="W52" i="30"/>
  <c r="W42" i="30"/>
  <c r="W54" i="30"/>
  <c r="W43" i="30"/>
  <c r="W33" i="30"/>
  <c r="W34" i="30"/>
  <c r="W55" i="30"/>
  <c r="V52" i="30"/>
  <c r="V42" i="30"/>
  <c r="V54" i="30"/>
  <c r="V43" i="30"/>
  <c r="V33" i="30"/>
  <c r="V34" i="30"/>
  <c r="V55" i="30"/>
  <c r="U52" i="30"/>
  <c r="U42" i="30"/>
  <c r="U54" i="30"/>
  <c r="U43" i="30"/>
  <c r="U33" i="30"/>
  <c r="U34" i="30"/>
  <c r="U55" i="30"/>
  <c r="T52" i="30"/>
  <c r="T42" i="30"/>
  <c r="T54" i="30"/>
  <c r="T43" i="30"/>
  <c r="T33" i="30"/>
  <c r="T34" i="30"/>
  <c r="T55" i="30"/>
  <c r="S52" i="30"/>
  <c r="S42" i="30"/>
  <c r="S54" i="30"/>
  <c r="S43" i="30"/>
  <c r="S33" i="30"/>
  <c r="S34" i="30"/>
  <c r="S55" i="30"/>
  <c r="R52" i="30"/>
  <c r="R42" i="30"/>
  <c r="R54" i="30"/>
  <c r="R43" i="30"/>
  <c r="R33" i="30"/>
  <c r="R34" i="30"/>
  <c r="R55" i="30"/>
  <c r="Q52" i="30"/>
  <c r="Q42" i="30"/>
  <c r="Q54" i="30"/>
  <c r="Q43" i="30"/>
  <c r="Q33" i="30"/>
  <c r="Q34" i="30"/>
  <c r="Q55" i="30"/>
  <c r="P52" i="30"/>
  <c r="P42" i="30"/>
  <c r="P54" i="30"/>
  <c r="P43" i="30"/>
  <c r="P33" i="30"/>
  <c r="P34" i="30"/>
  <c r="P55" i="30"/>
  <c r="O52" i="30"/>
  <c r="O42" i="30"/>
  <c r="O54" i="30"/>
  <c r="O43" i="30"/>
  <c r="O33" i="30"/>
  <c r="O34" i="30"/>
  <c r="O55" i="30"/>
  <c r="N52" i="30"/>
  <c r="N42" i="30"/>
  <c r="N54" i="30"/>
  <c r="N43" i="30"/>
  <c r="N33" i="30"/>
  <c r="N34" i="30"/>
  <c r="N55" i="30"/>
  <c r="M52" i="30"/>
  <c r="M42" i="30"/>
  <c r="M54" i="30"/>
  <c r="M43" i="30"/>
  <c r="M33" i="30"/>
  <c r="M34" i="30"/>
  <c r="M55" i="30"/>
  <c r="L52" i="30"/>
  <c r="L42" i="30"/>
  <c r="L54" i="30"/>
  <c r="L43" i="30"/>
  <c r="L33" i="30"/>
  <c r="L34" i="30"/>
  <c r="L55" i="30"/>
  <c r="K52" i="30"/>
  <c r="K42" i="30"/>
  <c r="K54" i="30"/>
  <c r="K43" i="30"/>
  <c r="K33" i="30"/>
  <c r="K34" i="30"/>
  <c r="K55" i="30"/>
  <c r="J52" i="30"/>
  <c r="J42" i="30"/>
  <c r="J54" i="30"/>
  <c r="J43" i="30"/>
  <c r="J33" i="30"/>
  <c r="J34" i="30"/>
  <c r="J55" i="30"/>
  <c r="I52" i="30"/>
  <c r="I42" i="30"/>
  <c r="I54" i="30"/>
  <c r="I43" i="30"/>
  <c r="I33" i="30"/>
  <c r="I34" i="30"/>
  <c r="I55" i="30"/>
  <c r="H52" i="30"/>
  <c r="H42" i="30"/>
  <c r="H54" i="30"/>
  <c r="H43" i="30"/>
  <c r="H33" i="30"/>
  <c r="H34" i="30"/>
  <c r="H55" i="30"/>
  <c r="G55" i="30" a="1"/>
  <c r="G55" i="30"/>
  <c r="F55" i="30" a="1"/>
  <c r="F55" i="30"/>
  <c r="E55" i="30" a="1"/>
  <c r="E55" i="30"/>
  <c r="D55" i="30" a="1"/>
  <c r="D55" i="30"/>
  <c r="C55" i="30" a="1"/>
  <c r="C55" i="30"/>
  <c r="C50" i="30" a="1"/>
  <c r="C50" i="30"/>
  <c r="D50" i="30" a="1"/>
  <c r="D50" i="30"/>
  <c r="E50" i="30" a="1"/>
  <c r="F50" i="30" a="1"/>
  <c r="G50" i="30" a="1"/>
  <c r="E50" i="30"/>
  <c r="F50" i="30"/>
  <c r="G50" i="30"/>
  <c r="C53" i="30" a="1"/>
  <c r="D53" i="30" a="1"/>
  <c r="E53" i="30" a="1"/>
  <c r="F53" i="30" a="1"/>
  <c r="G53" i="30" a="1"/>
  <c r="C53" i="30"/>
  <c r="D53" i="30"/>
  <c r="E53" i="30"/>
  <c r="F53" i="30"/>
  <c r="G53" i="30"/>
  <c r="G54" i="30"/>
  <c r="F54" i="30"/>
  <c r="E54" i="30"/>
  <c r="D54" i="30"/>
  <c r="C54" i="30"/>
  <c r="C49" i="30" a="1"/>
  <c r="C49" i="30"/>
  <c r="C51" i="30"/>
  <c r="D49" i="30" a="1"/>
  <c r="D49" i="30"/>
  <c r="D51" i="30"/>
  <c r="E49" i="30" a="1"/>
  <c r="E49" i="30"/>
  <c r="E51" i="30"/>
  <c r="F49" i="30" a="1"/>
  <c r="F49" i="30"/>
  <c r="F51" i="30"/>
  <c r="G49" i="30" a="1"/>
  <c r="G49" i="30"/>
  <c r="G51" i="30"/>
  <c r="BO35" i="30"/>
  <c r="BO39" i="30"/>
  <c r="BO41" i="30"/>
  <c r="BO48" i="30"/>
  <c r="BN35" i="30"/>
  <c r="BN39" i="30"/>
  <c r="BN41" i="30"/>
  <c r="BN48" i="30"/>
  <c r="BM35" i="30"/>
  <c r="BM39" i="30"/>
  <c r="BM41" i="30"/>
  <c r="BM48" i="30"/>
  <c r="BL35" i="30"/>
  <c r="BL39" i="30"/>
  <c r="BL41" i="30"/>
  <c r="BL48" i="30"/>
  <c r="BK35" i="30"/>
  <c r="BK39" i="30"/>
  <c r="BK41" i="30"/>
  <c r="BK48" i="30"/>
  <c r="BJ35" i="30"/>
  <c r="BJ39" i="30"/>
  <c r="BJ41" i="30"/>
  <c r="BJ48" i="30"/>
  <c r="BI35" i="30"/>
  <c r="BI39" i="30"/>
  <c r="BI41" i="30"/>
  <c r="BI48" i="30"/>
  <c r="BH35" i="30"/>
  <c r="BH39" i="30"/>
  <c r="BH41" i="30"/>
  <c r="BH48" i="30"/>
  <c r="BG35" i="30"/>
  <c r="BG39" i="30"/>
  <c r="BG41" i="30"/>
  <c r="BG48" i="30"/>
  <c r="BF35" i="30"/>
  <c r="BF39" i="30"/>
  <c r="BF41" i="30"/>
  <c r="BF48" i="30"/>
  <c r="BE35" i="30"/>
  <c r="BE39" i="30"/>
  <c r="BE41" i="30"/>
  <c r="BE48" i="30"/>
  <c r="BD35" i="30"/>
  <c r="BD39" i="30"/>
  <c r="BD41" i="30"/>
  <c r="BD48" i="30"/>
  <c r="BC35" i="30"/>
  <c r="BC39" i="30"/>
  <c r="BC41" i="30"/>
  <c r="BC48" i="30"/>
  <c r="BB35" i="30"/>
  <c r="BB39" i="30"/>
  <c r="BB41" i="30"/>
  <c r="BB48" i="30"/>
  <c r="BA35" i="30"/>
  <c r="BA39" i="30"/>
  <c r="BA41" i="30"/>
  <c r="BA48" i="30"/>
  <c r="AZ35" i="30"/>
  <c r="AZ39" i="30"/>
  <c r="AZ41" i="30"/>
  <c r="AZ48" i="30"/>
  <c r="AY35" i="30"/>
  <c r="AY39" i="30"/>
  <c r="AY41" i="30"/>
  <c r="AY48" i="30"/>
  <c r="AX35" i="30"/>
  <c r="AX39" i="30"/>
  <c r="AX41" i="30"/>
  <c r="AX48" i="30"/>
  <c r="AW35" i="30"/>
  <c r="AW39" i="30"/>
  <c r="AW41" i="30"/>
  <c r="AW48" i="30"/>
  <c r="AV35" i="30"/>
  <c r="AV39" i="30"/>
  <c r="AV41" i="30"/>
  <c r="AV48" i="30"/>
  <c r="AU35" i="30"/>
  <c r="AU39" i="30"/>
  <c r="AU41" i="30"/>
  <c r="AU48" i="30"/>
  <c r="AT35" i="30"/>
  <c r="AT39" i="30"/>
  <c r="AT41" i="30"/>
  <c r="AT48" i="30"/>
  <c r="AS35" i="30"/>
  <c r="AS39" i="30"/>
  <c r="AS41" i="30"/>
  <c r="AS48" i="30"/>
  <c r="AR35" i="30"/>
  <c r="AR39" i="30"/>
  <c r="AR41" i="30"/>
  <c r="AR48" i="30"/>
  <c r="AQ35" i="30"/>
  <c r="AQ39" i="30"/>
  <c r="AQ41" i="30"/>
  <c r="AQ48" i="30"/>
  <c r="AP35" i="30"/>
  <c r="AP39" i="30"/>
  <c r="AP41" i="30"/>
  <c r="AP48" i="30"/>
  <c r="AO35" i="30"/>
  <c r="AO39" i="30"/>
  <c r="AO41" i="30"/>
  <c r="AO48" i="30"/>
  <c r="AN35" i="30"/>
  <c r="AN39" i="30"/>
  <c r="AN41" i="30"/>
  <c r="AN48" i="30"/>
  <c r="AM35" i="30"/>
  <c r="AM39" i="30"/>
  <c r="AM41" i="30"/>
  <c r="AM48" i="30"/>
  <c r="AL35" i="30"/>
  <c r="AL39" i="30"/>
  <c r="AL41" i="30"/>
  <c r="AL48" i="30"/>
  <c r="AK35" i="30"/>
  <c r="AK39" i="30"/>
  <c r="AK41" i="30"/>
  <c r="AK48" i="30"/>
  <c r="AJ35" i="30"/>
  <c r="AJ39" i="30"/>
  <c r="AJ41" i="30"/>
  <c r="AJ48" i="30"/>
  <c r="AI35" i="30"/>
  <c r="AI39" i="30"/>
  <c r="AI41" i="30"/>
  <c r="AI48" i="30"/>
  <c r="AH35" i="30"/>
  <c r="AH39" i="30"/>
  <c r="AH41" i="30"/>
  <c r="AH48" i="30"/>
  <c r="AG35" i="30"/>
  <c r="AG39" i="30"/>
  <c r="AG41" i="30"/>
  <c r="AG48" i="30"/>
  <c r="AF35" i="30"/>
  <c r="AF39" i="30"/>
  <c r="AF41" i="30"/>
  <c r="AF48" i="30"/>
  <c r="AE35" i="30"/>
  <c r="AE39" i="30"/>
  <c r="AE41" i="30"/>
  <c r="AE48" i="30"/>
  <c r="AD35" i="30"/>
  <c r="AD39" i="30"/>
  <c r="AD41" i="30"/>
  <c r="AD48" i="30"/>
  <c r="AC35" i="30"/>
  <c r="AC39" i="30"/>
  <c r="AC41" i="30"/>
  <c r="AC48" i="30"/>
  <c r="AB35" i="30"/>
  <c r="AB39" i="30"/>
  <c r="AB41" i="30"/>
  <c r="AB48" i="30"/>
  <c r="AA35" i="30"/>
  <c r="AA39" i="30"/>
  <c r="AA41" i="30"/>
  <c r="AA48" i="30"/>
  <c r="Z35" i="30"/>
  <c r="Z39" i="30"/>
  <c r="Z41" i="30"/>
  <c r="Z48" i="30"/>
  <c r="Y35" i="30"/>
  <c r="Y39" i="30"/>
  <c r="Y41" i="30"/>
  <c r="Y48" i="30"/>
  <c r="X35" i="30"/>
  <c r="X39" i="30"/>
  <c r="X41" i="30"/>
  <c r="X48" i="30"/>
  <c r="W35" i="30"/>
  <c r="W39" i="30"/>
  <c r="W41" i="30"/>
  <c r="W48" i="30"/>
  <c r="V35" i="30"/>
  <c r="V39" i="30"/>
  <c r="V41" i="30"/>
  <c r="V48" i="30"/>
  <c r="U35" i="30"/>
  <c r="U39" i="30"/>
  <c r="U41" i="30"/>
  <c r="U48" i="30"/>
  <c r="T35" i="30"/>
  <c r="T39" i="30"/>
  <c r="T41" i="30"/>
  <c r="T48" i="30"/>
  <c r="S35" i="30"/>
  <c r="S39" i="30"/>
  <c r="S41" i="30"/>
  <c r="S48" i="30"/>
  <c r="R35" i="30"/>
  <c r="R39" i="30"/>
  <c r="R41" i="30"/>
  <c r="R48" i="30"/>
  <c r="Q35" i="30"/>
  <c r="Q39" i="30"/>
  <c r="Q41" i="30"/>
  <c r="Q48" i="30"/>
  <c r="P35" i="30"/>
  <c r="P39" i="30"/>
  <c r="P41" i="30"/>
  <c r="P48" i="30"/>
  <c r="O35" i="30"/>
  <c r="O39" i="30"/>
  <c r="O41" i="30"/>
  <c r="O48" i="30"/>
  <c r="N35" i="30"/>
  <c r="N39" i="30"/>
  <c r="N41" i="30"/>
  <c r="N48" i="30"/>
  <c r="M35" i="30"/>
  <c r="M39" i="30"/>
  <c r="M41" i="30"/>
  <c r="M48" i="30"/>
  <c r="L35" i="30"/>
  <c r="L39" i="30"/>
  <c r="L41" i="30"/>
  <c r="L48" i="30"/>
  <c r="K35" i="30"/>
  <c r="K39" i="30"/>
  <c r="K41" i="30"/>
  <c r="K48" i="30"/>
  <c r="J35" i="30"/>
  <c r="J39" i="30"/>
  <c r="J41" i="30"/>
  <c r="J48" i="30"/>
  <c r="I35" i="30"/>
  <c r="I39" i="30"/>
  <c r="I41" i="30"/>
  <c r="I48" i="30"/>
  <c r="H35" i="30"/>
  <c r="H39" i="30"/>
  <c r="H41" i="30"/>
  <c r="H48" i="30"/>
  <c r="G48" i="30" a="1"/>
  <c r="G48" i="30"/>
  <c r="F48" i="30" a="1"/>
  <c r="F48" i="30"/>
  <c r="E48" i="30" a="1"/>
  <c r="E48" i="30"/>
  <c r="D48" i="30" a="1"/>
  <c r="D48" i="30"/>
  <c r="C48" i="30" a="1"/>
  <c r="C48" i="30"/>
  <c r="G43" i="30" a="1"/>
  <c r="G43" i="30"/>
  <c r="F43" i="30" a="1"/>
  <c r="F43" i="30"/>
  <c r="E43" i="30" a="1"/>
  <c r="E43" i="30"/>
  <c r="D43" i="30" a="1"/>
  <c r="D43" i="30"/>
  <c r="C43" i="30" a="1"/>
  <c r="C43" i="30"/>
  <c r="G42" i="30" a="1"/>
  <c r="G42" i="30"/>
  <c r="F42" i="30" a="1"/>
  <c r="F42" i="30"/>
  <c r="E42" i="30" a="1"/>
  <c r="E42" i="30"/>
  <c r="D42" i="30" a="1"/>
  <c r="D42" i="30"/>
  <c r="C42" i="30" a="1"/>
  <c r="C42" i="30"/>
  <c r="G41" i="30" a="1"/>
  <c r="G41" i="30"/>
  <c r="F41" i="30" a="1"/>
  <c r="F41" i="30"/>
  <c r="E41" i="30" a="1"/>
  <c r="E41" i="30"/>
  <c r="D41" i="30" a="1"/>
  <c r="D41" i="30"/>
  <c r="C41" i="30" a="1"/>
  <c r="C41" i="30"/>
  <c r="BO36" i="30"/>
  <c r="BO40" i="30"/>
  <c r="BN36" i="30"/>
  <c r="BN40" i="30"/>
  <c r="BM36" i="30"/>
  <c r="BM40" i="30"/>
  <c r="BL36" i="30"/>
  <c r="BL40" i="30"/>
  <c r="BK36" i="30"/>
  <c r="BK40" i="30"/>
  <c r="BJ36" i="30"/>
  <c r="BJ40" i="30"/>
  <c r="BI36" i="30"/>
  <c r="BI40" i="30"/>
  <c r="BH36" i="30"/>
  <c r="BH40" i="30"/>
  <c r="BG36" i="30"/>
  <c r="BG40" i="30"/>
  <c r="BF36" i="30"/>
  <c r="BF40" i="30"/>
  <c r="BE36" i="30"/>
  <c r="BE40" i="30"/>
  <c r="BD36" i="30"/>
  <c r="BD40" i="30"/>
  <c r="BC36" i="30"/>
  <c r="BC40" i="30"/>
  <c r="BB36" i="30"/>
  <c r="BB40" i="30"/>
  <c r="BA36" i="30"/>
  <c r="BA40" i="30"/>
  <c r="AZ36" i="30"/>
  <c r="AZ40" i="30"/>
  <c r="AY36" i="30"/>
  <c r="AY40" i="30"/>
  <c r="AX36" i="30"/>
  <c r="AX40" i="30"/>
  <c r="AW36" i="30"/>
  <c r="AW40" i="30"/>
  <c r="AV36" i="30"/>
  <c r="AV40" i="30"/>
  <c r="AU36" i="30"/>
  <c r="AU40" i="30"/>
  <c r="AT36" i="30"/>
  <c r="AT40" i="30"/>
  <c r="AS36" i="30"/>
  <c r="AS40" i="30"/>
  <c r="AR36" i="30"/>
  <c r="AR40" i="30"/>
  <c r="AQ36" i="30"/>
  <c r="AQ40" i="30"/>
  <c r="AP36" i="30"/>
  <c r="AP40" i="30"/>
  <c r="AO36" i="30"/>
  <c r="AO40" i="30"/>
  <c r="AN36" i="30"/>
  <c r="AN40" i="30"/>
  <c r="AM36" i="30"/>
  <c r="AM40" i="30"/>
  <c r="AL36" i="30"/>
  <c r="AL40" i="30"/>
  <c r="AK36" i="30"/>
  <c r="AK40" i="30"/>
  <c r="AJ36" i="30"/>
  <c r="AJ40" i="30"/>
  <c r="AI36" i="30"/>
  <c r="AI40" i="30"/>
  <c r="AH36" i="30"/>
  <c r="AH40" i="30"/>
  <c r="AG36" i="30"/>
  <c r="AG40" i="30"/>
  <c r="AF36" i="30"/>
  <c r="AF40" i="30"/>
  <c r="AE36" i="30"/>
  <c r="AE40" i="30"/>
  <c r="AD36" i="30"/>
  <c r="AD40" i="30"/>
  <c r="AC36" i="30"/>
  <c r="AC40" i="30"/>
  <c r="AB36" i="30"/>
  <c r="AB40" i="30"/>
  <c r="AA36" i="30"/>
  <c r="AA40" i="30"/>
  <c r="Z36" i="30"/>
  <c r="Z40" i="30"/>
  <c r="Y36" i="30"/>
  <c r="Y40" i="30"/>
  <c r="X36" i="30"/>
  <c r="X40" i="30"/>
  <c r="W36" i="30"/>
  <c r="W40" i="30"/>
  <c r="V36" i="30"/>
  <c r="V40" i="30"/>
  <c r="U36" i="30"/>
  <c r="U40" i="30"/>
  <c r="T36" i="30"/>
  <c r="T40" i="30"/>
  <c r="S36" i="30"/>
  <c r="S40" i="30"/>
  <c r="R36" i="30"/>
  <c r="R40" i="30"/>
  <c r="Q36" i="30"/>
  <c r="Q40" i="30"/>
  <c r="P36" i="30"/>
  <c r="P40" i="30"/>
  <c r="O36" i="30"/>
  <c r="O40" i="30"/>
  <c r="N36" i="30"/>
  <c r="N40" i="30"/>
  <c r="M36" i="30"/>
  <c r="M40" i="30"/>
  <c r="L36" i="30"/>
  <c r="L40" i="30"/>
  <c r="K36" i="30"/>
  <c r="K40" i="30"/>
  <c r="J36" i="30"/>
  <c r="J40" i="30"/>
  <c r="I36" i="30"/>
  <c r="I40" i="30"/>
  <c r="H36" i="30"/>
  <c r="H40" i="30"/>
  <c r="G40" i="30" a="1"/>
  <c r="G40" i="30"/>
  <c r="F40" i="30" a="1"/>
  <c r="F40" i="30"/>
  <c r="E40" i="30" a="1"/>
  <c r="E40" i="30"/>
  <c r="D40" i="30" a="1"/>
  <c r="D40" i="30"/>
  <c r="C40" i="30" a="1"/>
  <c r="C40" i="30"/>
  <c r="G39" i="30" a="1"/>
  <c r="G39" i="30"/>
  <c r="F39" i="30" a="1"/>
  <c r="F39" i="30"/>
  <c r="E39" i="30" a="1"/>
  <c r="E39" i="30"/>
  <c r="D39" i="30" a="1"/>
  <c r="D39" i="30"/>
  <c r="C39" i="30" a="1"/>
  <c r="C39" i="30"/>
  <c r="BO38" i="30"/>
  <c r="BN38" i="30"/>
  <c r="BM38" i="30"/>
  <c r="BL38" i="30"/>
  <c r="BK38" i="30"/>
  <c r="BJ38" i="30"/>
  <c r="BI38" i="30"/>
  <c r="BH38" i="30"/>
  <c r="BG38" i="30"/>
  <c r="BF38" i="30"/>
  <c r="BE38" i="30"/>
  <c r="BD38" i="30"/>
  <c r="BC38" i="30"/>
  <c r="BB38" i="30"/>
  <c r="BA38" i="30"/>
  <c r="AZ38" i="30"/>
  <c r="AY38" i="30"/>
  <c r="AX38" i="30"/>
  <c r="AW38" i="30"/>
  <c r="AV38" i="30"/>
  <c r="AU38" i="30"/>
  <c r="AT38" i="30"/>
  <c r="AS38" i="30"/>
  <c r="AR38" i="30"/>
  <c r="AQ38" i="30"/>
  <c r="AP38" i="30"/>
  <c r="AO38" i="30"/>
  <c r="AN38" i="30"/>
  <c r="AM38" i="30"/>
  <c r="AL38" i="30"/>
  <c r="AK38" i="30"/>
  <c r="AJ38" i="30"/>
  <c r="AI38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 a="1"/>
  <c r="G38" i="30"/>
  <c r="F38" i="30" a="1"/>
  <c r="F38" i="30"/>
  <c r="E38" i="30" a="1"/>
  <c r="E38" i="30"/>
  <c r="D38" i="30" a="1"/>
  <c r="D38" i="30"/>
  <c r="C38" i="30" a="1"/>
  <c r="C38" i="30"/>
  <c r="B38" i="30"/>
  <c r="BO37" i="30"/>
  <c r="BN37" i="30"/>
  <c r="BM37" i="30"/>
  <c r="BL37" i="30"/>
  <c r="BK37" i="30"/>
  <c r="BJ37" i="30"/>
  <c r="BI37" i="30"/>
  <c r="BH37" i="30"/>
  <c r="BG37" i="30"/>
  <c r="BF37" i="30"/>
  <c r="BE37" i="30"/>
  <c r="BD37" i="30"/>
  <c r="BC37" i="30"/>
  <c r="BB37" i="30"/>
  <c r="BA37" i="30"/>
  <c r="AZ37" i="30"/>
  <c r="AY37" i="30"/>
  <c r="AX37" i="30"/>
  <c r="AW37" i="30"/>
  <c r="AV37" i="30"/>
  <c r="AU37" i="30"/>
  <c r="AT37" i="30"/>
  <c r="AS37" i="30"/>
  <c r="AR37" i="30"/>
  <c r="AQ37" i="30"/>
  <c r="AP37" i="30"/>
  <c r="AO37" i="30"/>
  <c r="AN37" i="30"/>
  <c r="AM37" i="30"/>
  <c r="AL37" i="30"/>
  <c r="AK37" i="30"/>
  <c r="AJ37" i="30"/>
  <c r="AI37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 a="1"/>
  <c r="G37" i="30"/>
  <c r="F37" i="30" a="1"/>
  <c r="F37" i="30"/>
  <c r="E37" i="30" a="1"/>
  <c r="E37" i="30"/>
  <c r="D37" i="30" a="1"/>
  <c r="D37" i="30"/>
  <c r="C37" i="30" a="1"/>
  <c r="C37" i="30"/>
  <c r="B37" i="30"/>
  <c r="G36" i="30" a="1"/>
  <c r="G36" i="30"/>
  <c r="F36" i="30" a="1"/>
  <c r="F36" i="30"/>
  <c r="E36" i="30" a="1"/>
  <c r="E36" i="30"/>
  <c r="D36" i="30" a="1"/>
  <c r="D36" i="30"/>
  <c r="C36" i="30" a="1"/>
  <c r="C36" i="30"/>
  <c r="G35" i="30" a="1"/>
  <c r="G35" i="30"/>
  <c r="F35" i="30" a="1"/>
  <c r="F35" i="30"/>
  <c r="E35" i="30" a="1"/>
  <c r="E35" i="30"/>
  <c r="D35" i="30" a="1"/>
  <c r="D35" i="30"/>
  <c r="C35" i="30" a="1"/>
  <c r="C35" i="30"/>
  <c r="G34" i="30" a="1"/>
  <c r="G34" i="30"/>
  <c r="F34" i="30" a="1"/>
  <c r="F34" i="30"/>
  <c r="E34" i="30" a="1"/>
  <c r="E34" i="30"/>
  <c r="D34" i="30" a="1"/>
  <c r="D34" i="30"/>
  <c r="C34" i="30" a="1"/>
  <c r="C34" i="30"/>
  <c r="G33" i="30" a="1"/>
  <c r="G33" i="30"/>
  <c r="F33" i="30" a="1"/>
  <c r="F33" i="30"/>
  <c r="E33" i="30" a="1"/>
  <c r="E33" i="30"/>
  <c r="D33" i="30" a="1"/>
  <c r="D33" i="30"/>
  <c r="C33" i="30" a="1"/>
  <c r="C33" i="30"/>
  <c r="B17" i="30"/>
  <c r="H26" i="30"/>
  <c r="I26" i="30"/>
  <c r="J26" i="30"/>
  <c r="K26" i="30"/>
  <c r="L26" i="30"/>
  <c r="M26" i="30"/>
  <c r="N26" i="30"/>
  <c r="O26" i="30"/>
  <c r="P26" i="30"/>
  <c r="Q26" i="30"/>
  <c r="R26" i="30"/>
  <c r="S26" i="30"/>
  <c r="T24" i="30"/>
  <c r="T26" i="30"/>
  <c r="U24" i="30"/>
  <c r="U26" i="30"/>
  <c r="V24" i="30"/>
  <c r="V26" i="30"/>
  <c r="W24" i="30"/>
  <c r="W26" i="30"/>
  <c r="X24" i="30"/>
  <c r="X26" i="30"/>
  <c r="Y24" i="30"/>
  <c r="Y26" i="30"/>
  <c r="Z24" i="30"/>
  <c r="Z26" i="30"/>
  <c r="AA24" i="30"/>
  <c r="AA26" i="30"/>
  <c r="AB24" i="30"/>
  <c r="AB26" i="30"/>
  <c r="AC24" i="30"/>
  <c r="AC26" i="30"/>
  <c r="AD24" i="30"/>
  <c r="AD26" i="30"/>
  <c r="AE24" i="30"/>
  <c r="AE26" i="30"/>
  <c r="AF24" i="30"/>
  <c r="AF26" i="30"/>
  <c r="AG24" i="30"/>
  <c r="AG26" i="30"/>
  <c r="AH24" i="30"/>
  <c r="AH26" i="30"/>
  <c r="AI24" i="30"/>
  <c r="AI26" i="30"/>
  <c r="AJ24" i="30"/>
  <c r="AJ26" i="30"/>
  <c r="AK24" i="30"/>
  <c r="AK26" i="30"/>
  <c r="AL24" i="30"/>
  <c r="AL26" i="30"/>
  <c r="AM24" i="30"/>
  <c r="AM26" i="30"/>
  <c r="AN24" i="30"/>
  <c r="AN26" i="30"/>
  <c r="AO24" i="30"/>
  <c r="AO26" i="30"/>
  <c r="AP24" i="30"/>
  <c r="AP26" i="30"/>
  <c r="AQ24" i="30"/>
  <c r="AQ26" i="30"/>
  <c r="AR24" i="30"/>
  <c r="AR26" i="30"/>
  <c r="AS24" i="30"/>
  <c r="AS26" i="30"/>
  <c r="AT24" i="30"/>
  <c r="AT26" i="30"/>
  <c r="AU24" i="30"/>
  <c r="AU26" i="30"/>
  <c r="AV24" i="30"/>
  <c r="AV26" i="30"/>
  <c r="AW24" i="30"/>
  <c r="AW26" i="30"/>
  <c r="AX24" i="30"/>
  <c r="AX26" i="30"/>
  <c r="AY24" i="30"/>
  <c r="AY26" i="30"/>
  <c r="AZ24" i="30"/>
  <c r="AZ26" i="30"/>
  <c r="BA24" i="30"/>
  <c r="BA26" i="30"/>
  <c r="BB24" i="30"/>
  <c r="BB26" i="30"/>
  <c r="BC24" i="30"/>
  <c r="BC26" i="30"/>
  <c r="BD24" i="30"/>
  <c r="BD26" i="30"/>
  <c r="BE24" i="30"/>
  <c r="BE26" i="30"/>
  <c r="BF24" i="30"/>
  <c r="BF26" i="30"/>
  <c r="BG24" i="30"/>
  <c r="BG26" i="30"/>
  <c r="BH24" i="30"/>
  <c r="BH26" i="30"/>
  <c r="BI24" i="30"/>
  <c r="BI26" i="30"/>
  <c r="BJ24" i="30"/>
  <c r="BJ26" i="30"/>
  <c r="BK24" i="30"/>
  <c r="BK26" i="30"/>
  <c r="BL24" i="30"/>
  <c r="BL26" i="30"/>
  <c r="BM24" i="30"/>
  <c r="BM26" i="30"/>
  <c r="BN24" i="30"/>
  <c r="BN26" i="30"/>
  <c r="BO24" i="30"/>
  <c r="BO26" i="30"/>
  <c r="H25" i="30"/>
  <c r="I25" i="30"/>
  <c r="J25" i="30"/>
  <c r="K25" i="30"/>
  <c r="L25" i="30"/>
  <c r="M25" i="30"/>
  <c r="N25" i="30"/>
  <c r="O25" i="30"/>
  <c r="P25" i="30"/>
  <c r="Q25" i="30"/>
  <c r="R25" i="30"/>
  <c r="S25" i="30"/>
  <c r="T25" i="30"/>
  <c r="U25" i="30"/>
  <c r="V25" i="30"/>
  <c r="W25" i="30"/>
  <c r="X25" i="30"/>
  <c r="Y25" i="30"/>
  <c r="Z25" i="30"/>
  <c r="AA25" i="30"/>
  <c r="AB25" i="30"/>
  <c r="AC25" i="30"/>
  <c r="AD25" i="30"/>
  <c r="AE25" i="30"/>
  <c r="AF25" i="30"/>
  <c r="AG25" i="30"/>
  <c r="AH25" i="30"/>
  <c r="AI25" i="30"/>
  <c r="AJ25" i="30"/>
  <c r="AK25" i="30"/>
  <c r="AL25" i="30"/>
  <c r="AM25" i="30"/>
  <c r="AN25" i="30"/>
  <c r="AO25" i="30"/>
  <c r="AP25" i="30"/>
  <c r="AQ25" i="30"/>
  <c r="AR25" i="30"/>
  <c r="AS25" i="30"/>
  <c r="AT25" i="30"/>
  <c r="AU25" i="30"/>
  <c r="AV25" i="30"/>
  <c r="AW25" i="30"/>
  <c r="AX25" i="30"/>
  <c r="AY25" i="30"/>
  <c r="AZ25" i="30"/>
  <c r="BA25" i="30"/>
  <c r="BB25" i="30"/>
  <c r="BC25" i="30"/>
  <c r="BD25" i="30"/>
  <c r="BE25" i="30"/>
  <c r="BF25" i="30"/>
  <c r="BG25" i="30"/>
  <c r="BH25" i="30"/>
  <c r="BI25" i="30"/>
  <c r="BJ25" i="30"/>
  <c r="BK25" i="30"/>
  <c r="BL25" i="30"/>
  <c r="BM25" i="30"/>
  <c r="BN25" i="30"/>
  <c r="BO25" i="30"/>
  <c r="BO27" i="30"/>
  <c r="BO17" i="30"/>
  <c r="B11" i="30"/>
  <c r="B18" i="30"/>
  <c r="H28" i="30"/>
  <c r="I28" i="30"/>
  <c r="J28" i="30"/>
  <c r="K28" i="30"/>
  <c r="L28" i="30"/>
  <c r="M28" i="30"/>
  <c r="N28" i="30"/>
  <c r="O28" i="30"/>
  <c r="P28" i="30"/>
  <c r="Q28" i="30"/>
  <c r="R28" i="30"/>
  <c r="S28" i="30"/>
  <c r="T28" i="30"/>
  <c r="U28" i="30"/>
  <c r="V28" i="30"/>
  <c r="W28" i="30"/>
  <c r="X28" i="30"/>
  <c r="Y28" i="30"/>
  <c r="Z28" i="30"/>
  <c r="AA28" i="30"/>
  <c r="AB28" i="30"/>
  <c r="AC28" i="30"/>
  <c r="AD28" i="30"/>
  <c r="AE28" i="30"/>
  <c r="AF28" i="30"/>
  <c r="AG28" i="30"/>
  <c r="AH28" i="30"/>
  <c r="AI28" i="30"/>
  <c r="AJ28" i="30"/>
  <c r="AK28" i="30"/>
  <c r="AL28" i="30"/>
  <c r="AM28" i="30"/>
  <c r="AN28" i="30"/>
  <c r="AO28" i="30"/>
  <c r="AP28" i="30"/>
  <c r="AQ28" i="30"/>
  <c r="AR28" i="30"/>
  <c r="AS28" i="30"/>
  <c r="AT28" i="30"/>
  <c r="AU28" i="30"/>
  <c r="AV28" i="30"/>
  <c r="AW28" i="30"/>
  <c r="AX28" i="30"/>
  <c r="AY28" i="30"/>
  <c r="AZ28" i="30"/>
  <c r="BA28" i="30"/>
  <c r="BB28" i="30"/>
  <c r="BC28" i="30"/>
  <c r="BD28" i="30"/>
  <c r="BE28" i="30"/>
  <c r="BF28" i="30"/>
  <c r="BG28" i="30"/>
  <c r="BH28" i="30"/>
  <c r="BI28" i="30"/>
  <c r="BJ28" i="30"/>
  <c r="BK28" i="30"/>
  <c r="BL28" i="30"/>
  <c r="BM28" i="30"/>
  <c r="BN28" i="30"/>
  <c r="BO28" i="30"/>
  <c r="BO29" i="30"/>
  <c r="BO18" i="30"/>
  <c r="BO8" i="30"/>
  <c r="BO9" i="30"/>
  <c r="BO30" i="30"/>
  <c r="BN27" i="30"/>
  <c r="BN17" i="30"/>
  <c r="BN29" i="30"/>
  <c r="BN18" i="30"/>
  <c r="BN8" i="30"/>
  <c r="BN9" i="30"/>
  <c r="BN30" i="30"/>
  <c r="BM27" i="30"/>
  <c r="BM17" i="30"/>
  <c r="BM29" i="30"/>
  <c r="BM18" i="30"/>
  <c r="BM8" i="30"/>
  <c r="BM9" i="30"/>
  <c r="BM30" i="30"/>
  <c r="BL27" i="30"/>
  <c r="BL17" i="30"/>
  <c r="BL29" i="30"/>
  <c r="BL18" i="30"/>
  <c r="BL8" i="30"/>
  <c r="BL9" i="30"/>
  <c r="BL30" i="30"/>
  <c r="BK27" i="30"/>
  <c r="BK17" i="30"/>
  <c r="BK29" i="30"/>
  <c r="BK18" i="30"/>
  <c r="BK8" i="30"/>
  <c r="BK9" i="30"/>
  <c r="BK30" i="30"/>
  <c r="BJ27" i="30"/>
  <c r="BJ17" i="30"/>
  <c r="BJ29" i="30"/>
  <c r="BJ18" i="30"/>
  <c r="BJ8" i="30"/>
  <c r="BJ9" i="30"/>
  <c r="BJ30" i="30"/>
  <c r="BI27" i="30"/>
  <c r="BI17" i="30"/>
  <c r="BI29" i="30"/>
  <c r="BI18" i="30"/>
  <c r="BI8" i="30"/>
  <c r="BI9" i="30"/>
  <c r="BI30" i="30"/>
  <c r="BH27" i="30"/>
  <c r="BH17" i="30"/>
  <c r="BH29" i="30"/>
  <c r="BH18" i="30"/>
  <c r="BH8" i="30"/>
  <c r="BH9" i="30"/>
  <c r="BH30" i="30"/>
  <c r="BG27" i="30"/>
  <c r="BG17" i="30"/>
  <c r="BG29" i="30"/>
  <c r="BG18" i="30"/>
  <c r="BG8" i="30"/>
  <c r="BG9" i="30"/>
  <c r="BG30" i="30"/>
  <c r="BF27" i="30"/>
  <c r="BF17" i="30"/>
  <c r="BF29" i="30"/>
  <c r="BF18" i="30"/>
  <c r="BF8" i="30"/>
  <c r="BF9" i="30"/>
  <c r="BF30" i="30"/>
  <c r="BE27" i="30"/>
  <c r="BE17" i="30"/>
  <c r="BE29" i="30"/>
  <c r="BE18" i="30"/>
  <c r="BE8" i="30"/>
  <c r="BE9" i="30"/>
  <c r="BE30" i="30"/>
  <c r="BD27" i="30"/>
  <c r="BD17" i="30"/>
  <c r="BD29" i="30"/>
  <c r="BD18" i="30"/>
  <c r="BD8" i="30"/>
  <c r="BD9" i="30"/>
  <c r="BD30" i="30"/>
  <c r="BC27" i="30"/>
  <c r="BC17" i="30"/>
  <c r="BC29" i="30"/>
  <c r="BC18" i="30"/>
  <c r="BC8" i="30"/>
  <c r="BC9" i="30"/>
  <c r="BC30" i="30"/>
  <c r="BB27" i="30"/>
  <c r="BB17" i="30"/>
  <c r="BB29" i="30"/>
  <c r="BB18" i="30"/>
  <c r="BB8" i="30"/>
  <c r="BB9" i="30"/>
  <c r="BB30" i="30"/>
  <c r="BA27" i="30"/>
  <c r="BA17" i="30"/>
  <c r="BA29" i="30"/>
  <c r="BA18" i="30"/>
  <c r="BA8" i="30"/>
  <c r="BA9" i="30"/>
  <c r="BA30" i="30"/>
  <c r="AZ27" i="30"/>
  <c r="AZ17" i="30"/>
  <c r="AZ29" i="30"/>
  <c r="AZ18" i="30"/>
  <c r="AZ8" i="30"/>
  <c r="AZ9" i="30"/>
  <c r="AZ30" i="30"/>
  <c r="AY27" i="30"/>
  <c r="AY17" i="30"/>
  <c r="AY29" i="30"/>
  <c r="AY18" i="30"/>
  <c r="AY8" i="30"/>
  <c r="AY9" i="30"/>
  <c r="AY30" i="30"/>
  <c r="AX27" i="30"/>
  <c r="AX17" i="30"/>
  <c r="AX29" i="30"/>
  <c r="AX18" i="30"/>
  <c r="AX8" i="30"/>
  <c r="AX9" i="30"/>
  <c r="AX30" i="30"/>
  <c r="AW27" i="30"/>
  <c r="AW17" i="30"/>
  <c r="AW29" i="30"/>
  <c r="AW18" i="30"/>
  <c r="AW8" i="30"/>
  <c r="AW9" i="30"/>
  <c r="AW30" i="30"/>
  <c r="AV27" i="30"/>
  <c r="AV17" i="30"/>
  <c r="AV29" i="30"/>
  <c r="AV18" i="30"/>
  <c r="AV8" i="30"/>
  <c r="AV9" i="30"/>
  <c r="AV30" i="30"/>
  <c r="AU27" i="30"/>
  <c r="AU17" i="30"/>
  <c r="AU29" i="30"/>
  <c r="AU18" i="30"/>
  <c r="AU8" i="30"/>
  <c r="AU9" i="30"/>
  <c r="AU30" i="30"/>
  <c r="AT27" i="30"/>
  <c r="AT17" i="30"/>
  <c r="AT29" i="30"/>
  <c r="AT18" i="30"/>
  <c r="AT8" i="30"/>
  <c r="AT9" i="30"/>
  <c r="AT30" i="30"/>
  <c r="AS27" i="30"/>
  <c r="AS17" i="30"/>
  <c r="AS29" i="30"/>
  <c r="AS18" i="30"/>
  <c r="AS8" i="30"/>
  <c r="AS9" i="30"/>
  <c r="AS30" i="30"/>
  <c r="AR27" i="30"/>
  <c r="AR17" i="30"/>
  <c r="AR29" i="30"/>
  <c r="AR18" i="30"/>
  <c r="AR8" i="30"/>
  <c r="AR9" i="30"/>
  <c r="AR30" i="30"/>
  <c r="AQ27" i="30"/>
  <c r="AQ17" i="30"/>
  <c r="AQ29" i="30"/>
  <c r="AQ18" i="30"/>
  <c r="AQ8" i="30"/>
  <c r="AQ9" i="30"/>
  <c r="AQ30" i="30"/>
  <c r="AP27" i="30"/>
  <c r="AP17" i="30"/>
  <c r="AP29" i="30"/>
  <c r="AP18" i="30"/>
  <c r="AP8" i="30"/>
  <c r="AP9" i="30"/>
  <c r="AP30" i="30"/>
  <c r="AO27" i="30"/>
  <c r="AO17" i="30"/>
  <c r="AO29" i="30"/>
  <c r="AO18" i="30"/>
  <c r="AO8" i="30"/>
  <c r="AO9" i="30"/>
  <c r="AO30" i="30"/>
  <c r="AN27" i="30"/>
  <c r="AN17" i="30"/>
  <c r="AN29" i="30"/>
  <c r="AN18" i="30"/>
  <c r="AN8" i="30"/>
  <c r="AN9" i="30"/>
  <c r="AN30" i="30"/>
  <c r="AM27" i="30"/>
  <c r="AM17" i="30"/>
  <c r="AM29" i="30"/>
  <c r="AM18" i="30"/>
  <c r="AM8" i="30"/>
  <c r="AM9" i="30"/>
  <c r="AM30" i="30"/>
  <c r="AL27" i="30"/>
  <c r="AL17" i="30"/>
  <c r="AL29" i="30"/>
  <c r="AL18" i="30"/>
  <c r="AL8" i="30"/>
  <c r="AL9" i="30"/>
  <c r="AL30" i="30"/>
  <c r="AK27" i="30"/>
  <c r="AK17" i="30"/>
  <c r="AK29" i="30"/>
  <c r="AK18" i="30"/>
  <c r="AK8" i="30"/>
  <c r="AK9" i="30"/>
  <c r="AK30" i="30"/>
  <c r="AJ27" i="30"/>
  <c r="AJ17" i="30"/>
  <c r="AJ29" i="30"/>
  <c r="AJ18" i="30"/>
  <c r="AJ8" i="30"/>
  <c r="AJ9" i="30"/>
  <c r="AJ30" i="30"/>
  <c r="AI27" i="30"/>
  <c r="AI17" i="30"/>
  <c r="AI29" i="30"/>
  <c r="AI18" i="30"/>
  <c r="AI8" i="30"/>
  <c r="AI9" i="30"/>
  <c r="AI30" i="30"/>
  <c r="AH27" i="30"/>
  <c r="AH17" i="30"/>
  <c r="AH29" i="30"/>
  <c r="AH18" i="30"/>
  <c r="AH8" i="30"/>
  <c r="AH9" i="30"/>
  <c r="AH30" i="30"/>
  <c r="AG27" i="30"/>
  <c r="AG17" i="30"/>
  <c r="AG29" i="30"/>
  <c r="AG18" i="30"/>
  <c r="AG8" i="30"/>
  <c r="AG9" i="30"/>
  <c r="AG30" i="30"/>
  <c r="AF27" i="30"/>
  <c r="AF17" i="30"/>
  <c r="AF29" i="30"/>
  <c r="AF18" i="30"/>
  <c r="AF8" i="30"/>
  <c r="AF9" i="30"/>
  <c r="AF30" i="30"/>
  <c r="AE27" i="30"/>
  <c r="AE17" i="30"/>
  <c r="AE29" i="30"/>
  <c r="AE18" i="30"/>
  <c r="AE8" i="30"/>
  <c r="AE9" i="30"/>
  <c r="AE30" i="30"/>
  <c r="AD27" i="30"/>
  <c r="AD17" i="30"/>
  <c r="AD29" i="30"/>
  <c r="AD18" i="30"/>
  <c r="AD8" i="30"/>
  <c r="AD9" i="30"/>
  <c r="AD30" i="30"/>
  <c r="AC27" i="30"/>
  <c r="AC17" i="30"/>
  <c r="AC29" i="30"/>
  <c r="AC18" i="30"/>
  <c r="AC8" i="30"/>
  <c r="AC9" i="30"/>
  <c r="AC30" i="30"/>
  <c r="AB27" i="30"/>
  <c r="AB17" i="30"/>
  <c r="AB29" i="30"/>
  <c r="AB18" i="30"/>
  <c r="AB8" i="30"/>
  <c r="AB9" i="30"/>
  <c r="AB30" i="30"/>
  <c r="AA27" i="30"/>
  <c r="AA17" i="30"/>
  <c r="AA29" i="30"/>
  <c r="AA18" i="30"/>
  <c r="AA8" i="30"/>
  <c r="AA9" i="30"/>
  <c r="AA30" i="30"/>
  <c r="Z27" i="30"/>
  <c r="Z17" i="30"/>
  <c r="Z29" i="30"/>
  <c r="Z18" i="30"/>
  <c r="Z8" i="30"/>
  <c r="Z9" i="30"/>
  <c r="Z30" i="30"/>
  <c r="Y27" i="30"/>
  <c r="Y17" i="30"/>
  <c r="Y29" i="30"/>
  <c r="Y18" i="30"/>
  <c r="Y8" i="30"/>
  <c r="Y9" i="30"/>
  <c r="Y30" i="30"/>
  <c r="X27" i="30"/>
  <c r="X17" i="30"/>
  <c r="X29" i="30"/>
  <c r="X18" i="30"/>
  <c r="X8" i="30"/>
  <c r="X9" i="30"/>
  <c r="X30" i="30"/>
  <c r="W27" i="30"/>
  <c r="W17" i="30"/>
  <c r="W29" i="30"/>
  <c r="W18" i="30"/>
  <c r="W8" i="30"/>
  <c r="W9" i="30"/>
  <c r="W30" i="30"/>
  <c r="V27" i="30"/>
  <c r="V17" i="30"/>
  <c r="V29" i="30"/>
  <c r="V18" i="30"/>
  <c r="V8" i="30"/>
  <c r="V9" i="30"/>
  <c r="V30" i="30"/>
  <c r="U27" i="30"/>
  <c r="U17" i="30"/>
  <c r="U29" i="30"/>
  <c r="U18" i="30"/>
  <c r="U8" i="30"/>
  <c r="U9" i="30"/>
  <c r="U30" i="30"/>
  <c r="T27" i="30"/>
  <c r="T17" i="30"/>
  <c r="T29" i="30"/>
  <c r="T18" i="30"/>
  <c r="T8" i="30"/>
  <c r="T9" i="30"/>
  <c r="T30" i="30"/>
  <c r="S27" i="30"/>
  <c r="S17" i="30"/>
  <c r="S29" i="30"/>
  <c r="S18" i="30"/>
  <c r="S8" i="30"/>
  <c r="S9" i="30"/>
  <c r="S30" i="30"/>
  <c r="R27" i="30"/>
  <c r="R17" i="30"/>
  <c r="R29" i="30"/>
  <c r="R18" i="30"/>
  <c r="R8" i="30"/>
  <c r="R9" i="30"/>
  <c r="R30" i="30"/>
  <c r="Q27" i="30"/>
  <c r="Q17" i="30"/>
  <c r="Q29" i="30"/>
  <c r="Q18" i="30"/>
  <c r="Q8" i="30"/>
  <c r="Q9" i="30"/>
  <c r="Q30" i="30"/>
  <c r="P27" i="30"/>
  <c r="P17" i="30"/>
  <c r="P29" i="30"/>
  <c r="P18" i="30"/>
  <c r="P8" i="30"/>
  <c r="P9" i="30"/>
  <c r="P30" i="30"/>
  <c r="O27" i="30"/>
  <c r="O17" i="30"/>
  <c r="O29" i="30"/>
  <c r="O18" i="30"/>
  <c r="O8" i="30"/>
  <c r="O9" i="30"/>
  <c r="O30" i="30"/>
  <c r="N27" i="30"/>
  <c r="N17" i="30"/>
  <c r="N29" i="30"/>
  <c r="N18" i="30"/>
  <c r="N8" i="30"/>
  <c r="N9" i="30"/>
  <c r="N30" i="30"/>
  <c r="M27" i="30"/>
  <c r="M17" i="30"/>
  <c r="M29" i="30"/>
  <c r="M18" i="30"/>
  <c r="M8" i="30"/>
  <c r="M9" i="30"/>
  <c r="M30" i="30"/>
  <c r="L27" i="30"/>
  <c r="L17" i="30"/>
  <c r="L29" i="30"/>
  <c r="L18" i="30"/>
  <c r="L8" i="30"/>
  <c r="L9" i="30"/>
  <c r="L30" i="30"/>
  <c r="K27" i="30"/>
  <c r="K17" i="30"/>
  <c r="K29" i="30"/>
  <c r="K18" i="30"/>
  <c r="K8" i="30"/>
  <c r="K9" i="30"/>
  <c r="K30" i="30"/>
  <c r="J27" i="30"/>
  <c r="J17" i="30"/>
  <c r="J29" i="30"/>
  <c r="J18" i="30"/>
  <c r="J8" i="30"/>
  <c r="J9" i="30"/>
  <c r="J30" i="30"/>
  <c r="I27" i="30"/>
  <c r="I17" i="30"/>
  <c r="I29" i="30"/>
  <c r="I18" i="30"/>
  <c r="I8" i="30"/>
  <c r="I9" i="30"/>
  <c r="I30" i="30"/>
  <c r="H27" i="30"/>
  <c r="H17" i="30"/>
  <c r="H29" i="30"/>
  <c r="H18" i="30"/>
  <c r="H8" i="30"/>
  <c r="H9" i="30"/>
  <c r="H30" i="30"/>
  <c r="G30" i="30" a="1"/>
  <c r="G30" i="30"/>
  <c r="F30" i="30" a="1"/>
  <c r="F30" i="30"/>
  <c r="E30" i="30" a="1"/>
  <c r="E30" i="30"/>
  <c r="D30" i="30" a="1"/>
  <c r="D30" i="30"/>
  <c r="C30" i="30" a="1"/>
  <c r="C30" i="30"/>
  <c r="C25" i="30" a="1"/>
  <c r="C25" i="30"/>
  <c r="D25" i="30" a="1"/>
  <c r="D25" i="30"/>
  <c r="E25" i="30" a="1"/>
  <c r="F25" i="30" a="1"/>
  <c r="G25" i="30" a="1"/>
  <c r="E25" i="30"/>
  <c r="F25" i="30"/>
  <c r="G25" i="30"/>
  <c r="C28" i="30" a="1"/>
  <c r="D28" i="30" a="1"/>
  <c r="E28" i="30" a="1"/>
  <c r="F28" i="30" a="1"/>
  <c r="G28" i="30" a="1"/>
  <c r="C28" i="30"/>
  <c r="D28" i="30"/>
  <c r="E28" i="30"/>
  <c r="F28" i="30"/>
  <c r="G28" i="30"/>
  <c r="G29" i="30"/>
  <c r="F29" i="30"/>
  <c r="E29" i="30"/>
  <c r="D29" i="30"/>
  <c r="C29" i="30"/>
  <c r="C26" i="30"/>
  <c r="D24" i="30" a="1"/>
  <c r="D24" i="30"/>
  <c r="D26" i="30"/>
  <c r="E24" i="30" a="1"/>
  <c r="E24" i="30"/>
  <c r="E26" i="30"/>
  <c r="F24" i="30" a="1"/>
  <c r="F24" i="30"/>
  <c r="F26" i="30"/>
  <c r="G24" i="30" a="1"/>
  <c r="G24" i="30"/>
  <c r="G26" i="30"/>
  <c r="BO10" i="30"/>
  <c r="BO14" i="30"/>
  <c r="BO16" i="30"/>
  <c r="BO23" i="30"/>
  <c r="BN10" i="30"/>
  <c r="BN14" i="30"/>
  <c r="BN16" i="30"/>
  <c r="BN23" i="30"/>
  <c r="BM10" i="30"/>
  <c r="BM14" i="30"/>
  <c r="BM16" i="30"/>
  <c r="BM23" i="30"/>
  <c r="BL10" i="30"/>
  <c r="BL14" i="30"/>
  <c r="BL16" i="30"/>
  <c r="BL23" i="30"/>
  <c r="BK10" i="30"/>
  <c r="BK14" i="30"/>
  <c r="BK16" i="30"/>
  <c r="BK23" i="30"/>
  <c r="BJ10" i="30"/>
  <c r="BJ14" i="30"/>
  <c r="BJ16" i="30"/>
  <c r="BJ23" i="30"/>
  <c r="BI10" i="30"/>
  <c r="BI14" i="30"/>
  <c r="BI16" i="30"/>
  <c r="BI23" i="30"/>
  <c r="BH10" i="30"/>
  <c r="BH14" i="30"/>
  <c r="BH16" i="30"/>
  <c r="BH23" i="30"/>
  <c r="BG10" i="30"/>
  <c r="BG14" i="30"/>
  <c r="BG16" i="30"/>
  <c r="BG23" i="30"/>
  <c r="BF10" i="30"/>
  <c r="BF14" i="30"/>
  <c r="BF16" i="30"/>
  <c r="BF23" i="30"/>
  <c r="BE10" i="30"/>
  <c r="BE14" i="30"/>
  <c r="BE16" i="30"/>
  <c r="BE23" i="30"/>
  <c r="BD10" i="30"/>
  <c r="BD14" i="30"/>
  <c r="BD16" i="30"/>
  <c r="BD23" i="30"/>
  <c r="BC10" i="30"/>
  <c r="BC14" i="30"/>
  <c r="BC16" i="30"/>
  <c r="BC23" i="30"/>
  <c r="BB10" i="30"/>
  <c r="BB14" i="30"/>
  <c r="BB16" i="30"/>
  <c r="BB23" i="30"/>
  <c r="BA10" i="30"/>
  <c r="BA14" i="30"/>
  <c r="BA16" i="30"/>
  <c r="BA23" i="30"/>
  <c r="AZ10" i="30"/>
  <c r="AZ14" i="30"/>
  <c r="AZ16" i="30"/>
  <c r="AZ23" i="30"/>
  <c r="AY10" i="30"/>
  <c r="AY14" i="30"/>
  <c r="AY16" i="30"/>
  <c r="AY23" i="30"/>
  <c r="AX10" i="30"/>
  <c r="AX14" i="30"/>
  <c r="AX16" i="30"/>
  <c r="AX23" i="30"/>
  <c r="AW10" i="30"/>
  <c r="AW14" i="30"/>
  <c r="AW16" i="30"/>
  <c r="AW23" i="30"/>
  <c r="AV10" i="30"/>
  <c r="AV14" i="30"/>
  <c r="AV16" i="30"/>
  <c r="AV23" i="30"/>
  <c r="AU10" i="30"/>
  <c r="AU14" i="30"/>
  <c r="AU16" i="30"/>
  <c r="AU23" i="30"/>
  <c r="AT10" i="30"/>
  <c r="AT14" i="30"/>
  <c r="AT16" i="30"/>
  <c r="AT23" i="30"/>
  <c r="AS10" i="30"/>
  <c r="AS14" i="30"/>
  <c r="AS16" i="30"/>
  <c r="AS23" i="30"/>
  <c r="AR10" i="30"/>
  <c r="AR14" i="30"/>
  <c r="AR16" i="30"/>
  <c r="AR23" i="30"/>
  <c r="AQ10" i="30"/>
  <c r="AQ14" i="30"/>
  <c r="AQ16" i="30"/>
  <c r="AQ23" i="30"/>
  <c r="AP10" i="30"/>
  <c r="AP14" i="30"/>
  <c r="AP16" i="30"/>
  <c r="AP23" i="30"/>
  <c r="AO10" i="30"/>
  <c r="AO14" i="30"/>
  <c r="AO16" i="30"/>
  <c r="AO23" i="30"/>
  <c r="AN10" i="30"/>
  <c r="AN14" i="30"/>
  <c r="AN16" i="30"/>
  <c r="AN23" i="30"/>
  <c r="AM10" i="30"/>
  <c r="AM14" i="30"/>
  <c r="AM16" i="30"/>
  <c r="AM23" i="30"/>
  <c r="AL10" i="30"/>
  <c r="AL14" i="30"/>
  <c r="AL16" i="30"/>
  <c r="AL23" i="30"/>
  <c r="AK10" i="30"/>
  <c r="AK14" i="30"/>
  <c r="AK16" i="30"/>
  <c r="AK23" i="30"/>
  <c r="AJ10" i="30"/>
  <c r="AJ14" i="30"/>
  <c r="AJ16" i="30"/>
  <c r="AJ23" i="30"/>
  <c r="AI10" i="30"/>
  <c r="AI14" i="30"/>
  <c r="AI16" i="30"/>
  <c r="AI23" i="30"/>
  <c r="AH10" i="30"/>
  <c r="AH14" i="30"/>
  <c r="AH16" i="30"/>
  <c r="AH23" i="30"/>
  <c r="AG10" i="30"/>
  <c r="AG14" i="30"/>
  <c r="AG16" i="30"/>
  <c r="AG23" i="30"/>
  <c r="AF10" i="30"/>
  <c r="AF14" i="30"/>
  <c r="AF16" i="30"/>
  <c r="AF23" i="30"/>
  <c r="AE10" i="30"/>
  <c r="AE14" i="30"/>
  <c r="AE16" i="30"/>
  <c r="AE23" i="30"/>
  <c r="AD10" i="30"/>
  <c r="AD14" i="30"/>
  <c r="AD16" i="30"/>
  <c r="AD23" i="30"/>
  <c r="AC10" i="30"/>
  <c r="AC14" i="30"/>
  <c r="AC16" i="30"/>
  <c r="AC23" i="30"/>
  <c r="AB10" i="30"/>
  <c r="AB14" i="30"/>
  <c r="AB16" i="30"/>
  <c r="AB23" i="30"/>
  <c r="AA10" i="30"/>
  <c r="AA14" i="30"/>
  <c r="AA16" i="30"/>
  <c r="AA23" i="30"/>
  <c r="Z10" i="30"/>
  <c r="Z14" i="30"/>
  <c r="Z16" i="30"/>
  <c r="Z23" i="30"/>
  <c r="Y10" i="30"/>
  <c r="Y14" i="30"/>
  <c r="Y16" i="30"/>
  <c r="Y23" i="30"/>
  <c r="X10" i="30"/>
  <c r="X14" i="30"/>
  <c r="X16" i="30"/>
  <c r="X23" i="30"/>
  <c r="W10" i="30"/>
  <c r="W14" i="30"/>
  <c r="W16" i="30"/>
  <c r="W23" i="30"/>
  <c r="V10" i="30"/>
  <c r="V14" i="30"/>
  <c r="V16" i="30"/>
  <c r="V23" i="30"/>
  <c r="U10" i="30"/>
  <c r="U14" i="30"/>
  <c r="U16" i="30"/>
  <c r="U23" i="30"/>
  <c r="T10" i="30"/>
  <c r="T14" i="30"/>
  <c r="T16" i="30"/>
  <c r="T23" i="30"/>
  <c r="S10" i="30"/>
  <c r="S14" i="30"/>
  <c r="S16" i="30"/>
  <c r="S23" i="30"/>
  <c r="R10" i="30"/>
  <c r="R14" i="30"/>
  <c r="R16" i="30"/>
  <c r="R23" i="30"/>
  <c r="Q10" i="30"/>
  <c r="Q14" i="30"/>
  <c r="Q16" i="30"/>
  <c r="Q23" i="30"/>
  <c r="P10" i="30"/>
  <c r="P14" i="30"/>
  <c r="P16" i="30"/>
  <c r="P23" i="30"/>
  <c r="O10" i="30"/>
  <c r="O14" i="30"/>
  <c r="O16" i="30"/>
  <c r="O23" i="30"/>
  <c r="N10" i="30"/>
  <c r="N14" i="30"/>
  <c r="N16" i="30"/>
  <c r="N23" i="30"/>
  <c r="M10" i="30"/>
  <c r="M14" i="30"/>
  <c r="M16" i="30"/>
  <c r="M23" i="30"/>
  <c r="L10" i="30"/>
  <c r="L14" i="30"/>
  <c r="L16" i="30"/>
  <c r="L23" i="30"/>
  <c r="K10" i="30"/>
  <c r="K14" i="30"/>
  <c r="K16" i="30"/>
  <c r="K23" i="30"/>
  <c r="J10" i="30"/>
  <c r="J14" i="30"/>
  <c r="J16" i="30"/>
  <c r="J23" i="30"/>
  <c r="I10" i="30"/>
  <c r="I14" i="30"/>
  <c r="I16" i="30"/>
  <c r="I23" i="30"/>
  <c r="H10" i="30"/>
  <c r="H14" i="30"/>
  <c r="H16" i="30"/>
  <c r="H23" i="30"/>
  <c r="G23" i="30" a="1"/>
  <c r="G23" i="30"/>
  <c r="F23" i="30" a="1"/>
  <c r="F23" i="30"/>
  <c r="E23" i="30" a="1"/>
  <c r="E23" i="30"/>
  <c r="D23" i="30" a="1"/>
  <c r="D23" i="30"/>
  <c r="C23" i="30" a="1"/>
  <c r="C23" i="30"/>
  <c r="G18" i="30" a="1"/>
  <c r="G18" i="30"/>
  <c r="F18" i="30" a="1"/>
  <c r="F18" i="30"/>
  <c r="E18" i="30" a="1"/>
  <c r="E18" i="30"/>
  <c r="D18" i="30" a="1"/>
  <c r="D18" i="30"/>
  <c r="C18" i="30" a="1"/>
  <c r="C18" i="30"/>
  <c r="G17" i="30" a="1"/>
  <c r="G17" i="30"/>
  <c r="F17" i="30" a="1"/>
  <c r="F17" i="30"/>
  <c r="E17" i="30" a="1"/>
  <c r="E17" i="30"/>
  <c r="D17" i="30" a="1"/>
  <c r="D17" i="30"/>
  <c r="C17" i="30" a="1"/>
  <c r="C17" i="30"/>
  <c r="G16" i="30" a="1"/>
  <c r="G16" i="30"/>
  <c r="F16" i="30" a="1"/>
  <c r="F16" i="30"/>
  <c r="E16" i="30" a="1"/>
  <c r="E16" i="30"/>
  <c r="D16" i="30" a="1"/>
  <c r="D16" i="30"/>
  <c r="C16" i="30" a="1"/>
  <c r="C16" i="30"/>
  <c r="BO11" i="30"/>
  <c r="BO15" i="30"/>
  <c r="BN11" i="30"/>
  <c r="BN15" i="30"/>
  <c r="BM11" i="30"/>
  <c r="BM15" i="30"/>
  <c r="BL11" i="30"/>
  <c r="BL15" i="30"/>
  <c r="BK11" i="30"/>
  <c r="BK15" i="30"/>
  <c r="BJ11" i="30"/>
  <c r="BJ15" i="30"/>
  <c r="BI11" i="30"/>
  <c r="BI15" i="30"/>
  <c r="BH11" i="30"/>
  <c r="BH15" i="30"/>
  <c r="BG11" i="30"/>
  <c r="BG15" i="30"/>
  <c r="BF11" i="30"/>
  <c r="BF15" i="30"/>
  <c r="BE11" i="30"/>
  <c r="BE15" i="30"/>
  <c r="BD11" i="30"/>
  <c r="BD15" i="30"/>
  <c r="BC11" i="30"/>
  <c r="BC15" i="30"/>
  <c r="BB11" i="30"/>
  <c r="BB15" i="30"/>
  <c r="BA11" i="30"/>
  <c r="BA15" i="30"/>
  <c r="AZ11" i="30"/>
  <c r="AZ15" i="30"/>
  <c r="AY11" i="30"/>
  <c r="AY15" i="30"/>
  <c r="AX11" i="30"/>
  <c r="AX15" i="30"/>
  <c r="AW11" i="30"/>
  <c r="AW15" i="30"/>
  <c r="AV11" i="30"/>
  <c r="AV15" i="30"/>
  <c r="AU11" i="30"/>
  <c r="AU15" i="30"/>
  <c r="AT11" i="30"/>
  <c r="AT15" i="30"/>
  <c r="AS11" i="30"/>
  <c r="AS15" i="30"/>
  <c r="AR11" i="30"/>
  <c r="AR15" i="30"/>
  <c r="AQ11" i="30"/>
  <c r="AQ15" i="30"/>
  <c r="AP11" i="30"/>
  <c r="AP15" i="30"/>
  <c r="AO11" i="30"/>
  <c r="AO15" i="30"/>
  <c r="AN11" i="30"/>
  <c r="AN15" i="30"/>
  <c r="AM11" i="30"/>
  <c r="AM15" i="30"/>
  <c r="AL11" i="30"/>
  <c r="AL15" i="30"/>
  <c r="AK11" i="30"/>
  <c r="AK15" i="30"/>
  <c r="AJ11" i="30"/>
  <c r="AJ15" i="30"/>
  <c r="AI11" i="30"/>
  <c r="AI15" i="30"/>
  <c r="AH11" i="30"/>
  <c r="AH15" i="30"/>
  <c r="AG11" i="30"/>
  <c r="AG15" i="30"/>
  <c r="AF11" i="30"/>
  <c r="AF15" i="30"/>
  <c r="AE11" i="30"/>
  <c r="AE15" i="30"/>
  <c r="AD11" i="30"/>
  <c r="AD15" i="30"/>
  <c r="AC11" i="30"/>
  <c r="AC15" i="30"/>
  <c r="AB11" i="30"/>
  <c r="AB15" i="30"/>
  <c r="AA11" i="30"/>
  <c r="AA15" i="30"/>
  <c r="Z11" i="30"/>
  <c r="Z15" i="30"/>
  <c r="Y11" i="30"/>
  <c r="Y15" i="30"/>
  <c r="X11" i="30"/>
  <c r="X15" i="30"/>
  <c r="W11" i="30"/>
  <c r="W15" i="30"/>
  <c r="V11" i="30"/>
  <c r="V15" i="30"/>
  <c r="U11" i="30"/>
  <c r="U15" i="30"/>
  <c r="T11" i="30"/>
  <c r="T15" i="30"/>
  <c r="S11" i="30"/>
  <c r="S15" i="30"/>
  <c r="R11" i="30"/>
  <c r="R15" i="30"/>
  <c r="Q11" i="30"/>
  <c r="Q15" i="30"/>
  <c r="P11" i="30"/>
  <c r="P15" i="30"/>
  <c r="O11" i="30"/>
  <c r="O15" i="30"/>
  <c r="N11" i="30"/>
  <c r="N15" i="30"/>
  <c r="M11" i="30"/>
  <c r="M15" i="30"/>
  <c r="L11" i="30"/>
  <c r="L15" i="30"/>
  <c r="K11" i="30"/>
  <c r="K15" i="30"/>
  <c r="J11" i="30"/>
  <c r="J15" i="30"/>
  <c r="I11" i="30"/>
  <c r="I15" i="30"/>
  <c r="H11" i="30"/>
  <c r="H15" i="30"/>
  <c r="G15" i="30" a="1"/>
  <c r="G15" i="30"/>
  <c r="F15" i="30" a="1"/>
  <c r="F15" i="30"/>
  <c r="E15" i="30" a="1"/>
  <c r="E15" i="30"/>
  <c r="D15" i="30" a="1"/>
  <c r="D15" i="30"/>
  <c r="C15" i="30" a="1"/>
  <c r="C15" i="30"/>
  <c r="G14" i="30" a="1"/>
  <c r="G14" i="30"/>
  <c r="F14" i="30" a="1"/>
  <c r="F14" i="30"/>
  <c r="E14" i="30" a="1"/>
  <c r="E14" i="30"/>
  <c r="D14" i="30" a="1"/>
  <c r="D14" i="30"/>
  <c r="C14" i="30" a="1"/>
  <c r="C14" i="30"/>
  <c r="BO13" i="30"/>
  <c r="BN13" i="30"/>
  <c r="BM13" i="30"/>
  <c r="BL13" i="30"/>
  <c r="BK13" i="30"/>
  <c r="BJ13" i="30"/>
  <c r="BI13" i="30"/>
  <c r="BH13" i="30"/>
  <c r="BG13" i="30"/>
  <c r="BF13" i="30"/>
  <c r="BE13" i="30"/>
  <c r="BD13" i="30"/>
  <c r="BC13" i="30"/>
  <c r="BB13" i="30"/>
  <c r="BA13" i="30"/>
  <c r="AZ13" i="30"/>
  <c r="AY13" i="30"/>
  <c r="AX13" i="30"/>
  <c r="AW13" i="30"/>
  <c r="AV13" i="30"/>
  <c r="AU13" i="30"/>
  <c r="AT13" i="30"/>
  <c r="AS13" i="30"/>
  <c r="AR13" i="30"/>
  <c r="AQ13" i="30"/>
  <c r="AP13" i="30"/>
  <c r="AO13" i="30"/>
  <c r="AN13" i="30"/>
  <c r="AM13" i="30"/>
  <c r="AL13" i="30"/>
  <c r="AK13" i="30"/>
  <c r="AJ13" i="30"/>
  <c r="AI13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 a="1"/>
  <c r="G13" i="30"/>
  <c r="F13" i="30" a="1"/>
  <c r="F13" i="30"/>
  <c r="E13" i="30" a="1"/>
  <c r="E13" i="30"/>
  <c r="D13" i="30" a="1"/>
  <c r="D13" i="30"/>
  <c r="C13" i="30" a="1"/>
  <c r="C13" i="30"/>
  <c r="B13" i="30"/>
  <c r="BO12" i="30"/>
  <c r="BN12" i="30"/>
  <c r="BM12" i="30"/>
  <c r="BL12" i="30"/>
  <c r="BK12" i="30"/>
  <c r="BJ12" i="30"/>
  <c r="BI12" i="30"/>
  <c r="BH12" i="30"/>
  <c r="BG12" i="30"/>
  <c r="BF12" i="30"/>
  <c r="BE12" i="30"/>
  <c r="BD12" i="30"/>
  <c r="BC12" i="30"/>
  <c r="BB12" i="30"/>
  <c r="BA12" i="30"/>
  <c r="AZ12" i="30"/>
  <c r="AY12" i="30"/>
  <c r="AX12" i="30"/>
  <c r="AW12" i="30"/>
  <c r="AV12" i="30"/>
  <c r="AU12" i="30"/>
  <c r="AT12" i="30"/>
  <c r="AS12" i="30"/>
  <c r="AR12" i="30"/>
  <c r="AQ12" i="30"/>
  <c r="AP12" i="30"/>
  <c r="AO12" i="30"/>
  <c r="AN12" i="30"/>
  <c r="AM12" i="30"/>
  <c r="AL12" i="30"/>
  <c r="AK12" i="30"/>
  <c r="AJ12" i="30"/>
  <c r="AI12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 a="1"/>
  <c r="G12" i="30"/>
  <c r="F12" i="30" a="1"/>
  <c r="F12" i="30"/>
  <c r="E12" i="30" a="1"/>
  <c r="E12" i="30"/>
  <c r="D12" i="30" a="1"/>
  <c r="D12" i="30"/>
  <c r="C12" i="30" a="1"/>
  <c r="C12" i="30"/>
  <c r="B12" i="30"/>
  <c r="G11" i="30" a="1"/>
  <c r="G11" i="30"/>
  <c r="F11" i="30" a="1"/>
  <c r="F11" i="30"/>
  <c r="E11" i="30" a="1"/>
  <c r="E11" i="30"/>
  <c r="D11" i="30" a="1"/>
  <c r="D11" i="30"/>
  <c r="C11" i="30" a="1"/>
  <c r="C11" i="30"/>
  <c r="G10" i="30" a="1"/>
  <c r="G10" i="30"/>
  <c r="F10" i="30" a="1"/>
  <c r="F10" i="30"/>
  <c r="E10" i="30" a="1"/>
  <c r="E10" i="30"/>
  <c r="D10" i="30" a="1"/>
  <c r="D10" i="30"/>
  <c r="C10" i="30" a="1"/>
  <c r="C10" i="30"/>
  <c r="G9" i="30" a="1"/>
  <c r="G9" i="30"/>
  <c r="F9" i="30" a="1"/>
  <c r="F9" i="30"/>
  <c r="E9" i="30" a="1"/>
  <c r="E9" i="30"/>
  <c r="D9" i="30" a="1"/>
  <c r="D9" i="30"/>
  <c r="C9" i="30" a="1"/>
  <c r="C9" i="30"/>
  <c r="G8" i="30" a="1"/>
  <c r="G8" i="30"/>
  <c r="F8" i="30" a="1"/>
  <c r="F8" i="30"/>
  <c r="E8" i="30" a="1"/>
  <c r="E8" i="30"/>
  <c r="D8" i="30" a="1"/>
  <c r="D8" i="30"/>
  <c r="C8" i="30" a="1"/>
  <c r="C8" i="30"/>
  <c r="G5" i="30"/>
  <c r="F5" i="30"/>
  <c r="E5" i="30"/>
  <c r="D5" i="30"/>
  <c r="C5" i="30"/>
  <c r="BO4" i="30"/>
  <c r="BN4" i="30"/>
  <c r="BM4" i="30"/>
  <c r="BL4" i="30"/>
  <c r="BK4" i="30"/>
  <c r="BJ4" i="30"/>
  <c r="BI4" i="30"/>
  <c r="BH4" i="30"/>
  <c r="BG4" i="30"/>
  <c r="BF4" i="30"/>
  <c r="BE4" i="30"/>
  <c r="BD4" i="30"/>
  <c r="BC4" i="30"/>
  <c r="BB4" i="30"/>
  <c r="BA4" i="30"/>
  <c r="AZ4" i="30"/>
  <c r="AY4" i="30"/>
  <c r="AX4" i="30"/>
  <c r="AW4" i="30"/>
  <c r="AV4" i="30"/>
  <c r="AU4" i="30"/>
  <c r="AT4" i="30"/>
  <c r="AS4" i="30"/>
  <c r="AR4" i="30"/>
  <c r="AQ4" i="30"/>
  <c r="AP4" i="30"/>
  <c r="AO4" i="30"/>
  <c r="AN4" i="30"/>
  <c r="AM4" i="30"/>
  <c r="AL4" i="30"/>
  <c r="AK4" i="30"/>
  <c r="AJ4" i="30"/>
  <c r="AI4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308" i="15"/>
  <c r="C290" i="15"/>
  <c r="C291" i="15"/>
  <c r="C292" i="15"/>
  <c r="C293" i="15"/>
  <c r="C294" i="15"/>
  <c r="C295" i="15"/>
  <c r="C296" i="15"/>
  <c r="C297" i="15"/>
  <c r="C298" i="15"/>
  <c r="C299" i="15"/>
  <c r="C300" i="15"/>
  <c r="C301" i="15"/>
  <c r="C302" i="15"/>
  <c r="C303" i="15"/>
  <c r="C304" i="15"/>
  <c r="C305" i="15"/>
  <c r="C306" i="15"/>
  <c r="C307" i="15"/>
  <c r="C308" i="15"/>
  <c r="D308" i="15"/>
  <c r="A307" i="15"/>
  <c r="D307" i="15"/>
  <c r="A306" i="15"/>
  <c r="D306" i="15"/>
  <c r="A305" i="15"/>
  <c r="D305" i="15"/>
  <c r="A304" i="15"/>
  <c r="D304" i="15"/>
  <c r="A303" i="15"/>
  <c r="D303" i="15"/>
  <c r="A302" i="15"/>
  <c r="D302" i="15"/>
  <c r="A301" i="15"/>
  <c r="D301" i="15"/>
  <c r="A300" i="15"/>
  <c r="D300" i="15"/>
  <c r="A299" i="15"/>
  <c r="D299" i="15"/>
  <c r="A298" i="15"/>
  <c r="D298" i="15"/>
  <c r="A297" i="15"/>
  <c r="D297" i="15"/>
  <c r="A296" i="15"/>
  <c r="D296" i="15"/>
  <c r="A295" i="15"/>
  <c r="D295" i="15"/>
  <c r="A294" i="15"/>
  <c r="D294" i="15"/>
  <c r="A293" i="15"/>
  <c r="D293" i="15"/>
  <c r="A292" i="15"/>
  <c r="D292" i="15"/>
  <c r="A291" i="15"/>
  <c r="D291" i="15"/>
  <c r="A290" i="15"/>
  <c r="D290" i="15"/>
  <c r="A289" i="15"/>
  <c r="D289" i="15"/>
  <c r="A288" i="15"/>
  <c r="C270" i="15"/>
  <c r="C271" i="15"/>
  <c r="C272" i="15"/>
  <c r="C273" i="15"/>
  <c r="C274" i="15"/>
  <c r="C275" i="15"/>
  <c r="C276" i="15"/>
  <c r="C277" i="15"/>
  <c r="C278" i="15"/>
  <c r="C279" i="15"/>
  <c r="C280" i="15"/>
  <c r="C281" i="15"/>
  <c r="C282" i="15"/>
  <c r="C283" i="15"/>
  <c r="C284" i="15"/>
  <c r="C285" i="15"/>
  <c r="C286" i="15"/>
  <c r="C287" i="15"/>
  <c r="C288" i="15"/>
  <c r="D288" i="15"/>
  <c r="A287" i="15"/>
  <c r="D287" i="15"/>
  <c r="A286" i="15"/>
  <c r="D286" i="15"/>
  <c r="A285" i="15"/>
  <c r="D285" i="15"/>
  <c r="A284" i="15"/>
  <c r="D284" i="15"/>
  <c r="A283" i="15"/>
  <c r="D283" i="15"/>
  <c r="A282" i="15"/>
  <c r="D282" i="15"/>
  <c r="A281" i="15"/>
  <c r="D281" i="15"/>
  <c r="A280" i="15"/>
  <c r="D280" i="15"/>
  <c r="A279" i="15"/>
  <c r="D279" i="15"/>
  <c r="A278" i="15"/>
  <c r="D278" i="15"/>
  <c r="A277" i="15"/>
  <c r="D277" i="15"/>
  <c r="A276" i="15"/>
  <c r="D276" i="15"/>
  <c r="A275" i="15"/>
  <c r="D275" i="15"/>
  <c r="A274" i="15"/>
  <c r="D274" i="15"/>
  <c r="A273" i="15"/>
  <c r="D273" i="15"/>
  <c r="A272" i="15"/>
  <c r="D272" i="15"/>
  <c r="A271" i="15"/>
  <c r="D271" i="15"/>
  <c r="A270" i="15"/>
  <c r="D270" i="15"/>
  <c r="A269" i="15"/>
  <c r="D269" i="15"/>
  <c r="A268" i="15"/>
  <c r="C250" i="15"/>
  <c r="C251" i="15"/>
  <c r="C252" i="15"/>
  <c r="C253" i="15"/>
  <c r="C254" i="15"/>
  <c r="C255" i="15"/>
  <c r="C256" i="15"/>
  <c r="C257" i="15"/>
  <c r="C258" i="15"/>
  <c r="C259" i="15"/>
  <c r="C260" i="15"/>
  <c r="C261" i="15"/>
  <c r="C262" i="15"/>
  <c r="C263" i="15"/>
  <c r="C264" i="15"/>
  <c r="C265" i="15"/>
  <c r="C266" i="15"/>
  <c r="C267" i="15"/>
  <c r="C268" i="15"/>
  <c r="D268" i="15"/>
  <c r="A267" i="15"/>
  <c r="D267" i="15"/>
  <c r="A266" i="15"/>
  <c r="D266" i="15"/>
  <c r="A265" i="15"/>
  <c r="D265" i="15"/>
  <c r="A264" i="15"/>
  <c r="D264" i="15"/>
  <c r="A263" i="15"/>
  <c r="D263" i="15"/>
  <c r="A262" i="15"/>
  <c r="D262" i="15"/>
  <c r="A261" i="15"/>
  <c r="D261" i="15"/>
  <c r="A260" i="15"/>
  <c r="D260" i="15"/>
  <c r="A259" i="15"/>
  <c r="D259" i="15"/>
  <c r="A258" i="15"/>
  <c r="D258" i="15"/>
  <c r="A257" i="15"/>
  <c r="D257" i="15"/>
  <c r="A256" i="15"/>
  <c r="D256" i="15"/>
  <c r="A255" i="15"/>
  <c r="D255" i="15"/>
  <c r="A254" i="15"/>
  <c r="D254" i="15"/>
  <c r="A253" i="15"/>
  <c r="D253" i="15"/>
  <c r="A252" i="15"/>
  <c r="D252" i="15"/>
  <c r="A251" i="15"/>
  <c r="D251" i="15"/>
  <c r="A250" i="15"/>
  <c r="D250" i="15"/>
  <c r="A249" i="15"/>
  <c r="D249" i="15"/>
  <c r="A248" i="15"/>
  <c r="C230" i="15"/>
  <c r="C231" i="15"/>
  <c r="C232" i="15"/>
  <c r="C233" i="15"/>
  <c r="C234" i="15"/>
  <c r="C235" i="15"/>
  <c r="C236" i="15"/>
  <c r="C237" i="15"/>
  <c r="C238" i="15"/>
  <c r="C239" i="15"/>
  <c r="C240" i="15"/>
  <c r="C241" i="15"/>
  <c r="C242" i="15"/>
  <c r="C243" i="15"/>
  <c r="C244" i="15"/>
  <c r="C245" i="15"/>
  <c r="C246" i="15"/>
  <c r="C247" i="15"/>
  <c r="C248" i="15"/>
  <c r="D248" i="15"/>
  <c r="A247" i="15"/>
  <c r="D247" i="15"/>
  <c r="A246" i="15"/>
  <c r="D246" i="15"/>
  <c r="A245" i="15"/>
  <c r="D245" i="15"/>
  <c r="A244" i="15"/>
  <c r="D244" i="15"/>
  <c r="A243" i="15"/>
  <c r="D243" i="15"/>
  <c r="A242" i="15"/>
  <c r="D242" i="15"/>
  <c r="A241" i="15"/>
  <c r="D241" i="15"/>
  <c r="A240" i="15"/>
  <c r="D240" i="15"/>
  <c r="A239" i="15"/>
  <c r="D239" i="15"/>
  <c r="A238" i="15"/>
  <c r="D238" i="15"/>
  <c r="A237" i="15"/>
  <c r="D237" i="15"/>
  <c r="A236" i="15"/>
  <c r="D236" i="15"/>
  <c r="A235" i="15"/>
  <c r="D235" i="15"/>
  <c r="A234" i="15"/>
  <c r="D234" i="15"/>
  <c r="A233" i="15"/>
  <c r="D233" i="15"/>
  <c r="A232" i="15"/>
  <c r="D232" i="15"/>
  <c r="A231" i="15"/>
  <c r="D231" i="15"/>
  <c r="A230" i="15"/>
  <c r="D230" i="15"/>
  <c r="A229" i="15"/>
  <c r="D229" i="15"/>
  <c r="A228" i="15"/>
  <c r="C210" i="15"/>
  <c r="C211" i="15"/>
  <c r="C212" i="15"/>
  <c r="C213" i="15"/>
  <c r="C214" i="15"/>
  <c r="C215" i="15"/>
  <c r="C216" i="15"/>
  <c r="C217" i="15"/>
  <c r="C218" i="15"/>
  <c r="C219" i="15"/>
  <c r="C220" i="15"/>
  <c r="C221" i="15"/>
  <c r="C222" i="15"/>
  <c r="C223" i="15"/>
  <c r="C224" i="15"/>
  <c r="C225" i="15"/>
  <c r="C226" i="15"/>
  <c r="C227" i="15"/>
  <c r="C228" i="15"/>
  <c r="D228" i="15"/>
  <c r="A227" i="15"/>
  <c r="D227" i="15"/>
  <c r="A226" i="15"/>
  <c r="D226" i="15"/>
  <c r="A225" i="15"/>
  <c r="D225" i="15"/>
  <c r="A224" i="15"/>
  <c r="D224" i="15"/>
  <c r="A223" i="15"/>
  <c r="D223" i="15"/>
  <c r="A222" i="15"/>
  <c r="D222" i="15"/>
  <c r="A221" i="15"/>
  <c r="D221" i="15"/>
  <c r="A220" i="15"/>
  <c r="D220" i="15"/>
  <c r="A219" i="15"/>
  <c r="D219" i="15"/>
  <c r="A218" i="15"/>
  <c r="D218" i="15"/>
  <c r="A217" i="15"/>
  <c r="D217" i="15"/>
  <c r="A216" i="15"/>
  <c r="D216" i="15"/>
  <c r="A215" i="15"/>
  <c r="D215" i="15"/>
  <c r="A214" i="15"/>
  <c r="D214" i="15"/>
  <c r="A213" i="15"/>
  <c r="D213" i="15"/>
  <c r="A212" i="15"/>
  <c r="D212" i="15"/>
  <c r="A211" i="15"/>
  <c r="D211" i="15"/>
  <c r="A210" i="15"/>
  <c r="D210" i="15"/>
  <c r="A209" i="15"/>
  <c r="D209" i="15"/>
  <c r="A208" i="15"/>
  <c r="C190" i="15"/>
  <c r="C191" i="15"/>
  <c r="C192" i="15"/>
  <c r="C193" i="15"/>
  <c r="C194" i="15"/>
  <c r="C195" i="15"/>
  <c r="C196" i="15"/>
  <c r="C197" i="15"/>
  <c r="C198" i="15"/>
  <c r="C199" i="15"/>
  <c r="C200" i="15"/>
  <c r="C201" i="15"/>
  <c r="C202" i="15"/>
  <c r="C203" i="15"/>
  <c r="C204" i="15"/>
  <c r="C205" i="15"/>
  <c r="C206" i="15"/>
  <c r="C207" i="15"/>
  <c r="C208" i="15"/>
  <c r="D208" i="15"/>
  <c r="A207" i="15"/>
  <c r="D207" i="15"/>
  <c r="A206" i="15"/>
  <c r="D206" i="15"/>
  <c r="A205" i="15"/>
  <c r="D205" i="15"/>
  <c r="A204" i="15"/>
  <c r="D204" i="15"/>
  <c r="A203" i="15"/>
  <c r="D203" i="15"/>
  <c r="A202" i="15"/>
  <c r="D202" i="15"/>
  <c r="A201" i="15"/>
  <c r="D201" i="15"/>
  <c r="A200" i="15"/>
  <c r="D200" i="15"/>
  <c r="A199" i="15"/>
  <c r="D199" i="15"/>
  <c r="A198" i="15"/>
  <c r="D198" i="15"/>
  <c r="A197" i="15"/>
  <c r="D197" i="15"/>
  <c r="A196" i="15"/>
  <c r="D196" i="15"/>
  <c r="A195" i="15"/>
  <c r="D195" i="15"/>
  <c r="A194" i="15"/>
  <c r="D194" i="15"/>
  <c r="A193" i="15"/>
  <c r="D193" i="15"/>
  <c r="A192" i="15"/>
  <c r="D192" i="15"/>
  <c r="A191" i="15"/>
  <c r="D191" i="15"/>
  <c r="A190" i="15"/>
  <c r="D190" i="15"/>
  <c r="A189" i="15"/>
  <c r="D189" i="15"/>
  <c r="A188" i="15"/>
  <c r="C170" i="15"/>
  <c r="C171" i="15"/>
  <c r="C172" i="15"/>
  <c r="C173" i="15"/>
  <c r="C174" i="15"/>
  <c r="C175" i="15"/>
  <c r="C176" i="15"/>
  <c r="C177" i="15"/>
  <c r="C178" i="15"/>
  <c r="C179" i="15"/>
  <c r="C180" i="15"/>
  <c r="C181" i="15"/>
  <c r="C182" i="15"/>
  <c r="C183" i="15"/>
  <c r="C184" i="15"/>
  <c r="C185" i="15"/>
  <c r="C186" i="15"/>
  <c r="C187" i="15"/>
  <c r="C188" i="15"/>
  <c r="D188" i="15"/>
  <c r="A187" i="15"/>
  <c r="D187" i="15"/>
  <c r="A186" i="15"/>
  <c r="D186" i="15"/>
  <c r="A185" i="15"/>
  <c r="D185" i="15"/>
  <c r="A184" i="15"/>
  <c r="D184" i="15"/>
  <c r="A183" i="15"/>
  <c r="D183" i="15"/>
  <c r="A182" i="15"/>
  <c r="D182" i="15"/>
  <c r="A181" i="15"/>
  <c r="D181" i="15"/>
  <c r="A180" i="15"/>
  <c r="D180" i="15"/>
  <c r="A179" i="15"/>
  <c r="D179" i="15"/>
  <c r="A178" i="15"/>
  <c r="D178" i="15"/>
  <c r="A177" i="15"/>
  <c r="D177" i="15"/>
  <c r="A176" i="15"/>
  <c r="D176" i="15"/>
  <c r="A175" i="15"/>
  <c r="D175" i="15"/>
  <c r="A174" i="15"/>
  <c r="D174" i="15"/>
  <c r="A173" i="15"/>
  <c r="D173" i="15"/>
  <c r="A172" i="15"/>
  <c r="D172" i="15"/>
  <c r="A171" i="15"/>
  <c r="D171" i="15"/>
  <c r="A170" i="15"/>
  <c r="D170" i="15"/>
  <c r="A169" i="15"/>
  <c r="D169" i="15"/>
  <c r="A168" i="15"/>
  <c r="C150" i="15"/>
  <c r="C151" i="15"/>
  <c r="C152" i="15"/>
  <c r="C153" i="15"/>
  <c r="C154" i="15"/>
  <c r="C155" i="15"/>
  <c r="C156" i="15"/>
  <c r="C157" i="15"/>
  <c r="C158" i="15"/>
  <c r="C159" i="15"/>
  <c r="C160" i="15"/>
  <c r="C161" i="15"/>
  <c r="C162" i="15"/>
  <c r="C163" i="15"/>
  <c r="C164" i="15"/>
  <c r="C165" i="15"/>
  <c r="C166" i="15"/>
  <c r="C167" i="15"/>
  <c r="C168" i="15"/>
  <c r="D168" i="15"/>
  <c r="A167" i="15"/>
  <c r="D167" i="15"/>
  <c r="A166" i="15"/>
  <c r="D166" i="15"/>
  <c r="A165" i="15"/>
  <c r="D165" i="15"/>
  <c r="A164" i="15"/>
  <c r="D164" i="15"/>
  <c r="A163" i="15"/>
  <c r="D163" i="15"/>
  <c r="A162" i="15"/>
  <c r="D162" i="15"/>
  <c r="A161" i="15"/>
  <c r="D161" i="15"/>
  <c r="A160" i="15"/>
  <c r="D160" i="15"/>
  <c r="A159" i="15"/>
  <c r="D159" i="15"/>
  <c r="A158" i="15"/>
  <c r="D158" i="15"/>
  <c r="A157" i="15"/>
  <c r="D157" i="15"/>
  <c r="A156" i="15"/>
  <c r="D156" i="15"/>
  <c r="A155" i="15"/>
  <c r="D155" i="15"/>
  <c r="A154" i="15"/>
  <c r="D154" i="15"/>
  <c r="A153" i="15"/>
  <c r="D153" i="15"/>
  <c r="A152" i="15"/>
  <c r="D152" i="15"/>
  <c r="A151" i="15"/>
  <c r="D151" i="15"/>
  <c r="A150" i="15"/>
  <c r="D150" i="15"/>
  <c r="A149" i="15"/>
  <c r="D149" i="15"/>
  <c r="A148" i="15"/>
  <c r="C130" i="15"/>
  <c r="C131" i="15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C148" i="15"/>
  <c r="D148" i="15"/>
  <c r="A147" i="15"/>
  <c r="D147" i="15"/>
  <c r="A146" i="15"/>
  <c r="D146" i="15"/>
  <c r="A145" i="15"/>
  <c r="D145" i="15"/>
  <c r="A144" i="15"/>
  <c r="D144" i="15"/>
  <c r="A143" i="15"/>
  <c r="D143" i="15"/>
  <c r="A142" i="15"/>
  <c r="D142" i="15"/>
  <c r="A141" i="15"/>
  <c r="D141" i="15"/>
  <c r="A140" i="15"/>
  <c r="D140" i="15"/>
  <c r="A139" i="15"/>
  <c r="D139" i="15"/>
  <c r="A138" i="15"/>
  <c r="D138" i="15"/>
  <c r="A137" i="15"/>
  <c r="D137" i="15"/>
  <c r="A136" i="15"/>
  <c r="D136" i="15"/>
  <c r="A135" i="15"/>
  <c r="D135" i="15"/>
  <c r="A134" i="15"/>
  <c r="D134" i="15"/>
  <c r="A133" i="15"/>
  <c r="D133" i="15"/>
  <c r="A132" i="15"/>
  <c r="D132" i="15"/>
  <c r="A131" i="15"/>
  <c r="D131" i="15"/>
  <c r="A130" i="15"/>
  <c r="D130" i="15"/>
  <c r="A129" i="15"/>
  <c r="D129" i="15"/>
  <c r="A128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D128" i="15"/>
  <c r="A127" i="15"/>
  <c r="D127" i="15"/>
  <c r="A126" i="15"/>
  <c r="D126" i="15"/>
  <c r="A125" i="15"/>
  <c r="D125" i="15"/>
  <c r="A124" i="15"/>
  <c r="D124" i="15"/>
  <c r="A123" i="15"/>
  <c r="D123" i="15"/>
  <c r="A122" i="15"/>
  <c r="D122" i="15"/>
  <c r="A121" i="15"/>
  <c r="D121" i="15"/>
  <c r="A120" i="15"/>
  <c r="D120" i="15"/>
  <c r="A119" i="15"/>
  <c r="D119" i="15"/>
  <c r="A118" i="15"/>
  <c r="D118" i="15"/>
  <c r="A117" i="15"/>
  <c r="D117" i="15"/>
  <c r="A116" i="15"/>
  <c r="D116" i="15"/>
  <c r="A115" i="15"/>
  <c r="D115" i="15"/>
  <c r="A114" i="15"/>
  <c r="D114" i="15"/>
  <c r="A113" i="15"/>
  <c r="D113" i="15"/>
  <c r="A112" i="15"/>
  <c r="D112" i="15"/>
  <c r="A111" i="15"/>
  <c r="D111" i="15"/>
  <c r="A110" i="15"/>
  <c r="D110" i="15"/>
  <c r="A109" i="15"/>
  <c r="D109" i="15"/>
  <c r="A108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D108" i="15"/>
  <c r="A107" i="15"/>
  <c r="D107" i="15"/>
  <c r="A106" i="15"/>
  <c r="D106" i="15"/>
  <c r="A105" i="15"/>
  <c r="D105" i="15"/>
  <c r="A104" i="15"/>
  <c r="D104" i="15"/>
  <c r="A103" i="15"/>
  <c r="D103" i="15"/>
  <c r="A102" i="15"/>
  <c r="D102" i="15"/>
  <c r="A101" i="15"/>
  <c r="D101" i="15"/>
  <c r="A100" i="15"/>
  <c r="D100" i="15"/>
  <c r="A99" i="15"/>
  <c r="D99" i="15"/>
  <c r="A98" i="15"/>
  <c r="D98" i="15"/>
  <c r="A97" i="15"/>
  <c r="D97" i="15"/>
  <c r="A96" i="15"/>
  <c r="D96" i="15"/>
  <c r="A95" i="15"/>
  <c r="D95" i="15"/>
  <c r="A94" i="15"/>
  <c r="D94" i="15"/>
  <c r="A93" i="15"/>
  <c r="D93" i="15"/>
  <c r="A92" i="15"/>
  <c r="D92" i="15"/>
  <c r="A91" i="15"/>
  <c r="D91" i="15"/>
  <c r="A90" i="15"/>
  <c r="D90" i="15"/>
  <c r="A89" i="15"/>
  <c r="D89" i="15"/>
  <c r="A88" i="15"/>
  <c r="A87" i="15"/>
  <c r="A86" i="15"/>
  <c r="A85" i="15"/>
  <c r="A84" i="15"/>
  <c r="A83" i="15"/>
  <c r="A82" i="15"/>
  <c r="A81" i="15"/>
  <c r="A80" i="15"/>
  <c r="A79" i="15"/>
  <c r="A78" i="15"/>
  <c r="A77" i="15"/>
  <c r="A76" i="15"/>
  <c r="A75" i="15"/>
  <c r="A74" i="15"/>
  <c r="A73" i="15"/>
  <c r="A72" i="15"/>
  <c r="A71" i="15"/>
  <c r="A70" i="15"/>
  <c r="A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D88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C48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D47" i="15"/>
  <c r="D46" i="15"/>
  <c r="D45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E14" i="15"/>
  <c r="F14" i="15"/>
  <c r="G14" i="15"/>
  <c r="H14" i="15"/>
  <c r="I14" i="15"/>
  <c r="J14" i="15"/>
  <c r="K14" i="15"/>
  <c r="K3" i="15"/>
  <c r="J3" i="15"/>
  <c r="E24" i="15"/>
  <c r="F24" i="15"/>
  <c r="G24" i="15"/>
  <c r="H24" i="15"/>
  <c r="I24" i="15"/>
  <c r="J4" i="15"/>
  <c r="J24" i="15"/>
  <c r="K4" i="15"/>
  <c r="K24" i="15"/>
  <c r="D24" i="15"/>
  <c r="M24" i="15"/>
  <c r="E21" i="15"/>
  <c r="F21" i="15"/>
  <c r="G21" i="15"/>
  <c r="H21" i="15"/>
  <c r="I21" i="15"/>
  <c r="J21" i="15"/>
  <c r="K21" i="15"/>
  <c r="D21" i="15"/>
  <c r="M21" i="15"/>
  <c r="E18" i="15"/>
  <c r="F18" i="15"/>
  <c r="G18" i="15"/>
  <c r="H18" i="15"/>
  <c r="I18" i="15"/>
  <c r="J18" i="15"/>
  <c r="K18" i="15"/>
  <c r="D18" i="15"/>
  <c r="M18" i="15"/>
  <c r="M15" i="15"/>
  <c r="D37" i="6"/>
  <c r="C37" i="6"/>
  <c r="B37" i="6"/>
  <c r="D36" i="6"/>
  <c r="C36" i="6"/>
  <c r="B36" i="6"/>
  <c r="D35" i="6"/>
  <c r="C35" i="6"/>
  <c r="B35" i="6"/>
  <c r="D34" i="6"/>
  <c r="E34" i="6"/>
  <c r="F34" i="6"/>
  <c r="C34" i="6"/>
  <c r="B34" i="6"/>
  <c r="D30" i="6"/>
  <c r="D31" i="6"/>
  <c r="F32" i="6"/>
  <c r="E32" i="6"/>
  <c r="D32" i="6"/>
  <c r="C30" i="6"/>
  <c r="C31" i="6"/>
  <c r="C32" i="6"/>
  <c r="Q31" i="6"/>
  <c r="B31" i="6"/>
  <c r="P31" i="6"/>
  <c r="B30" i="6"/>
  <c r="P30" i="6"/>
  <c r="Q30" i="6"/>
  <c r="E10" i="18"/>
  <c r="E14" i="18"/>
  <c r="D5" i="27"/>
  <c r="H10" i="18"/>
  <c r="H14" i="18"/>
  <c r="E5" i="27"/>
  <c r="K10" i="18"/>
  <c r="K14" i="18"/>
  <c r="F5" i="27"/>
  <c r="G5" i="27"/>
  <c r="D6" i="27"/>
  <c r="E6" i="27"/>
  <c r="F6" i="27"/>
  <c r="G6" i="27"/>
  <c r="D7" i="27"/>
  <c r="E7" i="27"/>
  <c r="F7" i="27"/>
  <c r="G7" i="27"/>
  <c r="G8" i="27"/>
  <c r="D9" i="27"/>
  <c r="G9" i="27"/>
  <c r="G10" i="27"/>
  <c r="G11" i="27"/>
  <c r="G12" i="27"/>
  <c r="G13" i="27"/>
  <c r="G14" i="27"/>
  <c r="G15" i="27"/>
  <c r="E12" i="18"/>
  <c r="E9" i="18"/>
  <c r="E13" i="18"/>
  <c r="E18" i="18"/>
  <c r="E16" i="18"/>
  <c r="E20" i="18"/>
  <c r="E19" i="18"/>
  <c r="E24" i="18"/>
  <c r="B3" i="17"/>
  <c r="H11" i="18"/>
  <c r="H12" i="18"/>
  <c r="H9" i="18"/>
  <c r="H13" i="18"/>
  <c r="H17" i="18"/>
  <c r="H18" i="18"/>
  <c r="H16" i="18"/>
  <c r="H20" i="18"/>
  <c r="H19" i="18"/>
  <c r="H24" i="18"/>
  <c r="C3" i="17"/>
  <c r="K11" i="18"/>
  <c r="K12" i="18"/>
  <c r="K9" i="18"/>
  <c r="K15" i="18"/>
  <c r="K13" i="18"/>
  <c r="K17" i="18"/>
  <c r="K18" i="18"/>
  <c r="K16" i="18"/>
  <c r="K20" i="18"/>
  <c r="K21" i="18"/>
  <c r="K19" i="18"/>
  <c r="K24" i="18"/>
  <c r="D3" i="17"/>
  <c r="E3" i="17"/>
  <c r="B5" i="19"/>
  <c r="D5" i="19"/>
  <c r="D6" i="19"/>
  <c r="D7" i="19"/>
  <c r="D8" i="19"/>
  <c r="B4" i="17"/>
  <c r="E5" i="19"/>
  <c r="G5" i="19"/>
  <c r="G6" i="19"/>
  <c r="G7" i="19"/>
  <c r="G8" i="19"/>
  <c r="C4" i="17"/>
  <c r="H5" i="19"/>
  <c r="J5" i="19"/>
  <c r="J6" i="19"/>
  <c r="J7" i="19"/>
  <c r="J8" i="19"/>
  <c r="D4" i="17"/>
  <c r="E4" i="17"/>
  <c r="F6" i="20"/>
  <c r="G6" i="20"/>
  <c r="F7" i="20"/>
  <c r="G7" i="20"/>
  <c r="G8" i="20"/>
  <c r="G9" i="20"/>
  <c r="G10" i="20"/>
  <c r="G11" i="20"/>
  <c r="G12" i="20"/>
  <c r="G13" i="20"/>
  <c r="G14" i="20"/>
  <c r="G16" i="20"/>
  <c r="G17" i="20"/>
  <c r="G18" i="20"/>
  <c r="G19" i="20"/>
  <c r="G20" i="20"/>
  <c r="G21" i="20"/>
  <c r="B5" i="17"/>
  <c r="F24" i="20"/>
  <c r="G24" i="20"/>
  <c r="F25" i="20"/>
  <c r="G25" i="20"/>
  <c r="F26" i="20"/>
  <c r="G26" i="20"/>
  <c r="F27" i="20"/>
  <c r="G27" i="20"/>
  <c r="F28" i="20"/>
  <c r="G28" i="20"/>
  <c r="F29" i="20"/>
  <c r="G29" i="20"/>
  <c r="G30" i="20"/>
  <c r="G31" i="20"/>
  <c r="G33" i="20"/>
  <c r="G34" i="20"/>
  <c r="G35" i="20"/>
  <c r="G36" i="20"/>
  <c r="G37" i="20"/>
  <c r="G38" i="20"/>
  <c r="C5" i="17"/>
  <c r="F41" i="20"/>
  <c r="G41" i="20"/>
  <c r="F42" i="20"/>
  <c r="G42" i="20"/>
  <c r="F43" i="20"/>
  <c r="G43" i="20"/>
  <c r="F44" i="20"/>
  <c r="G44" i="20"/>
  <c r="F45" i="20"/>
  <c r="G45" i="20"/>
  <c r="F46" i="20"/>
  <c r="G46" i="20"/>
  <c r="G47" i="20"/>
  <c r="G48" i="20"/>
  <c r="G50" i="20"/>
  <c r="G51" i="20"/>
  <c r="G52" i="20"/>
  <c r="G53" i="20"/>
  <c r="G54" i="20"/>
  <c r="G55" i="20"/>
  <c r="D5" i="17"/>
  <c r="E5" i="17"/>
  <c r="D6" i="21"/>
  <c r="D7" i="21"/>
  <c r="D8" i="21"/>
  <c r="D9" i="21"/>
  <c r="D10" i="21"/>
  <c r="D11" i="21"/>
  <c r="D12" i="21"/>
  <c r="D13" i="21"/>
  <c r="D14" i="21"/>
  <c r="D15" i="21"/>
  <c r="B6" i="17"/>
  <c r="D17" i="21"/>
  <c r="D18" i="21"/>
  <c r="D19" i="21"/>
  <c r="D20" i="21"/>
  <c r="D21" i="21"/>
  <c r="D22" i="21"/>
  <c r="D23" i="21"/>
  <c r="D24" i="21"/>
  <c r="D25" i="21"/>
  <c r="D26" i="21"/>
  <c r="C6" i="17"/>
  <c r="D28" i="21"/>
  <c r="D29" i="21"/>
  <c r="D30" i="21"/>
  <c r="D31" i="21"/>
  <c r="D32" i="21"/>
  <c r="D33" i="21"/>
  <c r="D34" i="21"/>
  <c r="D35" i="21"/>
  <c r="D36" i="21"/>
  <c r="D37" i="21"/>
  <c r="D38" i="21"/>
  <c r="D39" i="21"/>
  <c r="D6" i="17"/>
  <c r="E6" i="17"/>
  <c r="C6" i="22"/>
  <c r="D6" i="22"/>
  <c r="C7" i="22"/>
  <c r="D7" i="22"/>
  <c r="D8" i="22"/>
  <c r="D9" i="22"/>
  <c r="D10" i="22"/>
  <c r="D11" i="22"/>
  <c r="D12" i="22"/>
  <c r="D13" i="22"/>
  <c r="D14" i="22"/>
  <c r="D15" i="22"/>
  <c r="D16" i="22"/>
  <c r="B7" i="17"/>
  <c r="C18" i="22"/>
  <c r="D18" i="22"/>
  <c r="C19" i="22"/>
  <c r="D19" i="22"/>
  <c r="D20" i="22"/>
  <c r="D21" i="22"/>
  <c r="D22" i="22"/>
  <c r="D23" i="22"/>
  <c r="D24" i="22"/>
  <c r="D25" i="22"/>
  <c r="D26" i="22"/>
  <c r="D27" i="22"/>
  <c r="D28" i="22"/>
  <c r="D29" i="22"/>
  <c r="C7" i="17"/>
  <c r="C31" i="22"/>
  <c r="D31" i="22"/>
  <c r="C32" i="22"/>
  <c r="D32" i="22"/>
  <c r="D33" i="22"/>
  <c r="D34" i="22"/>
  <c r="D35" i="22"/>
  <c r="D36" i="22"/>
  <c r="D37" i="22"/>
  <c r="D38" i="22"/>
  <c r="D39" i="22"/>
  <c r="D40" i="22"/>
  <c r="D41" i="22"/>
  <c r="D42" i="22"/>
  <c r="D7" i="17"/>
  <c r="E7" i="17"/>
  <c r="C6" i="23"/>
  <c r="C9" i="23"/>
  <c r="C14" i="23"/>
  <c r="B9" i="17"/>
  <c r="C18" i="23"/>
  <c r="C19" i="23"/>
  <c r="C20" i="23"/>
  <c r="G19" i="16"/>
  <c r="B19" i="16"/>
  <c r="C21" i="23"/>
  <c r="C25" i="23"/>
  <c r="B10" i="17"/>
  <c r="C31" i="23"/>
  <c r="B11" i="17"/>
  <c r="B12" i="17"/>
  <c r="D6" i="23"/>
  <c r="D9" i="23"/>
  <c r="D14" i="23"/>
  <c r="C9" i="17"/>
  <c r="D18" i="23"/>
  <c r="D19" i="23"/>
  <c r="D20" i="23"/>
  <c r="C19" i="16"/>
  <c r="D21" i="23"/>
  <c r="D25" i="23"/>
  <c r="C10" i="17"/>
  <c r="D31" i="23"/>
  <c r="C11" i="17"/>
  <c r="C12" i="17"/>
  <c r="E6" i="23"/>
  <c r="E9" i="23"/>
  <c r="E14" i="23"/>
  <c r="D9" i="17"/>
  <c r="E18" i="23"/>
  <c r="E19" i="23"/>
  <c r="E20" i="23"/>
  <c r="D19" i="16"/>
  <c r="E21" i="23"/>
  <c r="E25" i="23"/>
  <c r="D10" i="17"/>
  <c r="E31" i="23"/>
  <c r="D11" i="17"/>
  <c r="D12" i="17"/>
  <c r="E12" i="17"/>
  <c r="B11" i="24"/>
  <c r="B13" i="17"/>
  <c r="B18" i="24"/>
  <c r="C13" i="17"/>
  <c r="B25" i="24"/>
  <c r="D13" i="17"/>
  <c r="E13" i="17"/>
  <c r="B12" i="25"/>
  <c r="B14" i="17"/>
  <c r="B20" i="25"/>
  <c r="C14" i="17"/>
  <c r="B28" i="25"/>
  <c r="D14" i="17"/>
  <c r="E14" i="17"/>
  <c r="E15" i="17"/>
  <c r="B14" i="26"/>
  <c r="B16" i="17"/>
  <c r="C11" i="26"/>
  <c r="C13" i="26"/>
  <c r="C14" i="26"/>
  <c r="C16" i="17"/>
  <c r="D12" i="26"/>
  <c r="D13" i="26"/>
  <c r="D14" i="26"/>
  <c r="D16" i="17"/>
  <c r="E16" i="17"/>
  <c r="E17" i="17"/>
  <c r="C17" i="27"/>
  <c r="G17" i="27"/>
  <c r="F15" i="27"/>
  <c r="E15" i="27"/>
  <c r="D15" i="27"/>
  <c r="G4" i="27"/>
  <c r="E10" i="26"/>
  <c r="E11" i="26"/>
  <c r="E12" i="26"/>
  <c r="E13" i="26"/>
  <c r="E14" i="26"/>
  <c r="B29" i="25"/>
  <c r="B26" i="24"/>
  <c r="F18" i="23"/>
  <c r="F19" i="23"/>
  <c r="F20" i="23"/>
  <c r="F21" i="23"/>
  <c r="F22" i="23"/>
  <c r="F23" i="23"/>
  <c r="F24" i="23"/>
  <c r="F25" i="23"/>
  <c r="F31" i="23"/>
  <c r="F6" i="23"/>
  <c r="F7" i="23"/>
  <c r="F8" i="23"/>
  <c r="F9" i="23"/>
  <c r="F10" i="23"/>
  <c r="F11" i="23"/>
  <c r="F12" i="23"/>
  <c r="F13" i="23"/>
  <c r="F14" i="23"/>
  <c r="F33" i="23"/>
  <c r="E33" i="23"/>
  <c r="D33" i="23"/>
  <c r="C33" i="23"/>
  <c r="F30" i="23"/>
  <c r="F29" i="23"/>
  <c r="F28" i="23"/>
  <c r="F17" i="23"/>
  <c r="F5" i="23"/>
  <c r="D43" i="22"/>
  <c r="D40" i="21"/>
  <c r="D5" i="21"/>
  <c r="G56" i="20"/>
  <c r="G5" i="20"/>
  <c r="K8" i="19"/>
  <c r="H8" i="19"/>
  <c r="E8" i="19"/>
  <c r="B8" i="19"/>
  <c r="K7" i="19"/>
  <c r="K6" i="19"/>
  <c r="K5" i="19"/>
  <c r="D4" i="19"/>
  <c r="G4" i="19"/>
  <c r="J4" i="19"/>
  <c r="K4" i="19"/>
  <c r="M24" i="18"/>
  <c r="I9" i="18"/>
  <c r="I13" i="18"/>
  <c r="I16" i="18"/>
  <c r="I19" i="18"/>
  <c r="I24" i="18"/>
  <c r="F9" i="18"/>
  <c r="F13" i="18"/>
  <c r="F16" i="18"/>
  <c r="F19" i="18"/>
  <c r="F24" i="18"/>
  <c r="C9" i="18"/>
  <c r="C13" i="18"/>
  <c r="C16" i="18"/>
  <c r="C19" i="18"/>
  <c r="C24" i="18"/>
  <c r="L24" i="18"/>
  <c r="M21" i="18"/>
  <c r="L21" i="18"/>
  <c r="M20" i="18"/>
  <c r="L20" i="18"/>
  <c r="M19" i="18"/>
  <c r="L19" i="18"/>
  <c r="J19" i="18"/>
  <c r="G19" i="18"/>
  <c r="D19" i="18"/>
  <c r="M18" i="18"/>
  <c r="L18" i="18"/>
  <c r="M17" i="18"/>
  <c r="L17" i="18"/>
  <c r="M16" i="18"/>
  <c r="L16" i="18"/>
  <c r="J16" i="18"/>
  <c r="G16" i="18"/>
  <c r="D16" i="18"/>
  <c r="M15" i="18"/>
  <c r="L15" i="18"/>
  <c r="M14" i="18"/>
  <c r="L14" i="18"/>
  <c r="M13" i="18"/>
  <c r="L13" i="18"/>
  <c r="J13" i="18"/>
  <c r="G13" i="18"/>
  <c r="D13" i="18"/>
  <c r="M12" i="18"/>
  <c r="L12" i="18"/>
  <c r="M11" i="18"/>
  <c r="L11" i="18"/>
  <c r="M10" i="18"/>
  <c r="L10" i="18"/>
  <c r="M9" i="18"/>
  <c r="L9" i="18"/>
  <c r="J9" i="18"/>
  <c r="G9" i="18"/>
  <c r="D9" i="18"/>
  <c r="K8" i="18"/>
  <c r="H8" i="18"/>
  <c r="E8" i="18"/>
  <c r="M8" i="18"/>
  <c r="L8" i="18"/>
  <c r="K7" i="18"/>
  <c r="H7" i="18"/>
  <c r="E7" i="18"/>
  <c r="M7" i="18"/>
  <c r="L7" i="18"/>
  <c r="K6" i="18"/>
  <c r="H6" i="18"/>
  <c r="E6" i="18"/>
  <c r="M6" i="18"/>
  <c r="L6" i="18"/>
  <c r="K5" i="18"/>
  <c r="H5" i="18"/>
  <c r="E5" i="18"/>
  <c r="M5" i="18"/>
  <c r="I5" i="18"/>
  <c r="F5" i="18"/>
  <c r="C5" i="18"/>
  <c r="L5" i="18"/>
  <c r="F3" i="17"/>
  <c r="F4" i="17"/>
  <c r="F5" i="17"/>
  <c r="F6" i="17"/>
  <c r="F7" i="17"/>
  <c r="F12" i="17"/>
  <c r="F13" i="17"/>
  <c r="F14" i="17"/>
  <c r="F15" i="17"/>
  <c r="F16" i="17"/>
  <c r="F17" i="17"/>
  <c r="D15" i="17"/>
  <c r="D17" i="17"/>
  <c r="C15" i="17"/>
  <c r="C17" i="17"/>
  <c r="B15" i="17"/>
  <c r="B17" i="17"/>
  <c r="E11" i="17"/>
  <c r="F11" i="17"/>
  <c r="E10" i="17"/>
  <c r="F10" i="17"/>
  <c r="E9" i="17"/>
  <c r="F9" i="17"/>
  <c r="B36" i="16"/>
  <c r="B38" i="16"/>
  <c r="B40" i="16"/>
  <c r="B44" i="16"/>
  <c r="C36" i="16"/>
  <c r="C38" i="16"/>
  <c r="C40" i="16"/>
  <c r="C44" i="16"/>
  <c r="D36" i="16"/>
  <c r="D38" i="16"/>
  <c r="D40" i="16"/>
  <c r="B20" i="16"/>
  <c r="B21" i="16"/>
  <c r="B16" i="16"/>
  <c r="B23" i="16"/>
  <c r="C20" i="16"/>
  <c r="C21" i="16"/>
  <c r="C16" i="16"/>
  <c r="C23" i="16"/>
  <c r="D20" i="16"/>
  <c r="D21" i="16"/>
  <c r="D16" i="16"/>
  <c r="D23" i="16"/>
  <c r="E23" i="16"/>
  <c r="D43" i="16"/>
  <c r="D44" i="16"/>
  <c r="E44" i="16"/>
  <c r="E43" i="16"/>
  <c r="E38" i="16"/>
  <c r="E36" i="16"/>
  <c r="E21" i="16"/>
  <c r="E20" i="16"/>
  <c r="E19" i="16"/>
  <c r="E16" i="16"/>
  <c r="E15" i="16"/>
  <c r="E14" i="16"/>
  <c r="E13" i="16"/>
  <c r="E12" i="16"/>
  <c r="E11" i="16"/>
  <c r="E6" i="16"/>
  <c r="E5" i="16"/>
  <c r="E4" i="16"/>
  <c r="E3" i="16"/>
  <c r="B113" i="10"/>
  <c r="BZ127" i="10"/>
  <c r="BZ117" i="10"/>
  <c r="BZ118" i="10"/>
  <c r="BZ108" i="10"/>
  <c r="BZ109" i="10"/>
  <c r="BZ130" i="10"/>
  <c r="BY127" i="10"/>
  <c r="BY117" i="10"/>
  <c r="BY118" i="10"/>
  <c r="BY108" i="10"/>
  <c r="BY109" i="10"/>
  <c r="BY130" i="10"/>
  <c r="BX127" i="10"/>
  <c r="BX117" i="10"/>
  <c r="BX118" i="10"/>
  <c r="BX108" i="10"/>
  <c r="BX109" i="10"/>
  <c r="BX130" i="10"/>
  <c r="BW127" i="10"/>
  <c r="BW117" i="10"/>
  <c r="BW118" i="10"/>
  <c r="BW108" i="10"/>
  <c r="BW109" i="10"/>
  <c r="BW130" i="10"/>
  <c r="BV127" i="10"/>
  <c r="BV117" i="10"/>
  <c r="BV118" i="10"/>
  <c r="BV108" i="10"/>
  <c r="BV109" i="10"/>
  <c r="BV130" i="10"/>
  <c r="BU127" i="10"/>
  <c r="BU117" i="10"/>
  <c r="BU118" i="10"/>
  <c r="BU108" i="10"/>
  <c r="BU109" i="10"/>
  <c r="BU130" i="10"/>
  <c r="BT127" i="10"/>
  <c r="BT117" i="10"/>
  <c r="BT118" i="10"/>
  <c r="BT108" i="10"/>
  <c r="BT109" i="10"/>
  <c r="BT130" i="10"/>
  <c r="BS127" i="10"/>
  <c r="BS117" i="10"/>
  <c r="BS118" i="10"/>
  <c r="BS108" i="10"/>
  <c r="BS109" i="10"/>
  <c r="BS130" i="10"/>
  <c r="BR127" i="10"/>
  <c r="BR117" i="10"/>
  <c r="BR118" i="10"/>
  <c r="BR108" i="10"/>
  <c r="BR109" i="10"/>
  <c r="BR130" i="10"/>
  <c r="BQ127" i="10"/>
  <c r="BQ117" i="10"/>
  <c r="BQ118" i="10"/>
  <c r="BQ108" i="10"/>
  <c r="BQ109" i="10"/>
  <c r="BQ130" i="10"/>
  <c r="BP127" i="10"/>
  <c r="BP117" i="10"/>
  <c r="BP118" i="10"/>
  <c r="BP108" i="10"/>
  <c r="BP109" i="10"/>
  <c r="BP130" i="10"/>
  <c r="BO127" i="10"/>
  <c r="BO117" i="10"/>
  <c r="BO118" i="10"/>
  <c r="BO108" i="10"/>
  <c r="BO109" i="10"/>
  <c r="BO130" i="10"/>
  <c r="BN127" i="10"/>
  <c r="BN117" i="10"/>
  <c r="BN118" i="10"/>
  <c r="BN108" i="10"/>
  <c r="BN109" i="10"/>
  <c r="BN130" i="10"/>
  <c r="BM127" i="10"/>
  <c r="BM117" i="10"/>
  <c r="BM118" i="10"/>
  <c r="BM108" i="10"/>
  <c r="BM109" i="10"/>
  <c r="BM130" i="10"/>
  <c r="BL127" i="10"/>
  <c r="BL117" i="10"/>
  <c r="BL118" i="10"/>
  <c r="BL108" i="10"/>
  <c r="BL109" i="10"/>
  <c r="BL130" i="10"/>
  <c r="BK127" i="10"/>
  <c r="BK117" i="10"/>
  <c r="BK118" i="10"/>
  <c r="BK108" i="10"/>
  <c r="BK109" i="10"/>
  <c r="BK130" i="10"/>
  <c r="BJ127" i="10"/>
  <c r="BJ117" i="10"/>
  <c r="BJ118" i="10"/>
  <c r="BJ108" i="10"/>
  <c r="BJ109" i="10"/>
  <c r="BJ130" i="10"/>
  <c r="BI127" i="10"/>
  <c r="BI117" i="10"/>
  <c r="BI118" i="10"/>
  <c r="BI108" i="10"/>
  <c r="BI109" i="10"/>
  <c r="BI130" i="10"/>
  <c r="BH127" i="10"/>
  <c r="BH117" i="10"/>
  <c r="BH118" i="10"/>
  <c r="BH108" i="10"/>
  <c r="BH109" i="10"/>
  <c r="BH130" i="10"/>
  <c r="BG127" i="10"/>
  <c r="BG117" i="10"/>
  <c r="BG118" i="10"/>
  <c r="BG108" i="10"/>
  <c r="BG109" i="10"/>
  <c r="BG130" i="10"/>
  <c r="BF127" i="10"/>
  <c r="BF117" i="10"/>
  <c r="BF118" i="10"/>
  <c r="BF108" i="10"/>
  <c r="BF109" i="10"/>
  <c r="BF130" i="10"/>
  <c r="BE127" i="10"/>
  <c r="BE117" i="10"/>
  <c r="BE118" i="10"/>
  <c r="BE108" i="10"/>
  <c r="BE109" i="10"/>
  <c r="BE130" i="10"/>
  <c r="BD127" i="10"/>
  <c r="BD117" i="10"/>
  <c r="BD118" i="10"/>
  <c r="BD108" i="10"/>
  <c r="BD109" i="10"/>
  <c r="BD130" i="10"/>
  <c r="BC127" i="10"/>
  <c r="BC117" i="10"/>
  <c r="BC118" i="10"/>
  <c r="BC108" i="10"/>
  <c r="BC109" i="10"/>
  <c r="BC130" i="10"/>
  <c r="BB127" i="10"/>
  <c r="BB117" i="10"/>
  <c r="BB118" i="10"/>
  <c r="BB108" i="10"/>
  <c r="BB109" i="10"/>
  <c r="BB130" i="10"/>
  <c r="BA127" i="10"/>
  <c r="BA117" i="10"/>
  <c r="BA118" i="10"/>
  <c r="BA108" i="10"/>
  <c r="BA109" i="10"/>
  <c r="BA130" i="10"/>
  <c r="AZ127" i="10"/>
  <c r="AZ117" i="10"/>
  <c r="AZ118" i="10"/>
  <c r="AZ108" i="10"/>
  <c r="AZ109" i="10"/>
  <c r="AZ130" i="10"/>
  <c r="AY127" i="10"/>
  <c r="AY117" i="10"/>
  <c r="AY118" i="10"/>
  <c r="AY108" i="10"/>
  <c r="AY109" i="10"/>
  <c r="AY130" i="10"/>
  <c r="AX127" i="10"/>
  <c r="AX117" i="10"/>
  <c r="AX118" i="10"/>
  <c r="AX108" i="10"/>
  <c r="AX109" i="10"/>
  <c r="AX130" i="10"/>
  <c r="AW127" i="10"/>
  <c r="AW117" i="10"/>
  <c r="AW118" i="10"/>
  <c r="AW108" i="10"/>
  <c r="AW109" i="10"/>
  <c r="AW130" i="10"/>
  <c r="AV127" i="10"/>
  <c r="AV117" i="10"/>
  <c r="AV118" i="10"/>
  <c r="AV108" i="10"/>
  <c r="AV109" i="10"/>
  <c r="AV130" i="10"/>
  <c r="AU127" i="10"/>
  <c r="AU117" i="10"/>
  <c r="AU118" i="10"/>
  <c r="AU108" i="10"/>
  <c r="AU109" i="10"/>
  <c r="AU130" i="10"/>
  <c r="AT127" i="10"/>
  <c r="AT117" i="10"/>
  <c r="AT118" i="10"/>
  <c r="AT108" i="10"/>
  <c r="AT109" i="10"/>
  <c r="AT130" i="10"/>
  <c r="AS127" i="10"/>
  <c r="AS117" i="10"/>
  <c r="AS118" i="10"/>
  <c r="AS108" i="10"/>
  <c r="AS109" i="10"/>
  <c r="AS130" i="10"/>
  <c r="AR127" i="10"/>
  <c r="AR117" i="10"/>
  <c r="AR118" i="10"/>
  <c r="AR108" i="10"/>
  <c r="AR109" i="10"/>
  <c r="AR130" i="10"/>
  <c r="AQ127" i="10"/>
  <c r="AQ117" i="10"/>
  <c r="AQ118" i="10"/>
  <c r="AQ108" i="10"/>
  <c r="AQ109" i="10"/>
  <c r="AQ130" i="10"/>
  <c r="AP127" i="10"/>
  <c r="AP117" i="10"/>
  <c r="AP118" i="10"/>
  <c r="AP108" i="10"/>
  <c r="AP109" i="10"/>
  <c r="AP130" i="10"/>
  <c r="AO127" i="10"/>
  <c r="AO117" i="10"/>
  <c r="AO118" i="10"/>
  <c r="AO108" i="10"/>
  <c r="AO109" i="10"/>
  <c r="AO130" i="10"/>
  <c r="AN127" i="10"/>
  <c r="AN117" i="10"/>
  <c r="AN118" i="10"/>
  <c r="AN108" i="10"/>
  <c r="AN109" i="10"/>
  <c r="AN130" i="10"/>
  <c r="AM127" i="10"/>
  <c r="AM117" i="10"/>
  <c r="AM118" i="10"/>
  <c r="AM108" i="10"/>
  <c r="AM109" i="10"/>
  <c r="AM130" i="10"/>
  <c r="AL127" i="10"/>
  <c r="AL117" i="10"/>
  <c r="AL118" i="10"/>
  <c r="AL108" i="10"/>
  <c r="AL109" i="10"/>
  <c r="AL130" i="10"/>
  <c r="AK127" i="10"/>
  <c r="AK117" i="10"/>
  <c r="AK118" i="10"/>
  <c r="AK108" i="10"/>
  <c r="AK109" i="10"/>
  <c r="AK130" i="10"/>
  <c r="AJ127" i="10"/>
  <c r="AJ117" i="10"/>
  <c r="AJ118" i="10"/>
  <c r="AJ108" i="10"/>
  <c r="AJ109" i="10"/>
  <c r="AJ130" i="10"/>
  <c r="AI127" i="10"/>
  <c r="AI117" i="10"/>
  <c r="AI118" i="10"/>
  <c r="AI108" i="10"/>
  <c r="AI109" i="10"/>
  <c r="AI130" i="10"/>
  <c r="AH127" i="10"/>
  <c r="AH117" i="10"/>
  <c r="AH118" i="10"/>
  <c r="AH108" i="10"/>
  <c r="AH109" i="10"/>
  <c r="AH130" i="10"/>
  <c r="AG127" i="10"/>
  <c r="AG117" i="10"/>
  <c r="AG118" i="10"/>
  <c r="AG108" i="10"/>
  <c r="AG109" i="10"/>
  <c r="AG130" i="10"/>
  <c r="AF127" i="10"/>
  <c r="AF117" i="10"/>
  <c r="AF118" i="10"/>
  <c r="AF108" i="10"/>
  <c r="AF109" i="10"/>
  <c r="AF130" i="10"/>
  <c r="AE127" i="10"/>
  <c r="AE117" i="10"/>
  <c r="AE118" i="10"/>
  <c r="AE108" i="10"/>
  <c r="AE109" i="10"/>
  <c r="AE130" i="10"/>
  <c r="AD127" i="10"/>
  <c r="AD117" i="10"/>
  <c r="AD118" i="10"/>
  <c r="AD108" i="10"/>
  <c r="AD109" i="10"/>
  <c r="AD130" i="10"/>
  <c r="AC127" i="10"/>
  <c r="AC117" i="10"/>
  <c r="AC118" i="10"/>
  <c r="AC108" i="10"/>
  <c r="AC109" i="10"/>
  <c r="AC130" i="10"/>
  <c r="AB127" i="10"/>
  <c r="AB117" i="10"/>
  <c r="AB118" i="10"/>
  <c r="AB108" i="10"/>
  <c r="AB109" i="10"/>
  <c r="AB130" i="10"/>
  <c r="AA127" i="10"/>
  <c r="AA117" i="10"/>
  <c r="AA118" i="10"/>
  <c r="AA108" i="10"/>
  <c r="AA109" i="10"/>
  <c r="AA130" i="10"/>
  <c r="Z127" i="10"/>
  <c r="Z117" i="10"/>
  <c r="Z118" i="10"/>
  <c r="Z108" i="10"/>
  <c r="Z109" i="10"/>
  <c r="Z130" i="10"/>
  <c r="Y127" i="10"/>
  <c r="Y117" i="10"/>
  <c r="Y118" i="10"/>
  <c r="Y108" i="10"/>
  <c r="Y109" i="10"/>
  <c r="Y130" i="10"/>
  <c r="X130" i="10"/>
  <c r="W130" i="10"/>
  <c r="V130" i="10"/>
  <c r="U130" i="10"/>
  <c r="T130" i="10"/>
  <c r="S130" i="10"/>
  <c r="AE1" i="10"/>
  <c r="AF1" i="10"/>
  <c r="AG1" i="10"/>
  <c r="AH1" i="10"/>
  <c r="AI1" i="10"/>
  <c r="AJ1" i="10"/>
  <c r="AK1" i="10"/>
  <c r="AL1" i="10"/>
  <c r="AM1" i="10"/>
  <c r="AN1" i="10"/>
  <c r="AO1" i="10"/>
  <c r="AP1" i="10"/>
  <c r="AQ1" i="10"/>
  <c r="AR1" i="10"/>
  <c r="AS1" i="10"/>
  <c r="AT1" i="10"/>
  <c r="AU1" i="10"/>
  <c r="AV1" i="10"/>
  <c r="AW1" i="10"/>
  <c r="AX1" i="10"/>
  <c r="AY1" i="10"/>
  <c r="AZ1" i="10"/>
  <c r="BA1" i="10"/>
  <c r="BB1" i="10"/>
  <c r="BC1" i="10"/>
  <c r="BD1" i="10"/>
  <c r="BE1" i="10"/>
  <c r="BF1" i="10"/>
  <c r="BG1" i="10"/>
  <c r="BH1" i="10"/>
  <c r="BI1" i="10"/>
  <c r="BJ1" i="10"/>
  <c r="BK1" i="10"/>
  <c r="BL1" i="10"/>
  <c r="BM1" i="10"/>
  <c r="BN1" i="10"/>
  <c r="BO1" i="10"/>
  <c r="BP1" i="10"/>
  <c r="BQ1" i="10"/>
  <c r="BR1" i="10"/>
  <c r="BS1" i="10"/>
  <c r="BT1" i="10"/>
  <c r="BU1" i="10"/>
  <c r="BV1" i="10"/>
  <c r="BW1" i="10"/>
  <c r="BX1" i="10"/>
  <c r="BY1" i="10"/>
  <c r="BZ1" i="10"/>
  <c r="BZ110" i="10"/>
  <c r="BZ114" i="10"/>
  <c r="BZ116" i="10"/>
  <c r="BZ123" i="10"/>
  <c r="BY110" i="10"/>
  <c r="BY114" i="10"/>
  <c r="BY116" i="10"/>
  <c r="BY123" i="10"/>
  <c r="BX110" i="10"/>
  <c r="BX114" i="10"/>
  <c r="BX116" i="10"/>
  <c r="BX123" i="10"/>
  <c r="BW110" i="10"/>
  <c r="BW114" i="10"/>
  <c r="BW116" i="10"/>
  <c r="BW123" i="10"/>
  <c r="BV110" i="10"/>
  <c r="BV114" i="10"/>
  <c r="BV116" i="10"/>
  <c r="BV123" i="10"/>
  <c r="BU110" i="10"/>
  <c r="BU114" i="10"/>
  <c r="BU116" i="10"/>
  <c r="BU123" i="10"/>
  <c r="BT110" i="10"/>
  <c r="BT114" i="10"/>
  <c r="BT116" i="10"/>
  <c r="BT123" i="10"/>
  <c r="BS110" i="10"/>
  <c r="BS114" i="10"/>
  <c r="BS116" i="10"/>
  <c r="BS123" i="10"/>
  <c r="BR110" i="10"/>
  <c r="BR114" i="10"/>
  <c r="BR116" i="10"/>
  <c r="BR123" i="10"/>
  <c r="BQ110" i="10"/>
  <c r="BQ114" i="10"/>
  <c r="BQ116" i="10"/>
  <c r="BQ123" i="10"/>
  <c r="BP110" i="10"/>
  <c r="BP114" i="10"/>
  <c r="BP116" i="10"/>
  <c r="BP123" i="10"/>
  <c r="BO110" i="10"/>
  <c r="BO114" i="10"/>
  <c r="BO116" i="10"/>
  <c r="BO123" i="10"/>
  <c r="BN110" i="10"/>
  <c r="BN114" i="10"/>
  <c r="BN116" i="10"/>
  <c r="BN123" i="10"/>
  <c r="BM110" i="10"/>
  <c r="BM114" i="10"/>
  <c r="BM116" i="10"/>
  <c r="BM123" i="10"/>
  <c r="BL110" i="10"/>
  <c r="BL114" i="10"/>
  <c r="BL116" i="10"/>
  <c r="BL123" i="10"/>
  <c r="BK110" i="10"/>
  <c r="BK114" i="10"/>
  <c r="BK116" i="10"/>
  <c r="BK123" i="10"/>
  <c r="BJ110" i="10"/>
  <c r="BJ114" i="10"/>
  <c r="BJ116" i="10"/>
  <c r="BJ123" i="10"/>
  <c r="BI110" i="10"/>
  <c r="BI114" i="10"/>
  <c r="BI116" i="10"/>
  <c r="BI123" i="10"/>
  <c r="BH110" i="10"/>
  <c r="BH114" i="10"/>
  <c r="BH116" i="10"/>
  <c r="BH123" i="10"/>
  <c r="BG110" i="10"/>
  <c r="BG114" i="10"/>
  <c r="BG116" i="10"/>
  <c r="BG123" i="10"/>
  <c r="BF110" i="10"/>
  <c r="BF114" i="10"/>
  <c r="BF116" i="10"/>
  <c r="BF123" i="10"/>
  <c r="BE110" i="10"/>
  <c r="BE114" i="10"/>
  <c r="BE116" i="10"/>
  <c r="BE123" i="10"/>
  <c r="BD110" i="10"/>
  <c r="BD114" i="10"/>
  <c r="BD116" i="10"/>
  <c r="BD123" i="10"/>
  <c r="BC110" i="10"/>
  <c r="BC114" i="10"/>
  <c r="BC116" i="10"/>
  <c r="BC123" i="10"/>
  <c r="BB110" i="10"/>
  <c r="BB114" i="10"/>
  <c r="BB116" i="10"/>
  <c r="BB123" i="10"/>
  <c r="BA110" i="10"/>
  <c r="BA114" i="10"/>
  <c r="BA116" i="10"/>
  <c r="BA123" i="10"/>
  <c r="AZ110" i="10"/>
  <c r="AZ114" i="10"/>
  <c r="AZ116" i="10"/>
  <c r="AZ123" i="10"/>
  <c r="AY110" i="10"/>
  <c r="AY114" i="10"/>
  <c r="AY116" i="10"/>
  <c r="AY123" i="10"/>
  <c r="AX110" i="10"/>
  <c r="AX114" i="10"/>
  <c r="AX116" i="10"/>
  <c r="AX123" i="10"/>
  <c r="AW110" i="10"/>
  <c r="AW114" i="10"/>
  <c r="AW116" i="10"/>
  <c r="AW123" i="10"/>
  <c r="AV110" i="10"/>
  <c r="AV114" i="10"/>
  <c r="AV116" i="10"/>
  <c r="AV123" i="10"/>
  <c r="AU110" i="10"/>
  <c r="AU114" i="10"/>
  <c r="AU116" i="10"/>
  <c r="AU123" i="10"/>
  <c r="AT110" i="10"/>
  <c r="AT114" i="10"/>
  <c r="AT116" i="10"/>
  <c r="AT123" i="10"/>
  <c r="AS110" i="10"/>
  <c r="AS114" i="10"/>
  <c r="AS116" i="10"/>
  <c r="AS123" i="10"/>
  <c r="AR110" i="10"/>
  <c r="AR114" i="10"/>
  <c r="AR116" i="10"/>
  <c r="AR123" i="10"/>
  <c r="AQ110" i="10"/>
  <c r="AQ114" i="10"/>
  <c r="AQ116" i="10"/>
  <c r="AQ123" i="10"/>
  <c r="AP110" i="10"/>
  <c r="AP114" i="10"/>
  <c r="AP116" i="10"/>
  <c r="AP123" i="10"/>
  <c r="AO110" i="10"/>
  <c r="AO114" i="10"/>
  <c r="AO116" i="10"/>
  <c r="AO123" i="10"/>
  <c r="AN110" i="10"/>
  <c r="AN114" i="10"/>
  <c r="AN116" i="10"/>
  <c r="AN123" i="10"/>
  <c r="AM110" i="10"/>
  <c r="AM114" i="10"/>
  <c r="AM116" i="10"/>
  <c r="AM123" i="10"/>
  <c r="AL110" i="10"/>
  <c r="AL114" i="10"/>
  <c r="AL116" i="10"/>
  <c r="AL123" i="10"/>
  <c r="AK110" i="10"/>
  <c r="AK114" i="10"/>
  <c r="AK116" i="10"/>
  <c r="AK123" i="10"/>
  <c r="AJ110" i="10"/>
  <c r="AJ114" i="10"/>
  <c r="AJ116" i="10"/>
  <c r="AJ123" i="10"/>
  <c r="AI110" i="10"/>
  <c r="AI114" i="10"/>
  <c r="AI116" i="10"/>
  <c r="AI123" i="10"/>
  <c r="AH110" i="10"/>
  <c r="AH114" i="10"/>
  <c r="AH116" i="10"/>
  <c r="AH123" i="10"/>
  <c r="AG110" i="10"/>
  <c r="AG114" i="10"/>
  <c r="AG116" i="10"/>
  <c r="AG123" i="10"/>
  <c r="AF110" i="10"/>
  <c r="AF114" i="10"/>
  <c r="AF116" i="10"/>
  <c r="AF123" i="10"/>
  <c r="AE110" i="10"/>
  <c r="AE114" i="10"/>
  <c r="AE116" i="10"/>
  <c r="AE123" i="10"/>
  <c r="AD110" i="10"/>
  <c r="AD114" i="10"/>
  <c r="AD116" i="10"/>
  <c r="AD123" i="10"/>
  <c r="AC110" i="10"/>
  <c r="AC114" i="10"/>
  <c r="AC116" i="10"/>
  <c r="AC123" i="10"/>
  <c r="AB110" i="10"/>
  <c r="AB114" i="10"/>
  <c r="AB116" i="10"/>
  <c r="AB123" i="10"/>
  <c r="AA110" i="10"/>
  <c r="AA114" i="10"/>
  <c r="AA116" i="10"/>
  <c r="AA123" i="10"/>
  <c r="Z110" i="10"/>
  <c r="Z114" i="10"/>
  <c r="Z116" i="10"/>
  <c r="Z123" i="10"/>
  <c r="Y110" i="10"/>
  <c r="Y114" i="10"/>
  <c r="Y116" i="10"/>
  <c r="Y123" i="10"/>
  <c r="X110" i="10"/>
  <c r="X114" i="10"/>
  <c r="X116" i="10"/>
  <c r="X123" i="10"/>
  <c r="W110" i="10"/>
  <c r="W114" i="10"/>
  <c r="W116" i="10"/>
  <c r="W123" i="10"/>
  <c r="V110" i="10"/>
  <c r="V114" i="10"/>
  <c r="V116" i="10"/>
  <c r="V123" i="10"/>
  <c r="U110" i="10"/>
  <c r="U114" i="10"/>
  <c r="U116" i="10"/>
  <c r="U123" i="10"/>
  <c r="T110" i="10"/>
  <c r="T114" i="10"/>
  <c r="T116" i="10"/>
  <c r="T123" i="10"/>
  <c r="S110" i="10"/>
  <c r="S114" i="10"/>
  <c r="S116" i="10"/>
  <c r="S123" i="10"/>
  <c r="BZ111" i="10"/>
  <c r="BZ115" i="10"/>
  <c r="BY111" i="10"/>
  <c r="BY115" i="10"/>
  <c r="BX111" i="10"/>
  <c r="BX115" i="10"/>
  <c r="BW111" i="10"/>
  <c r="BW115" i="10"/>
  <c r="BV111" i="10"/>
  <c r="BV115" i="10"/>
  <c r="BU111" i="10"/>
  <c r="BU115" i="10"/>
  <c r="BT111" i="10"/>
  <c r="BT115" i="10"/>
  <c r="BS111" i="10"/>
  <c r="BS115" i="10"/>
  <c r="BR111" i="10"/>
  <c r="BR115" i="10"/>
  <c r="BQ111" i="10"/>
  <c r="BQ115" i="10"/>
  <c r="BP111" i="10"/>
  <c r="BP115" i="10"/>
  <c r="BO111" i="10"/>
  <c r="BO115" i="10"/>
  <c r="BN111" i="10"/>
  <c r="BN115" i="10"/>
  <c r="BM111" i="10"/>
  <c r="BM115" i="10"/>
  <c r="BL111" i="10"/>
  <c r="BL115" i="10"/>
  <c r="BK111" i="10"/>
  <c r="BK115" i="10"/>
  <c r="BJ111" i="10"/>
  <c r="BJ115" i="10"/>
  <c r="BI111" i="10"/>
  <c r="BI115" i="10"/>
  <c r="BH111" i="10"/>
  <c r="BH115" i="10"/>
  <c r="BG111" i="10"/>
  <c r="BG115" i="10"/>
  <c r="BF111" i="10"/>
  <c r="BF115" i="10"/>
  <c r="BE111" i="10"/>
  <c r="BE115" i="10"/>
  <c r="BD111" i="10"/>
  <c r="BD115" i="10"/>
  <c r="BC111" i="10"/>
  <c r="BC115" i="10"/>
  <c r="BB111" i="10"/>
  <c r="BB115" i="10"/>
  <c r="BA111" i="10"/>
  <c r="BA115" i="10"/>
  <c r="AZ111" i="10"/>
  <c r="AZ115" i="10"/>
  <c r="AY111" i="10"/>
  <c r="AY115" i="10"/>
  <c r="AX111" i="10"/>
  <c r="AX115" i="10"/>
  <c r="AW111" i="10"/>
  <c r="AW115" i="10"/>
  <c r="AV111" i="10"/>
  <c r="AV115" i="10"/>
  <c r="AU111" i="10"/>
  <c r="AU115" i="10"/>
  <c r="AT111" i="10"/>
  <c r="AT115" i="10"/>
  <c r="AS111" i="10"/>
  <c r="AS115" i="10"/>
  <c r="AR111" i="10"/>
  <c r="AR115" i="10"/>
  <c r="AQ111" i="10"/>
  <c r="AQ115" i="10"/>
  <c r="AP111" i="10"/>
  <c r="AP115" i="10"/>
  <c r="AO111" i="10"/>
  <c r="AO115" i="10"/>
  <c r="AN111" i="10"/>
  <c r="AN115" i="10"/>
  <c r="AM111" i="10"/>
  <c r="AM115" i="10"/>
  <c r="AL111" i="10"/>
  <c r="AL115" i="10"/>
  <c r="AK111" i="10"/>
  <c r="AK115" i="10"/>
  <c r="AJ111" i="10"/>
  <c r="AJ115" i="10"/>
  <c r="AI111" i="10"/>
  <c r="AI115" i="10"/>
  <c r="AH111" i="10"/>
  <c r="AH115" i="10"/>
  <c r="AG111" i="10"/>
  <c r="AG115" i="10"/>
  <c r="AF111" i="10"/>
  <c r="AF115" i="10"/>
  <c r="AE111" i="10"/>
  <c r="AE115" i="10"/>
  <c r="AD111" i="10"/>
  <c r="AD115" i="10"/>
  <c r="AC111" i="10"/>
  <c r="AC115" i="10"/>
  <c r="AB111" i="10"/>
  <c r="AB115" i="10"/>
  <c r="AA111" i="10"/>
  <c r="AA115" i="10"/>
  <c r="Z111" i="10"/>
  <c r="Z115" i="10"/>
  <c r="Y111" i="10"/>
  <c r="Y115" i="10"/>
  <c r="X111" i="10"/>
  <c r="X115" i="10"/>
  <c r="W111" i="10"/>
  <c r="W115" i="10"/>
  <c r="V111" i="10"/>
  <c r="V115" i="10"/>
  <c r="U111" i="10"/>
  <c r="U115" i="10"/>
  <c r="T111" i="10"/>
  <c r="T115" i="10"/>
  <c r="S111" i="10"/>
  <c r="S115" i="10"/>
  <c r="BZ113" i="10"/>
  <c r="BY113" i="10"/>
  <c r="BX113" i="10"/>
  <c r="BW113" i="10"/>
  <c r="BV113" i="10"/>
  <c r="BU113" i="10"/>
  <c r="BT113" i="10"/>
  <c r="BS113" i="10"/>
  <c r="BR113" i="10"/>
  <c r="BQ113" i="10"/>
  <c r="BP113" i="10"/>
  <c r="BO113" i="10"/>
  <c r="BN113" i="10"/>
  <c r="BM113" i="10"/>
  <c r="BL113" i="10"/>
  <c r="BK113" i="10"/>
  <c r="BJ113" i="10"/>
  <c r="BI113" i="10"/>
  <c r="BH113" i="10"/>
  <c r="BG113" i="10"/>
  <c r="BF113" i="10"/>
  <c r="BE113" i="10"/>
  <c r="BD113" i="10"/>
  <c r="BC113" i="10"/>
  <c r="BB113" i="10"/>
  <c r="BA113" i="10"/>
  <c r="AZ113" i="10"/>
  <c r="AY113" i="10"/>
  <c r="AX113" i="10"/>
  <c r="AW113" i="10"/>
  <c r="AV113" i="10"/>
  <c r="AU113" i="10"/>
  <c r="AT113" i="10"/>
  <c r="AS113" i="10"/>
  <c r="AR113" i="10"/>
  <c r="AQ113" i="10"/>
  <c r="AP113" i="10"/>
  <c r="AO113" i="10"/>
  <c r="AN113" i="10"/>
  <c r="AM113" i="10"/>
  <c r="AL113" i="10"/>
  <c r="AK113" i="10"/>
  <c r="AJ113" i="10"/>
  <c r="AI113" i="10"/>
  <c r="AH113" i="10"/>
  <c r="AG113" i="10"/>
  <c r="AF113" i="10"/>
  <c r="AE113" i="10"/>
  <c r="AD113" i="10"/>
  <c r="AC113" i="10"/>
  <c r="AB113" i="10"/>
  <c r="AA113" i="10"/>
  <c r="Z113" i="10"/>
  <c r="Y113" i="10"/>
  <c r="X113" i="10"/>
  <c r="W113" i="10"/>
  <c r="V113" i="10"/>
  <c r="U113" i="10"/>
  <c r="T113" i="10"/>
  <c r="S113" i="10"/>
  <c r="BZ112" i="10"/>
  <c r="BY112" i="10"/>
  <c r="BX112" i="10"/>
  <c r="BW112" i="10"/>
  <c r="BV112" i="10"/>
  <c r="BU112" i="10"/>
  <c r="BT112" i="10"/>
  <c r="BS112" i="10"/>
  <c r="BR112" i="10"/>
  <c r="BQ112" i="10"/>
  <c r="BP112" i="10"/>
  <c r="BO112" i="10"/>
  <c r="BN112" i="10"/>
  <c r="BM112" i="10"/>
  <c r="BL112" i="10"/>
  <c r="BK112" i="10"/>
  <c r="BJ112" i="10"/>
  <c r="BI112" i="10"/>
  <c r="BH112" i="10"/>
  <c r="BG112" i="10"/>
  <c r="BF112" i="10"/>
  <c r="BE112" i="10"/>
  <c r="BD112" i="10"/>
  <c r="BC112" i="10"/>
  <c r="BB112" i="10"/>
  <c r="BA112" i="10"/>
  <c r="AZ112" i="10"/>
  <c r="AY112" i="10"/>
  <c r="AX112" i="10"/>
  <c r="AW112" i="10"/>
  <c r="AV112" i="10"/>
  <c r="AU112" i="10"/>
  <c r="AT112" i="10"/>
  <c r="AS112" i="10"/>
  <c r="AR112" i="10"/>
  <c r="AQ112" i="10"/>
  <c r="AP112" i="10"/>
  <c r="AO112" i="10"/>
  <c r="AN112" i="10"/>
  <c r="AM112" i="10"/>
  <c r="AL112" i="10"/>
  <c r="AK112" i="10"/>
  <c r="AJ112" i="10"/>
  <c r="AI112" i="10"/>
  <c r="AH112" i="10"/>
  <c r="AG112" i="10"/>
  <c r="AF112" i="10"/>
  <c r="AE112" i="10"/>
  <c r="AD112" i="10"/>
  <c r="AC112" i="10"/>
  <c r="AB112" i="10"/>
  <c r="AA112" i="10"/>
  <c r="Z112" i="10"/>
  <c r="Y112" i="10"/>
  <c r="X112" i="10"/>
  <c r="W112" i="10"/>
  <c r="V112" i="10"/>
  <c r="U112" i="10"/>
  <c r="T112" i="10"/>
  <c r="S112" i="10"/>
  <c r="BZ102" i="10"/>
  <c r="BZ92" i="10"/>
  <c r="BZ93" i="10"/>
  <c r="BZ83" i="10"/>
  <c r="BZ84" i="10"/>
  <c r="BZ105" i="10"/>
  <c r="BY102" i="10"/>
  <c r="BY92" i="10"/>
  <c r="BY93" i="10"/>
  <c r="BY83" i="10"/>
  <c r="BY84" i="10"/>
  <c r="BY105" i="10"/>
  <c r="BX102" i="10"/>
  <c r="BX92" i="10"/>
  <c r="BX93" i="10"/>
  <c r="BX83" i="10"/>
  <c r="BX84" i="10"/>
  <c r="BX105" i="10"/>
  <c r="BW102" i="10"/>
  <c r="BW92" i="10"/>
  <c r="BW93" i="10"/>
  <c r="BW83" i="10"/>
  <c r="BW84" i="10"/>
  <c r="BW105" i="10"/>
  <c r="BV102" i="10"/>
  <c r="BV92" i="10"/>
  <c r="BV93" i="10"/>
  <c r="BV83" i="10"/>
  <c r="BV84" i="10"/>
  <c r="BV105" i="10"/>
  <c r="BU102" i="10"/>
  <c r="BU92" i="10"/>
  <c r="BU93" i="10"/>
  <c r="BU83" i="10"/>
  <c r="BU84" i="10"/>
  <c r="BU105" i="10"/>
  <c r="BT102" i="10"/>
  <c r="BT92" i="10"/>
  <c r="BT93" i="10"/>
  <c r="BT83" i="10"/>
  <c r="BT84" i="10"/>
  <c r="BT105" i="10"/>
  <c r="BS102" i="10"/>
  <c r="BS92" i="10"/>
  <c r="BS93" i="10"/>
  <c r="BS83" i="10"/>
  <c r="BS84" i="10"/>
  <c r="BS105" i="10"/>
  <c r="BR102" i="10"/>
  <c r="BR92" i="10"/>
  <c r="BR93" i="10"/>
  <c r="BR83" i="10"/>
  <c r="BR84" i="10"/>
  <c r="BR105" i="10"/>
  <c r="BQ102" i="10"/>
  <c r="BQ92" i="10"/>
  <c r="BQ93" i="10"/>
  <c r="BQ83" i="10"/>
  <c r="BQ84" i="10"/>
  <c r="BQ105" i="10"/>
  <c r="BP102" i="10"/>
  <c r="BP92" i="10"/>
  <c r="BP93" i="10"/>
  <c r="BP83" i="10"/>
  <c r="BP84" i="10"/>
  <c r="BP105" i="10"/>
  <c r="BO102" i="10"/>
  <c r="BO92" i="10"/>
  <c r="BO93" i="10"/>
  <c r="BO83" i="10"/>
  <c r="BO84" i="10"/>
  <c r="BO105" i="10"/>
  <c r="BN102" i="10"/>
  <c r="BN92" i="10"/>
  <c r="BN93" i="10"/>
  <c r="BN83" i="10"/>
  <c r="BN84" i="10"/>
  <c r="BN105" i="10"/>
  <c r="BM102" i="10"/>
  <c r="BM92" i="10"/>
  <c r="BM93" i="10"/>
  <c r="BM83" i="10"/>
  <c r="BM84" i="10"/>
  <c r="BM105" i="10"/>
  <c r="BL102" i="10"/>
  <c r="BL92" i="10"/>
  <c r="BL93" i="10"/>
  <c r="BL83" i="10"/>
  <c r="BL84" i="10"/>
  <c r="BL105" i="10"/>
  <c r="BK102" i="10"/>
  <c r="BK92" i="10"/>
  <c r="BK93" i="10"/>
  <c r="BK83" i="10"/>
  <c r="BK84" i="10"/>
  <c r="BK105" i="10"/>
  <c r="BJ102" i="10"/>
  <c r="BJ92" i="10"/>
  <c r="BJ93" i="10"/>
  <c r="BJ83" i="10"/>
  <c r="BJ84" i="10"/>
  <c r="BJ105" i="10"/>
  <c r="BI102" i="10"/>
  <c r="BI92" i="10"/>
  <c r="BI93" i="10"/>
  <c r="BI83" i="10"/>
  <c r="BI84" i="10"/>
  <c r="BI105" i="10"/>
  <c r="BH102" i="10"/>
  <c r="BH92" i="10"/>
  <c r="BH93" i="10"/>
  <c r="BH83" i="10"/>
  <c r="BH84" i="10"/>
  <c r="BH105" i="10"/>
  <c r="BG102" i="10"/>
  <c r="BG92" i="10"/>
  <c r="BG93" i="10"/>
  <c r="BG83" i="10"/>
  <c r="BG84" i="10"/>
  <c r="BG105" i="10"/>
  <c r="BF102" i="10"/>
  <c r="BF92" i="10"/>
  <c r="BF93" i="10"/>
  <c r="BF83" i="10"/>
  <c r="BF84" i="10"/>
  <c r="BF105" i="10"/>
  <c r="BE102" i="10"/>
  <c r="BE92" i="10"/>
  <c r="BE93" i="10"/>
  <c r="BE83" i="10"/>
  <c r="BE84" i="10"/>
  <c r="BE105" i="10"/>
  <c r="BD102" i="10"/>
  <c r="BD92" i="10"/>
  <c r="BD93" i="10"/>
  <c r="BD83" i="10"/>
  <c r="BD84" i="10"/>
  <c r="BD105" i="10"/>
  <c r="BC102" i="10"/>
  <c r="BC92" i="10"/>
  <c r="BC93" i="10"/>
  <c r="BC83" i="10"/>
  <c r="BC84" i="10"/>
  <c r="BC105" i="10"/>
  <c r="BB102" i="10"/>
  <c r="BB92" i="10"/>
  <c r="BB93" i="10"/>
  <c r="BB83" i="10"/>
  <c r="BB84" i="10"/>
  <c r="BB105" i="10"/>
  <c r="BA102" i="10"/>
  <c r="BA92" i="10"/>
  <c r="BA93" i="10"/>
  <c r="BA83" i="10"/>
  <c r="BA84" i="10"/>
  <c r="BA105" i="10"/>
  <c r="AZ102" i="10"/>
  <c r="AZ92" i="10"/>
  <c r="AZ93" i="10"/>
  <c r="AZ83" i="10"/>
  <c r="AZ84" i="10"/>
  <c r="AZ105" i="10"/>
  <c r="AY102" i="10"/>
  <c r="AY92" i="10"/>
  <c r="AY93" i="10"/>
  <c r="AY83" i="10"/>
  <c r="AY84" i="10"/>
  <c r="AY105" i="10"/>
  <c r="AX102" i="10"/>
  <c r="AX92" i="10"/>
  <c r="AX93" i="10"/>
  <c r="AX83" i="10"/>
  <c r="AX84" i="10"/>
  <c r="AX105" i="10"/>
  <c r="AW102" i="10"/>
  <c r="AW92" i="10"/>
  <c r="AW93" i="10"/>
  <c r="AW83" i="10"/>
  <c r="AW84" i="10"/>
  <c r="AW105" i="10"/>
  <c r="AV102" i="10"/>
  <c r="AV92" i="10"/>
  <c r="AV93" i="10"/>
  <c r="AV83" i="10"/>
  <c r="AV84" i="10"/>
  <c r="AV105" i="10"/>
  <c r="AU102" i="10"/>
  <c r="AU92" i="10"/>
  <c r="AU93" i="10"/>
  <c r="AU83" i="10"/>
  <c r="AU84" i="10"/>
  <c r="AU105" i="10"/>
  <c r="AT102" i="10"/>
  <c r="AT92" i="10"/>
  <c r="AT93" i="10"/>
  <c r="AT83" i="10"/>
  <c r="AT84" i="10"/>
  <c r="AT105" i="10"/>
  <c r="AS102" i="10"/>
  <c r="AS92" i="10"/>
  <c r="AS93" i="10"/>
  <c r="AS83" i="10"/>
  <c r="AS84" i="10"/>
  <c r="AS105" i="10"/>
  <c r="AR102" i="10"/>
  <c r="AR92" i="10"/>
  <c r="AR93" i="10"/>
  <c r="AR83" i="10"/>
  <c r="AR84" i="10"/>
  <c r="AR105" i="10"/>
  <c r="AQ102" i="10"/>
  <c r="AQ92" i="10"/>
  <c r="AQ93" i="10"/>
  <c r="AQ83" i="10"/>
  <c r="AQ84" i="10"/>
  <c r="AQ105" i="10"/>
  <c r="AP102" i="10"/>
  <c r="AP92" i="10"/>
  <c r="AP93" i="10"/>
  <c r="AP83" i="10"/>
  <c r="AP84" i="10"/>
  <c r="AP105" i="10"/>
  <c r="AO102" i="10"/>
  <c r="AO92" i="10"/>
  <c r="AO93" i="10"/>
  <c r="AO83" i="10"/>
  <c r="AO84" i="10"/>
  <c r="AO105" i="10"/>
  <c r="AN102" i="10"/>
  <c r="AN92" i="10"/>
  <c r="AN93" i="10"/>
  <c r="AN83" i="10"/>
  <c r="AN84" i="10"/>
  <c r="AN105" i="10"/>
  <c r="AM102" i="10"/>
  <c r="AM92" i="10"/>
  <c r="AM93" i="10"/>
  <c r="AM83" i="10"/>
  <c r="AM84" i="10"/>
  <c r="AM105" i="10"/>
  <c r="AL102" i="10"/>
  <c r="AL92" i="10"/>
  <c r="AL93" i="10"/>
  <c r="AL83" i="10"/>
  <c r="AL84" i="10"/>
  <c r="AL105" i="10"/>
  <c r="AK102" i="10"/>
  <c r="AK92" i="10"/>
  <c r="AK93" i="10"/>
  <c r="AK83" i="10"/>
  <c r="AK84" i="10"/>
  <c r="AK105" i="10"/>
  <c r="AJ102" i="10"/>
  <c r="AJ92" i="10"/>
  <c r="AJ93" i="10"/>
  <c r="AJ83" i="10"/>
  <c r="AJ84" i="10"/>
  <c r="AJ105" i="10"/>
  <c r="AI102" i="10"/>
  <c r="AI92" i="10"/>
  <c r="AI93" i="10"/>
  <c r="AI83" i="10"/>
  <c r="AI84" i="10"/>
  <c r="AI105" i="10"/>
  <c r="AH102" i="10"/>
  <c r="AH92" i="10"/>
  <c r="AH93" i="10"/>
  <c r="AH83" i="10"/>
  <c r="AH84" i="10"/>
  <c r="AH105" i="10"/>
  <c r="AG102" i="10"/>
  <c r="AG92" i="10"/>
  <c r="AG93" i="10"/>
  <c r="AG83" i="10"/>
  <c r="AG84" i="10"/>
  <c r="AG105" i="10"/>
  <c r="AF102" i="10"/>
  <c r="AF92" i="10"/>
  <c r="AF93" i="10"/>
  <c r="AF83" i="10"/>
  <c r="AF84" i="10"/>
  <c r="AF105" i="10"/>
  <c r="AE102" i="10"/>
  <c r="AE92" i="10"/>
  <c r="AE93" i="10"/>
  <c r="AE83" i="10"/>
  <c r="AE84" i="10"/>
  <c r="AE105" i="10"/>
  <c r="AD102" i="10"/>
  <c r="AD92" i="10"/>
  <c r="AD93" i="10"/>
  <c r="AD83" i="10"/>
  <c r="AD84" i="10"/>
  <c r="AD105" i="10"/>
  <c r="AC102" i="10"/>
  <c r="AC92" i="10"/>
  <c r="AC93" i="10"/>
  <c r="AC83" i="10"/>
  <c r="AC84" i="10"/>
  <c r="AC105" i="10"/>
  <c r="AB102" i="10"/>
  <c r="AB92" i="10"/>
  <c r="AB93" i="10"/>
  <c r="AB83" i="10"/>
  <c r="AB84" i="10"/>
  <c r="AB105" i="10"/>
  <c r="AA102" i="10"/>
  <c r="AA92" i="10"/>
  <c r="AA93" i="10"/>
  <c r="AA83" i="10"/>
  <c r="AA84" i="10"/>
  <c r="AA105" i="10"/>
  <c r="Z102" i="10"/>
  <c r="Z92" i="10"/>
  <c r="Z93" i="10"/>
  <c r="Z83" i="10"/>
  <c r="Z84" i="10"/>
  <c r="Z105" i="10"/>
  <c r="Y102" i="10"/>
  <c r="Y92" i="10"/>
  <c r="Y93" i="10"/>
  <c r="Y83" i="10"/>
  <c r="Y84" i="10"/>
  <c r="Y105" i="10"/>
  <c r="X105" i="10"/>
  <c r="W105" i="10"/>
  <c r="V105" i="10"/>
  <c r="U105" i="10"/>
  <c r="T105" i="10"/>
  <c r="S105" i="10"/>
  <c r="BZ85" i="10"/>
  <c r="BZ89" i="10"/>
  <c r="BZ91" i="10"/>
  <c r="BZ98" i="10"/>
  <c r="BY85" i="10"/>
  <c r="BY89" i="10"/>
  <c r="BY91" i="10"/>
  <c r="BY98" i="10"/>
  <c r="BX85" i="10"/>
  <c r="BX89" i="10"/>
  <c r="BX91" i="10"/>
  <c r="BX98" i="10"/>
  <c r="BW85" i="10"/>
  <c r="BW89" i="10"/>
  <c r="BW91" i="10"/>
  <c r="BW98" i="10"/>
  <c r="BV85" i="10"/>
  <c r="BV89" i="10"/>
  <c r="BV91" i="10"/>
  <c r="BV98" i="10"/>
  <c r="BU85" i="10"/>
  <c r="BU89" i="10"/>
  <c r="BU91" i="10"/>
  <c r="BU98" i="10"/>
  <c r="BT85" i="10"/>
  <c r="BT89" i="10"/>
  <c r="BT91" i="10"/>
  <c r="BT98" i="10"/>
  <c r="BS85" i="10"/>
  <c r="BS89" i="10"/>
  <c r="BS91" i="10"/>
  <c r="BS98" i="10"/>
  <c r="BR85" i="10"/>
  <c r="BR89" i="10"/>
  <c r="BR91" i="10"/>
  <c r="BR98" i="10"/>
  <c r="BQ85" i="10"/>
  <c r="BQ89" i="10"/>
  <c r="BQ91" i="10"/>
  <c r="BQ98" i="10"/>
  <c r="BP85" i="10"/>
  <c r="BP89" i="10"/>
  <c r="BP91" i="10"/>
  <c r="BP98" i="10"/>
  <c r="BO85" i="10"/>
  <c r="BO89" i="10"/>
  <c r="BO91" i="10"/>
  <c r="BO98" i="10"/>
  <c r="BN85" i="10"/>
  <c r="BN89" i="10"/>
  <c r="BN91" i="10"/>
  <c r="BN98" i="10"/>
  <c r="BM85" i="10"/>
  <c r="BM89" i="10"/>
  <c r="BM91" i="10"/>
  <c r="BM98" i="10"/>
  <c r="BL85" i="10"/>
  <c r="BL89" i="10"/>
  <c r="BL91" i="10"/>
  <c r="BL98" i="10"/>
  <c r="BK85" i="10"/>
  <c r="BK89" i="10"/>
  <c r="BK91" i="10"/>
  <c r="BK98" i="10"/>
  <c r="BJ85" i="10"/>
  <c r="BJ89" i="10"/>
  <c r="BJ91" i="10"/>
  <c r="BJ98" i="10"/>
  <c r="BI85" i="10"/>
  <c r="BI89" i="10"/>
  <c r="BI91" i="10"/>
  <c r="BI98" i="10"/>
  <c r="BH85" i="10"/>
  <c r="BH89" i="10"/>
  <c r="BH91" i="10"/>
  <c r="BH98" i="10"/>
  <c r="BG85" i="10"/>
  <c r="BG89" i="10"/>
  <c r="BG91" i="10"/>
  <c r="BG98" i="10"/>
  <c r="BF85" i="10"/>
  <c r="BF89" i="10"/>
  <c r="BF91" i="10"/>
  <c r="BF98" i="10"/>
  <c r="BE85" i="10"/>
  <c r="BE89" i="10"/>
  <c r="BE91" i="10"/>
  <c r="BE98" i="10"/>
  <c r="BD85" i="10"/>
  <c r="BD89" i="10"/>
  <c r="BD91" i="10"/>
  <c r="BD98" i="10"/>
  <c r="BC85" i="10"/>
  <c r="BC89" i="10"/>
  <c r="BC91" i="10"/>
  <c r="BC98" i="10"/>
  <c r="BB85" i="10"/>
  <c r="BB89" i="10"/>
  <c r="BB91" i="10"/>
  <c r="BB98" i="10"/>
  <c r="BA85" i="10"/>
  <c r="BA89" i="10"/>
  <c r="BA91" i="10"/>
  <c r="BA98" i="10"/>
  <c r="AZ85" i="10"/>
  <c r="AZ89" i="10"/>
  <c r="AZ91" i="10"/>
  <c r="AZ98" i="10"/>
  <c r="AY85" i="10"/>
  <c r="AY89" i="10"/>
  <c r="AY91" i="10"/>
  <c r="AY98" i="10"/>
  <c r="AX85" i="10"/>
  <c r="AX89" i="10"/>
  <c r="AX91" i="10"/>
  <c r="AX98" i="10"/>
  <c r="AW85" i="10"/>
  <c r="AW89" i="10"/>
  <c r="AW91" i="10"/>
  <c r="AW98" i="10"/>
  <c r="AV85" i="10"/>
  <c r="AV89" i="10"/>
  <c r="AV91" i="10"/>
  <c r="AV98" i="10"/>
  <c r="AU85" i="10"/>
  <c r="AU89" i="10"/>
  <c r="AU91" i="10"/>
  <c r="AU98" i="10"/>
  <c r="AT85" i="10"/>
  <c r="AT89" i="10"/>
  <c r="AT91" i="10"/>
  <c r="AT98" i="10"/>
  <c r="AS85" i="10"/>
  <c r="AS89" i="10"/>
  <c r="AS91" i="10"/>
  <c r="AS98" i="10"/>
  <c r="AR85" i="10"/>
  <c r="AR89" i="10"/>
  <c r="AR91" i="10"/>
  <c r="AR98" i="10"/>
  <c r="AQ85" i="10"/>
  <c r="AQ89" i="10"/>
  <c r="AQ91" i="10"/>
  <c r="AQ98" i="10"/>
  <c r="AP85" i="10"/>
  <c r="AP89" i="10"/>
  <c r="AP91" i="10"/>
  <c r="AP98" i="10"/>
  <c r="AO85" i="10"/>
  <c r="AO89" i="10"/>
  <c r="AO91" i="10"/>
  <c r="AO98" i="10"/>
  <c r="AN85" i="10"/>
  <c r="AN89" i="10"/>
  <c r="AN91" i="10"/>
  <c r="AN98" i="10"/>
  <c r="AM85" i="10"/>
  <c r="AM89" i="10"/>
  <c r="AM91" i="10"/>
  <c r="AM98" i="10"/>
  <c r="AL85" i="10"/>
  <c r="AL89" i="10"/>
  <c r="AL91" i="10"/>
  <c r="AL98" i="10"/>
  <c r="AK85" i="10"/>
  <c r="AK89" i="10"/>
  <c r="AK91" i="10"/>
  <c r="AK98" i="10"/>
  <c r="AJ85" i="10"/>
  <c r="AJ89" i="10"/>
  <c r="AJ91" i="10"/>
  <c r="AJ98" i="10"/>
  <c r="AI85" i="10"/>
  <c r="AI89" i="10"/>
  <c r="AI91" i="10"/>
  <c r="AI98" i="10"/>
  <c r="AH85" i="10"/>
  <c r="AH89" i="10"/>
  <c r="AH91" i="10"/>
  <c r="AH98" i="10"/>
  <c r="AG85" i="10"/>
  <c r="AG89" i="10"/>
  <c r="AG91" i="10"/>
  <c r="AG98" i="10"/>
  <c r="AF85" i="10"/>
  <c r="AF89" i="10"/>
  <c r="AF91" i="10"/>
  <c r="AF98" i="10"/>
  <c r="AE85" i="10"/>
  <c r="AE89" i="10"/>
  <c r="AE91" i="10"/>
  <c r="AE98" i="10"/>
  <c r="AD85" i="10"/>
  <c r="AD89" i="10"/>
  <c r="AD91" i="10"/>
  <c r="AD98" i="10"/>
  <c r="AC85" i="10"/>
  <c r="AC89" i="10"/>
  <c r="AC91" i="10"/>
  <c r="AC98" i="10"/>
  <c r="AB85" i="10"/>
  <c r="AB89" i="10"/>
  <c r="AB91" i="10"/>
  <c r="AB98" i="10"/>
  <c r="AA85" i="10"/>
  <c r="AA89" i="10"/>
  <c r="AA91" i="10"/>
  <c r="AA98" i="10"/>
  <c r="Z85" i="10"/>
  <c r="Z89" i="10"/>
  <c r="Z91" i="10"/>
  <c r="Z98" i="10"/>
  <c r="Y85" i="10"/>
  <c r="Y89" i="10"/>
  <c r="Y91" i="10"/>
  <c r="Y98" i="10"/>
  <c r="X85" i="10"/>
  <c r="X89" i="10"/>
  <c r="X91" i="10"/>
  <c r="X98" i="10"/>
  <c r="W85" i="10"/>
  <c r="W89" i="10"/>
  <c r="W91" i="10"/>
  <c r="W98" i="10"/>
  <c r="V85" i="10"/>
  <c r="V89" i="10"/>
  <c r="V91" i="10"/>
  <c r="V98" i="10"/>
  <c r="U85" i="10"/>
  <c r="U89" i="10"/>
  <c r="U91" i="10"/>
  <c r="U98" i="10"/>
  <c r="T85" i="10"/>
  <c r="T89" i="10"/>
  <c r="T91" i="10"/>
  <c r="T98" i="10"/>
  <c r="S85" i="10"/>
  <c r="S89" i="10"/>
  <c r="S91" i="10"/>
  <c r="S98" i="10"/>
  <c r="BZ86" i="10"/>
  <c r="BZ90" i="10"/>
  <c r="BY86" i="10"/>
  <c r="BY90" i="10"/>
  <c r="BX86" i="10"/>
  <c r="BX90" i="10"/>
  <c r="BW86" i="10"/>
  <c r="BW90" i="10"/>
  <c r="BV86" i="10"/>
  <c r="BV90" i="10"/>
  <c r="BU86" i="10"/>
  <c r="BU90" i="10"/>
  <c r="BT86" i="10"/>
  <c r="BT90" i="10"/>
  <c r="BS86" i="10"/>
  <c r="BS90" i="10"/>
  <c r="BR86" i="10"/>
  <c r="BR90" i="10"/>
  <c r="BQ86" i="10"/>
  <c r="BQ90" i="10"/>
  <c r="BP86" i="10"/>
  <c r="BP90" i="10"/>
  <c r="BO86" i="10"/>
  <c r="BO90" i="10"/>
  <c r="BN86" i="10"/>
  <c r="BN90" i="10"/>
  <c r="BM86" i="10"/>
  <c r="BM90" i="10"/>
  <c r="BL86" i="10"/>
  <c r="BL90" i="10"/>
  <c r="BK86" i="10"/>
  <c r="BK90" i="10"/>
  <c r="BJ86" i="10"/>
  <c r="BJ90" i="10"/>
  <c r="BI86" i="10"/>
  <c r="BI90" i="10"/>
  <c r="BH86" i="10"/>
  <c r="BH90" i="10"/>
  <c r="BG86" i="10"/>
  <c r="BG90" i="10"/>
  <c r="BF86" i="10"/>
  <c r="BF90" i="10"/>
  <c r="BE86" i="10"/>
  <c r="BE90" i="10"/>
  <c r="BD86" i="10"/>
  <c r="BD90" i="10"/>
  <c r="BC86" i="10"/>
  <c r="BC90" i="10"/>
  <c r="BB86" i="10"/>
  <c r="BB90" i="10"/>
  <c r="BA86" i="10"/>
  <c r="BA90" i="10"/>
  <c r="AZ86" i="10"/>
  <c r="AZ90" i="10"/>
  <c r="AY86" i="10"/>
  <c r="AY90" i="10"/>
  <c r="AX86" i="10"/>
  <c r="AX90" i="10"/>
  <c r="AW86" i="10"/>
  <c r="AW90" i="10"/>
  <c r="AV86" i="10"/>
  <c r="AV90" i="10"/>
  <c r="AU86" i="10"/>
  <c r="AU90" i="10"/>
  <c r="AT86" i="10"/>
  <c r="AT90" i="10"/>
  <c r="AS86" i="10"/>
  <c r="AS90" i="10"/>
  <c r="AR86" i="10"/>
  <c r="AR90" i="10"/>
  <c r="AQ86" i="10"/>
  <c r="AQ90" i="10"/>
  <c r="AP86" i="10"/>
  <c r="AP90" i="10"/>
  <c r="AO86" i="10"/>
  <c r="AO90" i="10"/>
  <c r="AN86" i="10"/>
  <c r="AN90" i="10"/>
  <c r="AM86" i="10"/>
  <c r="AM90" i="10"/>
  <c r="AL86" i="10"/>
  <c r="AL90" i="10"/>
  <c r="AK86" i="10"/>
  <c r="AK90" i="10"/>
  <c r="AJ86" i="10"/>
  <c r="AJ90" i="10"/>
  <c r="AI86" i="10"/>
  <c r="AI90" i="10"/>
  <c r="AH86" i="10"/>
  <c r="AH90" i="10"/>
  <c r="AG86" i="10"/>
  <c r="AG90" i="10"/>
  <c r="AF86" i="10"/>
  <c r="AF90" i="10"/>
  <c r="AE86" i="10"/>
  <c r="AE90" i="10"/>
  <c r="AD86" i="10"/>
  <c r="AD90" i="10"/>
  <c r="AC86" i="10"/>
  <c r="AC90" i="10"/>
  <c r="AB86" i="10"/>
  <c r="AB90" i="10"/>
  <c r="AA86" i="10"/>
  <c r="AA90" i="10"/>
  <c r="Z86" i="10"/>
  <c r="Z90" i="10"/>
  <c r="Y86" i="10"/>
  <c r="Y90" i="10"/>
  <c r="X86" i="10"/>
  <c r="X90" i="10"/>
  <c r="W86" i="10"/>
  <c r="W90" i="10"/>
  <c r="V86" i="10"/>
  <c r="V90" i="10"/>
  <c r="U86" i="10"/>
  <c r="U90" i="10"/>
  <c r="T86" i="10"/>
  <c r="T90" i="10"/>
  <c r="S86" i="10"/>
  <c r="S90" i="10"/>
  <c r="BZ88" i="10"/>
  <c r="BY88" i="10"/>
  <c r="BX88" i="10"/>
  <c r="BW88" i="10"/>
  <c r="BV88" i="10"/>
  <c r="BU88" i="10"/>
  <c r="BT88" i="10"/>
  <c r="BS88" i="10"/>
  <c r="BR88" i="10"/>
  <c r="BQ88" i="10"/>
  <c r="BP88" i="10"/>
  <c r="BO88" i="10"/>
  <c r="BN88" i="10"/>
  <c r="BM88" i="10"/>
  <c r="BL88" i="10"/>
  <c r="BK88" i="10"/>
  <c r="BJ88" i="10"/>
  <c r="BI88" i="10"/>
  <c r="BH88" i="10"/>
  <c r="BG88" i="10"/>
  <c r="BF88" i="10"/>
  <c r="BE88" i="10"/>
  <c r="BD88" i="10"/>
  <c r="BC88" i="10"/>
  <c r="BB88" i="10"/>
  <c r="BA88" i="10"/>
  <c r="AZ88" i="10"/>
  <c r="AY88" i="10"/>
  <c r="AX88" i="10"/>
  <c r="AW88" i="10"/>
  <c r="AV88" i="10"/>
  <c r="AU88" i="10"/>
  <c r="AT88" i="10"/>
  <c r="AS88" i="10"/>
  <c r="AR88" i="10"/>
  <c r="AQ88" i="10"/>
  <c r="AP88" i="10"/>
  <c r="AO88" i="10"/>
  <c r="AN88" i="10"/>
  <c r="AM88" i="10"/>
  <c r="AL88" i="10"/>
  <c r="AK88" i="10"/>
  <c r="AJ88" i="10"/>
  <c r="AI88" i="10"/>
  <c r="AH88" i="10"/>
  <c r="AG88" i="10"/>
  <c r="AF88" i="10"/>
  <c r="AE88" i="10"/>
  <c r="AD88" i="10"/>
  <c r="AC88" i="10"/>
  <c r="AB88" i="10"/>
  <c r="AA88" i="10"/>
  <c r="Z88" i="10"/>
  <c r="Y88" i="10"/>
  <c r="X88" i="10"/>
  <c r="W88" i="10"/>
  <c r="V88" i="10"/>
  <c r="U88" i="10"/>
  <c r="T88" i="10"/>
  <c r="S88" i="10"/>
  <c r="BZ87" i="10"/>
  <c r="BY87" i="10"/>
  <c r="BX87" i="10"/>
  <c r="BW87" i="10"/>
  <c r="BV87" i="10"/>
  <c r="BU87" i="10"/>
  <c r="BT87" i="10"/>
  <c r="BS87" i="10"/>
  <c r="BR87" i="10"/>
  <c r="BQ87" i="10"/>
  <c r="BP87" i="10"/>
  <c r="BO87" i="10"/>
  <c r="BN87" i="10"/>
  <c r="BM87" i="10"/>
  <c r="BL87" i="10"/>
  <c r="BK87" i="10"/>
  <c r="BJ87" i="10"/>
  <c r="BI87" i="10"/>
  <c r="BH87" i="10"/>
  <c r="BG87" i="10"/>
  <c r="BF87" i="10"/>
  <c r="BE87" i="10"/>
  <c r="BD87" i="10"/>
  <c r="BC87" i="10"/>
  <c r="BB87" i="10"/>
  <c r="BA87" i="10"/>
  <c r="AZ87" i="10"/>
  <c r="AY87" i="10"/>
  <c r="AX87" i="10"/>
  <c r="AW87" i="10"/>
  <c r="AV87" i="10"/>
  <c r="AU87" i="10"/>
  <c r="AT87" i="10"/>
  <c r="AS87" i="10"/>
  <c r="AR87" i="10"/>
  <c r="AQ87" i="10"/>
  <c r="AP87" i="10"/>
  <c r="AO87" i="10"/>
  <c r="AN87" i="10"/>
  <c r="AM87" i="10"/>
  <c r="AL87" i="10"/>
  <c r="AK87" i="10"/>
  <c r="AJ87" i="10"/>
  <c r="AI87" i="10"/>
  <c r="AH87" i="10"/>
  <c r="AG87" i="10"/>
  <c r="AF87" i="10"/>
  <c r="AE87" i="10"/>
  <c r="AD87" i="10"/>
  <c r="AC87" i="10"/>
  <c r="AB87" i="10"/>
  <c r="AA87" i="10"/>
  <c r="Z87" i="10"/>
  <c r="Y87" i="10"/>
  <c r="X87" i="10"/>
  <c r="W87" i="10"/>
  <c r="V87" i="10"/>
  <c r="U87" i="10"/>
  <c r="T87" i="10"/>
  <c r="S87" i="10"/>
  <c r="B88" i="10"/>
  <c r="BZ77" i="10"/>
  <c r="BZ67" i="10"/>
  <c r="BZ68" i="10"/>
  <c r="BZ58" i="10"/>
  <c r="BZ59" i="10"/>
  <c r="BZ80" i="10"/>
  <c r="BY77" i="10"/>
  <c r="BY67" i="10"/>
  <c r="BY68" i="10"/>
  <c r="BY58" i="10"/>
  <c r="BY59" i="10"/>
  <c r="BY80" i="10"/>
  <c r="BX77" i="10"/>
  <c r="BX67" i="10"/>
  <c r="BX68" i="10"/>
  <c r="BX58" i="10"/>
  <c r="BX59" i="10"/>
  <c r="BX80" i="10"/>
  <c r="BW77" i="10"/>
  <c r="BW67" i="10"/>
  <c r="BW68" i="10"/>
  <c r="BW58" i="10"/>
  <c r="BW59" i="10"/>
  <c r="BW80" i="10"/>
  <c r="BV77" i="10"/>
  <c r="BV67" i="10"/>
  <c r="BV68" i="10"/>
  <c r="BV58" i="10"/>
  <c r="BV59" i="10"/>
  <c r="BV80" i="10"/>
  <c r="BU77" i="10"/>
  <c r="BU67" i="10"/>
  <c r="BU68" i="10"/>
  <c r="BU58" i="10"/>
  <c r="BU59" i="10"/>
  <c r="BU80" i="10"/>
  <c r="BT77" i="10"/>
  <c r="BT67" i="10"/>
  <c r="BT68" i="10"/>
  <c r="BT58" i="10"/>
  <c r="BT59" i="10"/>
  <c r="BT80" i="10"/>
  <c r="BS77" i="10"/>
  <c r="BS67" i="10"/>
  <c r="BS68" i="10"/>
  <c r="BS58" i="10"/>
  <c r="BS59" i="10"/>
  <c r="BS80" i="10"/>
  <c r="BR77" i="10"/>
  <c r="BR67" i="10"/>
  <c r="BR68" i="10"/>
  <c r="BR58" i="10"/>
  <c r="BR59" i="10"/>
  <c r="BR80" i="10"/>
  <c r="BQ77" i="10"/>
  <c r="BQ67" i="10"/>
  <c r="BQ68" i="10"/>
  <c r="BQ58" i="10"/>
  <c r="BQ59" i="10"/>
  <c r="BQ80" i="10"/>
  <c r="BP77" i="10"/>
  <c r="BP67" i="10"/>
  <c r="BP68" i="10"/>
  <c r="BP58" i="10"/>
  <c r="BP59" i="10"/>
  <c r="BP80" i="10"/>
  <c r="BO77" i="10"/>
  <c r="BO67" i="10"/>
  <c r="BO68" i="10"/>
  <c r="BO58" i="10"/>
  <c r="BO59" i="10"/>
  <c r="BO80" i="10"/>
  <c r="BN77" i="10"/>
  <c r="BN67" i="10"/>
  <c r="BN68" i="10"/>
  <c r="BN58" i="10"/>
  <c r="BN59" i="10"/>
  <c r="BN80" i="10"/>
  <c r="BM77" i="10"/>
  <c r="BM67" i="10"/>
  <c r="BM68" i="10"/>
  <c r="BM58" i="10"/>
  <c r="BM59" i="10"/>
  <c r="BM80" i="10"/>
  <c r="BL77" i="10"/>
  <c r="BL67" i="10"/>
  <c r="BL68" i="10"/>
  <c r="BL58" i="10"/>
  <c r="BL59" i="10"/>
  <c r="BL80" i="10"/>
  <c r="BK77" i="10"/>
  <c r="BK67" i="10"/>
  <c r="BK68" i="10"/>
  <c r="BK58" i="10"/>
  <c r="BK59" i="10"/>
  <c r="BK80" i="10"/>
  <c r="BJ77" i="10"/>
  <c r="BJ67" i="10"/>
  <c r="BJ68" i="10"/>
  <c r="BJ58" i="10"/>
  <c r="BJ59" i="10"/>
  <c r="BJ80" i="10"/>
  <c r="BI77" i="10"/>
  <c r="BI67" i="10"/>
  <c r="BI68" i="10"/>
  <c r="BI58" i="10"/>
  <c r="BI59" i="10"/>
  <c r="BI80" i="10"/>
  <c r="BH77" i="10"/>
  <c r="BH67" i="10"/>
  <c r="BH68" i="10"/>
  <c r="BH58" i="10"/>
  <c r="BH59" i="10"/>
  <c r="BH80" i="10"/>
  <c r="BG77" i="10"/>
  <c r="BG67" i="10"/>
  <c r="BG68" i="10"/>
  <c r="BG58" i="10"/>
  <c r="BG59" i="10"/>
  <c r="BG80" i="10"/>
  <c r="BF77" i="10"/>
  <c r="BF67" i="10"/>
  <c r="BF68" i="10"/>
  <c r="BF58" i="10"/>
  <c r="BF59" i="10"/>
  <c r="BF80" i="10"/>
  <c r="BE77" i="10"/>
  <c r="BE67" i="10"/>
  <c r="BE68" i="10"/>
  <c r="BE58" i="10"/>
  <c r="BE59" i="10"/>
  <c r="BE80" i="10"/>
  <c r="BD77" i="10"/>
  <c r="BD67" i="10"/>
  <c r="BD68" i="10"/>
  <c r="BD58" i="10"/>
  <c r="BD59" i="10"/>
  <c r="BD80" i="10"/>
  <c r="BC77" i="10"/>
  <c r="BC67" i="10"/>
  <c r="BC68" i="10"/>
  <c r="BC58" i="10"/>
  <c r="BC59" i="10"/>
  <c r="BC80" i="10"/>
  <c r="BB77" i="10"/>
  <c r="BB67" i="10"/>
  <c r="BB68" i="10"/>
  <c r="BB58" i="10"/>
  <c r="BB59" i="10"/>
  <c r="BB80" i="10"/>
  <c r="BA77" i="10"/>
  <c r="BA67" i="10"/>
  <c r="BA68" i="10"/>
  <c r="BA58" i="10"/>
  <c r="BA59" i="10"/>
  <c r="BA80" i="10"/>
  <c r="AZ77" i="10"/>
  <c r="AZ67" i="10"/>
  <c r="AZ68" i="10"/>
  <c r="AZ58" i="10"/>
  <c r="AZ59" i="10"/>
  <c r="AZ80" i="10"/>
  <c r="AY77" i="10"/>
  <c r="AY67" i="10"/>
  <c r="AY68" i="10"/>
  <c r="AY58" i="10"/>
  <c r="AY59" i="10"/>
  <c r="AY80" i="10"/>
  <c r="AX77" i="10"/>
  <c r="AX67" i="10"/>
  <c r="AX68" i="10"/>
  <c r="AX58" i="10"/>
  <c r="AX59" i="10"/>
  <c r="AX80" i="10"/>
  <c r="AW77" i="10"/>
  <c r="AW67" i="10"/>
  <c r="AW68" i="10"/>
  <c r="AW58" i="10"/>
  <c r="AW59" i="10"/>
  <c r="AW80" i="10"/>
  <c r="AV77" i="10"/>
  <c r="AV67" i="10"/>
  <c r="AV68" i="10"/>
  <c r="AV58" i="10"/>
  <c r="AV59" i="10"/>
  <c r="AV80" i="10"/>
  <c r="AU77" i="10"/>
  <c r="AU67" i="10"/>
  <c r="AU68" i="10"/>
  <c r="AU58" i="10"/>
  <c r="AU59" i="10"/>
  <c r="AU80" i="10"/>
  <c r="AT77" i="10"/>
  <c r="AT67" i="10"/>
  <c r="AT68" i="10"/>
  <c r="AT58" i="10"/>
  <c r="AT59" i="10"/>
  <c r="AT80" i="10"/>
  <c r="AS77" i="10"/>
  <c r="AS67" i="10"/>
  <c r="AS68" i="10"/>
  <c r="AS58" i="10"/>
  <c r="AS59" i="10"/>
  <c r="AS80" i="10"/>
  <c r="AR77" i="10"/>
  <c r="AR67" i="10"/>
  <c r="AR68" i="10"/>
  <c r="AR58" i="10"/>
  <c r="AR59" i="10"/>
  <c r="AR80" i="10"/>
  <c r="AQ77" i="10"/>
  <c r="AQ67" i="10"/>
  <c r="AQ68" i="10"/>
  <c r="AQ58" i="10"/>
  <c r="AQ59" i="10"/>
  <c r="AQ80" i="10"/>
  <c r="AP77" i="10"/>
  <c r="AP67" i="10"/>
  <c r="AP68" i="10"/>
  <c r="AP58" i="10"/>
  <c r="AP59" i="10"/>
  <c r="AP80" i="10"/>
  <c r="AO77" i="10"/>
  <c r="AO67" i="10"/>
  <c r="AO68" i="10"/>
  <c r="AO58" i="10"/>
  <c r="AO59" i="10"/>
  <c r="AO80" i="10"/>
  <c r="AN77" i="10"/>
  <c r="AN67" i="10"/>
  <c r="AN68" i="10"/>
  <c r="AN58" i="10"/>
  <c r="AN59" i="10"/>
  <c r="AN80" i="10"/>
  <c r="AM77" i="10"/>
  <c r="AM67" i="10"/>
  <c r="AM68" i="10"/>
  <c r="AM58" i="10"/>
  <c r="AM59" i="10"/>
  <c r="AM80" i="10"/>
  <c r="AL77" i="10"/>
  <c r="AL67" i="10"/>
  <c r="AL68" i="10"/>
  <c r="AL58" i="10"/>
  <c r="AL59" i="10"/>
  <c r="AL80" i="10"/>
  <c r="AK77" i="10"/>
  <c r="AK67" i="10"/>
  <c r="AK68" i="10"/>
  <c r="AK58" i="10"/>
  <c r="AK59" i="10"/>
  <c r="AK80" i="10"/>
  <c r="AJ77" i="10"/>
  <c r="AJ67" i="10"/>
  <c r="AJ68" i="10"/>
  <c r="AJ58" i="10"/>
  <c r="AJ59" i="10"/>
  <c r="AJ80" i="10"/>
  <c r="AI77" i="10"/>
  <c r="AI67" i="10"/>
  <c r="AI68" i="10"/>
  <c r="AI58" i="10"/>
  <c r="AI59" i="10"/>
  <c r="AI80" i="10"/>
  <c r="AH77" i="10"/>
  <c r="AH67" i="10"/>
  <c r="AH68" i="10"/>
  <c r="AH58" i="10"/>
  <c r="AH59" i="10"/>
  <c r="AH80" i="10"/>
  <c r="AG77" i="10"/>
  <c r="AG67" i="10"/>
  <c r="AG68" i="10"/>
  <c r="AG58" i="10"/>
  <c r="AG59" i="10"/>
  <c r="AG80" i="10"/>
  <c r="AF77" i="10"/>
  <c r="AF67" i="10"/>
  <c r="AF68" i="10"/>
  <c r="AF58" i="10"/>
  <c r="AF59" i="10"/>
  <c r="AF80" i="10"/>
  <c r="AE77" i="10"/>
  <c r="AE67" i="10"/>
  <c r="AE68" i="10"/>
  <c r="AE58" i="10"/>
  <c r="AE59" i="10"/>
  <c r="AE80" i="10"/>
  <c r="AD77" i="10"/>
  <c r="AD67" i="10"/>
  <c r="AD68" i="10"/>
  <c r="AD58" i="10"/>
  <c r="AD59" i="10"/>
  <c r="AD80" i="10"/>
  <c r="AC77" i="10"/>
  <c r="AC67" i="10"/>
  <c r="AC68" i="10"/>
  <c r="AC58" i="10"/>
  <c r="AC59" i="10"/>
  <c r="AC80" i="10"/>
  <c r="AB77" i="10"/>
  <c r="AB67" i="10"/>
  <c r="AB68" i="10"/>
  <c r="AB58" i="10"/>
  <c r="AB59" i="10"/>
  <c r="AB80" i="10"/>
  <c r="AA77" i="10"/>
  <c r="AA67" i="10"/>
  <c r="AA68" i="10"/>
  <c r="AA58" i="10"/>
  <c r="AA59" i="10"/>
  <c r="AA80" i="10"/>
  <c r="Z77" i="10"/>
  <c r="Z67" i="10"/>
  <c r="Z68" i="10"/>
  <c r="Z58" i="10"/>
  <c r="Z59" i="10"/>
  <c r="Z80" i="10"/>
  <c r="Y77" i="10"/>
  <c r="Y67" i="10"/>
  <c r="Y68" i="10"/>
  <c r="Y58" i="10"/>
  <c r="Y59" i="10"/>
  <c r="Y80" i="10"/>
  <c r="X80" i="10"/>
  <c r="W80" i="10"/>
  <c r="V80" i="10"/>
  <c r="U80" i="10"/>
  <c r="T80" i="10"/>
  <c r="S80" i="10"/>
  <c r="BZ60" i="10"/>
  <c r="BZ64" i="10"/>
  <c r="BZ66" i="10"/>
  <c r="BZ73" i="10"/>
  <c r="BY60" i="10"/>
  <c r="BY64" i="10"/>
  <c r="BY66" i="10"/>
  <c r="BY73" i="10"/>
  <c r="BX60" i="10"/>
  <c r="BX64" i="10"/>
  <c r="BX66" i="10"/>
  <c r="BX73" i="10"/>
  <c r="BW60" i="10"/>
  <c r="BW64" i="10"/>
  <c r="BW66" i="10"/>
  <c r="BW73" i="10"/>
  <c r="BV60" i="10"/>
  <c r="BV64" i="10"/>
  <c r="BV66" i="10"/>
  <c r="BV73" i="10"/>
  <c r="BU60" i="10"/>
  <c r="BU64" i="10"/>
  <c r="BU66" i="10"/>
  <c r="BU73" i="10"/>
  <c r="BT60" i="10"/>
  <c r="BT64" i="10"/>
  <c r="BT66" i="10"/>
  <c r="BT73" i="10"/>
  <c r="BS60" i="10"/>
  <c r="BS64" i="10"/>
  <c r="BS66" i="10"/>
  <c r="BS73" i="10"/>
  <c r="BR60" i="10"/>
  <c r="BR64" i="10"/>
  <c r="BR66" i="10"/>
  <c r="BR73" i="10"/>
  <c r="BQ60" i="10"/>
  <c r="BQ64" i="10"/>
  <c r="BQ66" i="10"/>
  <c r="BQ73" i="10"/>
  <c r="BP60" i="10"/>
  <c r="BP64" i="10"/>
  <c r="BP66" i="10"/>
  <c r="BP73" i="10"/>
  <c r="BO60" i="10"/>
  <c r="BO64" i="10"/>
  <c r="BO66" i="10"/>
  <c r="BO73" i="10"/>
  <c r="BN60" i="10"/>
  <c r="BN64" i="10"/>
  <c r="BN66" i="10"/>
  <c r="BN73" i="10"/>
  <c r="BM60" i="10"/>
  <c r="BM64" i="10"/>
  <c r="BM66" i="10"/>
  <c r="BM73" i="10"/>
  <c r="BL60" i="10"/>
  <c r="BL64" i="10"/>
  <c r="BL66" i="10"/>
  <c r="BL73" i="10"/>
  <c r="BK60" i="10"/>
  <c r="BK64" i="10"/>
  <c r="BK66" i="10"/>
  <c r="BK73" i="10"/>
  <c r="BJ60" i="10"/>
  <c r="BJ64" i="10"/>
  <c r="BJ66" i="10"/>
  <c r="BJ73" i="10"/>
  <c r="BI60" i="10"/>
  <c r="BI64" i="10"/>
  <c r="BI66" i="10"/>
  <c r="BI73" i="10"/>
  <c r="BH60" i="10"/>
  <c r="BH64" i="10"/>
  <c r="BH66" i="10"/>
  <c r="BH73" i="10"/>
  <c r="BG60" i="10"/>
  <c r="BG64" i="10"/>
  <c r="BG66" i="10"/>
  <c r="BG73" i="10"/>
  <c r="BF60" i="10"/>
  <c r="BF64" i="10"/>
  <c r="BF66" i="10"/>
  <c r="BF73" i="10"/>
  <c r="BE60" i="10"/>
  <c r="BE64" i="10"/>
  <c r="BE66" i="10"/>
  <c r="BE73" i="10"/>
  <c r="BD60" i="10"/>
  <c r="BD64" i="10"/>
  <c r="BD66" i="10"/>
  <c r="BD73" i="10"/>
  <c r="BC60" i="10"/>
  <c r="BC64" i="10"/>
  <c r="BC66" i="10"/>
  <c r="BC73" i="10"/>
  <c r="BB60" i="10"/>
  <c r="BB64" i="10"/>
  <c r="BB66" i="10"/>
  <c r="BB73" i="10"/>
  <c r="BA60" i="10"/>
  <c r="BA64" i="10"/>
  <c r="BA66" i="10"/>
  <c r="BA73" i="10"/>
  <c r="AZ60" i="10"/>
  <c r="AZ64" i="10"/>
  <c r="AZ66" i="10"/>
  <c r="AZ73" i="10"/>
  <c r="AY60" i="10"/>
  <c r="AY64" i="10"/>
  <c r="AY66" i="10"/>
  <c r="AY73" i="10"/>
  <c r="AX60" i="10"/>
  <c r="AX64" i="10"/>
  <c r="AX66" i="10"/>
  <c r="AX73" i="10"/>
  <c r="AW60" i="10"/>
  <c r="AW64" i="10"/>
  <c r="AW66" i="10"/>
  <c r="AW73" i="10"/>
  <c r="AV60" i="10"/>
  <c r="AV64" i="10"/>
  <c r="AV66" i="10"/>
  <c r="AV73" i="10"/>
  <c r="AU60" i="10"/>
  <c r="AU64" i="10"/>
  <c r="AU66" i="10"/>
  <c r="AU73" i="10"/>
  <c r="AT60" i="10"/>
  <c r="AT64" i="10"/>
  <c r="AT66" i="10"/>
  <c r="AT73" i="10"/>
  <c r="AS60" i="10"/>
  <c r="AS64" i="10"/>
  <c r="AS66" i="10"/>
  <c r="AS73" i="10"/>
  <c r="AR60" i="10"/>
  <c r="AR64" i="10"/>
  <c r="AR66" i="10"/>
  <c r="AR73" i="10"/>
  <c r="AQ60" i="10"/>
  <c r="AQ64" i="10"/>
  <c r="AQ66" i="10"/>
  <c r="AQ73" i="10"/>
  <c r="AP60" i="10"/>
  <c r="AP64" i="10"/>
  <c r="AP66" i="10"/>
  <c r="AP73" i="10"/>
  <c r="AO60" i="10"/>
  <c r="AO64" i="10"/>
  <c r="AO66" i="10"/>
  <c r="AO73" i="10"/>
  <c r="AN60" i="10"/>
  <c r="AN64" i="10"/>
  <c r="AN66" i="10"/>
  <c r="AN73" i="10"/>
  <c r="AM60" i="10"/>
  <c r="AM64" i="10"/>
  <c r="AM66" i="10"/>
  <c r="AM73" i="10"/>
  <c r="AL60" i="10"/>
  <c r="AL64" i="10"/>
  <c r="AL66" i="10"/>
  <c r="AL73" i="10"/>
  <c r="AK60" i="10"/>
  <c r="AK64" i="10"/>
  <c r="AK66" i="10"/>
  <c r="AK73" i="10"/>
  <c r="AJ60" i="10"/>
  <c r="AJ64" i="10"/>
  <c r="AJ66" i="10"/>
  <c r="AJ73" i="10"/>
  <c r="AI60" i="10"/>
  <c r="AI64" i="10"/>
  <c r="AI66" i="10"/>
  <c r="AI73" i="10"/>
  <c r="AH60" i="10"/>
  <c r="AH64" i="10"/>
  <c r="AH66" i="10"/>
  <c r="AH73" i="10"/>
  <c r="AG60" i="10"/>
  <c r="AG64" i="10"/>
  <c r="AG66" i="10"/>
  <c r="AG73" i="10"/>
  <c r="AF60" i="10"/>
  <c r="AF64" i="10"/>
  <c r="AF66" i="10"/>
  <c r="AF73" i="10"/>
  <c r="AE60" i="10"/>
  <c r="AE64" i="10"/>
  <c r="AE66" i="10"/>
  <c r="AE73" i="10"/>
  <c r="AD60" i="10"/>
  <c r="AD64" i="10"/>
  <c r="AD66" i="10"/>
  <c r="AD73" i="10"/>
  <c r="AC60" i="10"/>
  <c r="AC64" i="10"/>
  <c r="AC66" i="10"/>
  <c r="AC73" i="10"/>
  <c r="AB60" i="10"/>
  <c r="AB64" i="10"/>
  <c r="AB66" i="10"/>
  <c r="AB73" i="10"/>
  <c r="AA60" i="10"/>
  <c r="AA64" i="10"/>
  <c r="AA66" i="10"/>
  <c r="AA73" i="10"/>
  <c r="Z60" i="10"/>
  <c r="Z64" i="10"/>
  <c r="Z66" i="10"/>
  <c r="Z73" i="10"/>
  <c r="Y60" i="10"/>
  <c r="Y64" i="10"/>
  <c r="Y66" i="10"/>
  <c r="Y73" i="10"/>
  <c r="X60" i="10"/>
  <c r="X64" i="10"/>
  <c r="X66" i="10"/>
  <c r="X73" i="10"/>
  <c r="W60" i="10"/>
  <c r="W64" i="10"/>
  <c r="W66" i="10"/>
  <c r="W73" i="10"/>
  <c r="V60" i="10"/>
  <c r="V64" i="10"/>
  <c r="V66" i="10"/>
  <c r="V73" i="10"/>
  <c r="U60" i="10"/>
  <c r="U64" i="10"/>
  <c r="U66" i="10"/>
  <c r="U73" i="10"/>
  <c r="T60" i="10"/>
  <c r="T64" i="10"/>
  <c r="T66" i="10"/>
  <c r="T73" i="10"/>
  <c r="S60" i="10"/>
  <c r="S64" i="10"/>
  <c r="S66" i="10"/>
  <c r="S73" i="10"/>
  <c r="BZ61" i="10"/>
  <c r="BZ65" i="10"/>
  <c r="BY61" i="10"/>
  <c r="BY65" i="10"/>
  <c r="BX61" i="10"/>
  <c r="BX65" i="10"/>
  <c r="BW61" i="10"/>
  <c r="BW65" i="10"/>
  <c r="BV61" i="10"/>
  <c r="BV65" i="10"/>
  <c r="BU61" i="10"/>
  <c r="BU65" i="10"/>
  <c r="BT61" i="10"/>
  <c r="BT65" i="10"/>
  <c r="BS61" i="10"/>
  <c r="BS65" i="10"/>
  <c r="BR61" i="10"/>
  <c r="BR65" i="10"/>
  <c r="BQ61" i="10"/>
  <c r="BQ65" i="10"/>
  <c r="BP61" i="10"/>
  <c r="BP65" i="10"/>
  <c r="BO61" i="10"/>
  <c r="BO65" i="10"/>
  <c r="BN61" i="10"/>
  <c r="BN65" i="10"/>
  <c r="BM61" i="10"/>
  <c r="BM65" i="10"/>
  <c r="BL61" i="10"/>
  <c r="BL65" i="10"/>
  <c r="BK61" i="10"/>
  <c r="BK65" i="10"/>
  <c r="BJ61" i="10"/>
  <c r="BJ65" i="10"/>
  <c r="BI61" i="10"/>
  <c r="BI65" i="10"/>
  <c r="BH61" i="10"/>
  <c r="BH65" i="10"/>
  <c r="BG61" i="10"/>
  <c r="BG65" i="10"/>
  <c r="BF61" i="10"/>
  <c r="BF65" i="10"/>
  <c r="BE61" i="10"/>
  <c r="BE65" i="10"/>
  <c r="BD61" i="10"/>
  <c r="BD65" i="10"/>
  <c r="BC61" i="10"/>
  <c r="BC65" i="10"/>
  <c r="BB61" i="10"/>
  <c r="BB65" i="10"/>
  <c r="BA61" i="10"/>
  <c r="BA65" i="10"/>
  <c r="AZ61" i="10"/>
  <c r="AZ65" i="10"/>
  <c r="AY61" i="10"/>
  <c r="AY65" i="10"/>
  <c r="AX61" i="10"/>
  <c r="AX65" i="10"/>
  <c r="AW61" i="10"/>
  <c r="AW65" i="10"/>
  <c r="AV61" i="10"/>
  <c r="AV65" i="10"/>
  <c r="AU61" i="10"/>
  <c r="AU65" i="10"/>
  <c r="AT61" i="10"/>
  <c r="AT65" i="10"/>
  <c r="AS61" i="10"/>
  <c r="AS65" i="10"/>
  <c r="AR61" i="10"/>
  <c r="AR65" i="10"/>
  <c r="AQ61" i="10"/>
  <c r="AQ65" i="10"/>
  <c r="AP61" i="10"/>
  <c r="AP65" i="10"/>
  <c r="AO61" i="10"/>
  <c r="AO65" i="10"/>
  <c r="AN61" i="10"/>
  <c r="AN65" i="10"/>
  <c r="AM61" i="10"/>
  <c r="AM65" i="10"/>
  <c r="AL61" i="10"/>
  <c r="AL65" i="10"/>
  <c r="AK61" i="10"/>
  <c r="AK65" i="10"/>
  <c r="AJ61" i="10"/>
  <c r="AJ65" i="10"/>
  <c r="AI61" i="10"/>
  <c r="AI65" i="10"/>
  <c r="AH61" i="10"/>
  <c r="AH65" i="10"/>
  <c r="AG61" i="10"/>
  <c r="AG65" i="10"/>
  <c r="AF61" i="10"/>
  <c r="AF65" i="10"/>
  <c r="AE61" i="10"/>
  <c r="AE65" i="10"/>
  <c r="AD61" i="10"/>
  <c r="AD65" i="10"/>
  <c r="AC61" i="10"/>
  <c r="AC65" i="10"/>
  <c r="AB61" i="10"/>
  <c r="AB65" i="10"/>
  <c r="AA61" i="10"/>
  <c r="AA65" i="10"/>
  <c r="Z61" i="10"/>
  <c r="Z65" i="10"/>
  <c r="Y61" i="10"/>
  <c r="Y65" i="10"/>
  <c r="X61" i="10"/>
  <c r="X65" i="10"/>
  <c r="W61" i="10"/>
  <c r="W65" i="10"/>
  <c r="V61" i="10"/>
  <c r="V65" i="10"/>
  <c r="U61" i="10"/>
  <c r="U65" i="10"/>
  <c r="T61" i="10"/>
  <c r="T65" i="10"/>
  <c r="S61" i="10"/>
  <c r="S65" i="10"/>
  <c r="BZ63" i="10"/>
  <c r="BY63" i="10"/>
  <c r="BX63" i="10"/>
  <c r="BW63" i="10"/>
  <c r="BV63" i="10"/>
  <c r="BU63" i="10"/>
  <c r="BT63" i="10"/>
  <c r="BS63" i="10"/>
  <c r="BR63" i="10"/>
  <c r="BQ63" i="10"/>
  <c r="BP63" i="10"/>
  <c r="BO63" i="10"/>
  <c r="BN63" i="10"/>
  <c r="BM63" i="10"/>
  <c r="BL63" i="10"/>
  <c r="BK63" i="10"/>
  <c r="BJ63" i="10"/>
  <c r="BI63" i="10"/>
  <c r="BH63" i="10"/>
  <c r="BG63" i="10"/>
  <c r="BF63" i="10"/>
  <c r="BE63" i="10"/>
  <c r="BD63" i="10"/>
  <c r="BC63" i="10"/>
  <c r="BB63" i="10"/>
  <c r="BA63" i="10"/>
  <c r="AZ63" i="10"/>
  <c r="AY63" i="10"/>
  <c r="AX63" i="10"/>
  <c r="AW63" i="10"/>
  <c r="AV63" i="10"/>
  <c r="AU63" i="10"/>
  <c r="AT63" i="10"/>
  <c r="AS63" i="10"/>
  <c r="AR63" i="10"/>
  <c r="AQ63" i="10"/>
  <c r="AP63" i="10"/>
  <c r="AO63" i="10"/>
  <c r="AN63" i="10"/>
  <c r="AM63" i="10"/>
  <c r="AL63" i="10"/>
  <c r="AK63" i="10"/>
  <c r="AJ63" i="10"/>
  <c r="AI63" i="10"/>
  <c r="AH63" i="10"/>
  <c r="AG63" i="10"/>
  <c r="AF63" i="10"/>
  <c r="AE63" i="10"/>
  <c r="AD63" i="10"/>
  <c r="AC63" i="10"/>
  <c r="AB63" i="10"/>
  <c r="AA63" i="10"/>
  <c r="Z63" i="10"/>
  <c r="Y63" i="10"/>
  <c r="X63" i="10"/>
  <c r="W63" i="10"/>
  <c r="V63" i="10"/>
  <c r="U63" i="10"/>
  <c r="T63" i="10"/>
  <c r="S63" i="10"/>
  <c r="BZ62" i="10"/>
  <c r="BY62" i="10"/>
  <c r="BX62" i="10"/>
  <c r="BW62" i="10"/>
  <c r="BV62" i="10"/>
  <c r="BU62" i="10"/>
  <c r="BT62" i="10"/>
  <c r="BS62" i="10"/>
  <c r="BR62" i="10"/>
  <c r="BQ62" i="10"/>
  <c r="BP62" i="10"/>
  <c r="BO62" i="10"/>
  <c r="BN62" i="10"/>
  <c r="BM62" i="10"/>
  <c r="BL62" i="10"/>
  <c r="BK62" i="10"/>
  <c r="BJ62" i="10"/>
  <c r="BI62" i="10"/>
  <c r="BH62" i="10"/>
  <c r="BG62" i="10"/>
  <c r="BF62" i="10"/>
  <c r="BE62" i="10"/>
  <c r="BD62" i="10"/>
  <c r="BC62" i="10"/>
  <c r="BB62" i="10"/>
  <c r="BA62" i="10"/>
  <c r="AZ62" i="10"/>
  <c r="AY62" i="10"/>
  <c r="AX62" i="10"/>
  <c r="AW62" i="10"/>
  <c r="AV62" i="10"/>
  <c r="AU62" i="10"/>
  <c r="AT62" i="10"/>
  <c r="AS62" i="10"/>
  <c r="AR62" i="10"/>
  <c r="AQ62" i="10"/>
  <c r="AP62" i="10"/>
  <c r="AO62" i="10"/>
  <c r="AN62" i="10"/>
  <c r="AM62" i="10"/>
  <c r="AL62" i="10"/>
  <c r="AK62" i="10"/>
  <c r="AJ62" i="10"/>
  <c r="AI62" i="10"/>
  <c r="AH62" i="10"/>
  <c r="AG62" i="10"/>
  <c r="AF62" i="10"/>
  <c r="AE62" i="10"/>
  <c r="AD62" i="10"/>
  <c r="AC62" i="10"/>
  <c r="AB62" i="10"/>
  <c r="AA62" i="10"/>
  <c r="Z62" i="10"/>
  <c r="Y62" i="10"/>
  <c r="X62" i="10"/>
  <c r="W62" i="10"/>
  <c r="V62" i="10"/>
  <c r="U62" i="10"/>
  <c r="T62" i="10"/>
  <c r="S62" i="10"/>
  <c r="B63" i="10"/>
  <c r="B37" i="10"/>
  <c r="B38" i="10"/>
  <c r="BZ52" i="10"/>
  <c r="BZ42" i="10"/>
  <c r="BZ43" i="10"/>
  <c r="BZ33" i="10"/>
  <c r="BZ34" i="10"/>
  <c r="BZ55" i="10"/>
  <c r="BY52" i="10"/>
  <c r="BY42" i="10"/>
  <c r="BY43" i="10"/>
  <c r="BY33" i="10"/>
  <c r="BY34" i="10"/>
  <c r="BY55" i="10"/>
  <c r="BX52" i="10"/>
  <c r="BX42" i="10"/>
  <c r="BX43" i="10"/>
  <c r="BX33" i="10"/>
  <c r="BX34" i="10"/>
  <c r="BX55" i="10"/>
  <c r="BW52" i="10"/>
  <c r="BW42" i="10"/>
  <c r="BW43" i="10"/>
  <c r="BW33" i="10"/>
  <c r="BW34" i="10"/>
  <c r="BW55" i="10"/>
  <c r="BV52" i="10"/>
  <c r="BV42" i="10"/>
  <c r="BV43" i="10"/>
  <c r="BV33" i="10"/>
  <c r="BV34" i="10"/>
  <c r="BV55" i="10"/>
  <c r="BU52" i="10"/>
  <c r="BU42" i="10"/>
  <c r="BU43" i="10"/>
  <c r="BU33" i="10"/>
  <c r="BU34" i="10"/>
  <c r="BU55" i="10"/>
  <c r="BT52" i="10"/>
  <c r="BT42" i="10"/>
  <c r="BT43" i="10"/>
  <c r="BT33" i="10"/>
  <c r="BT34" i="10"/>
  <c r="BT55" i="10"/>
  <c r="BS52" i="10"/>
  <c r="BS42" i="10"/>
  <c r="BS43" i="10"/>
  <c r="BS33" i="10"/>
  <c r="BS34" i="10"/>
  <c r="BS55" i="10"/>
  <c r="BR52" i="10"/>
  <c r="BR42" i="10"/>
  <c r="BR43" i="10"/>
  <c r="BR33" i="10"/>
  <c r="BR34" i="10"/>
  <c r="BR55" i="10"/>
  <c r="BQ52" i="10"/>
  <c r="BQ42" i="10"/>
  <c r="BQ43" i="10"/>
  <c r="BQ33" i="10"/>
  <c r="BQ34" i="10"/>
  <c r="BQ55" i="10"/>
  <c r="BP52" i="10"/>
  <c r="BP42" i="10"/>
  <c r="BP43" i="10"/>
  <c r="BP33" i="10"/>
  <c r="BP34" i="10"/>
  <c r="BP55" i="10"/>
  <c r="BO52" i="10"/>
  <c r="BO42" i="10"/>
  <c r="BO43" i="10"/>
  <c r="BO33" i="10"/>
  <c r="BO34" i="10"/>
  <c r="BO55" i="10"/>
  <c r="BN52" i="10"/>
  <c r="BN42" i="10"/>
  <c r="BN43" i="10"/>
  <c r="BN33" i="10"/>
  <c r="BN34" i="10"/>
  <c r="BN55" i="10"/>
  <c r="BM52" i="10"/>
  <c r="BM42" i="10"/>
  <c r="BM43" i="10"/>
  <c r="BM33" i="10"/>
  <c r="BM34" i="10"/>
  <c r="BM55" i="10"/>
  <c r="BL52" i="10"/>
  <c r="BL42" i="10"/>
  <c r="BL43" i="10"/>
  <c r="BL33" i="10"/>
  <c r="BL34" i="10"/>
  <c r="BL55" i="10"/>
  <c r="BK52" i="10"/>
  <c r="BK42" i="10"/>
  <c r="BK43" i="10"/>
  <c r="BK33" i="10"/>
  <c r="BK34" i="10"/>
  <c r="BK55" i="10"/>
  <c r="BJ52" i="10"/>
  <c r="BJ42" i="10"/>
  <c r="BJ43" i="10"/>
  <c r="BJ33" i="10"/>
  <c r="BJ34" i="10"/>
  <c r="BJ55" i="10"/>
  <c r="BI52" i="10"/>
  <c r="BI42" i="10"/>
  <c r="BI43" i="10"/>
  <c r="BI33" i="10"/>
  <c r="BI34" i="10"/>
  <c r="BI55" i="10"/>
  <c r="BH52" i="10"/>
  <c r="BH42" i="10"/>
  <c r="BH43" i="10"/>
  <c r="BH33" i="10"/>
  <c r="BH34" i="10"/>
  <c r="BH55" i="10"/>
  <c r="BG52" i="10"/>
  <c r="BG42" i="10"/>
  <c r="BG43" i="10"/>
  <c r="BG33" i="10"/>
  <c r="BG34" i="10"/>
  <c r="BG55" i="10"/>
  <c r="BF52" i="10"/>
  <c r="BF42" i="10"/>
  <c r="BF43" i="10"/>
  <c r="BF33" i="10"/>
  <c r="BF34" i="10"/>
  <c r="BF55" i="10"/>
  <c r="BE52" i="10"/>
  <c r="BE42" i="10"/>
  <c r="BE43" i="10"/>
  <c r="BE33" i="10"/>
  <c r="BE34" i="10"/>
  <c r="BE55" i="10"/>
  <c r="BD52" i="10"/>
  <c r="BD42" i="10"/>
  <c r="BD43" i="10"/>
  <c r="BD33" i="10"/>
  <c r="BD34" i="10"/>
  <c r="BD55" i="10"/>
  <c r="BC52" i="10"/>
  <c r="BC42" i="10"/>
  <c r="BC43" i="10"/>
  <c r="BC33" i="10"/>
  <c r="BC34" i="10"/>
  <c r="BC55" i="10"/>
  <c r="BB52" i="10"/>
  <c r="BB42" i="10"/>
  <c r="BB43" i="10"/>
  <c r="BB33" i="10"/>
  <c r="BB34" i="10"/>
  <c r="BB55" i="10"/>
  <c r="BA52" i="10"/>
  <c r="BA42" i="10"/>
  <c r="BA43" i="10"/>
  <c r="BA33" i="10"/>
  <c r="BA34" i="10"/>
  <c r="BA55" i="10"/>
  <c r="AZ52" i="10"/>
  <c r="AZ42" i="10"/>
  <c r="AZ43" i="10"/>
  <c r="AZ33" i="10"/>
  <c r="AZ34" i="10"/>
  <c r="AZ55" i="10"/>
  <c r="AY52" i="10"/>
  <c r="AY42" i="10"/>
  <c r="AY43" i="10"/>
  <c r="AY33" i="10"/>
  <c r="AY34" i="10"/>
  <c r="AY55" i="10"/>
  <c r="AX52" i="10"/>
  <c r="AX42" i="10"/>
  <c r="AX43" i="10"/>
  <c r="AX33" i="10"/>
  <c r="AX34" i="10"/>
  <c r="AX55" i="10"/>
  <c r="AW52" i="10"/>
  <c r="AW42" i="10"/>
  <c r="AW43" i="10"/>
  <c r="AW33" i="10"/>
  <c r="AW34" i="10"/>
  <c r="AW55" i="10"/>
  <c r="AV52" i="10"/>
  <c r="AV42" i="10"/>
  <c r="AV43" i="10"/>
  <c r="AV33" i="10"/>
  <c r="AV34" i="10"/>
  <c r="AV55" i="10"/>
  <c r="AU52" i="10"/>
  <c r="AU42" i="10"/>
  <c r="AU43" i="10"/>
  <c r="AU33" i="10"/>
  <c r="AU34" i="10"/>
  <c r="AU55" i="10"/>
  <c r="AT52" i="10"/>
  <c r="AT42" i="10"/>
  <c r="AT43" i="10"/>
  <c r="AT33" i="10"/>
  <c r="AT34" i="10"/>
  <c r="AT55" i="10"/>
  <c r="AS52" i="10"/>
  <c r="AS42" i="10"/>
  <c r="AS43" i="10"/>
  <c r="AS33" i="10"/>
  <c r="AS34" i="10"/>
  <c r="AS55" i="10"/>
  <c r="AR52" i="10"/>
  <c r="AR42" i="10"/>
  <c r="AR43" i="10"/>
  <c r="AR33" i="10"/>
  <c r="AR34" i="10"/>
  <c r="AR55" i="10"/>
  <c r="AQ52" i="10"/>
  <c r="AQ42" i="10"/>
  <c r="AQ43" i="10"/>
  <c r="AQ33" i="10"/>
  <c r="AQ34" i="10"/>
  <c r="AQ55" i="10"/>
  <c r="AP52" i="10"/>
  <c r="AP42" i="10"/>
  <c r="AP43" i="10"/>
  <c r="AP33" i="10"/>
  <c r="AP34" i="10"/>
  <c r="AP55" i="10"/>
  <c r="AO52" i="10"/>
  <c r="AO42" i="10"/>
  <c r="AO43" i="10"/>
  <c r="AO33" i="10"/>
  <c r="AO34" i="10"/>
  <c r="AO55" i="10"/>
  <c r="AN52" i="10"/>
  <c r="AN42" i="10"/>
  <c r="AN43" i="10"/>
  <c r="AN33" i="10"/>
  <c r="AN34" i="10"/>
  <c r="AN55" i="10"/>
  <c r="AM52" i="10"/>
  <c r="AM42" i="10"/>
  <c r="AM43" i="10"/>
  <c r="AM33" i="10"/>
  <c r="AM34" i="10"/>
  <c r="AM55" i="10"/>
  <c r="AL52" i="10"/>
  <c r="AL42" i="10"/>
  <c r="AL43" i="10"/>
  <c r="AL33" i="10"/>
  <c r="AL34" i="10"/>
  <c r="AL55" i="10"/>
  <c r="AK52" i="10"/>
  <c r="AK42" i="10"/>
  <c r="AK43" i="10"/>
  <c r="AK33" i="10"/>
  <c r="AK34" i="10"/>
  <c r="AK55" i="10"/>
  <c r="AJ52" i="10"/>
  <c r="AJ42" i="10"/>
  <c r="AJ43" i="10"/>
  <c r="AJ33" i="10"/>
  <c r="AJ34" i="10"/>
  <c r="AJ55" i="10"/>
  <c r="AI52" i="10"/>
  <c r="AI42" i="10"/>
  <c r="AI43" i="10"/>
  <c r="AI33" i="10"/>
  <c r="AI34" i="10"/>
  <c r="AI55" i="10"/>
  <c r="AH52" i="10"/>
  <c r="AH42" i="10"/>
  <c r="AH43" i="10"/>
  <c r="AH33" i="10"/>
  <c r="AH34" i="10"/>
  <c r="AH55" i="10"/>
  <c r="AG52" i="10"/>
  <c r="AG42" i="10"/>
  <c r="AG43" i="10"/>
  <c r="AG33" i="10"/>
  <c r="AG34" i="10"/>
  <c r="AG55" i="10"/>
  <c r="AF52" i="10"/>
  <c r="AF42" i="10"/>
  <c r="AF43" i="10"/>
  <c r="AF33" i="10"/>
  <c r="AF34" i="10"/>
  <c r="AF55" i="10"/>
  <c r="AE52" i="10"/>
  <c r="AE42" i="10"/>
  <c r="AE43" i="10"/>
  <c r="AE33" i="10"/>
  <c r="AE34" i="10"/>
  <c r="AE55" i="10"/>
  <c r="AD52" i="10"/>
  <c r="AD42" i="10"/>
  <c r="AD43" i="10"/>
  <c r="AD33" i="10"/>
  <c r="AD34" i="10"/>
  <c r="AD55" i="10"/>
  <c r="AC52" i="10"/>
  <c r="AC42" i="10"/>
  <c r="AC43" i="10"/>
  <c r="AC33" i="10"/>
  <c r="AC34" i="10"/>
  <c r="AC55" i="10"/>
  <c r="AB52" i="10"/>
  <c r="AB42" i="10"/>
  <c r="AB43" i="10"/>
  <c r="AB33" i="10"/>
  <c r="AB34" i="10"/>
  <c r="AB55" i="10"/>
  <c r="AA52" i="10"/>
  <c r="AA42" i="10"/>
  <c r="AA43" i="10"/>
  <c r="AA33" i="10"/>
  <c r="AA34" i="10"/>
  <c r="AA55" i="10"/>
  <c r="Z52" i="10"/>
  <c r="Z42" i="10"/>
  <c r="Z43" i="10"/>
  <c r="Z33" i="10"/>
  <c r="Z34" i="10"/>
  <c r="Z55" i="10"/>
  <c r="Y52" i="10"/>
  <c r="Y42" i="10"/>
  <c r="Y43" i="10"/>
  <c r="Y33" i="10"/>
  <c r="Y34" i="10"/>
  <c r="Y55" i="10"/>
  <c r="X55" i="10"/>
  <c r="W55" i="10"/>
  <c r="V55" i="10"/>
  <c r="U55" i="10"/>
  <c r="T55" i="10"/>
  <c r="S55" i="10"/>
  <c r="BZ35" i="10"/>
  <c r="BZ39" i="10"/>
  <c r="BZ41" i="10"/>
  <c r="BZ48" i="10"/>
  <c r="BY35" i="10"/>
  <c r="BY39" i="10"/>
  <c r="BY41" i="10"/>
  <c r="BY48" i="10"/>
  <c r="BX35" i="10"/>
  <c r="BX39" i="10"/>
  <c r="BX41" i="10"/>
  <c r="BX48" i="10"/>
  <c r="BW35" i="10"/>
  <c r="BW39" i="10"/>
  <c r="BW41" i="10"/>
  <c r="BW48" i="10"/>
  <c r="BV35" i="10"/>
  <c r="BV39" i="10"/>
  <c r="BV41" i="10"/>
  <c r="BV48" i="10"/>
  <c r="BU35" i="10"/>
  <c r="BU39" i="10"/>
  <c r="BU41" i="10"/>
  <c r="BU48" i="10"/>
  <c r="BT35" i="10"/>
  <c r="BT39" i="10"/>
  <c r="BT41" i="10"/>
  <c r="BT48" i="10"/>
  <c r="BS35" i="10"/>
  <c r="BS39" i="10"/>
  <c r="BS41" i="10"/>
  <c r="BS48" i="10"/>
  <c r="BR35" i="10"/>
  <c r="BR39" i="10"/>
  <c r="BR41" i="10"/>
  <c r="BR48" i="10"/>
  <c r="BQ35" i="10"/>
  <c r="BQ39" i="10"/>
  <c r="BQ41" i="10"/>
  <c r="BQ48" i="10"/>
  <c r="BP35" i="10"/>
  <c r="BP39" i="10"/>
  <c r="BP41" i="10"/>
  <c r="BP48" i="10"/>
  <c r="BO35" i="10"/>
  <c r="BO39" i="10"/>
  <c r="BO41" i="10"/>
  <c r="BO48" i="10"/>
  <c r="BN35" i="10"/>
  <c r="BN39" i="10"/>
  <c r="BN41" i="10"/>
  <c r="BN48" i="10"/>
  <c r="BM35" i="10"/>
  <c r="BM39" i="10"/>
  <c r="BM41" i="10"/>
  <c r="BM48" i="10"/>
  <c r="BL35" i="10"/>
  <c r="BL39" i="10"/>
  <c r="BL41" i="10"/>
  <c r="BL48" i="10"/>
  <c r="BK35" i="10"/>
  <c r="BK39" i="10"/>
  <c r="BK41" i="10"/>
  <c r="BK48" i="10"/>
  <c r="BJ35" i="10"/>
  <c r="BJ39" i="10"/>
  <c r="BJ41" i="10"/>
  <c r="BJ48" i="10"/>
  <c r="BI35" i="10"/>
  <c r="BI39" i="10"/>
  <c r="BI41" i="10"/>
  <c r="BI48" i="10"/>
  <c r="BH35" i="10"/>
  <c r="BH39" i="10"/>
  <c r="BH41" i="10"/>
  <c r="BH48" i="10"/>
  <c r="BG35" i="10"/>
  <c r="BG39" i="10"/>
  <c r="BG41" i="10"/>
  <c r="BG48" i="10"/>
  <c r="BF35" i="10"/>
  <c r="BF39" i="10"/>
  <c r="BF41" i="10"/>
  <c r="BF48" i="10"/>
  <c r="BE35" i="10"/>
  <c r="BE39" i="10"/>
  <c r="BE41" i="10"/>
  <c r="BE48" i="10"/>
  <c r="BD35" i="10"/>
  <c r="BD39" i="10"/>
  <c r="BD41" i="10"/>
  <c r="BD48" i="10"/>
  <c r="BC35" i="10"/>
  <c r="BC39" i="10"/>
  <c r="BC41" i="10"/>
  <c r="BC48" i="10"/>
  <c r="BB35" i="10"/>
  <c r="BB39" i="10"/>
  <c r="BB41" i="10"/>
  <c r="BB48" i="10"/>
  <c r="BA35" i="10"/>
  <c r="BA39" i="10"/>
  <c r="BA41" i="10"/>
  <c r="BA48" i="10"/>
  <c r="AZ35" i="10"/>
  <c r="AZ39" i="10"/>
  <c r="AZ41" i="10"/>
  <c r="AZ48" i="10"/>
  <c r="AY35" i="10"/>
  <c r="AY39" i="10"/>
  <c r="AY41" i="10"/>
  <c r="AY48" i="10"/>
  <c r="AX35" i="10"/>
  <c r="AX39" i="10"/>
  <c r="AX41" i="10"/>
  <c r="AX48" i="10"/>
  <c r="AW35" i="10"/>
  <c r="AW39" i="10"/>
  <c r="AW41" i="10"/>
  <c r="AW48" i="10"/>
  <c r="AV35" i="10"/>
  <c r="AV39" i="10"/>
  <c r="AV41" i="10"/>
  <c r="AV48" i="10"/>
  <c r="AU35" i="10"/>
  <c r="AU39" i="10"/>
  <c r="AU41" i="10"/>
  <c r="AU48" i="10"/>
  <c r="AT35" i="10"/>
  <c r="AT39" i="10"/>
  <c r="AT41" i="10"/>
  <c r="AT48" i="10"/>
  <c r="AS35" i="10"/>
  <c r="AS39" i="10"/>
  <c r="AS41" i="10"/>
  <c r="AS48" i="10"/>
  <c r="AR35" i="10"/>
  <c r="AR39" i="10"/>
  <c r="AR41" i="10"/>
  <c r="AR48" i="10"/>
  <c r="AQ35" i="10"/>
  <c r="AQ39" i="10"/>
  <c r="AQ41" i="10"/>
  <c r="AQ48" i="10"/>
  <c r="AP35" i="10"/>
  <c r="AP39" i="10"/>
  <c r="AP41" i="10"/>
  <c r="AP48" i="10"/>
  <c r="AO35" i="10"/>
  <c r="AO39" i="10"/>
  <c r="AO41" i="10"/>
  <c r="AO48" i="10"/>
  <c r="AN35" i="10"/>
  <c r="AN39" i="10"/>
  <c r="AN41" i="10"/>
  <c r="AN48" i="10"/>
  <c r="AM35" i="10"/>
  <c r="AM39" i="10"/>
  <c r="AM41" i="10"/>
  <c r="AM48" i="10"/>
  <c r="AL35" i="10"/>
  <c r="AL39" i="10"/>
  <c r="AL41" i="10"/>
  <c r="AL48" i="10"/>
  <c r="AK35" i="10"/>
  <c r="AK39" i="10"/>
  <c r="AK41" i="10"/>
  <c r="AK48" i="10"/>
  <c r="AJ35" i="10"/>
  <c r="AJ39" i="10"/>
  <c r="AJ41" i="10"/>
  <c r="AJ48" i="10"/>
  <c r="AI35" i="10"/>
  <c r="AI39" i="10"/>
  <c r="AI41" i="10"/>
  <c r="AI48" i="10"/>
  <c r="AH35" i="10"/>
  <c r="AH39" i="10"/>
  <c r="AH41" i="10"/>
  <c r="AH48" i="10"/>
  <c r="AG35" i="10"/>
  <c r="AG39" i="10"/>
  <c r="AG41" i="10"/>
  <c r="AG48" i="10"/>
  <c r="AF35" i="10"/>
  <c r="AF39" i="10"/>
  <c r="AF41" i="10"/>
  <c r="AF48" i="10"/>
  <c r="AE35" i="10"/>
  <c r="AE39" i="10"/>
  <c r="AE41" i="10"/>
  <c r="AE48" i="10"/>
  <c r="AD35" i="10"/>
  <c r="AD39" i="10"/>
  <c r="AD41" i="10"/>
  <c r="AD48" i="10"/>
  <c r="AC35" i="10"/>
  <c r="AC39" i="10"/>
  <c r="AC41" i="10"/>
  <c r="AC48" i="10"/>
  <c r="AB35" i="10"/>
  <c r="AB39" i="10"/>
  <c r="AB41" i="10"/>
  <c r="AB48" i="10"/>
  <c r="AA35" i="10"/>
  <c r="AA39" i="10"/>
  <c r="AA41" i="10"/>
  <c r="AA48" i="10"/>
  <c r="Z35" i="10"/>
  <c r="Z39" i="10"/>
  <c r="Z41" i="10"/>
  <c r="Z48" i="10"/>
  <c r="Y35" i="10"/>
  <c r="Y39" i="10"/>
  <c r="Y41" i="10"/>
  <c r="Y48" i="10"/>
  <c r="X35" i="10"/>
  <c r="X39" i="10"/>
  <c r="X41" i="10"/>
  <c r="X48" i="10"/>
  <c r="W35" i="10"/>
  <c r="W39" i="10"/>
  <c r="W41" i="10"/>
  <c r="W48" i="10"/>
  <c r="V35" i="10"/>
  <c r="V39" i="10"/>
  <c r="V41" i="10"/>
  <c r="V48" i="10"/>
  <c r="U35" i="10"/>
  <c r="U39" i="10"/>
  <c r="U41" i="10"/>
  <c r="U48" i="10"/>
  <c r="T35" i="10"/>
  <c r="T39" i="10"/>
  <c r="T41" i="10"/>
  <c r="T48" i="10"/>
  <c r="S35" i="10"/>
  <c r="S39" i="10"/>
  <c r="S41" i="10"/>
  <c r="S48" i="10"/>
  <c r="BZ36" i="10"/>
  <c r="BZ40" i="10"/>
  <c r="BY36" i="10"/>
  <c r="BY40" i="10"/>
  <c r="BX36" i="10"/>
  <c r="BX40" i="10"/>
  <c r="BW36" i="10"/>
  <c r="BW40" i="10"/>
  <c r="BV36" i="10"/>
  <c r="BV40" i="10"/>
  <c r="BU36" i="10"/>
  <c r="BU40" i="10"/>
  <c r="BT36" i="10"/>
  <c r="BT40" i="10"/>
  <c r="BS36" i="10"/>
  <c r="BS40" i="10"/>
  <c r="BR36" i="10"/>
  <c r="BR40" i="10"/>
  <c r="BQ36" i="10"/>
  <c r="BQ40" i="10"/>
  <c r="BP36" i="10"/>
  <c r="BP40" i="10"/>
  <c r="BO36" i="10"/>
  <c r="BO40" i="10"/>
  <c r="BN36" i="10"/>
  <c r="BN40" i="10"/>
  <c r="BM36" i="10"/>
  <c r="BM40" i="10"/>
  <c r="BL36" i="10"/>
  <c r="BL40" i="10"/>
  <c r="BK36" i="10"/>
  <c r="BK40" i="10"/>
  <c r="BJ36" i="10"/>
  <c r="BJ40" i="10"/>
  <c r="BI36" i="10"/>
  <c r="BI40" i="10"/>
  <c r="BH36" i="10"/>
  <c r="BH40" i="10"/>
  <c r="BG36" i="10"/>
  <c r="BG40" i="10"/>
  <c r="BF36" i="10"/>
  <c r="BF40" i="10"/>
  <c r="BE36" i="10"/>
  <c r="BE40" i="10"/>
  <c r="BD36" i="10"/>
  <c r="BD40" i="10"/>
  <c r="BC36" i="10"/>
  <c r="BC40" i="10"/>
  <c r="BB36" i="10"/>
  <c r="BB40" i="10"/>
  <c r="BA36" i="10"/>
  <c r="BA40" i="10"/>
  <c r="AZ36" i="10"/>
  <c r="AZ40" i="10"/>
  <c r="AY36" i="10"/>
  <c r="AY40" i="10"/>
  <c r="AX36" i="10"/>
  <c r="AX40" i="10"/>
  <c r="AW36" i="10"/>
  <c r="AW40" i="10"/>
  <c r="AV36" i="10"/>
  <c r="AV40" i="10"/>
  <c r="AU36" i="10"/>
  <c r="AU40" i="10"/>
  <c r="AT36" i="10"/>
  <c r="AT40" i="10"/>
  <c r="AS36" i="10"/>
  <c r="AS40" i="10"/>
  <c r="AR36" i="10"/>
  <c r="AR40" i="10"/>
  <c r="AQ36" i="10"/>
  <c r="AQ40" i="10"/>
  <c r="AP36" i="10"/>
  <c r="AP40" i="10"/>
  <c r="AO36" i="10"/>
  <c r="AO40" i="10"/>
  <c r="AN36" i="10"/>
  <c r="AN40" i="10"/>
  <c r="AM36" i="10"/>
  <c r="AM40" i="10"/>
  <c r="AL36" i="10"/>
  <c r="AL40" i="10"/>
  <c r="AK36" i="10"/>
  <c r="AK40" i="10"/>
  <c r="AJ36" i="10"/>
  <c r="AJ40" i="10"/>
  <c r="AI36" i="10"/>
  <c r="AI40" i="10"/>
  <c r="AH36" i="10"/>
  <c r="AH40" i="10"/>
  <c r="AG36" i="10"/>
  <c r="AG40" i="10"/>
  <c r="AF36" i="10"/>
  <c r="AF40" i="10"/>
  <c r="AE36" i="10"/>
  <c r="AE40" i="10"/>
  <c r="AD36" i="10"/>
  <c r="AD40" i="10"/>
  <c r="AC36" i="10"/>
  <c r="AC40" i="10"/>
  <c r="AB36" i="10"/>
  <c r="AB40" i="10"/>
  <c r="AA36" i="10"/>
  <c r="AA40" i="10"/>
  <c r="Z36" i="10"/>
  <c r="Z40" i="10"/>
  <c r="Y36" i="10"/>
  <c r="Y40" i="10"/>
  <c r="X36" i="10"/>
  <c r="X40" i="10"/>
  <c r="W36" i="10"/>
  <c r="W40" i="10"/>
  <c r="V36" i="10"/>
  <c r="V40" i="10"/>
  <c r="U36" i="10"/>
  <c r="U40" i="10"/>
  <c r="T36" i="10"/>
  <c r="T40" i="10"/>
  <c r="S36" i="10"/>
  <c r="S40" i="10"/>
  <c r="BZ38" i="10"/>
  <c r="BY38" i="10"/>
  <c r="BX38" i="10"/>
  <c r="BW38" i="10"/>
  <c r="BV38" i="10"/>
  <c r="BU38" i="10"/>
  <c r="BT38" i="10"/>
  <c r="BS38" i="10"/>
  <c r="BR38" i="10"/>
  <c r="BQ38" i="10"/>
  <c r="BP38" i="10"/>
  <c r="BO38" i="10"/>
  <c r="BN38" i="10"/>
  <c r="BM38" i="10"/>
  <c r="BL38" i="10"/>
  <c r="BK38" i="10"/>
  <c r="BJ38" i="10"/>
  <c r="BI38" i="10"/>
  <c r="BH38" i="10"/>
  <c r="BG38" i="10"/>
  <c r="BF38" i="10"/>
  <c r="BE38" i="10"/>
  <c r="BD38" i="10"/>
  <c r="BC38" i="10"/>
  <c r="BB38" i="10"/>
  <c r="BA38" i="10"/>
  <c r="AZ38" i="10"/>
  <c r="AY38" i="10"/>
  <c r="AX38" i="10"/>
  <c r="AW38" i="10"/>
  <c r="AV38" i="10"/>
  <c r="AU38" i="10"/>
  <c r="AT38" i="10"/>
  <c r="AS38" i="10"/>
  <c r="AR38" i="10"/>
  <c r="AQ38" i="10"/>
  <c r="AP38" i="10"/>
  <c r="AO38" i="10"/>
  <c r="AN38" i="10"/>
  <c r="AM38" i="10"/>
  <c r="AL38" i="10"/>
  <c r="AK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X38" i="10"/>
  <c r="W38" i="10"/>
  <c r="V38" i="10"/>
  <c r="U38" i="10"/>
  <c r="T38" i="10"/>
  <c r="S38" i="10"/>
  <c r="BZ37" i="10"/>
  <c r="BY37" i="10"/>
  <c r="BX37" i="10"/>
  <c r="BW37" i="10"/>
  <c r="BV37" i="10"/>
  <c r="BU37" i="10"/>
  <c r="BT37" i="10"/>
  <c r="BS37" i="10"/>
  <c r="BR37" i="10"/>
  <c r="BQ37" i="10"/>
  <c r="BP37" i="10"/>
  <c r="BO37" i="10"/>
  <c r="BN37" i="10"/>
  <c r="BM37" i="10"/>
  <c r="BL37" i="10"/>
  <c r="BK37" i="10"/>
  <c r="BJ37" i="10"/>
  <c r="BI37" i="10"/>
  <c r="BH37" i="10"/>
  <c r="BG37" i="10"/>
  <c r="BF37" i="10"/>
  <c r="BE37" i="10"/>
  <c r="BD37" i="10"/>
  <c r="BC37" i="10"/>
  <c r="BB37" i="10"/>
  <c r="BA37" i="10"/>
  <c r="AZ37" i="10"/>
  <c r="AY37" i="10"/>
  <c r="AX37" i="10"/>
  <c r="AW37" i="10"/>
  <c r="AV37" i="10"/>
  <c r="AU37" i="10"/>
  <c r="AT37" i="10"/>
  <c r="AS37" i="10"/>
  <c r="AR37" i="10"/>
  <c r="AQ37" i="10"/>
  <c r="AP37" i="10"/>
  <c r="AO37" i="10"/>
  <c r="AN37" i="10"/>
  <c r="AM37" i="10"/>
  <c r="AL37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X37" i="10"/>
  <c r="W37" i="10"/>
  <c r="V37" i="10"/>
  <c r="U37" i="10"/>
  <c r="T37" i="10"/>
  <c r="S37" i="10"/>
  <c r="B13" i="10"/>
  <c r="W11" i="10"/>
  <c r="W15" i="10"/>
  <c r="W13" i="10"/>
  <c r="AN11" i="10"/>
  <c r="AN15" i="10"/>
  <c r="AN13" i="10"/>
  <c r="AN18" i="10"/>
  <c r="AE11" i="10"/>
  <c r="AE15" i="10"/>
  <c r="AE13" i="10"/>
  <c r="AE18" i="10"/>
  <c r="X11" i="10"/>
  <c r="X15" i="10"/>
  <c r="X13" i="10"/>
  <c r="U11" i="10"/>
  <c r="U15" i="10"/>
  <c r="U13" i="10"/>
  <c r="AK11" i="10"/>
  <c r="AK15" i="10"/>
  <c r="AK13" i="10"/>
  <c r="AK18" i="10"/>
  <c r="AH11" i="10"/>
  <c r="AH15" i="10"/>
  <c r="AH13" i="10"/>
  <c r="AH18" i="10"/>
  <c r="AY11" i="10"/>
  <c r="AY15" i="10"/>
  <c r="AY13" i="10"/>
  <c r="AY18" i="10"/>
  <c r="BO11" i="10"/>
  <c r="BO15" i="10"/>
  <c r="BO13" i="10"/>
  <c r="BO18" i="10"/>
  <c r="AV11" i="10"/>
  <c r="AV15" i="10"/>
  <c r="AV13" i="10"/>
  <c r="AV18" i="10"/>
  <c r="BL11" i="10"/>
  <c r="BL15" i="10"/>
  <c r="BL13" i="10"/>
  <c r="BL18" i="10"/>
  <c r="AO11" i="10"/>
  <c r="AO15" i="10"/>
  <c r="AO13" i="10"/>
  <c r="AO18" i="10"/>
  <c r="BE11" i="10"/>
  <c r="BE15" i="10"/>
  <c r="BE13" i="10"/>
  <c r="BE18" i="10"/>
  <c r="BU11" i="10"/>
  <c r="BU15" i="10"/>
  <c r="BU13" i="10"/>
  <c r="BU18" i="10"/>
  <c r="AX11" i="10"/>
  <c r="AX15" i="10"/>
  <c r="AX13" i="10"/>
  <c r="AX18" i="10"/>
  <c r="BN11" i="10"/>
  <c r="BN15" i="10"/>
  <c r="BN13" i="10"/>
  <c r="BN18" i="10"/>
  <c r="AI11" i="10"/>
  <c r="AI15" i="10"/>
  <c r="AI13" i="10"/>
  <c r="AI18" i="10"/>
  <c r="AB11" i="10"/>
  <c r="AB15" i="10"/>
  <c r="AB13" i="10"/>
  <c r="AB18" i="10"/>
  <c r="Y11" i="10"/>
  <c r="Y15" i="10"/>
  <c r="Y13" i="10"/>
  <c r="Y18" i="10"/>
  <c r="V11" i="10"/>
  <c r="V15" i="10"/>
  <c r="V13" i="10"/>
  <c r="AL11" i="10"/>
  <c r="AL15" i="10"/>
  <c r="AL13" i="10"/>
  <c r="AL18" i="10"/>
  <c r="BC11" i="10"/>
  <c r="BC15" i="10"/>
  <c r="BC13" i="10"/>
  <c r="BC18" i="10"/>
  <c r="BS11" i="10"/>
  <c r="BS15" i="10"/>
  <c r="BS13" i="10"/>
  <c r="BS18" i="10"/>
  <c r="AZ11" i="10"/>
  <c r="AZ15" i="10"/>
  <c r="AZ13" i="10"/>
  <c r="AZ18" i="10"/>
  <c r="BP11" i="10"/>
  <c r="BP15" i="10"/>
  <c r="BP13" i="10"/>
  <c r="BP18" i="10"/>
  <c r="AS11" i="10"/>
  <c r="AS15" i="10"/>
  <c r="AS13" i="10"/>
  <c r="AS18" i="10"/>
  <c r="BI11" i="10"/>
  <c r="BI15" i="10"/>
  <c r="BI13" i="10"/>
  <c r="BI18" i="10"/>
  <c r="BY11" i="10"/>
  <c r="BY15" i="10"/>
  <c r="BY13" i="10"/>
  <c r="BY18" i="10"/>
  <c r="BB11" i="10"/>
  <c r="BB15" i="10"/>
  <c r="BB13" i="10"/>
  <c r="BB18" i="10"/>
  <c r="BR11" i="10"/>
  <c r="BR15" i="10"/>
  <c r="BR13" i="10"/>
  <c r="BR18" i="10"/>
  <c r="AM11" i="10"/>
  <c r="AM15" i="10"/>
  <c r="AM13" i="10"/>
  <c r="AM18" i="10"/>
  <c r="AF11" i="10"/>
  <c r="AF15" i="10"/>
  <c r="AF13" i="10"/>
  <c r="AF18" i="10"/>
  <c r="AC11" i="10"/>
  <c r="AC15" i="10"/>
  <c r="AC13" i="10"/>
  <c r="AC18" i="10"/>
  <c r="Z11" i="10"/>
  <c r="Z15" i="10"/>
  <c r="Z13" i="10"/>
  <c r="Z18" i="10"/>
  <c r="AQ11" i="10"/>
  <c r="AQ15" i="10"/>
  <c r="AQ13" i="10"/>
  <c r="AQ18" i="10"/>
  <c r="BG11" i="10"/>
  <c r="BG15" i="10"/>
  <c r="BG13" i="10"/>
  <c r="BG18" i="10"/>
  <c r="BW11" i="10"/>
  <c r="BW15" i="10"/>
  <c r="BW13" i="10"/>
  <c r="BW18" i="10"/>
  <c r="BD11" i="10"/>
  <c r="BD15" i="10"/>
  <c r="BD13" i="10"/>
  <c r="BD18" i="10"/>
  <c r="BT11" i="10"/>
  <c r="BT15" i="10"/>
  <c r="BT13" i="10"/>
  <c r="BT18" i="10"/>
  <c r="AW11" i="10"/>
  <c r="AW15" i="10"/>
  <c r="AW13" i="10"/>
  <c r="AW18" i="10"/>
  <c r="BM11" i="10"/>
  <c r="BM15" i="10"/>
  <c r="BM13" i="10"/>
  <c r="BM18" i="10"/>
  <c r="AP11" i="10"/>
  <c r="AP15" i="10"/>
  <c r="AP13" i="10"/>
  <c r="AP18" i="10"/>
  <c r="BF11" i="10"/>
  <c r="BF15" i="10"/>
  <c r="BF13" i="10"/>
  <c r="BF18" i="10"/>
  <c r="BV11" i="10"/>
  <c r="BV15" i="10"/>
  <c r="BV13" i="10"/>
  <c r="BV18" i="10"/>
  <c r="AA11" i="10"/>
  <c r="AA15" i="10"/>
  <c r="AA13" i="10"/>
  <c r="AA18" i="10"/>
  <c r="T11" i="10"/>
  <c r="T15" i="10"/>
  <c r="T13" i="10"/>
  <c r="AJ11" i="10"/>
  <c r="AJ15" i="10"/>
  <c r="AJ13" i="10"/>
  <c r="AJ18" i="10"/>
  <c r="AG11" i="10"/>
  <c r="AG15" i="10"/>
  <c r="AG13" i="10"/>
  <c r="AG18" i="10"/>
  <c r="AD11" i="10"/>
  <c r="AD15" i="10"/>
  <c r="AD13" i="10"/>
  <c r="AD18" i="10"/>
  <c r="AU11" i="10"/>
  <c r="AU15" i="10"/>
  <c r="AU13" i="10"/>
  <c r="AU18" i="10"/>
  <c r="BK11" i="10"/>
  <c r="BK15" i="10"/>
  <c r="BK13" i="10"/>
  <c r="BK18" i="10"/>
  <c r="AR11" i="10"/>
  <c r="AR15" i="10"/>
  <c r="AR13" i="10"/>
  <c r="AR18" i="10"/>
  <c r="BH11" i="10"/>
  <c r="BH15" i="10"/>
  <c r="BH13" i="10"/>
  <c r="BH18" i="10"/>
  <c r="BX11" i="10"/>
  <c r="BX15" i="10"/>
  <c r="BX13" i="10"/>
  <c r="BX18" i="10"/>
  <c r="BA11" i="10"/>
  <c r="BA15" i="10"/>
  <c r="BA13" i="10"/>
  <c r="BA18" i="10"/>
  <c r="BQ11" i="10"/>
  <c r="BQ15" i="10"/>
  <c r="BQ13" i="10"/>
  <c r="BQ18" i="10"/>
  <c r="AT11" i="10"/>
  <c r="AT15" i="10"/>
  <c r="AT13" i="10"/>
  <c r="AT18" i="10"/>
  <c r="BJ11" i="10"/>
  <c r="BJ15" i="10"/>
  <c r="BJ13" i="10"/>
  <c r="BJ18" i="10"/>
  <c r="S11" i="10"/>
  <c r="S15" i="10"/>
  <c r="B32" i="6"/>
  <c r="S13" i="10"/>
  <c r="A4" i="13"/>
  <c r="A5" i="13"/>
  <c r="K81" i="11"/>
  <c r="J81" i="11"/>
  <c r="I81" i="11"/>
  <c r="H81" i="11"/>
  <c r="G81" i="11"/>
  <c r="F81" i="11"/>
  <c r="E81" i="11"/>
  <c r="D81" i="11"/>
  <c r="C81" i="11"/>
  <c r="B43" i="11"/>
  <c r="B32" i="11"/>
  <c r="B30" i="11"/>
  <c r="B28" i="11"/>
  <c r="B81" i="11"/>
  <c r="C23" i="11"/>
  <c r="B22" i="11"/>
  <c r="J21" i="11"/>
  <c r="I21" i="11"/>
  <c r="F21" i="11"/>
  <c r="E21" i="11"/>
  <c r="B21" i="11"/>
  <c r="H21" i="11"/>
  <c r="B20" i="11"/>
  <c r="J20" i="11"/>
  <c r="K19" i="11"/>
  <c r="J19" i="11"/>
  <c r="I19" i="11"/>
  <c r="H19" i="11"/>
  <c r="G19" i="11"/>
  <c r="F19" i="11"/>
  <c r="E19" i="11"/>
  <c r="D19" i="11"/>
  <c r="B18" i="11"/>
  <c r="B23" i="11"/>
  <c r="K17" i="11"/>
  <c r="K83" i="11"/>
  <c r="J17" i="11"/>
  <c r="J83" i="11"/>
  <c r="I17" i="11"/>
  <c r="I83" i="11"/>
  <c r="H17" i="11"/>
  <c r="H83" i="11"/>
  <c r="G17" i="11"/>
  <c r="G83" i="11"/>
  <c r="F17" i="11"/>
  <c r="F83" i="11"/>
  <c r="E17" i="11"/>
  <c r="E83" i="11"/>
  <c r="D17" i="11"/>
  <c r="D83" i="11"/>
  <c r="C17" i="11"/>
  <c r="C83" i="11"/>
  <c r="B17" i="11"/>
  <c r="B83" i="11"/>
  <c r="C1" i="11"/>
  <c r="D1" i="11"/>
  <c r="E1" i="11"/>
  <c r="F1" i="11"/>
  <c r="G1" i="11"/>
  <c r="H1" i="11"/>
  <c r="I1" i="11"/>
  <c r="J1" i="11"/>
  <c r="K1" i="11"/>
  <c r="A6" i="13"/>
  <c r="B82" i="11"/>
  <c r="B91" i="11"/>
  <c r="G3" i="13"/>
  <c r="B84" i="11"/>
  <c r="B85" i="11"/>
  <c r="B86" i="11"/>
  <c r="B87" i="11"/>
  <c r="C87" i="11"/>
  <c r="C86" i="11"/>
  <c r="D18" i="11"/>
  <c r="H18" i="11"/>
  <c r="G20" i="11"/>
  <c r="K20" i="11"/>
  <c r="C82" i="11"/>
  <c r="C91" i="11"/>
  <c r="C92" i="11"/>
  <c r="C84" i="11"/>
  <c r="C85" i="11"/>
  <c r="E18" i="11"/>
  <c r="E23" i="11"/>
  <c r="I18" i="11"/>
  <c r="D20" i="11"/>
  <c r="H20" i="11"/>
  <c r="G21" i="11"/>
  <c r="K21" i="11"/>
  <c r="G4" i="13"/>
  <c r="F18" i="11"/>
  <c r="J18" i="11"/>
  <c r="J23" i="11"/>
  <c r="E20" i="11"/>
  <c r="I20" i="11"/>
  <c r="D21" i="11"/>
  <c r="G18" i="11"/>
  <c r="G23" i="11"/>
  <c r="K18" i="11"/>
  <c r="K23" i="11"/>
  <c r="F20" i="11"/>
  <c r="C90" i="11"/>
  <c r="C93" i="11"/>
  <c r="B90" i="11"/>
  <c r="B93" i="11"/>
  <c r="C4" i="13"/>
  <c r="B4" i="13"/>
  <c r="G84" i="11"/>
  <c r="G82" i="11"/>
  <c r="G91" i="11"/>
  <c r="G92" i="11"/>
  <c r="J84" i="11"/>
  <c r="J82" i="11"/>
  <c r="J91" i="11"/>
  <c r="J92" i="11"/>
  <c r="E84" i="11"/>
  <c r="C3" i="13"/>
  <c r="B3" i="13"/>
  <c r="A7" i="13"/>
  <c r="F23" i="11"/>
  <c r="H23" i="11"/>
  <c r="B92" i="11"/>
  <c r="D23" i="11"/>
  <c r="K84" i="11"/>
  <c r="K82" i="11"/>
  <c r="K91" i="11"/>
  <c r="K92" i="11"/>
  <c r="I23" i="11"/>
  <c r="E82" i="11"/>
  <c r="E91" i="11"/>
  <c r="E92" i="11"/>
  <c r="K85" i="11"/>
  <c r="K87" i="11"/>
  <c r="K90" i="11"/>
  <c r="K93" i="11"/>
  <c r="K86" i="11"/>
  <c r="H84" i="11"/>
  <c r="H82" i="11"/>
  <c r="H91" i="11"/>
  <c r="H92" i="11"/>
  <c r="D3" i="13"/>
  <c r="F84" i="11"/>
  <c r="F82" i="11"/>
  <c r="F91" i="11"/>
  <c r="F92" i="11"/>
  <c r="G85" i="11"/>
  <c r="G86" i="11"/>
  <c r="G87" i="11"/>
  <c r="G90" i="11"/>
  <c r="G93" i="11"/>
  <c r="I84" i="11"/>
  <c r="I82" i="11"/>
  <c r="I91" i="11"/>
  <c r="I92" i="11"/>
  <c r="D84" i="11"/>
  <c r="D82" i="11"/>
  <c r="D91" i="11"/>
  <c r="A8" i="13"/>
  <c r="J85" i="11"/>
  <c r="J87" i="11"/>
  <c r="J90" i="11"/>
  <c r="J93" i="11"/>
  <c r="J86" i="11"/>
  <c r="G6" i="13"/>
  <c r="E85" i="11"/>
  <c r="E86" i="11"/>
  <c r="E87" i="11"/>
  <c r="E90" i="11"/>
  <c r="E93" i="11"/>
  <c r="D4" i="13"/>
  <c r="G7" i="13"/>
  <c r="B7" i="13"/>
  <c r="G5" i="13"/>
  <c r="D92" i="11"/>
  <c r="I85" i="11"/>
  <c r="I86" i="11"/>
  <c r="I87" i="11"/>
  <c r="I90" i="11"/>
  <c r="I93" i="11"/>
  <c r="H85" i="11"/>
  <c r="H87" i="11"/>
  <c r="H90" i="11"/>
  <c r="H93" i="11"/>
  <c r="H86" i="11"/>
  <c r="D85" i="11"/>
  <c r="D86" i="11"/>
  <c r="D87" i="11"/>
  <c r="D90" i="11"/>
  <c r="D93" i="11"/>
  <c r="C6" i="13"/>
  <c r="B6" i="13"/>
  <c r="A9" i="13"/>
  <c r="G8" i="13"/>
  <c r="F85" i="11"/>
  <c r="F86" i="11"/>
  <c r="F87" i="11"/>
  <c r="F90" i="11"/>
  <c r="F93" i="11"/>
  <c r="C7" i="13"/>
  <c r="D7" i="13"/>
  <c r="C8" i="13"/>
  <c r="B8" i="13"/>
  <c r="A10" i="13"/>
  <c r="G9" i="13"/>
  <c r="D6" i="13"/>
  <c r="B5" i="13"/>
  <c r="C5" i="13"/>
  <c r="B9" i="13"/>
  <c r="C9" i="13"/>
  <c r="G10" i="13"/>
  <c r="A11" i="13"/>
  <c r="D5" i="13"/>
  <c r="D8" i="13"/>
  <c r="C10" i="13"/>
  <c r="B10" i="13"/>
  <c r="A12" i="13"/>
  <c r="G12" i="13"/>
  <c r="G11" i="13"/>
  <c r="G13" i="13"/>
  <c r="D9" i="13"/>
  <c r="C11" i="13"/>
  <c r="B11" i="13"/>
  <c r="D10" i="13"/>
  <c r="C12" i="13"/>
  <c r="B12" i="13"/>
  <c r="D12" i="13"/>
  <c r="D13" i="13"/>
  <c r="D11" i="13"/>
  <c r="B13" i="13"/>
  <c r="E13" i="13"/>
  <c r="C13" i="13"/>
  <c r="F13" i="13"/>
  <c r="E35" i="6"/>
  <c r="F35" i="6"/>
  <c r="E36" i="6"/>
  <c r="F36" i="6"/>
  <c r="E37" i="6"/>
  <c r="F37" i="6"/>
  <c r="B112" i="10"/>
  <c r="B87" i="10"/>
  <c r="B62" i="10"/>
  <c r="B12" i="10"/>
  <c r="AQ8" i="10"/>
  <c r="AQ9" i="10"/>
  <c r="AR8" i="10"/>
  <c r="AR9" i="10"/>
  <c r="S30" i="10"/>
  <c r="S10" i="10"/>
  <c r="AS8" i="10"/>
  <c r="AS9" i="10"/>
  <c r="AT8" i="10"/>
  <c r="AT9" i="10"/>
  <c r="AU8" i="10"/>
  <c r="AU9" i="10"/>
  <c r="AV8" i="10"/>
  <c r="AV9" i="10"/>
  <c r="AW8" i="10"/>
  <c r="AW9" i="10"/>
  <c r="AX8" i="10"/>
  <c r="AX9" i="10"/>
  <c r="AY8" i="10"/>
  <c r="AY9" i="10"/>
  <c r="AZ8" i="10"/>
  <c r="AZ9" i="10"/>
  <c r="C2" i="6"/>
  <c r="D2" i="6"/>
  <c r="E2" i="6"/>
  <c r="F2" i="6"/>
  <c r="BA8" i="10"/>
  <c r="BA9" i="10"/>
  <c r="AO8" i="10"/>
  <c r="AO9" i="10"/>
  <c r="B38" i="6"/>
  <c r="P32" i="6"/>
  <c r="C38" i="6"/>
  <c r="P38" i="6"/>
  <c r="Q32" i="6"/>
  <c r="D38" i="6"/>
  <c r="Q38" i="6"/>
  <c r="BB8" i="10"/>
  <c r="BB9" i="10"/>
  <c r="AJ8" i="10"/>
  <c r="AJ9" i="10"/>
  <c r="Z8" i="10"/>
  <c r="Z9" i="10"/>
  <c r="AP8" i="10"/>
  <c r="AP9" i="10"/>
  <c r="Y8" i="10"/>
  <c r="Y9" i="10"/>
  <c r="AL8" i="10"/>
  <c r="AL9" i="10"/>
  <c r="AF8" i="10"/>
  <c r="AF9" i="10"/>
  <c r="AC8" i="10"/>
  <c r="AC9" i="10"/>
  <c r="AI8" i="10"/>
  <c r="AI9" i="10"/>
  <c r="AK8" i="10"/>
  <c r="AK9" i="10"/>
  <c r="AB8" i="10"/>
  <c r="AB9" i="10"/>
  <c r="AH8" i="10"/>
  <c r="AH9" i="10"/>
  <c r="AE8" i="10"/>
  <c r="AE9" i="10"/>
  <c r="AM8" i="10"/>
  <c r="AM9" i="10"/>
  <c r="AG8" i="10"/>
  <c r="AG9" i="10"/>
  <c r="AN8" i="10"/>
  <c r="AN9" i="10"/>
  <c r="AD8" i="10"/>
  <c r="AD9" i="10"/>
  <c r="AA8" i="10"/>
  <c r="AA9" i="10"/>
  <c r="T10" i="10"/>
  <c r="T30" i="10"/>
  <c r="BC8" i="10"/>
  <c r="BC9" i="10"/>
  <c r="U10" i="10"/>
  <c r="U30" i="10"/>
  <c r="E38" i="6"/>
  <c r="R38" i="6"/>
  <c r="R32" i="6"/>
  <c r="BD8" i="10"/>
  <c r="BD9" i="10"/>
  <c r="V10" i="10"/>
  <c r="V30" i="10"/>
  <c r="BE8" i="10"/>
  <c r="W10" i="10"/>
  <c r="W14" i="10"/>
  <c r="W16" i="10"/>
  <c r="W23" i="10"/>
  <c r="W30" i="10"/>
  <c r="BE9" i="10"/>
  <c r="S14" i="10"/>
  <c r="S12" i="10"/>
  <c r="Y27" i="10"/>
  <c r="BF8" i="10"/>
  <c r="BF9" i="10"/>
  <c r="T14" i="10"/>
  <c r="T16" i="10"/>
  <c r="T23" i="10"/>
  <c r="V14" i="10"/>
  <c r="V16" i="10"/>
  <c r="V23" i="10"/>
  <c r="U14" i="10"/>
  <c r="U16" i="10"/>
  <c r="U23" i="10"/>
  <c r="X10" i="10"/>
  <c r="X30" i="10"/>
  <c r="Y10" i="10"/>
  <c r="Y17" i="10"/>
  <c r="Y30" i="10"/>
  <c r="S16" i="10"/>
  <c r="S23" i="10"/>
  <c r="BG8" i="10"/>
  <c r="BG9" i="10"/>
  <c r="Z27" i="10"/>
  <c r="U12" i="10"/>
  <c r="V12" i="10"/>
  <c r="W12" i="10"/>
  <c r="T12" i="10"/>
  <c r="Z10" i="10"/>
  <c r="Z17" i="10"/>
  <c r="Z30" i="10"/>
  <c r="Y14" i="10"/>
  <c r="X14" i="10"/>
  <c r="X16" i="10"/>
  <c r="X23" i="10"/>
  <c r="BH8" i="10"/>
  <c r="AA27" i="10"/>
  <c r="AA10" i="10"/>
  <c r="AA17" i="10"/>
  <c r="AA30" i="10"/>
  <c r="BH9" i="10"/>
  <c r="X12" i="10"/>
  <c r="Y16" i="10"/>
  <c r="Y23" i="10"/>
  <c r="Y12" i="10"/>
  <c r="BI8" i="10"/>
  <c r="BI9" i="10"/>
  <c r="AB27" i="10"/>
  <c r="AB10" i="10"/>
  <c r="AB17" i="10"/>
  <c r="AB30" i="10"/>
  <c r="Z14" i="10"/>
  <c r="Z12" i="10"/>
  <c r="AC27" i="10"/>
  <c r="BJ8" i="10"/>
  <c r="AC10" i="10"/>
  <c r="AC17" i="10"/>
  <c r="AC30" i="10"/>
  <c r="BJ9" i="10"/>
  <c r="Z16" i="10"/>
  <c r="Z23" i="10"/>
  <c r="AA14" i="10"/>
  <c r="BK8" i="10"/>
  <c r="BK9" i="10"/>
  <c r="AD27" i="10"/>
  <c r="AD10" i="10"/>
  <c r="AD17" i="10"/>
  <c r="AD30" i="10"/>
  <c r="AB14" i="10"/>
  <c r="AB12" i="10"/>
  <c r="AA16" i="10"/>
  <c r="AA23" i="10"/>
  <c r="AA12" i="10"/>
  <c r="AE27" i="10"/>
  <c r="BL8" i="10"/>
  <c r="BL9" i="10"/>
  <c r="AE10" i="10"/>
  <c r="AE17" i="10"/>
  <c r="AE30" i="10"/>
  <c r="AC14" i="10"/>
  <c r="AC16" i="10"/>
  <c r="AC23" i="10"/>
  <c r="AB16" i="10"/>
  <c r="AB23" i="10"/>
  <c r="BM8" i="10"/>
  <c r="BM9" i="10"/>
  <c r="AF27" i="10"/>
  <c r="AF10" i="10"/>
  <c r="AF17" i="10"/>
  <c r="AF30" i="10"/>
  <c r="AC12" i="10"/>
  <c r="AD14" i="10"/>
  <c r="AD16" i="10"/>
  <c r="AD23" i="10"/>
  <c r="AG27" i="10"/>
  <c r="BN8" i="10"/>
  <c r="BN9" i="10"/>
  <c r="AG10" i="10"/>
  <c r="AG17" i="10"/>
  <c r="AG30" i="10"/>
  <c r="AD12" i="10"/>
  <c r="AE14" i="10"/>
  <c r="AE12" i="10"/>
  <c r="BO8" i="10"/>
  <c r="BO9" i="10"/>
  <c r="AH27" i="10"/>
  <c r="AH10" i="10"/>
  <c r="AH17" i="10"/>
  <c r="AH30" i="10"/>
  <c r="AE16" i="10"/>
  <c r="AE23" i="10"/>
  <c r="AF14" i="10"/>
  <c r="AF16" i="10"/>
  <c r="AF23" i="10"/>
  <c r="AI27" i="10"/>
  <c r="BP8" i="10"/>
  <c r="AI10" i="10"/>
  <c r="AI17" i="10"/>
  <c r="AI30" i="10"/>
  <c r="AG14" i="10"/>
  <c r="AG16" i="10"/>
  <c r="AG23" i="10"/>
  <c r="BP9" i="10"/>
  <c r="AF12" i="10"/>
  <c r="BQ8" i="10"/>
  <c r="AJ27" i="10"/>
  <c r="AJ10" i="10"/>
  <c r="AJ17" i="10"/>
  <c r="AJ30" i="10"/>
  <c r="AG12" i="10"/>
  <c r="AH14" i="10"/>
  <c r="AH16" i="10"/>
  <c r="AH23" i="10"/>
  <c r="BQ9" i="10"/>
  <c r="AK27" i="10"/>
  <c r="BR8" i="10"/>
  <c r="AK10" i="10"/>
  <c r="AK17" i="10"/>
  <c r="AK30" i="10"/>
  <c r="AH12" i="10"/>
  <c r="AI14" i="10"/>
  <c r="AI16" i="10"/>
  <c r="AI23" i="10"/>
  <c r="BR9" i="10"/>
  <c r="BS8" i="10"/>
  <c r="BS9" i="10"/>
  <c r="AL27" i="10"/>
  <c r="AL10" i="10"/>
  <c r="AL17" i="10"/>
  <c r="AL30" i="10"/>
  <c r="AI12" i="10"/>
  <c r="AJ14" i="10"/>
  <c r="AJ16" i="10"/>
  <c r="AJ23" i="10"/>
  <c r="AM27" i="10"/>
  <c r="BT8" i="10"/>
  <c r="AM10" i="10"/>
  <c r="AM17" i="10"/>
  <c r="AM30" i="10"/>
  <c r="AJ12" i="10"/>
  <c r="BT9" i="10"/>
  <c r="AK14" i="10"/>
  <c r="AK16" i="10"/>
  <c r="AK23" i="10"/>
  <c r="BU8" i="10"/>
  <c r="BU9" i="10"/>
  <c r="AN27" i="10"/>
  <c r="AN10" i="10"/>
  <c r="AN17" i="10"/>
  <c r="AN30" i="10"/>
  <c r="AL14" i="10"/>
  <c r="AL16" i="10"/>
  <c r="AL23" i="10"/>
  <c r="AK12" i="10"/>
  <c r="AO27" i="10"/>
  <c r="BV8" i="10"/>
  <c r="AO10" i="10"/>
  <c r="AO17" i="10"/>
  <c r="AO30" i="10"/>
  <c r="AL12" i="10"/>
  <c r="BV9" i="10"/>
  <c r="AM14" i="10"/>
  <c r="AM16" i="10"/>
  <c r="AM23" i="10"/>
  <c r="BW8" i="10"/>
  <c r="BW9" i="10"/>
  <c r="AP27" i="10"/>
  <c r="AP10" i="10"/>
  <c r="AP17" i="10"/>
  <c r="AP30" i="10"/>
  <c r="AN14" i="10"/>
  <c r="AN16" i="10"/>
  <c r="AN23" i="10"/>
  <c r="AM12" i="10"/>
  <c r="BX8" i="10"/>
  <c r="AQ27" i="10"/>
  <c r="AQ10" i="10"/>
  <c r="AQ17" i="10"/>
  <c r="AQ30" i="10"/>
  <c r="AN12" i="10"/>
  <c r="BX9" i="10"/>
  <c r="AO14" i="10"/>
  <c r="AO16" i="10"/>
  <c r="AO23" i="10"/>
  <c r="BY8" i="10"/>
  <c r="BY9" i="10"/>
  <c r="AR27" i="10"/>
  <c r="AR10" i="10"/>
  <c r="AR17" i="10"/>
  <c r="AR30" i="10"/>
  <c r="AP14" i="10"/>
  <c r="AP12" i="10"/>
  <c r="AO12" i="10"/>
  <c r="AS27" i="10"/>
  <c r="BZ8" i="10"/>
  <c r="BZ9" i="10"/>
  <c r="AS10" i="10"/>
  <c r="AS17" i="10"/>
  <c r="AS30" i="10"/>
  <c r="AP16" i="10"/>
  <c r="AP23" i="10"/>
  <c r="AQ14" i="10"/>
  <c r="AQ16" i="10"/>
  <c r="AQ23" i="10"/>
  <c r="AT27" i="10"/>
  <c r="AT10" i="10"/>
  <c r="AT17" i="10"/>
  <c r="AT30" i="10"/>
  <c r="AR14" i="10"/>
  <c r="AR16" i="10"/>
  <c r="AR23" i="10"/>
  <c r="AQ12" i="10"/>
  <c r="AU27" i="10"/>
  <c r="AU10" i="10"/>
  <c r="AU17" i="10"/>
  <c r="AU30" i="10"/>
  <c r="AR12" i="10"/>
  <c r="AS14" i="10"/>
  <c r="AS16" i="10"/>
  <c r="AS23" i="10"/>
  <c r="AV27" i="10"/>
  <c r="AV10" i="10"/>
  <c r="AV17" i="10"/>
  <c r="AV30" i="10"/>
  <c r="AT14" i="10"/>
  <c r="AT16" i="10"/>
  <c r="AT23" i="10"/>
  <c r="AS12" i="10"/>
  <c r="AW27" i="10"/>
  <c r="AW10" i="10"/>
  <c r="AW17" i="10"/>
  <c r="AW30" i="10"/>
  <c r="AT12" i="10"/>
  <c r="AU14" i="10"/>
  <c r="AU16" i="10"/>
  <c r="AU23" i="10"/>
  <c r="AX27" i="10"/>
  <c r="AX10" i="10"/>
  <c r="AX17" i="10"/>
  <c r="AX30" i="10"/>
  <c r="AU12" i="10"/>
  <c r="AV14" i="10"/>
  <c r="AV16" i="10"/>
  <c r="AV23" i="10"/>
  <c r="AY27" i="10"/>
  <c r="AY10" i="10"/>
  <c r="AY17" i="10"/>
  <c r="AY30" i="10"/>
  <c r="AW14" i="10"/>
  <c r="AW16" i="10"/>
  <c r="AW23" i="10"/>
  <c r="AV12" i="10"/>
  <c r="AZ27" i="10"/>
  <c r="AZ10" i="10"/>
  <c r="AZ17" i="10"/>
  <c r="AZ30" i="10"/>
  <c r="AW12" i="10"/>
  <c r="AX14" i="10"/>
  <c r="AX12" i="10"/>
  <c r="BA27" i="10"/>
  <c r="BA10" i="10"/>
  <c r="BA17" i="10"/>
  <c r="BA30" i="10"/>
  <c r="AY14" i="10"/>
  <c r="AY16" i="10"/>
  <c r="AY23" i="10"/>
  <c r="AX16" i="10"/>
  <c r="AX23" i="10"/>
  <c r="BB27" i="10"/>
  <c r="BB10" i="10"/>
  <c r="BB17" i="10"/>
  <c r="BB30" i="10"/>
  <c r="AY12" i="10"/>
  <c r="AZ14" i="10"/>
  <c r="AZ16" i="10"/>
  <c r="AZ23" i="10"/>
  <c r="BC27" i="10"/>
  <c r="BC10" i="10"/>
  <c r="BC17" i="10"/>
  <c r="BC30" i="10"/>
  <c r="BA14" i="10"/>
  <c r="BA12" i="10"/>
  <c r="AZ12" i="10"/>
  <c r="BD27" i="10"/>
  <c r="BD10" i="10"/>
  <c r="BD17" i="10"/>
  <c r="BD30" i="10"/>
  <c r="BA16" i="10"/>
  <c r="BA23" i="10"/>
  <c r="BC14" i="10"/>
  <c r="BB14" i="10"/>
  <c r="BB16" i="10"/>
  <c r="BB23" i="10"/>
  <c r="BE27" i="10"/>
  <c r="BE10" i="10"/>
  <c r="BE17" i="10"/>
  <c r="BE30" i="10"/>
  <c r="BB12" i="10"/>
  <c r="BC16" i="10"/>
  <c r="BC23" i="10"/>
  <c r="BC12" i="10"/>
  <c r="BF27" i="10"/>
  <c r="BF10" i="10"/>
  <c r="BF17" i="10"/>
  <c r="BF30" i="10"/>
  <c r="BD14" i="10"/>
  <c r="BD16" i="10"/>
  <c r="BD23" i="10"/>
  <c r="BG27" i="10"/>
  <c r="BG10" i="10"/>
  <c r="BG17" i="10"/>
  <c r="BG30" i="10"/>
  <c r="BE14" i="10"/>
  <c r="BE12" i="10"/>
  <c r="BD12" i="10"/>
  <c r="BH27" i="10"/>
  <c r="BH10" i="10"/>
  <c r="BH17" i="10"/>
  <c r="BH30" i="10"/>
  <c r="BE16" i="10"/>
  <c r="BE23" i="10"/>
  <c r="BF14" i="10"/>
  <c r="BF16" i="10"/>
  <c r="BF23" i="10"/>
  <c r="BI27" i="10"/>
  <c r="BI10" i="10"/>
  <c r="BI17" i="10"/>
  <c r="BI30" i="10"/>
  <c r="BG14" i="10"/>
  <c r="BG12" i="10"/>
  <c r="BF12" i="10"/>
  <c r="BJ27" i="10"/>
  <c r="BJ10" i="10"/>
  <c r="BJ17" i="10"/>
  <c r="BJ30" i="10"/>
  <c r="BG16" i="10"/>
  <c r="BG23" i="10"/>
  <c r="BH14" i="10"/>
  <c r="BH16" i="10"/>
  <c r="BH23" i="10"/>
  <c r="BK27" i="10"/>
  <c r="BK10" i="10"/>
  <c r="BK17" i="10"/>
  <c r="BK30" i="10"/>
  <c r="BH12" i="10"/>
  <c r="BI14" i="10"/>
  <c r="BI12" i="10"/>
  <c r="BL27" i="10"/>
  <c r="BL10" i="10"/>
  <c r="BL17" i="10"/>
  <c r="BL30" i="10"/>
  <c r="BJ14" i="10"/>
  <c r="BJ16" i="10"/>
  <c r="BJ23" i="10"/>
  <c r="BI16" i="10"/>
  <c r="BI23" i="10"/>
  <c r="BM27" i="10"/>
  <c r="BM10" i="10"/>
  <c r="BM17" i="10"/>
  <c r="BM30" i="10"/>
  <c r="BJ12" i="10"/>
  <c r="BK14" i="10"/>
  <c r="BK12" i="10"/>
  <c r="BN27" i="10"/>
  <c r="BN10" i="10"/>
  <c r="BN17" i="10"/>
  <c r="BN30" i="10"/>
  <c r="BK16" i="10"/>
  <c r="BK23" i="10"/>
  <c r="BL14" i="10"/>
  <c r="BL16" i="10"/>
  <c r="BL23" i="10"/>
  <c r="BO27" i="10"/>
  <c r="BO10" i="10"/>
  <c r="BO17" i="10"/>
  <c r="BO30" i="10"/>
  <c r="BL12" i="10"/>
  <c r="BM14" i="10"/>
  <c r="BM12" i="10"/>
  <c r="BP27" i="10"/>
  <c r="BP10" i="10"/>
  <c r="BP17" i="10"/>
  <c r="BP30" i="10"/>
  <c r="BM16" i="10"/>
  <c r="BM23" i="10"/>
  <c r="BN14" i="10"/>
  <c r="BN12" i="10"/>
  <c r="BQ27" i="10"/>
  <c r="BQ10" i="10"/>
  <c r="BQ17" i="10"/>
  <c r="BQ30" i="10"/>
  <c r="BO14" i="10"/>
  <c r="BO16" i="10"/>
  <c r="BO23" i="10"/>
  <c r="BN16" i="10"/>
  <c r="BN23" i="10"/>
  <c r="BR27" i="10"/>
  <c r="BR10" i="10"/>
  <c r="BR17" i="10"/>
  <c r="BR30" i="10"/>
  <c r="BO12" i="10"/>
  <c r="BP14" i="10"/>
  <c r="BP16" i="10"/>
  <c r="BP23" i="10"/>
  <c r="BS27" i="10"/>
  <c r="BS10" i="10"/>
  <c r="BS17" i="10"/>
  <c r="BS30" i="10"/>
  <c r="BP12" i="10"/>
  <c r="BQ14" i="10"/>
  <c r="BQ16" i="10"/>
  <c r="BQ23" i="10"/>
  <c r="BT27" i="10"/>
  <c r="BT10" i="10"/>
  <c r="BT17" i="10"/>
  <c r="BT30" i="10"/>
  <c r="BQ12" i="10"/>
  <c r="BR14" i="10"/>
  <c r="BR16" i="10"/>
  <c r="BR23" i="10"/>
  <c r="BU27" i="10"/>
  <c r="BU10" i="10"/>
  <c r="BU17" i="10"/>
  <c r="BU30" i="10"/>
  <c r="BS14" i="10"/>
  <c r="BS16" i="10"/>
  <c r="BS23" i="10"/>
  <c r="BR12" i="10"/>
  <c r="BV27" i="10"/>
  <c r="BV10" i="10"/>
  <c r="BV17" i="10"/>
  <c r="BV30" i="10"/>
  <c r="BS12" i="10"/>
  <c r="BT14" i="10"/>
  <c r="BT16" i="10"/>
  <c r="BT23" i="10"/>
  <c r="BW27" i="10"/>
  <c r="BW10" i="10"/>
  <c r="BW17" i="10"/>
  <c r="BW30" i="10"/>
  <c r="BT12" i="10"/>
  <c r="BU14" i="10"/>
  <c r="BU12" i="10"/>
  <c r="BX27" i="10"/>
  <c r="BX10" i="10"/>
  <c r="BX17" i="10"/>
  <c r="BX30" i="10"/>
  <c r="BU16" i="10"/>
  <c r="BU23" i="10"/>
  <c r="BV14" i="10"/>
  <c r="BV12" i="10"/>
  <c r="BY27" i="10"/>
  <c r="BY10" i="10"/>
  <c r="BY17" i="10"/>
  <c r="BY30" i="10"/>
  <c r="BW14" i="10"/>
  <c r="BW16" i="10"/>
  <c r="BW23" i="10"/>
  <c r="BV16" i="10"/>
  <c r="BV23" i="10"/>
  <c r="BZ27" i="10"/>
  <c r="BW12" i="10"/>
  <c r="BY14" i="10"/>
  <c r="BX14" i="10"/>
  <c r="BX16" i="10"/>
  <c r="BX23" i="10"/>
  <c r="BZ11" i="10"/>
  <c r="BZ18" i="10"/>
  <c r="BZ10" i="10"/>
  <c r="BZ17" i="10"/>
  <c r="BX12" i="10"/>
  <c r="BY16" i="10"/>
  <c r="BY23" i="10"/>
  <c r="BY12" i="10"/>
  <c r="BZ30" i="10"/>
  <c r="BZ15" i="10"/>
  <c r="BZ14" i="10"/>
  <c r="BZ16" i="10"/>
  <c r="BZ13" i="10"/>
  <c r="BZ12" i="10"/>
  <c r="BZ23" i="10"/>
  <c r="F38" i="6"/>
  <c r="S32" i="6"/>
  <c r="S38" i="6"/>
  <c r="D125" i="10" a="1"/>
  <c r="D125" i="10"/>
  <c r="E125" i="10" a="1"/>
  <c r="F125" i="10" a="1"/>
  <c r="G125" i="10" a="1"/>
  <c r="E125" i="10"/>
  <c r="F125" i="10"/>
  <c r="G125" i="10"/>
  <c r="C128" i="10" a="1"/>
  <c r="D128" i="10" a="1"/>
  <c r="E128" i="10" a="1"/>
  <c r="F128" i="10" a="1"/>
  <c r="G128" i="10" a="1"/>
  <c r="C128" i="10"/>
  <c r="D128" i="10"/>
  <c r="E128" i="10"/>
  <c r="F128" i="10"/>
  <c r="G128" i="10"/>
  <c r="D100" i="10" a="1"/>
  <c r="D100" i="10"/>
  <c r="E100" i="10" a="1"/>
  <c r="F100" i="10" a="1"/>
  <c r="G100" i="10" a="1"/>
  <c r="E100" i="10"/>
  <c r="F100" i="10"/>
  <c r="G100" i="10"/>
  <c r="C103" i="10" a="1"/>
  <c r="D103" i="10" a="1"/>
  <c r="E103" i="10" a="1"/>
  <c r="F103" i="10" a="1"/>
  <c r="G103" i="10" a="1"/>
  <c r="C103" i="10"/>
  <c r="D103" i="10"/>
  <c r="E103" i="10"/>
  <c r="F103" i="10"/>
  <c r="G103" i="10"/>
  <c r="D75" i="10" a="1"/>
  <c r="D75" i="10"/>
  <c r="E75" i="10" a="1"/>
  <c r="F75" i="10" a="1"/>
  <c r="G75" i="10" a="1"/>
  <c r="E75" i="10"/>
  <c r="F75" i="10"/>
  <c r="G75" i="10"/>
  <c r="C78" i="10" a="1"/>
  <c r="D78" i="10" a="1"/>
  <c r="E78" i="10" a="1"/>
  <c r="F78" i="10" a="1"/>
  <c r="G78" i="10" a="1"/>
  <c r="C78" i="10"/>
  <c r="D78" i="10"/>
  <c r="E78" i="10"/>
  <c r="F78" i="10"/>
  <c r="G78" i="10"/>
  <c r="D50" i="10" a="1"/>
  <c r="D50" i="10"/>
  <c r="E50" i="10" a="1"/>
  <c r="F50" i="10" a="1"/>
  <c r="G50" i="10" a="1"/>
  <c r="E50" i="10"/>
  <c r="F50" i="10"/>
  <c r="G50" i="10"/>
  <c r="C53" i="10" a="1"/>
  <c r="D53" i="10" a="1"/>
  <c r="E53" i="10" a="1"/>
  <c r="F53" i="10" a="1"/>
  <c r="G53" i="10" a="1"/>
  <c r="C53" i="10"/>
  <c r="D53" i="10"/>
  <c r="E53" i="10"/>
  <c r="F53" i="10"/>
  <c r="G53" i="10"/>
  <c r="D25" i="10" a="1"/>
  <c r="D25" i="10"/>
  <c r="E25" i="10" a="1"/>
  <c r="F25" i="10" a="1"/>
  <c r="G25" i="10" a="1"/>
  <c r="E25" i="10"/>
  <c r="F25" i="10"/>
  <c r="G25" i="10"/>
  <c r="C28" i="10" a="1"/>
  <c r="D28" i="10" a="1"/>
  <c r="E28" i="10" a="1"/>
  <c r="F28" i="10" a="1"/>
  <c r="G28" i="10" a="1"/>
  <c r="C28" i="10"/>
  <c r="D28" i="10"/>
  <c r="E28" i="10"/>
  <c r="F28" i="10"/>
  <c r="G28" i="10"/>
  <c r="G10" i="10" a="1"/>
  <c r="G10" i="10"/>
  <c r="G11" i="10" a="1"/>
  <c r="G11" i="10"/>
  <c r="G35" i="10" a="1"/>
  <c r="G36" i="10" a="1"/>
  <c r="G60" i="10" a="1"/>
  <c r="G61" i="10" a="1"/>
  <c r="G85" i="10" a="1"/>
  <c r="G86" i="10" a="1"/>
  <c r="G110" i="10" a="1"/>
  <c r="G111" i="10" a="1"/>
  <c r="G35" i="10"/>
  <c r="G36" i="10"/>
  <c r="G60" i="10"/>
  <c r="G61" i="10"/>
  <c r="G85" i="10"/>
  <c r="G86" i="10"/>
  <c r="G110" i="10"/>
  <c r="G111" i="10"/>
  <c r="G5" i="10"/>
  <c r="F10" i="10" a="1"/>
  <c r="F10" i="10"/>
  <c r="F11" i="10" a="1"/>
  <c r="F11" i="10"/>
  <c r="F35" i="10" a="1"/>
  <c r="F36" i="10" a="1"/>
  <c r="F60" i="10" a="1"/>
  <c r="F61" i="10" a="1"/>
  <c r="F85" i="10" a="1"/>
  <c r="F86" i="10" a="1"/>
  <c r="F110" i="10" a="1"/>
  <c r="F111" i="10" a="1"/>
  <c r="F35" i="10"/>
  <c r="F36" i="10"/>
  <c r="F60" i="10"/>
  <c r="F61" i="10"/>
  <c r="F85" i="10"/>
  <c r="F86" i="10"/>
  <c r="F110" i="10"/>
  <c r="F111" i="10"/>
  <c r="F5" i="10"/>
  <c r="E10" i="10" a="1"/>
  <c r="E10" i="10"/>
  <c r="E11" i="10" a="1"/>
  <c r="E11" i="10"/>
  <c r="E35" i="10" a="1"/>
  <c r="E36" i="10" a="1"/>
  <c r="E60" i="10" a="1"/>
  <c r="E61" i="10" a="1"/>
  <c r="E85" i="10" a="1"/>
  <c r="E86" i="10" a="1"/>
  <c r="E110" i="10" a="1"/>
  <c r="E111" i="10" a="1"/>
  <c r="E35" i="10"/>
  <c r="E36" i="10"/>
  <c r="E60" i="10"/>
  <c r="E61" i="10"/>
  <c r="E85" i="10"/>
  <c r="E86" i="10"/>
  <c r="E110" i="10"/>
  <c r="E111" i="10"/>
  <c r="E5" i="10"/>
  <c r="D10" i="10" a="1"/>
  <c r="D10" i="10"/>
  <c r="D11" i="10" a="1"/>
  <c r="D11" i="10"/>
  <c r="D35" i="10" a="1"/>
  <c r="D36" i="10" a="1"/>
  <c r="D60" i="10" a="1"/>
  <c r="D61" i="10" a="1"/>
  <c r="D85" i="10" a="1"/>
  <c r="D86" i="10" a="1"/>
  <c r="D110" i="10" a="1"/>
  <c r="D111" i="10" a="1"/>
  <c r="D35" i="10"/>
  <c r="D36" i="10"/>
  <c r="D60" i="10"/>
  <c r="D61" i="10"/>
  <c r="D85" i="10"/>
  <c r="D86" i="10"/>
  <c r="D110" i="10"/>
  <c r="D111" i="10"/>
  <c r="D5" i="10"/>
  <c r="C10" i="10" a="1"/>
  <c r="C10" i="10"/>
  <c r="C11" i="10" a="1"/>
  <c r="C11" i="10"/>
  <c r="C35" i="10" a="1"/>
  <c r="C36" i="10" a="1"/>
  <c r="C60" i="10" a="1"/>
  <c r="C61" i="10" a="1"/>
  <c r="C85" i="10" a="1"/>
  <c r="C86" i="10" a="1"/>
  <c r="C110" i="10" a="1"/>
  <c r="C111" i="10" a="1"/>
  <c r="C35" i="10"/>
  <c r="C36" i="10"/>
  <c r="C60" i="10"/>
  <c r="C61" i="10"/>
  <c r="C85" i="10"/>
  <c r="C86" i="10"/>
  <c r="C110" i="10"/>
  <c r="C111" i="10"/>
  <c r="C5" i="10"/>
  <c r="F117" i="10" a="1"/>
  <c r="F117" i="10"/>
  <c r="F118" i="10" a="1"/>
  <c r="F118" i="10"/>
  <c r="E8" i="6"/>
  <c r="G117" i="10" a="1"/>
  <c r="G117" i="10"/>
  <c r="G118" i="10" a="1"/>
  <c r="G118" i="10"/>
  <c r="F8" i="6"/>
  <c r="D117" i="10" a="1"/>
  <c r="D117" i="10"/>
  <c r="D118" i="10" a="1"/>
  <c r="D118" i="10"/>
  <c r="C8" i="6"/>
  <c r="E117" i="10" a="1"/>
  <c r="E117" i="10"/>
  <c r="E118" i="10" a="1"/>
  <c r="E118" i="10"/>
  <c r="D8" i="6"/>
  <c r="Q8" i="6"/>
  <c r="R8" i="6"/>
  <c r="S8" i="6"/>
  <c r="D17" i="10" a="1"/>
  <c r="D17" i="10"/>
  <c r="D18" i="10" a="1"/>
  <c r="D18" i="10"/>
  <c r="C4" i="6"/>
  <c r="D42" i="10" a="1"/>
  <c r="D42" i="10"/>
  <c r="D43" i="10" a="1"/>
  <c r="D43" i="10"/>
  <c r="C5" i="6"/>
  <c r="D67" i="10" a="1"/>
  <c r="D67" i="10"/>
  <c r="D68" i="10" a="1"/>
  <c r="D68" i="10"/>
  <c r="C6" i="6"/>
  <c r="D92" i="10" a="1"/>
  <c r="D92" i="10"/>
  <c r="D93" i="10" a="1"/>
  <c r="D93" i="10"/>
  <c r="C7" i="6"/>
  <c r="C9" i="6"/>
  <c r="E17" i="10" a="1"/>
  <c r="E17" i="10"/>
  <c r="E18" i="10" a="1"/>
  <c r="E18" i="10"/>
  <c r="D4" i="6"/>
  <c r="E42" i="10" a="1"/>
  <c r="E42" i="10"/>
  <c r="E43" i="10" a="1"/>
  <c r="E43" i="10"/>
  <c r="D5" i="6"/>
  <c r="E67" i="10" a="1"/>
  <c r="E67" i="10"/>
  <c r="E68" i="10" a="1"/>
  <c r="E68" i="10"/>
  <c r="D6" i="6"/>
  <c r="E92" i="10" a="1"/>
  <c r="E92" i="10"/>
  <c r="E93" i="10" a="1"/>
  <c r="E93" i="10"/>
  <c r="D7" i="6"/>
  <c r="D9" i="6"/>
  <c r="F17" i="10" a="1"/>
  <c r="F17" i="10"/>
  <c r="F18" i="10" a="1"/>
  <c r="F18" i="10"/>
  <c r="E4" i="6"/>
  <c r="F42" i="10" a="1"/>
  <c r="F42" i="10"/>
  <c r="F43" i="10" a="1"/>
  <c r="F43" i="10"/>
  <c r="E5" i="6"/>
  <c r="F67" i="10" a="1"/>
  <c r="F67" i="10"/>
  <c r="F68" i="10" a="1"/>
  <c r="F68" i="10"/>
  <c r="E6" i="6"/>
  <c r="F92" i="10" a="1"/>
  <c r="F92" i="10"/>
  <c r="F93" i="10" a="1"/>
  <c r="F93" i="10"/>
  <c r="E7" i="6"/>
  <c r="E9" i="6"/>
  <c r="G17" i="10" a="1"/>
  <c r="G17" i="10"/>
  <c r="G18" i="10" a="1"/>
  <c r="G18" i="10"/>
  <c r="F4" i="6"/>
  <c r="G42" i="10" a="1"/>
  <c r="G42" i="10"/>
  <c r="G43" i="10" a="1"/>
  <c r="G43" i="10"/>
  <c r="F5" i="6"/>
  <c r="G67" i="10" a="1"/>
  <c r="G67" i="10"/>
  <c r="G68" i="10" a="1"/>
  <c r="G68" i="10"/>
  <c r="F6" i="6"/>
  <c r="G92" i="10" a="1"/>
  <c r="G92" i="10"/>
  <c r="G93" i="10" a="1"/>
  <c r="G93" i="10"/>
  <c r="F7" i="6"/>
  <c r="F9" i="6"/>
  <c r="C117" i="10" a="1"/>
  <c r="C117" i="10"/>
  <c r="C118" i="10" a="1"/>
  <c r="C118" i="10"/>
  <c r="B8" i="6"/>
  <c r="P8" i="6"/>
  <c r="C17" i="10" a="1"/>
  <c r="C17" i="10"/>
  <c r="C18" i="10" a="1"/>
  <c r="C18" i="10"/>
  <c r="B4" i="6"/>
  <c r="C42" i="10" a="1"/>
  <c r="C42" i="10"/>
  <c r="C43" i="10" a="1"/>
  <c r="C43" i="10"/>
  <c r="B5" i="6"/>
  <c r="C67" i="10" a="1"/>
  <c r="C67" i="10"/>
  <c r="C68" i="10" a="1"/>
  <c r="C68" i="10"/>
  <c r="B6" i="6"/>
  <c r="C92" i="10" a="1"/>
  <c r="C92" i="10"/>
  <c r="C93" i="10" a="1"/>
  <c r="C93" i="10"/>
  <c r="B7" i="6"/>
  <c r="B9" i="6"/>
  <c r="Q7" i="6"/>
  <c r="R7" i="6"/>
  <c r="S7" i="6"/>
  <c r="P7" i="6"/>
  <c r="Q6" i="6"/>
  <c r="R6" i="6"/>
  <c r="S6" i="6"/>
  <c r="P6" i="6"/>
  <c r="S5" i="6"/>
  <c r="Q5" i="6"/>
  <c r="R5" i="6"/>
  <c r="P5" i="6"/>
  <c r="S4" i="6"/>
  <c r="Q4" i="6"/>
  <c r="R4" i="6"/>
  <c r="P4" i="6"/>
  <c r="F30" i="10" a="1"/>
  <c r="F30" i="10"/>
  <c r="F55" i="10" a="1"/>
  <c r="F55" i="10"/>
  <c r="F80" i="10" a="1"/>
  <c r="F80" i="10"/>
  <c r="F105" i="10" a="1"/>
  <c r="F105" i="10"/>
  <c r="F130" i="10" a="1"/>
  <c r="F130" i="10"/>
  <c r="F6" i="10"/>
  <c r="E30" i="10" a="1"/>
  <c r="E30" i="10"/>
  <c r="E55" i="10" a="1"/>
  <c r="E55" i="10"/>
  <c r="E80" i="10" a="1"/>
  <c r="E80" i="10"/>
  <c r="E105" i="10" a="1"/>
  <c r="E105" i="10"/>
  <c r="E130" i="10" a="1"/>
  <c r="E130" i="10"/>
  <c r="E6" i="10"/>
  <c r="C30" i="10" a="1"/>
  <c r="C30" i="10"/>
  <c r="C55" i="10" a="1"/>
  <c r="C55" i="10"/>
  <c r="C80" i="10" a="1"/>
  <c r="C80" i="10"/>
  <c r="C105" i="10" a="1"/>
  <c r="C105" i="10"/>
  <c r="C130" i="10" a="1"/>
  <c r="C130" i="10"/>
  <c r="C6" i="10"/>
  <c r="D30" i="10" a="1"/>
  <c r="D30" i="10"/>
  <c r="D55" i="10" a="1"/>
  <c r="D55" i="10"/>
  <c r="D80" i="10" a="1"/>
  <c r="D80" i="10"/>
  <c r="D105" i="10" a="1"/>
  <c r="D105" i="10"/>
  <c r="D130" i="10" a="1"/>
  <c r="D130" i="10"/>
  <c r="D6" i="10"/>
  <c r="G30" i="10" a="1"/>
  <c r="G30" i="10"/>
  <c r="G55" i="10" a="1"/>
  <c r="G55" i="10"/>
  <c r="G80" i="10" a="1"/>
  <c r="G80" i="10"/>
  <c r="G105" i="10" a="1"/>
  <c r="G105" i="10"/>
  <c r="G130" i="10" a="1"/>
  <c r="G130" i="10"/>
  <c r="G6" i="10"/>
  <c r="C12" i="10" a="1"/>
  <c r="C12" i="10"/>
  <c r="D12" i="10" a="1"/>
  <c r="D12" i="10"/>
  <c r="E12" i="10" a="1"/>
  <c r="E12" i="10"/>
  <c r="F12" i="10" a="1"/>
  <c r="F12" i="10"/>
  <c r="G12" i="10" a="1"/>
  <c r="G12" i="10"/>
  <c r="C13" i="10" a="1"/>
  <c r="C13" i="10"/>
  <c r="D13" i="10" a="1"/>
  <c r="D13" i="10"/>
  <c r="E13" i="10" a="1"/>
  <c r="E13" i="10"/>
  <c r="F13" i="10" a="1"/>
  <c r="F13" i="10"/>
  <c r="G13" i="10" a="1"/>
  <c r="G13" i="10"/>
  <c r="C14" i="10" a="1"/>
  <c r="C14" i="10"/>
  <c r="D14" i="10" a="1"/>
  <c r="D14" i="10"/>
  <c r="E14" i="10" a="1"/>
  <c r="E14" i="10"/>
  <c r="F14" i="10" a="1"/>
  <c r="F14" i="10"/>
  <c r="G14" i="10" a="1"/>
  <c r="G14" i="10"/>
  <c r="C15" i="10" a="1"/>
  <c r="C15" i="10"/>
  <c r="D15" i="10" a="1"/>
  <c r="D15" i="10"/>
  <c r="E15" i="10" a="1"/>
  <c r="E15" i="10"/>
  <c r="F15" i="10" a="1"/>
  <c r="F15" i="10"/>
  <c r="G15" i="10" a="1"/>
  <c r="G15" i="10"/>
  <c r="C16" i="10" a="1"/>
  <c r="C16" i="10"/>
  <c r="D16" i="10" a="1"/>
  <c r="D16" i="10"/>
  <c r="E16" i="10" a="1"/>
  <c r="E16" i="10"/>
  <c r="F16" i="10" a="1"/>
  <c r="F16" i="10"/>
  <c r="G16" i="10" a="1"/>
  <c r="G16" i="10"/>
  <c r="C23" i="10" a="1"/>
  <c r="C23" i="10"/>
  <c r="D23" i="10" a="1"/>
  <c r="D23" i="10"/>
  <c r="E23" i="10" a="1"/>
  <c r="E23" i="10"/>
  <c r="F23" i="10" a="1"/>
  <c r="F23" i="10"/>
  <c r="G23" i="10" a="1"/>
  <c r="G23" i="10"/>
  <c r="C37" i="10" a="1"/>
  <c r="C37" i="10"/>
  <c r="D37" i="10" a="1"/>
  <c r="D37" i="10"/>
  <c r="E37" i="10" a="1"/>
  <c r="E37" i="10"/>
  <c r="F37" i="10" a="1"/>
  <c r="F37" i="10"/>
  <c r="G37" i="10" a="1"/>
  <c r="G37" i="10"/>
  <c r="C38" i="10" a="1"/>
  <c r="C38" i="10"/>
  <c r="D38" i="10" a="1"/>
  <c r="D38" i="10"/>
  <c r="E38" i="10" a="1"/>
  <c r="E38" i="10"/>
  <c r="F38" i="10" a="1"/>
  <c r="F38" i="10"/>
  <c r="G38" i="10" a="1"/>
  <c r="G38" i="10"/>
  <c r="C39" i="10" a="1"/>
  <c r="C39" i="10"/>
  <c r="D39" i="10" a="1"/>
  <c r="D39" i="10"/>
  <c r="E39" i="10" a="1"/>
  <c r="E39" i="10"/>
  <c r="F39" i="10" a="1"/>
  <c r="F39" i="10"/>
  <c r="G39" i="10" a="1"/>
  <c r="G39" i="10"/>
  <c r="C40" i="10" a="1"/>
  <c r="C40" i="10"/>
  <c r="D40" i="10" a="1"/>
  <c r="D40" i="10"/>
  <c r="E40" i="10" a="1"/>
  <c r="E40" i="10"/>
  <c r="F40" i="10" a="1"/>
  <c r="F40" i="10"/>
  <c r="G40" i="10" a="1"/>
  <c r="G40" i="10"/>
  <c r="C41" i="10" a="1"/>
  <c r="C41" i="10"/>
  <c r="D41" i="10" a="1"/>
  <c r="D41" i="10"/>
  <c r="E41" i="10" a="1"/>
  <c r="E41" i="10"/>
  <c r="F41" i="10" a="1"/>
  <c r="F41" i="10"/>
  <c r="G41" i="10" a="1"/>
  <c r="G41" i="10"/>
  <c r="C48" i="10" a="1"/>
  <c r="C48" i="10"/>
  <c r="D48" i="10" a="1"/>
  <c r="D48" i="10"/>
  <c r="E48" i="10" a="1"/>
  <c r="E48" i="10"/>
  <c r="F48" i="10" a="1"/>
  <c r="F48" i="10"/>
  <c r="G48" i="10" a="1"/>
  <c r="G48" i="10"/>
  <c r="C62" i="10" a="1"/>
  <c r="C62" i="10"/>
  <c r="D62" i="10" a="1"/>
  <c r="D62" i="10"/>
  <c r="E62" i="10" a="1"/>
  <c r="E62" i="10"/>
  <c r="F62" i="10" a="1"/>
  <c r="F62" i="10"/>
  <c r="G62" i="10" a="1"/>
  <c r="G62" i="10"/>
  <c r="C63" i="10" a="1"/>
  <c r="C63" i="10"/>
  <c r="D63" i="10" a="1"/>
  <c r="D63" i="10"/>
  <c r="E63" i="10" a="1"/>
  <c r="E63" i="10"/>
  <c r="F63" i="10" a="1"/>
  <c r="F63" i="10"/>
  <c r="G63" i="10" a="1"/>
  <c r="G63" i="10"/>
  <c r="C64" i="10" a="1"/>
  <c r="C64" i="10"/>
  <c r="D64" i="10" a="1"/>
  <c r="D64" i="10"/>
  <c r="E64" i="10" a="1"/>
  <c r="E64" i="10"/>
  <c r="F64" i="10" a="1"/>
  <c r="F64" i="10"/>
  <c r="G64" i="10" a="1"/>
  <c r="G64" i="10"/>
  <c r="C65" i="10" a="1"/>
  <c r="C65" i="10"/>
  <c r="D65" i="10" a="1"/>
  <c r="D65" i="10"/>
  <c r="E65" i="10" a="1"/>
  <c r="E65" i="10"/>
  <c r="F65" i="10" a="1"/>
  <c r="F65" i="10"/>
  <c r="G65" i="10" a="1"/>
  <c r="G65" i="10"/>
  <c r="C66" i="10" a="1"/>
  <c r="C66" i="10"/>
  <c r="D66" i="10" a="1"/>
  <c r="D66" i="10"/>
  <c r="E66" i="10" a="1"/>
  <c r="E66" i="10"/>
  <c r="F66" i="10" a="1"/>
  <c r="F66" i="10"/>
  <c r="G66" i="10" a="1"/>
  <c r="G66" i="10"/>
  <c r="C73" i="10" a="1"/>
  <c r="C73" i="10"/>
  <c r="D73" i="10" a="1"/>
  <c r="D73" i="10"/>
  <c r="E73" i="10" a="1"/>
  <c r="E73" i="10"/>
  <c r="F73" i="10" a="1"/>
  <c r="F73" i="10"/>
  <c r="G73" i="10" a="1"/>
  <c r="G73" i="10"/>
  <c r="C87" i="10" a="1"/>
  <c r="C87" i="10"/>
  <c r="D87" i="10" a="1"/>
  <c r="D87" i="10"/>
  <c r="E87" i="10" a="1"/>
  <c r="E87" i="10"/>
  <c r="F87" i="10" a="1"/>
  <c r="F87" i="10"/>
  <c r="G87" i="10" a="1"/>
  <c r="G87" i="10"/>
  <c r="C88" i="10" a="1"/>
  <c r="C88" i="10"/>
  <c r="D88" i="10" a="1"/>
  <c r="D88" i="10"/>
  <c r="E88" i="10" a="1"/>
  <c r="E88" i="10"/>
  <c r="F88" i="10" a="1"/>
  <c r="F88" i="10"/>
  <c r="G88" i="10" a="1"/>
  <c r="G88" i="10"/>
  <c r="C89" i="10" a="1"/>
  <c r="C89" i="10"/>
  <c r="D89" i="10" a="1"/>
  <c r="D89" i="10"/>
  <c r="E89" i="10" a="1"/>
  <c r="E89" i="10"/>
  <c r="F89" i="10" a="1"/>
  <c r="F89" i="10"/>
  <c r="G89" i="10" a="1"/>
  <c r="G89" i="10"/>
  <c r="C90" i="10" a="1"/>
  <c r="C90" i="10"/>
  <c r="D90" i="10" a="1"/>
  <c r="D90" i="10"/>
  <c r="E90" i="10" a="1"/>
  <c r="E90" i="10"/>
  <c r="F90" i="10" a="1"/>
  <c r="F90" i="10"/>
  <c r="G90" i="10" a="1"/>
  <c r="G90" i="10"/>
  <c r="C91" i="10" a="1"/>
  <c r="C91" i="10"/>
  <c r="D91" i="10" a="1"/>
  <c r="D91" i="10"/>
  <c r="E91" i="10" a="1"/>
  <c r="E91" i="10"/>
  <c r="F91" i="10" a="1"/>
  <c r="F91" i="10"/>
  <c r="G91" i="10" a="1"/>
  <c r="G91" i="10"/>
  <c r="C98" i="10" a="1"/>
  <c r="C98" i="10"/>
  <c r="D98" i="10" a="1"/>
  <c r="D98" i="10"/>
  <c r="E98" i="10" a="1"/>
  <c r="E98" i="10"/>
  <c r="F98" i="10" a="1"/>
  <c r="F98" i="10"/>
  <c r="G98" i="10" a="1"/>
  <c r="G98" i="10"/>
  <c r="C112" i="10" a="1"/>
  <c r="C112" i="10"/>
  <c r="D112" i="10" a="1"/>
  <c r="D112" i="10"/>
  <c r="E112" i="10" a="1"/>
  <c r="E112" i="10"/>
  <c r="F112" i="10" a="1"/>
  <c r="F112" i="10"/>
  <c r="G112" i="10" a="1"/>
  <c r="G112" i="10"/>
  <c r="C113" i="10" a="1"/>
  <c r="C113" i="10"/>
  <c r="D113" i="10" a="1"/>
  <c r="D113" i="10"/>
  <c r="E113" i="10" a="1"/>
  <c r="E113" i="10"/>
  <c r="F113" i="10" a="1"/>
  <c r="F113" i="10"/>
  <c r="G113" i="10" a="1"/>
  <c r="G113" i="10"/>
  <c r="C114" i="10" a="1"/>
  <c r="C114" i="10"/>
  <c r="D114" i="10" a="1"/>
  <c r="D114" i="10"/>
  <c r="E114" i="10" a="1"/>
  <c r="E114" i="10"/>
  <c r="F114" i="10" a="1"/>
  <c r="F114" i="10"/>
  <c r="G114" i="10" a="1"/>
  <c r="G114" i="10"/>
  <c r="C115" i="10" a="1"/>
  <c r="C115" i="10"/>
  <c r="D115" i="10" a="1"/>
  <c r="D115" i="10"/>
  <c r="E115" i="10" a="1"/>
  <c r="E115" i="10"/>
  <c r="F115" i="10" a="1"/>
  <c r="F115" i="10"/>
  <c r="G115" i="10" a="1"/>
  <c r="G115" i="10"/>
  <c r="C116" i="10" a="1"/>
  <c r="C116" i="10"/>
  <c r="D116" i="10" a="1"/>
  <c r="D116" i="10"/>
  <c r="E116" i="10" a="1"/>
  <c r="E116" i="10"/>
  <c r="F116" i="10" a="1"/>
  <c r="F116" i="10"/>
  <c r="G116" i="10" a="1"/>
  <c r="G116" i="10"/>
  <c r="C123" i="10" a="1"/>
  <c r="C123" i="10"/>
  <c r="D123" i="10" a="1"/>
  <c r="D123" i="10"/>
  <c r="E123" i="10" a="1"/>
  <c r="E123" i="10"/>
  <c r="F123" i="10" a="1"/>
  <c r="F123" i="10"/>
  <c r="G123" i="10" a="1"/>
  <c r="G123" i="10"/>
  <c r="H10" i="10" a="1"/>
  <c r="H10" i="10"/>
  <c r="H11" i="10" a="1"/>
  <c r="H11" i="10"/>
  <c r="H35" i="10" a="1"/>
  <c r="H36" i="10" a="1"/>
  <c r="H60" i="10" a="1"/>
  <c r="H61" i="10" a="1"/>
  <c r="H85" i="10" a="1"/>
  <c r="H86" i="10" a="1"/>
  <c r="H110" i="10" a="1"/>
  <c r="H111" i="10" a="1"/>
  <c r="H35" i="10"/>
  <c r="H36" i="10"/>
  <c r="H60" i="10"/>
  <c r="H61" i="10"/>
  <c r="H85" i="10"/>
  <c r="H86" i="10"/>
  <c r="H110" i="10"/>
  <c r="H111" i="10"/>
  <c r="H5" i="10"/>
  <c r="I10" i="10" a="1"/>
  <c r="I10" i="10"/>
  <c r="I11" i="10" a="1"/>
  <c r="I11" i="10"/>
  <c r="I35" i="10" a="1"/>
  <c r="I36" i="10" a="1"/>
  <c r="I60" i="10" a="1"/>
  <c r="I61" i="10" a="1"/>
  <c r="I85" i="10" a="1"/>
  <c r="I86" i="10" a="1"/>
  <c r="I110" i="10" a="1"/>
  <c r="I111" i="10" a="1"/>
  <c r="I35" i="10"/>
  <c r="I36" i="10"/>
  <c r="I60" i="10"/>
  <c r="I61" i="10"/>
  <c r="I85" i="10"/>
  <c r="I86" i="10"/>
  <c r="I110" i="10"/>
  <c r="I111" i="10"/>
  <c r="I5" i="10"/>
  <c r="J10" i="10" a="1"/>
  <c r="J10" i="10"/>
  <c r="J11" i="10" a="1"/>
  <c r="J11" i="10"/>
  <c r="J35" i="10" a="1"/>
  <c r="J36" i="10" a="1"/>
  <c r="J60" i="10" a="1"/>
  <c r="J61" i="10" a="1"/>
  <c r="J85" i="10" a="1"/>
  <c r="J86" i="10" a="1"/>
  <c r="J110" i="10" a="1"/>
  <c r="J111" i="10" a="1"/>
  <c r="J35" i="10"/>
  <c r="J36" i="10"/>
  <c r="J60" i="10"/>
  <c r="J61" i="10"/>
  <c r="J85" i="10"/>
  <c r="J86" i="10"/>
  <c r="J110" i="10"/>
  <c r="J111" i="10"/>
  <c r="J5" i="10"/>
  <c r="K10" i="10" a="1"/>
  <c r="K10" i="10"/>
  <c r="K11" i="10" a="1"/>
  <c r="K11" i="10"/>
  <c r="K35" i="10" a="1"/>
  <c r="K36" i="10" a="1"/>
  <c r="K60" i="10" a="1"/>
  <c r="K61" i="10" a="1"/>
  <c r="K85" i="10" a="1"/>
  <c r="K86" i="10" a="1"/>
  <c r="K110" i="10" a="1"/>
  <c r="K111" i="10" a="1"/>
  <c r="K35" i="10"/>
  <c r="K36" i="10"/>
  <c r="K60" i="10"/>
  <c r="K61" i="10"/>
  <c r="K85" i="10"/>
  <c r="K86" i="10"/>
  <c r="K110" i="10"/>
  <c r="K111" i="10"/>
  <c r="K5" i="10"/>
  <c r="L10" i="10" a="1"/>
  <c r="L10" i="10"/>
  <c r="L11" i="10" a="1"/>
  <c r="L11" i="10"/>
  <c r="L35" i="10" a="1"/>
  <c r="L36" i="10" a="1"/>
  <c r="L60" i="10" a="1"/>
  <c r="L61" i="10" a="1"/>
  <c r="L85" i="10" a="1"/>
  <c r="L86" i="10" a="1"/>
  <c r="L110" i="10" a="1"/>
  <c r="L111" i="10" a="1"/>
  <c r="L35" i="10"/>
  <c r="L36" i="10"/>
  <c r="L60" i="10"/>
  <c r="L61" i="10"/>
  <c r="L85" i="10"/>
  <c r="L86" i="10"/>
  <c r="L110" i="10"/>
  <c r="L111" i="10"/>
  <c r="L5" i="10"/>
  <c r="M10" i="10" a="1"/>
  <c r="M10" i="10"/>
  <c r="M11" i="10" a="1"/>
  <c r="M11" i="10"/>
  <c r="M35" i="10" a="1"/>
  <c r="M36" i="10" a="1"/>
  <c r="M60" i="10" a="1"/>
  <c r="M61" i="10" a="1"/>
  <c r="M85" i="10" a="1"/>
  <c r="M86" i="10" a="1"/>
  <c r="M110" i="10" a="1"/>
  <c r="M111" i="10" a="1"/>
  <c r="M35" i="10"/>
  <c r="M36" i="10"/>
  <c r="M60" i="10"/>
  <c r="M61" i="10"/>
  <c r="M85" i="10"/>
  <c r="M86" i="10"/>
  <c r="M110" i="10"/>
  <c r="M111" i="10"/>
  <c r="M5" i="10"/>
  <c r="N10" i="10" a="1"/>
  <c r="N10" i="10"/>
  <c r="N11" i="10" a="1"/>
  <c r="N11" i="10"/>
  <c r="N35" i="10" a="1"/>
  <c r="N36" i="10" a="1"/>
  <c r="N60" i="10" a="1"/>
  <c r="N61" i="10" a="1"/>
  <c r="N85" i="10" a="1"/>
  <c r="N86" i="10" a="1"/>
  <c r="N110" i="10" a="1"/>
  <c r="N111" i="10" a="1"/>
  <c r="N35" i="10"/>
  <c r="N36" i="10"/>
  <c r="N60" i="10"/>
  <c r="N61" i="10"/>
  <c r="N85" i="10"/>
  <c r="N86" i="10"/>
  <c r="N110" i="10"/>
  <c r="N111" i="10"/>
  <c r="N5" i="10"/>
  <c r="O10" i="10" a="1"/>
  <c r="O10" i="10"/>
  <c r="O11" i="10" a="1"/>
  <c r="O11" i="10"/>
  <c r="O35" i="10" a="1"/>
  <c r="O36" i="10" a="1"/>
  <c r="O60" i="10" a="1"/>
  <c r="O61" i="10" a="1"/>
  <c r="O85" i="10" a="1"/>
  <c r="O86" i="10" a="1"/>
  <c r="O110" i="10" a="1"/>
  <c r="O111" i="10" a="1"/>
  <c r="O35" i="10"/>
  <c r="O36" i="10"/>
  <c r="O60" i="10"/>
  <c r="O61" i="10"/>
  <c r="O85" i="10"/>
  <c r="O86" i="10"/>
  <c r="O110" i="10"/>
  <c r="O111" i="10"/>
  <c r="O5" i="10"/>
  <c r="P10" i="10" a="1"/>
  <c r="P10" i="10"/>
  <c r="P11" i="10" a="1"/>
  <c r="P11" i="10"/>
  <c r="P35" i="10" a="1"/>
  <c r="P36" i="10" a="1"/>
  <c r="P60" i="10" a="1"/>
  <c r="P61" i="10" a="1"/>
  <c r="P85" i="10" a="1"/>
  <c r="P86" i="10" a="1"/>
  <c r="P110" i="10" a="1"/>
  <c r="P111" i="10" a="1"/>
  <c r="P35" i="10"/>
  <c r="P36" i="10"/>
  <c r="P60" i="10"/>
  <c r="P61" i="10"/>
  <c r="P85" i="10"/>
  <c r="P86" i="10"/>
  <c r="P110" i="10"/>
  <c r="P111" i="10"/>
  <c r="P5" i="10"/>
  <c r="H30" i="10" a="1"/>
  <c r="H30" i="10"/>
  <c r="H55" i="10" a="1"/>
  <c r="H55" i="10"/>
  <c r="H80" i="10" a="1"/>
  <c r="H80" i="10"/>
  <c r="H105" i="10" a="1"/>
  <c r="H105" i="10"/>
  <c r="H130" i="10" a="1"/>
  <c r="H130" i="10"/>
  <c r="H6" i="10"/>
  <c r="I30" i="10" a="1"/>
  <c r="I30" i="10"/>
  <c r="I55" i="10" a="1"/>
  <c r="I55" i="10"/>
  <c r="I80" i="10" a="1"/>
  <c r="I80" i="10"/>
  <c r="I105" i="10" a="1"/>
  <c r="I105" i="10"/>
  <c r="I130" i="10" a="1"/>
  <c r="I130" i="10"/>
  <c r="I6" i="10"/>
  <c r="J30" i="10" a="1"/>
  <c r="J30" i="10"/>
  <c r="J55" i="10" a="1"/>
  <c r="J55" i="10"/>
  <c r="J80" i="10" a="1"/>
  <c r="J80" i="10"/>
  <c r="J105" i="10" a="1"/>
  <c r="J105" i="10"/>
  <c r="J130" i="10" a="1"/>
  <c r="J130" i="10"/>
  <c r="J6" i="10"/>
  <c r="K30" i="10" a="1"/>
  <c r="K30" i="10"/>
  <c r="K55" i="10" a="1"/>
  <c r="K55" i="10"/>
  <c r="K80" i="10" a="1"/>
  <c r="K80" i="10"/>
  <c r="K105" i="10" a="1"/>
  <c r="K105" i="10"/>
  <c r="K130" i="10" a="1"/>
  <c r="K130" i="10"/>
  <c r="K6" i="10"/>
  <c r="L30" i="10" a="1"/>
  <c r="L30" i="10"/>
  <c r="L55" i="10" a="1"/>
  <c r="L55" i="10"/>
  <c r="L80" i="10" a="1"/>
  <c r="L80" i="10"/>
  <c r="L105" i="10" a="1"/>
  <c r="L105" i="10"/>
  <c r="L130" i="10" a="1"/>
  <c r="L130" i="10"/>
  <c r="L6" i="10"/>
  <c r="M30" i="10" a="1"/>
  <c r="M30" i="10"/>
  <c r="M55" i="10" a="1"/>
  <c r="M55" i="10"/>
  <c r="M80" i="10" a="1"/>
  <c r="M80" i="10"/>
  <c r="M105" i="10" a="1"/>
  <c r="M105" i="10"/>
  <c r="M130" i="10" a="1"/>
  <c r="M130" i="10"/>
  <c r="M6" i="10"/>
  <c r="N30" i="10" a="1"/>
  <c r="N30" i="10"/>
  <c r="N55" i="10" a="1"/>
  <c r="N55" i="10"/>
  <c r="N80" i="10" a="1"/>
  <c r="N80" i="10"/>
  <c r="N105" i="10" a="1"/>
  <c r="N105" i="10"/>
  <c r="N130" i="10" a="1"/>
  <c r="N130" i="10"/>
  <c r="N6" i="10"/>
  <c r="O30" i="10" a="1"/>
  <c r="O30" i="10"/>
  <c r="O55" i="10" a="1"/>
  <c r="O55" i="10"/>
  <c r="O80" i="10" a="1"/>
  <c r="O80" i="10"/>
  <c r="O105" i="10" a="1"/>
  <c r="O105" i="10"/>
  <c r="O130" i="10" a="1"/>
  <c r="O130" i="10"/>
  <c r="O6" i="10"/>
  <c r="P30" i="10" a="1"/>
  <c r="P30" i="10"/>
  <c r="P55" i="10" a="1"/>
  <c r="P55" i="10"/>
  <c r="P80" i="10" a="1"/>
  <c r="P80" i="10"/>
  <c r="P105" i="10" a="1"/>
  <c r="P105" i="10"/>
  <c r="P130" i="10" a="1"/>
  <c r="P130" i="10"/>
  <c r="P6" i="10"/>
  <c r="H12" i="10" a="1"/>
  <c r="H12" i="10"/>
  <c r="I12" i="10" a="1"/>
  <c r="I12" i="10"/>
  <c r="J12" i="10" a="1"/>
  <c r="J12" i="10"/>
  <c r="K12" i="10" a="1"/>
  <c r="K12" i="10"/>
  <c r="L12" i="10" a="1"/>
  <c r="L12" i="10"/>
  <c r="M12" i="10" a="1"/>
  <c r="M12" i="10"/>
  <c r="N12" i="10" a="1"/>
  <c r="N12" i="10"/>
  <c r="O12" i="10" a="1"/>
  <c r="O12" i="10"/>
  <c r="P12" i="10" a="1"/>
  <c r="P12" i="10"/>
  <c r="H13" i="10" a="1"/>
  <c r="H13" i="10"/>
  <c r="I13" i="10" a="1"/>
  <c r="I13" i="10"/>
  <c r="J13" i="10" a="1"/>
  <c r="J13" i="10"/>
  <c r="K13" i="10" a="1"/>
  <c r="K13" i="10"/>
  <c r="L13" i="10" a="1"/>
  <c r="L13" i="10"/>
  <c r="M13" i="10" a="1"/>
  <c r="M13" i="10"/>
  <c r="N13" i="10" a="1"/>
  <c r="N13" i="10"/>
  <c r="O13" i="10" a="1"/>
  <c r="O13" i="10"/>
  <c r="P13" i="10" a="1"/>
  <c r="P13" i="10"/>
  <c r="H14" i="10" a="1"/>
  <c r="H14" i="10"/>
  <c r="I14" i="10" a="1"/>
  <c r="I14" i="10"/>
  <c r="J14" i="10" a="1"/>
  <c r="J14" i="10"/>
  <c r="K14" i="10" a="1"/>
  <c r="K14" i="10"/>
  <c r="L14" i="10" a="1"/>
  <c r="L14" i="10"/>
  <c r="M14" i="10" a="1"/>
  <c r="M14" i="10"/>
  <c r="N14" i="10" a="1"/>
  <c r="N14" i="10"/>
  <c r="O14" i="10" a="1"/>
  <c r="O14" i="10"/>
  <c r="P14" i="10" a="1"/>
  <c r="P14" i="10"/>
  <c r="H15" i="10" a="1"/>
  <c r="H15" i="10"/>
  <c r="I15" i="10" a="1"/>
  <c r="I15" i="10"/>
  <c r="J15" i="10" a="1"/>
  <c r="J15" i="10"/>
  <c r="K15" i="10" a="1"/>
  <c r="K15" i="10"/>
  <c r="L15" i="10" a="1"/>
  <c r="L15" i="10"/>
  <c r="M15" i="10" a="1"/>
  <c r="M15" i="10"/>
  <c r="N15" i="10" a="1"/>
  <c r="N15" i="10"/>
  <c r="O15" i="10" a="1"/>
  <c r="O15" i="10"/>
  <c r="P15" i="10" a="1"/>
  <c r="P15" i="10"/>
  <c r="H16" i="10" a="1"/>
  <c r="H16" i="10"/>
  <c r="I16" i="10" a="1"/>
  <c r="I16" i="10"/>
  <c r="J16" i="10" a="1"/>
  <c r="J16" i="10"/>
  <c r="K16" i="10" a="1"/>
  <c r="K16" i="10"/>
  <c r="L16" i="10" a="1"/>
  <c r="L16" i="10"/>
  <c r="M16" i="10" a="1"/>
  <c r="M16" i="10"/>
  <c r="N16" i="10" a="1"/>
  <c r="N16" i="10"/>
  <c r="O16" i="10" a="1"/>
  <c r="O16" i="10"/>
  <c r="P16" i="10" a="1"/>
  <c r="P16" i="10"/>
  <c r="N17" i="10" a="1"/>
  <c r="N17" i="10"/>
  <c r="O17" i="10" a="1"/>
  <c r="O17" i="10"/>
  <c r="P17" i="10" a="1"/>
  <c r="P17" i="10"/>
  <c r="H18" i="10" a="1"/>
  <c r="H18" i="10"/>
  <c r="I18" i="10" a="1"/>
  <c r="I18" i="10"/>
  <c r="J18" i="10" a="1"/>
  <c r="J18" i="10"/>
  <c r="K18" i="10" a="1"/>
  <c r="K18" i="10"/>
  <c r="L18" i="10" a="1"/>
  <c r="L18" i="10"/>
  <c r="M18" i="10" a="1"/>
  <c r="M18" i="10"/>
  <c r="N18" i="10" a="1"/>
  <c r="N18" i="10"/>
  <c r="O18" i="10" a="1"/>
  <c r="O18" i="10"/>
  <c r="P18" i="10" a="1"/>
  <c r="P18" i="10"/>
  <c r="H23" i="10" a="1"/>
  <c r="H23" i="10"/>
  <c r="I23" i="10" a="1"/>
  <c r="I23" i="10"/>
  <c r="J23" i="10" a="1"/>
  <c r="J23" i="10"/>
  <c r="K23" i="10" a="1"/>
  <c r="K23" i="10"/>
  <c r="L23" i="10" a="1"/>
  <c r="L23" i="10"/>
  <c r="M23" i="10" a="1"/>
  <c r="M23" i="10"/>
  <c r="N23" i="10" a="1"/>
  <c r="N23" i="10"/>
  <c r="O23" i="10" a="1"/>
  <c r="O23" i="10"/>
  <c r="P23" i="10" a="1"/>
  <c r="P23" i="10"/>
  <c r="H25" i="10" a="1"/>
  <c r="H25" i="10"/>
  <c r="I25" i="10" a="1"/>
  <c r="I25" i="10"/>
  <c r="J25" i="10" a="1"/>
  <c r="J25" i="10"/>
  <c r="K25" i="10" a="1"/>
  <c r="K25" i="10"/>
  <c r="L25" i="10" a="1"/>
  <c r="L25" i="10"/>
  <c r="M25" i="10" a="1"/>
  <c r="M25" i="10"/>
  <c r="N25" i="10" a="1"/>
  <c r="N25" i="10"/>
  <c r="O25" i="10" a="1"/>
  <c r="O25" i="10"/>
  <c r="P25" i="10" a="1"/>
  <c r="P25" i="10"/>
  <c r="H28" i="10" a="1"/>
  <c r="H28" i="10"/>
  <c r="I28" i="10" a="1"/>
  <c r="I28" i="10"/>
  <c r="J28" i="10" a="1"/>
  <c r="J28" i="10"/>
  <c r="K28" i="10" a="1"/>
  <c r="K28" i="10"/>
  <c r="L28" i="10" a="1"/>
  <c r="L28" i="10"/>
  <c r="M28" i="10" a="1"/>
  <c r="M28" i="10"/>
  <c r="N28" i="10" a="1"/>
  <c r="N28" i="10"/>
  <c r="O28" i="10" a="1"/>
  <c r="O28" i="10"/>
  <c r="P28" i="10" a="1"/>
  <c r="P28" i="10"/>
  <c r="H37" i="10" a="1"/>
  <c r="H37" i="10"/>
  <c r="I37" i="10" a="1"/>
  <c r="I37" i="10"/>
  <c r="J37" i="10" a="1"/>
  <c r="J37" i="10"/>
  <c r="K37" i="10" a="1"/>
  <c r="K37" i="10"/>
  <c r="L37" i="10" a="1"/>
  <c r="L37" i="10"/>
  <c r="M37" i="10" a="1"/>
  <c r="M37" i="10"/>
  <c r="N37" i="10" a="1"/>
  <c r="N37" i="10"/>
  <c r="O37" i="10" a="1"/>
  <c r="O37" i="10"/>
  <c r="P37" i="10" a="1"/>
  <c r="P37" i="10"/>
  <c r="H38" i="10" a="1"/>
  <c r="H38" i="10"/>
  <c r="I38" i="10" a="1"/>
  <c r="I38" i="10"/>
  <c r="J38" i="10" a="1"/>
  <c r="J38" i="10"/>
  <c r="K38" i="10" a="1"/>
  <c r="K38" i="10"/>
  <c r="L38" i="10" a="1"/>
  <c r="L38" i="10"/>
  <c r="M38" i="10" a="1"/>
  <c r="M38" i="10"/>
  <c r="N38" i="10" a="1"/>
  <c r="N38" i="10"/>
  <c r="O38" i="10" a="1"/>
  <c r="O38" i="10"/>
  <c r="P38" i="10" a="1"/>
  <c r="P38" i="10"/>
  <c r="H39" i="10" a="1"/>
  <c r="H39" i="10"/>
  <c r="I39" i="10" a="1"/>
  <c r="I39" i="10"/>
  <c r="J39" i="10" a="1"/>
  <c r="J39" i="10"/>
  <c r="K39" i="10" a="1"/>
  <c r="K39" i="10"/>
  <c r="L39" i="10" a="1"/>
  <c r="L39" i="10"/>
  <c r="M39" i="10" a="1"/>
  <c r="M39" i="10"/>
  <c r="N39" i="10" a="1"/>
  <c r="N39" i="10"/>
  <c r="O39" i="10" a="1"/>
  <c r="O39" i="10"/>
  <c r="P39" i="10" a="1"/>
  <c r="P39" i="10"/>
  <c r="H40" i="10" a="1"/>
  <c r="H40" i="10"/>
  <c r="I40" i="10" a="1"/>
  <c r="I40" i="10"/>
  <c r="J40" i="10" a="1"/>
  <c r="J40" i="10"/>
  <c r="K40" i="10" a="1"/>
  <c r="K40" i="10"/>
  <c r="L40" i="10" a="1"/>
  <c r="L40" i="10"/>
  <c r="M40" i="10" a="1"/>
  <c r="M40" i="10"/>
  <c r="N40" i="10" a="1"/>
  <c r="N40" i="10"/>
  <c r="O40" i="10" a="1"/>
  <c r="O40" i="10"/>
  <c r="P40" i="10" a="1"/>
  <c r="P40" i="10"/>
  <c r="H41" i="10" a="1"/>
  <c r="H41" i="10"/>
  <c r="I41" i="10" a="1"/>
  <c r="I41" i="10"/>
  <c r="J41" i="10" a="1"/>
  <c r="J41" i="10"/>
  <c r="K41" i="10" a="1"/>
  <c r="K41" i="10"/>
  <c r="L41" i="10" a="1"/>
  <c r="L41" i="10"/>
  <c r="M41" i="10" a="1"/>
  <c r="M41" i="10"/>
  <c r="N41" i="10" a="1"/>
  <c r="N41" i="10"/>
  <c r="O41" i="10" a="1"/>
  <c r="O41" i="10"/>
  <c r="P41" i="10" a="1"/>
  <c r="P41" i="10"/>
  <c r="N42" i="10" a="1"/>
  <c r="N42" i="10"/>
  <c r="O42" i="10" a="1"/>
  <c r="O42" i="10"/>
  <c r="P42" i="10" a="1"/>
  <c r="P42" i="10"/>
  <c r="H43" i="10" a="1"/>
  <c r="H43" i="10"/>
  <c r="I43" i="10" a="1"/>
  <c r="I43" i="10"/>
  <c r="J43" i="10" a="1"/>
  <c r="J43" i="10"/>
  <c r="K43" i="10" a="1"/>
  <c r="K43" i="10"/>
  <c r="L43" i="10" a="1"/>
  <c r="L43" i="10"/>
  <c r="M43" i="10" a="1"/>
  <c r="M43" i="10"/>
  <c r="N43" i="10" a="1"/>
  <c r="N43" i="10"/>
  <c r="O43" i="10" a="1"/>
  <c r="O43" i="10"/>
  <c r="P43" i="10" a="1"/>
  <c r="P43" i="10"/>
  <c r="H48" i="10" a="1"/>
  <c r="H48" i="10"/>
  <c r="I48" i="10" a="1"/>
  <c r="I48" i="10"/>
  <c r="J48" i="10" a="1"/>
  <c r="J48" i="10"/>
  <c r="K48" i="10" a="1"/>
  <c r="K48" i="10"/>
  <c r="L48" i="10" a="1"/>
  <c r="L48" i="10"/>
  <c r="M48" i="10" a="1"/>
  <c r="M48" i="10"/>
  <c r="N48" i="10" a="1"/>
  <c r="N48" i="10"/>
  <c r="O48" i="10" a="1"/>
  <c r="O48" i="10"/>
  <c r="P48" i="10" a="1"/>
  <c r="P48" i="10"/>
  <c r="H50" i="10" a="1"/>
  <c r="H50" i="10"/>
  <c r="I50" i="10" a="1"/>
  <c r="I50" i="10"/>
  <c r="J50" i="10" a="1"/>
  <c r="J50" i="10"/>
  <c r="K50" i="10" a="1"/>
  <c r="K50" i="10"/>
  <c r="L50" i="10" a="1"/>
  <c r="L50" i="10"/>
  <c r="M50" i="10" a="1"/>
  <c r="M50" i="10"/>
  <c r="N50" i="10" a="1"/>
  <c r="N50" i="10"/>
  <c r="O50" i="10" a="1"/>
  <c r="O50" i="10"/>
  <c r="P50" i="10" a="1"/>
  <c r="P50" i="10"/>
  <c r="H53" i="10" a="1"/>
  <c r="H53" i="10"/>
  <c r="I53" i="10" a="1"/>
  <c r="I53" i="10"/>
  <c r="J53" i="10" a="1"/>
  <c r="J53" i="10"/>
  <c r="K53" i="10" a="1"/>
  <c r="K53" i="10"/>
  <c r="L53" i="10" a="1"/>
  <c r="L53" i="10"/>
  <c r="M53" i="10" a="1"/>
  <c r="M53" i="10"/>
  <c r="N53" i="10" a="1"/>
  <c r="N53" i="10"/>
  <c r="O53" i="10" a="1"/>
  <c r="O53" i="10"/>
  <c r="P53" i="10" a="1"/>
  <c r="P53" i="10"/>
  <c r="H62" i="10" a="1"/>
  <c r="H62" i="10"/>
  <c r="I62" i="10" a="1"/>
  <c r="I62" i="10"/>
  <c r="J62" i="10" a="1"/>
  <c r="J62" i="10"/>
  <c r="K62" i="10" a="1"/>
  <c r="K62" i="10"/>
  <c r="L62" i="10" a="1"/>
  <c r="L62" i="10"/>
  <c r="M62" i="10" a="1"/>
  <c r="M62" i="10"/>
  <c r="N62" i="10" a="1"/>
  <c r="N62" i="10"/>
  <c r="O62" i="10" a="1"/>
  <c r="O62" i="10"/>
  <c r="P62" i="10" a="1"/>
  <c r="P62" i="10"/>
  <c r="H63" i="10" a="1"/>
  <c r="H63" i="10"/>
  <c r="I63" i="10" a="1"/>
  <c r="I63" i="10"/>
  <c r="J63" i="10" a="1"/>
  <c r="J63" i="10"/>
  <c r="K63" i="10" a="1"/>
  <c r="K63" i="10"/>
  <c r="L63" i="10" a="1"/>
  <c r="L63" i="10"/>
  <c r="M63" i="10" a="1"/>
  <c r="M63" i="10"/>
  <c r="N63" i="10" a="1"/>
  <c r="N63" i="10"/>
  <c r="O63" i="10" a="1"/>
  <c r="O63" i="10"/>
  <c r="P63" i="10" a="1"/>
  <c r="P63" i="10"/>
  <c r="H64" i="10" a="1"/>
  <c r="H64" i="10"/>
  <c r="I64" i="10" a="1"/>
  <c r="I64" i="10"/>
  <c r="J64" i="10" a="1"/>
  <c r="J64" i="10"/>
  <c r="K64" i="10" a="1"/>
  <c r="K64" i="10"/>
  <c r="L64" i="10" a="1"/>
  <c r="L64" i="10"/>
  <c r="M64" i="10" a="1"/>
  <c r="M64" i="10"/>
  <c r="N64" i="10" a="1"/>
  <c r="N64" i="10"/>
  <c r="O64" i="10" a="1"/>
  <c r="O64" i="10"/>
  <c r="P64" i="10" a="1"/>
  <c r="P64" i="10"/>
  <c r="H65" i="10" a="1"/>
  <c r="H65" i="10"/>
  <c r="I65" i="10" a="1"/>
  <c r="I65" i="10"/>
  <c r="J65" i="10" a="1"/>
  <c r="J65" i="10"/>
  <c r="K65" i="10" a="1"/>
  <c r="K65" i="10"/>
  <c r="L65" i="10" a="1"/>
  <c r="L65" i="10"/>
  <c r="M65" i="10" a="1"/>
  <c r="M65" i="10"/>
  <c r="N65" i="10" a="1"/>
  <c r="N65" i="10"/>
  <c r="O65" i="10" a="1"/>
  <c r="O65" i="10"/>
  <c r="P65" i="10" a="1"/>
  <c r="P65" i="10"/>
  <c r="H66" i="10" a="1"/>
  <c r="H66" i="10"/>
  <c r="I66" i="10" a="1"/>
  <c r="I66" i="10"/>
  <c r="J66" i="10" a="1"/>
  <c r="J66" i="10"/>
  <c r="K66" i="10" a="1"/>
  <c r="K66" i="10"/>
  <c r="L66" i="10" a="1"/>
  <c r="L66" i="10"/>
  <c r="M66" i="10" a="1"/>
  <c r="M66" i="10"/>
  <c r="N66" i="10" a="1"/>
  <c r="N66" i="10"/>
  <c r="O66" i="10" a="1"/>
  <c r="O66" i="10"/>
  <c r="P66" i="10" a="1"/>
  <c r="P66" i="10"/>
  <c r="N67" i="10" a="1"/>
  <c r="N67" i="10"/>
  <c r="O67" i="10" a="1"/>
  <c r="O67" i="10"/>
  <c r="P67" i="10" a="1"/>
  <c r="P67" i="10"/>
  <c r="H68" i="10" a="1"/>
  <c r="H68" i="10"/>
  <c r="I68" i="10" a="1"/>
  <c r="I68" i="10"/>
  <c r="J68" i="10" a="1"/>
  <c r="J68" i="10"/>
  <c r="K68" i="10" a="1"/>
  <c r="K68" i="10"/>
  <c r="L68" i="10" a="1"/>
  <c r="L68" i="10"/>
  <c r="M68" i="10" a="1"/>
  <c r="M68" i="10"/>
  <c r="N68" i="10" a="1"/>
  <c r="N68" i="10"/>
  <c r="O68" i="10" a="1"/>
  <c r="O68" i="10"/>
  <c r="P68" i="10" a="1"/>
  <c r="P68" i="10"/>
  <c r="H73" i="10" a="1"/>
  <c r="H73" i="10"/>
  <c r="I73" i="10" a="1"/>
  <c r="I73" i="10"/>
  <c r="J73" i="10" a="1"/>
  <c r="J73" i="10"/>
  <c r="K73" i="10" a="1"/>
  <c r="K73" i="10"/>
  <c r="L73" i="10" a="1"/>
  <c r="L73" i="10"/>
  <c r="M73" i="10" a="1"/>
  <c r="M73" i="10"/>
  <c r="N73" i="10" a="1"/>
  <c r="N73" i="10"/>
  <c r="O73" i="10" a="1"/>
  <c r="O73" i="10"/>
  <c r="P73" i="10" a="1"/>
  <c r="P73" i="10"/>
  <c r="H75" i="10" a="1"/>
  <c r="H75" i="10"/>
  <c r="I75" i="10" a="1"/>
  <c r="I75" i="10"/>
  <c r="J75" i="10" a="1"/>
  <c r="J75" i="10"/>
  <c r="K75" i="10" a="1"/>
  <c r="K75" i="10"/>
  <c r="L75" i="10" a="1"/>
  <c r="L75" i="10"/>
  <c r="M75" i="10" a="1"/>
  <c r="M75" i="10"/>
  <c r="N75" i="10" a="1"/>
  <c r="N75" i="10"/>
  <c r="O75" i="10" a="1"/>
  <c r="O75" i="10"/>
  <c r="P75" i="10" a="1"/>
  <c r="P75" i="10"/>
  <c r="H78" i="10" a="1"/>
  <c r="H78" i="10"/>
  <c r="I78" i="10" a="1"/>
  <c r="I78" i="10"/>
  <c r="J78" i="10" a="1"/>
  <c r="J78" i="10"/>
  <c r="K78" i="10" a="1"/>
  <c r="K78" i="10"/>
  <c r="L78" i="10" a="1"/>
  <c r="L78" i="10"/>
  <c r="M78" i="10" a="1"/>
  <c r="M78" i="10"/>
  <c r="N78" i="10" a="1"/>
  <c r="N78" i="10"/>
  <c r="O78" i="10" a="1"/>
  <c r="O78" i="10"/>
  <c r="P78" i="10" a="1"/>
  <c r="P78" i="10"/>
  <c r="H87" i="10" a="1"/>
  <c r="H87" i="10"/>
  <c r="I87" i="10" a="1"/>
  <c r="I87" i="10"/>
  <c r="J87" i="10" a="1"/>
  <c r="J87" i="10"/>
  <c r="K87" i="10" a="1"/>
  <c r="K87" i="10"/>
  <c r="L87" i="10" a="1"/>
  <c r="L87" i="10"/>
  <c r="M87" i="10" a="1"/>
  <c r="M87" i="10"/>
  <c r="N87" i="10" a="1"/>
  <c r="N87" i="10"/>
  <c r="O87" i="10" a="1"/>
  <c r="O87" i="10"/>
  <c r="P87" i="10" a="1"/>
  <c r="P87" i="10"/>
  <c r="H88" i="10" a="1"/>
  <c r="H88" i="10"/>
  <c r="I88" i="10" a="1"/>
  <c r="I88" i="10"/>
  <c r="J88" i="10" a="1"/>
  <c r="J88" i="10"/>
  <c r="K88" i="10" a="1"/>
  <c r="K88" i="10"/>
  <c r="L88" i="10" a="1"/>
  <c r="L88" i="10"/>
  <c r="M88" i="10" a="1"/>
  <c r="M88" i="10"/>
  <c r="N88" i="10" a="1"/>
  <c r="N88" i="10"/>
  <c r="O88" i="10" a="1"/>
  <c r="O88" i="10"/>
  <c r="P88" i="10" a="1"/>
  <c r="P88" i="10"/>
  <c r="H89" i="10" a="1"/>
  <c r="H89" i="10"/>
  <c r="I89" i="10" a="1"/>
  <c r="I89" i="10"/>
  <c r="J89" i="10" a="1"/>
  <c r="J89" i="10"/>
  <c r="K89" i="10" a="1"/>
  <c r="K89" i="10"/>
  <c r="L89" i="10" a="1"/>
  <c r="L89" i="10"/>
  <c r="M89" i="10" a="1"/>
  <c r="M89" i="10"/>
  <c r="N89" i="10" a="1"/>
  <c r="N89" i="10"/>
  <c r="O89" i="10" a="1"/>
  <c r="O89" i="10"/>
  <c r="P89" i="10" a="1"/>
  <c r="P89" i="10"/>
  <c r="H90" i="10" a="1"/>
  <c r="H90" i="10"/>
  <c r="I90" i="10" a="1"/>
  <c r="I90" i="10"/>
  <c r="J90" i="10" a="1"/>
  <c r="J90" i="10"/>
  <c r="K90" i="10" a="1"/>
  <c r="K90" i="10"/>
  <c r="L90" i="10" a="1"/>
  <c r="L90" i="10"/>
  <c r="M90" i="10" a="1"/>
  <c r="M90" i="10"/>
  <c r="N90" i="10" a="1"/>
  <c r="N90" i="10"/>
  <c r="O90" i="10" a="1"/>
  <c r="O90" i="10"/>
  <c r="P90" i="10" a="1"/>
  <c r="P90" i="10"/>
  <c r="H91" i="10" a="1"/>
  <c r="H91" i="10"/>
  <c r="I91" i="10" a="1"/>
  <c r="I91" i="10"/>
  <c r="J91" i="10" a="1"/>
  <c r="J91" i="10"/>
  <c r="K91" i="10" a="1"/>
  <c r="K91" i="10"/>
  <c r="L91" i="10" a="1"/>
  <c r="L91" i="10"/>
  <c r="M91" i="10" a="1"/>
  <c r="M91" i="10"/>
  <c r="N91" i="10" a="1"/>
  <c r="N91" i="10"/>
  <c r="O91" i="10" a="1"/>
  <c r="O91" i="10"/>
  <c r="P91" i="10" a="1"/>
  <c r="P91" i="10"/>
  <c r="N92" i="10" a="1"/>
  <c r="N92" i="10"/>
  <c r="O92" i="10" a="1"/>
  <c r="O92" i="10"/>
  <c r="P92" i="10" a="1"/>
  <c r="P92" i="10"/>
  <c r="H93" i="10" a="1"/>
  <c r="H93" i="10"/>
  <c r="I93" i="10" a="1"/>
  <c r="I93" i="10"/>
  <c r="J93" i="10" a="1"/>
  <c r="J93" i="10"/>
  <c r="K93" i="10" a="1"/>
  <c r="K93" i="10"/>
  <c r="L93" i="10" a="1"/>
  <c r="L93" i="10"/>
  <c r="M93" i="10" a="1"/>
  <c r="M93" i="10"/>
  <c r="N93" i="10" a="1"/>
  <c r="N93" i="10"/>
  <c r="O93" i="10" a="1"/>
  <c r="O93" i="10"/>
  <c r="P93" i="10" a="1"/>
  <c r="P93" i="10"/>
  <c r="H98" i="10" a="1"/>
  <c r="H98" i="10"/>
  <c r="I98" i="10" a="1"/>
  <c r="I98" i="10"/>
  <c r="J98" i="10" a="1"/>
  <c r="J98" i="10"/>
  <c r="K98" i="10" a="1"/>
  <c r="K98" i="10"/>
  <c r="L98" i="10" a="1"/>
  <c r="L98" i="10"/>
  <c r="M98" i="10" a="1"/>
  <c r="M98" i="10"/>
  <c r="N98" i="10" a="1"/>
  <c r="N98" i="10"/>
  <c r="O98" i="10" a="1"/>
  <c r="O98" i="10"/>
  <c r="P98" i="10" a="1"/>
  <c r="P98" i="10"/>
  <c r="H100" i="10" a="1"/>
  <c r="H100" i="10"/>
  <c r="I100" i="10" a="1"/>
  <c r="I100" i="10"/>
  <c r="J100" i="10" a="1"/>
  <c r="J100" i="10"/>
  <c r="K100" i="10" a="1"/>
  <c r="K100" i="10"/>
  <c r="L100" i="10" a="1"/>
  <c r="L100" i="10"/>
  <c r="M100" i="10" a="1"/>
  <c r="M100" i="10"/>
  <c r="N100" i="10" a="1"/>
  <c r="N100" i="10"/>
  <c r="O100" i="10" a="1"/>
  <c r="O100" i="10"/>
  <c r="P100" i="10" a="1"/>
  <c r="P100" i="10"/>
  <c r="H103" i="10" a="1"/>
  <c r="H103" i="10"/>
  <c r="I103" i="10" a="1"/>
  <c r="I103" i="10"/>
  <c r="J103" i="10" a="1"/>
  <c r="J103" i="10"/>
  <c r="K103" i="10" a="1"/>
  <c r="K103" i="10"/>
  <c r="L103" i="10" a="1"/>
  <c r="L103" i="10"/>
  <c r="M103" i="10" a="1"/>
  <c r="M103" i="10"/>
  <c r="N103" i="10" a="1"/>
  <c r="N103" i="10"/>
  <c r="O103" i="10" a="1"/>
  <c r="O103" i="10"/>
  <c r="P103" i="10" a="1"/>
  <c r="P103" i="10"/>
  <c r="H112" i="10" a="1"/>
  <c r="H112" i="10"/>
  <c r="I112" i="10" a="1"/>
  <c r="I112" i="10"/>
  <c r="J112" i="10" a="1"/>
  <c r="J112" i="10"/>
  <c r="K112" i="10" a="1"/>
  <c r="K112" i="10"/>
  <c r="L112" i="10" a="1"/>
  <c r="L112" i="10"/>
  <c r="M112" i="10" a="1"/>
  <c r="M112" i="10"/>
  <c r="N112" i="10" a="1"/>
  <c r="N112" i="10"/>
  <c r="O112" i="10" a="1"/>
  <c r="O112" i="10"/>
  <c r="P112" i="10" a="1"/>
  <c r="P112" i="10"/>
  <c r="H113" i="10" a="1"/>
  <c r="H113" i="10"/>
  <c r="I113" i="10" a="1"/>
  <c r="I113" i="10"/>
  <c r="J113" i="10" a="1"/>
  <c r="J113" i="10"/>
  <c r="K113" i="10" a="1"/>
  <c r="K113" i="10"/>
  <c r="L113" i="10" a="1"/>
  <c r="L113" i="10"/>
  <c r="M113" i="10" a="1"/>
  <c r="M113" i="10"/>
  <c r="N113" i="10" a="1"/>
  <c r="N113" i="10"/>
  <c r="O113" i="10" a="1"/>
  <c r="O113" i="10"/>
  <c r="P113" i="10" a="1"/>
  <c r="P113" i="10"/>
  <c r="H114" i="10" a="1"/>
  <c r="H114" i="10"/>
  <c r="I114" i="10" a="1"/>
  <c r="I114" i="10"/>
  <c r="J114" i="10" a="1"/>
  <c r="J114" i="10"/>
  <c r="K114" i="10" a="1"/>
  <c r="K114" i="10"/>
  <c r="L114" i="10" a="1"/>
  <c r="L114" i="10"/>
  <c r="M114" i="10" a="1"/>
  <c r="M114" i="10"/>
  <c r="N114" i="10" a="1"/>
  <c r="N114" i="10"/>
  <c r="O114" i="10" a="1"/>
  <c r="O114" i="10"/>
  <c r="P114" i="10" a="1"/>
  <c r="P114" i="10"/>
  <c r="H115" i="10" a="1"/>
  <c r="H115" i="10"/>
  <c r="I115" i="10" a="1"/>
  <c r="I115" i="10"/>
  <c r="J115" i="10" a="1"/>
  <c r="J115" i="10"/>
  <c r="K115" i="10" a="1"/>
  <c r="K115" i="10"/>
  <c r="L115" i="10" a="1"/>
  <c r="L115" i="10"/>
  <c r="M115" i="10" a="1"/>
  <c r="M115" i="10"/>
  <c r="N115" i="10" a="1"/>
  <c r="N115" i="10"/>
  <c r="O115" i="10" a="1"/>
  <c r="O115" i="10"/>
  <c r="P115" i="10" a="1"/>
  <c r="P115" i="10"/>
  <c r="H116" i="10" a="1"/>
  <c r="H116" i="10"/>
  <c r="I116" i="10" a="1"/>
  <c r="I116" i="10"/>
  <c r="J116" i="10" a="1"/>
  <c r="J116" i="10"/>
  <c r="K116" i="10" a="1"/>
  <c r="K116" i="10"/>
  <c r="L116" i="10" a="1"/>
  <c r="L116" i="10"/>
  <c r="M116" i="10" a="1"/>
  <c r="M116" i="10"/>
  <c r="N116" i="10" a="1"/>
  <c r="N116" i="10"/>
  <c r="O116" i="10" a="1"/>
  <c r="O116" i="10"/>
  <c r="P116" i="10" a="1"/>
  <c r="P116" i="10"/>
  <c r="N117" i="10" a="1"/>
  <c r="N117" i="10"/>
  <c r="O117" i="10" a="1"/>
  <c r="O117" i="10"/>
  <c r="P117" i="10" a="1"/>
  <c r="P117" i="10"/>
  <c r="H118" i="10" a="1"/>
  <c r="H118" i="10"/>
  <c r="I118" i="10" a="1"/>
  <c r="I118" i="10"/>
  <c r="J118" i="10" a="1"/>
  <c r="J118" i="10"/>
  <c r="K118" i="10" a="1"/>
  <c r="K118" i="10"/>
  <c r="L118" i="10" a="1"/>
  <c r="L118" i="10"/>
  <c r="M118" i="10" a="1"/>
  <c r="M118" i="10"/>
  <c r="N118" i="10" a="1"/>
  <c r="N118" i="10"/>
  <c r="O118" i="10" a="1"/>
  <c r="O118" i="10"/>
  <c r="P118" i="10" a="1"/>
  <c r="P118" i="10"/>
  <c r="H123" i="10" a="1"/>
  <c r="H123" i="10"/>
  <c r="I123" i="10" a="1"/>
  <c r="I123" i="10"/>
  <c r="J123" i="10" a="1"/>
  <c r="J123" i="10"/>
  <c r="K123" i="10" a="1"/>
  <c r="K123" i="10"/>
  <c r="L123" i="10" a="1"/>
  <c r="L123" i="10"/>
  <c r="M123" i="10" a="1"/>
  <c r="M123" i="10"/>
  <c r="N123" i="10" a="1"/>
  <c r="N123" i="10"/>
  <c r="O123" i="10" a="1"/>
  <c r="O123" i="10"/>
  <c r="P123" i="10" a="1"/>
  <c r="P123" i="10"/>
  <c r="H125" i="10" a="1"/>
  <c r="H125" i="10"/>
  <c r="I125" i="10" a="1"/>
  <c r="I125" i="10"/>
  <c r="J125" i="10" a="1"/>
  <c r="J125" i="10"/>
  <c r="K125" i="10" a="1"/>
  <c r="K125" i="10"/>
  <c r="L125" i="10" a="1"/>
  <c r="L125" i="10"/>
  <c r="M125" i="10" a="1"/>
  <c r="M125" i="10"/>
  <c r="N125" i="10" a="1"/>
  <c r="N125" i="10"/>
  <c r="O125" i="10" a="1"/>
  <c r="O125" i="10"/>
  <c r="P125" i="10" a="1"/>
  <c r="P125" i="10"/>
  <c r="H128" i="10" a="1"/>
  <c r="H128" i="10"/>
  <c r="I128" i="10" a="1"/>
  <c r="I128" i="10"/>
  <c r="J128" i="10" a="1"/>
  <c r="J128" i="10"/>
  <c r="K128" i="10" a="1"/>
  <c r="K128" i="10"/>
  <c r="L128" i="10" a="1"/>
  <c r="L128" i="10"/>
  <c r="M128" i="10" a="1"/>
  <c r="M128" i="10"/>
  <c r="N128" i="10" a="1"/>
  <c r="N128" i="10"/>
  <c r="O128" i="10" a="1"/>
  <c r="O128" i="10"/>
  <c r="P128" i="10" a="1"/>
  <c r="P128" i="10"/>
  <c r="C9" i="10" a="1"/>
  <c r="C9" i="10"/>
  <c r="B12" i="6"/>
  <c r="O12" i="6"/>
  <c r="F9" i="10" a="1"/>
  <c r="F9" i="10"/>
  <c r="E12" i="6"/>
  <c r="R12" i="6"/>
  <c r="D9" i="10" a="1"/>
  <c r="D9" i="10"/>
  <c r="C12" i="6"/>
  <c r="P12" i="6"/>
  <c r="E9" i="10" a="1"/>
  <c r="E9" i="10"/>
  <c r="D12" i="6"/>
  <c r="Q12" i="6"/>
  <c r="G9" i="10" a="1"/>
  <c r="G9" i="10"/>
  <c r="F12" i="6"/>
  <c r="S12" i="6"/>
  <c r="C34" i="10" a="1"/>
  <c r="C34" i="10"/>
  <c r="B13" i="6"/>
  <c r="O13" i="6"/>
  <c r="D34" i="10" a="1"/>
  <c r="D34" i="10"/>
  <c r="C13" i="6"/>
  <c r="P13" i="6"/>
  <c r="F34" i="10" a="1"/>
  <c r="F34" i="10"/>
  <c r="E13" i="6"/>
  <c r="R13" i="6"/>
  <c r="E34" i="10" a="1"/>
  <c r="E34" i="10"/>
  <c r="D13" i="6"/>
  <c r="Q13" i="6"/>
  <c r="G34" i="10" a="1"/>
  <c r="G34" i="10"/>
  <c r="F13" i="6"/>
  <c r="S13" i="6"/>
  <c r="C59" i="10" a="1"/>
  <c r="C59" i="10"/>
  <c r="B14" i="6"/>
  <c r="O14" i="6"/>
  <c r="F59" i="10" a="1"/>
  <c r="F59" i="10"/>
  <c r="E14" i="6"/>
  <c r="R14" i="6"/>
  <c r="D59" i="10" a="1"/>
  <c r="D59" i="10"/>
  <c r="C14" i="6"/>
  <c r="P14" i="6"/>
  <c r="G59" i="10" a="1"/>
  <c r="G59" i="10"/>
  <c r="F14" i="6"/>
  <c r="S14" i="6"/>
  <c r="E59" i="10" a="1"/>
  <c r="E59" i="10"/>
  <c r="D14" i="6"/>
  <c r="Q14" i="6"/>
  <c r="C84" i="10" a="1"/>
  <c r="C84" i="10"/>
  <c r="B15" i="6"/>
  <c r="O15" i="6"/>
  <c r="G84" i="10" a="1"/>
  <c r="G84" i="10"/>
  <c r="F15" i="6"/>
  <c r="S15" i="6"/>
  <c r="D84" i="10" a="1"/>
  <c r="D84" i="10"/>
  <c r="C15" i="6"/>
  <c r="P15" i="6"/>
  <c r="F84" i="10" a="1"/>
  <c r="F84" i="10"/>
  <c r="E15" i="6"/>
  <c r="R15" i="6"/>
  <c r="E84" i="10" a="1"/>
  <c r="E84" i="10"/>
  <c r="D15" i="6"/>
  <c r="Q15" i="6"/>
  <c r="B21" i="6"/>
  <c r="B22" i="6"/>
  <c r="B23" i="6"/>
  <c r="B24" i="6"/>
  <c r="C109" i="10" a="1"/>
  <c r="C109" i="10"/>
  <c r="B16" i="6"/>
  <c r="B25" i="6"/>
  <c r="B26" i="6"/>
  <c r="B40" i="6"/>
  <c r="B43" i="6"/>
  <c r="B44" i="6"/>
  <c r="B17" i="6"/>
  <c r="O17" i="6"/>
  <c r="O16" i="6"/>
  <c r="F21" i="6"/>
  <c r="F22" i="6"/>
  <c r="F23" i="6"/>
  <c r="F24" i="6"/>
  <c r="G109" i="10" a="1"/>
  <c r="G109" i="10"/>
  <c r="F16" i="6"/>
  <c r="F25" i="6"/>
  <c r="F26" i="6"/>
  <c r="F40" i="6"/>
  <c r="F43" i="6"/>
  <c r="F44" i="6"/>
  <c r="D21" i="6"/>
  <c r="D22" i="6"/>
  <c r="D23" i="6"/>
  <c r="D24" i="6"/>
  <c r="E109" i="10" a="1"/>
  <c r="E109" i="10"/>
  <c r="D16" i="6"/>
  <c r="D25" i="6"/>
  <c r="D26" i="6"/>
  <c r="D40" i="6"/>
  <c r="D43" i="6"/>
  <c r="D44" i="6"/>
  <c r="E21" i="6"/>
  <c r="E22" i="6"/>
  <c r="E23" i="6"/>
  <c r="E24" i="6"/>
  <c r="F109" i="10" a="1"/>
  <c r="F109" i="10"/>
  <c r="E16" i="6"/>
  <c r="E25" i="6"/>
  <c r="E26" i="6"/>
  <c r="E40" i="6"/>
  <c r="E43" i="6"/>
  <c r="E44" i="6"/>
  <c r="F17" i="6"/>
  <c r="S17" i="6"/>
  <c r="E17" i="6"/>
  <c r="R17" i="6"/>
  <c r="D17" i="6"/>
  <c r="Q17" i="6"/>
  <c r="C21" i="6"/>
  <c r="C22" i="6"/>
  <c r="C23" i="6"/>
  <c r="C24" i="6"/>
  <c r="D109" i="10" a="1"/>
  <c r="D109" i="10"/>
  <c r="C16" i="6"/>
  <c r="C25" i="6"/>
  <c r="C26" i="6"/>
  <c r="C40" i="6"/>
  <c r="C43" i="6"/>
  <c r="C44" i="6"/>
  <c r="C17" i="6"/>
  <c r="P17" i="6"/>
  <c r="Q16" i="6"/>
  <c r="P16" i="6"/>
  <c r="S16" i="6"/>
  <c r="R16" i="6"/>
  <c r="F24" i="10" a="1"/>
  <c r="F24" i="10"/>
  <c r="F49" i="10" a="1"/>
  <c r="F49" i="10"/>
  <c r="F74" i="10" a="1"/>
  <c r="F74" i="10"/>
  <c r="F99" i="10" a="1"/>
  <c r="F99" i="10"/>
  <c r="F124" i="10" a="1"/>
  <c r="F124" i="10"/>
  <c r="F4" i="10"/>
  <c r="G24" i="10" a="1"/>
  <c r="G24" i="10"/>
  <c r="G49" i="10" a="1"/>
  <c r="G49" i="10"/>
  <c r="G74" i="10" a="1"/>
  <c r="G74" i="10"/>
  <c r="G99" i="10" a="1"/>
  <c r="G99" i="10"/>
  <c r="G124" i="10" a="1"/>
  <c r="G124" i="10"/>
  <c r="G4" i="10"/>
  <c r="E24" i="10" a="1"/>
  <c r="E24" i="10"/>
  <c r="E49" i="10" a="1"/>
  <c r="E49" i="10"/>
  <c r="E74" i="10" a="1"/>
  <c r="E74" i="10"/>
  <c r="E99" i="10" a="1"/>
  <c r="E99" i="10"/>
  <c r="E124" i="10" a="1"/>
  <c r="E124" i="10"/>
  <c r="E4" i="10"/>
  <c r="D24" i="10" a="1"/>
  <c r="D24" i="10"/>
  <c r="D49" i="10" a="1"/>
  <c r="D49" i="10"/>
  <c r="D74" i="10" a="1"/>
  <c r="D74" i="10"/>
  <c r="D99" i="10" a="1"/>
  <c r="D99" i="10"/>
  <c r="D124" i="10" a="1"/>
  <c r="D124" i="10"/>
  <c r="D4" i="10"/>
  <c r="C8" i="10" a="1"/>
  <c r="C8" i="10"/>
  <c r="D8" i="10" a="1"/>
  <c r="D8" i="10"/>
  <c r="E8" i="10" a="1"/>
  <c r="E8" i="10"/>
  <c r="F8" i="10" a="1"/>
  <c r="F8" i="10"/>
  <c r="G8" i="10" a="1"/>
  <c r="G8" i="10"/>
  <c r="C33" i="10" a="1"/>
  <c r="C33" i="10"/>
  <c r="D33" i="10" a="1"/>
  <c r="D33" i="10"/>
  <c r="E33" i="10" a="1"/>
  <c r="E33" i="10"/>
  <c r="F33" i="10" a="1"/>
  <c r="F33" i="10"/>
  <c r="G33" i="10" a="1"/>
  <c r="G33" i="10"/>
  <c r="C58" i="10" a="1"/>
  <c r="C58" i="10"/>
  <c r="D58" i="10" a="1"/>
  <c r="D58" i="10"/>
  <c r="E58" i="10" a="1"/>
  <c r="E58" i="10"/>
  <c r="F58" i="10" a="1"/>
  <c r="F58" i="10"/>
  <c r="G58" i="10" a="1"/>
  <c r="G58" i="10"/>
  <c r="C83" i="10" a="1"/>
  <c r="C83" i="10"/>
  <c r="D83" i="10" a="1"/>
  <c r="D83" i="10"/>
  <c r="E83" i="10" a="1"/>
  <c r="E83" i="10"/>
  <c r="F83" i="10" a="1"/>
  <c r="F83" i="10"/>
  <c r="G83" i="10" a="1"/>
  <c r="G83" i="10"/>
  <c r="C108" i="10" a="1"/>
  <c r="C108" i="10"/>
  <c r="D108" i="10" a="1"/>
  <c r="D108" i="10"/>
  <c r="E108" i="10" a="1"/>
  <c r="E108" i="10"/>
  <c r="F108" i="10" a="1"/>
  <c r="F108" i="10"/>
  <c r="G108" i="10" a="1"/>
  <c r="G108" i="10"/>
  <c r="H24" i="10" a="1"/>
  <c r="H24" i="10"/>
  <c r="H49" i="10" a="1"/>
  <c r="H49" i="10"/>
  <c r="H74" i="10" a="1"/>
  <c r="H74" i="10"/>
  <c r="H99" i="10" a="1"/>
  <c r="H99" i="10"/>
  <c r="H124" i="10" a="1"/>
  <c r="H124" i="10"/>
  <c r="H4" i="10"/>
  <c r="I24" i="10" a="1"/>
  <c r="I24" i="10"/>
  <c r="I49" i="10" a="1"/>
  <c r="I49" i="10"/>
  <c r="I74" i="10" a="1"/>
  <c r="I74" i="10"/>
  <c r="I99" i="10" a="1"/>
  <c r="I99" i="10"/>
  <c r="I124" i="10" a="1"/>
  <c r="I124" i="10"/>
  <c r="I4" i="10"/>
  <c r="J24" i="10" a="1"/>
  <c r="J24" i="10"/>
  <c r="J49" i="10" a="1"/>
  <c r="J49" i="10"/>
  <c r="J74" i="10" a="1"/>
  <c r="J74" i="10"/>
  <c r="J99" i="10" a="1"/>
  <c r="J99" i="10"/>
  <c r="J124" i="10" a="1"/>
  <c r="J124" i="10"/>
  <c r="J4" i="10"/>
  <c r="K24" i="10" a="1"/>
  <c r="K24" i="10"/>
  <c r="K49" i="10" a="1"/>
  <c r="K49" i="10"/>
  <c r="K74" i="10" a="1"/>
  <c r="K74" i="10"/>
  <c r="K99" i="10" a="1"/>
  <c r="K99" i="10"/>
  <c r="K124" i="10" a="1"/>
  <c r="K124" i="10"/>
  <c r="K4" i="10"/>
  <c r="L24" i="10" a="1"/>
  <c r="L24" i="10"/>
  <c r="L49" i="10" a="1"/>
  <c r="L49" i="10"/>
  <c r="L74" i="10" a="1"/>
  <c r="L74" i="10"/>
  <c r="L99" i="10" a="1"/>
  <c r="L99" i="10"/>
  <c r="L124" i="10" a="1"/>
  <c r="L124" i="10"/>
  <c r="L4" i="10"/>
  <c r="M24" i="10" a="1"/>
  <c r="M24" i="10"/>
  <c r="M49" i="10" a="1"/>
  <c r="M49" i="10"/>
  <c r="M74" i="10" a="1"/>
  <c r="M74" i="10"/>
  <c r="M99" i="10" a="1"/>
  <c r="M99" i="10"/>
  <c r="M124" i="10" a="1"/>
  <c r="M124" i="10"/>
  <c r="M4" i="10"/>
  <c r="N24" i="10" a="1"/>
  <c r="N24" i="10"/>
  <c r="N49" i="10" a="1"/>
  <c r="N49" i="10"/>
  <c r="N74" i="10" a="1"/>
  <c r="N74" i="10"/>
  <c r="N99" i="10" a="1"/>
  <c r="N99" i="10"/>
  <c r="N124" i="10" a="1"/>
  <c r="N124" i="10"/>
  <c r="N4" i="10"/>
  <c r="O24" i="10" a="1"/>
  <c r="O24" i="10"/>
  <c r="O49" i="10" a="1"/>
  <c r="O49" i="10"/>
  <c r="O74" i="10" a="1"/>
  <c r="O74" i="10"/>
  <c r="O99" i="10" a="1"/>
  <c r="O99" i="10"/>
  <c r="O124" i="10" a="1"/>
  <c r="O124" i="10"/>
  <c r="O4" i="10"/>
  <c r="P24" i="10" a="1"/>
  <c r="P24" i="10"/>
  <c r="P49" i="10" a="1"/>
  <c r="P49" i="10"/>
  <c r="P74" i="10" a="1"/>
  <c r="P74" i="10"/>
  <c r="P99" i="10" a="1"/>
  <c r="P99" i="10"/>
  <c r="P124" i="10" a="1"/>
  <c r="P124" i="10"/>
  <c r="P4" i="10"/>
  <c r="H8" i="10" a="1"/>
  <c r="H8" i="10"/>
  <c r="I8" i="10" a="1"/>
  <c r="I8" i="10"/>
  <c r="J8" i="10" a="1"/>
  <c r="J8" i="10"/>
  <c r="K8" i="10" a="1"/>
  <c r="K8" i="10"/>
  <c r="L8" i="10" a="1"/>
  <c r="L8" i="10"/>
  <c r="M8" i="10" a="1"/>
  <c r="M8" i="10"/>
  <c r="N8" i="10" a="1"/>
  <c r="N8" i="10"/>
  <c r="O8" i="10" a="1"/>
  <c r="O8" i="10"/>
  <c r="P8" i="10" a="1"/>
  <c r="P8" i="10"/>
  <c r="N9" i="10" a="1"/>
  <c r="N9" i="10"/>
  <c r="O9" i="10" a="1"/>
  <c r="O9" i="10"/>
  <c r="P9" i="10" a="1"/>
  <c r="P9" i="10"/>
  <c r="H33" i="10" a="1"/>
  <c r="H33" i="10"/>
  <c r="I33" i="10" a="1"/>
  <c r="I33" i="10"/>
  <c r="J33" i="10" a="1"/>
  <c r="J33" i="10"/>
  <c r="K33" i="10" a="1"/>
  <c r="K33" i="10"/>
  <c r="L33" i="10" a="1"/>
  <c r="L33" i="10"/>
  <c r="M33" i="10" a="1"/>
  <c r="M33" i="10"/>
  <c r="N33" i="10" a="1"/>
  <c r="N33" i="10"/>
  <c r="O33" i="10" a="1"/>
  <c r="O33" i="10"/>
  <c r="P33" i="10" a="1"/>
  <c r="P33" i="10"/>
  <c r="N34" i="10" a="1"/>
  <c r="N34" i="10"/>
  <c r="O34" i="10" a="1"/>
  <c r="O34" i="10"/>
  <c r="P34" i="10" a="1"/>
  <c r="P34" i="10"/>
  <c r="H58" i="10" a="1"/>
  <c r="H58" i="10"/>
  <c r="I58" i="10" a="1"/>
  <c r="I58" i="10"/>
  <c r="J58" i="10" a="1"/>
  <c r="J58" i="10"/>
  <c r="K58" i="10" a="1"/>
  <c r="K58" i="10"/>
  <c r="L58" i="10" a="1"/>
  <c r="L58" i="10"/>
  <c r="M58" i="10" a="1"/>
  <c r="M58" i="10"/>
  <c r="N58" i="10" a="1"/>
  <c r="N58" i="10"/>
  <c r="O58" i="10" a="1"/>
  <c r="O58" i="10"/>
  <c r="P58" i="10" a="1"/>
  <c r="P58" i="10"/>
  <c r="N59" i="10" a="1"/>
  <c r="N59" i="10"/>
  <c r="O59" i="10" a="1"/>
  <c r="O59" i="10"/>
  <c r="P59" i="10" a="1"/>
  <c r="P59" i="10"/>
  <c r="H83" i="10" a="1"/>
  <c r="H83" i="10"/>
  <c r="I83" i="10" a="1"/>
  <c r="I83" i="10"/>
  <c r="J83" i="10" a="1"/>
  <c r="J83" i="10"/>
  <c r="K83" i="10" a="1"/>
  <c r="K83" i="10"/>
  <c r="L83" i="10" a="1"/>
  <c r="L83" i="10"/>
  <c r="M83" i="10" a="1"/>
  <c r="M83" i="10"/>
  <c r="N83" i="10" a="1"/>
  <c r="N83" i="10"/>
  <c r="O83" i="10" a="1"/>
  <c r="O83" i="10"/>
  <c r="P83" i="10" a="1"/>
  <c r="P83" i="10"/>
  <c r="N84" i="10" a="1"/>
  <c r="N84" i="10"/>
  <c r="O84" i="10" a="1"/>
  <c r="O84" i="10"/>
  <c r="P84" i="10" a="1"/>
  <c r="P84" i="10"/>
  <c r="H108" i="10" a="1"/>
  <c r="H108" i="10"/>
  <c r="I108" i="10" a="1"/>
  <c r="I108" i="10"/>
  <c r="J108" i="10" a="1"/>
  <c r="J108" i="10"/>
  <c r="K108" i="10" a="1"/>
  <c r="K108" i="10"/>
  <c r="L108" i="10" a="1"/>
  <c r="L108" i="10"/>
  <c r="M108" i="10" a="1"/>
  <c r="M108" i="10"/>
  <c r="N108" i="10" a="1"/>
  <c r="N108" i="10"/>
  <c r="O108" i="10" a="1"/>
  <c r="O108" i="10"/>
  <c r="P108" i="10" a="1"/>
  <c r="P108" i="10"/>
  <c r="N109" i="10" a="1"/>
  <c r="N109" i="10"/>
  <c r="O109" i="10" a="1"/>
  <c r="O109" i="10"/>
  <c r="P109" i="10" a="1"/>
  <c r="P109" i="10"/>
  <c r="C125" i="10" a="1"/>
  <c r="C125" i="10"/>
  <c r="P129" i="10"/>
  <c r="O129" i="10"/>
  <c r="N129" i="10"/>
  <c r="M129" i="10"/>
  <c r="L129" i="10"/>
  <c r="K129" i="10"/>
  <c r="J129" i="10"/>
  <c r="I129" i="10"/>
  <c r="H129" i="10"/>
  <c r="C100" i="10" a="1"/>
  <c r="C100" i="10"/>
  <c r="P104" i="10"/>
  <c r="O104" i="10"/>
  <c r="N104" i="10"/>
  <c r="M104" i="10"/>
  <c r="L104" i="10"/>
  <c r="K104" i="10"/>
  <c r="J104" i="10"/>
  <c r="I104" i="10"/>
  <c r="H104" i="10"/>
  <c r="C75" i="10" a="1"/>
  <c r="C75" i="10"/>
  <c r="P79" i="10"/>
  <c r="O79" i="10"/>
  <c r="N79" i="10"/>
  <c r="M79" i="10"/>
  <c r="L79" i="10"/>
  <c r="K79" i="10"/>
  <c r="J79" i="10"/>
  <c r="I79" i="10"/>
  <c r="H79" i="10"/>
  <c r="C50" i="10" a="1"/>
  <c r="C50" i="10"/>
  <c r="P54" i="10"/>
  <c r="O54" i="10"/>
  <c r="N54" i="10"/>
  <c r="M54" i="10"/>
  <c r="L54" i="10"/>
  <c r="K54" i="10"/>
  <c r="J54" i="10"/>
  <c r="I54" i="10"/>
  <c r="H54" i="10"/>
  <c r="C25" i="10" a="1"/>
  <c r="C25" i="10"/>
  <c r="P29" i="10"/>
  <c r="O29" i="10"/>
  <c r="N29" i="10"/>
  <c r="M29" i="10"/>
  <c r="L29" i="10"/>
  <c r="K29" i="10"/>
  <c r="J29" i="10"/>
  <c r="I29" i="10"/>
  <c r="H29" i="10"/>
  <c r="G129" i="10"/>
  <c r="F129" i="10"/>
  <c r="E129" i="10"/>
  <c r="D129" i="10"/>
  <c r="C129" i="10"/>
  <c r="G104" i="10"/>
  <c r="F104" i="10"/>
  <c r="E104" i="10"/>
  <c r="D104" i="10"/>
  <c r="C104" i="10"/>
  <c r="G79" i="10"/>
  <c r="F79" i="10"/>
  <c r="E79" i="10"/>
  <c r="D79" i="10"/>
  <c r="C79" i="10"/>
  <c r="G54" i="10"/>
  <c r="F54" i="10"/>
  <c r="E54" i="10"/>
  <c r="D54" i="10"/>
  <c r="C54" i="10"/>
  <c r="G29" i="10"/>
  <c r="E29" i="10"/>
  <c r="F29" i="10"/>
  <c r="D29" i="10"/>
  <c r="C29" i="10"/>
  <c r="Q10" i="10" a="1"/>
  <c r="Q10" i="10"/>
  <c r="Q11" i="10" a="1"/>
  <c r="Q11" i="10"/>
  <c r="Q35" i="10" a="1"/>
  <c r="Q36" i="10" a="1"/>
  <c r="Q60" i="10" a="1"/>
  <c r="Q61" i="10" a="1"/>
  <c r="Q85" i="10" a="1"/>
  <c r="Q86" i="10" a="1"/>
  <c r="Q110" i="10" a="1"/>
  <c r="Q111" i="10" a="1"/>
  <c r="Q35" i="10"/>
  <c r="Q36" i="10"/>
  <c r="Q60" i="10"/>
  <c r="Q61" i="10"/>
  <c r="Q85" i="10"/>
  <c r="Q86" i="10"/>
  <c r="Q110" i="10"/>
  <c r="Q111" i="10"/>
  <c r="Q5" i="10"/>
  <c r="R10" i="10" a="1"/>
  <c r="R10" i="10"/>
  <c r="R11" i="10" a="1"/>
  <c r="R11" i="10"/>
  <c r="R35" i="10" a="1"/>
  <c r="R36" i="10" a="1"/>
  <c r="R60" i="10" a="1"/>
  <c r="R61" i="10" a="1"/>
  <c r="R85" i="10" a="1"/>
  <c r="R86" i="10" a="1"/>
  <c r="R110" i="10" a="1"/>
  <c r="R111" i="10" a="1"/>
  <c r="R35" i="10"/>
  <c r="R36" i="10"/>
  <c r="R60" i="10"/>
  <c r="R61" i="10"/>
  <c r="R85" i="10"/>
  <c r="R86" i="10"/>
  <c r="R110" i="10"/>
  <c r="R111" i="10"/>
  <c r="R5" i="10"/>
  <c r="Q30" i="10" a="1"/>
  <c r="Q30" i="10"/>
  <c r="Q55" i="10" a="1"/>
  <c r="Q55" i="10"/>
  <c r="Q80" i="10" a="1"/>
  <c r="Q80" i="10"/>
  <c r="Q105" i="10" a="1"/>
  <c r="Q105" i="10"/>
  <c r="Q130" i="10" a="1"/>
  <c r="Q130" i="10"/>
  <c r="Q6" i="10"/>
  <c r="R30" i="10" a="1"/>
  <c r="R30" i="10"/>
  <c r="R55" i="10" a="1"/>
  <c r="R55" i="10"/>
  <c r="R80" i="10" a="1"/>
  <c r="R80" i="10"/>
  <c r="R105" i="10" a="1"/>
  <c r="R105" i="10"/>
  <c r="R130" i="10" a="1"/>
  <c r="R130" i="10"/>
  <c r="R6" i="10"/>
  <c r="Q12" i="10" a="1"/>
  <c r="Q12" i="10"/>
  <c r="R12" i="10" a="1"/>
  <c r="R12" i="10"/>
  <c r="Q13" i="10" a="1"/>
  <c r="Q13" i="10"/>
  <c r="R13" i="10" a="1"/>
  <c r="R13" i="10"/>
  <c r="Q14" i="10" a="1"/>
  <c r="Q14" i="10"/>
  <c r="R14" i="10" a="1"/>
  <c r="R14" i="10"/>
  <c r="Q15" i="10" a="1"/>
  <c r="Q15" i="10"/>
  <c r="R15" i="10" a="1"/>
  <c r="R15" i="10"/>
  <c r="Q16" i="10" a="1"/>
  <c r="Q16" i="10"/>
  <c r="R16" i="10" a="1"/>
  <c r="R16" i="10"/>
  <c r="Q17" i="10" a="1"/>
  <c r="Q17" i="10"/>
  <c r="R17" i="10" a="1"/>
  <c r="R17" i="10"/>
  <c r="Q18" i="10" a="1"/>
  <c r="Q18" i="10"/>
  <c r="R18" i="10" a="1"/>
  <c r="R18" i="10"/>
  <c r="Q23" i="10" a="1"/>
  <c r="Q23" i="10"/>
  <c r="R23" i="10" a="1"/>
  <c r="R23" i="10"/>
  <c r="Q25" i="10" a="1"/>
  <c r="Q25" i="10"/>
  <c r="R25" i="10" a="1"/>
  <c r="R25" i="10"/>
  <c r="Q28" i="10" a="1"/>
  <c r="Q28" i="10"/>
  <c r="R28" i="10" a="1"/>
  <c r="R28" i="10"/>
  <c r="Q29" i="10"/>
  <c r="R29" i="10"/>
  <c r="Q37" i="10" a="1"/>
  <c r="Q37" i="10"/>
  <c r="R37" i="10" a="1"/>
  <c r="R37" i="10"/>
  <c r="Q38" i="10" a="1"/>
  <c r="Q38" i="10"/>
  <c r="R38" i="10" a="1"/>
  <c r="R38" i="10"/>
  <c r="Q39" i="10" a="1"/>
  <c r="Q39" i="10"/>
  <c r="R39" i="10" a="1"/>
  <c r="R39" i="10"/>
  <c r="Q40" i="10" a="1"/>
  <c r="Q40" i="10"/>
  <c r="R40" i="10" a="1"/>
  <c r="R40" i="10"/>
  <c r="Q41" i="10" a="1"/>
  <c r="Q41" i="10"/>
  <c r="R41" i="10" a="1"/>
  <c r="R41" i="10"/>
  <c r="Q42" i="10" a="1"/>
  <c r="Q42" i="10"/>
  <c r="R42" i="10" a="1"/>
  <c r="R42" i="10"/>
  <c r="Q43" i="10" a="1"/>
  <c r="Q43" i="10"/>
  <c r="R43" i="10" a="1"/>
  <c r="R43" i="10"/>
  <c r="Q48" i="10" a="1"/>
  <c r="Q48" i="10"/>
  <c r="R48" i="10" a="1"/>
  <c r="R48" i="10"/>
  <c r="Q50" i="10" a="1"/>
  <c r="Q50" i="10"/>
  <c r="R50" i="10" a="1"/>
  <c r="R50" i="10"/>
  <c r="Q53" i="10" a="1"/>
  <c r="Q53" i="10"/>
  <c r="R53" i="10" a="1"/>
  <c r="R53" i="10"/>
  <c r="Q54" i="10"/>
  <c r="R54" i="10"/>
  <c r="Q62" i="10" a="1"/>
  <c r="Q62" i="10"/>
  <c r="R62" i="10" a="1"/>
  <c r="R62" i="10"/>
  <c r="Q63" i="10" a="1"/>
  <c r="Q63" i="10"/>
  <c r="R63" i="10" a="1"/>
  <c r="R63" i="10"/>
  <c r="Q64" i="10" a="1"/>
  <c r="Q64" i="10"/>
  <c r="R64" i="10" a="1"/>
  <c r="R64" i="10"/>
  <c r="Q65" i="10" a="1"/>
  <c r="Q65" i="10"/>
  <c r="R65" i="10" a="1"/>
  <c r="R65" i="10"/>
  <c r="Q66" i="10" a="1"/>
  <c r="Q66" i="10"/>
  <c r="R66" i="10" a="1"/>
  <c r="R66" i="10"/>
  <c r="Q67" i="10" a="1"/>
  <c r="Q67" i="10"/>
  <c r="R67" i="10" a="1"/>
  <c r="R67" i="10"/>
  <c r="Q68" i="10" a="1"/>
  <c r="Q68" i="10"/>
  <c r="R68" i="10" a="1"/>
  <c r="R68" i="10"/>
  <c r="Q73" i="10" a="1"/>
  <c r="Q73" i="10"/>
  <c r="R73" i="10" a="1"/>
  <c r="R73" i="10"/>
  <c r="Q75" i="10" a="1"/>
  <c r="Q75" i="10"/>
  <c r="R75" i="10" a="1"/>
  <c r="R75" i="10"/>
  <c r="Q78" i="10" a="1"/>
  <c r="Q78" i="10"/>
  <c r="R78" i="10" a="1"/>
  <c r="R78" i="10"/>
  <c r="Q79" i="10"/>
  <c r="R79" i="10"/>
  <c r="Q87" i="10" a="1"/>
  <c r="Q87" i="10"/>
  <c r="R87" i="10" a="1"/>
  <c r="R87" i="10"/>
  <c r="Q88" i="10" a="1"/>
  <c r="Q88" i="10"/>
  <c r="R88" i="10" a="1"/>
  <c r="R88" i="10"/>
  <c r="Q89" i="10" a="1"/>
  <c r="Q89" i="10"/>
  <c r="R89" i="10" a="1"/>
  <c r="R89" i="10"/>
  <c r="Q90" i="10" a="1"/>
  <c r="Q90" i="10"/>
  <c r="R90" i="10" a="1"/>
  <c r="R90" i="10"/>
  <c r="Q91" i="10" a="1"/>
  <c r="Q91" i="10"/>
  <c r="R91" i="10" a="1"/>
  <c r="R91" i="10"/>
  <c r="Q92" i="10" a="1"/>
  <c r="Q92" i="10"/>
  <c r="R92" i="10" a="1"/>
  <c r="R92" i="10"/>
  <c r="Q93" i="10" a="1"/>
  <c r="Q93" i="10"/>
  <c r="R93" i="10" a="1"/>
  <c r="R93" i="10"/>
  <c r="Q98" i="10" a="1"/>
  <c r="Q98" i="10"/>
  <c r="R98" i="10" a="1"/>
  <c r="R98" i="10"/>
  <c r="Q100" i="10" a="1"/>
  <c r="Q100" i="10"/>
  <c r="R100" i="10" a="1"/>
  <c r="R100" i="10"/>
  <c r="Q103" i="10" a="1"/>
  <c r="Q103" i="10"/>
  <c r="R103" i="10" a="1"/>
  <c r="R103" i="10"/>
  <c r="Q104" i="10"/>
  <c r="R104" i="10"/>
  <c r="Q112" i="10" a="1"/>
  <c r="Q112" i="10"/>
  <c r="R112" i="10" a="1"/>
  <c r="R112" i="10"/>
  <c r="Q113" i="10" a="1"/>
  <c r="Q113" i="10"/>
  <c r="R113" i="10" a="1"/>
  <c r="R113" i="10"/>
  <c r="Q114" i="10" a="1"/>
  <c r="Q114" i="10"/>
  <c r="R114" i="10" a="1"/>
  <c r="R114" i="10"/>
  <c r="Q115" i="10" a="1"/>
  <c r="Q115" i="10"/>
  <c r="R115" i="10" a="1"/>
  <c r="R115" i="10"/>
  <c r="Q116" i="10" a="1"/>
  <c r="Q116" i="10"/>
  <c r="R116" i="10" a="1"/>
  <c r="R116" i="10"/>
  <c r="Q117" i="10" a="1"/>
  <c r="Q117" i="10"/>
  <c r="R117" i="10" a="1"/>
  <c r="R117" i="10"/>
  <c r="Q118" i="10" a="1"/>
  <c r="Q118" i="10"/>
  <c r="R118" i="10" a="1"/>
  <c r="R118" i="10"/>
  <c r="Q123" i="10" a="1"/>
  <c r="Q123" i="10"/>
  <c r="R123" i="10" a="1"/>
  <c r="R123" i="10"/>
  <c r="Q125" i="10" a="1"/>
  <c r="Q125" i="10"/>
  <c r="R125" i="10" a="1"/>
  <c r="R125" i="10"/>
  <c r="Q128" i="10" a="1"/>
  <c r="Q128" i="10"/>
  <c r="R128" i="10" a="1"/>
  <c r="R128" i="10"/>
  <c r="Q129" i="10"/>
  <c r="R129" i="10"/>
  <c r="H17" i="10" a="1"/>
  <c r="H17" i="10"/>
  <c r="G4" i="6"/>
  <c r="H42" i="10" a="1"/>
  <c r="H42" i="10"/>
  <c r="G5" i="6"/>
  <c r="H67" i="10" a="1"/>
  <c r="H67" i="10"/>
  <c r="G6" i="6"/>
  <c r="H92" i="10" a="1"/>
  <c r="H92" i="10"/>
  <c r="G7" i="6"/>
  <c r="H117" i="10" a="1"/>
  <c r="H117" i="10"/>
  <c r="G8" i="6"/>
  <c r="G9" i="6"/>
  <c r="I17" i="10" a="1"/>
  <c r="I17" i="10"/>
  <c r="H4" i="6"/>
  <c r="I42" i="10" a="1"/>
  <c r="I42" i="10"/>
  <c r="H5" i="6"/>
  <c r="I67" i="10" a="1"/>
  <c r="I67" i="10"/>
  <c r="H6" i="6"/>
  <c r="I92" i="10" a="1"/>
  <c r="I92" i="10"/>
  <c r="H7" i="6"/>
  <c r="I117" i="10" a="1"/>
  <c r="I117" i="10"/>
  <c r="H8" i="6"/>
  <c r="H9" i="6"/>
  <c r="J17" i="10" a="1"/>
  <c r="J17" i="10"/>
  <c r="I4" i="6"/>
  <c r="J42" i="10" a="1"/>
  <c r="J42" i="10"/>
  <c r="I5" i="6"/>
  <c r="J67" i="10" a="1"/>
  <c r="J67" i="10"/>
  <c r="I6" i="6"/>
  <c r="J92" i="10" a="1"/>
  <c r="J92" i="10"/>
  <c r="I7" i="6"/>
  <c r="J117" i="10" a="1"/>
  <c r="J117" i="10"/>
  <c r="I8" i="6"/>
  <c r="I9" i="6"/>
  <c r="K17" i="10" a="1"/>
  <c r="K17" i="10"/>
  <c r="J4" i="6"/>
  <c r="K42" i="10" a="1"/>
  <c r="K42" i="10"/>
  <c r="J5" i="6"/>
  <c r="K67" i="10" a="1"/>
  <c r="K67" i="10"/>
  <c r="J6" i="6"/>
  <c r="K92" i="10" a="1"/>
  <c r="K92" i="10"/>
  <c r="J7" i="6"/>
  <c r="K117" i="10" a="1"/>
  <c r="K117" i="10"/>
  <c r="J8" i="6"/>
  <c r="J9" i="6"/>
  <c r="L17" i="10" a="1"/>
  <c r="L17" i="10"/>
  <c r="K4" i="6"/>
  <c r="L42" i="10" a="1"/>
  <c r="L42" i="10"/>
  <c r="K5" i="6"/>
  <c r="L67" i="10" a="1"/>
  <c r="L67" i="10"/>
  <c r="K6" i="6"/>
  <c r="L92" i="10" a="1"/>
  <c r="L92" i="10"/>
  <c r="K7" i="6"/>
  <c r="L117" i="10" a="1"/>
  <c r="L117" i="10"/>
  <c r="K8" i="6"/>
  <c r="K9" i="6"/>
  <c r="M17" i="10" a="1"/>
  <c r="M17" i="10"/>
  <c r="L4" i="6"/>
  <c r="M42" i="10" a="1"/>
  <c r="M42" i="10"/>
  <c r="L5" i="6"/>
  <c r="M67" i="10" a="1"/>
  <c r="M67" i="10"/>
  <c r="L6" i="6"/>
  <c r="M92" i="10" a="1"/>
  <c r="M92" i="10"/>
  <c r="L7" i="6"/>
  <c r="M117" i="10" a="1"/>
  <c r="M117" i="10"/>
  <c r="L8" i="6"/>
  <c r="L9" i="6"/>
  <c r="M9" i="10" a="1"/>
  <c r="M9" i="10"/>
  <c r="L12" i="6"/>
  <c r="L21" i="6"/>
  <c r="M34" i="10" a="1"/>
  <c r="M34" i="10"/>
  <c r="L13" i="6"/>
  <c r="L22" i="6"/>
  <c r="M59" i="10" a="1"/>
  <c r="M59" i="10"/>
  <c r="L14" i="6"/>
  <c r="L23" i="6"/>
  <c r="M84" i="10" a="1"/>
  <c r="M84" i="10"/>
  <c r="L15" i="6"/>
  <c r="L24" i="6"/>
  <c r="M109" i="10" a="1"/>
  <c r="M109" i="10"/>
  <c r="L16" i="6"/>
  <c r="L25" i="6"/>
  <c r="L26" i="6"/>
  <c r="L40" i="6"/>
  <c r="L43" i="6"/>
  <c r="L44" i="6"/>
  <c r="L9" i="10" a="1"/>
  <c r="L9" i="10"/>
  <c r="K12" i="6"/>
  <c r="K21" i="6"/>
  <c r="L34" i="10" a="1"/>
  <c r="L34" i="10"/>
  <c r="K13" i="6"/>
  <c r="K22" i="6"/>
  <c r="L59" i="10" a="1"/>
  <c r="L59" i="10"/>
  <c r="K14" i="6"/>
  <c r="K23" i="6"/>
  <c r="L84" i="10" a="1"/>
  <c r="L84" i="10"/>
  <c r="K15" i="6"/>
  <c r="K24" i="6"/>
  <c r="L109" i="10" a="1"/>
  <c r="L109" i="10"/>
  <c r="K16" i="6"/>
  <c r="K25" i="6"/>
  <c r="K26" i="6"/>
  <c r="K40" i="6"/>
  <c r="K43" i="6"/>
  <c r="K44" i="6"/>
  <c r="K9" i="10" a="1"/>
  <c r="K9" i="10"/>
  <c r="J12" i="6"/>
  <c r="J21" i="6"/>
  <c r="K34" i="10" a="1"/>
  <c r="K34" i="10"/>
  <c r="J13" i="6"/>
  <c r="J22" i="6"/>
  <c r="K59" i="10" a="1"/>
  <c r="K59" i="10"/>
  <c r="J14" i="6"/>
  <c r="J23" i="6"/>
  <c r="K84" i="10" a="1"/>
  <c r="K84" i="10"/>
  <c r="J15" i="6"/>
  <c r="J24" i="6"/>
  <c r="K109" i="10" a="1"/>
  <c r="K109" i="10"/>
  <c r="J16" i="6"/>
  <c r="J25" i="6"/>
  <c r="J26" i="6"/>
  <c r="J40" i="6"/>
  <c r="J43" i="6"/>
  <c r="J44" i="6"/>
  <c r="J9" i="10" a="1"/>
  <c r="J9" i="10"/>
  <c r="I12" i="6"/>
  <c r="I21" i="6"/>
  <c r="J34" i="10" a="1"/>
  <c r="J34" i="10"/>
  <c r="I13" i="6"/>
  <c r="I22" i="6"/>
  <c r="J59" i="10" a="1"/>
  <c r="J59" i="10"/>
  <c r="I14" i="6"/>
  <c r="I23" i="6"/>
  <c r="J84" i="10" a="1"/>
  <c r="J84" i="10"/>
  <c r="I15" i="6"/>
  <c r="I24" i="6"/>
  <c r="J109" i="10" a="1"/>
  <c r="J109" i="10"/>
  <c r="I16" i="6"/>
  <c r="I25" i="6"/>
  <c r="I26" i="6"/>
  <c r="I40" i="6"/>
  <c r="I43" i="6"/>
  <c r="I44" i="6"/>
  <c r="I9" i="10" a="1"/>
  <c r="I9" i="10"/>
  <c r="H12" i="6"/>
  <c r="H21" i="6"/>
  <c r="I34" i="10" a="1"/>
  <c r="I34" i="10"/>
  <c r="H13" i="6"/>
  <c r="H22" i="6"/>
  <c r="I59" i="10" a="1"/>
  <c r="I59" i="10"/>
  <c r="H14" i="6"/>
  <c r="H23" i="6"/>
  <c r="I84" i="10" a="1"/>
  <c r="I84" i="10"/>
  <c r="H15" i="6"/>
  <c r="H24" i="6"/>
  <c r="I109" i="10" a="1"/>
  <c r="I109" i="10"/>
  <c r="H16" i="6"/>
  <c r="H25" i="6"/>
  <c r="H26" i="6"/>
  <c r="H40" i="6"/>
  <c r="H43" i="6"/>
  <c r="H44" i="6"/>
  <c r="H9" i="10" a="1"/>
  <c r="H9" i="10"/>
  <c r="G12" i="6"/>
  <c r="G21" i="6"/>
  <c r="H34" i="10" a="1"/>
  <c r="H34" i="10"/>
  <c r="G13" i="6"/>
  <c r="G22" i="6"/>
  <c r="H59" i="10" a="1"/>
  <c r="H59" i="10"/>
  <c r="G14" i="6"/>
  <c r="G23" i="6"/>
  <c r="H84" i="10" a="1"/>
  <c r="H84" i="10"/>
  <c r="G15" i="6"/>
  <c r="G24" i="6"/>
  <c r="H109" i="10" a="1"/>
  <c r="H109" i="10"/>
  <c r="G16" i="6"/>
  <c r="G25" i="6"/>
  <c r="G26" i="6"/>
  <c r="G40" i="6"/>
  <c r="G43" i="6"/>
  <c r="G44" i="6"/>
  <c r="C24" i="10" a="1"/>
  <c r="C24" i="10"/>
  <c r="C49" i="10" a="1"/>
  <c r="C49" i="10"/>
  <c r="C74" i="10" a="1"/>
  <c r="C74" i="10"/>
  <c r="C99" i="10" a="1"/>
  <c r="C99" i="10"/>
  <c r="C124" i="10" a="1"/>
  <c r="C124" i="10"/>
  <c r="C4" i="10"/>
  <c r="Q24" i="10" a="1"/>
  <c r="Q24" i="10"/>
  <c r="Q49" i="10" a="1"/>
  <c r="Q49" i="10"/>
  <c r="Q74" i="10" a="1"/>
  <c r="Q74" i="10"/>
  <c r="Q99" i="10" a="1"/>
  <c r="Q99" i="10"/>
  <c r="Q124" i="10" a="1"/>
  <c r="Q124" i="10"/>
  <c r="Q4" i="10"/>
  <c r="R24" i="10" a="1"/>
  <c r="R24" i="10"/>
  <c r="R49" i="10" a="1"/>
  <c r="R49" i="10"/>
  <c r="R74" i="10" a="1"/>
  <c r="R74" i="10"/>
  <c r="R99" i="10" a="1"/>
  <c r="R99" i="10"/>
  <c r="R124" i="10" a="1"/>
  <c r="R124" i="10"/>
  <c r="R4" i="10"/>
  <c r="Q8" i="10" a="1"/>
  <c r="Q8" i="10"/>
  <c r="R8" i="10" a="1"/>
  <c r="R8" i="10"/>
  <c r="Q9" i="10" a="1"/>
  <c r="Q9" i="10"/>
  <c r="R9" i="10" a="1"/>
  <c r="R9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Q33" i="10" a="1"/>
  <c r="Q33" i="10"/>
  <c r="R33" i="10" a="1"/>
  <c r="R33" i="10"/>
  <c r="Q34" i="10" a="1"/>
  <c r="Q34" i="10"/>
  <c r="R34" i="10" a="1"/>
  <c r="R34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Q58" i="10" a="1"/>
  <c r="Q58" i="10"/>
  <c r="R58" i="10" a="1"/>
  <c r="R58" i="10"/>
  <c r="Q59" i="10" a="1"/>
  <c r="Q59" i="10"/>
  <c r="R59" i="10" a="1"/>
  <c r="R59" i="10"/>
  <c r="C76" i="10"/>
  <c r="D76" i="10"/>
  <c r="E76" i="10"/>
  <c r="F76" i="10"/>
  <c r="G76" i="10"/>
  <c r="H76" i="10"/>
  <c r="I76" i="10"/>
  <c r="J76" i="10"/>
  <c r="K76" i="10"/>
  <c r="L76" i="10"/>
  <c r="M76" i="10"/>
  <c r="N76" i="10"/>
  <c r="O76" i="10"/>
  <c r="P76" i="10"/>
  <c r="Q76" i="10"/>
  <c r="R76" i="10"/>
  <c r="Q83" i="10" a="1"/>
  <c r="Q83" i="10"/>
  <c r="R83" i="10" a="1"/>
  <c r="R83" i="10"/>
  <c r="Q84" i="10" a="1"/>
  <c r="Q84" i="10"/>
  <c r="R84" i="10" a="1"/>
  <c r="R84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O101" i="10"/>
  <c r="P101" i="10"/>
  <c r="Q101" i="10"/>
  <c r="R101" i="10"/>
  <c r="Q108" i="10" a="1"/>
  <c r="Q108" i="10"/>
  <c r="R108" i="10" a="1"/>
  <c r="R108" i="10"/>
  <c r="Q109" i="10" a="1"/>
  <c r="Q109" i="10"/>
  <c r="R109" i="10" a="1"/>
  <c r="R109" i="10"/>
  <c r="C126" i="10"/>
  <c r="D126" i="10"/>
  <c r="E126" i="10"/>
  <c r="F126" i="10"/>
  <c r="G126" i="10"/>
  <c r="H126" i="10"/>
  <c r="I126" i="10"/>
  <c r="J126" i="10"/>
  <c r="K126" i="10"/>
  <c r="L126" i="10"/>
  <c r="M126" i="10"/>
  <c r="N126" i="10"/>
  <c r="O126" i="10"/>
  <c r="P126" i="10"/>
  <c r="Q126" i="10"/>
  <c r="R126" i="10"/>
  <c r="G17" i="6"/>
  <c r="H17" i="6"/>
  <c r="I17" i="6"/>
  <c r="J17" i="6"/>
  <c r="K17" i="6"/>
  <c r="L17" i="6"/>
</calcChain>
</file>

<file path=xl/sharedStrings.xml><?xml version="1.0" encoding="utf-8"?>
<sst xmlns="http://schemas.openxmlformats.org/spreadsheetml/2006/main" count="3129" uniqueCount="482">
  <si>
    <t>Net Income</t>
  </si>
  <si>
    <t>Total Revenue</t>
  </si>
  <si>
    <t>Total Cost of Revenue</t>
  </si>
  <si>
    <t>Operating Expense</t>
  </si>
  <si>
    <t>General &amp; Administrative</t>
  </si>
  <si>
    <t>Total Operating Expense</t>
  </si>
  <si>
    <t>Marketing &amp; Advertising</t>
  </si>
  <si>
    <t>Payroll &amp; Benefits</t>
  </si>
  <si>
    <t>Rent</t>
  </si>
  <si>
    <t>Travel</t>
  </si>
  <si>
    <t>EBITDA</t>
  </si>
  <si>
    <t>Depreciation &amp; Amortization</t>
  </si>
  <si>
    <t>Interest Expense</t>
  </si>
  <si>
    <t>Income Taxes</t>
  </si>
  <si>
    <t>Small Business</t>
  </si>
  <si>
    <t>Religious Center</t>
  </si>
  <si>
    <t>Education Facilities</t>
  </si>
  <si>
    <t>Non-Profits</t>
  </si>
  <si>
    <t>Multi-Family Housing</t>
  </si>
  <si>
    <t>Gross Profit</t>
  </si>
  <si>
    <t>Avg Upfront Cost</t>
  </si>
  <si>
    <t>Year:</t>
  </si>
  <si>
    <t>Religious Centers</t>
  </si>
  <si>
    <t>Year 1 Total</t>
  </si>
  <si>
    <t>Year 2 Total</t>
  </si>
  <si>
    <t>All Projects</t>
  </si>
  <si>
    <t>Loan Repayment Schedule (Mths)</t>
  </si>
  <si>
    <t>Avg Interest Rate</t>
  </si>
  <si>
    <t># Projects</t>
  </si>
  <si>
    <t>BlocPower Revenue</t>
  </si>
  <si>
    <t>Avg Monthly Loan Payment</t>
  </si>
  <si>
    <t>Junior Staff</t>
  </si>
  <si>
    <t>Total Payroll &amp; Benefits</t>
  </si>
  <si>
    <t>COGS as % of Rev</t>
  </si>
  <si>
    <t>Growth Rates</t>
  </si>
  <si>
    <t>OpEx Growth Rate</t>
  </si>
  <si>
    <t>Include?</t>
  </si>
  <si>
    <t>Value Created (Savings minus Loan Pmts)</t>
  </si>
  <si>
    <t>% of BlocPower Payment to Service Debt</t>
  </si>
  <si>
    <t>BlocPower Upfront Cost</t>
  </si>
  <si>
    <t>Net Cash Flow to BlocPower</t>
  </si>
  <si>
    <t>Multi-Family</t>
  </si>
  <si>
    <t>Month:</t>
  </si>
  <si>
    <t>Year 3 Total</t>
  </si>
  <si>
    <t>Year 4 Total</t>
  </si>
  <si>
    <t>Year 5 Total</t>
  </si>
  <si>
    <t>Gross Revenue (from energy savings share)</t>
  </si>
  <si>
    <t>Cost of Revenue (from project equity)</t>
  </si>
  <si>
    <t>Client Number</t>
  </si>
  <si>
    <t>Client Name</t>
  </si>
  <si>
    <t>Levels Barbershop</t>
  </si>
  <si>
    <t>Red Rabbit</t>
  </si>
  <si>
    <t>Multi-Fam #1</t>
  </si>
  <si>
    <t>Multi-Fam #2</t>
  </si>
  <si>
    <t>Non-Profit #1</t>
  </si>
  <si>
    <t>Non-Profit #2</t>
  </si>
  <si>
    <t>School #1</t>
  </si>
  <si>
    <t>School #2</t>
  </si>
  <si>
    <t>Church #1</t>
  </si>
  <si>
    <t>Church #2</t>
  </si>
  <si>
    <t>Client Type</t>
  </si>
  <si>
    <t>GICS Sector</t>
  </si>
  <si>
    <t>Consumer Discretionary</t>
  </si>
  <si>
    <t>Consumer Staples</t>
  </si>
  <si>
    <t>GICS Industry</t>
  </si>
  <si>
    <t>Consumer Services</t>
  </si>
  <si>
    <t>Food, Beverage &amp; Tobacco</t>
  </si>
  <si>
    <t>Tax Filing Form</t>
  </si>
  <si>
    <t>1040 Schedule C</t>
  </si>
  <si>
    <t>Tax Filing Year</t>
  </si>
  <si>
    <t>Energy Payment Information</t>
  </si>
  <si>
    <t>Average Annual Electricity Bill</t>
  </si>
  <si>
    <t>Average Monthly Gas Bill</t>
  </si>
  <si>
    <t>Electricity Lighting Upgrade Cost</t>
  </si>
  <si>
    <t>Electricity Refrigeration Upgrade Costs</t>
  </si>
  <si>
    <t>Electricity Air Conditioning Upgrade Cost</t>
  </si>
  <si>
    <t>Electricity Weather Stripping Upgrade Cost</t>
  </si>
  <si>
    <t>Electricity Heating Upgrade Cost</t>
  </si>
  <si>
    <t>Total Electricity Upgrade Cost</t>
  </si>
  <si>
    <t>Potential Electricity Lighting Savings</t>
  </si>
  <si>
    <t>Potential Electricity Refrigeration Savings</t>
  </si>
  <si>
    <t>Potential Electricity Air Conditioning Savings</t>
  </si>
  <si>
    <t>Potential Electricity Weather Stripping Savings</t>
  </si>
  <si>
    <t>Potential Electricity Heating Savings</t>
  </si>
  <si>
    <t>Potential Total Electricity Savings</t>
  </si>
  <si>
    <t>Total Gas Upgrade Cost</t>
  </si>
  <si>
    <t>Potential Total Gas Savings</t>
  </si>
  <si>
    <t>Commercial: Tenant Financial Information</t>
  </si>
  <si>
    <t>Gross Revenue</t>
  </si>
  <si>
    <t>Returns &amp; Allowances</t>
  </si>
  <si>
    <t>Net Revenue</t>
  </si>
  <si>
    <t>COGS</t>
  </si>
  <si>
    <t>Other Income</t>
  </si>
  <si>
    <t>Advertising</t>
  </si>
  <si>
    <t>Depreciation</t>
  </si>
  <si>
    <t>Insurance</t>
  </si>
  <si>
    <t>Office Expense</t>
  </si>
  <si>
    <t>Rent/Lease</t>
  </si>
  <si>
    <t>Repairs and Maintenance</t>
  </si>
  <si>
    <t>Taxes and Licenses</t>
  </si>
  <si>
    <t>Utilities</t>
  </si>
  <si>
    <t>Wages</t>
  </si>
  <si>
    <t>Total Expenses</t>
  </si>
  <si>
    <t>Commercial: Building Information</t>
  </si>
  <si>
    <t>Air Conditioner Units</t>
  </si>
  <si>
    <t>Windows</t>
  </si>
  <si>
    <t>External Doors</t>
  </si>
  <si>
    <t>Radiators</t>
  </si>
  <si>
    <t>Overhead Lights</t>
  </si>
  <si>
    <t>Refrigerators</t>
  </si>
  <si>
    <t>Residential: Building Information</t>
  </si>
  <si>
    <t>Average Rooms per Unit</t>
  </si>
  <si>
    <t>Total Units</t>
  </si>
  <si>
    <t>Units w/Broken Windows</t>
  </si>
  <si>
    <t>Units w/Exposed Electrical Wires</t>
  </si>
  <si>
    <t>Units w/Holes in Floor</t>
  </si>
  <si>
    <t>Units w/Holes or Cracks in Wall or Ceiling</t>
  </si>
  <si>
    <t>Units w/Leaking Roof</t>
  </si>
  <si>
    <t>Units w/Plumbing Doesn't Work</t>
  </si>
  <si>
    <t>Units w/Washing Machine</t>
  </si>
  <si>
    <t>Units w/Clothes Dryer</t>
  </si>
  <si>
    <t>Units w/Dishwasher</t>
  </si>
  <si>
    <t>Units w/Refrigerator</t>
  </si>
  <si>
    <t>Residential: Tenant Information</t>
  </si>
  <si>
    <t>1-30 Days Deliquent on Utility Bill</t>
  </si>
  <si>
    <t>31-60 Days Deliquent on Utility Bill</t>
  </si>
  <si>
    <t>61-90 Days Deliquent on Utility Bill</t>
  </si>
  <si>
    <t>90+ Days Delinquent on Utility Bill</t>
  </si>
  <si>
    <t>Tenants</t>
  </si>
  <si>
    <t>Tenants w/Checking Account</t>
  </si>
  <si>
    <t>Tenants w/Savings Account</t>
  </si>
  <si>
    <t>Tenants w/Air Conditioner</t>
  </si>
  <si>
    <t>Tenants w/Cell Phone</t>
  </si>
  <si>
    <t>Tenants w/Television</t>
  </si>
  <si>
    <t>Tenants w/Personal Computer</t>
  </si>
  <si>
    <t>Commercial Indicator Variables</t>
  </si>
  <si>
    <t>Cash Available for Debt Service w/o Retrofits</t>
  </si>
  <si>
    <t>Cash Available for Debt Service w/Retrofits</t>
  </si>
  <si>
    <t>Total Upgrade Costs</t>
  </si>
  <si>
    <t>Total Upgrade Savings (years)</t>
  </si>
  <si>
    <t>Total Upgrade Savings (months)</t>
  </si>
  <si>
    <t>Payback Period (years)</t>
  </si>
  <si>
    <t>Payback Period (months)</t>
  </si>
  <si>
    <t>Debt Service Coverage Ratio</t>
  </si>
  <si>
    <t>Proposed Interest Rate (annual)</t>
  </si>
  <si>
    <t>Maximum Monthly Payment</t>
  </si>
  <si>
    <t>Maximum Project Debt</t>
  </si>
  <si>
    <t>Required Project Equity</t>
  </si>
  <si>
    <t>Excess Annual Cash Flow Generated During Payback</t>
  </si>
  <si>
    <t>Excess Annual Cash Flow Generated After Payback</t>
  </si>
  <si>
    <t>Code</t>
  </si>
  <si>
    <t>Sector</t>
  </si>
  <si>
    <t>Subcode</t>
  </si>
  <si>
    <t>Industry Groups</t>
  </si>
  <si>
    <t>Energy</t>
  </si>
  <si>
    <t>Materials</t>
  </si>
  <si>
    <t>Industrials</t>
  </si>
  <si>
    <t>Capital Goods</t>
  </si>
  <si>
    <t>Commercial &amp; Professional Services</t>
  </si>
  <si>
    <t>Transportation</t>
  </si>
  <si>
    <t>Health Care</t>
  </si>
  <si>
    <t>Automobiles and Components</t>
  </si>
  <si>
    <t>Financials</t>
  </si>
  <si>
    <t>Consumer Durables and Apparel</t>
  </si>
  <si>
    <t>Information Technology</t>
  </si>
  <si>
    <t>Telecommunication Services</t>
  </si>
  <si>
    <t>Media</t>
  </si>
  <si>
    <t>Retailing</t>
  </si>
  <si>
    <t>Food &amp; Staples Retailing</t>
  </si>
  <si>
    <t>Household &amp; Personal Products</t>
  </si>
  <si>
    <t>Health Care Equipment &amp; Services</t>
  </si>
  <si>
    <t>Pharmaceuticals, Biotechnology &amp; Life Sciences</t>
  </si>
  <si>
    <t>Banks</t>
  </si>
  <si>
    <t>Diversified Financials</t>
  </si>
  <si>
    <t>Real Estate</t>
  </si>
  <si>
    <t>Software &amp; Services</t>
  </si>
  <si>
    <t>Technology Hardware &amp; Equipment</t>
  </si>
  <si>
    <t>Semiconductors &amp; Semiconductor Equipment</t>
  </si>
  <si>
    <t>Interest Payment Projections</t>
  </si>
  <si>
    <t>w/o BlocPower</t>
  </si>
  <si>
    <t>w/BlocPower</t>
  </si>
  <si>
    <t>Staff</t>
  </si>
  <si>
    <t>Year 1</t>
  </si>
  <si>
    <t>Year 2</t>
  </si>
  <si>
    <t>Year 3</t>
  </si>
  <si>
    <t>Total</t>
  </si>
  <si>
    <t>Benefits</t>
  </si>
  <si>
    <t>Overhead</t>
  </si>
  <si>
    <t>Lender</t>
  </si>
  <si>
    <t>% to BlocPower</t>
  </si>
  <si>
    <t>Up Front Cost</t>
  </si>
  <si>
    <t>Annual Energy Savings</t>
  </si>
  <si>
    <t>Savings to Client During Loan Repay</t>
  </si>
  <si>
    <t>Savings to Client After Loan Repay</t>
  </si>
  <si>
    <t>Monthly Savings During Loan Repay</t>
  </si>
  <si>
    <t>Monthly Savings After Loan Repay</t>
  </si>
  <si>
    <t>Gross Savings to BlocPower During Loan Repay</t>
  </si>
  <si>
    <t>Gross Savings to BlocPower After Loan Repay</t>
  </si>
  <si>
    <t>Net Savings to BlocPower During Loan Repay</t>
  </si>
  <si>
    <t>Net Savings to BlocPower After Loan Repay</t>
  </si>
  <si>
    <t># of Projects Finishing Loan Payments This Period</t>
  </si>
  <si>
    <t># of Projects Ending Useful Life of Equipment This Period</t>
  </si>
  <si>
    <t>Useful Life of Equipment (Mths)</t>
  </si>
  <si>
    <t># of Cumulative New Projects</t>
  </si>
  <si>
    <t># of Active Projects with Loans</t>
  </si>
  <si>
    <t># of Active Loan-Free Projects</t>
  </si>
  <si>
    <t># of New Projects Started This Period</t>
  </si>
  <si>
    <t>Uses</t>
  </si>
  <si>
    <t>Notes</t>
  </si>
  <si>
    <t>Personnel</t>
  </si>
  <si>
    <t>DB, MC, CBS Interns, Admin, Web (Year 2), Engineering, Marketing</t>
  </si>
  <si>
    <t>Fringe</t>
  </si>
  <si>
    <t>Medical</t>
  </si>
  <si>
    <t>Equipment</t>
  </si>
  <si>
    <t>Web, Computers, Phone, Printer</t>
  </si>
  <si>
    <t>Supplies</t>
  </si>
  <si>
    <t>Other</t>
  </si>
  <si>
    <t>Contractual</t>
  </si>
  <si>
    <t>Legal</t>
  </si>
  <si>
    <t>Setup, SEC</t>
  </si>
  <si>
    <t>Marketing</t>
  </si>
  <si>
    <t>Estimate</t>
  </si>
  <si>
    <t>Accounting</t>
  </si>
  <si>
    <t>Technical Assistance</t>
  </si>
  <si>
    <t>CSG + EC (Year 1)</t>
  </si>
  <si>
    <t>Web Development</t>
  </si>
  <si>
    <t>Retrofits (#)</t>
  </si>
  <si>
    <t>Audits</t>
  </si>
  <si>
    <t>Success Rate</t>
  </si>
  <si>
    <t>Project Costs</t>
  </si>
  <si>
    <t>Avg Cost</t>
  </si>
  <si>
    <t>Retrofit Totals</t>
  </si>
  <si>
    <t>Grand Total</t>
  </si>
  <si>
    <t>Sources</t>
  </si>
  <si>
    <t>CSG</t>
  </si>
  <si>
    <t>Emerald Cities</t>
  </si>
  <si>
    <t>CBS SEP</t>
  </si>
  <si>
    <t>Orrick</t>
  </si>
  <si>
    <t>Lang Fund</t>
  </si>
  <si>
    <t>Ben Thypin</t>
  </si>
  <si>
    <t>BlocPower Salaries</t>
  </si>
  <si>
    <t>UMEZ</t>
  </si>
  <si>
    <t>Radiator Labs</t>
  </si>
  <si>
    <t>DOE</t>
  </si>
  <si>
    <t>NYSERDA</t>
  </si>
  <si>
    <t>Metro IAF</t>
  </si>
  <si>
    <t>External Financing</t>
  </si>
  <si>
    <t>Assets</t>
  </si>
  <si>
    <t>Goodwill</t>
  </si>
  <si>
    <t>Current Projects</t>
  </si>
  <si>
    <t>Project Pipeline</t>
  </si>
  <si>
    <t>CATEGORY</t>
  </si>
  <si>
    <t>Budget Period 1 Costs</t>
  </si>
  <si>
    <t>Budget Period 2 Costs</t>
  </si>
  <si>
    <t>Budget Period 3 Costs</t>
  </si>
  <si>
    <t xml:space="preserve"> Total Costs</t>
  </si>
  <si>
    <t>Project Costs %</t>
  </si>
  <si>
    <t>a. Personnel</t>
  </si>
  <si>
    <t>b. Fringe Benefits</t>
  </si>
  <si>
    <t>c. Travel</t>
  </si>
  <si>
    <t>d. Equipment</t>
  </si>
  <si>
    <t>e. Supplies</t>
  </si>
  <si>
    <t>f. Contractual</t>
  </si>
  <si>
    <t>Sub-recipient</t>
  </si>
  <si>
    <t>Vendor</t>
  </si>
  <si>
    <t>FFRDC</t>
  </si>
  <si>
    <t xml:space="preserve">Total Contractual </t>
  </si>
  <si>
    <t>g. Construction</t>
  </si>
  <si>
    <t>h. Other Direct Costs</t>
  </si>
  <si>
    <t>Total Direct Costs</t>
  </si>
  <si>
    <t>i. Indirect Charges</t>
  </si>
  <si>
    <t>Total Project Costs</t>
  </si>
  <si>
    <t>Additional Explanations/Comments (as necessary)</t>
  </si>
  <si>
    <t>Task # and Title</t>
  </si>
  <si>
    <t>Position Title</t>
  </si>
  <si>
    <t>Budget Period 1</t>
  </si>
  <si>
    <t>Budget Period 2</t>
  </si>
  <si>
    <t>Budget Period 3</t>
  </si>
  <si>
    <t>Project Total Hours</t>
  </si>
  <si>
    <t>Project Total Dollars</t>
  </si>
  <si>
    <t>Rate Basis</t>
  </si>
  <si>
    <t>Time 
(Hours)</t>
  </si>
  <si>
    <t>Pay Rate
($/Hr)</t>
  </si>
  <si>
    <t>Total Budget Period 1</t>
  </si>
  <si>
    <t>Total Budget Period 2</t>
  </si>
  <si>
    <t>Total Budget Period 3</t>
  </si>
  <si>
    <t>1.  Generation 2A Receiver Design</t>
  </si>
  <si>
    <t>Actual Salary</t>
  </si>
  <si>
    <t>EXAMPLE</t>
  </si>
  <si>
    <t xml:space="preserve">Sr. Engineer    </t>
  </si>
  <si>
    <t>ONLY!!!</t>
  </si>
  <si>
    <t>Electrical engineers</t>
  </si>
  <si>
    <t xml:space="preserve">Technician         </t>
  </si>
  <si>
    <t>1.   Customer Network Development</t>
  </si>
  <si>
    <t>Chief Executive Officer</t>
  </si>
  <si>
    <t>VP of Marketing</t>
  </si>
  <si>
    <t>2.   Credit Model &amp; Customer Analysis Development</t>
  </si>
  <si>
    <t>Chief Investment Officer</t>
  </si>
  <si>
    <t>VP of Finance</t>
  </si>
  <si>
    <t>3.   Online Platform Development</t>
  </si>
  <si>
    <t>VP of Technology</t>
  </si>
  <si>
    <t>4.   Operations Management</t>
  </si>
  <si>
    <t>VP of Operations</t>
  </si>
  <si>
    <t>Total Personnel Costs</t>
  </si>
  <si>
    <t>Labor Type</t>
  </si>
  <si>
    <t>Total Project Fringe Benefit Costs</t>
  </si>
  <si>
    <t>Personnel Costs</t>
  </si>
  <si>
    <t>Rate</t>
  </si>
  <si>
    <t>Total Personnel (Medical Insurance)</t>
  </si>
  <si>
    <t>Total:</t>
  </si>
  <si>
    <t>Purpose of travel</t>
  </si>
  <si>
    <t>Depart From</t>
  </si>
  <si>
    <t>Destination</t>
  </si>
  <si>
    <t>No. of Days</t>
  </si>
  <si>
    <t>No. of Travelers</t>
  </si>
  <si>
    <t>Cost per Traveler</t>
  </si>
  <si>
    <t>Cost per Trip</t>
  </si>
  <si>
    <t>Basis for Estimating Costs</t>
  </si>
  <si>
    <t>Domestic Travel</t>
  </si>
  <si>
    <t>Internet prices</t>
  </si>
  <si>
    <t>NY Customer Acquisition Campaign</t>
  </si>
  <si>
    <t>NYC</t>
  </si>
  <si>
    <t>Multiple in NYC metro area</t>
  </si>
  <si>
    <t>Local travel @ $100/day (car + gas + tolls)</t>
  </si>
  <si>
    <t>DC Customer Acquisition Campaign</t>
  </si>
  <si>
    <t>Multiple in DC/VA/MD metro area</t>
  </si>
  <si>
    <t>Airfare (internet) + hotel (internet) + local travel (@ $100/day)</t>
  </si>
  <si>
    <t>Domestic Travel subtotal</t>
  </si>
  <si>
    <t>International Travel</t>
  </si>
  <si>
    <t>International Travel subtotal</t>
  </si>
  <si>
    <t>Budget Period 1 Total</t>
  </si>
  <si>
    <t>North Carolina Customer Acquisition Campaign</t>
  </si>
  <si>
    <t>Multiple in NC</t>
  </si>
  <si>
    <t>New Jersey Customer Acquisition Campaign</t>
  </si>
  <si>
    <t>Multiple in NJ</t>
  </si>
  <si>
    <t>Ohio Customer Acquisition Campaign</t>
  </si>
  <si>
    <t>Cleveland</t>
  </si>
  <si>
    <t>Wisconsin Customer Acquisition Campaign</t>
  </si>
  <si>
    <t>Milwaukee</t>
  </si>
  <si>
    <t>Budget Period 2 Total</t>
  </si>
  <si>
    <t>Budget Period 3 Total</t>
  </si>
  <si>
    <t>PROJECT TOTAL</t>
  </si>
  <si>
    <t>Equipment Item</t>
  </si>
  <si>
    <t>Qty</t>
  </si>
  <si>
    <t xml:space="preserve">Unit Cost         </t>
  </si>
  <si>
    <t xml:space="preserve">Total Cost             </t>
  </si>
  <si>
    <t>Basis of Cost</t>
  </si>
  <si>
    <t>Justification of need</t>
  </si>
  <si>
    <t>Vendor Quote</t>
  </si>
  <si>
    <t>Reliability testing of PV modules- Task 4.3</t>
  </si>
  <si>
    <t>General Category of Supplies</t>
  </si>
  <si>
    <t>Catalog price</t>
  </si>
  <si>
    <t>For Alpha prototype - Task 2.4</t>
  </si>
  <si>
    <t>Internet</t>
  </si>
  <si>
    <t>Phone</t>
  </si>
  <si>
    <t>Computers</t>
  </si>
  <si>
    <t>Printer + Supplies</t>
  </si>
  <si>
    <t>Printing Supplies</t>
  </si>
  <si>
    <t>Server</t>
  </si>
  <si>
    <t>Sub-Recipient
Name/Organization</t>
  </si>
  <si>
    <t>Purpose/Tasks in SOPO</t>
  </si>
  <si>
    <t>Budget Period 1
Costs</t>
  </si>
  <si>
    <t>Budget Period 2
Costs</t>
  </si>
  <si>
    <t>Budget Period 3
Costs</t>
  </si>
  <si>
    <t>Project Total</t>
  </si>
  <si>
    <t>Partner to develop optimal fresnel lens for Gen 2 product - Task 2.4</t>
  </si>
  <si>
    <t>Orrick, Herrington, &amp; Sutcliff, LLP</t>
  </si>
  <si>
    <t>Legal counsel in year 1; counsel + SEC registration in year 2; counsel in year 3</t>
  </si>
  <si>
    <t>Customer acquisition through their network of public housing, labor union, healthcare, education, and workforce development contacts</t>
  </si>
  <si>
    <t>Customer acquisition through their network of religious institutions, non-profits, and community development organizations</t>
  </si>
  <si>
    <t>TBD Accounting Firm</t>
  </si>
  <si>
    <t>Accounting Services</t>
  </si>
  <si>
    <t>Sub-total</t>
  </si>
  <si>
    <t>Vendor 
Name/Organization</t>
  </si>
  <si>
    <t>Product or Service, Purpose/Need and Basis of Cost
(Provide additional support at bottom of page as needed)</t>
  </si>
  <si>
    <t>Vendor for developing custom robotics to perform lens inspection,  alignment, and placement (Task 4 ).  Required for expanding CPV module mfg. capacity.  Cost is from competitive quotes.</t>
  </si>
  <si>
    <t>Vendor for radiator retrofits. Required for customers with inefficient gas-powered radiators in older buildings (i.e. pre-war commercial buildings in NYC, rural churches using gas radiators for hearting, etc)</t>
  </si>
  <si>
    <t>Conserva</t>
  </si>
  <si>
    <t>Vendor for lighting retrofits. Required for customers with incandescent bulb lighting and customers with flourescent tube lighting with T12 or worse grade lighting</t>
  </si>
  <si>
    <t>Greenwich Energy Solutions</t>
  </si>
  <si>
    <t>Vendor for weather-stripping, refrigeration upgrades, and air-conditioning upgrades. Required for customers with air-cooling inefficiencies as well as air-heating inefficiencies related to building degradation.</t>
  </si>
  <si>
    <t>Conservation Services Group</t>
  </si>
  <si>
    <t>Energy efficiency management vendor that supplies sub-contractors and energy expertise</t>
  </si>
  <si>
    <t>TBD Web Development Consultancy</t>
  </si>
  <si>
    <t>Provides wireframe for crowdfunding website and begins to build basic functionality. Consultant could remain on-board as full-time VP of Technology depending on performance.</t>
  </si>
  <si>
    <t>FFRDC
Name/Organization</t>
  </si>
  <si>
    <t>Purpose</t>
  </si>
  <si>
    <t xml:space="preserve"> </t>
  </si>
  <si>
    <t>Total Contractual</t>
  </si>
  <si>
    <t>AdditionalExplanations/Comments (as necessary)</t>
  </si>
  <si>
    <t>General Description</t>
  </si>
  <si>
    <t xml:space="preserve">Cost             </t>
  </si>
  <si>
    <t>Three days of excavation for platform site
EXAMPLE ONLY!!!</t>
  </si>
  <si>
    <t>Engineering estimate</t>
  </si>
  <si>
    <t>Site must be prepared for construction of platform.</t>
  </si>
  <si>
    <t>General description</t>
  </si>
  <si>
    <t xml:space="preserve"> Cost             </t>
  </si>
  <si>
    <t>Established UCD costs</t>
  </si>
  <si>
    <t xml:space="preserve">Support of graduate students working on project </t>
  </si>
  <si>
    <t>Graduate student stipend for internship work</t>
  </si>
  <si>
    <t>Columbia Business School social enterprise internship program</t>
  </si>
  <si>
    <t>These costs will be covered by a cash donation from the Columbia Business School Summer Enterprise Summer Fellows Program</t>
  </si>
  <si>
    <t>i. Indirect Costs</t>
  </si>
  <si>
    <t xml:space="preserve">Explanation of BASE </t>
  </si>
  <si>
    <t>Provide ONLY Applicable Rates:</t>
  </si>
  <si>
    <t>Overhead Rate</t>
  </si>
  <si>
    <t>General &amp; Administrative (G&amp;A)</t>
  </si>
  <si>
    <t>FCCM Rate, if applicable</t>
  </si>
  <si>
    <t>OTHER Indirect Rate</t>
  </si>
  <si>
    <t>Indirect Costs (As Applicable):</t>
  </si>
  <si>
    <t>Overhead Costs</t>
  </si>
  <si>
    <t>G&amp;A Costs</t>
  </si>
  <si>
    <t>FCCM Costs, if applicable</t>
  </si>
  <si>
    <t xml:space="preserve"> OTHER Indirect Costs</t>
  </si>
  <si>
    <t>Total indirect costs requested:</t>
  </si>
  <si>
    <t>Cost Share</t>
  </si>
  <si>
    <t xml:space="preserve">Organization/Source                 </t>
  </si>
  <si>
    <t xml:space="preserve">Type 
(cash or other) </t>
  </si>
  <si>
    <t xml:space="preserve">Cost Share Item </t>
  </si>
  <si>
    <t>Budget Period 1
Cost Share</t>
  </si>
  <si>
    <t>Budget Period 2
Cost Share</t>
  </si>
  <si>
    <t>Budget Period 3
Cost Share</t>
  </si>
  <si>
    <t>Total Project Cost Share</t>
  </si>
  <si>
    <t>Cash</t>
  </si>
  <si>
    <t>Project partner ABC Company will provide 40 PV modules for product development at 50% off the of the retail price of $680</t>
  </si>
  <si>
    <t>BlocPower employees</t>
  </si>
  <si>
    <t>Senior level BlocPower employees will contribute half of their salaries for the first three years to lower SG&amp;A costs</t>
  </si>
  <si>
    <t>Columbia Business School Social Enterprise Summer Fellows Program</t>
  </si>
  <si>
    <t>CBS SESF will provide up to three interns (normally paid $10,000 a piece) for free for the first three years</t>
  </si>
  <si>
    <t>BlocPower Crowdsourced Funding Platform</t>
  </si>
  <si>
    <t>BlocPower will build an web-based funding platform to enable crowdsourced funding for each "bloc" of projects. This will enable BlowPower to fund each set of projects as they are approved for execution.</t>
  </si>
  <si>
    <t>Columbia Business Labs</t>
  </si>
  <si>
    <t>In-Kind</t>
  </si>
  <si>
    <t>Workspace donation from Columbia University</t>
  </si>
  <si>
    <t>Emerald Cities will provide customer acquisition services valued at 10% of total project costs for free</t>
  </si>
  <si>
    <t>Emerald Cities will provide cash for customer acquisition costs</t>
  </si>
  <si>
    <t>Totals</t>
  </si>
  <si>
    <t xml:space="preserve">Total Project Cost:  </t>
  </si>
  <si>
    <t>Cost Share Percent of Award:</t>
  </si>
  <si>
    <r>
      <t xml:space="preserve">ABC Company
</t>
    </r>
    <r>
      <rPr>
        <b/>
        <sz val="10"/>
        <color indexed="10"/>
        <rFont val="Calibri"/>
        <family val="2"/>
        <scheme val="minor"/>
      </rPr>
      <t>EXAMPLE ONLY!!!</t>
    </r>
  </si>
  <si>
    <r>
      <t xml:space="preserve">EXAMPLE ONLY!!! </t>
    </r>
    <r>
      <rPr>
        <sz val="10"/>
        <color indexed="10"/>
        <rFont val="Calibri"/>
        <family val="2"/>
        <scheme val="minor"/>
      </rPr>
      <t xml:space="preserve"> Grad student tuition</t>
    </r>
  </si>
  <si>
    <r>
      <t>EXAMPLE ONLY!!!</t>
    </r>
    <r>
      <rPr>
        <sz val="10"/>
        <color indexed="10"/>
        <rFont val="Calibri"/>
        <family val="2"/>
        <scheme val="minor"/>
      </rPr>
      <t xml:space="preserve">  XYZ Corp.</t>
    </r>
  </si>
  <si>
    <r>
      <t>EXAMPLE ONLY!!!</t>
    </r>
    <r>
      <rPr>
        <sz val="10"/>
        <color indexed="10"/>
        <rFont val="Calibri"/>
        <family val="2"/>
        <scheme val="minor"/>
      </rPr>
      <t xml:space="preserve">  ABC Corp.</t>
    </r>
  </si>
  <si>
    <r>
      <t xml:space="preserve">EXAMPLE ONLY!!! </t>
    </r>
    <r>
      <rPr>
        <sz val="10"/>
        <color indexed="10"/>
        <rFont val="Calibri"/>
        <family val="2"/>
        <scheme val="minor"/>
      </rPr>
      <t xml:space="preserve"> Wireless DAS components</t>
    </r>
  </si>
  <si>
    <r>
      <t xml:space="preserve">EXAMPLE ONLY!!!   </t>
    </r>
    <r>
      <rPr>
        <sz val="10"/>
        <color indexed="10"/>
        <rFont val="Calibri"/>
        <family val="2"/>
        <scheme val="minor"/>
      </rPr>
      <t>Thermal shock chamber</t>
    </r>
  </si>
  <si>
    <r>
      <t>EXAMPLE ONLY!!!</t>
    </r>
    <r>
      <rPr>
        <sz val="10"/>
        <color indexed="10"/>
        <rFont val="Calibri"/>
        <family val="2"/>
        <scheme val="minor"/>
      </rPr>
      <t xml:space="preserve">   Visit to PV cell mfr. to set up vendor agreement</t>
    </r>
  </si>
  <si>
    <r>
      <t xml:space="preserve">EXAMPLE ONLY:
</t>
    </r>
    <r>
      <rPr>
        <sz val="10"/>
        <color indexed="10"/>
        <rFont val="Calibri"/>
        <family val="2"/>
        <scheme val="minor"/>
      </rPr>
      <t>Sr. Engineer</t>
    </r>
  </si>
  <si>
    <r>
      <t xml:space="preserve">Comments
</t>
    </r>
    <r>
      <rPr>
        <sz val="10"/>
        <color indexed="10"/>
        <rFont val="Calibri"/>
        <family val="2"/>
        <scheme val="minor"/>
      </rPr>
      <t>(Add comments as needed)</t>
    </r>
  </si>
  <si>
    <r>
      <t xml:space="preserve">SUMMARY OF BUDGET CATEGORY COSTS PROPOSED
</t>
    </r>
    <r>
      <rPr>
        <b/>
        <sz val="10"/>
        <color indexed="10"/>
        <rFont val="Calibri"/>
        <family val="2"/>
        <scheme val="minor"/>
      </rPr>
      <t>(Note: The values in this summary table are from entries made in each budget category sheet.)</t>
    </r>
  </si>
  <si>
    <t>Equity</t>
  </si>
  <si>
    <t>Equity IRR</t>
  </si>
  <si>
    <t>Year</t>
  </si>
  <si>
    <t>Loan Repayment (mths)</t>
  </si>
  <si>
    <t>Loan Repayment (yrs)</t>
  </si>
  <si>
    <t>Equipment Life (yrs)</t>
  </si>
  <si>
    <t>Equipment Life (mths)</t>
  </si>
  <si>
    <t>Net to BlocPower</t>
  </si>
  <si>
    <t>Default + Degradation Rate</t>
  </si>
  <si>
    <t>Bloc#</t>
  </si>
  <si>
    <t>Project Type</t>
  </si>
  <si>
    <t>Start Month</t>
  </si>
  <si>
    <t>Project #</t>
  </si>
  <si>
    <t>Project ID</t>
  </si>
  <si>
    <t>Education Facility</t>
  </si>
  <si>
    <t>Non-Profit</t>
  </si>
  <si>
    <t>Upfront Cost</t>
  </si>
  <si>
    <t>Savings</t>
  </si>
  <si>
    <t>Loan Term</t>
  </si>
  <si>
    <t>Equipment Life</t>
  </si>
  <si>
    <t>Energy Savings Cash Flow</t>
  </si>
  <si>
    <t>Year 1 Revenue</t>
  </si>
  <si>
    <t>Year 2 Revenue</t>
  </si>
  <si>
    <t>Year 3 Revenue</t>
  </si>
  <si>
    <t>Year 4 Revenue</t>
  </si>
  <si>
    <t>Year 5 Revenue</t>
  </si>
  <si>
    <t>BlocPower Upfront</t>
  </si>
  <si>
    <t>Year 6 Revenue</t>
  </si>
  <si>
    <t>Year 7 Revenue</t>
  </si>
  <si>
    <t>Year 8 Revenue</t>
  </si>
  <si>
    <t>Year 9 Revenue</t>
  </si>
  <si>
    <t>Year 10 Revenue</t>
  </si>
  <si>
    <t>Gross Savings to BlocPower After External? Loan Repay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</si>
</sst>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#,##0_);[Red]\(&quot;$&quot;#,##0\)"/>
    <numFmt numFmtId="44" formatCode="_(&quot;$&quot;* #,##0.00_);_(&quot;$&quot;* \(#,##0.00\);_(&quot;$&quot;* &quot;-&quot;??_);_(@_)"/>
    <numFmt numFmtId="164" formatCode="[$-409]mmm\-yy;@"/>
    <numFmt numFmtId="165" formatCode="0.0%"/>
    <numFmt numFmtId="166" formatCode="#,##0.0_);[Red]\(#,##0.0\)"/>
    <numFmt numFmtId="167" formatCode="&quot;$&quot;#,##0.00"/>
    <numFmt numFmtId="168" formatCode="#,##0.0"/>
    <numFmt numFmtId="169" formatCode="0.0\x"/>
    <numFmt numFmtId="170" formatCode="&quot;$&quot;#,##0"/>
  </numFmts>
  <fonts count="20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indexed="20"/>
      <name val="Calibri"/>
      <family val="2"/>
      <scheme val="minor"/>
    </font>
    <font>
      <b/>
      <sz val="10"/>
      <color indexed="8"/>
      <name val="Calibri"/>
      <family val="2"/>
      <scheme val="minor"/>
    </font>
    <font>
      <i/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0"/>
      <color theme="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FFD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1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10"/>
      </right>
      <top/>
      <bottom style="thin">
        <color indexed="64"/>
      </bottom>
      <diagonal/>
    </border>
    <border>
      <left style="medium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10"/>
      </left>
      <right style="thin">
        <color indexed="64"/>
      </right>
      <top style="thin">
        <color indexed="64"/>
      </top>
      <bottom style="medium">
        <color indexed="10"/>
      </bottom>
      <diagonal/>
    </border>
    <border>
      <left/>
      <right style="thin">
        <color indexed="64"/>
      </right>
      <top style="thin">
        <color indexed="64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/>
      <bottom style="medium">
        <color indexed="10"/>
      </bottom>
      <diagonal/>
    </border>
    <border>
      <left style="thin">
        <color indexed="64"/>
      </left>
      <right/>
      <top style="thin">
        <color indexed="64"/>
      </top>
      <bottom style="medium">
        <color indexed="10"/>
      </bottom>
      <diagonal/>
    </border>
    <border>
      <left style="thin">
        <color indexed="64"/>
      </left>
      <right/>
      <top/>
      <bottom style="medium">
        <color indexed="10"/>
      </bottom>
      <diagonal/>
    </border>
    <border>
      <left style="thin">
        <color indexed="64"/>
      </left>
      <right style="medium">
        <color indexed="10"/>
      </right>
      <top/>
      <bottom style="medium">
        <color indexed="10"/>
      </bottom>
      <diagonal/>
    </border>
    <border>
      <left style="medium">
        <color indexed="64"/>
      </left>
      <right/>
      <top style="medium">
        <color indexed="10"/>
      </top>
      <bottom style="thin">
        <color indexed="64"/>
      </bottom>
      <diagonal/>
    </border>
    <border>
      <left/>
      <right style="thin">
        <color indexed="64"/>
      </right>
      <top style="medium">
        <color indexed="10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10"/>
      </left>
      <right style="thin">
        <color indexed="64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 style="thin">
        <color indexed="64"/>
      </left>
      <right/>
      <top style="medium">
        <color indexed="10"/>
      </top>
      <bottom style="medium">
        <color indexed="1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6" fillId="0" borderId="0"/>
  </cellStyleXfs>
  <cellXfs count="683">
    <xf numFmtId="0" fontId="0" fillId="0" borderId="0" xfId="0"/>
    <xf numFmtId="0" fontId="1" fillId="0" borderId="0" xfId="0" applyFont="1" applyAlignment="1">
      <alignment horizontal="left" indent="2"/>
    </xf>
    <xf numFmtId="0" fontId="1" fillId="0" borderId="0" xfId="0" applyFont="1"/>
    <xf numFmtId="0" fontId="1" fillId="0" borderId="0" xfId="0" applyNumberFormat="1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left" indent="1"/>
    </xf>
    <xf numFmtId="38" fontId="1" fillId="0" borderId="0" xfId="0" applyNumberFormat="1" applyFont="1"/>
    <xf numFmtId="9" fontId="1" fillId="0" borderId="0" xfId="0" applyNumberFormat="1" applyFont="1"/>
    <xf numFmtId="38" fontId="1" fillId="0" borderId="1" xfId="0" applyNumberFormat="1" applyFont="1" applyBorder="1"/>
    <xf numFmtId="0" fontId="1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66" fontId="1" fillId="0" borderId="0" xfId="0" applyNumberFormat="1" applyFont="1"/>
    <xf numFmtId="9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center"/>
    </xf>
    <xf numFmtId="38" fontId="2" fillId="0" borderId="0" xfId="0" applyNumberFormat="1" applyFont="1"/>
    <xf numFmtId="0" fontId="3" fillId="0" borderId="0" xfId="0" applyFont="1"/>
    <xf numFmtId="9" fontId="4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167" fontId="1" fillId="0" borderId="0" xfId="0" applyNumberFormat="1" applyFont="1"/>
    <xf numFmtId="168" fontId="1" fillId="0" borderId="0" xfId="0" applyNumberFormat="1" applyFont="1"/>
    <xf numFmtId="3" fontId="1" fillId="0" borderId="0" xfId="0" applyNumberFormat="1" applyFont="1"/>
    <xf numFmtId="169" fontId="1" fillId="0" borderId="0" xfId="0" applyNumberFormat="1" applyFont="1"/>
    <xf numFmtId="165" fontId="1" fillId="0" borderId="0" xfId="0" applyNumberFormat="1" applyFont="1"/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Alignment="1">
      <alignment horizontal="right"/>
    </xf>
    <xf numFmtId="170" fontId="1" fillId="0" borderId="0" xfId="0" applyNumberFormat="1" applyFont="1"/>
    <xf numFmtId="10" fontId="1" fillId="0" borderId="0" xfId="0" applyNumberFormat="1" applyFont="1" applyAlignment="1">
      <alignment horizontal="right"/>
    </xf>
    <xf numFmtId="10" fontId="1" fillId="0" borderId="0" xfId="0" applyNumberFormat="1" applyFont="1"/>
    <xf numFmtId="6" fontId="1" fillId="0" borderId="0" xfId="0" applyNumberFormat="1" applyFont="1"/>
    <xf numFmtId="38" fontId="4" fillId="0" borderId="0" xfId="0" applyNumberFormat="1" applyFont="1"/>
    <xf numFmtId="0" fontId="8" fillId="0" borderId="0" xfId="1" applyFont="1" applyAlignment="1" applyProtection="1">
      <alignment vertical="top" wrapText="1"/>
    </xf>
    <xf numFmtId="0" fontId="4" fillId="0" borderId="0" xfId="1" applyFont="1" applyAlignment="1" applyProtection="1">
      <alignment vertical="top" wrapText="1"/>
    </xf>
    <xf numFmtId="49" fontId="4" fillId="0" borderId="0" xfId="1" applyNumberFormat="1" applyFont="1" applyAlignment="1" applyProtection="1">
      <alignment horizontal="left" vertical="top" wrapText="1"/>
    </xf>
    <xf numFmtId="167" fontId="4" fillId="0" borderId="0" xfId="1" applyNumberFormat="1" applyFont="1" applyAlignment="1" applyProtection="1">
      <alignment horizontal="center" vertical="top" wrapText="1"/>
    </xf>
    <xf numFmtId="1" fontId="4" fillId="0" borderId="0" xfId="1" applyNumberFormat="1" applyFont="1" applyAlignment="1" applyProtection="1">
      <alignment horizontal="center" vertical="top" wrapText="1"/>
    </xf>
    <xf numFmtId="0" fontId="4" fillId="0" borderId="0" xfId="1" applyFont="1" applyAlignment="1" applyProtection="1">
      <alignment horizontal="center" vertical="top" wrapText="1"/>
    </xf>
    <xf numFmtId="0" fontId="9" fillId="0" borderId="62" xfId="1" applyFont="1" applyBorder="1" applyAlignment="1" applyProtection="1">
      <alignment horizontal="left" vertical="top" wrapText="1"/>
    </xf>
    <xf numFmtId="1" fontId="9" fillId="0" borderId="63" xfId="1" applyNumberFormat="1" applyFont="1" applyBorder="1" applyAlignment="1" applyProtection="1">
      <alignment horizontal="center" vertical="top" wrapText="1"/>
    </xf>
    <xf numFmtId="1" fontId="9" fillId="0" borderId="63" xfId="1" applyNumberFormat="1" applyFont="1" applyBorder="1" applyAlignment="1" applyProtection="1">
      <alignment horizontal="left" vertical="top" wrapText="1"/>
    </xf>
    <xf numFmtId="170" fontId="9" fillId="2" borderId="71" xfId="1" applyNumberFormat="1" applyFont="1" applyFill="1" applyBorder="1" applyAlignment="1" applyProtection="1">
      <alignment horizontal="right" vertical="top" wrapText="1"/>
    </xf>
    <xf numFmtId="170" fontId="9" fillId="3" borderId="71" xfId="1" applyNumberFormat="1" applyFont="1" applyFill="1" applyBorder="1" applyAlignment="1" applyProtection="1">
      <alignment horizontal="right" vertical="top" wrapText="1"/>
    </xf>
    <xf numFmtId="170" fontId="9" fillId="4" borderId="71" xfId="1" applyNumberFormat="1" applyFont="1" applyFill="1" applyBorder="1" applyAlignment="1" applyProtection="1">
      <alignment horizontal="right" vertical="top" wrapText="1"/>
    </xf>
    <xf numFmtId="170" fontId="11" fillId="0" borderId="64" xfId="1" applyNumberFormat="1" applyFont="1" applyBorder="1" applyAlignment="1" applyProtection="1">
      <alignment horizontal="right" vertical="top" wrapText="1"/>
    </xf>
    <xf numFmtId="0" fontId="4" fillId="0" borderId="11" xfId="1" applyFont="1" applyBorder="1" applyAlignment="1" applyProtection="1">
      <alignment horizontal="left" vertical="top" wrapText="1"/>
      <protection locked="0"/>
    </xf>
    <xf numFmtId="1" fontId="4" fillId="0" borderId="12" xfId="1" applyNumberFormat="1" applyFont="1" applyBorder="1" applyAlignment="1" applyProtection="1">
      <alignment horizontal="center" vertical="top" wrapText="1"/>
      <protection locked="0"/>
    </xf>
    <xf numFmtId="1" fontId="4" fillId="0" borderId="12" xfId="1" applyNumberFormat="1" applyFont="1" applyBorder="1" applyAlignment="1" applyProtection="1">
      <alignment horizontal="left" vertical="top" wrapText="1"/>
      <protection locked="0"/>
    </xf>
    <xf numFmtId="170" fontId="4" fillId="2" borderId="38" xfId="1" applyNumberFormat="1" applyFont="1" applyFill="1" applyBorder="1" applyAlignment="1" applyProtection="1">
      <alignment horizontal="right" vertical="top" wrapText="1"/>
      <protection locked="0"/>
    </xf>
    <xf numFmtId="170" fontId="4" fillId="3" borderId="38" xfId="1" applyNumberFormat="1" applyFont="1" applyFill="1" applyBorder="1" applyAlignment="1" applyProtection="1">
      <alignment horizontal="right" vertical="top" wrapText="1"/>
      <protection locked="0"/>
    </xf>
    <xf numFmtId="170" fontId="4" fillId="4" borderId="38" xfId="1" applyNumberFormat="1" applyFont="1" applyFill="1" applyBorder="1" applyAlignment="1" applyProtection="1">
      <alignment horizontal="right" vertical="top" wrapText="1"/>
      <protection locked="0"/>
    </xf>
    <xf numFmtId="170" fontId="8" fillId="0" borderId="13" xfId="1" applyNumberFormat="1" applyFont="1" applyBorder="1" applyAlignment="1" applyProtection="1">
      <alignment horizontal="right" vertical="top" wrapText="1"/>
      <protection locked="0"/>
    </xf>
    <xf numFmtId="0" fontId="4" fillId="0" borderId="0" xfId="1" applyFont="1" applyAlignment="1" applyProtection="1">
      <alignment vertical="top" wrapText="1"/>
      <protection locked="0"/>
    </xf>
    <xf numFmtId="170" fontId="8" fillId="0" borderId="15" xfId="1" applyNumberFormat="1" applyFont="1" applyBorder="1" applyAlignment="1" applyProtection="1">
      <alignment horizontal="right" vertical="top" wrapText="1"/>
      <protection locked="0"/>
    </xf>
    <xf numFmtId="0" fontId="4" fillId="0" borderId="14" xfId="1" applyFont="1" applyBorder="1" applyAlignment="1" applyProtection="1">
      <alignment horizontal="left" vertical="top" wrapText="1"/>
      <protection locked="0"/>
    </xf>
    <xf numFmtId="1" fontId="4" fillId="0" borderId="2" xfId="1" applyNumberFormat="1" applyFont="1" applyBorder="1" applyAlignment="1" applyProtection="1">
      <alignment horizontal="center" vertical="top" wrapText="1"/>
      <protection locked="0"/>
    </xf>
    <xf numFmtId="1" fontId="4" fillId="0" borderId="2" xfId="1" applyNumberFormat="1" applyFont="1" applyBorder="1" applyAlignment="1" applyProtection="1">
      <alignment horizontal="left" vertical="top" wrapText="1"/>
      <protection locked="0"/>
    </xf>
    <xf numFmtId="170" fontId="4" fillId="2" borderId="42" xfId="1" applyNumberFormat="1" applyFont="1" applyFill="1" applyBorder="1" applyAlignment="1" applyProtection="1">
      <alignment horizontal="right" vertical="top" wrapText="1"/>
      <protection locked="0"/>
    </xf>
    <xf numFmtId="170" fontId="4" fillId="3" borderId="42" xfId="1" applyNumberFormat="1" applyFont="1" applyFill="1" applyBorder="1" applyAlignment="1" applyProtection="1">
      <alignment horizontal="right" vertical="top" wrapText="1"/>
      <protection locked="0"/>
    </xf>
    <xf numFmtId="170" fontId="4" fillId="4" borderId="42" xfId="1" applyNumberFormat="1" applyFont="1" applyFill="1" applyBorder="1" applyAlignment="1" applyProtection="1">
      <alignment horizontal="right" vertical="top" wrapText="1"/>
      <protection locked="0"/>
    </xf>
    <xf numFmtId="170" fontId="8" fillId="0" borderId="54" xfId="1" applyNumberFormat="1" applyFont="1" applyBorder="1" applyAlignment="1" applyProtection="1">
      <alignment horizontal="right" vertical="top" wrapText="1"/>
      <protection locked="0"/>
    </xf>
    <xf numFmtId="0" fontId="8" fillId="0" borderId="8" xfId="1" applyFont="1" applyBorder="1" applyAlignment="1" applyProtection="1">
      <alignment horizontal="left" vertical="top" wrapText="1"/>
      <protection locked="0"/>
    </xf>
    <xf numFmtId="1" fontId="8" fillId="0" borderId="9" xfId="1" applyNumberFormat="1" applyFont="1" applyBorder="1" applyAlignment="1" applyProtection="1">
      <alignment horizontal="center" vertical="top" wrapText="1"/>
      <protection locked="0"/>
    </xf>
    <xf numFmtId="1" fontId="8" fillId="0" borderId="9" xfId="1" applyNumberFormat="1" applyFont="1" applyBorder="1" applyAlignment="1" applyProtection="1">
      <alignment horizontal="right" vertical="top" wrapText="1"/>
      <protection locked="0"/>
    </xf>
    <xf numFmtId="170" fontId="8" fillId="2" borderId="55" xfId="1" applyNumberFormat="1" applyFont="1" applyFill="1" applyBorder="1" applyAlignment="1" applyProtection="1">
      <alignment horizontal="right" vertical="top" wrapText="1"/>
      <protection locked="0"/>
    </xf>
    <xf numFmtId="170" fontId="8" fillId="3" borderId="55" xfId="1" applyNumberFormat="1" applyFont="1" applyFill="1" applyBorder="1" applyAlignment="1" applyProtection="1">
      <alignment horizontal="right" vertical="top" wrapText="1"/>
      <protection locked="0"/>
    </xf>
    <xf numFmtId="170" fontId="8" fillId="4" borderId="55" xfId="1" applyNumberFormat="1" applyFont="1" applyFill="1" applyBorder="1" applyAlignment="1" applyProtection="1">
      <alignment horizontal="right" vertical="top" wrapText="1"/>
      <protection locked="0"/>
    </xf>
    <xf numFmtId="170" fontId="8" fillId="0" borderId="56" xfId="1" applyNumberFormat="1" applyFont="1" applyBorder="1" applyAlignment="1" applyProtection="1">
      <alignment horizontal="right" vertical="top" wrapText="1"/>
      <protection locked="0"/>
    </xf>
    <xf numFmtId="170" fontId="4" fillId="0" borderId="0" xfId="1" applyNumberFormat="1" applyFont="1" applyAlignment="1" applyProtection="1">
      <alignment horizontal="center" vertical="top" wrapText="1"/>
    </xf>
    <xf numFmtId="0" fontId="4" fillId="0" borderId="0" xfId="1" applyFont="1" applyAlignment="1" applyProtection="1">
      <alignment horizontal="left" vertical="top" wrapText="1"/>
    </xf>
    <xf numFmtId="0" fontId="4" fillId="0" borderId="0" xfId="1" applyFont="1" applyAlignment="1" applyProtection="1">
      <alignment wrapText="1"/>
    </xf>
    <xf numFmtId="0" fontId="4" fillId="0" borderId="0" xfId="1" applyFont="1" applyAlignment="1" applyProtection="1">
      <alignment wrapText="1"/>
      <protection locked="0"/>
    </xf>
    <xf numFmtId="0" fontId="8" fillId="0" borderId="0" xfId="1" applyNumberFormat="1" applyFont="1" applyAlignment="1">
      <alignment horizontal="right" vertical="top" wrapText="1"/>
    </xf>
    <xf numFmtId="0" fontId="4" fillId="0" borderId="0" xfId="1" applyFont="1" applyFill="1" applyBorder="1" applyAlignment="1" applyProtection="1">
      <alignment wrapText="1"/>
    </xf>
    <xf numFmtId="167" fontId="4" fillId="0" borderId="0" xfId="1" applyNumberFormat="1" applyFont="1" applyFill="1" applyBorder="1" applyAlignment="1" applyProtection="1">
      <alignment horizontal="center" vertical="top" wrapText="1"/>
    </xf>
    <xf numFmtId="49" fontId="4" fillId="0" borderId="0" xfId="1" applyNumberFormat="1" applyFont="1" applyAlignment="1" applyProtection="1">
      <alignment horizontal="center" vertical="top" wrapText="1"/>
    </xf>
    <xf numFmtId="170" fontId="4" fillId="0" borderId="0" xfId="1" applyNumberFormat="1" applyFont="1" applyAlignment="1" applyProtection="1">
      <alignment horizontal="right" vertical="top" wrapText="1"/>
    </xf>
    <xf numFmtId="1" fontId="4" fillId="0" borderId="0" xfId="1" applyNumberFormat="1" applyFont="1" applyAlignment="1" applyProtection="1">
      <alignment horizontal="left" vertical="top" wrapText="1"/>
    </xf>
    <xf numFmtId="0" fontId="8" fillId="0" borderId="0" xfId="1" applyFont="1" applyFill="1" applyAlignment="1" applyProtection="1">
      <alignment vertical="top" wrapText="1"/>
    </xf>
    <xf numFmtId="0" fontId="11" fillId="2" borderId="62" xfId="1" applyFont="1" applyFill="1" applyBorder="1" applyAlignment="1" applyProtection="1">
      <alignment horizontal="left" vertical="top" wrapText="1"/>
    </xf>
    <xf numFmtId="170" fontId="9" fillId="2" borderId="63" xfId="1" applyNumberFormat="1" applyFont="1" applyFill="1" applyBorder="1" applyAlignment="1" applyProtection="1">
      <alignment horizontal="right" vertical="top" wrapText="1"/>
    </xf>
    <xf numFmtId="1" fontId="9" fillId="2" borderId="63" xfId="1" applyNumberFormat="1" applyFont="1" applyFill="1" applyBorder="1" applyAlignment="1" applyProtection="1">
      <alignment horizontal="left" vertical="top" wrapText="1"/>
    </xf>
    <xf numFmtId="0" fontId="9" fillId="2" borderId="64" xfId="1" applyFont="1" applyFill="1" applyBorder="1" applyAlignment="1" applyProtection="1">
      <alignment horizontal="left" vertical="top" wrapText="1"/>
    </xf>
    <xf numFmtId="0" fontId="4" fillId="2" borderId="11" xfId="1" applyFont="1" applyFill="1" applyBorder="1" applyAlignment="1" applyProtection="1">
      <alignment vertical="center" wrapText="1"/>
      <protection locked="0"/>
    </xf>
    <xf numFmtId="170" fontId="4" fillId="2" borderId="12" xfId="1" applyNumberFormat="1" applyFont="1" applyFill="1" applyBorder="1" applyAlignment="1" applyProtection="1">
      <alignment vertical="center" wrapText="1"/>
      <protection locked="0"/>
    </xf>
    <xf numFmtId="1" fontId="4" fillId="2" borderId="12" xfId="1" applyNumberFormat="1" applyFont="1" applyFill="1" applyBorder="1" applyAlignment="1" applyProtection="1">
      <alignment vertical="center" wrapText="1"/>
      <protection locked="0"/>
    </xf>
    <xf numFmtId="0" fontId="4" fillId="2" borderId="13" xfId="1" applyFont="1" applyFill="1" applyBorder="1" applyAlignment="1" applyProtection="1">
      <alignment vertical="center" wrapText="1"/>
      <protection locked="0"/>
    </xf>
    <xf numFmtId="0" fontId="4" fillId="2" borderId="11" xfId="1" applyFont="1" applyFill="1" applyBorder="1" applyAlignment="1" applyProtection="1">
      <alignment vertical="top" wrapText="1"/>
      <protection locked="0"/>
    </xf>
    <xf numFmtId="170" fontId="4" fillId="2" borderId="12" xfId="1" applyNumberFormat="1" applyFont="1" applyFill="1" applyBorder="1" applyAlignment="1" applyProtection="1">
      <alignment horizontal="right" vertical="top" wrapText="1"/>
      <protection locked="0"/>
    </xf>
    <xf numFmtId="1" fontId="4" fillId="2" borderId="12" xfId="1" applyNumberFormat="1" applyFont="1" applyFill="1" applyBorder="1" applyAlignment="1" applyProtection="1">
      <alignment horizontal="left" vertical="top" wrapText="1"/>
      <protection locked="0"/>
    </xf>
    <xf numFmtId="0" fontId="4" fillId="2" borderId="13" xfId="1" applyFont="1" applyFill="1" applyBorder="1" applyAlignment="1" applyProtection="1">
      <alignment horizontal="left" vertical="top" wrapText="1"/>
      <protection locked="0"/>
    </xf>
    <xf numFmtId="0" fontId="4" fillId="2" borderId="14" xfId="1" applyFont="1" applyFill="1" applyBorder="1" applyAlignment="1" applyProtection="1">
      <alignment vertical="top" wrapText="1"/>
      <protection locked="0"/>
    </xf>
    <xf numFmtId="170" fontId="4" fillId="2" borderId="2" xfId="1" applyNumberFormat="1" applyFont="1" applyFill="1" applyBorder="1" applyAlignment="1" applyProtection="1">
      <alignment horizontal="right" vertical="top" wrapText="1"/>
      <protection locked="0"/>
    </xf>
    <xf numFmtId="1" fontId="4" fillId="2" borderId="2" xfId="1" applyNumberFormat="1" applyFont="1" applyFill="1" applyBorder="1" applyAlignment="1" applyProtection="1">
      <alignment horizontal="left" vertical="top" wrapText="1"/>
      <protection locked="0"/>
    </xf>
    <xf numFmtId="0" fontId="4" fillId="2" borderId="15" xfId="1" applyFont="1" applyFill="1" applyBorder="1" applyAlignment="1" applyProtection="1">
      <alignment horizontal="left" vertical="top" wrapText="1"/>
      <protection locked="0"/>
    </xf>
    <xf numFmtId="0" fontId="8" fillId="2" borderId="8" xfId="1" applyFont="1" applyFill="1" applyBorder="1" applyAlignment="1" applyProtection="1">
      <alignment horizontal="right" vertical="top" wrapText="1"/>
      <protection locked="0"/>
    </xf>
    <xf numFmtId="170" fontId="4" fillId="2" borderId="9" xfId="1" applyNumberFormat="1" applyFont="1" applyFill="1" applyBorder="1" applyAlignment="1" applyProtection="1">
      <alignment horizontal="right" vertical="top" wrapText="1"/>
      <protection locked="0"/>
    </xf>
    <xf numFmtId="1" fontId="4" fillId="2" borderId="9" xfId="1" applyNumberFormat="1" applyFont="1" applyFill="1" applyBorder="1" applyAlignment="1" applyProtection="1">
      <alignment horizontal="left" vertical="top" wrapText="1"/>
      <protection locked="0"/>
    </xf>
    <xf numFmtId="0" fontId="4" fillId="2" borderId="10" xfId="1" applyFont="1" applyFill="1" applyBorder="1" applyAlignment="1" applyProtection="1">
      <alignment horizontal="left" vertical="top" wrapText="1"/>
      <protection locked="0"/>
    </xf>
    <xf numFmtId="0" fontId="4" fillId="3" borderId="65" xfId="1" applyFont="1" applyFill="1" applyBorder="1" applyAlignment="1" applyProtection="1">
      <alignment vertical="center" wrapText="1"/>
      <protection locked="0"/>
    </xf>
    <xf numFmtId="170" fontId="4" fillId="3" borderId="30" xfId="1" applyNumberFormat="1" applyFont="1" applyFill="1" applyBorder="1" applyAlignment="1" applyProtection="1">
      <alignment vertical="center" wrapText="1"/>
      <protection locked="0"/>
    </xf>
    <xf numFmtId="1" fontId="4" fillId="3" borderId="30" xfId="1" applyNumberFormat="1" applyFont="1" applyFill="1" applyBorder="1" applyAlignment="1" applyProtection="1">
      <alignment vertical="center" wrapText="1"/>
      <protection locked="0"/>
    </xf>
    <xf numFmtId="0" fontId="4" fillId="3" borderId="66" xfId="1" applyFont="1" applyFill="1" applyBorder="1" applyAlignment="1" applyProtection="1">
      <alignment vertical="center" wrapText="1"/>
      <protection locked="0"/>
    </xf>
    <xf numFmtId="0" fontId="4" fillId="3" borderId="14" xfId="1" applyFont="1" applyFill="1" applyBorder="1" applyAlignment="1" applyProtection="1">
      <alignment vertical="top" wrapText="1"/>
      <protection locked="0"/>
    </xf>
    <xf numFmtId="170" fontId="4" fillId="3" borderId="2" xfId="1" applyNumberFormat="1" applyFont="1" applyFill="1" applyBorder="1" applyAlignment="1" applyProtection="1">
      <alignment horizontal="right" vertical="top" wrapText="1"/>
      <protection locked="0"/>
    </xf>
    <xf numFmtId="1" fontId="4" fillId="3" borderId="2" xfId="1" applyNumberFormat="1" applyFont="1" applyFill="1" applyBorder="1" applyAlignment="1" applyProtection="1">
      <alignment horizontal="left" vertical="top" wrapText="1"/>
      <protection locked="0"/>
    </xf>
    <xf numFmtId="0" fontId="4" fillId="3" borderId="15" xfId="1" applyFont="1" applyFill="1" applyBorder="1" applyAlignment="1" applyProtection="1">
      <alignment horizontal="left" vertical="top" wrapText="1"/>
      <protection locked="0"/>
    </xf>
    <xf numFmtId="0" fontId="8" fillId="3" borderId="8" xfId="1" applyFont="1" applyFill="1" applyBorder="1" applyAlignment="1" applyProtection="1">
      <alignment horizontal="right" vertical="top" wrapText="1"/>
      <protection locked="0"/>
    </xf>
    <xf numFmtId="170" fontId="4" fillId="3" borderId="9" xfId="1" applyNumberFormat="1" applyFont="1" applyFill="1" applyBorder="1" applyAlignment="1" applyProtection="1">
      <alignment horizontal="right" vertical="top" wrapText="1"/>
      <protection locked="0"/>
    </xf>
    <xf numFmtId="1" fontId="4" fillId="3" borderId="9" xfId="1" applyNumberFormat="1" applyFont="1" applyFill="1" applyBorder="1" applyAlignment="1" applyProtection="1">
      <alignment horizontal="left" vertical="top" wrapText="1"/>
      <protection locked="0"/>
    </xf>
    <xf numFmtId="0" fontId="4" fillId="3" borderId="10" xfId="1" applyFont="1" applyFill="1" applyBorder="1" applyAlignment="1" applyProtection="1">
      <alignment horizontal="left" vertical="top" wrapText="1"/>
      <protection locked="0"/>
    </xf>
    <xf numFmtId="0" fontId="4" fillId="4" borderId="65" xfId="1" applyFont="1" applyFill="1" applyBorder="1" applyAlignment="1" applyProtection="1">
      <alignment vertical="center" wrapText="1"/>
      <protection locked="0"/>
    </xf>
    <xf numFmtId="170" fontId="4" fillId="4" borderId="30" xfId="1" applyNumberFormat="1" applyFont="1" applyFill="1" applyBorder="1" applyAlignment="1" applyProtection="1">
      <alignment vertical="center" wrapText="1"/>
      <protection locked="0"/>
    </xf>
    <xf numFmtId="1" fontId="4" fillId="4" borderId="30" xfId="1" applyNumberFormat="1" applyFont="1" applyFill="1" applyBorder="1" applyAlignment="1" applyProtection="1">
      <alignment vertical="center" wrapText="1"/>
      <protection locked="0"/>
    </xf>
    <xf numFmtId="0" fontId="4" fillId="4" borderId="66" xfId="1" applyFont="1" applyFill="1" applyBorder="1" applyAlignment="1" applyProtection="1">
      <alignment vertical="center" wrapText="1"/>
      <protection locked="0"/>
    </xf>
    <xf numFmtId="0" fontId="4" fillId="4" borderId="11" xfId="1" applyFont="1" applyFill="1" applyBorder="1" applyAlignment="1" applyProtection="1">
      <alignment vertical="top" wrapText="1"/>
      <protection locked="0"/>
    </xf>
    <xf numFmtId="170" fontId="4" fillId="4" borderId="12" xfId="1" applyNumberFormat="1" applyFont="1" applyFill="1" applyBorder="1" applyAlignment="1" applyProtection="1">
      <alignment horizontal="right" vertical="top" wrapText="1"/>
      <protection locked="0"/>
    </xf>
    <xf numFmtId="1" fontId="4" fillId="4" borderId="12" xfId="1" applyNumberFormat="1" applyFont="1" applyFill="1" applyBorder="1" applyAlignment="1" applyProtection="1">
      <alignment horizontal="left" vertical="top" wrapText="1"/>
      <protection locked="0"/>
    </xf>
    <xf numFmtId="0" fontId="4" fillId="4" borderId="13" xfId="1" applyFont="1" applyFill="1" applyBorder="1" applyAlignment="1" applyProtection="1">
      <alignment horizontal="left" vertical="top" wrapText="1"/>
      <protection locked="0"/>
    </xf>
    <xf numFmtId="0" fontId="4" fillId="4" borderId="14" xfId="1" applyFont="1" applyFill="1" applyBorder="1" applyAlignment="1" applyProtection="1">
      <alignment vertical="top" wrapText="1"/>
      <protection locked="0"/>
    </xf>
    <xf numFmtId="170" fontId="4" fillId="4" borderId="2" xfId="1" applyNumberFormat="1" applyFont="1" applyFill="1" applyBorder="1" applyAlignment="1" applyProtection="1">
      <alignment horizontal="right" vertical="top" wrapText="1"/>
      <protection locked="0"/>
    </xf>
    <xf numFmtId="1" fontId="4" fillId="4" borderId="2" xfId="1" applyNumberFormat="1" applyFont="1" applyFill="1" applyBorder="1" applyAlignment="1" applyProtection="1">
      <alignment horizontal="left" vertical="top" wrapText="1"/>
      <protection locked="0"/>
    </xf>
    <xf numFmtId="0" fontId="4" fillId="4" borderId="15" xfId="1" applyFont="1" applyFill="1" applyBorder="1" applyAlignment="1" applyProtection="1">
      <alignment horizontal="left" vertical="top" wrapText="1"/>
      <protection locked="0"/>
    </xf>
    <xf numFmtId="0" fontId="8" fillId="4" borderId="8" xfId="1" applyFont="1" applyFill="1" applyBorder="1" applyAlignment="1" applyProtection="1">
      <alignment horizontal="right" vertical="top" wrapText="1"/>
      <protection locked="0"/>
    </xf>
    <xf numFmtId="170" fontId="4" fillId="4" borderId="9" xfId="1" applyNumberFormat="1" applyFont="1" applyFill="1" applyBorder="1" applyAlignment="1" applyProtection="1">
      <alignment horizontal="right" vertical="top" wrapText="1"/>
      <protection locked="0"/>
    </xf>
    <xf numFmtId="1" fontId="4" fillId="4" borderId="9" xfId="1" applyNumberFormat="1" applyFont="1" applyFill="1" applyBorder="1" applyAlignment="1" applyProtection="1">
      <alignment horizontal="left" vertical="top" wrapText="1"/>
      <protection locked="0"/>
    </xf>
    <xf numFmtId="0" fontId="4" fillId="4" borderId="10" xfId="1" applyFont="1" applyFill="1" applyBorder="1" applyAlignment="1" applyProtection="1">
      <alignment horizontal="left" vertical="top" wrapText="1"/>
      <protection locked="0"/>
    </xf>
    <xf numFmtId="0" fontId="8" fillId="0" borderId="8" xfId="1" applyFont="1" applyBorder="1" applyAlignment="1" applyProtection="1">
      <alignment horizontal="right" vertical="top" wrapText="1"/>
      <protection locked="0"/>
    </xf>
    <xf numFmtId="170" fontId="8" fillId="0" borderId="6" xfId="1" applyNumberFormat="1" applyFont="1" applyBorder="1" applyAlignment="1" applyProtection="1">
      <alignment horizontal="right" vertical="top" wrapText="1"/>
      <protection locked="0"/>
    </xf>
    <xf numFmtId="1" fontId="8" fillId="0" borderId="6" xfId="1" applyNumberFormat="1" applyFont="1" applyBorder="1" applyAlignment="1" applyProtection="1">
      <alignment horizontal="left" vertical="top" wrapText="1"/>
      <protection locked="0"/>
    </xf>
    <xf numFmtId="0" fontId="8" fillId="0" borderId="7" xfId="1" applyFont="1" applyBorder="1" applyAlignment="1" applyProtection="1">
      <alignment horizontal="left" vertical="top" wrapText="1"/>
      <protection locked="0"/>
    </xf>
    <xf numFmtId="170" fontId="8" fillId="0" borderId="0" xfId="1" applyNumberFormat="1" applyFont="1" applyAlignment="1" applyProtection="1">
      <alignment horizontal="right" vertical="top" wrapText="1"/>
    </xf>
    <xf numFmtId="1" fontId="4" fillId="0" borderId="0" xfId="1" applyNumberFormat="1" applyFont="1" applyAlignment="1" applyProtection="1">
      <alignment vertical="top" wrapText="1"/>
    </xf>
    <xf numFmtId="0" fontId="9" fillId="2" borderId="62" xfId="1" applyFont="1" applyFill="1" applyBorder="1" applyAlignment="1" applyProtection="1">
      <alignment vertical="top" wrapText="1"/>
    </xf>
    <xf numFmtId="1" fontId="9" fillId="2" borderId="63" xfId="1" applyNumberFormat="1" applyFont="1" applyFill="1" applyBorder="1" applyAlignment="1" applyProtection="1">
      <alignment vertical="top" wrapText="1"/>
    </xf>
    <xf numFmtId="0" fontId="13" fillId="0" borderId="0" xfId="1" applyFont="1" applyAlignment="1" applyProtection="1">
      <alignment vertical="top" wrapText="1"/>
      <protection locked="0"/>
    </xf>
    <xf numFmtId="1" fontId="4" fillId="2" borderId="2" xfId="1" applyNumberFormat="1" applyFont="1" applyFill="1" applyBorder="1" applyAlignment="1" applyProtection="1">
      <alignment vertical="top" wrapText="1"/>
      <protection locked="0"/>
    </xf>
    <xf numFmtId="170" fontId="8" fillId="2" borderId="9" xfId="1" applyNumberFormat="1" applyFont="1" applyFill="1" applyBorder="1" applyAlignment="1" applyProtection="1">
      <alignment horizontal="right" vertical="top" wrapText="1"/>
      <protection locked="0"/>
    </xf>
    <xf numFmtId="1" fontId="4" fillId="2" borderId="9" xfId="1" applyNumberFormat="1" applyFont="1" applyFill="1" applyBorder="1" applyAlignment="1" applyProtection="1">
      <alignment vertical="top" wrapText="1"/>
      <protection locked="0"/>
    </xf>
    <xf numFmtId="1" fontId="4" fillId="3" borderId="2" xfId="1" applyNumberFormat="1" applyFont="1" applyFill="1" applyBorder="1" applyAlignment="1" applyProtection="1">
      <alignment vertical="top" wrapText="1"/>
      <protection locked="0"/>
    </xf>
    <xf numFmtId="1" fontId="4" fillId="3" borderId="9" xfId="1" applyNumberFormat="1" applyFont="1" applyFill="1" applyBorder="1" applyAlignment="1" applyProtection="1">
      <alignment vertical="top" wrapText="1"/>
      <protection locked="0"/>
    </xf>
    <xf numFmtId="1" fontId="4" fillId="4" borderId="2" xfId="1" applyNumberFormat="1" applyFont="1" applyFill="1" applyBorder="1" applyAlignment="1" applyProtection="1">
      <alignment vertical="top" wrapText="1"/>
      <protection locked="0"/>
    </xf>
    <xf numFmtId="0" fontId="8" fillId="4" borderId="29" xfId="1" applyFont="1" applyFill="1" applyBorder="1" applyAlignment="1" applyProtection="1">
      <alignment horizontal="right" vertical="top" wrapText="1"/>
      <protection locked="0"/>
    </xf>
    <xf numFmtId="170" fontId="4" fillId="4" borderId="31" xfId="1" applyNumberFormat="1" applyFont="1" applyFill="1" applyBorder="1" applyAlignment="1" applyProtection="1">
      <alignment horizontal="right" vertical="top" wrapText="1"/>
      <protection locked="0"/>
    </xf>
    <xf numFmtId="1" fontId="4" fillId="4" borderId="31" xfId="1" applyNumberFormat="1" applyFont="1" applyFill="1" applyBorder="1" applyAlignment="1" applyProtection="1">
      <alignment vertical="top" wrapText="1"/>
      <protection locked="0"/>
    </xf>
    <xf numFmtId="0" fontId="4" fillId="4" borderId="32" xfId="1" applyFont="1" applyFill="1" applyBorder="1" applyAlignment="1" applyProtection="1">
      <alignment horizontal="left" vertical="top" wrapText="1"/>
      <protection locked="0"/>
    </xf>
    <xf numFmtId="170" fontId="8" fillId="0" borderId="9" xfId="1" applyNumberFormat="1" applyFont="1" applyBorder="1" applyAlignment="1" applyProtection="1">
      <alignment horizontal="right" vertical="top" wrapText="1"/>
      <protection locked="0"/>
    </xf>
    <xf numFmtId="1" fontId="8" fillId="0" borderId="9" xfId="1" applyNumberFormat="1" applyFont="1" applyBorder="1" applyAlignment="1" applyProtection="1">
      <alignment vertical="top" wrapText="1"/>
      <protection locked="0"/>
    </xf>
    <xf numFmtId="0" fontId="8" fillId="0" borderId="10" xfId="1" applyFont="1" applyBorder="1" applyAlignment="1" applyProtection="1">
      <alignment horizontal="left" vertical="top" wrapText="1"/>
      <protection locked="0"/>
    </xf>
    <xf numFmtId="0" fontId="11" fillId="0" borderId="62" xfId="1" applyFont="1" applyBorder="1" applyAlignment="1" applyProtection="1">
      <alignment vertical="top" wrapText="1"/>
    </xf>
    <xf numFmtId="0" fontId="9" fillId="0" borderId="69" xfId="1" applyFont="1" applyBorder="1" applyAlignment="1" applyProtection="1">
      <alignment vertical="top" wrapText="1"/>
    </xf>
    <xf numFmtId="170" fontId="9" fillId="3" borderId="70" xfId="1" applyNumberFormat="1" applyFont="1" applyFill="1" applyBorder="1" applyAlignment="1" applyProtection="1">
      <alignment horizontal="right" vertical="top" wrapText="1"/>
    </xf>
    <xf numFmtId="0" fontId="4" fillId="0" borderId="11" xfId="1" applyFont="1" applyBorder="1" applyAlignment="1" applyProtection="1">
      <alignment vertical="top" wrapText="1"/>
      <protection locked="0"/>
    </xf>
    <xf numFmtId="0" fontId="4" fillId="0" borderId="37" xfId="1" applyFont="1" applyBorder="1" applyAlignment="1" applyProtection="1">
      <alignment vertical="top" wrapText="1"/>
      <protection locked="0"/>
    </xf>
    <xf numFmtId="0" fontId="4" fillId="0" borderId="14" xfId="1" applyFont="1" applyBorder="1" applyAlignment="1" applyProtection="1">
      <alignment vertical="top" wrapText="1"/>
      <protection locked="0"/>
    </xf>
    <xf numFmtId="0" fontId="4" fillId="0" borderId="41" xfId="1" applyFont="1" applyBorder="1" applyAlignment="1" applyProtection="1">
      <alignment vertical="top" wrapText="1"/>
      <protection locked="0"/>
    </xf>
    <xf numFmtId="0" fontId="8" fillId="0" borderId="18" xfId="1" applyFont="1" applyBorder="1" applyAlignment="1" applyProtection="1">
      <alignment horizontal="right" vertical="top" wrapText="1"/>
      <protection locked="0"/>
    </xf>
    <xf numFmtId="0" fontId="8" fillId="0" borderId="72" xfId="1" applyFont="1" applyBorder="1" applyAlignment="1" applyProtection="1">
      <alignment horizontal="right" vertical="top" wrapText="1"/>
      <protection locked="0"/>
    </xf>
    <xf numFmtId="170" fontId="8" fillId="2" borderId="19" xfId="1" applyNumberFormat="1" applyFont="1" applyFill="1" applyBorder="1" applyAlignment="1" applyProtection="1">
      <alignment horizontal="right" vertical="top" wrapText="1"/>
      <protection locked="0"/>
    </xf>
    <xf numFmtId="170" fontId="8" fillId="3" borderId="19" xfId="1" applyNumberFormat="1" applyFont="1" applyFill="1" applyBorder="1" applyAlignment="1" applyProtection="1">
      <alignment horizontal="right" vertical="top" wrapText="1"/>
      <protection locked="0"/>
    </xf>
    <xf numFmtId="170" fontId="8" fillId="4" borderId="19" xfId="1" applyNumberFormat="1" applyFont="1" applyFill="1" applyBorder="1" applyAlignment="1" applyProtection="1">
      <alignment horizontal="right" vertical="top" wrapText="1"/>
      <protection locked="0"/>
    </xf>
    <xf numFmtId="170" fontId="8" fillId="0" borderId="20" xfId="1" applyNumberFormat="1" applyFont="1" applyBorder="1" applyAlignment="1" applyProtection="1">
      <alignment horizontal="right" vertical="top" wrapText="1"/>
      <protection locked="0"/>
    </xf>
    <xf numFmtId="1" fontId="4" fillId="0" borderId="0" xfId="1" applyNumberFormat="1" applyFont="1" applyAlignment="1" applyProtection="1">
      <alignment horizontal="right" vertical="top" wrapText="1"/>
    </xf>
    <xf numFmtId="0" fontId="14" fillId="0" borderId="0" xfId="1" applyFont="1" applyFill="1" applyBorder="1" applyAlignment="1" applyProtection="1">
      <alignment horizontal="right" vertical="top" wrapText="1"/>
    </xf>
    <xf numFmtId="170" fontId="14" fillId="0" borderId="0" xfId="1" applyNumberFormat="1" applyFont="1" applyFill="1" applyBorder="1" applyAlignment="1" applyProtection="1">
      <alignment horizontal="right" vertical="top" wrapText="1"/>
    </xf>
    <xf numFmtId="0" fontId="14" fillId="0" borderId="0" xfId="1" applyFont="1" applyFill="1" applyAlignment="1" applyProtection="1">
      <alignment vertical="top" wrapText="1"/>
    </xf>
    <xf numFmtId="170" fontId="4" fillId="0" borderId="0" xfId="1" applyNumberFormat="1" applyFont="1" applyAlignment="1" applyProtection="1">
      <alignment horizontal="right" vertical="top" wrapText="1"/>
      <protection locked="0"/>
    </xf>
    <xf numFmtId="1" fontId="4" fillId="0" borderId="0" xfId="1" applyNumberFormat="1" applyFont="1" applyAlignment="1" applyProtection="1">
      <alignment horizontal="right" vertical="top" wrapText="1"/>
      <protection locked="0"/>
    </xf>
    <xf numFmtId="170" fontId="8" fillId="0" borderId="0" xfId="1" applyNumberFormat="1" applyFont="1" applyAlignment="1" applyProtection="1">
      <alignment horizontal="right" vertical="top" wrapText="1"/>
      <protection locked="0"/>
    </xf>
    <xf numFmtId="0" fontId="8" fillId="0" borderId="73" xfId="1" applyFont="1" applyBorder="1" applyAlignment="1" applyProtection="1">
      <alignment horizontal="right" vertical="top" wrapText="1"/>
      <protection locked="0"/>
    </xf>
    <xf numFmtId="170" fontId="8" fillId="3" borderId="9" xfId="1" applyNumberFormat="1" applyFont="1" applyFill="1" applyBorder="1" applyAlignment="1" applyProtection="1">
      <alignment horizontal="right" vertical="top" wrapText="1"/>
      <protection locked="0"/>
    </xf>
    <xf numFmtId="170" fontId="8" fillId="4" borderId="9" xfId="1" applyNumberFormat="1" applyFont="1" applyFill="1" applyBorder="1" applyAlignment="1" applyProtection="1">
      <alignment horizontal="right" vertical="top" wrapText="1"/>
      <protection locked="0"/>
    </xf>
    <xf numFmtId="170" fontId="8" fillId="0" borderId="10" xfId="1" applyNumberFormat="1" applyFont="1" applyFill="1" applyBorder="1" applyAlignment="1" applyProtection="1">
      <alignment horizontal="right" vertical="top" wrapText="1"/>
      <protection locked="0"/>
    </xf>
    <xf numFmtId="170" fontId="4" fillId="0" borderId="0" xfId="1" applyNumberFormat="1" applyFont="1" applyFill="1" applyAlignment="1" applyProtection="1">
      <alignment horizontal="right" vertical="top" wrapText="1"/>
    </xf>
    <xf numFmtId="1" fontId="4" fillId="0" borderId="0" xfId="1" applyNumberFormat="1" applyFont="1" applyFill="1" applyAlignment="1" applyProtection="1">
      <alignment horizontal="right" vertical="top" wrapText="1"/>
    </xf>
    <xf numFmtId="170" fontId="8" fillId="0" borderId="0" xfId="1" applyNumberFormat="1" applyFont="1" applyFill="1" applyAlignment="1" applyProtection="1">
      <alignment horizontal="right" vertical="top" wrapText="1"/>
    </xf>
    <xf numFmtId="0" fontId="4" fillId="0" borderId="0" xfId="1" applyFont="1" applyAlignment="1" applyProtection="1">
      <alignment horizontal="right" vertical="top" wrapText="1"/>
    </xf>
    <xf numFmtId="0" fontId="8" fillId="0" borderId="0" xfId="1" applyFont="1" applyAlignment="1" applyProtection="1">
      <alignment horizontal="right" vertical="top" wrapText="1"/>
    </xf>
    <xf numFmtId="167" fontId="4" fillId="0" borderId="0" xfId="1" applyNumberFormat="1" applyFont="1" applyAlignment="1" applyProtection="1">
      <alignment horizontal="right" vertical="top" wrapText="1"/>
    </xf>
    <xf numFmtId="0" fontId="9" fillId="2" borderId="63" xfId="1" applyFont="1" applyFill="1" applyBorder="1" applyAlignment="1" applyProtection="1">
      <alignment horizontal="center" vertical="top" wrapText="1"/>
    </xf>
    <xf numFmtId="167" fontId="9" fillId="2" borderId="63" xfId="1" applyNumberFormat="1" applyFont="1" applyFill="1" applyBorder="1" applyAlignment="1" applyProtection="1">
      <alignment horizontal="right" vertical="top" wrapText="1"/>
    </xf>
    <xf numFmtId="1" fontId="9" fillId="2" borderId="63" xfId="1" applyNumberFormat="1" applyFont="1" applyFill="1" applyBorder="1" applyAlignment="1" applyProtection="1">
      <alignment horizontal="center" vertical="top" wrapText="1"/>
    </xf>
    <xf numFmtId="0" fontId="4" fillId="2" borderId="11" xfId="1" applyFont="1" applyFill="1" applyBorder="1" applyAlignment="1" applyProtection="1">
      <alignment horizontal="left" vertical="top" wrapText="1"/>
      <protection locked="0"/>
    </xf>
    <xf numFmtId="0" fontId="4" fillId="2" borderId="12" xfId="1" applyFont="1" applyFill="1" applyBorder="1" applyAlignment="1" applyProtection="1">
      <alignment horizontal="center" vertical="top" wrapText="1"/>
      <protection locked="0"/>
    </xf>
    <xf numFmtId="167" fontId="4" fillId="2" borderId="12" xfId="1" applyNumberFormat="1" applyFont="1" applyFill="1" applyBorder="1" applyAlignment="1" applyProtection="1">
      <alignment horizontal="right" vertical="top" wrapText="1"/>
      <protection locked="0"/>
    </xf>
    <xf numFmtId="1" fontId="4" fillId="2" borderId="12" xfId="1" applyNumberFormat="1" applyFont="1" applyFill="1" applyBorder="1" applyAlignment="1" applyProtection="1">
      <alignment horizontal="center" vertical="top" wrapText="1"/>
      <protection locked="0"/>
    </xf>
    <xf numFmtId="0" fontId="4" fillId="2" borderId="14" xfId="1" applyFont="1" applyFill="1" applyBorder="1" applyAlignment="1" applyProtection="1">
      <alignment horizontal="left" vertical="top" wrapText="1"/>
      <protection locked="0"/>
    </xf>
    <xf numFmtId="0" fontId="4" fillId="2" borderId="2" xfId="1" applyFont="1" applyFill="1" applyBorder="1" applyAlignment="1" applyProtection="1">
      <alignment horizontal="center" vertical="top" wrapText="1"/>
      <protection locked="0"/>
    </xf>
    <xf numFmtId="167" fontId="4" fillId="2" borderId="2" xfId="1" applyNumberFormat="1" applyFont="1" applyFill="1" applyBorder="1" applyAlignment="1" applyProtection="1">
      <alignment horizontal="right" vertical="top" wrapText="1"/>
      <protection locked="0"/>
    </xf>
    <xf numFmtId="1" fontId="4" fillId="2" borderId="2" xfId="1" applyNumberFormat="1" applyFont="1" applyFill="1" applyBorder="1" applyAlignment="1" applyProtection="1">
      <alignment horizontal="center" vertical="top" wrapText="1"/>
      <protection locked="0"/>
    </xf>
    <xf numFmtId="0" fontId="4" fillId="2" borderId="9" xfId="1" applyFont="1" applyFill="1" applyBorder="1" applyAlignment="1" applyProtection="1">
      <alignment horizontal="center" vertical="top" wrapText="1"/>
      <protection locked="0"/>
    </xf>
    <xf numFmtId="167" fontId="4" fillId="2" borderId="9" xfId="1" applyNumberFormat="1" applyFont="1" applyFill="1" applyBorder="1" applyAlignment="1" applyProtection="1">
      <alignment horizontal="right" vertical="top" wrapText="1"/>
      <protection locked="0"/>
    </xf>
    <xf numFmtId="1" fontId="4" fillId="2" borderId="9" xfId="1" applyNumberFormat="1" applyFont="1" applyFill="1" applyBorder="1" applyAlignment="1" applyProtection="1">
      <alignment horizontal="center" vertical="top" wrapText="1"/>
      <protection locked="0"/>
    </xf>
    <xf numFmtId="0" fontId="4" fillId="2" borderId="10" xfId="1" applyFont="1" applyFill="1" applyBorder="1" applyAlignment="1" applyProtection="1">
      <alignment horizontal="center" vertical="top" wrapText="1"/>
      <protection locked="0"/>
    </xf>
    <xf numFmtId="0" fontId="4" fillId="3" borderId="65" xfId="1" applyFont="1" applyFill="1" applyBorder="1" applyAlignment="1" applyProtection="1">
      <alignment vertical="top" wrapText="1"/>
      <protection locked="0"/>
    </xf>
    <xf numFmtId="0" fontId="4" fillId="3" borderId="30" xfId="1" applyFont="1" applyFill="1" applyBorder="1" applyAlignment="1" applyProtection="1">
      <alignment horizontal="center" vertical="top" wrapText="1"/>
      <protection locked="0"/>
    </xf>
    <xf numFmtId="167" fontId="4" fillId="3" borderId="30" xfId="1" applyNumberFormat="1" applyFont="1" applyFill="1" applyBorder="1" applyAlignment="1" applyProtection="1">
      <alignment horizontal="right" vertical="top" wrapText="1"/>
      <protection locked="0"/>
    </xf>
    <xf numFmtId="170" fontId="4" fillId="3" borderId="30" xfId="1" applyNumberFormat="1" applyFont="1" applyFill="1" applyBorder="1" applyAlignment="1" applyProtection="1">
      <alignment horizontal="right" vertical="top" wrapText="1"/>
      <protection locked="0"/>
    </xf>
    <xf numFmtId="1" fontId="4" fillId="3" borderId="30" xfId="1" applyNumberFormat="1" applyFont="1" applyFill="1" applyBorder="1" applyAlignment="1" applyProtection="1">
      <alignment horizontal="center" vertical="top" wrapText="1"/>
      <protection locked="0"/>
    </xf>
    <xf numFmtId="0" fontId="4" fillId="3" borderId="66" xfId="1" applyFont="1" applyFill="1" applyBorder="1" applyAlignment="1" applyProtection="1">
      <alignment horizontal="left" vertical="top" wrapText="1"/>
      <protection locked="0"/>
    </xf>
    <xf numFmtId="0" fontId="4" fillId="3" borderId="11" xfId="1" applyFont="1" applyFill="1" applyBorder="1" applyAlignment="1" applyProtection="1">
      <alignment vertical="top" wrapText="1"/>
      <protection locked="0"/>
    </xf>
    <xf numFmtId="0" fontId="4" fillId="3" borderId="12" xfId="1" applyFont="1" applyFill="1" applyBorder="1" applyAlignment="1" applyProtection="1">
      <alignment horizontal="center" vertical="top" wrapText="1"/>
      <protection locked="0"/>
    </xf>
    <xf numFmtId="167" fontId="4" fillId="3" borderId="12" xfId="1" applyNumberFormat="1" applyFont="1" applyFill="1" applyBorder="1" applyAlignment="1" applyProtection="1">
      <alignment horizontal="right" vertical="top" wrapText="1"/>
      <protection locked="0"/>
    </xf>
    <xf numFmtId="170" fontId="4" fillId="3" borderId="12" xfId="1" applyNumberFormat="1" applyFont="1" applyFill="1" applyBorder="1" applyAlignment="1" applyProtection="1">
      <alignment horizontal="right" vertical="top" wrapText="1"/>
      <protection locked="0"/>
    </xf>
    <xf numFmtId="1" fontId="4" fillId="3" borderId="12" xfId="1" applyNumberFormat="1" applyFont="1" applyFill="1" applyBorder="1" applyAlignment="1" applyProtection="1">
      <alignment horizontal="center" vertical="top" wrapText="1"/>
      <protection locked="0"/>
    </xf>
    <xf numFmtId="0" fontId="4" fillId="3" borderId="13" xfId="1" applyFont="1" applyFill="1" applyBorder="1" applyAlignment="1" applyProtection="1">
      <alignment horizontal="left" vertical="top" wrapText="1"/>
      <protection locked="0"/>
    </xf>
    <xf numFmtId="0" fontId="4" fillId="3" borderId="2" xfId="1" applyFont="1" applyFill="1" applyBorder="1" applyAlignment="1" applyProtection="1">
      <alignment horizontal="center" vertical="top" wrapText="1"/>
      <protection locked="0"/>
    </xf>
    <xf numFmtId="167" fontId="4" fillId="3" borderId="2" xfId="1" applyNumberFormat="1" applyFont="1" applyFill="1" applyBorder="1" applyAlignment="1" applyProtection="1">
      <alignment horizontal="right" vertical="top" wrapText="1"/>
      <protection locked="0"/>
    </xf>
    <xf numFmtId="1" fontId="4" fillId="3" borderId="2" xfId="1" applyNumberFormat="1" applyFont="1" applyFill="1" applyBorder="1" applyAlignment="1" applyProtection="1">
      <alignment horizontal="center" vertical="top" wrapText="1"/>
      <protection locked="0"/>
    </xf>
    <xf numFmtId="0" fontId="4" fillId="3" borderId="9" xfId="1" applyFont="1" applyFill="1" applyBorder="1" applyAlignment="1" applyProtection="1">
      <alignment horizontal="center" vertical="top" wrapText="1"/>
      <protection locked="0"/>
    </xf>
    <xf numFmtId="167" fontId="4" fillId="3" borderId="9" xfId="1" applyNumberFormat="1" applyFont="1" applyFill="1" applyBorder="1" applyAlignment="1" applyProtection="1">
      <alignment horizontal="right" vertical="top" wrapText="1"/>
      <protection locked="0"/>
    </xf>
    <xf numFmtId="1" fontId="4" fillId="3" borderId="9" xfId="1" applyNumberFormat="1" applyFont="1" applyFill="1" applyBorder="1" applyAlignment="1" applyProtection="1">
      <alignment horizontal="center" vertical="top" wrapText="1"/>
      <protection locked="0"/>
    </xf>
    <xf numFmtId="0" fontId="4" fillId="3" borderId="10" xfId="1" applyFont="1" applyFill="1" applyBorder="1" applyAlignment="1" applyProtection="1">
      <alignment horizontal="center" vertical="top" wrapText="1"/>
      <protection locked="0"/>
    </xf>
    <xf numFmtId="0" fontId="4" fillId="4" borderId="65" xfId="1" applyFont="1" applyFill="1" applyBorder="1" applyAlignment="1" applyProtection="1">
      <alignment horizontal="left" vertical="top" wrapText="1"/>
      <protection locked="0"/>
    </xf>
    <xf numFmtId="0" fontId="4" fillId="4" borderId="30" xfId="1" applyFont="1" applyFill="1" applyBorder="1" applyAlignment="1" applyProtection="1">
      <alignment horizontal="center" vertical="top" wrapText="1"/>
      <protection locked="0"/>
    </xf>
    <xf numFmtId="167" fontId="4" fillId="4" borderId="30" xfId="1" applyNumberFormat="1" applyFont="1" applyFill="1" applyBorder="1" applyAlignment="1" applyProtection="1">
      <alignment horizontal="right" vertical="top" wrapText="1"/>
      <protection locked="0"/>
    </xf>
    <xf numFmtId="170" fontId="4" fillId="4" borderId="30" xfId="1" applyNumberFormat="1" applyFont="1" applyFill="1" applyBorder="1" applyAlignment="1" applyProtection="1">
      <alignment horizontal="right" vertical="top" wrapText="1"/>
      <protection locked="0"/>
    </xf>
    <xf numFmtId="1" fontId="4" fillId="4" borderId="30" xfId="1" applyNumberFormat="1" applyFont="1" applyFill="1" applyBorder="1" applyAlignment="1" applyProtection="1">
      <alignment horizontal="center" vertical="top" wrapText="1"/>
      <protection locked="0"/>
    </xf>
    <xf numFmtId="0" fontId="4" fillId="4" borderId="66" xfId="1" applyFont="1" applyFill="1" applyBorder="1" applyAlignment="1" applyProtection="1">
      <alignment horizontal="center" vertical="top" wrapText="1"/>
      <protection locked="0"/>
    </xf>
    <xf numFmtId="0" fontId="4" fillId="4" borderId="11" xfId="1" applyFont="1" applyFill="1" applyBorder="1" applyAlignment="1" applyProtection="1">
      <alignment horizontal="left" vertical="top" wrapText="1"/>
      <protection locked="0"/>
    </xf>
    <xf numFmtId="0" fontId="4" fillId="4" borderId="12" xfId="1" applyFont="1" applyFill="1" applyBorder="1" applyAlignment="1" applyProtection="1">
      <alignment horizontal="center" vertical="top" wrapText="1"/>
      <protection locked="0"/>
    </xf>
    <xf numFmtId="167" fontId="4" fillId="4" borderId="12" xfId="1" applyNumberFormat="1" applyFont="1" applyFill="1" applyBorder="1" applyAlignment="1" applyProtection="1">
      <alignment horizontal="right" vertical="top" wrapText="1"/>
      <protection locked="0"/>
    </xf>
    <xf numFmtId="1" fontId="4" fillId="4" borderId="12" xfId="1" applyNumberFormat="1" applyFont="1" applyFill="1" applyBorder="1" applyAlignment="1" applyProtection="1">
      <alignment horizontal="center" vertical="top" wrapText="1"/>
      <protection locked="0"/>
    </xf>
    <xf numFmtId="0" fontId="4" fillId="4" borderId="13" xfId="1" applyFont="1" applyFill="1" applyBorder="1" applyAlignment="1" applyProtection="1">
      <alignment horizontal="center" vertical="top" wrapText="1"/>
      <protection locked="0"/>
    </xf>
    <xf numFmtId="0" fontId="4" fillId="4" borderId="14" xfId="1" applyFont="1" applyFill="1" applyBorder="1" applyAlignment="1" applyProtection="1">
      <alignment horizontal="left" vertical="top" wrapText="1"/>
      <protection locked="0"/>
    </xf>
    <xf numFmtId="0" fontId="4" fillId="4" borderId="2" xfId="1" applyFont="1" applyFill="1" applyBorder="1" applyAlignment="1" applyProtection="1">
      <alignment horizontal="center" vertical="top" wrapText="1"/>
      <protection locked="0"/>
    </xf>
    <xf numFmtId="167" fontId="4" fillId="4" borderId="2" xfId="1" applyNumberFormat="1" applyFont="1" applyFill="1" applyBorder="1" applyAlignment="1" applyProtection="1">
      <alignment horizontal="right" vertical="top" wrapText="1"/>
      <protection locked="0"/>
    </xf>
    <xf numFmtId="1" fontId="4" fillId="4" borderId="2" xfId="1" applyNumberFormat="1" applyFont="1" applyFill="1" applyBorder="1" applyAlignment="1" applyProtection="1">
      <alignment horizontal="center" vertical="top" wrapText="1"/>
      <protection locked="0"/>
    </xf>
    <xf numFmtId="0" fontId="4" fillId="4" borderId="15" xfId="1" applyFont="1" applyFill="1" applyBorder="1" applyAlignment="1" applyProtection="1">
      <alignment horizontal="center" vertical="top" wrapText="1"/>
      <protection locked="0"/>
    </xf>
    <xf numFmtId="0" fontId="4" fillId="4" borderId="31" xfId="1" applyFont="1" applyFill="1" applyBorder="1" applyAlignment="1" applyProtection="1">
      <alignment horizontal="center" vertical="top" wrapText="1"/>
      <protection locked="0"/>
    </xf>
    <xf numFmtId="167" fontId="4" fillId="4" borderId="31" xfId="1" applyNumberFormat="1" applyFont="1" applyFill="1" applyBorder="1" applyAlignment="1" applyProtection="1">
      <alignment horizontal="right" vertical="top" wrapText="1"/>
      <protection locked="0"/>
    </xf>
    <xf numFmtId="1" fontId="4" fillId="4" borderId="31" xfId="1" applyNumberFormat="1" applyFont="1" applyFill="1" applyBorder="1" applyAlignment="1" applyProtection="1">
      <alignment horizontal="center" vertical="top" wrapText="1"/>
      <protection locked="0"/>
    </xf>
    <xf numFmtId="0" fontId="4" fillId="4" borderId="32" xfId="1" applyFont="1" applyFill="1" applyBorder="1" applyAlignment="1" applyProtection="1">
      <alignment horizontal="center" vertical="top" wrapText="1"/>
      <protection locked="0"/>
    </xf>
    <xf numFmtId="0" fontId="8" fillId="0" borderId="9" xfId="1" applyFont="1" applyBorder="1" applyAlignment="1" applyProtection="1">
      <alignment horizontal="center" vertical="top" wrapText="1"/>
      <protection locked="0"/>
    </xf>
    <xf numFmtId="167" fontId="8" fillId="0" borderId="9" xfId="1" applyNumberFormat="1" applyFont="1" applyBorder="1" applyAlignment="1" applyProtection="1">
      <alignment horizontal="right" vertical="top" wrapText="1"/>
      <protection locked="0"/>
    </xf>
    <xf numFmtId="0" fontId="8" fillId="0" borderId="10" xfId="1" applyFont="1" applyBorder="1" applyAlignment="1" applyProtection="1">
      <alignment horizontal="center" vertical="top" wrapText="1"/>
      <protection locked="0"/>
    </xf>
    <xf numFmtId="170" fontId="4" fillId="2" borderId="12" xfId="1" applyNumberFormat="1" applyFont="1" applyFill="1" applyBorder="1" applyAlignment="1" applyProtection="1">
      <alignment horizontal="center" vertical="top" wrapText="1"/>
      <protection locked="0"/>
    </xf>
    <xf numFmtId="170" fontId="4" fillId="2" borderId="19" xfId="1" applyNumberFormat="1" applyFont="1" applyFill="1" applyBorder="1" applyAlignment="1" applyProtection="1">
      <alignment horizontal="right" vertical="top" wrapText="1"/>
      <protection locked="0"/>
    </xf>
    <xf numFmtId="170" fontId="4" fillId="2" borderId="34" xfId="1" applyNumberFormat="1" applyFont="1" applyFill="1" applyBorder="1" applyAlignment="1" applyProtection="1">
      <alignment horizontal="right" vertical="top" wrapText="1"/>
      <protection locked="0"/>
    </xf>
    <xf numFmtId="0" fontId="4" fillId="3" borderId="65" xfId="1" applyFont="1" applyFill="1" applyBorder="1" applyAlignment="1" applyProtection="1">
      <alignment horizontal="left" vertical="top" wrapText="1"/>
      <protection locked="0"/>
    </xf>
    <xf numFmtId="0" fontId="4" fillId="3" borderId="11" xfId="1" applyFont="1" applyFill="1" applyBorder="1" applyAlignment="1" applyProtection="1">
      <alignment horizontal="left" vertical="top" wrapText="1"/>
      <protection locked="0"/>
    </xf>
    <xf numFmtId="0" fontId="4" fillId="3" borderId="14" xfId="1" applyFont="1" applyFill="1" applyBorder="1" applyAlignment="1" applyProtection="1">
      <alignment horizontal="left" vertical="top" wrapText="1"/>
      <protection locked="0"/>
    </xf>
    <xf numFmtId="0" fontId="4" fillId="4" borderId="66" xfId="1" applyFont="1" applyFill="1" applyBorder="1" applyAlignment="1" applyProtection="1">
      <alignment horizontal="left" vertical="top" wrapText="1"/>
      <protection locked="0"/>
    </xf>
    <xf numFmtId="0" fontId="4" fillId="0" borderId="9" xfId="1" applyFont="1" applyBorder="1" applyAlignment="1" applyProtection="1">
      <alignment horizontal="center" vertical="top" wrapText="1"/>
      <protection locked="0"/>
    </xf>
    <xf numFmtId="170" fontId="4" fillId="0" borderId="9" xfId="1" applyNumberFormat="1" applyFont="1" applyBorder="1" applyAlignment="1" applyProtection="1">
      <alignment horizontal="right" vertical="top" wrapText="1"/>
      <protection locked="0"/>
    </xf>
    <xf numFmtId="1" fontId="4" fillId="0" borderId="9" xfId="1" applyNumberFormat="1" applyFont="1" applyBorder="1" applyAlignment="1" applyProtection="1">
      <alignment horizontal="center" vertical="top" wrapText="1"/>
      <protection locked="0"/>
    </xf>
    <xf numFmtId="0" fontId="4" fillId="0" borderId="10" xfId="1" applyFont="1" applyBorder="1" applyAlignment="1" applyProtection="1">
      <alignment horizontal="center" vertical="top" wrapText="1"/>
      <protection locked="0"/>
    </xf>
    <xf numFmtId="0" fontId="8" fillId="0" borderId="0" xfId="1" applyFont="1" applyAlignment="1" applyProtection="1">
      <alignment horizontal="left" vertical="top" wrapText="1" indent="1"/>
    </xf>
    <xf numFmtId="0" fontId="8" fillId="2" borderId="29" xfId="1" applyFont="1" applyFill="1" applyBorder="1" applyAlignment="1" applyProtection="1">
      <alignment horizontal="center" vertical="top" wrapText="1"/>
    </xf>
    <xf numFmtId="167" fontId="4" fillId="2" borderId="31" xfId="1" applyNumberFormat="1" applyFont="1" applyFill="1" applyBorder="1" applyAlignment="1" applyProtection="1">
      <alignment horizontal="center" vertical="top" wrapText="1"/>
    </xf>
    <xf numFmtId="1" fontId="4" fillId="2" borderId="31" xfId="1" applyNumberFormat="1" applyFont="1" applyFill="1" applyBorder="1" applyAlignment="1" applyProtection="1">
      <alignment horizontal="center" vertical="top" wrapText="1"/>
    </xf>
    <xf numFmtId="170" fontId="4" fillId="2" borderId="31" xfId="1" applyNumberFormat="1" applyFont="1" applyFill="1" applyBorder="1" applyAlignment="1" applyProtection="1">
      <alignment horizontal="right" vertical="top" wrapText="1"/>
    </xf>
    <xf numFmtId="0" fontId="4" fillId="2" borderId="32" xfId="1" applyFont="1" applyFill="1" applyBorder="1" applyAlignment="1" applyProtection="1">
      <alignment horizontal="left" vertical="top" wrapText="1"/>
    </xf>
    <xf numFmtId="167" fontId="9" fillId="2" borderId="63" xfId="1" applyNumberFormat="1" applyFont="1" applyFill="1" applyBorder="1" applyAlignment="1" applyProtection="1">
      <alignment horizontal="center" vertical="top" wrapText="1"/>
    </xf>
    <xf numFmtId="0" fontId="15" fillId="0" borderId="0" xfId="1" applyFont="1" applyAlignment="1" applyProtection="1">
      <alignment vertical="top" wrapText="1"/>
    </xf>
    <xf numFmtId="167" fontId="4" fillId="2" borderId="12" xfId="1" applyNumberFormat="1" applyFont="1" applyFill="1" applyBorder="1" applyAlignment="1" applyProtection="1">
      <alignment horizontal="center" vertical="top" wrapText="1"/>
      <protection locked="0"/>
    </xf>
    <xf numFmtId="167" fontId="4" fillId="2" borderId="2" xfId="1" applyNumberFormat="1" applyFont="1" applyFill="1" applyBorder="1" applyAlignment="1" applyProtection="1">
      <alignment horizontal="center" vertical="top" wrapText="1"/>
      <protection locked="0"/>
    </xf>
    <xf numFmtId="0" fontId="9" fillId="2" borderId="14" xfId="1" applyFont="1" applyFill="1" applyBorder="1" applyAlignment="1" applyProtection="1">
      <alignment horizontal="left" vertical="top" wrapText="1"/>
      <protection locked="0"/>
    </xf>
    <xf numFmtId="0" fontId="4" fillId="2" borderId="18" xfId="1" applyFont="1" applyFill="1" applyBorder="1" applyAlignment="1" applyProtection="1">
      <alignment horizontal="right" vertical="top" wrapText="1"/>
      <protection locked="0"/>
    </xf>
    <xf numFmtId="167" fontId="4" fillId="2" borderId="19" xfId="1" applyNumberFormat="1" applyFont="1" applyFill="1" applyBorder="1" applyAlignment="1" applyProtection="1">
      <alignment horizontal="center" vertical="top" wrapText="1"/>
      <protection locked="0"/>
    </xf>
    <xf numFmtId="1" fontId="4" fillId="2" borderId="19" xfId="1" applyNumberFormat="1" applyFont="1" applyFill="1" applyBorder="1" applyAlignment="1" applyProtection="1">
      <alignment horizontal="center" vertical="top" wrapText="1"/>
      <protection locked="0"/>
    </xf>
    <xf numFmtId="0" fontId="4" fillId="2" borderId="20" xfId="1" applyFont="1" applyFill="1" applyBorder="1" applyAlignment="1" applyProtection="1">
      <alignment horizontal="left" vertical="top" wrapText="1"/>
      <protection locked="0"/>
    </xf>
    <xf numFmtId="0" fontId="8" fillId="2" borderId="11" xfId="1" applyFont="1" applyFill="1" applyBorder="1" applyAlignment="1" applyProtection="1">
      <alignment horizontal="center" vertical="top" wrapText="1"/>
      <protection locked="0"/>
    </xf>
    <xf numFmtId="0" fontId="4" fillId="2" borderId="16" xfId="1" applyFont="1" applyFill="1" applyBorder="1" applyAlignment="1" applyProtection="1">
      <alignment horizontal="right" vertical="top" wrapText="1"/>
      <protection locked="0"/>
    </xf>
    <xf numFmtId="167" fontId="4" fillId="2" borderId="53" xfId="1" applyNumberFormat="1" applyFont="1" applyFill="1" applyBorder="1" applyAlignment="1" applyProtection="1">
      <alignment horizontal="center" vertical="top" wrapText="1"/>
      <protection locked="0"/>
    </xf>
    <xf numFmtId="1" fontId="4" fillId="2" borderId="53" xfId="1" applyNumberFormat="1" applyFont="1" applyFill="1" applyBorder="1" applyAlignment="1" applyProtection="1">
      <alignment horizontal="center" vertical="top" wrapText="1"/>
      <protection locked="0"/>
    </xf>
    <xf numFmtId="170" fontId="4" fillId="2" borderId="53" xfId="1" applyNumberFormat="1" applyFont="1" applyFill="1" applyBorder="1" applyAlignment="1" applyProtection="1">
      <alignment horizontal="right" vertical="top" wrapText="1"/>
      <protection locked="0"/>
    </xf>
    <xf numFmtId="0" fontId="4" fillId="2" borderId="54" xfId="1" applyFont="1" applyFill="1" applyBorder="1" applyAlignment="1" applyProtection="1">
      <alignment horizontal="left" vertical="top" wrapText="1"/>
      <protection locked="0"/>
    </xf>
    <xf numFmtId="167" fontId="4" fillId="2" borderId="9" xfId="1" applyNumberFormat="1" applyFont="1" applyFill="1" applyBorder="1" applyAlignment="1" applyProtection="1">
      <alignment horizontal="center" vertical="top" wrapText="1"/>
      <protection locked="0"/>
    </xf>
    <xf numFmtId="0" fontId="8" fillId="3" borderId="65" xfId="1" applyFont="1" applyFill="1" applyBorder="1" applyAlignment="1" applyProtection="1">
      <alignment horizontal="center" vertical="top" wrapText="1"/>
      <protection locked="0"/>
    </xf>
    <xf numFmtId="167" fontId="4" fillId="3" borderId="30" xfId="1" applyNumberFormat="1" applyFont="1" applyFill="1" applyBorder="1" applyAlignment="1" applyProtection="1">
      <alignment horizontal="center" vertical="top" wrapText="1"/>
      <protection locked="0"/>
    </xf>
    <xf numFmtId="167" fontId="4" fillId="3" borderId="12" xfId="1" applyNumberFormat="1" applyFont="1" applyFill="1" applyBorder="1" applyAlignment="1" applyProtection="1">
      <alignment horizontal="center" vertical="top" wrapText="1"/>
      <protection locked="0"/>
    </xf>
    <xf numFmtId="167" fontId="4" fillId="3" borderId="2" xfId="1" applyNumberFormat="1" applyFont="1" applyFill="1" applyBorder="1" applyAlignment="1" applyProtection="1">
      <alignment horizontal="center" vertical="top" wrapText="1"/>
      <protection locked="0"/>
    </xf>
    <xf numFmtId="0" fontId="4" fillId="3" borderId="18" xfId="1" applyFont="1" applyFill="1" applyBorder="1" applyAlignment="1" applyProtection="1">
      <alignment horizontal="right" vertical="top" wrapText="1"/>
      <protection locked="0"/>
    </xf>
    <xf numFmtId="167" fontId="4" fillId="3" borderId="19" xfId="1" applyNumberFormat="1" applyFont="1" applyFill="1" applyBorder="1" applyAlignment="1" applyProtection="1">
      <alignment horizontal="center" vertical="top" wrapText="1"/>
      <protection locked="0"/>
    </xf>
    <xf numFmtId="1" fontId="4" fillId="3" borderId="19" xfId="1" applyNumberFormat="1" applyFont="1" applyFill="1" applyBorder="1" applyAlignment="1" applyProtection="1">
      <alignment horizontal="center" vertical="top" wrapText="1"/>
      <protection locked="0"/>
    </xf>
    <xf numFmtId="170" fontId="4" fillId="3" borderId="19" xfId="1" applyNumberFormat="1" applyFont="1" applyFill="1" applyBorder="1" applyAlignment="1" applyProtection="1">
      <alignment horizontal="right" vertical="top" wrapText="1"/>
      <protection locked="0"/>
    </xf>
    <xf numFmtId="0" fontId="4" fillId="3" borderId="20" xfId="1" applyFont="1" applyFill="1" applyBorder="1" applyAlignment="1" applyProtection="1">
      <alignment horizontal="left" vertical="top" wrapText="1"/>
      <protection locked="0"/>
    </xf>
    <xf numFmtId="0" fontId="8" fillId="3" borderId="11" xfId="1" applyFont="1" applyFill="1" applyBorder="1" applyAlignment="1" applyProtection="1">
      <alignment horizontal="center" vertical="top" wrapText="1"/>
      <protection locked="0"/>
    </xf>
    <xf numFmtId="0" fontId="4" fillId="3" borderId="16" xfId="1" applyFont="1" applyFill="1" applyBorder="1" applyAlignment="1" applyProtection="1">
      <alignment horizontal="right" vertical="top" wrapText="1"/>
      <protection locked="0"/>
    </xf>
    <xf numFmtId="167" fontId="4" fillId="3" borderId="53" xfId="1" applyNumberFormat="1" applyFont="1" applyFill="1" applyBorder="1" applyAlignment="1" applyProtection="1">
      <alignment horizontal="center" vertical="top" wrapText="1"/>
      <protection locked="0"/>
    </xf>
    <xf numFmtId="1" fontId="4" fillId="3" borderId="53" xfId="1" applyNumberFormat="1" applyFont="1" applyFill="1" applyBorder="1" applyAlignment="1" applyProtection="1">
      <alignment horizontal="center" vertical="top" wrapText="1"/>
      <protection locked="0"/>
    </xf>
    <xf numFmtId="170" fontId="4" fillId="3" borderId="53" xfId="1" applyNumberFormat="1" applyFont="1" applyFill="1" applyBorder="1" applyAlignment="1" applyProtection="1">
      <alignment horizontal="right" vertical="top" wrapText="1"/>
      <protection locked="0"/>
    </xf>
    <xf numFmtId="0" fontId="4" fillId="3" borderId="54" xfId="1" applyFont="1" applyFill="1" applyBorder="1" applyAlignment="1" applyProtection="1">
      <alignment horizontal="left" vertical="top" wrapText="1"/>
      <protection locked="0"/>
    </xf>
    <xf numFmtId="167" fontId="4" fillId="3" borderId="9" xfId="1" applyNumberFormat="1" applyFont="1" applyFill="1" applyBorder="1" applyAlignment="1" applyProtection="1">
      <alignment horizontal="center" vertical="top" wrapText="1"/>
      <protection locked="0"/>
    </xf>
    <xf numFmtId="0" fontId="8" fillId="4" borderId="65" xfId="1" applyFont="1" applyFill="1" applyBorder="1" applyAlignment="1" applyProtection="1">
      <alignment horizontal="center" vertical="top" wrapText="1"/>
      <protection locked="0"/>
    </xf>
    <xf numFmtId="167" fontId="4" fillId="4" borderId="30" xfId="1" applyNumberFormat="1" applyFont="1" applyFill="1" applyBorder="1" applyAlignment="1" applyProtection="1">
      <alignment horizontal="center" vertical="top" wrapText="1"/>
      <protection locked="0"/>
    </xf>
    <xf numFmtId="167" fontId="4" fillId="4" borderId="12" xfId="1" applyNumberFormat="1" applyFont="1" applyFill="1" applyBorder="1" applyAlignment="1" applyProtection="1">
      <alignment horizontal="center" vertical="top" wrapText="1"/>
      <protection locked="0"/>
    </xf>
    <xf numFmtId="167" fontId="4" fillId="4" borderId="2" xfId="1" applyNumberFormat="1" applyFont="1" applyFill="1" applyBorder="1" applyAlignment="1" applyProtection="1">
      <alignment horizontal="center" vertical="top" wrapText="1"/>
      <protection locked="0"/>
    </xf>
    <xf numFmtId="0" fontId="4" fillId="4" borderId="18" xfId="1" applyFont="1" applyFill="1" applyBorder="1" applyAlignment="1" applyProtection="1">
      <alignment horizontal="right" vertical="top" wrapText="1"/>
      <protection locked="0"/>
    </xf>
    <xf numFmtId="167" fontId="4" fillId="4" borderId="19" xfId="1" applyNumberFormat="1" applyFont="1" applyFill="1" applyBorder="1" applyAlignment="1" applyProtection="1">
      <alignment horizontal="center" vertical="top" wrapText="1"/>
      <protection locked="0"/>
    </xf>
    <xf numFmtId="1" fontId="4" fillId="4" borderId="19" xfId="1" applyNumberFormat="1" applyFont="1" applyFill="1" applyBorder="1" applyAlignment="1" applyProtection="1">
      <alignment horizontal="center" vertical="top" wrapText="1"/>
      <protection locked="0"/>
    </xf>
    <xf numFmtId="170" fontId="4" fillId="4" borderId="19" xfId="1" applyNumberFormat="1" applyFont="1" applyFill="1" applyBorder="1" applyAlignment="1" applyProtection="1">
      <alignment horizontal="right" vertical="top" wrapText="1"/>
      <protection locked="0"/>
    </xf>
    <xf numFmtId="0" fontId="4" fillId="4" borderId="20" xfId="1" applyFont="1" applyFill="1" applyBorder="1" applyAlignment="1" applyProtection="1">
      <alignment horizontal="left" vertical="top" wrapText="1"/>
      <protection locked="0"/>
    </xf>
    <xf numFmtId="0" fontId="8" fillId="4" borderId="11" xfId="1" applyFont="1" applyFill="1" applyBorder="1" applyAlignment="1" applyProtection="1">
      <alignment horizontal="center" vertical="top" wrapText="1"/>
      <protection locked="0"/>
    </xf>
    <xf numFmtId="0" fontId="4" fillId="4" borderId="16" xfId="1" applyFont="1" applyFill="1" applyBorder="1" applyAlignment="1" applyProtection="1">
      <alignment horizontal="right" vertical="top" wrapText="1"/>
      <protection locked="0"/>
    </xf>
    <xf numFmtId="167" fontId="4" fillId="4" borderId="53" xfId="1" applyNumberFormat="1" applyFont="1" applyFill="1" applyBorder="1" applyAlignment="1" applyProtection="1">
      <alignment horizontal="center" vertical="top" wrapText="1"/>
      <protection locked="0"/>
    </xf>
    <xf numFmtId="1" fontId="4" fillId="4" borderId="53" xfId="1" applyNumberFormat="1" applyFont="1" applyFill="1" applyBorder="1" applyAlignment="1" applyProtection="1">
      <alignment horizontal="center" vertical="top" wrapText="1"/>
      <protection locked="0"/>
    </xf>
    <xf numFmtId="170" fontId="4" fillId="4" borderId="53" xfId="1" applyNumberFormat="1" applyFont="1" applyFill="1" applyBorder="1" applyAlignment="1" applyProtection="1">
      <alignment horizontal="right" vertical="top" wrapText="1"/>
      <protection locked="0"/>
    </xf>
    <xf numFmtId="0" fontId="4" fillId="4" borderId="54" xfId="1" applyFont="1" applyFill="1" applyBorder="1" applyAlignment="1" applyProtection="1">
      <alignment horizontal="left" vertical="top" wrapText="1"/>
      <protection locked="0"/>
    </xf>
    <xf numFmtId="167" fontId="4" fillId="4" borderId="31" xfId="1" applyNumberFormat="1" applyFont="1" applyFill="1" applyBorder="1" applyAlignment="1" applyProtection="1">
      <alignment horizontal="center" vertical="top" wrapText="1"/>
      <protection locked="0"/>
    </xf>
    <xf numFmtId="170" fontId="8" fillId="4" borderId="31" xfId="1" applyNumberFormat="1" applyFont="1" applyFill="1" applyBorder="1" applyAlignment="1" applyProtection="1">
      <alignment horizontal="right" vertical="top" wrapText="1"/>
      <protection locked="0"/>
    </xf>
    <xf numFmtId="167" fontId="8" fillId="0" borderId="9" xfId="1" applyNumberFormat="1" applyFont="1" applyBorder="1" applyAlignment="1" applyProtection="1">
      <alignment horizontal="center" vertical="top" wrapText="1"/>
      <protection locked="0"/>
    </xf>
    <xf numFmtId="0" fontId="4" fillId="0" borderId="0" xfId="1" applyFont="1" applyAlignment="1">
      <alignment vertical="top" wrapText="1"/>
    </xf>
    <xf numFmtId="167" fontId="4" fillId="0" borderId="0" xfId="1" applyNumberFormat="1" applyFont="1" applyAlignment="1">
      <alignment horizontal="center" vertical="top" wrapText="1"/>
    </xf>
    <xf numFmtId="1" fontId="4" fillId="0" borderId="0" xfId="1" applyNumberFormat="1" applyFont="1" applyAlignment="1">
      <alignment horizontal="center" vertical="top" wrapText="1"/>
    </xf>
    <xf numFmtId="170" fontId="4" fillId="0" borderId="0" xfId="1" applyNumberFormat="1" applyFont="1" applyAlignment="1">
      <alignment horizontal="right" vertical="top" wrapText="1"/>
    </xf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wrapText="1"/>
    </xf>
    <xf numFmtId="9" fontId="11" fillId="0" borderId="58" xfId="1" applyNumberFormat="1" applyFont="1" applyBorder="1" applyAlignment="1" applyProtection="1">
      <alignment horizontal="left" wrapText="1"/>
    </xf>
    <xf numFmtId="170" fontId="9" fillId="7" borderId="59" xfId="1" applyNumberFormat="1" applyFont="1" applyFill="1" applyBorder="1" applyAlignment="1" applyProtection="1">
      <alignment horizontal="center" wrapText="1"/>
    </xf>
    <xf numFmtId="9" fontId="9" fillId="7" borderId="59" xfId="1" applyNumberFormat="1" applyFont="1" applyFill="1" applyBorder="1" applyAlignment="1" applyProtection="1">
      <alignment horizontal="center" wrapText="1"/>
    </xf>
    <xf numFmtId="170" fontId="9" fillId="8" borderId="59" xfId="1" applyNumberFormat="1" applyFont="1" applyFill="1" applyBorder="1" applyAlignment="1">
      <alignment horizontal="center" wrapText="1"/>
    </xf>
    <xf numFmtId="9" fontId="9" fillId="8" borderId="59" xfId="1" applyNumberFormat="1" applyFont="1" applyFill="1" applyBorder="1" applyAlignment="1">
      <alignment horizontal="center" wrapText="1"/>
    </xf>
    <xf numFmtId="170" fontId="9" fillId="9" borderId="59" xfId="1" applyNumberFormat="1" applyFont="1" applyFill="1" applyBorder="1" applyAlignment="1">
      <alignment horizontal="center" wrapText="1"/>
    </xf>
    <xf numFmtId="9" fontId="9" fillId="9" borderId="25" xfId="1" applyNumberFormat="1" applyFont="1" applyFill="1" applyBorder="1" applyAlignment="1">
      <alignment horizontal="center" wrapText="1"/>
    </xf>
    <xf numFmtId="170" fontId="9" fillId="9" borderId="25" xfId="1" applyNumberFormat="1" applyFont="1" applyFill="1" applyBorder="1" applyAlignment="1">
      <alignment horizontal="center" wrapText="1"/>
    </xf>
    <xf numFmtId="170" fontId="9" fillId="5" borderId="60" xfId="1" applyNumberFormat="1" applyFont="1" applyFill="1" applyBorder="1" applyAlignment="1">
      <alignment horizontal="center" wrapText="1"/>
    </xf>
    <xf numFmtId="6" fontId="4" fillId="0" borderId="61" xfId="1" applyNumberFormat="1" applyFont="1" applyBorder="1" applyAlignment="1" applyProtection="1">
      <alignment horizontal="left" wrapText="1"/>
    </xf>
    <xf numFmtId="170" fontId="4" fillId="7" borderId="27" xfId="1" applyNumberFormat="1" applyFont="1" applyFill="1" applyBorder="1" applyAlignment="1">
      <alignment horizontal="center" vertical="top" wrapText="1"/>
    </xf>
    <xf numFmtId="165" fontId="4" fillId="7" borderId="57" xfId="1" applyNumberFormat="1" applyFont="1" applyFill="1" applyBorder="1" applyAlignment="1" applyProtection="1">
      <alignment horizontal="center" wrapText="1"/>
    </xf>
    <xf numFmtId="170" fontId="4" fillId="7" borderId="57" xfId="1" applyNumberFormat="1" applyFont="1" applyFill="1" applyBorder="1" applyAlignment="1" applyProtection="1">
      <alignment horizontal="center" wrapText="1"/>
    </xf>
    <xf numFmtId="170" fontId="4" fillId="8" borderId="57" xfId="1" applyNumberFormat="1" applyFont="1" applyFill="1" applyBorder="1" applyAlignment="1">
      <alignment horizontal="center" vertical="top" wrapText="1"/>
    </xf>
    <xf numFmtId="165" fontId="4" fillId="8" borderId="57" xfId="1" applyNumberFormat="1" applyFont="1" applyFill="1" applyBorder="1" applyAlignment="1">
      <alignment horizontal="center" wrapText="1"/>
    </xf>
    <xf numFmtId="170" fontId="4" fillId="8" borderId="27" xfId="1" applyNumberFormat="1" applyFont="1" applyFill="1" applyBorder="1" applyAlignment="1">
      <alignment horizontal="center" wrapText="1"/>
    </xf>
    <xf numFmtId="170" fontId="4" fillId="9" borderId="27" xfId="1" applyNumberFormat="1" applyFont="1" applyFill="1" applyBorder="1" applyAlignment="1">
      <alignment horizontal="center" vertical="top" wrapText="1"/>
    </xf>
    <xf numFmtId="165" fontId="4" fillId="9" borderId="61" xfId="1" applyNumberFormat="1" applyFont="1" applyFill="1" applyBorder="1" applyAlignment="1">
      <alignment horizontal="center" wrapText="1"/>
    </xf>
    <xf numFmtId="170" fontId="4" fillId="9" borderId="61" xfId="1" applyNumberFormat="1" applyFont="1" applyFill="1" applyBorder="1" applyAlignment="1">
      <alignment horizontal="center" wrapText="1"/>
    </xf>
    <xf numFmtId="170" fontId="4" fillId="5" borderId="61" xfId="1" applyNumberFormat="1" applyFont="1" applyFill="1" applyBorder="1" applyAlignment="1">
      <alignment horizontal="center" wrapText="1"/>
    </xf>
    <xf numFmtId="6" fontId="4" fillId="0" borderId="57" xfId="1" applyNumberFormat="1" applyFont="1" applyBorder="1" applyAlignment="1" applyProtection="1">
      <alignment horizontal="center" wrapText="1"/>
    </xf>
    <xf numFmtId="3" fontId="4" fillId="7" borderId="57" xfId="1" applyNumberFormat="1" applyFont="1" applyFill="1" applyBorder="1" applyAlignment="1" applyProtection="1">
      <alignment horizontal="center" wrapText="1"/>
    </xf>
    <xf numFmtId="10" fontId="4" fillId="7" borderId="57" xfId="1" applyNumberFormat="1" applyFont="1" applyFill="1" applyBorder="1" applyAlignment="1" applyProtection="1">
      <alignment horizontal="center" wrapText="1"/>
    </xf>
    <xf numFmtId="3" fontId="4" fillId="8" borderId="57" xfId="1" applyNumberFormat="1" applyFont="1" applyFill="1" applyBorder="1" applyAlignment="1">
      <alignment horizontal="center" wrapText="1"/>
    </xf>
    <xf numFmtId="10" fontId="4" fillId="8" borderId="57" xfId="1" applyNumberFormat="1" applyFont="1" applyFill="1" applyBorder="1" applyAlignment="1">
      <alignment horizontal="center" wrapText="1"/>
    </xf>
    <xf numFmtId="3" fontId="4" fillId="9" borderId="57" xfId="1" applyNumberFormat="1" applyFont="1" applyFill="1" applyBorder="1" applyAlignment="1">
      <alignment horizontal="center" wrapText="1"/>
    </xf>
    <xf numFmtId="10" fontId="4" fillId="9" borderId="57" xfId="1" applyNumberFormat="1" applyFont="1" applyFill="1" applyBorder="1" applyAlignment="1">
      <alignment horizontal="center" wrapText="1"/>
    </xf>
    <xf numFmtId="6" fontId="4" fillId="0" borderId="56" xfId="1" applyNumberFormat="1" applyFont="1" applyBorder="1" applyAlignment="1" applyProtection="1">
      <alignment horizontal="center" wrapText="1"/>
    </xf>
    <xf numFmtId="3" fontId="4" fillId="7" borderId="56" xfId="1" applyNumberFormat="1" applyFont="1" applyFill="1" applyBorder="1" applyAlignment="1" applyProtection="1">
      <alignment horizontal="center" wrapText="1"/>
    </xf>
    <xf numFmtId="10" fontId="4" fillId="7" borderId="56" xfId="1" applyNumberFormat="1" applyFont="1" applyFill="1" applyBorder="1" applyAlignment="1" applyProtection="1">
      <alignment horizontal="center" wrapText="1"/>
    </xf>
    <xf numFmtId="3" fontId="4" fillId="8" borderId="56" xfId="1" applyNumberFormat="1" applyFont="1" applyFill="1" applyBorder="1" applyAlignment="1">
      <alignment horizontal="center" wrapText="1"/>
    </xf>
    <xf numFmtId="10" fontId="4" fillId="8" borderId="56" xfId="1" applyNumberFormat="1" applyFont="1" applyFill="1" applyBorder="1" applyAlignment="1">
      <alignment horizontal="center" wrapText="1"/>
    </xf>
    <xf numFmtId="3" fontId="4" fillId="9" borderId="56" xfId="1" applyNumberFormat="1" applyFont="1" applyFill="1" applyBorder="1" applyAlignment="1">
      <alignment horizontal="center" wrapText="1"/>
    </xf>
    <xf numFmtId="10" fontId="4" fillId="9" borderId="56" xfId="1" applyNumberFormat="1" applyFont="1" applyFill="1" applyBorder="1" applyAlignment="1">
      <alignment horizontal="center" wrapText="1"/>
    </xf>
    <xf numFmtId="49" fontId="8" fillId="0" borderId="21" xfId="1" applyNumberFormat="1" applyFont="1" applyBorder="1" applyAlignment="1">
      <alignment horizontal="right" vertical="top" wrapText="1"/>
    </xf>
    <xf numFmtId="9" fontId="4" fillId="7" borderId="27" xfId="1" applyNumberFormat="1" applyFont="1" applyFill="1" applyBorder="1" applyAlignment="1">
      <alignment horizontal="center" vertical="top" wrapText="1"/>
    </xf>
    <xf numFmtId="170" fontId="4" fillId="7" borderId="57" xfId="1" applyNumberFormat="1" applyFont="1" applyFill="1" applyBorder="1" applyAlignment="1">
      <alignment horizontal="center" vertical="top" wrapText="1"/>
    </xf>
    <xf numFmtId="9" fontId="4" fillId="8" borderId="21" xfId="1" applyNumberFormat="1" applyFont="1" applyFill="1" applyBorder="1" applyAlignment="1">
      <alignment horizontal="center" vertical="top" wrapText="1"/>
    </xf>
    <xf numFmtId="170" fontId="4" fillId="8" borderId="27" xfId="1" applyNumberFormat="1" applyFont="1" applyFill="1" applyBorder="1" applyAlignment="1">
      <alignment horizontal="center" vertical="top" wrapText="1"/>
    </xf>
    <xf numFmtId="9" fontId="4" fillId="9" borderId="57" xfId="1" applyNumberFormat="1" applyFont="1" applyFill="1" applyBorder="1" applyAlignment="1">
      <alignment horizontal="center" vertical="top" wrapText="1"/>
    </xf>
    <xf numFmtId="170" fontId="4" fillId="9" borderId="21" xfId="1" applyNumberFormat="1" applyFont="1" applyFill="1" applyBorder="1" applyAlignment="1">
      <alignment horizontal="center" vertical="top" wrapText="1"/>
    </xf>
    <xf numFmtId="170" fontId="4" fillId="0" borderId="0" xfId="1" applyNumberFormat="1" applyFont="1" applyAlignment="1">
      <alignment horizontal="center" vertical="top" wrapText="1"/>
    </xf>
    <xf numFmtId="0" fontId="8" fillId="0" borderId="0" xfId="1" applyFont="1" applyAlignment="1">
      <alignment vertical="top" wrapText="1"/>
    </xf>
    <xf numFmtId="0" fontId="11" fillId="0" borderId="36" xfId="1" applyFont="1" applyBorder="1" applyAlignment="1" applyProtection="1">
      <alignment horizontal="left" vertical="top"/>
    </xf>
    <xf numFmtId="0" fontId="11" fillId="0" borderId="37" xfId="1" applyFont="1" applyBorder="1" applyAlignment="1" applyProtection="1">
      <alignment horizontal="left" vertical="top" wrapText="1"/>
    </xf>
    <xf numFmtId="3" fontId="11" fillId="2" borderId="12" xfId="1" applyNumberFormat="1" applyFont="1" applyFill="1" applyBorder="1" applyAlignment="1" applyProtection="1">
      <alignment horizontal="right" vertical="top" wrapText="1"/>
    </xf>
    <xf numFmtId="167" fontId="11" fillId="2" borderId="12" xfId="1" applyNumberFormat="1" applyFont="1" applyFill="1" applyBorder="1" applyAlignment="1" applyProtection="1">
      <alignment horizontal="right" vertical="top" wrapText="1"/>
    </xf>
    <xf numFmtId="170" fontId="11" fillId="2" borderId="12" xfId="1" applyNumberFormat="1" applyFont="1" applyFill="1" applyBorder="1" applyAlignment="1" applyProtection="1">
      <alignment horizontal="right" vertical="top" wrapText="1"/>
    </xf>
    <xf numFmtId="3" fontId="11" fillId="3" borderId="38" xfId="1" applyNumberFormat="1" applyFont="1" applyFill="1" applyBorder="1" applyAlignment="1" applyProtection="1">
      <alignment horizontal="right" vertical="top" wrapText="1"/>
    </xf>
    <xf numFmtId="167" fontId="11" fillId="3" borderId="38" xfId="1" applyNumberFormat="1" applyFont="1" applyFill="1" applyBorder="1" applyAlignment="1" applyProtection="1">
      <alignment horizontal="right" vertical="top" wrapText="1"/>
    </xf>
    <xf numFmtId="170" fontId="11" fillId="3" borderId="12" xfId="1" applyNumberFormat="1" applyFont="1" applyFill="1" applyBorder="1" applyAlignment="1" applyProtection="1">
      <alignment horizontal="right" vertical="top" wrapText="1"/>
    </xf>
    <xf numFmtId="3" fontId="11" fillId="4" borderId="38" xfId="1" applyNumberFormat="1" applyFont="1" applyFill="1" applyBorder="1" applyAlignment="1" applyProtection="1">
      <alignment horizontal="right" vertical="top" wrapText="1"/>
    </xf>
    <xf numFmtId="167" fontId="11" fillId="4" borderId="38" xfId="1" applyNumberFormat="1" applyFont="1" applyFill="1" applyBorder="1" applyAlignment="1" applyProtection="1">
      <alignment horizontal="right" vertical="top" wrapText="1"/>
    </xf>
    <xf numFmtId="170" fontId="11" fillId="4" borderId="12" xfId="1" applyNumberFormat="1" applyFont="1" applyFill="1" applyBorder="1" applyAlignment="1" applyProtection="1">
      <alignment horizontal="right" vertical="top" wrapText="1"/>
    </xf>
    <xf numFmtId="3" fontId="11" fillId="0" borderId="38" xfId="1" applyNumberFormat="1" applyFont="1" applyBorder="1" applyAlignment="1" applyProtection="1">
      <alignment horizontal="right" vertical="top" wrapText="1"/>
    </xf>
    <xf numFmtId="170" fontId="11" fillId="0" borderId="38" xfId="1" applyNumberFormat="1" applyFont="1" applyBorder="1" applyAlignment="1" applyProtection="1">
      <alignment horizontal="right" vertical="top" wrapText="1"/>
    </xf>
    <xf numFmtId="0" fontId="11" fillId="0" borderId="39" xfId="1" applyFont="1" applyBorder="1" applyAlignment="1" applyProtection="1">
      <alignment horizontal="left" vertical="top" wrapText="1"/>
    </xf>
    <xf numFmtId="0" fontId="8" fillId="0" borderId="0" xfId="1" applyFont="1" applyAlignment="1" applyProtection="1">
      <alignment vertical="top" wrapText="1"/>
      <protection locked="0"/>
    </xf>
    <xf numFmtId="0" fontId="11" fillId="0" borderId="40" xfId="1" applyFont="1" applyBorder="1" applyAlignment="1" applyProtection="1">
      <alignment horizontal="left" vertical="top"/>
    </xf>
    <xf numFmtId="0" fontId="9" fillId="0" borderId="41" xfId="1" applyFont="1" applyBorder="1" applyAlignment="1" applyProtection="1">
      <alignment horizontal="left" vertical="top" wrapText="1"/>
    </xf>
    <xf numFmtId="3" fontId="9" fillId="2" borderId="2" xfId="1" applyNumberFormat="1" applyFont="1" applyFill="1" applyBorder="1" applyAlignment="1" applyProtection="1">
      <alignment horizontal="right" vertical="top" wrapText="1"/>
    </xf>
    <xf numFmtId="167" fontId="9" fillId="2" borderId="2" xfId="1" applyNumberFormat="1" applyFont="1" applyFill="1" applyBorder="1" applyAlignment="1" applyProtection="1">
      <alignment horizontal="right" vertical="top" wrapText="1"/>
    </xf>
    <xf numFmtId="170" fontId="9" fillId="2" borderId="12" xfId="1" applyNumberFormat="1" applyFont="1" applyFill="1" applyBorder="1" applyAlignment="1" applyProtection="1">
      <alignment horizontal="right" vertical="top" wrapText="1"/>
    </xf>
    <xf numFmtId="3" fontId="9" fillId="3" borderId="42" xfId="1" applyNumberFormat="1" applyFont="1" applyFill="1" applyBorder="1" applyAlignment="1" applyProtection="1">
      <alignment horizontal="right" vertical="top" wrapText="1"/>
    </xf>
    <xf numFmtId="167" fontId="9" fillId="3" borderId="38" xfId="1" applyNumberFormat="1" applyFont="1" applyFill="1" applyBorder="1" applyAlignment="1" applyProtection="1">
      <alignment horizontal="right" vertical="top" wrapText="1"/>
    </xf>
    <xf numFmtId="170" fontId="9" fillId="3" borderId="12" xfId="1" applyNumberFormat="1" applyFont="1" applyFill="1" applyBorder="1" applyAlignment="1" applyProtection="1">
      <alignment horizontal="right" vertical="top" wrapText="1"/>
    </xf>
    <xf numFmtId="3" fontId="9" fillId="4" borderId="42" xfId="1" applyNumberFormat="1" applyFont="1" applyFill="1" applyBorder="1" applyAlignment="1" applyProtection="1">
      <alignment horizontal="right" vertical="top" wrapText="1"/>
    </xf>
    <xf numFmtId="167" fontId="9" fillId="4" borderId="38" xfId="1" applyNumberFormat="1" applyFont="1" applyFill="1" applyBorder="1" applyAlignment="1" applyProtection="1">
      <alignment horizontal="right" vertical="top" wrapText="1"/>
    </xf>
    <xf numFmtId="170" fontId="9" fillId="4" borderId="12" xfId="1" applyNumberFormat="1" applyFont="1" applyFill="1" applyBorder="1" applyAlignment="1" applyProtection="1">
      <alignment horizontal="right" vertical="top" wrapText="1"/>
    </xf>
    <xf numFmtId="3" fontId="11" fillId="0" borderId="42" xfId="1" applyNumberFormat="1" applyFont="1" applyFill="1" applyBorder="1" applyAlignment="1" applyProtection="1">
      <alignment horizontal="right" vertical="top" wrapText="1"/>
    </xf>
    <xf numFmtId="0" fontId="9" fillId="0" borderId="39" xfId="1" applyFont="1" applyBorder="1" applyAlignment="1" applyProtection="1">
      <alignment horizontal="left" vertical="top" wrapText="1"/>
    </xf>
    <xf numFmtId="0" fontId="11" fillId="0" borderId="43" xfId="1" applyFont="1" applyBorder="1" applyAlignment="1" applyProtection="1">
      <alignment horizontal="left" vertical="top"/>
    </xf>
    <xf numFmtId="0" fontId="9" fillId="0" borderId="44" xfId="1" applyFont="1" applyBorder="1" applyAlignment="1" applyProtection="1">
      <alignment horizontal="left" vertical="top" wrapText="1"/>
    </xf>
    <xf numFmtId="3" fontId="9" fillId="2" borderId="45" xfId="1" applyNumberFormat="1" applyFont="1" applyFill="1" applyBorder="1" applyAlignment="1" applyProtection="1">
      <alignment horizontal="right" vertical="top" wrapText="1"/>
    </xf>
    <xf numFmtId="167" fontId="9" fillId="2" borderId="45" xfId="1" applyNumberFormat="1" applyFont="1" applyFill="1" applyBorder="1" applyAlignment="1" applyProtection="1">
      <alignment horizontal="right" vertical="top" wrapText="1"/>
    </xf>
    <xf numFmtId="170" fontId="9" fillId="2" borderId="46" xfId="1" applyNumberFormat="1" applyFont="1" applyFill="1" applyBorder="1" applyAlignment="1" applyProtection="1">
      <alignment horizontal="right" vertical="top" wrapText="1"/>
    </xf>
    <xf numFmtId="3" fontId="9" fillId="3" borderId="47" xfId="1" applyNumberFormat="1" applyFont="1" applyFill="1" applyBorder="1" applyAlignment="1" applyProtection="1">
      <alignment horizontal="right" vertical="top" wrapText="1"/>
    </xf>
    <xf numFmtId="167" fontId="9" fillId="3" borderId="48" xfId="1" applyNumberFormat="1" applyFont="1" applyFill="1" applyBorder="1" applyAlignment="1" applyProtection="1">
      <alignment horizontal="right" vertical="top" wrapText="1"/>
    </xf>
    <xf numFmtId="170" fontId="9" fillId="3" borderId="46" xfId="1" applyNumberFormat="1" applyFont="1" applyFill="1" applyBorder="1" applyAlignment="1" applyProtection="1">
      <alignment horizontal="right" vertical="top" wrapText="1"/>
    </xf>
    <xf numFmtId="3" fontId="9" fillId="4" borderId="47" xfId="1" applyNumberFormat="1" applyFont="1" applyFill="1" applyBorder="1" applyAlignment="1" applyProtection="1">
      <alignment horizontal="right" vertical="top" wrapText="1"/>
    </xf>
    <xf numFmtId="167" fontId="9" fillId="4" borderId="48" xfId="1" applyNumberFormat="1" applyFont="1" applyFill="1" applyBorder="1" applyAlignment="1" applyProtection="1">
      <alignment horizontal="right" vertical="top" wrapText="1"/>
    </xf>
    <xf numFmtId="170" fontId="9" fillId="4" borderId="46" xfId="1" applyNumberFormat="1" applyFont="1" applyFill="1" applyBorder="1" applyAlignment="1" applyProtection="1">
      <alignment horizontal="right" vertical="top" wrapText="1"/>
    </xf>
    <xf numFmtId="3" fontId="11" fillId="0" borderId="47" xfId="1" applyNumberFormat="1" applyFont="1" applyFill="1" applyBorder="1" applyAlignment="1" applyProtection="1">
      <alignment horizontal="right" vertical="top" wrapText="1"/>
    </xf>
    <xf numFmtId="170" fontId="11" fillId="0" borderId="48" xfId="1" applyNumberFormat="1" applyFont="1" applyBorder="1" applyAlignment="1" applyProtection="1">
      <alignment horizontal="right" vertical="top" wrapText="1"/>
    </xf>
    <xf numFmtId="0" fontId="9" fillId="0" borderId="49" xfId="1" applyFont="1" applyBorder="1" applyAlignment="1" applyProtection="1">
      <alignment horizontal="left" vertical="top" wrapText="1"/>
    </xf>
    <xf numFmtId="3" fontId="8" fillId="2" borderId="12" xfId="1" applyNumberFormat="1" applyFont="1" applyFill="1" applyBorder="1" applyAlignment="1" applyProtection="1">
      <alignment horizontal="right" vertical="top" wrapText="1"/>
      <protection locked="0"/>
    </xf>
    <xf numFmtId="167" fontId="8" fillId="2" borderId="12" xfId="1" applyNumberFormat="1" applyFont="1" applyFill="1" applyBorder="1" applyAlignment="1" applyProtection="1">
      <alignment horizontal="right" vertical="top" wrapText="1"/>
      <protection locked="0"/>
    </xf>
    <xf numFmtId="170" fontId="8" fillId="2" borderId="12" xfId="1" applyNumberFormat="1" applyFont="1" applyFill="1" applyBorder="1" applyAlignment="1" applyProtection="1">
      <alignment horizontal="right" vertical="top" wrapText="1"/>
      <protection locked="0"/>
    </xf>
    <xf numFmtId="3" fontId="8" fillId="3" borderId="38" xfId="1" applyNumberFormat="1" applyFont="1" applyFill="1" applyBorder="1" applyAlignment="1" applyProtection="1">
      <alignment horizontal="right" vertical="top" wrapText="1"/>
      <protection locked="0"/>
    </xf>
    <xf numFmtId="167" fontId="8" fillId="3" borderId="38" xfId="1" applyNumberFormat="1" applyFont="1" applyFill="1" applyBorder="1" applyAlignment="1" applyProtection="1">
      <alignment horizontal="right" vertical="top" wrapText="1"/>
      <protection locked="0"/>
    </xf>
    <xf numFmtId="170" fontId="8" fillId="3" borderId="12" xfId="1" applyNumberFormat="1" applyFont="1" applyFill="1" applyBorder="1" applyAlignment="1" applyProtection="1">
      <alignment horizontal="right" vertical="top" wrapText="1"/>
      <protection locked="0"/>
    </xf>
    <xf numFmtId="3" fontId="8" fillId="4" borderId="38" xfId="1" applyNumberFormat="1" applyFont="1" applyFill="1" applyBorder="1" applyAlignment="1" applyProtection="1">
      <alignment horizontal="right" vertical="top" wrapText="1"/>
      <protection locked="0"/>
    </xf>
    <xf numFmtId="167" fontId="8" fillId="4" borderId="38" xfId="1" applyNumberFormat="1" applyFont="1" applyFill="1" applyBorder="1" applyAlignment="1" applyProtection="1">
      <alignment horizontal="right" vertical="top" wrapText="1"/>
      <protection locked="0"/>
    </xf>
    <xf numFmtId="170" fontId="8" fillId="4" borderId="12" xfId="1" applyNumberFormat="1" applyFont="1" applyFill="1" applyBorder="1" applyAlignment="1" applyProtection="1">
      <alignment horizontal="right" vertical="top" wrapText="1"/>
      <protection locked="0"/>
    </xf>
    <xf numFmtId="3" fontId="8" fillId="0" borderId="38" xfId="1" applyNumberFormat="1" applyFont="1" applyBorder="1" applyAlignment="1" applyProtection="1">
      <alignment horizontal="right" vertical="top" wrapText="1"/>
      <protection locked="0"/>
    </xf>
    <xf numFmtId="170" fontId="8" fillId="0" borderId="38" xfId="1" applyNumberFormat="1" applyFont="1" applyBorder="1" applyAlignment="1" applyProtection="1">
      <alignment horizontal="right" vertical="top" wrapText="1"/>
      <protection locked="0"/>
    </xf>
    <xf numFmtId="0" fontId="4" fillId="0" borderId="13" xfId="1" applyFont="1" applyBorder="1" applyAlignment="1" applyProtection="1">
      <alignment horizontal="left" vertical="top" wrapText="1"/>
      <protection locked="0"/>
    </xf>
    <xf numFmtId="0" fontId="4" fillId="0" borderId="11" xfId="1" applyFont="1" applyBorder="1" applyAlignment="1" applyProtection="1">
      <alignment horizontal="left" vertical="top"/>
      <protection locked="0"/>
    </xf>
    <xf numFmtId="0" fontId="4" fillId="0" borderId="2" xfId="1" applyFont="1" applyBorder="1" applyAlignment="1" applyProtection="1">
      <alignment vertical="top" wrapText="1"/>
      <protection locked="0"/>
    </xf>
    <xf numFmtId="3" fontId="4" fillId="2" borderId="2" xfId="1" applyNumberFormat="1" applyFont="1" applyFill="1" applyBorder="1" applyAlignment="1" applyProtection="1">
      <alignment horizontal="right" vertical="top" wrapText="1"/>
      <protection locked="0"/>
    </xf>
    <xf numFmtId="3" fontId="4" fillId="3" borderId="42" xfId="1" applyNumberFormat="1" applyFont="1" applyFill="1" applyBorder="1" applyAlignment="1" applyProtection="1">
      <alignment horizontal="right" vertical="top" wrapText="1"/>
      <protection locked="0"/>
    </xf>
    <xf numFmtId="167" fontId="4" fillId="3" borderId="42" xfId="1" applyNumberFormat="1" applyFont="1" applyFill="1" applyBorder="1" applyAlignment="1" applyProtection="1">
      <alignment horizontal="right" vertical="top" wrapText="1"/>
      <protection locked="0"/>
    </xf>
    <xf numFmtId="3" fontId="4" fillId="4" borderId="42" xfId="1" applyNumberFormat="1" applyFont="1" applyFill="1" applyBorder="1" applyAlignment="1" applyProtection="1">
      <alignment horizontal="right" vertical="top" wrapText="1"/>
      <protection locked="0"/>
    </xf>
    <xf numFmtId="167" fontId="4" fillId="4" borderId="38" xfId="1" applyNumberFormat="1" applyFont="1" applyFill="1" applyBorder="1" applyAlignment="1" applyProtection="1">
      <alignment horizontal="right" vertical="top" wrapText="1"/>
      <protection locked="0"/>
    </xf>
    <xf numFmtId="3" fontId="4" fillId="0" borderId="38" xfId="1" applyNumberFormat="1" applyFont="1" applyBorder="1" applyAlignment="1" applyProtection="1">
      <alignment horizontal="right" vertical="top" wrapText="1"/>
      <protection locked="0"/>
    </xf>
    <xf numFmtId="170" fontId="4" fillId="0" borderId="38" xfId="1" applyNumberFormat="1" applyFont="1" applyBorder="1" applyAlignment="1" applyProtection="1">
      <alignment horizontal="right" vertical="top" wrapText="1"/>
      <protection locked="0"/>
    </xf>
    <xf numFmtId="3" fontId="8" fillId="2" borderId="2" xfId="1" applyNumberFormat="1" applyFont="1" applyFill="1" applyBorder="1" applyAlignment="1" applyProtection="1">
      <alignment horizontal="right" vertical="top" wrapText="1"/>
      <protection locked="0"/>
    </xf>
    <xf numFmtId="167" fontId="8" fillId="2" borderId="2" xfId="1" applyNumberFormat="1" applyFont="1" applyFill="1" applyBorder="1" applyAlignment="1" applyProtection="1">
      <alignment horizontal="right" vertical="top" wrapText="1"/>
      <protection locked="0"/>
    </xf>
    <xf numFmtId="170" fontId="8" fillId="2" borderId="2" xfId="1" applyNumberFormat="1" applyFont="1" applyFill="1" applyBorder="1" applyAlignment="1" applyProtection="1">
      <alignment horizontal="right" vertical="top" wrapText="1"/>
      <protection locked="0"/>
    </xf>
    <xf numFmtId="3" fontId="8" fillId="3" borderId="2" xfId="1" applyNumberFormat="1" applyFont="1" applyFill="1" applyBorder="1" applyAlignment="1" applyProtection="1">
      <alignment horizontal="right" vertical="top" wrapText="1"/>
      <protection locked="0"/>
    </xf>
    <xf numFmtId="167" fontId="8" fillId="3" borderId="2" xfId="1" applyNumberFormat="1" applyFont="1" applyFill="1" applyBorder="1" applyAlignment="1" applyProtection="1">
      <alignment horizontal="right" vertical="top" wrapText="1"/>
      <protection locked="0"/>
    </xf>
    <xf numFmtId="170" fontId="8" fillId="3" borderId="2" xfId="1" applyNumberFormat="1" applyFont="1" applyFill="1" applyBorder="1" applyAlignment="1" applyProtection="1">
      <alignment horizontal="right" vertical="top" wrapText="1"/>
      <protection locked="0"/>
    </xf>
    <xf numFmtId="3" fontId="8" fillId="4" borderId="2" xfId="1" applyNumberFormat="1" applyFont="1" applyFill="1" applyBorder="1" applyAlignment="1" applyProtection="1">
      <alignment horizontal="right" vertical="top" wrapText="1"/>
      <protection locked="0"/>
    </xf>
    <xf numFmtId="167" fontId="8" fillId="4" borderId="2" xfId="1" applyNumberFormat="1" applyFont="1" applyFill="1" applyBorder="1" applyAlignment="1" applyProtection="1">
      <alignment horizontal="right" vertical="top" wrapText="1"/>
      <protection locked="0"/>
    </xf>
    <xf numFmtId="170" fontId="8" fillId="4" borderId="2" xfId="1" applyNumberFormat="1" applyFont="1" applyFill="1" applyBorder="1" applyAlignment="1" applyProtection="1">
      <alignment horizontal="right" vertical="top" wrapText="1"/>
      <protection locked="0"/>
    </xf>
    <xf numFmtId="3" fontId="8" fillId="0" borderId="2" xfId="1" applyNumberFormat="1" applyFont="1" applyBorder="1" applyAlignment="1" applyProtection="1">
      <alignment horizontal="right" vertical="top" wrapText="1"/>
      <protection locked="0"/>
    </xf>
    <xf numFmtId="170" fontId="8" fillId="0" borderId="2" xfId="1" applyNumberFormat="1" applyFont="1" applyBorder="1" applyAlignment="1" applyProtection="1">
      <alignment horizontal="right" vertical="top" wrapText="1"/>
      <protection locked="0"/>
    </xf>
    <xf numFmtId="3" fontId="4" fillId="3" borderId="2" xfId="1" applyNumberFormat="1" applyFont="1" applyFill="1" applyBorder="1" applyAlignment="1" applyProtection="1">
      <alignment horizontal="right" vertical="top" wrapText="1"/>
      <protection locked="0"/>
    </xf>
    <xf numFmtId="3" fontId="4" fillId="4" borderId="2" xfId="1" applyNumberFormat="1" applyFont="1" applyFill="1" applyBorder="1" applyAlignment="1" applyProtection="1">
      <alignment horizontal="right" vertical="top" wrapText="1"/>
      <protection locked="0"/>
    </xf>
    <xf numFmtId="3" fontId="4" fillId="0" borderId="2" xfId="1" applyNumberFormat="1" applyFont="1" applyBorder="1" applyAlignment="1" applyProtection="1">
      <alignment horizontal="right" vertical="top" wrapText="1"/>
      <protection locked="0"/>
    </xf>
    <xf numFmtId="170" fontId="4" fillId="0" borderId="2" xfId="1" applyNumberFormat="1" applyFont="1" applyBorder="1" applyAlignment="1" applyProtection="1">
      <alignment horizontal="right" vertical="top" wrapText="1"/>
      <protection locked="0"/>
    </xf>
    <xf numFmtId="0" fontId="4" fillId="0" borderId="11" xfId="1" applyFont="1" applyBorder="1" applyAlignment="1" applyProtection="1">
      <alignment horizontal="center" vertical="top"/>
      <protection locked="0"/>
    </xf>
    <xf numFmtId="0" fontId="4" fillId="0" borderId="14" xfId="1" applyFont="1" applyBorder="1" applyAlignment="1" applyProtection="1">
      <alignment horizontal="left" vertical="top"/>
      <protection locked="0"/>
    </xf>
    <xf numFmtId="0" fontId="4" fillId="0" borderId="15" xfId="1" applyFont="1" applyBorder="1" applyAlignment="1" applyProtection="1">
      <alignment horizontal="left" vertical="top" wrapText="1"/>
      <protection locked="0"/>
    </xf>
    <xf numFmtId="0" fontId="4" fillId="0" borderId="16" xfId="1" applyFont="1" applyBorder="1" applyAlignment="1" applyProtection="1">
      <alignment vertical="top"/>
      <protection locked="0"/>
    </xf>
    <xf numFmtId="0" fontId="4" fillId="0" borderId="53" xfId="1" applyFont="1" applyBorder="1" applyAlignment="1" applyProtection="1">
      <alignment vertical="top" wrapText="1"/>
      <protection locked="0"/>
    </xf>
    <xf numFmtId="3" fontId="4" fillId="2" borderId="53" xfId="1" applyNumberFormat="1" applyFont="1" applyFill="1" applyBorder="1" applyAlignment="1" applyProtection="1">
      <alignment horizontal="right" vertical="top" wrapText="1"/>
      <protection locked="0"/>
    </xf>
    <xf numFmtId="167" fontId="4" fillId="2" borderId="53" xfId="1" applyNumberFormat="1" applyFont="1" applyFill="1" applyBorder="1" applyAlignment="1" applyProtection="1">
      <alignment horizontal="right" vertical="top" wrapText="1"/>
      <protection locked="0"/>
    </xf>
    <xf numFmtId="3" fontId="4" fillId="3" borderId="53" xfId="1" applyNumberFormat="1" applyFont="1" applyFill="1" applyBorder="1" applyAlignment="1" applyProtection="1">
      <alignment horizontal="right" vertical="top" wrapText="1"/>
      <protection locked="0"/>
    </xf>
    <xf numFmtId="167" fontId="4" fillId="3" borderId="53" xfId="1" applyNumberFormat="1" applyFont="1" applyFill="1" applyBorder="1" applyAlignment="1" applyProtection="1">
      <alignment horizontal="right" vertical="top" wrapText="1"/>
      <protection locked="0"/>
    </xf>
    <xf numFmtId="3" fontId="4" fillId="4" borderId="53" xfId="1" applyNumberFormat="1" applyFont="1" applyFill="1" applyBorder="1" applyAlignment="1" applyProtection="1">
      <alignment horizontal="right" vertical="top" wrapText="1"/>
      <protection locked="0"/>
    </xf>
    <xf numFmtId="167" fontId="4" fillId="4" borderId="53" xfId="1" applyNumberFormat="1" applyFont="1" applyFill="1" applyBorder="1" applyAlignment="1" applyProtection="1">
      <alignment horizontal="right" vertical="top" wrapText="1"/>
      <protection locked="0"/>
    </xf>
    <xf numFmtId="0" fontId="4" fillId="0" borderId="54" xfId="1" applyFont="1" applyBorder="1" applyAlignment="1" applyProtection="1">
      <alignment horizontal="left" vertical="top" wrapText="1"/>
      <protection locked="0"/>
    </xf>
    <xf numFmtId="0" fontId="8" fillId="0" borderId="9" xfId="1" applyFont="1" applyBorder="1" applyAlignment="1" applyProtection="1">
      <alignment horizontal="right" vertical="top" wrapText="1"/>
      <protection locked="0"/>
    </xf>
    <xf numFmtId="3" fontId="8" fillId="2" borderId="9" xfId="1" applyNumberFormat="1" applyFont="1" applyFill="1" applyBorder="1" applyAlignment="1" applyProtection="1">
      <alignment horizontal="right" vertical="top" wrapText="1"/>
      <protection locked="0"/>
    </xf>
    <xf numFmtId="0" fontId="8" fillId="2" borderId="9" xfId="1" applyFont="1" applyFill="1" applyBorder="1" applyAlignment="1" applyProtection="1">
      <alignment horizontal="right" vertical="top" wrapText="1"/>
      <protection locked="0"/>
    </xf>
    <xf numFmtId="3" fontId="8" fillId="3" borderId="9" xfId="1" applyNumberFormat="1" applyFont="1" applyFill="1" applyBorder="1" applyAlignment="1" applyProtection="1">
      <alignment horizontal="right" vertical="top" wrapText="1"/>
      <protection locked="0"/>
    </xf>
    <xf numFmtId="167" fontId="8" fillId="3" borderId="9" xfId="1" applyNumberFormat="1" applyFont="1" applyFill="1" applyBorder="1" applyAlignment="1" applyProtection="1">
      <alignment horizontal="right" vertical="top" wrapText="1"/>
      <protection locked="0"/>
    </xf>
    <xf numFmtId="3" fontId="8" fillId="4" borderId="9" xfId="1" applyNumberFormat="1" applyFont="1" applyFill="1" applyBorder="1" applyAlignment="1" applyProtection="1">
      <alignment horizontal="right" vertical="top" wrapText="1"/>
      <protection locked="0"/>
    </xf>
    <xf numFmtId="167" fontId="8" fillId="4" borderId="9" xfId="1" applyNumberFormat="1" applyFont="1" applyFill="1" applyBorder="1" applyAlignment="1" applyProtection="1">
      <alignment horizontal="right" vertical="top" wrapText="1"/>
      <protection locked="0"/>
    </xf>
    <xf numFmtId="3" fontId="8" fillId="0" borderId="9" xfId="1" applyNumberFormat="1" applyFont="1" applyBorder="1" applyAlignment="1" applyProtection="1">
      <alignment horizontal="right" vertical="top" wrapText="1"/>
      <protection locked="0"/>
    </xf>
    <xf numFmtId="0" fontId="8" fillId="0" borderId="10" xfId="1" applyFont="1" applyBorder="1" applyAlignment="1" applyProtection="1">
      <alignment horizontal="right" vertical="top" wrapText="1"/>
      <protection locked="0"/>
    </xf>
    <xf numFmtId="0" fontId="4" fillId="0" borderId="0" xfId="1" applyFont="1" applyAlignment="1">
      <alignment horizontal="center" vertical="top" wrapText="1"/>
    </xf>
    <xf numFmtId="1" fontId="8" fillId="0" borderId="0" xfId="1" applyNumberFormat="1" applyFont="1" applyAlignment="1">
      <alignment horizontal="center" vertical="top" wrapText="1"/>
    </xf>
    <xf numFmtId="170" fontId="8" fillId="0" borderId="0" xfId="1" applyNumberFormat="1" applyFont="1" applyAlignment="1">
      <alignment horizontal="center" vertical="top" wrapText="1"/>
    </xf>
    <xf numFmtId="49" fontId="4" fillId="0" borderId="0" xfId="1" applyNumberFormat="1" applyFont="1" applyAlignment="1" applyProtection="1">
      <alignment horizontal="left" wrapText="1"/>
    </xf>
    <xf numFmtId="0" fontId="8" fillId="0" borderId="8" xfId="1" applyFont="1" applyBorder="1" applyAlignment="1" applyProtection="1">
      <alignment horizontal="center" vertical="top" wrapText="1"/>
    </xf>
    <xf numFmtId="0" fontId="8" fillId="2" borderId="9" xfId="1" applyFont="1" applyFill="1" applyBorder="1" applyAlignment="1" applyProtection="1">
      <alignment horizontal="center" vertical="top" wrapText="1"/>
    </xf>
    <xf numFmtId="0" fontId="8" fillId="3" borderId="9" xfId="1" applyFont="1" applyFill="1" applyBorder="1" applyAlignment="1" applyProtection="1">
      <alignment horizontal="center" vertical="top" wrapText="1"/>
    </xf>
    <xf numFmtId="0" fontId="8" fillId="4" borderId="9" xfId="1" applyFont="1" applyFill="1" applyBorder="1" applyAlignment="1" applyProtection="1">
      <alignment horizontal="center" vertical="top" wrapText="1"/>
    </xf>
    <xf numFmtId="0" fontId="8" fillId="0" borderId="9" xfId="1" applyFont="1" applyBorder="1" applyAlignment="1" applyProtection="1">
      <alignment horizontal="center" vertical="top" wrapText="1"/>
    </xf>
    <xf numFmtId="0" fontId="8" fillId="0" borderId="10" xfId="1" applyFont="1" applyBorder="1" applyAlignment="1" applyProtection="1">
      <alignment horizontal="center" vertical="top" wrapText="1"/>
    </xf>
    <xf numFmtId="0" fontId="8" fillId="0" borderId="0" xfId="1" applyFont="1" applyAlignment="1" applyProtection="1">
      <alignment horizontal="center" vertical="top" wrapText="1"/>
    </xf>
    <xf numFmtId="0" fontId="8" fillId="0" borderId="11" xfId="1" applyFont="1" applyBorder="1" applyAlignment="1" applyProtection="1">
      <alignment horizontal="left" vertical="top" wrapText="1"/>
    </xf>
    <xf numFmtId="170" fontId="4" fillId="2" borderId="12" xfId="1" applyNumberFormat="1" applyFont="1" applyFill="1" applyBorder="1" applyAlignment="1" applyProtection="1">
      <alignment horizontal="right" vertical="top" wrapText="1"/>
    </xf>
    <xf numFmtId="170" fontId="4" fillId="3" borderId="12" xfId="1" applyNumberFormat="1" applyFont="1" applyFill="1" applyBorder="1" applyAlignment="1" applyProtection="1">
      <alignment horizontal="right" vertical="top" wrapText="1"/>
    </xf>
    <xf numFmtId="170" fontId="4" fillId="4" borderId="12" xfId="1" applyNumberFormat="1" applyFont="1" applyFill="1" applyBorder="1" applyAlignment="1" applyProtection="1">
      <alignment horizontal="right" vertical="top" wrapText="1"/>
    </xf>
    <xf numFmtId="170" fontId="4" fillId="0" borderId="12" xfId="1" applyNumberFormat="1" applyFont="1" applyBorder="1" applyAlignment="1" applyProtection="1">
      <alignment horizontal="right" vertical="top" wrapText="1"/>
    </xf>
    <xf numFmtId="165" fontId="8" fillId="0" borderId="12" xfId="1" applyNumberFormat="1" applyFont="1" applyBorder="1" applyAlignment="1" applyProtection="1">
      <alignment horizontal="right" vertical="top" wrapText="1"/>
    </xf>
    <xf numFmtId="0" fontId="4" fillId="0" borderId="13" xfId="1" applyFont="1" applyBorder="1" applyAlignment="1" applyProtection="1">
      <alignment vertical="top" wrapText="1"/>
      <protection locked="0"/>
    </xf>
    <xf numFmtId="0" fontId="8" fillId="0" borderId="14" xfId="1" applyFont="1" applyBorder="1" applyAlignment="1" applyProtection="1">
      <alignment horizontal="left" vertical="top" wrapText="1"/>
    </xf>
    <xf numFmtId="170" fontId="4" fillId="2" borderId="2" xfId="1" applyNumberFormat="1" applyFont="1" applyFill="1" applyBorder="1" applyAlignment="1" applyProtection="1">
      <alignment horizontal="right" vertical="top" wrapText="1"/>
    </xf>
    <xf numFmtId="170" fontId="4" fillId="3" borderId="2" xfId="1" applyNumberFormat="1" applyFont="1" applyFill="1" applyBorder="1" applyAlignment="1" applyProtection="1">
      <alignment horizontal="right" vertical="top" wrapText="1"/>
    </xf>
    <xf numFmtId="170" fontId="4" fillId="4" borderId="2" xfId="1" applyNumberFormat="1" applyFont="1" applyFill="1" applyBorder="1" applyAlignment="1" applyProtection="1">
      <alignment horizontal="right" vertical="top" wrapText="1"/>
    </xf>
    <xf numFmtId="0" fontId="4" fillId="0" borderId="15" xfId="1" applyFont="1" applyBorder="1" applyAlignment="1" applyProtection="1">
      <alignment vertical="top" wrapText="1"/>
      <protection locked="0"/>
    </xf>
    <xf numFmtId="0" fontId="8" fillId="0" borderId="16" xfId="1" applyFont="1" applyBorder="1" applyAlignment="1" applyProtection="1">
      <alignment horizontal="left" vertical="top" wrapText="1"/>
    </xf>
    <xf numFmtId="165" fontId="4" fillId="0" borderId="12" xfId="1" applyNumberFormat="1" applyFont="1" applyBorder="1" applyAlignment="1" applyProtection="1">
      <alignment horizontal="right" vertical="top" wrapText="1"/>
    </xf>
    <xf numFmtId="0" fontId="8" fillId="0" borderId="17" xfId="1" applyFont="1" applyBorder="1" applyAlignment="1" applyProtection="1">
      <alignment horizontal="left" vertical="top" wrapText="1" indent="2"/>
    </xf>
    <xf numFmtId="0" fontId="8" fillId="0" borderId="17" xfId="1" applyFont="1" applyBorder="1" applyAlignment="1" applyProtection="1">
      <alignment horizontal="right" vertical="top" wrapText="1"/>
    </xf>
    <xf numFmtId="0" fontId="8" fillId="0" borderId="14" xfId="1" applyFont="1" applyFill="1" applyBorder="1" applyAlignment="1" applyProtection="1">
      <alignment horizontal="left" vertical="top" wrapText="1"/>
    </xf>
    <xf numFmtId="0" fontId="4" fillId="0" borderId="15" xfId="1" applyFont="1" applyFill="1" applyBorder="1" applyAlignment="1" applyProtection="1">
      <alignment vertical="top" wrapText="1"/>
      <protection locked="0"/>
    </xf>
    <xf numFmtId="170" fontId="4" fillId="0" borderId="2" xfId="1" applyNumberFormat="1" applyFont="1" applyFill="1" applyBorder="1" applyAlignment="1" applyProtection="1">
      <alignment horizontal="right" vertical="top" wrapText="1"/>
    </xf>
    <xf numFmtId="0" fontId="8" fillId="0" borderId="18" xfId="1" applyFont="1" applyBorder="1" applyAlignment="1" applyProtection="1">
      <alignment horizontal="left" vertical="top" wrapText="1"/>
    </xf>
    <xf numFmtId="170" fontId="4" fillId="2" borderId="19" xfId="1" applyNumberFormat="1" applyFont="1" applyFill="1" applyBorder="1" applyAlignment="1" applyProtection="1">
      <alignment horizontal="right" vertical="top" wrapText="1"/>
    </xf>
    <xf numFmtId="170" fontId="4" fillId="3" borderId="19" xfId="1" applyNumberFormat="1" applyFont="1" applyFill="1" applyBorder="1" applyAlignment="1" applyProtection="1">
      <alignment horizontal="right" vertical="top" wrapText="1"/>
    </xf>
    <xf numFmtId="170" fontId="4" fillId="4" borderId="19" xfId="1" applyNumberFormat="1" applyFont="1" applyFill="1" applyBorder="1" applyAlignment="1" applyProtection="1">
      <alignment horizontal="right" vertical="top" wrapText="1"/>
    </xf>
    <xf numFmtId="170" fontId="4" fillId="0" borderId="19" xfId="1" applyNumberFormat="1" applyFont="1" applyFill="1" applyBorder="1" applyAlignment="1" applyProtection="1">
      <alignment horizontal="right" vertical="top" wrapText="1"/>
    </xf>
    <xf numFmtId="165" fontId="8" fillId="0" borderId="19" xfId="1" applyNumberFormat="1" applyFont="1" applyFill="1" applyBorder="1" applyAlignment="1" applyProtection="1">
      <alignment horizontal="right" vertical="top" wrapText="1"/>
    </xf>
    <xf numFmtId="0" fontId="4" fillId="0" borderId="20" xfId="1" applyFont="1" applyFill="1" applyBorder="1" applyAlignment="1" applyProtection="1">
      <alignment vertical="top" wrapText="1"/>
      <protection locked="0"/>
    </xf>
    <xf numFmtId="49" fontId="8" fillId="0" borderId="0" xfId="1" applyNumberFormat="1" applyFont="1" applyAlignment="1" applyProtection="1">
      <alignment horizontal="right" wrapText="1"/>
    </xf>
    <xf numFmtId="49" fontId="4" fillId="0" borderId="0" xfId="1" applyNumberFormat="1" applyFont="1" applyAlignment="1">
      <alignment horizontal="left" wrapText="1"/>
    </xf>
    <xf numFmtId="0" fontId="16" fillId="0" borderId="0" xfId="1" applyFont="1"/>
    <xf numFmtId="0" fontId="4" fillId="0" borderId="0" xfId="1" applyFont="1"/>
    <xf numFmtId="3" fontId="4" fillId="0" borderId="0" xfId="1" applyNumberFormat="1" applyFont="1"/>
    <xf numFmtId="0" fontId="4" fillId="0" borderId="0" xfId="1" applyFont="1" applyAlignment="1">
      <alignment horizontal="left" indent="1"/>
    </xf>
    <xf numFmtId="0" fontId="4" fillId="0" borderId="1" xfId="1" applyFont="1" applyBorder="1"/>
    <xf numFmtId="3" fontId="4" fillId="0" borderId="1" xfId="1" applyNumberFormat="1" applyFont="1" applyBorder="1"/>
    <xf numFmtId="9" fontId="4" fillId="0" borderId="0" xfId="1" applyNumberFormat="1" applyFont="1"/>
    <xf numFmtId="0" fontId="4" fillId="0" borderId="4" xfId="1" applyFont="1" applyBorder="1"/>
    <xf numFmtId="3" fontId="4" fillId="0" borderId="4" xfId="1" applyNumberFormat="1" applyFont="1" applyBorder="1"/>
    <xf numFmtId="0" fontId="4" fillId="0" borderId="0" xfId="1" applyFont="1" applyBorder="1"/>
    <xf numFmtId="3" fontId="4" fillId="0" borderId="0" xfId="1" applyNumberFormat="1" applyFont="1" applyBorder="1"/>
    <xf numFmtId="0" fontId="4" fillId="0" borderId="0" xfId="1" applyFont="1" applyFill="1" applyBorder="1"/>
    <xf numFmtId="0" fontId="18" fillId="0" borderId="0" xfId="1" applyFont="1" applyAlignment="1" applyProtection="1">
      <alignment vertical="center" wrapText="1"/>
    </xf>
    <xf numFmtId="0" fontId="4" fillId="0" borderId="0" xfId="1" applyFont="1" applyAlignment="1" applyProtection="1">
      <alignment vertical="center" wrapText="1"/>
    </xf>
    <xf numFmtId="0" fontId="8" fillId="0" borderId="29" xfId="1" applyFont="1" applyFill="1" applyBorder="1" applyAlignment="1" applyProtection="1">
      <alignment horizontal="left" vertical="top" wrapText="1"/>
    </xf>
    <xf numFmtId="1" fontId="8" fillId="0" borderId="31" xfId="1" applyNumberFormat="1" applyFont="1" applyFill="1" applyBorder="1" applyAlignment="1" applyProtection="1">
      <alignment horizontal="center" vertical="top" wrapText="1"/>
    </xf>
    <xf numFmtId="0" fontId="8" fillId="2" borderId="31" xfId="1" applyFont="1" applyFill="1" applyBorder="1" applyAlignment="1" applyProtection="1">
      <alignment horizontal="center" vertical="top" wrapText="1"/>
    </xf>
    <xf numFmtId="0" fontId="8" fillId="3" borderId="31" xfId="1" applyFont="1" applyFill="1" applyBorder="1" applyAlignment="1" applyProtection="1">
      <alignment horizontal="center" vertical="top" wrapText="1"/>
    </xf>
    <xf numFmtId="0" fontId="8" fillId="4" borderId="31" xfId="1" applyFont="1" applyFill="1" applyBorder="1" applyAlignment="1" applyProtection="1">
      <alignment horizontal="center" vertical="top" wrapText="1"/>
    </xf>
    <xf numFmtId="0" fontId="8" fillId="0" borderId="32" xfId="1" applyFont="1" applyFill="1" applyBorder="1" applyAlignment="1" applyProtection="1">
      <alignment horizontal="center" vertical="top" wrapText="1"/>
    </xf>
    <xf numFmtId="170" fontId="8" fillId="0" borderId="0" xfId="1" applyNumberFormat="1" applyFont="1" applyAlignment="1" applyProtection="1">
      <alignment horizontal="center" vertical="top" wrapText="1"/>
    </xf>
    <xf numFmtId="170" fontId="8" fillId="0" borderId="0" xfId="1" applyNumberFormat="1" applyFont="1" applyAlignment="1" applyProtection="1">
      <alignment horizontal="left" vertical="top" wrapText="1"/>
    </xf>
    <xf numFmtId="165" fontId="8" fillId="0" borderId="0" xfId="1" applyNumberFormat="1" applyFont="1" applyAlignment="1" applyProtection="1">
      <alignment horizontal="center" vertical="top" wrapText="1"/>
    </xf>
    <xf numFmtId="167" fontId="8" fillId="0" borderId="0" xfId="1" applyNumberFormat="1" applyFont="1" applyAlignment="1" applyProtection="1">
      <alignment horizontal="right" vertical="top" wrapText="1"/>
    </xf>
    <xf numFmtId="167" fontId="8" fillId="0" borderId="0" xfId="1" applyNumberFormat="1" applyFont="1" applyBorder="1" applyAlignment="1" applyProtection="1">
      <alignment horizontal="right" vertical="top" wrapText="1"/>
    </xf>
    <xf numFmtId="49" fontId="17" fillId="0" borderId="0" xfId="1" applyNumberFormat="1" applyFont="1" applyAlignment="1" applyProtection="1">
      <alignment horizontal="center" vertical="center" wrapText="1"/>
    </xf>
    <xf numFmtId="49" fontId="8" fillId="0" borderId="21" xfId="1" applyNumberFormat="1" applyFont="1" applyFill="1" applyBorder="1" applyAlignment="1" applyProtection="1">
      <alignment horizontal="center" vertical="top" wrapText="1"/>
    </xf>
    <xf numFmtId="0" fontId="8" fillId="0" borderId="21" xfId="1" applyFont="1" applyFill="1" applyBorder="1" applyAlignment="1">
      <alignment horizontal="center" wrapText="1"/>
    </xf>
    <xf numFmtId="49" fontId="8" fillId="0" borderId="0" xfId="1" applyNumberFormat="1" applyFont="1" applyFill="1" applyBorder="1" applyAlignment="1" applyProtection="1">
      <alignment horizontal="center" vertical="top" wrapText="1"/>
    </xf>
    <xf numFmtId="49" fontId="4" fillId="0" borderId="65" xfId="1" applyNumberFormat="1" applyFont="1" applyBorder="1" applyAlignment="1" applyProtection="1">
      <alignment horizontal="left" vertical="top" wrapText="1"/>
    </xf>
    <xf numFmtId="49" fontId="8" fillId="2" borderId="30" xfId="1" applyNumberFormat="1" applyFont="1" applyFill="1" applyBorder="1" applyAlignment="1" applyProtection="1">
      <alignment horizontal="center" vertical="top" wrapText="1"/>
    </xf>
    <xf numFmtId="49" fontId="8" fillId="3" borderId="30" xfId="1" applyNumberFormat="1" applyFont="1" applyFill="1" applyBorder="1" applyAlignment="1" applyProtection="1">
      <alignment horizontal="center" vertical="top" wrapText="1"/>
    </xf>
    <xf numFmtId="49" fontId="8" fillId="4" borderId="66" xfId="1" applyNumberFormat="1" applyFont="1" applyFill="1" applyBorder="1" applyAlignment="1" applyProtection="1">
      <alignment horizontal="center" vertical="top" wrapText="1"/>
    </xf>
    <xf numFmtId="49" fontId="8" fillId="0" borderId="74" xfId="1" applyNumberFormat="1" applyFont="1" applyBorder="1" applyAlignment="1" applyProtection="1">
      <alignment horizontal="center" vertical="top" wrapText="1"/>
    </xf>
    <xf numFmtId="170" fontId="4" fillId="0" borderId="0" xfId="1" applyNumberFormat="1" applyFont="1" applyFill="1" applyBorder="1" applyAlignment="1" applyProtection="1">
      <alignment horizontal="center" vertical="top" wrapText="1"/>
    </xf>
    <xf numFmtId="0" fontId="8" fillId="0" borderId="0" xfId="1" applyFont="1" applyFill="1" applyBorder="1" applyAlignment="1">
      <alignment horizontal="center" wrapText="1"/>
    </xf>
    <xf numFmtId="0" fontId="8" fillId="0" borderId="52" xfId="1" applyFont="1" applyBorder="1" applyAlignment="1" applyProtection="1">
      <alignment horizontal="right" wrapText="1"/>
    </xf>
    <xf numFmtId="0" fontId="4" fillId="6" borderId="0" xfId="1" applyFont="1" applyFill="1" applyAlignment="1" applyProtection="1">
      <alignment wrapText="1"/>
    </xf>
    <xf numFmtId="165" fontId="8" fillId="6" borderId="75" xfId="2" applyNumberFormat="1" applyFont="1" applyFill="1" applyBorder="1" applyAlignment="1" applyProtection="1">
      <alignment horizontal="center" vertical="top" wrapText="1"/>
    </xf>
    <xf numFmtId="9" fontId="9" fillId="0" borderId="0" xfId="1" applyNumberFormat="1" applyFont="1" applyFill="1" applyBorder="1" applyAlignment="1">
      <alignment horizontal="center" wrapText="1"/>
    </xf>
    <xf numFmtId="170" fontId="9" fillId="0" borderId="0" xfId="1" applyNumberFormat="1" applyFont="1" applyFill="1" applyBorder="1" applyAlignment="1">
      <alignment horizontal="center" wrapText="1"/>
    </xf>
    <xf numFmtId="0" fontId="4" fillId="0" borderId="52" xfId="1" applyFont="1" applyBorder="1" applyAlignment="1" applyProtection="1">
      <alignment horizontal="right" wrapText="1"/>
    </xf>
    <xf numFmtId="165" fontId="4" fillId="2" borderId="2" xfId="1" applyNumberFormat="1" applyFont="1" applyFill="1" applyBorder="1" applyAlignment="1" applyProtection="1">
      <alignment horizontal="center" wrapText="1"/>
      <protection locked="0"/>
    </xf>
    <xf numFmtId="165" fontId="4" fillId="3" borderId="2" xfId="1" applyNumberFormat="1" applyFont="1" applyFill="1" applyBorder="1" applyAlignment="1" applyProtection="1">
      <alignment horizontal="center" wrapText="1"/>
      <protection locked="0"/>
    </xf>
    <xf numFmtId="165" fontId="4" fillId="4" borderId="42" xfId="1" applyNumberFormat="1" applyFont="1" applyFill="1" applyBorder="1" applyAlignment="1" applyProtection="1">
      <alignment horizontal="center" wrapText="1"/>
      <protection locked="0"/>
    </xf>
    <xf numFmtId="165" fontId="8" fillId="6" borderId="75" xfId="2" applyNumberFormat="1" applyFont="1" applyFill="1" applyBorder="1" applyAlignment="1" applyProtection="1">
      <alignment horizontal="center" wrapText="1"/>
    </xf>
    <xf numFmtId="0" fontId="4" fillId="0" borderId="0" xfId="1" applyFont="1" applyFill="1" applyBorder="1" applyAlignment="1">
      <alignment horizontal="center" wrapText="1"/>
    </xf>
    <xf numFmtId="170" fontId="4" fillId="0" borderId="0" xfId="1" applyNumberFormat="1" applyFont="1" applyFill="1" applyBorder="1" applyAlignment="1">
      <alignment horizontal="center" wrapText="1"/>
    </xf>
    <xf numFmtId="170" fontId="8" fillId="6" borderId="75" xfId="3" applyNumberFormat="1" applyFont="1" applyFill="1" applyBorder="1" applyAlignment="1" applyProtection="1">
      <alignment horizontal="center" wrapText="1"/>
    </xf>
    <xf numFmtId="0" fontId="4" fillId="0" borderId="77" xfId="1" applyFont="1" applyBorder="1" applyAlignment="1" applyProtection="1">
      <alignment horizontal="right" wrapText="1"/>
    </xf>
    <xf numFmtId="165" fontId="4" fillId="2" borderId="19" xfId="1" applyNumberFormat="1" applyFont="1" applyFill="1" applyBorder="1" applyAlignment="1" applyProtection="1">
      <alignment horizontal="center" wrapText="1"/>
      <protection locked="0"/>
    </xf>
    <xf numFmtId="165" fontId="4" fillId="3" borderId="19" xfId="1" applyNumberFormat="1" applyFont="1" applyFill="1" applyBorder="1" applyAlignment="1" applyProtection="1">
      <alignment horizontal="center" wrapText="1"/>
      <protection locked="0"/>
    </xf>
    <xf numFmtId="165" fontId="4" fillId="4" borderId="78" xfId="1" applyNumberFormat="1" applyFont="1" applyFill="1" applyBorder="1" applyAlignment="1" applyProtection="1">
      <alignment horizontal="center" wrapText="1"/>
      <protection locked="0"/>
    </xf>
    <xf numFmtId="170" fontId="8" fillId="6" borderId="79" xfId="3" applyNumberFormat="1" applyFont="1" applyFill="1" applyBorder="1" applyAlignment="1" applyProtection="1">
      <alignment horizontal="center" wrapText="1"/>
    </xf>
    <xf numFmtId="0" fontId="8" fillId="0" borderId="81" xfId="1" applyFont="1" applyBorder="1" applyAlignment="1" applyProtection="1">
      <alignment horizontal="right" wrapText="1"/>
    </xf>
    <xf numFmtId="44" fontId="4" fillId="10" borderId="82" xfId="3" applyFont="1" applyFill="1" applyBorder="1" applyAlignment="1" applyProtection="1">
      <alignment horizontal="center" wrapText="1"/>
      <protection locked="0"/>
    </xf>
    <xf numFmtId="44" fontId="4" fillId="10" borderId="58" xfId="3" applyFont="1" applyFill="1" applyBorder="1" applyAlignment="1" applyProtection="1">
      <alignment horizontal="center" wrapText="1"/>
      <protection locked="0"/>
    </xf>
    <xf numFmtId="170" fontId="8" fillId="10" borderId="83" xfId="3" applyNumberFormat="1" applyFont="1" applyFill="1" applyBorder="1" applyAlignment="1" applyProtection="1">
      <alignment horizontal="center" wrapText="1"/>
    </xf>
    <xf numFmtId="170" fontId="4" fillId="2" borderId="53" xfId="3" applyNumberFormat="1" applyFont="1" applyFill="1" applyBorder="1" applyAlignment="1" applyProtection="1">
      <alignment horizontal="center" wrapText="1"/>
      <protection locked="0"/>
    </xf>
    <xf numFmtId="170" fontId="4" fillId="3" borderId="53" xfId="3" applyNumberFormat="1" applyFont="1" applyFill="1" applyBorder="1" applyAlignment="1" applyProtection="1">
      <alignment horizontal="center" wrapText="1"/>
      <protection locked="0"/>
    </xf>
    <xf numFmtId="170" fontId="4" fillId="4" borderId="42" xfId="3" applyNumberFormat="1" applyFont="1" applyFill="1" applyBorder="1" applyAlignment="1" applyProtection="1">
      <alignment horizontal="center" wrapText="1"/>
      <protection locked="0"/>
    </xf>
    <xf numFmtId="170" fontId="8" fillId="0" borderId="75" xfId="3" applyNumberFormat="1" applyFont="1" applyBorder="1" applyAlignment="1" applyProtection="1">
      <alignment horizontal="center" wrapText="1"/>
    </xf>
    <xf numFmtId="170" fontId="8" fillId="0" borderId="0" xfId="1" applyNumberFormat="1" applyFont="1" applyFill="1" applyBorder="1" applyAlignment="1" applyProtection="1">
      <alignment horizontal="center" wrapText="1"/>
    </xf>
    <xf numFmtId="0" fontId="8" fillId="0" borderId="18" xfId="1" applyFont="1" applyBorder="1" applyAlignment="1" applyProtection="1">
      <alignment horizontal="right" wrapText="1"/>
    </xf>
    <xf numFmtId="170" fontId="8" fillId="0" borderId="19" xfId="3" applyNumberFormat="1" applyFont="1" applyFill="1" applyBorder="1" applyAlignment="1" applyProtection="1">
      <alignment horizontal="center" wrapText="1"/>
      <protection locked="0"/>
    </xf>
    <xf numFmtId="170" fontId="8" fillId="0" borderId="79" xfId="3" applyNumberFormat="1" applyFont="1" applyBorder="1" applyAlignment="1" applyProtection="1">
      <alignment horizontal="center" wrapText="1"/>
    </xf>
    <xf numFmtId="0" fontId="8" fillId="0" borderId="8" xfId="1" applyFont="1" applyFill="1" applyBorder="1" applyAlignment="1" applyProtection="1">
      <alignment horizontal="center" vertical="top" wrapText="1"/>
    </xf>
    <xf numFmtId="170" fontId="8" fillId="0" borderId="9" xfId="1" applyNumberFormat="1" applyFont="1" applyFill="1" applyBorder="1" applyAlignment="1" applyProtection="1">
      <alignment horizontal="center" vertical="top" wrapText="1"/>
    </xf>
    <xf numFmtId="1" fontId="8" fillId="0" borderId="9" xfId="1" applyNumberFormat="1" applyFont="1" applyFill="1" applyBorder="1" applyAlignment="1" applyProtection="1">
      <alignment horizontal="center" vertical="top" wrapText="1"/>
    </xf>
    <xf numFmtId="0" fontId="8" fillId="0" borderId="10" xfId="1" applyFont="1" applyFill="1" applyBorder="1" applyAlignment="1" applyProtection="1">
      <alignment horizontal="center" vertical="top" wrapText="1"/>
    </xf>
    <xf numFmtId="0" fontId="4" fillId="0" borderId="0" xfId="1" applyFont="1" applyBorder="1" applyAlignment="1" applyProtection="1">
      <alignment horizontal="left" vertical="top" wrapText="1"/>
    </xf>
    <xf numFmtId="0" fontId="4" fillId="0" borderId="0" xfId="1" applyFont="1" applyBorder="1" applyAlignment="1" applyProtection="1">
      <alignment horizontal="right" vertical="top" wrapText="1"/>
    </xf>
    <xf numFmtId="0" fontId="8" fillId="0" borderId="0" xfId="1" applyFont="1" applyBorder="1" applyAlignment="1" applyProtection="1">
      <alignment horizontal="right" vertical="top" wrapText="1"/>
    </xf>
    <xf numFmtId="0" fontId="8" fillId="0" borderId="29" xfId="1" applyFont="1" applyBorder="1" applyAlignment="1" applyProtection="1">
      <alignment horizontal="center" vertical="top" wrapText="1"/>
    </xf>
    <xf numFmtId="0" fontId="8" fillId="0" borderId="67" xfId="1" applyFont="1" applyBorder="1" applyAlignment="1" applyProtection="1">
      <alignment horizontal="center" vertical="top" wrapText="1"/>
    </xf>
    <xf numFmtId="0" fontId="8" fillId="4" borderId="68" xfId="1" applyFont="1" applyFill="1" applyBorder="1" applyAlignment="1" applyProtection="1">
      <alignment horizontal="center" vertical="top" wrapText="1"/>
    </xf>
    <xf numFmtId="170" fontId="8" fillId="0" borderId="32" xfId="1" applyNumberFormat="1" applyFont="1" applyBorder="1" applyAlignment="1" applyProtection="1">
      <alignment horizontal="center" vertical="top" wrapText="1"/>
    </xf>
    <xf numFmtId="0" fontId="8" fillId="0" borderId="73" xfId="1" applyFont="1" applyBorder="1" applyAlignment="1" applyProtection="1">
      <alignment horizontal="center" vertical="top" wrapText="1"/>
    </xf>
    <xf numFmtId="0" fontId="8" fillId="4" borderId="55" xfId="1" applyFont="1" applyFill="1" applyBorder="1" applyAlignment="1" applyProtection="1">
      <alignment horizontal="center" vertical="top" wrapText="1"/>
    </xf>
    <xf numFmtId="170" fontId="8" fillId="0" borderId="10" xfId="1" applyNumberFormat="1" applyFont="1" applyBorder="1" applyAlignment="1" applyProtection="1">
      <alignment horizontal="center" vertical="top" wrapText="1"/>
    </xf>
    <xf numFmtId="0" fontId="8" fillId="0" borderId="9" xfId="1" applyFont="1" applyFill="1" applyBorder="1" applyAlignment="1" applyProtection="1">
      <alignment horizontal="center" vertical="top" wrapText="1"/>
    </xf>
    <xf numFmtId="167" fontId="8" fillId="0" borderId="9" xfId="1" applyNumberFormat="1" applyFont="1" applyFill="1" applyBorder="1" applyAlignment="1" applyProtection="1">
      <alignment horizontal="center" vertical="top" wrapText="1"/>
    </xf>
    <xf numFmtId="49" fontId="17" fillId="0" borderId="0" xfId="1" applyNumberFormat="1" applyFont="1" applyAlignment="1">
      <alignment horizontal="center" vertical="center" wrapText="1"/>
    </xf>
    <xf numFmtId="0" fontId="18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49" fontId="8" fillId="0" borderId="35" xfId="1" applyNumberFormat="1" applyFont="1" applyFill="1" applyBorder="1" applyAlignment="1" applyProtection="1">
      <alignment horizontal="center" vertical="top" wrapText="1"/>
    </xf>
    <xf numFmtId="0" fontId="8" fillId="5" borderId="56" xfId="1" applyFont="1" applyFill="1" applyBorder="1" applyAlignment="1">
      <alignment horizontal="center" wrapText="1"/>
    </xf>
    <xf numFmtId="49" fontId="8" fillId="0" borderId="0" xfId="1" applyNumberFormat="1" applyFont="1" applyFill="1" applyBorder="1" applyAlignment="1" applyProtection="1">
      <alignment vertical="top" wrapText="1"/>
    </xf>
    <xf numFmtId="0" fontId="4" fillId="6" borderId="0" xfId="1" applyFont="1" applyFill="1" applyAlignment="1">
      <alignment wrapText="1"/>
    </xf>
    <xf numFmtId="49" fontId="8" fillId="7" borderId="57" xfId="1" applyNumberFormat="1" applyFont="1" applyFill="1" applyBorder="1" applyAlignment="1" applyProtection="1">
      <alignment horizontal="center" vertical="top" wrapText="1"/>
    </xf>
    <xf numFmtId="49" fontId="8" fillId="7" borderId="0" xfId="1" applyNumberFormat="1" applyFont="1" applyFill="1" applyBorder="1" applyAlignment="1" applyProtection="1">
      <alignment horizontal="center" wrapText="1"/>
    </xf>
    <xf numFmtId="49" fontId="8" fillId="7" borderId="57" xfId="1" applyNumberFormat="1" applyFont="1" applyFill="1" applyBorder="1" applyAlignment="1" applyProtection="1">
      <alignment horizontal="center" wrapText="1"/>
    </xf>
    <xf numFmtId="0" fontId="8" fillId="8" borderId="25" xfId="1" applyFont="1" applyFill="1" applyBorder="1" applyAlignment="1">
      <alignment horizontal="center" wrapText="1"/>
    </xf>
    <xf numFmtId="0" fontId="8" fillId="8" borderId="27" xfId="1" applyFont="1" applyFill="1" applyBorder="1" applyAlignment="1">
      <alignment horizontal="center" wrapText="1"/>
    </xf>
    <xf numFmtId="0" fontId="8" fillId="9" borderId="57" xfId="1" applyFont="1" applyFill="1" applyBorder="1" applyAlignment="1">
      <alignment horizontal="center" wrapText="1"/>
    </xf>
    <xf numFmtId="0" fontId="8" fillId="9" borderId="27" xfId="1" applyFont="1" applyFill="1" applyBorder="1" applyAlignment="1">
      <alignment horizontal="center" wrapText="1"/>
    </xf>
    <xf numFmtId="0" fontId="4" fillId="5" borderId="56" xfId="1" applyFont="1" applyFill="1" applyBorder="1" applyAlignment="1">
      <alignment wrapText="1"/>
    </xf>
    <xf numFmtId="0" fontId="8" fillId="2" borderId="34" xfId="1" applyFont="1" applyFill="1" applyBorder="1" applyAlignment="1" applyProtection="1">
      <alignment horizontal="center" vertical="top" wrapText="1"/>
    </xf>
    <xf numFmtId="167" fontId="8" fillId="2" borderId="34" xfId="1" applyNumberFormat="1" applyFont="1" applyFill="1" applyBorder="1" applyAlignment="1" applyProtection="1">
      <alignment horizontal="center" vertical="top" wrapText="1"/>
    </xf>
    <xf numFmtId="170" fontId="8" fillId="2" borderId="34" xfId="1" applyNumberFormat="1" applyFont="1" applyFill="1" applyBorder="1" applyAlignment="1" applyProtection="1">
      <alignment horizontal="center" vertical="top" wrapText="1"/>
    </xf>
    <xf numFmtId="1" fontId="8" fillId="3" borderId="34" xfId="1" applyNumberFormat="1" applyFont="1" applyFill="1" applyBorder="1" applyAlignment="1" applyProtection="1">
      <alignment horizontal="center" vertical="top" wrapText="1"/>
    </xf>
    <xf numFmtId="167" fontId="8" fillId="3" borderId="34" xfId="1" applyNumberFormat="1" applyFont="1" applyFill="1" applyBorder="1" applyAlignment="1" applyProtection="1">
      <alignment horizontal="center" vertical="top" wrapText="1"/>
    </xf>
    <xf numFmtId="170" fontId="8" fillId="3" borderId="34" xfId="1" applyNumberFormat="1" applyFont="1" applyFill="1" applyBorder="1" applyAlignment="1" applyProtection="1">
      <alignment horizontal="center" vertical="top" wrapText="1"/>
    </xf>
    <xf numFmtId="1" fontId="8" fillId="4" borderId="34" xfId="1" applyNumberFormat="1" applyFont="1" applyFill="1" applyBorder="1" applyAlignment="1" applyProtection="1">
      <alignment horizontal="center" vertical="top" wrapText="1"/>
    </xf>
    <xf numFmtId="167" fontId="8" fillId="4" borderId="34" xfId="1" applyNumberFormat="1" applyFont="1" applyFill="1" applyBorder="1" applyAlignment="1" applyProtection="1">
      <alignment horizontal="center" vertical="top" wrapText="1"/>
    </xf>
    <xf numFmtId="170" fontId="8" fillId="4" borderId="34" xfId="1" applyNumberFormat="1" applyFont="1" applyFill="1" applyBorder="1" applyAlignment="1" applyProtection="1">
      <alignment horizontal="center" vertical="top" wrapText="1"/>
    </xf>
    <xf numFmtId="165" fontId="15" fillId="0" borderId="12" xfId="1" applyNumberFormat="1" applyFont="1" applyBorder="1" applyAlignment="1" applyProtection="1">
      <alignment horizontal="right" vertical="top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left" indent="2"/>
    </xf>
    <xf numFmtId="6" fontId="2" fillId="0" borderId="0" xfId="0" applyNumberFormat="1" applyFont="1"/>
    <xf numFmtId="0" fontId="0" fillId="0" borderId="0" xfId="0" applyFont="1"/>
    <xf numFmtId="6" fontId="0" fillId="0" borderId="0" xfId="0" applyNumberFormat="1" applyFont="1"/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38" fontId="2" fillId="0" borderId="0" xfId="0" applyNumberFormat="1" applyFont="1" applyAlignment="1">
      <alignment horizontal="center"/>
    </xf>
    <xf numFmtId="166" fontId="4" fillId="0" borderId="0" xfId="0" applyNumberFormat="1" applyFont="1"/>
    <xf numFmtId="0" fontId="1" fillId="11" borderId="0" xfId="0" applyFont="1" applyFill="1" applyAlignment="1">
      <alignment horizontal="left" indent="1"/>
    </xf>
    <xf numFmtId="0" fontId="0" fillId="11" borderId="0" xfId="0" applyFont="1" applyFill="1" applyAlignment="1">
      <alignment horizontal="left" indent="1"/>
    </xf>
    <xf numFmtId="38" fontId="1" fillId="11" borderId="0" xfId="0" applyNumberFormat="1" applyFont="1" applyFill="1" applyAlignment="1">
      <alignment horizontal="center"/>
    </xf>
    <xf numFmtId="0" fontId="19" fillId="0" borderId="0" xfId="0" applyFont="1" applyAlignment="1">
      <alignment horizontal="right"/>
    </xf>
    <xf numFmtId="0" fontId="19" fillId="0" borderId="0" xfId="0" applyFont="1"/>
    <xf numFmtId="0" fontId="1" fillId="0" borderId="3" xfId="0" applyFont="1" applyBorder="1" applyAlignment="1">
      <alignment horizontal="center"/>
    </xf>
    <xf numFmtId="0" fontId="8" fillId="0" borderId="0" xfId="1" applyFont="1" applyBorder="1" applyAlignment="1" applyProtection="1">
      <alignment horizontal="center" vertical="top" wrapText="1"/>
    </xf>
    <xf numFmtId="0" fontId="8" fillId="0" borderId="21" xfId="1" applyFont="1" applyBorder="1" applyAlignment="1" applyProtection="1">
      <alignment vertical="top" wrapText="1"/>
    </xf>
    <xf numFmtId="0" fontId="4" fillId="0" borderId="22" xfId="1" applyFont="1" applyBorder="1" applyAlignment="1" applyProtection="1">
      <alignment vertical="top" wrapText="1"/>
      <protection locked="0"/>
    </xf>
    <xf numFmtId="0" fontId="4" fillId="0" borderId="23" xfId="1" applyFont="1" applyBorder="1" applyAlignment="1" applyProtection="1">
      <alignment vertical="top" wrapText="1"/>
      <protection locked="0"/>
    </xf>
    <xf numFmtId="0" fontId="4" fillId="0" borderId="24" xfId="1" applyFont="1" applyBorder="1" applyAlignment="1" applyProtection="1">
      <alignment vertical="top" wrapText="1"/>
      <protection locked="0"/>
    </xf>
    <xf numFmtId="0" fontId="4" fillId="0" borderId="25" xfId="1" applyFont="1" applyBorder="1" applyAlignment="1" applyProtection="1">
      <alignment vertical="top" wrapText="1"/>
      <protection locked="0"/>
    </xf>
    <xf numFmtId="0" fontId="4" fillId="0" borderId="0" xfId="1" applyFont="1" applyBorder="1" applyAlignment="1" applyProtection="1">
      <alignment vertical="top" wrapText="1"/>
      <protection locked="0"/>
    </xf>
    <xf numFmtId="0" fontId="4" fillId="0" borderId="26" xfId="1" applyFont="1" applyBorder="1" applyAlignment="1" applyProtection="1">
      <alignment vertical="top" wrapText="1"/>
      <protection locked="0"/>
    </xf>
    <xf numFmtId="0" fontId="4" fillId="0" borderId="27" xfId="1" applyFont="1" applyBorder="1" applyAlignment="1" applyProtection="1">
      <alignment vertical="top" wrapText="1"/>
      <protection locked="0"/>
    </xf>
    <xf numFmtId="0" fontId="4" fillId="0" borderId="21" xfId="1" applyFont="1" applyBorder="1" applyAlignment="1" applyProtection="1">
      <alignment vertical="top" wrapText="1"/>
      <protection locked="0"/>
    </xf>
    <xf numFmtId="0" fontId="4" fillId="0" borderId="28" xfId="1" applyFont="1" applyBorder="1" applyAlignment="1" applyProtection="1">
      <alignment vertical="top" wrapText="1"/>
      <protection locked="0"/>
    </xf>
    <xf numFmtId="0" fontId="8" fillId="0" borderId="21" xfId="1" applyFont="1" applyBorder="1" applyAlignment="1">
      <alignment vertical="top" wrapText="1"/>
    </xf>
    <xf numFmtId="49" fontId="17" fillId="0" borderId="21" xfId="0" applyNumberFormat="1" applyFont="1" applyBorder="1" applyAlignment="1">
      <alignment horizontal="center" vertical="center" wrapText="1"/>
    </xf>
    <xf numFmtId="170" fontId="8" fillId="0" borderId="31" xfId="1" applyNumberFormat="1" applyFont="1" applyBorder="1" applyAlignment="1" applyProtection="1">
      <alignment horizontal="center" vertical="top" wrapText="1"/>
    </xf>
    <xf numFmtId="170" fontId="8" fillId="0" borderId="34" xfId="1" applyNumberFormat="1" applyFont="1" applyBorder="1" applyAlignment="1" applyProtection="1">
      <alignment horizontal="center" vertical="top" wrapText="1"/>
    </xf>
    <xf numFmtId="0" fontId="8" fillId="0" borderId="32" xfId="1" applyFont="1" applyBorder="1" applyAlignment="1" applyProtection="1">
      <alignment horizontal="center" vertical="top" wrapText="1"/>
    </xf>
    <xf numFmtId="0" fontId="8" fillId="0" borderId="35" xfId="1" applyFont="1" applyBorder="1" applyAlignment="1" applyProtection="1">
      <alignment horizontal="center" vertical="top" wrapText="1"/>
    </xf>
    <xf numFmtId="0" fontId="8" fillId="0" borderId="50" xfId="1" applyFont="1" applyBorder="1" applyAlignment="1" applyProtection="1">
      <alignment horizontal="left" vertical="top"/>
      <protection locked="0"/>
    </xf>
    <xf numFmtId="0" fontId="8" fillId="0" borderId="51" xfId="1" applyFont="1" applyBorder="1" applyAlignment="1" applyProtection="1">
      <alignment horizontal="left" vertical="top"/>
      <protection locked="0"/>
    </xf>
    <xf numFmtId="0" fontId="8" fillId="0" borderId="52" xfId="1" applyFont="1" applyBorder="1" applyAlignment="1" applyProtection="1">
      <alignment horizontal="left" vertical="top"/>
      <protection locked="0"/>
    </xf>
    <xf numFmtId="0" fontId="8" fillId="0" borderId="41" xfId="1" applyFont="1" applyBorder="1" applyAlignment="1" applyProtection="1">
      <alignment horizontal="left" vertical="top"/>
      <protection locked="0"/>
    </xf>
    <xf numFmtId="170" fontId="8" fillId="0" borderId="29" xfId="1" applyNumberFormat="1" applyFont="1" applyBorder="1" applyAlignment="1" applyProtection="1">
      <alignment horizontal="center" vertical="top" wrapText="1"/>
    </xf>
    <xf numFmtId="170" fontId="8" fillId="0" borderId="33" xfId="1" applyNumberFormat="1" applyFont="1" applyBorder="1" applyAlignment="1" applyProtection="1">
      <alignment horizontal="center" vertical="top" wrapText="1"/>
    </xf>
    <xf numFmtId="0" fontId="8" fillId="0" borderId="29" xfId="1" applyFont="1" applyBorder="1" applyAlignment="1" applyProtection="1">
      <alignment horizontal="center" vertical="top" wrapText="1"/>
    </xf>
    <xf numFmtId="0" fontId="8" fillId="0" borderId="33" xfId="1" applyFont="1" applyBorder="1" applyAlignment="1" applyProtection="1">
      <alignment horizontal="center" vertical="top" wrapText="1"/>
    </xf>
    <xf numFmtId="0" fontId="8" fillId="2" borderId="30" xfId="1" applyFont="1" applyFill="1" applyBorder="1" applyAlignment="1" applyProtection="1">
      <alignment horizontal="center" vertical="top" wrapText="1"/>
    </xf>
    <xf numFmtId="0" fontId="8" fillId="3" borderId="30" xfId="1" applyFont="1" applyFill="1" applyBorder="1" applyAlignment="1" applyProtection="1">
      <alignment horizontal="center" vertical="top" wrapText="1"/>
    </xf>
    <xf numFmtId="0" fontId="8" fillId="4" borderId="30" xfId="1" applyFont="1" applyFill="1" applyBorder="1" applyAlignment="1" applyProtection="1">
      <alignment horizontal="center" vertical="top" wrapText="1"/>
    </xf>
    <xf numFmtId="1" fontId="8" fillId="0" borderId="31" xfId="1" applyNumberFormat="1" applyFont="1" applyBorder="1" applyAlignment="1" applyProtection="1">
      <alignment horizontal="center" vertical="top" wrapText="1"/>
    </xf>
    <xf numFmtId="1" fontId="8" fillId="0" borderId="34" xfId="1" applyNumberFormat="1" applyFont="1" applyBorder="1" applyAlignment="1" applyProtection="1">
      <alignment horizontal="center" vertical="top" wrapText="1"/>
    </xf>
    <xf numFmtId="49" fontId="17" fillId="0" borderId="21" xfId="1" applyNumberFormat="1" applyFont="1" applyBorder="1" applyAlignment="1">
      <alignment horizontal="center" vertical="center" wrapText="1"/>
    </xf>
    <xf numFmtId="49" fontId="8" fillId="2" borderId="55" xfId="1" applyNumberFormat="1" applyFont="1" applyFill="1" applyBorder="1" applyAlignment="1" applyProtection="1">
      <alignment horizontal="center" vertical="top" wrapText="1"/>
    </xf>
    <xf numFmtId="49" fontId="8" fillId="2" borderId="6" xfId="1" applyNumberFormat="1" applyFont="1" applyFill="1" applyBorder="1" applyAlignment="1" applyProtection="1">
      <alignment horizontal="center" vertical="top" wrapText="1"/>
    </xf>
    <xf numFmtId="49" fontId="8" fillId="2" borderId="7" xfId="1" applyNumberFormat="1" applyFont="1" applyFill="1" applyBorder="1" applyAlignment="1" applyProtection="1">
      <alignment horizontal="center" vertical="top" wrapText="1"/>
    </xf>
    <xf numFmtId="49" fontId="8" fillId="3" borderId="5" xfId="1" applyNumberFormat="1" applyFont="1" applyFill="1" applyBorder="1" applyAlignment="1" applyProtection="1">
      <alignment horizontal="center" vertical="top" wrapText="1"/>
    </xf>
    <xf numFmtId="49" fontId="8" fillId="3" borderId="6" xfId="1" applyNumberFormat="1" applyFont="1" applyFill="1" applyBorder="1" applyAlignment="1" applyProtection="1">
      <alignment horizontal="center" vertical="top" wrapText="1"/>
    </xf>
    <xf numFmtId="49" fontId="8" fillId="4" borderId="56" xfId="1" applyNumberFormat="1" applyFont="1" applyFill="1" applyBorder="1" applyAlignment="1" applyProtection="1">
      <alignment horizontal="center" vertical="top" wrapText="1"/>
    </xf>
    <xf numFmtId="0" fontId="17" fillId="0" borderId="21" xfId="1" applyFont="1" applyBorder="1" applyAlignment="1" applyProtection="1">
      <alignment horizontal="center" vertical="center" wrapText="1"/>
    </xf>
    <xf numFmtId="0" fontId="8" fillId="2" borderId="5" xfId="1" applyFont="1" applyFill="1" applyBorder="1" applyAlignment="1" applyProtection="1">
      <alignment horizontal="center" vertical="top" wrapText="1"/>
    </xf>
    <xf numFmtId="0" fontId="8" fillId="2" borderId="6" xfId="1" applyFont="1" applyFill="1" applyBorder="1" applyAlignment="1" applyProtection="1">
      <alignment horizontal="center" vertical="top" wrapText="1"/>
    </xf>
    <xf numFmtId="0" fontId="8" fillId="2" borderId="7" xfId="1" applyFont="1" applyFill="1" applyBorder="1" applyAlignment="1" applyProtection="1">
      <alignment horizontal="center" vertical="top" wrapText="1"/>
    </xf>
    <xf numFmtId="0" fontId="8" fillId="3" borderId="5" xfId="1" applyFont="1" applyFill="1" applyBorder="1" applyAlignment="1" applyProtection="1">
      <alignment horizontal="center" vertical="top" wrapText="1"/>
      <protection locked="0"/>
    </xf>
    <xf numFmtId="0" fontId="8" fillId="3" borderId="6" xfId="1" applyFont="1" applyFill="1" applyBorder="1" applyAlignment="1" applyProtection="1">
      <alignment horizontal="center" vertical="top" wrapText="1"/>
      <protection locked="0"/>
    </xf>
    <xf numFmtId="0" fontId="8" fillId="3" borderId="7" xfId="1" applyFont="1" applyFill="1" applyBorder="1" applyAlignment="1" applyProtection="1">
      <alignment horizontal="center" vertical="top" wrapText="1"/>
      <protection locked="0"/>
    </xf>
    <xf numFmtId="0" fontId="8" fillId="4" borderId="5" xfId="1" applyFont="1" applyFill="1" applyBorder="1" applyAlignment="1" applyProtection="1">
      <alignment horizontal="center" vertical="top" wrapText="1"/>
      <protection locked="0"/>
    </xf>
    <xf numFmtId="0" fontId="8" fillId="4" borderId="6" xfId="1" applyFont="1" applyFill="1" applyBorder="1" applyAlignment="1" applyProtection="1">
      <alignment horizontal="center" vertical="top" wrapText="1"/>
      <protection locked="0"/>
    </xf>
    <xf numFmtId="0" fontId="8" fillId="4" borderId="7" xfId="1" applyFont="1" applyFill="1" applyBorder="1" applyAlignment="1" applyProtection="1">
      <alignment horizontal="center" vertical="top" wrapText="1"/>
      <protection locked="0"/>
    </xf>
    <xf numFmtId="0" fontId="8" fillId="2" borderId="22" xfId="1" applyFont="1" applyFill="1" applyBorder="1" applyAlignment="1" applyProtection="1">
      <alignment horizontal="center" vertical="top" wrapText="1"/>
    </xf>
    <xf numFmtId="0" fontId="8" fillId="2" borderId="23" xfId="1" applyFont="1" applyFill="1" applyBorder="1" applyAlignment="1" applyProtection="1">
      <alignment horizontal="center" vertical="top" wrapText="1"/>
    </xf>
    <xf numFmtId="0" fontId="8" fillId="2" borderId="24" xfId="1" applyFont="1" applyFill="1" applyBorder="1" applyAlignment="1" applyProtection="1">
      <alignment horizontal="center" vertical="top" wrapText="1"/>
    </xf>
    <xf numFmtId="0" fontId="17" fillId="0" borderId="0" xfId="1" applyFont="1" applyBorder="1" applyAlignment="1" applyProtection="1">
      <alignment horizontal="center" vertical="center" wrapText="1"/>
    </xf>
    <xf numFmtId="49" fontId="17" fillId="0" borderId="21" xfId="1" applyNumberFormat="1" applyFont="1" applyBorder="1" applyAlignment="1" applyProtection="1">
      <alignment horizontal="center" vertical="center" wrapText="1"/>
    </xf>
    <xf numFmtId="170" fontId="8" fillId="6" borderId="77" xfId="3" applyNumberFormat="1" applyFont="1" applyFill="1" applyBorder="1" applyAlignment="1" applyProtection="1">
      <alignment horizontal="center" wrapText="1"/>
    </xf>
    <xf numFmtId="0" fontId="4" fillId="0" borderId="80" xfId="1" applyFont="1" applyBorder="1" applyAlignment="1">
      <alignment horizontal="center" wrapText="1"/>
    </xf>
    <xf numFmtId="165" fontId="8" fillId="0" borderId="52" xfId="2" applyNumberFormat="1" applyFont="1" applyFill="1" applyBorder="1" applyAlignment="1" applyProtection="1">
      <alignment horizontal="center" wrapText="1"/>
    </xf>
    <xf numFmtId="0" fontId="4" fillId="0" borderId="76" xfId="1" applyFont="1" applyBorder="1" applyAlignment="1">
      <alignment horizontal="center" wrapText="1"/>
    </xf>
    <xf numFmtId="170" fontId="8" fillId="0" borderId="52" xfId="3" applyNumberFormat="1" applyFont="1" applyFill="1" applyBorder="1" applyAlignment="1" applyProtection="1">
      <alignment horizontal="center" wrapText="1"/>
    </xf>
    <xf numFmtId="170" fontId="8" fillId="0" borderId="77" xfId="3" applyNumberFormat="1" applyFont="1" applyFill="1" applyBorder="1" applyAlignment="1" applyProtection="1">
      <alignment horizontal="center" wrapText="1"/>
    </xf>
    <xf numFmtId="170" fontId="8" fillId="10" borderId="84" xfId="3" applyNumberFormat="1" applyFont="1" applyFill="1" applyBorder="1" applyAlignment="1" applyProtection="1">
      <alignment horizontal="center" wrapText="1"/>
    </xf>
    <xf numFmtId="0" fontId="4" fillId="0" borderId="85" xfId="1" applyFont="1" applyBorder="1" applyAlignment="1">
      <alignment horizontal="center" wrapText="1"/>
    </xf>
    <xf numFmtId="165" fontId="8" fillId="6" borderId="52" xfId="2" applyNumberFormat="1" applyFont="1" applyFill="1" applyBorder="1" applyAlignment="1" applyProtection="1">
      <alignment horizontal="center" wrapText="1"/>
    </xf>
    <xf numFmtId="49" fontId="8" fillId="0" borderId="22" xfId="1" applyNumberFormat="1" applyFont="1" applyBorder="1" applyAlignment="1" applyProtection="1">
      <alignment horizontal="center" vertical="top" wrapText="1"/>
    </xf>
    <xf numFmtId="0" fontId="4" fillId="0" borderId="24" xfId="1" applyFont="1" applyBorder="1" applyAlignment="1">
      <alignment horizontal="center" vertical="top" wrapText="1"/>
    </xf>
    <xf numFmtId="165" fontId="8" fillId="6" borderId="52" xfId="2" applyNumberFormat="1" applyFont="1" applyFill="1" applyBorder="1" applyAlignment="1" applyProtection="1">
      <alignment horizontal="center" vertical="top" wrapText="1"/>
    </xf>
    <xf numFmtId="0" fontId="4" fillId="0" borderId="76" xfId="1" applyFont="1" applyBorder="1" applyAlignment="1">
      <alignment horizontal="center" vertical="top" wrapText="1"/>
    </xf>
    <xf numFmtId="170" fontId="8" fillId="6" borderId="52" xfId="3" applyNumberFormat="1" applyFont="1" applyFill="1" applyBorder="1" applyAlignment="1" applyProtection="1">
      <alignment horizontal="center" wrapText="1"/>
    </xf>
    <xf numFmtId="0" fontId="8" fillId="0" borderId="0" xfId="1" applyFont="1" applyAlignment="1" applyProtection="1">
      <alignment horizontal="right" vertical="top" wrapText="1"/>
    </xf>
    <xf numFmtId="167" fontId="8" fillId="0" borderId="0" xfId="1" applyNumberFormat="1" applyFont="1" applyBorder="1" applyAlignment="1" applyProtection="1">
      <alignment horizontal="right" vertical="top" wrapText="1"/>
    </xf>
    <xf numFmtId="167" fontId="8" fillId="0" borderId="0" xfId="1" applyNumberFormat="1" applyFont="1" applyAlignment="1" applyProtection="1">
      <alignment horizontal="right" vertical="top" wrapText="1"/>
    </xf>
  </cellXfs>
  <cellStyles count="5">
    <cellStyle name="Currency 2" xfId="3"/>
    <cellStyle name="Normal" xfId="0" builtinId="0" customBuiltin="1"/>
    <cellStyle name="Normal 2" xfId="1"/>
    <cellStyle name="Normal 3" xfId="4"/>
    <cellStyle name="Percent 2" xfId="2"/>
  </cellStyles>
  <dxfs count="0"/>
  <tableStyles count="0" defaultTableStyle="TableStyleMedium2" defaultPivotStyle="PivotStyleLight16"/>
  <colors>
    <mruColors>
      <color rgb="FF0000FF"/>
      <color rgb="FFFF0000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Annual Interest for Ten</a:t>
            </a:r>
            <a:r>
              <a:rPr lang="en-US" sz="1200" baseline="0"/>
              <a:t> EE Retrofit Projects</a:t>
            </a:r>
            <a:endParaRPr lang="en-US" sz="1200"/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'Bloc Interest Savings Example'!$A$3</c:f>
              <c:strCache>
                <c:ptCount val="1"/>
                <c:pt idx="0">
                  <c:v>1001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</c:dPt>
          <c:cat>
            <c:strRef>
              <c:f>'Bloc Interest Savings Example'!$B$2:$C$2</c:f>
              <c:strCache>
                <c:ptCount val="2"/>
                <c:pt idx="0">
                  <c:v>w/o BlocPower</c:v>
                </c:pt>
                <c:pt idx="1">
                  <c:v>w/BlocPower</c:v>
                </c:pt>
              </c:strCache>
            </c:strRef>
          </c:cat>
          <c:val>
            <c:numRef>
              <c:f>'Bloc Interest Savings Example'!$B$3:$C$3</c:f>
              <c:numCache>
                <c:formatCode>"$"#,##0</c:formatCode>
                <c:ptCount val="2"/>
                <c:pt idx="0">
                  <c:v>61.98</c:v>
                </c:pt>
                <c:pt idx="1">
                  <c:v>37.187999999999995</c:v>
                </c:pt>
              </c:numCache>
            </c:numRef>
          </c:val>
        </c:ser>
        <c:ser>
          <c:idx val="1"/>
          <c:order val="1"/>
          <c:tx>
            <c:strRef>
              <c:f>'Bloc Interest Savings Example'!$A$4</c:f>
              <c:strCache>
                <c:ptCount val="1"/>
                <c:pt idx="0">
                  <c:v>1002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</c:dPt>
          <c:cat>
            <c:strRef>
              <c:f>'Bloc Interest Savings Example'!$B$2:$C$2</c:f>
              <c:strCache>
                <c:ptCount val="2"/>
                <c:pt idx="0">
                  <c:v>w/o BlocPower</c:v>
                </c:pt>
                <c:pt idx="1">
                  <c:v>w/BlocPower</c:v>
                </c:pt>
              </c:strCache>
            </c:strRef>
          </c:cat>
          <c:val>
            <c:numRef>
              <c:f>'Bloc Interest Savings Example'!$B$4:$C$4</c:f>
              <c:numCache>
                <c:formatCode>"$"#,##0</c:formatCode>
                <c:ptCount val="2"/>
                <c:pt idx="0">
                  <c:v>1024.6224999999999</c:v>
                </c:pt>
                <c:pt idx="1">
                  <c:v>906.3</c:v>
                </c:pt>
              </c:numCache>
            </c:numRef>
          </c:val>
        </c:ser>
        <c:ser>
          <c:idx val="2"/>
          <c:order val="2"/>
          <c:tx>
            <c:strRef>
              <c:f>'Bloc Interest Savings Example'!$A$5</c:f>
              <c:strCache>
                <c:ptCount val="1"/>
                <c:pt idx="0">
                  <c:v>1003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</c:dPt>
          <c:cat>
            <c:strRef>
              <c:f>'Bloc Interest Savings Example'!$B$2:$C$2</c:f>
              <c:strCache>
                <c:ptCount val="2"/>
                <c:pt idx="0">
                  <c:v>w/o BlocPower</c:v>
                </c:pt>
                <c:pt idx="1">
                  <c:v>w/BlocPower</c:v>
                </c:pt>
              </c:strCache>
            </c:strRef>
          </c:cat>
          <c:val>
            <c:numRef>
              <c:f>'Bloc Interest Savings Example'!$B$5:$C$5</c:f>
              <c:numCache>
                <c:formatCode>"$"#,##0</c:formatCode>
                <c:ptCount val="2"/>
                <c:pt idx="0">
                  <c:v>1566.95</c:v>
                </c:pt>
                <c:pt idx="1">
                  <c:v>1386</c:v>
                </c:pt>
              </c:numCache>
            </c:numRef>
          </c:val>
        </c:ser>
        <c:ser>
          <c:idx val="3"/>
          <c:order val="3"/>
          <c:tx>
            <c:strRef>
              <c:f>'Bloc Interest Savings Example'!$A$6</c:f>
              <c:strCache>
                <c:ptCount val="1"/>
                <c:pt idx="0">
                  <c:v>1004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</c:dPt>
          <c:cat>
            <c:strRef>
              <c:f>'Bloc Interest Savings Example'!$B$2:$C$2</c:f>
              <c:strCache>
                <c:ptCount val="2"/>
                <c:pt idx="0">
                  <c:v>w/o BlocPower</c:v>
                </c:pt>
                <c:pt idx="1">
                  <c:v>w/BlocPower</c:v>
                </c:pt>
              </c:strCache>
            </c:strRef>
          </c:cat>
          <c:val>
            <c:numRef>
              <c:f>'Bloc Interest Savings Example'!$B$6:$C$6</c:f>
              <c:numCache>
                <c:formatCode>"$"#,##0</c:formatCode>
                <c:ptCount val="2"/>
                <c:pt idx="0">
                  <c:v>610.5</c:v>
                </c:pt>
                <c:pt idx="1">
                  <c:v>540</c:v>
                </c:pt>
              </c:numCache>
            </c:numRef>
          </c:val>
        </c:ser>
        <c:ser>
          <c:idx val="4"/>
          <c:order val="4"/>
          <c:tx>
            <c:strRef>
              <c:f>'Bloc Interest Savings Example'!$A$7</c:f>
              <c:strCache>
                <c:ptCount val="1"/>
                <c:pt idx="0">
                  <c:v>1005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</c:dPt>
          <c:cat>
            <c:strRef>
              <c:f>'Bloc Interest Savings Example'!$B$2:$C$2</c:f>
              <c:strCache>
                <c:ptCount val="2"/>
                <c:pt idx="0">
                  <c:v>w/o BlocPower</c:v>
                </c:pt>
                <c:pt idx="1">
                  <c:v>w/BlocPower</c:v>
                </c:pt>
              </c:strCache>
            </c:strRef>
          </c:cat>
          <c:val>
            <c:numRef>
              <c:f>'Bloc Interest Savings Example'!$B$7:$C$7</c:f>
              <c:numCache>
                <c:formatCode>"$"#,##0</c:formatCode>
                <c:ptCount val="2"/>
                <c:pt idx="0">
                  <c:v>345</c:v>
                </c:pt>
                <c:pt idx="1">
                  <c:v>206.99999999999997</c:v>
                </c:pt>
              </c:numCache>
            </c:numRef>
          </c:val>
        </c:ser>
        <c:ser>
          <c:idx val="5"/>
          <c:order val="5"/>
          <c:tx>
            <c:strRef>
              <c:f>'Bloc Interest Savings Example'!$A$8</c:f>
              <c:strCache>
                <c:ptCount val="1"/>
                <c:pt idx="0">
                  <c:v>1006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</c:dPt>
          <c:cat>
            <c:strRef>
              <c:f>'Bloc Interest Savings Example'!$B$2:$C$2</c:f>
              <c:strCache>
                <c:ptCount val="2"/>
                <c:pt idx="0">
                  <c:v>w/o BlocPower</c:v>
                </c:pt>
                <c:pt idx="1">
                  <c:v>w/BlocPower</c:v>
                </c:pt>
              </c:strCache>
            </c:strRef>
          </c:cat>
          <c:val>
            <c:numRef>
              <c:f>'Bloc Interest Savings Example'!$B$8:$C$8</c:f>
              <c:numCache>
                <c:formatCode>"$"#,##0</c:formatCode>
                <c:ptCount val="2"/>
                <c:pt idx="0">
                  <c:v>156</c:v>
                </c:pt>
                <c:pt idx="1">
                  <c:v>93.6</c:v>
                </c:pt>
              </c:numCache>
            </c:numRef>
          </c:val>
        </c:ser>
        <c:ser>
          <c:idx val="6"/>
          <c:order val="6"/>
          <c:tx>
            <c:strRef>
              <c:f>'Bloc Interest Savings Example'!$A$9</c:f>
              <c:strCache>
                <c:ptCount val="1"/>
                <c:pt idx="0">
                  <c:v>1007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</c:dPt>
          <c:cat>
            <c:strRef>
              <c:f>'Bloc Interest Savings Example'!$B$2:$C$2</c:f>
              <c:strCache>
                <c:ptCount val="2"/>
                <c:pt idx="0">
                  <c:v>w/o BlocPower</c:v>
                </c:pt>
                <c:pt idx="1">
                  <c:v>w/BlocPower</c:v>
                </c:pt>
              </c:strCache>
            </c:strRef>
          </c:cat>
          <c:val>
            <c:numRef>
              <c:f>'Bloc Interest Savings Example'!$B$9:$C$9</c:f>
              <c:numCache>
                <c:formatCode>"$"#,##0</c:formatCode>
                <c:ptCount val="2"/>
                <c:pt idx="0">
                  <c:v>2116.4</c:v>
                </c:pt>
                <c:pt idx="1">
                  <c:v>1871.9999999999998</c:v>
                </c:pt>
              </c:numCache>
            </c:numRef>
          </c:val>
        </c:ser>
        <c:ser>
          <c:idx val="7"/>
          <c:order val="7"/>
          <c:tx>
            <c:strRef>
              <c:f>'Bloc Interest Savings Example'!$A$10</c:f>
              <c:strCache>
                <c:ptCount val="1"/>
                <c:pt idx="0">
                  <c:v>1008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85000"/>
                  <a:lumOff val="15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</c:dPt>
          <c:cat>
            <c:strRef>
              <c:f>'Bloc Interest Savings Example'!$B$2:$C$2</c:f>
              <c:strCache>
                <c:ptCount val="2"/>
                <c:pt idx="0">
                  <c:v>w/o BlocPower</c:v>
                </c:pt>
                <c:pt idx="1">
                  <c:v>w/BlocPower</c:v>
                </c:pt>
              </c:strCache>
            </c:strRef>
          </c:cat>
          <c:val>
            <c:numRef>
              <c:f>'Bloc Interest Savings Example'!$B$10:$C$10</c:f>
              <c:numCache>
                <c:formatCode>"$"#,##0</c:formatCode>
                <c:ptCount val="2"/>
                <c:pt idx="0">
                  <c:v>2116.4</c:v>
                </c:pt>
                <c:pt idx="1">
                  <c:v>1871.9999999999998</c:v>
                </c:pt>
              </c:numCache>
            </c:numRef>
          </c:val>
        </c:ser>
        <c:ser>
          <c:idx val="8"/>
          <c:order val="8"/>
          <c:tx>
            <c:strRef>
              <c:f>'Bloc Interest Savings Example'!$A$11</c:f>
              <c:strCache>
                <c:ptCount val="1"/>
                <c:pt idx="0">
                  <c:v>1009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</c:dPt>
          <c:cat>
            <c:strRef>
              <c:f>'Bloc Interest Savings Example'!$B$2:$C$2</c:f>
              <c:strCache>
                <c:ptCount val="2"/>
                <c:pt idx="0">
                  <c:v>w/o BlocPower</c:v>
                </c:pt>
                <c:pt idx="1">
                  <c:v>w/BlocPower</c:v>
                </c:pt>
              </c:strCache>
            </c:strRef>
          </c:cat>
          <c:val>
            <c:numRef>
              <c:f>'Bloc Interest Savings Example'!$B$11:$C$11</c:f>
              <c:numCache>
                <c:formatCode>"$"#,##0</c:formatCode>
                <c:ptCount val="2"/>
                <c:pt idx="0">
                  <c:v>510</c:v>
                </c:pt>
                <c:pt idx="1">
                  <c:v>306</c:v>
                </c:pt>
              </c:numCache>
            </c:numRef>
          </c:val>
        </c:ser>
        <c:ser>
          <c:idx val="9"/>
          <c:order val="9"/>
          <c:tx>
            <c:strRef>
              <c:f>'Bloc Interest Savings Example'!$A$12</c:f>
              <c:strCache>
                <c:ptCount val="1"/>
                <c:pt idx="0">
                  <c:v>1010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</c:dPt>
          <c:cat>
            <c:strRef>
              <c:f>'Bloc Interest Savings Example'!$B$2:$C$2</c:f>
              <c:strCache>
                <c:ptCount val="2"/>
                <c:pt idx="0">
                  <c:v>w/o BlocPower</c:v>
                </c:pt>
                <c:pt idx="1">
                  <c:v>w/BlocPower</c:v>
                </c:pt>
              </c:strCache>
            </c:strRef>
          </c:cat>
          <c:val>
            <c:numRef>
              <c:f>'Bloc Interest Savings Example'!$B$12:$C$12</c:f>
              <c:numCache>
                <c:formatCode>"$"#,##0</c:formatCode>
                <c:ptCount val="2"/>
                <c:pt idx="0">
                  <c:v>660</c:v>
                </c:pt>
                <c:pt idx="1">
                  <c:v>395.99999999999994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028480"/>
        <c:axId val="107030016"/>
      </c:barChart>
      <c:catAx>
        <c:axId val="107028480"/>
        <c:scaling>
          <c:orientation val="minMax"/>
        </c:scaling>
        <c:delete val="0"/>
        <c:axPos val="b"/>
        <c:majorTickMark val="out"/>
        <c:minorTickMark val="none"/>
        <c:tickLblPos val="nextTo"/>
        <c:crossAx val="107030016"/>
        <c:crosses val="autoZero"/>
        <c:auto val="1"/>
        <c:lblAlgn val="ctr"/>
        <c:lblOffset val="100"/>
        <c:noMultiLvlLbl val="0"/>
      </c:catAx>
      <c:valAx>
        <c:axId val="107030016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spPr>
          <a:ln>
            <a:noFill/>
          </a:ln>
        </c:spPr>
        <c:crossAx val="107028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11</xdr:col>
      <xdr:colOff>600075</xdr:colOff>
      <xdr:row>16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28"/>
  <sheetViews>
    <sheetView showGridLines="0" topLeftCell="A35" workbookViewId="0">
      <selection activeCell="A64" sqref="A64"/>
    </sheetView>
  </sheetViews>
  <sheetFormatPr defaultRowHeight="12.75" x14ac:dyDescent="0.2"/>
  <cols>
    <col min="1" max="1" width="9.140625" style="2"/>
    <col min="2" max="2" width="22.42578125" style="2" customWidth="1"/>
    <col min="3" max="20" width="13.140625" style="2" customWidth="1"/>
    <col min="21" max="16384" width="9.140625" style="2"/>
  </cols>
  <sheetData>
    <row r="2" spans="1:13" x14ac:dyDescent="0.2">
      <c r="B2" s="2" t="s">
        <v>190</v>
      </c>
      <c r="D2" s="601">
        <f>AVERAGE(F31:F10000)</f>
        <v>12097.361237488625</v>
      </c>
      <c r="E2" s="32"/>
      <c r="F2" s="32"/>
      <c r="G2" s="32"/>
      <c r="H2" s="32"/>
      <c r="I2" s="32"/>
      <c r="J2" s="32"/>
      <c r="K2" s="32"/>
    </row>
    <row r="3" spans="1:13" x14ac:dyDescent="0.2">
      <c r="B3" s="2" t="s">
        <v>191</v>
      </c>
      <c r="D3" s="601">
        <f>AVERAGE(G31:G10000)</f>
        <v>11288.080072793449</v>
      </c>
      <c r="E3" s="32">
        <f>IF(E$14&lt;=$C$8,D3*(1-$C$10),0)</f>
        <v>10723.676069153777</v>
      </c>
      <c r="F3" s="32">
        <f t="shared" ref="F3:K3" si="0">IF(F$14&lt;=$C$8,E3*(1-$C$10),0)</f>
        <v>10187.492265696088</v>
      </c>
      <c r="G3" s="32">
        <f t="shared" si="0"/>
        <v>9678.1176524112834</v>
      </c>
      <c r="H3" s="32">
        <f t="shared" si="0"/>
        <v>9194.2117697907197</v>
      </c>
      <c r="I3" s="32">
        <f t="shared" si="0"/>
        <v>8734.5011813011824</v>
      </c>
      <c r="J3" s="32">
        <f t="shared" si="0"/>
        <v>0</v>
      </c>
      <c r="K3" s="32">
        <f t="shared" si="0"/>
        <v>0</v>
      </c>
    </row>
    <row r="4" spans="1:13" x14ac:dyDescent="0.2">
      <c r="B4" s="2" t="s">
        <v>189</v>
      </c>
      <c r="C4" s="12">
        <f>AVERAGE(H31:H10000)</f>
        <v>0.75</v>
      </c>
      <c r="D4" s="32">
        <f>D3*$C4</f>
        <v>8466.0600545950874</v>
      </c>
      <c r="E4" s="32">
        <f t="shared" ref="E4:K4" si="1">E3*$C4</f>
        <v>8042.757051865332</v>
      </c>
      <c r="F4" s="32">
        <f t="shared" si="1"/>
        <v>7640.619199272066</v>
      </c>
      <c r="G4" s="32">
        <f t="shared" si="1"/>
        <v>7258.588239308463</v>
      </c>
      <c r="H4" s="32">
        <f t="shared" si="1"/>
        <v>6895.6588273430398</v>
      </c>
      <c r="I4" s="32">
        <f t="shared" si="1"/>
        <v>6550.8758859758873</v>
      </c>
      <c r="J4" s="32">
        <f t="shared" si="1"/>
        <v>0</v>
      </c>
      <c r="K4" s="32">
        <f t="shared" si="1"/>
        <v>0</v>
      </c>
    </row>
    <row r="5" spans="1:13" x14ac:dyDescent="0.2">
      <c r="B5" s="602" t="s">
        <v>456</v>
      </c>
      <c r="C5" s="12"/>
      <c r="D5" s="32">
        <f>D4*(1-$C$10)</f>
        <v>8042.7570518653329</v>
      </c>
      <c r="E5" s="32">
        <f t="shared" ref="E5:I5" si="2">E4*(1-$C$10)</f>
        <v>7640.6191992720651</v>
      </c>
      <c r="F5" s="32">
        <f t="shared" si="2"/>
        <v>7258.5882393084621</v>
      </c>
      <c r="G5" s="32">
        <f t="shared" si="2"/>
        <v>6895.6588273430398</v>
      </c>
      <c r="H5" s="32">
        <f t="shared" si="2"/>
        <v>6550.8758859758873</v>
      </c>
      <c r="I5" s="32">
        <f t="shared" si="2"/>
        <v>6223.3320916770926</v>
      </c>
      <c r="J5" s="32"/>
      <c r="K5" s="32"/>
    </row>
    <row r="6" spans="1:13" x14ac:dyDescent="0.2">
      <c r="B6" s="602" t="s">
        <v>453</v>
      </c>
      <c r="C6" s="607">
        <f>C7/12</f>
        <v>3.3808954889025906</v>
      </c>
      <c r="D6" s="32"/>
      <c r="E6" s="32"/>
      <c r="F6" s="32"/>
      <c r="G6" s="32"/>
      <c r="H6" s="32"/>
      <c r="I6" s="32"/>
      <c r="J6" s="32"/>
      <c r="K6" s="32"/>
    </row>
    <row r="7" spans="1:13" x14ac:dyDescent="0.2">
      <c r="B7" s="602" t="s">
        <v>452</v>
      </c>
      <c r="C7" s="15">
        <f>AVERAGE(I31:I10000)</f>
        <v>40.570745866831089</v>
      </c>
      <c r="D7" s="32"/>
      <c r="E7" s="32"/>
      <c r="F7" s="32"/>
      <c r="G7" s="32"/>
      <c r="H7" s="32"/>
      <c r="I7" s="32"/>
      <c r="J7" s="32"/>
      <c r="K7" s="32"/>
    </row>
    <row r="8" spans="1:13" x14ac:dyDescent="0.2">
      <c r="B8" s="602" t="s">
        <v>454</v>
      </c>
      <c r="C8" s="607">
        <f>C9/12</f>
        <v>6.0973612374886264</v>
      </c>
      <c r="D8" s="32"/>
      <c r="E8" s="32"/>
      <c r="F8" s="32"/>
      <c r="G8" s="32"/>
      <c r="H8" s="32"/>
      <c r="I8" s="32"/>
      <c r="J8" s="32"/>
      <c r="K8" s="32"/>
    </row>
    <row r="9" spans="1:13" x14ac:dyDescent="0.2">
      <c r="B9" s="602" t="s">
        <v>455</v>
      </c>
      <c r="C9" s="15">
        <f>AVERAGE(J31:J10000)</f>
        <v>73.168334849863513</v>
      </c>
      <c r="D9" s="32"/>
      <c r="E9" s="32"/>
      <c r="F9" s="32"/>
      <c r="G9" s="32"/>
      <c r="H9" s="32"/>
      <c r="I9" s="32"/>
      <c r="J9" s="32"/>
      <c r="K9" s="32"/>
    </row>
    <row r="10" spans="1:13" x14ac:dyDescent="0.2">
      <c r="B10" s="602" t="s">
        <v>457</v>
      </c>
      <c r="C10" s="12">
        <v>0.05</v>
      </c>
      <c r="D10" s="32"/>
      <c r="E10" s="32"/>
      <c r="F10" s="32"/>
      <c r="G10" s="32"/>
      <c r="H10" s="32"/>
      <c r="I10" s="32"/>
      <c r="J10" s="32"/>
      <c r="K10" s="32"/>
    </row>
    <row r="11" spans="1:13" x14ac:dyDescent="0.2">
      <c r="B11" s="602" t="s">
        <v>475</v>
      </c>
      <c r="C11" s="12">
        <v>0.25</v>
      </c>
      <c r="D11" s="32"/>
      <c r="E11" s="32"/>
      <c r="F11" s="32"/>
      <c r="G11" s="32"/>
      <c r="H11" s="32"/>
      <c r="I11" s="32"/>
      <c r="J11" s="32"/>
      <c r="K11" s="32"/>
    </row>
    <row r="12" spans="1:13" x14ac:dyDescent="0.2">
      <c r="C12" s="12"/>
      <c r="D12" s="32"/>
      <c r="E12" s="32"/>
      <c r="F12" s="32"/>
      <c r="G12" s="32"/>
      <c r="H12" s="32"/>
      <c r="I12" s="32"/>
      <c r="J12" s="32"/>
      <c r="K12" s="32"/>
    </row>
    <row r="13" spans="1:13" x14ac:dyDescent="0.2">
      <c r="C13" s="12"/>
      <c r="D13" s="603" t="s">
        <v>451</v>
      </c>
      <c r="E13" s="32"/>
      <c r="F13" s="32"/>
      <c r="G13" s="32"/>
      <c r="H13" s="32"/>
      <c r="I13" s="32"/>
      <c r="J13" s="32"/>
      <c r="K13" s="32"/>
    </row>
    <row r="14" spans="1:13" x14ac:dyDescent="0.2">
      <c r="C14" s="7"/>
      <c r="D14" s="6">
        <v>1</v>
      </c>
      <c r="E14" s="6">
        <f>D14+1</f>
        <v>2</v>
      </c>
      <c r="F14" s="6">
        <f t="shared" ref="F14:K14" si="3">E14+1</f>
        <v>3</v>
      </c>
      <c r="G14" s="6">
        <f t="shared" si="3"/>
        <v>4</v>
      </c>
      <c r="H14" s="6">
        <f t="shared" si="3"/>
        <v>5</v>
      </c>
      <c r="I14" s="6">
        <f t="shared" si="3"/>
        <v>6</v>
      </c>
      <c r="J14" s="6">
        <f t="shared" si="3"/>
        <v>7</v>
      </c>
      <c r="K14" s="6">
        <f t="shared" si="3"/>
        <v>8</v>
      </c>
      <c r="M14" s="602" t="s">
        <v>450</v>
      </c>
    </row>
    <row r="15" spans="1:13" x14ac:dyDescent="0.2">
      <c r="B15" s="602" t="s">
        <v>449</v>
      </c>
      <c r="C15" s="32">
        <f>-$D$2*$C$11</f>
        <v>-3024.3403093721563</v>
      </c>
      <c r="D15" s="32">
        <f>D$5-D16</f>
        <v>5169.1297447758698</v>
      </c>
      <c r="E15" s="32">
        <f t="shared" ref="E15:K15" si="4">E$5-E16</f>
        <v>4766.9918921826029</v>
      </c>
      <c r="F15" s="32">
        <f t="shared" si="4"/>
        <v>4384.960932218999</v>
      </c>
      <c r="G15" s="32">
        <f t="shared" si="4"/>
        <v>5801.1071492853634</v>
      </c>
      <c r="H15" s="32">
        <f t="shared" si="4"/>
        <v>6550.8758859758873</v>
      </c>
      <c r="I15" s="32">
        <f t="shared" si="4"/>
        <v>6223.3320916770926</v>
      </c>
      <c r="J15" s="32">
        <f t="shared" si="4"/>
        <v>0</v>
      </c>
      <c r="K15" s="32">
        <f t="shared" si="4"/>
        <v>0</v>
      </c>
      <c r="M15" s="25">
        <f>IRR(C15:K15)</f>
        <v>1.6645961787138877</v>
      </c>
    </row>
    <row r="16" spans="1:13" x14ac:dyDescent="0.2">
      <c r="A16" s="7">
        <v>0.04</v>
      </c>
      <c r="B16" s="2" t="s">
        <v>188</v>
      </c>
      <c r="C16" s="32">
        <f>-$D$2-C15</f>
        <v>-9073.020928116468</v>
      </c>
      <c r="D16" s="32">
        <f t="shared" ref="D16:G16" si="5">MAX(0,MIN(12,$C$7-(D$14-1)*12))*PMT($A16/12,$C$7,$C16)</f>
        <v>2873.6273070894626</v>
      </c>
      <c r="E16" s="32">
        <f t="shared" si="5"/>
        <v>2873.6273070894626</v>
      </c>
      <c r="F16" s="32">
        <f t="shared" si="5"/>
        <v>2873.6273070894626</v>
      </c>
      <c r="G16" s="32">
        <f t="shared" si="5"/>
        <v>1094.5516780576761</v>
      </c>
      <c r="H16" s="32">
        <f>MAX(0,MIN(12,$C$7-(H$14-1)*12))*PMT($A16/12,$C$7,$C16)</f>
        <v>0</v>
      </c>
      <c r="I16" s="32">
        <f t="shared" ref="I16:K16" si="6">MAX(0,MIN(12,$C$7-(I$14-1)*12))*PMT($A16/12,$C$7,$C16)</f>
        <v>0</v>
      </c>
      <c r="J16" s="32">
        <f t="shared" si="6"/>
        <v>0</v>
      </c>
      <c r="K16" s="32">
        <f t="shared" si="6"/>
        <v>0</v>
      </c>
      <c r="M16" s="25">
        <f>IRR(C16:K16)</f>
        <v>3.1438835402927356E-2</v>
      </c>
    </row>
    <row r="17" spans="1:20" x14ac:dyDescent="0.2">
      <c r="A17" s="7"/>
      <c r="C17" s="32"/>
      <c r="D17" s="32"/>
      <c r="E17" s="32"/>
      <c r="F17" s="32"/>
      <c r="G17" s="32"/>
      <c r="H17" s="32"/>
      <c r="I17" s="32"/>
      <c r="J17" s="32"/>
      <c r="K17" s="32"/>
      <c r="M17" s="25"/>
    </row>
    <row r="18" spans="1:20" x14ac:dyDescent="0.2">
      <c r="A18" s="7"/>
      <c r="B18" s="602" t="s">
        <v>449</v>
      </c>
      <c r="C18" s="32">
        <f>-$D$2*$C$11</f>
        <v>-3024.3403093721563</v>
      </c>
      <c r="D18" s="32">
        <f>D$4-D19</f>
        <v>5543.6585017825173</v>
      </c>
      <c r="E18" s="32">
        <f t="shared" ref="E18:K18" si="7">E$4-E19</f>
        <v>5120.3554990527618</v>
      </c>
      <c r="F18" s="32">
        <f t="shared" si="7"/>
        <v>4718.2176464594959</v>
      </c>
      <c r="G18" s="32">
        <f t="shared" si="7"/>
        <v>6145.4586710802287</v>
      </c>
      <c r="H18" s="32">
        <f t="shared" si="7"/>
        <v>6895.6588273430398</v>
      </c>
      <c r="I18" s="32">
        <f t="shared" si="7"/>
        <v>6550.8758859758873</v>
      </c>
      <c r="J18" s="32">
        <f t="shared" si="7"/>
        <v>0</v>
      </c>
      <c r="K18" s="32">
        <f t="shared" si="7"/>
        <v>0</v>
      </c>
      <c r="M18" s="25">
        <f>IRR(C18:K18)</f>
        <v>1.7862771425422368</v>
      </c>
    </row>
    <row r="19" spans="1:20" x14ac:dyDescent="0.2">
      <c r="A19" s="7">
        <v>0.05</v>
      </c>
      <c r="B19" s="2" t="s">
        <v>188</v>
      </c>
      <c r="C19" s="32">
        <f>-$D$2-C18</f>
        <v>-9073.020928116468</v>
      </c>
      <c r="D19" s="32">
        <f t="shared" ref="D19:G19" si="8">MAX(0,MIN(12,$C$7-(D$14-1)*12))*PMT($A19/12,$C$7,$C19)</f>
        <v>2922.4015528125701</v>
      </c>
      <c r="E19" s="32">
        <f t="shared" si="8"/>
        <v>2922.4015528125701</v>
      </c>
      <c r="F19" s="32">
        <f t="shared" si="8"/>
        <v>2922.4015528125701</v>
      </c>
      <c r="G19" s="32">
        <f t="shared" si="8"/>
        <v>1113.1295682282343</v>
      </c>
      <c r="H19" s="32">
        <f>MAX(0,MIN(12,$C$7-(H$14-1)*12))*PMT($A19/12,$C$7,$C19)</f>
        <v>0</v>
      </c>
      <c r="I19" s="32">
        <f t="shared" ref="I19:K19" si="9">MAX(0,MIN(12,$C$7-(I$14-1)*12))*PMT($A19/12,$C$7,$C19)</f>
        <v>0</v>
      </c>
      <c r="J19" s="32">
        <f t="shared" si="9"/>
        <v>0</v>
      </c>
      <c r="K19" s="32">
        <f t="shared" si="9"/>
        <v>0</v>
      </c>
      <c r="M19" s="25">
        <f>IRR(C19:K19)</f>
        <v>3.9392684383172893E-2</v>
      </c>
    </row>
    <row r="20" spans="1:20" x14ac:dyDescent="0.2">
      <c r="A20" s="7"/>
      <c r="C20" s="32"/>
      <c r="D20" s="32"/>
      <c r="E20" s="32"/>
      <c r="F20" s="32"/>
      <c r="G20" s="32"/>
      <c r="H20" s="32"/>
      <c r="I20" s="32"/>
      <c r="J20" s="32"/>
      <c r="K20" s="32"/>
      <c r="M20" s="25"/>
    </row>
    <row r="21" spans="1:20" x14ac:dyDescent="0.2">
      <c r="A21" s="7"/>
      <c r="B21" s="602" t="s">
        <v>449</v>
      </c>
      <c r="C21" s="32">
        <f>-$D$2*$C$11</f>
        <v>-3024.3403093721563</v>
      </c>
      <c r="D21" s="32">
        <f>D$4-D22</f>
        <v>5494.3779460768965</v>
      </c>
      <c r="E21" s="32">
        <f t="shared" ref="E21:K21" si="10">E$4-E22</f>
        <v>5071.074943347141</v>
      </c>
      <c r="F21" s="32">
        <f t="shared" si="10"/>
        <v>4668.9370907538741</v>
      </c>
      <c r="G21" s="32">
        <f t="shared" si="10"/>
        <v>6126.6879297213445</v>
      </c>
      <c r="H21" s="32">
        <f t="shared" si="10"/>
        <v>6895.6588273430398</v>
      </c>
      <c r="I21" s="32">
        <f t="shared" si="10"/>
        <v>6550.8758859758873</v>
      </c>
      <c r="J21" s="32">
        <f t="shared" si="10"/>
        <v>0</v>
      </c>
      <c r="K21" s="32">
        <f t="shared" si="10"/>
        <v>0</v>
      </c>
      <c r="M21" s="25">
        <f>IRR(C21:K21)</f>
        <v>1.7703684170028797</v>
      </c>
    </row>
    <row r="22" spans="1:20" x14ac:dyDescent="0.2">
      <c r="A22" s="7">
        <v>0.06</v>
      </c>
      <c r="B22" s="2" t="s">
        <v>188</v>
      </c>
      <c r="C22" s="32">
        <f>-$D$2-C21</f>
        <v>-9073.020928116468</v>
      </c>
      <c r="D22" s="32">
        <f t="shared" ref="D22:G22" si="11">MAX(0,MIN(12,$C$7-(D$14-1)*12))*PMT($A22/12,$C$7,$C22)</f>
        <v>2971.6821085181914</v>
      </c>
      <c r="E22" s="32">
        <f t="shared" si="11"/>
        <v>2971.6821085181914</v>
      </c>
      <c r="F22" s="32">
        <f t="shared" si="11"/>
        <v>2971.6821085181914</v>
      </c>
      <c r="G22" s="32">
        <f t="shared" si="11"/>
        <v>1131.9003095871183</v>
      </c>
      <c r="H22" s="32">
        <f>MAX(0,MIN(12,$C$7-(H$14-1)*12))*PMT($A22/12,$C$7,$C22)</f>
        <v>0</v>
      </c>
      <c r="I22" s="32">
        <f t="shared" ref="I22:K22" si="12">MAX(0,MIN(12,$C$7-(I$14-1)*12))*PMT($A22/12,$C$7,$C22)</f>
        <v>0</v>
      </c>
      <c r="J22" s="32">
        <f t="shared" si="12"/>
        <v>0</v>
      </c>
      <c r="K22" s="32">
        <f t="shared" si="12"/>
        <v>0</v>
      </c>
      <c r="M22" s="25">
        <f>IRR(C22:K22)</f>
        <v>4.7383728335901987E-2</v>
      </c>
    </row>
    <row r="23" spans="1:20" x14ac:dyDescent="0.2">
      <c r="A23" s="7"/>
      <c r="C23" s="32"/>
      <c r="D23" s="32"/>
      <c r="E23" s="32"/>
      <c r="F23" s="32"/>
      <c r="G23" s="32"/>
      <c r="H23" s="32"/>
      <c r="I23" s="32"/>
      <c r="J23" s="32"/>
      <c r="K23" s="32"/>
      <c r="M23" s="25"/>
    </row>
    <row r="24" spans="1:20" x14ac:dyDescent="0.2">
      <c r="A24" s="7"/>
      <c r="B24" s="602" t="s">
        <v>449</v>
      </c>
      <c r="C24" s="32">
        <f>-$D$2*$C$11</f>
        <v>-3024.3403093721563</v>
      </c>
      <c r="D24" s="32">
        <f>D$4-D25</f>
        <v>5444.5923404717605</v>
      </c>
      <c r="E24" s="32">
        <f t="shared" ref="E24:K24" si="13">E$4-E25</f>
        <v>5021.289337742005</v>
      </c>
      <c r="F24" s="32">
        <f t="shared" si="13"/>
        <v>4619.1514851487391</v>
      </c>
      <c r="G24" s="32">
        <f t="shared" si="13"/>
        <v>6107.7248171340652</v>
      </c>
      <c r="H24" s="32">
        <f t="shared" si="13"/>
        <v>6895.6588273430398</v>
      </c>
      <c r="I24" s="32">
        <f t="shared" si="13"/>
        <v>6550.8758859758873</v>
      </c>
      <c r="J24" s="32">
        <f t="shared" si="13"/>
        <v>0</v>
      </c>
      <c r="K24" s="32">
        <f t="shared" si="13"/>
        <v>0</v>
      </c>
      <c r="M24" s="25">
        <f>IRR(C24:K24)</f>
        <v>1.7543160808464413</v>
      </c>
    </row>
    <row r="25" spans="1:20" x14ac:dyDescent="0.2">
      <c r="A25" s="7">
        <v>7.0000000000000007E-2</v>
      </c>
      <c r="B25" s="2" t="s">
        <v>188</v>
      </c>
      <c r="C25" s="32">
        <f>-$D$2-C24</f>
        <v>-9073.020928116468</v>
      </c>
      <c r="D25" s="32">
        <f t="shared" ref="D25:G25" si="14">MAX(0,MIN(12,$C$7-(D$14-1)*12))*PMT($A25/12,$C$7,$C25)</f>
        <v>3021.4677141233269</v>
      </c>
      <c r="E25" s="32">
        <f t="shared" si="14"/>
        <v>3021.4677141233269</v>
      </c>
      <c r="F25" s="32">
        <f t="shared" si="14"/>
        <v>3021.4677141233269</v>
      </c>
      <c r="G25" s="32">
        <f t="shared" si="14"/>
        <v>1150.8634221743978</v>
      </c>
      <c r="H25" s="32">
        <f>MAX(0,MIN(12,$C$7-(H$14-1)*12))*PMT($A25/12,$C$7,$C25)</f>
        <v>0</v>
      </c>
      <c r="I25" s="32">
        <f t="shared" ref="I25:K25" si="15">MAX(0,MIN(12,$C$7-(I$14-1)*12))*PMT($A25/12,$C$7,$C25)</f>
        <v>0</v>
      </c>
      <c r="J25" s="32">
        <f t="shared" si="15"/>
        <v>0</v>
      </c>
      <c r="K25" s="32">
        <f t="shared" si="15"/>
        <v>0</v>
      </c>
      <c r="M25" s="25">
        <f>IRR(C25:K25)</f>
        <v>5.541172704764219E-2</v>
      </c>
    </row>
    <row r="27" spans="1:20" x14ac:dyDescent="0.2"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</row>
    <row r="30" spans="1:20" x14ac:dyDescent="0.2">
      <c r="A30" s="605" t="s">
        <v>458</v>
      </c>
      <c r="B30" s="605" t="s">
        <v>459</v>
      </c>
      <c r="C30" s="605" t="s">
        <v>461</v>
      </c>
      <c r="D30" s="605" t="s">
        <v>462</v>
      </c>
      <c r="E30" s="605" t="s">
        <v>460</v>
      </c>
      <c r="F30" s="605" t="s">
        <v>465</v>
      </c>
      <c r="G30" s="605" t="s">
        <v>466</v>
      </c>
      <c r="H30" s="605" t="s">
        <v>189</v>
      </c>
      <c r="I30" s="605" t="s">
        <v>467</v>
      </c>
      <c r="J30" s="605" t="s">
        <v>468</v>
      </c>
      <c r="K30" s="605" t="s">
        <v>470</v>
      </c>
      <c r="L30" s="605" t="s">
        <v>471</v>
      </c>
      <c r="M30" s="605" t="s">
        <v>472</v>
      </c>
      <c r="N30" s="605" t="s">
        <v>473</v>
      </c>
      <c r="O30" s="605" t="s">
        <v>474</v>
      </c>
      <c r="P30" s="605" t="s">
        <v>476</v>
      </c>
      <c r="Q30" s="605" t="s">
        <v>477</v>
      </c>
      <c r="R30" s="605" t="s">
        <v>478</v>
      </c>
      <c r="S30" s="605" t="s">
        <v>479</v>
      </c>
      <c r="T30" s="605" t="s">
        <v>480</v>
      </c>
    </row>
    <row r="31" spans="1:20" x14ac:dyDescent="0.2">
      <c r="A31" s="28">
        <v>1</v>
      </c>
      <c r="B31" s="604" t="s">
        <v>15</v>
      </c>
      <c r="C31" s="28">
        <v>1</v>
      </c>
      <c r="D31" s="28" t="str">
        <f>TEXT(A31,"000")&amp;"-"&amp;TEXT(C31,"000")</f>
        <v>001-001</v>
      </c>
      <c r="E31" s="611">
        <v>9</v>
      </c>
      <c r="F31" s="32">
        <f>INDEX('Project Pipeline'!$B$8:$B$130,MATCH($B31,'Project Pipeline'!$A$7:$A$130,0),1)</f>
        <v>15000</v>
      </c>
      <c r="G31" s="32">
        <f>INDEX('Project Pipeline'!$B$8:$B$130,MATCH($B31,'Project Pipeline'!$A$7:$A$130,0)+3,1)*12</f>
        <v>6000</v>
      </c>
      <c r="H31" s="7">
        <f>(INDEX('Project Pipeline'!$B$8:$B$130,MATCH($B31,'Project Pipeline'!$A$7:$A$130,0)+6,1)*INDEX('Project Pipeline'!$B$8:$B$130,MATCH($B31,'Project Pipeline'!$A$7:$A$130,0)+13,1)+INDEX('Project Pipeline'!$B$8:$B$130,MATCH($B31,'Project Pipeline'!$A$7:$A$130,0)+7,1)*(INDEX('Project Pipeline'!$B$8:$B$130,MATCH($B31,'Project Pipeline'!$A$7:$A$130,0)+14,1)-INDEX('Project Pipeline'!$B$8:$B$130,MATCH($B31,'Project Pipeline'!$A$7:$A$130,0)+13,1)))/INDEX('Project Pipeline'!$B$8:$B$130,MATCH($B31,'Project Pipeline'!$A$7:$A$130,0)+14,1)</f>
        <v>0.75</v>
      </c>
      <c r="I31" s="6">
        <f>INDEX('Project Pipeline'!$B$8:$B$130,MATCH($B31,'Project Pipeline'!$A$7:$A$130,0)+13,1)</f>
        <v>71.513178015521419</v>
      </c>
      <c r="J31" s="6">
        <f>INDEX('Project Pipeline'!$B$8:$B$130,MATCH($B31,'Project Pipeline'!$A$7:$A$130,0)+14,1)</f>
        <v>96</v>
      </c>
    </row>
    <row r="32" spans="1:20" x14ac:dyDescent="0.2">
      <c r="A32" s="28">
        <v>1</v>
      </c>
      <c r="B32" s="604" t="s">
        <v>15</v>
      </c>
      <c r="C32" s="2">
        <f t="shared" ref="C32:C45" si="16">C31+1</f>
        <v>2</v>
      </c>
      <c r="D32" s="28" t="str">
        <f t="shared" ref="D32:D68" si="17">TEXT(A32,"000")&amp;"-"&amp;TEXT(C32,"000")</f>
        <v>001-002</v>
      </c>
      <c r="E32" s="611">
        <v>9</v>
      </c>
      <c r="F32" s="32">
        <f>INDEX('Project Pipeline'!$B$8:$B$130,MATCH($B32,'Project Pipeline'!$A$7:$A$130,0),1)</f>
        <v>15000</v>
      </c>
      <c r="G32" s="32">
        <f>INDEX('Project Pipeline'!$B$8:$B$130,MATCH($B32,'Project Pipeline'!$A$7:$A$130,0)+3,1)*12</f>
        <v>6000</v>
      </c>
      <c r="H32" s="7">
        <f>(INDEX('Project Pipeline'!$B$8:$B$130,MATCH($B32,'Project Pipeline'!$A$7:$A$130,0)+6,1)*INDEX('Project Pipeline'!$B$8:$B$130,MATCH($B32,'Project Pipeline'!$A$7:$A$130,0)+13,1)+INDEX('Project Pipeline'!$B$8:$B$130,MATCH($B32,'Project Pipeline'!$A$7:$A$130,0)+7,1)*(INDEX('Project Pipeline'!$B$8:$B$130,MATCH($B32,'Project Pipeline'!$A$7:$A$130,0)+14,1)-INDEX('Project Pipeline'!$B$8:$B$130,MATCH($B32,'Project Pipeline'!$A$7:$A$130,0)+13,1)))/INDEX('Project Pipeline'!$B$8:$B$130,MATCH($B32,'Project Pipeline'!$A$7:$A$130,0)+14,1)</f>
        <v>0.75</v>
      </c>
      <c r="I32" s="6">
        <f>INDEX('Project Pipeline'!$B$8:$B$130,MATCH($B32,'Project Pipeline'!$A$7:$A$130,0)+13,1)</f>
        <v>71.513178015521419</v>
      </c>
      <c r="J32" s="6">
        <f>INDEX('Project Pipeline'!$B$8:$B$130,MATCH($B32,'Project Pipeline'!$A$7:$A$130,0)+14,1)</f>
        <v>96</v>
      </c>
    </row>
    <row r="33" spans="1:10" x14ac:dyDescent="0.2">
      <c r="A33" s="28">
        <v>1</v>
      </c>
      <c r="B33" s="604" t="s">
        <v>15</v>
      </c>
      <c r="C33" s="2">
        <f t="shared" si="16"/>
        <v>3</v>
      </c>
      <c r="D33" s="28" t="str">
        <f t="shared" si="17"/>
        <v>001-003</v>
      </c>
      <c r="E33" s="611">
        <v>9</v>
      </c>
      <c r="F33" s="32">
        <f>INDEX('Project Pipeline'!$B$8:$B$130,MATCH($B33,'Project Pipeline'!$A$7:$A$130,0),1)</f>
        <v>15000</v>
      </c>
      <c r="G33" s="32">
        <f>INDEX('Project Pipeline'!$B$8:$B$130,MATCH($B33,'Project Pipeline'!$A$7:$A$130,0)+3,1)*12</f>
        <v>6000</v>
      </c>
      <c r="H33" s="7">
        <f>(INDEX('Project Pipeline'!$B$8:$B$130,MATCH($B33,'Project Pipeline'!$A$7:$A$130,0)+6,1)*INDEX('Project Pipeline'!$B$8:$B$130,MATCH($B33,'Project Pipeline'!$A$7:$A$130,0)+13,1)+INDEX('Project Pipeline'!$B$8:$B$130,MATCH($B33,'Project Pipeline'!$A$7:$A$130,0)+7,1)*(INDEX('Project Pipeline'!$B$8:$B$130,MATCH($B33,'Project Pipeline'!$A$7:$A$130,0)+14,1)-INDEX('Project Pipeline'!$B$8:$B$130,MATCH($B33,'Project Pipeline'!$A$7:$A$130,0)+13,1)))/INDEX('Project Pipeline'!$B$8:$B$130,MATCH($B33,'Project Pipeline'!$A$7:$A$130,0)+14,1)</f>
        <v>0.75</v>
      </c>
      <c r="I33" s="6">
        <f>INDEX('Project Pipeline'!$B$8:$B$130,MATCH($B33,'Project Pipeline'!$A$7:$A$130,0)+13,1)</f>
        <v>71.513178015521419</v>
      </c>
      <c r="J33" s="6">
        <f>INDEX('Project Pipeline'!$B$8:$B$130,MATCH($B33,'Project Pipeline'!$A$7:$A$130,0)+14,1)</f>
        <v>96</v>
      </c>
    </row>
    <row r="34" spans="1:10" x14ac:dyDescent="0.2">
      <c r="A34" s="28">
        <v>1</v>
      </c>
      <c r="B34" s="604" t="s">
        <v>463</v>
      </c>
      <c r="C34" s="2">
        <f t="shared" si="16"/>
        <v>4</v>
      </c>
      <c r="D34" s="28" t="str">
        <f t="shared" si="17"/>
        <v>001-004</v>
      </c>
      <c r="E34" s="611">
        <v>2</v>
      </c>
      <c r="F34" s="32">
        <f>INDEX('Project Pipeline'!$B$8:$B$130,MATCH($B34,'Project Pipeline'!$A$7:$A$130,0),1)</f>
        <v>20000</v>
      </c>
      <c r="G34" s="32">
        <f>INDEX('Project Pipeline'!$B$8:$B$130,MATCH($B34,'Project Pipeline'!$A$7:$A$130,0)+3,1)*12</f>
        <v>30000</v>
      </c>
      <c r="H34" s="7">
        <f>(INDEX('Project Pipeline'!$B$8:$B$130,MATCH($B34,'Project Pipeline'!$A$7:$A$130,0)+6,1)*INDEX('Project Pipeline'!$B$8:$B$130,MATCH($B34,'Project Pipeline'!$A$7:$A$130,0)+13,1)+INDEX('Project Pipeline'!$B$8:$B$130,MATCH($B34,'Project Pipeline'!$A$7:$A$130,0)+7,1)*(INDEX('Project Pipeline'!$B$8:$B$130,MATCH($B34,'Project Pipeline'!$A$7:$A$130,0)+14,1)-INDEX('Project Pipeline'!$B$8:$B$130,MATCH($B34,'Project Pipeline'!$A$7:$A$130,0)+13,1)))/INDEX('Project Pipeline'!$B$8:$B$130,MATCH($B34,'Project Pipeline'!$A$7:$A$130,0)+14,1)</f>
        <v>0.75</v>
      </c>
      <c r="I34" s="6">
        <f>INDEX('Project Pipeline'!$B$8:$B$130,MATCH($B34,'Project Pipeline'!$A$7:$A$130,0)+13,1)</f>
        <v>28.691659673197091</v>
      </c>
      <c r="J34" s="6">
        <f>INDEX('Project Pipeline'!$B$8:$B$130,MATCH($B34,'Project Pipeline'!$A$7:$A$130,0)+14,1)</f>
        <v>60</v>
      </c>
    </row>
    <row r="35" spans="1:10" x14ac:dyDescent="0.2">
      <c r="A35" s="28">
        <v>1</v>
      </c>
      <c r="B35" s="604" t="s">
        <v>463</v>
      </c>
      <c r="C35" s="2">
        <f t="shared" si="16"/>
        <v>5</v>
      </c>
      <c r="D35" s="28" t="str">
        <f t="shared" si="17"/>
        <v>001-005</v>
      </c>
      <c r="E35" s="611">
        <v>2</v>
      </c>
      <c r="F35" s="32">
        <f>INDEX('Project Pipeline'!$B$8:$B$130,MATCH($B35,'Project Pipeline'!$A$7:$A$130,0),1)</f>
        <v>20000</v>
      </c>
      <c r="G35" s="32">
        <f>INDEX('Project Pipeline'!$B$8:$B$130,MATCH($B35,'Project Pipeline'!$A$7:$A$130,0)+3,1)*12</f>
        <v>30000</v>
      </c>
      <c r="H35" s="7">
        <f>(INDEX('Project Pipeline'!$B$8:$B$130,MATCH($B35,'Project Pipeline'!$A$7:$A$130,0)+6,1)*INDEX('Project Pipeline'!$B$8:$B$130,MATCH($B35,'Project Pipeline'!$A$7:$A$130,0)+13,1)+INDEX('Project Pipeline'!$B$8:$B$130,MATCH($B35,'Project Pipeline'!$A$7:$A$130,0)+7,1)*(INDEX('Project Pipeline'!$B$8:$B$130,MATCH($B35,'Project Pipeline'!$A$7:$A$130,0)+14,1)-INDEX('Project Pipeline'!$B$8:$B$130,MATCH($B35,'Project Pipeline'!$A$7:$A$130,0)+13,1)))/INDEX('Project Pipeline'!$B$8:$B$130,MATCH($B35,'Project Pipeline'!$A$7:$A$130,0)+14,1)</f>
        <v>0.75</v>
      </c>
      <c r="I35" s="6">
        <f>INDEX('Project Pipeline'!$B$8:$B$130,MATCH($B35,'Project Pipeline'!$A$7:$A$130,0)+13,1)</f>
        <v>28.691659673197091</v>
      </c>
      <c r="J35" s="6">
        <f>INDEX('Project Pipeline'!$B$8:$B$130,MATCH($B35,'Project Pipeline'!$A$7:$A$130,0)+14,1)</f>
        <v>60</v>
      </c>
    </row>
    <row r="36" spans="1:10" x14ac:dyDescent="0.2">
      <c r="A36" s="28">
        <v>1</v>
      </c>
      <c r="B36" s="604" t="s">
        <v>463</v>
      </c>
      <c r="C36" s="2">
        <f t="shared" si="16"/>
        <v>6</v>
      </c>
      <c r="D36" s="28" t="str">
        <f t="shared" si="17"/>
        <v>001-006</v>
      </c>
      <c r="E36" s="611">
        <v>2</v>
      </c>
      <c r="F36" s="32">
        <f>INDEX('Project Pipeline'!$B$8:$B$130,MATCH($B36,'Project Pipeline'!$A$7:$A$130,0),1)</f>
        <v>20000</v>
      </c>
      <c r="G36" s="32">
        <f>INDEX('Project Pipeline'!$B$8:$B$130,MATCH($B36,'Project Pipeline'!$A$7:$A$130,0)+3,1)*12</f>
        <v>30000</v>
      </c>
      <c r="H36" s="7">
        <f>(INDEX('Project Pipeline'!$B$8:$B$130,MATCH($B36,'Project Pipeline'!$A$7:$A$130,0)+6,1)*INDEX('Project Pipeline'!$B$8:$B$130,MATCH($B36,'Project Pipeline'!$A$7:$A$130,0)+13,1)+INDEX('Project Pipeline'!$B$8:$B$130,MATCH($B36,'Project Pipeline'!$A$7:$A$130,0)+7,1)*(INDEX('Project Pipeline'!$B$8:$B$130,MATCH($B36,'Project Pipeline'!$A$7:$A$130,0)+14,1)-INDEX('Project Pipeline'!$B$8:$B$130,MATCH($B36,'Project Pipeline'!$A$7:$A$130,0)+13,1)))/INDEX('Project Pipeline'!$B$8:$B$130,MATCH($B36,'Project Pipeline'!$A$7:$A$130,0)+14,1)</f>
        <v>0.75</v>
      </c>
      <c r="I36" s="6">
        <f>INDEX('Project Pipeline'!$B$8:$B$130,MATCH($B36,'Project Pipeline'!$A$7:$A$130,0)+13,1)</f>
        <v>28.691659673197091</v>
      </c>
      <c r="J36" s="6">
        <f>INDEX('Project Pipeline'!$B$8:$B$130,MATCH($B36,'Project Pipeline'!$A$7:$A$130,0)+14,1)</f>
        <v>60</v>
      </c>
    </row>
    <row r="37" spans="1:10" x14ac:dyDescent="0.2">
      <c r="A37" s="28">
        <v>1</v>
      </c>
      <c r="B37" s="604" t="s">
        <v>463</v>
      </c>
      <c r="C37" s="2">
        <f t="shared" si="16"/>
        <v>7</v>
      </c>
      <c r="D37" s="28" t="str">
        <f t="shared" si="17"/>
        <v>001-007</v>
      </c>
      <c r="E37" s="611">
        <v>2</v>
      </c>
      <c r="F37" s="32">
        <f>INDEX('Project Pipeline'!$B$8:$B$130,MATCH($B37,'Project Pipeline'!$A$7:$A$130,0),1)</f>
        <v>20000</v>
      </c>
      <c r="G37" s="32">
        <f>INDEX('Project Pipeline'!$B$8:$B$130,MATCH($B37,'Project Pipeline'!$A$7:$A$130,0)+3,1)*12</f>
        <v>30000</v>
      </c>
      <c r="H37" s="7">
        <f>(INDEX('Project Pipeline'!$B$8:$B$130,MATCH($B37,'Project Pipeline'!$A$7:$A$130,0)+6,1)*INDEX('Project Pipeline'!$B$8:$B$130,MATCH($B37,'Project Pipeline'!$A$7:$A$130,0)+13,1)+INDEX('Project Pipeline'!$B$8:$B$130,MATCH($B37,'Project Pipeline'!$A$7:$A$130,0)+7,1)*(INDEX('Project Pipeline'!$B$8:$B$130,MATCH($B37,'Project Pipeline'!$A$7:$A$130,0)+14,1)-INDEX('Project Pipeline'!$B$8:$B$130,MATCH($B37,'Project Pipeline'!$A$7:$A$130,0)+13,1)))/INDEX('Project Pipeline'!$B$8:$B$130,MATCH($B37,'Project Pipeline'!$A$7:$A$130,0)+14,1)</f>
        <v>0.75</v>
      </c>
      <c r="I37" s="6">
        <f>INDEX('Project Pipeline'!$B$8:$B$130,MATCH($B37,'Project Pipeline'!$A$7:$A$130,0)+13,1)</f>
        <v>28.691659673197091</v>
      </c>
      <c r="J37" s="6">
        <f>INDEX('Project Pipeline'!$B$8:$B$130,MATCH($B37,'Project Pipeline'!$A$7:$A$130,0)+14,1)</f>
        <v>60</v>
      </c>
    </row>
    <row r="38" spans="1:10" x14ac:dyDescent="0.2">
      <c r="A38" s="28">
        <v>1</v>
      </c>
      <c r="B38" s="604" t="s">
        <v>463</v>
      </c>
      <c r="C38" s="2">
        <f t="shared" si="16"/>
        <v>8</v>
      </c>
      <c r="D38" s="28" t="str">
        <f t="shared" si="17"/>
        <v>001-008</v>
      </c>
      <c r="E38" s="611">
        <v>2</v>
      </c>
      <c r="F38" s="32">
        <f>INDEX('Project Pipeline'!$B$8:$B$130,MATCH($B38,'Project Pipeline'!$A$7:$A$130,0),1)</f>
        <v>20000</v>
      </c>
      <c r="G38" s="32">
        <f>INDEX('Project Pipeline'!$B$8:$B$130,MATCH($B38,'Project Pipeline'!$A$7:$A$130,0)+3,1)*12</f>
        <v>30000</v>
      </c>
      <c r="H38" s="7">
        <f>(INDEX('Project Pipeline'!$B$8:$B$130,MATCH($B38,'Project Pipeline'!$A$7:$A$130,0)+6,1)*INDEX('Project Pipeline'!$B$8:$B$130,MATCH($B38,'Project Pipeline'!$A$7:$A$130,0)+13,1)+INDEX('Project Pipeline'!$B$8:$B$130,MATCH($B38,'Project Pipeline'!$A$7:$A$130,0)+7,1)*(INDEX('Project Pipeline'!$B$8:$B$130,MATCH($B38,'Project Pipeline'!$A$7:$A$130,0)+14,1)-INDEX('Project Pipeline'!$B$8:$B$130,MATCH($B38,'Project Pipeline'!$A$7:$A$130,0)+13,1)))/INDEX('Project Pipeline'!$B$8:$B$130,MATCH($B38,'Project Pipeline'!$A$7:$A$130,0)+14,1)</f>
        <v>0.75</v>
      </c>
      <c r="I38" s="6">
        <f>INDEX('Project Pipeline'!$B$8:$B$130,MATCH($B38,'Project Pipeline'!$A$7:$A$130,0)+13,1)</f>
        <v>28.691659673197091</v>
      </c>
      <c r="J38" s="6">
        <f>INDEX('Project Pipeline'!$B$8:$B$130,MATCH($B38,'Project Pipeline'!$A$7:$A$130,0)+14,1)</f>
        <v>60</v>
      </c>
    </row>
    <row r="39" spans="1:10" x14ac:dyDescent="0.2">
      <c r="A39" s="28">
        <v>1</v>
      </c>
      <c r="B39" s="604" t="s">
        <v>464</v>
      </c>
      <c r="C39" s="2">
        <f t="shared" si="16"/>
        <v>9</v>
      </c>
      <c r="D39" s="28" t="str">
        <f t="shared" si="17"/>
        <v>001-009</v>
      </c>
      <c r="E39" s="611">
        <v>7</v>
      </c>
      <c r="F39" s="32">
        <f>INDEX('Project Pipeline'!$B$8:$B$130,MATCH($B39,'Project Pipeline'!$A$7:$A$130,0),1)</f>
        <v>10000</v>
      </c>
      <c r="G39" s="32">
        <f>INDEX('Project Pipeline'!$B$8:$B$130,MATCH($B39,'Project Pipeline'!$A$7:$A$130,0)+3,1)*12</f>
        <v>4800</v>
      </c>
      <c r="H39" s="7">
        <f>(INDEX('Project Pipeline'!$B$8:$B$130,MATCH($B39,'Project Pipeline'!$A$7:$A$130,0)+6,1)*INDEX('Project Pipeline'!$B$8:$B$130,MATCH($B39,'Project Pipeline'!$A$7:$A$130,0)+13,1)+INDEX('Project Pipeline'!$B$8:$B$130,MATCH($B39,'Project Pipeline'!$A$7:$A$130,0)+7,1)*(INDEX('Project Pipeline'!$B$8:$B$130,MATCH($B39,'Project Pipeline'!$A$7:$A$130,0)+14,1)-INDEX('Project Pipeline'!$B$8:$B$130,MATCH($B39,'Project Pipeline'!$A$7:$A$130,0)+13,1)))/INDEX('Project Pipeline'!$B$8:$B$130,MATCH($B39,'Project Pipeline'!$A$7:$A$130,0)+14,1)</f>
        <v>0.75</v>
      </c>
      <c r="I39" s="6">
        <f>INDEX('Project Pipeline'!$B$8:$B$130,MATCH($B39,'Project Pipeline'!$A$7:$A$130,0)+13,1)</f>
        <v>57.680135957776329</v>
      </c>
      <c r="J39" s="6">
        <f>INDEX('Project Pipeline'!$B$8:$B$130,MATCH($B39,'Project Pipeline'!$A$7:$A$130,0)+14,1)</f>
        <v>60</v>
      </c>
    </row>
    <row r="40" spans="1:10" x14ac:dyDescent="0.2">
      <c r="A40" s="28">
        <v>1</v>
      </c>
      <c r="B40" s="604" t="s">
        <v>464</v>
      </c>
      <c r="C40" s="2">
        <f t="shared" si="16"/>
        <v>10</v>
      </c>
      <c r="D40" s="28" t="str">
        <f t="shared" si="17"/>
        <v>001-010</v>
      </c>
      <c r="E40" s="611">
        <v>7</v>
      </c>
      <c r="F40" s="32">
        <f>INDEX('Project Pipeline'!$B$8:$B$130,MATCH($B40,'Project Pipeline'!$A$7:$A$130,0),1)</f>
        <v>10000</v>
      </c>
      <c r="G40" s="32">
        <f>INDEX('Project Pipeline'!$B$8:$B$130,MATCH($B40,'Project Pipeline'!$A$7:$A$130,0)+3,1)*12</f>
        <v>4800</v>
      </c>
      <c r="H40" s="7">
        <f>(INDEX('Project Pipeline'!$B$8:$B$130,MATCH($B40,'Project Pipeline'!$A$7:$A$130,0)+6,1)*INDEX('Project Pipeline'!$B$8:$B$130,MATCH($B40,'Project Pipeline'!$A$7:$A$130,0)+13,1)+INDEX('Project Pipeline'!$B$8:$B$130,MATCH($B40,'Project Pipeline'!$A$7:$A$130,0)+7,1)*(INDEX('Project Pipeline'!$B$8:$B$130,MATCH($B40,'Project Pipeline'!$A$7:$A$130,0)+14,1)-INDEX('Project Pipeline'!$B$8:$B$130,MATCH($B40,'Project Pipeline'!$A$7:$A$130,0)+13,1)))/INDEX('Project Pipeline'!$B$8:$B$130,MATCH($B40,'Project Pipeline'!$A$7:$A$130,0)+14,1)</f>
        <v>0.75</v>
      </c>
      <c r="I40" s="6">
        <f>INDEX('Project Pipeline'!$B$8:$B$130,MATCH($B40,'Project Pipeline'!$A$7:$A$130,0)+13,1)</f>
        <v>57.680135957776329</v>
      </c>
      <c r="J40" s="6">
        <f>INDEX('Project Pipeline'!$B$8:$B$130,MATCH($B40,'Project Pipeline'!$A$7:$A$130,0)+14,1)</f>
        <v>60</v>
      </c>
    </row>
    <row r="41" spans="1:10" x14ac:dyDescent="0.2">
      <c r="A41" s="28">
        <v>1</v>
      </c>
      <c r="B41" s="604" t="s">
        <v>464</v>
      </c>
      <c r="C41" s="2">
        <f t="shared" si="16"/>
        <v>11</v>
      </c>
      <c r="D41" s="28" t="str">
        <f t="shared" si="17"/>
        <v>001-011</v>
      </c>
      <c r="E41" s="611">
        <v>7</v>
      </c>
      <c r="F41" s="32">
        <f>INDEX('Project Pipeline'!$B$8:$B$130,MATCH($B41,'Project Pipeline'!$A$7:$A$130,0),1)</f>
        <v>10000</v>
      </c>
      <c r="G41" s="32">
        <f>INDEX('Project Pipeline'!$B$8:$B$130,MATCH($B41,'Project Pipeline'!$A$7:$A$130,0)+3,1)*12</f>
        <v>4800</v>
      </c>
      <c r="H41" s="7">
        <f>(INDEX('Project Pipeline'!$B$8:$B$130,MATCH($B41,'Project Pipeline'!$A$7:$A$130,0)+6,1)*INDEX('Project Pipeline'!$B$8:$B$130,MATCH($B41,'Project Pipeline'!$A$7:$A$130,0)+13,1)+INDEX('Project Pipeline'!$B$8:$B$130,MATCH($B41,'Project Pipeline'!$A$7:$A$130,0)+7,1)*(INDEX('Project Pipeline'!$B$8:$B$130,MATCH($B41,'Project Pipeline'!$A$7:$A$130,0)+14,1)-INDEX('Project Pipeline'!$B$8:$B$130,MATCH($B41,'Project Pipeline'!$A$7:$A$130,0)+13,1)))/INDEX('Project Pipeline'!$B$8:$B$130,MATCH($B41,'Project Pipeline'!$A$7:$A$130,0)+14,1)</f>
        <v>0.75</v>
      </c>
      <c r="I41" s="6">
        <f>INDEX('Project Pipeline'!$B$8:$B$130,MATCH($B41,'Project Pipeline'!$A$7:$A$130,0)+13,1)</f>
        <v>57.680135957776329</v>
      </c>
      <c r="J41" s="6">
        <f>INDEX('Project Pipeline'!$B$8:$B$130,MATCH($B41,'Project Pipeline'!$A$7:$A$130,0)+14,1)</f>
        <v>60</v>
      </c>
    </row>
    <row r="42" spans="1:10" x14ac:dyDescent="0.2">
      <c r="A42" s="28">
        <v>1</v>
      </c>
      <c r="B42" s="604" t="s">
        <v>14</v>
      </c>
      <c r="C42" s="2">
        <f t="shared" si="16"/>
        <v>12</v>
      </c>
      <c r="D42" s="28" t="str">
        <f t="shared" si="17"/>
        <v>001-012</v>
      </c>
      <c r="E42" s="611">
        <v>2</v>
      </c>
      <c r="F42" s="32">
        <f>INDEX('Project Pipeline'!$B$8:$B$130,MATCH($B42,'Project Pipeline'!$A$7:$A$130,0),1)</f>
        <v>2000</v>
      </c>
      <c r="G42" s="32">
        <f>INDEX('Project Pipeline'!$B$8:$B$130,MATCH($B42,'Project Pipeline'!$A$7:$A$130,0)+3,1)*12</f>
        <v>2400</v>
      </c>
      <c r="H42" s="7">
        <f>(INDEX('Project Pipeline'!$B$8:$B$130,MATCH($B42,'Project Pipeline'!$A$7:$A$130,0)+6,1)*INDEX('Project Pipeline'!$B$8:$B$130,MATCH($B42,'Project Pipeline'!$A$7:$A$130,0)+13,1)+INDEX('Project Pipeline'!$B$8:$B$130,MATCH($B42,'Project Pipeline'!$A$7:$A$130,0)+7,1)*(INDEX('Project Pipeline'!$B$8:$B$130,MATCH($B42,'Project Pipeline'!$A$7:$A$130,0)+14,1)-INDEX('Project Pipeline'!$B$8:$B$130,MATCH($B42,'Project Pipeline'!$A$7:$A$130,0)+13,1)))/INDEX('Project Pipeline'!$B$8:$B$130,MATCH($B42,'Project Pipeline'!$A$7:$A$130,0)+14,1)</f>
        <v>0.75</v>
      </c>
      <c r="I42" s="6">
        <f>INDEX('Project Pipeline'!$B$8:$B$130,MATCH($B42,'Project Pipeline'!$A$7:$A$130,0)+13,1)</f>
        <v>21.124739598583997</v>
      </c>
      <c r="J42" s="6">
        <f>INDEX('Project Pipeline'!$B$8:$B$130,MATCH($B42,'Project Pipeline'!$A$7:$A$130,0)+14,1)</f>
        <v>60</v>
      </c>
    </row>
    <row r="43" spans="1:10" x14ac:dyDescent="0.2">
      <c r="A43" s="28">
        <v>1</v>
      </c>
      <c r="B43" s="604" t="s">
        <v>14</v>
      </c>
      <c r="C43" s="2">
        <f t="shared" si="16"/>
        <v>13</v>
      </c>
      <c r="D43" s="28" t="str">
        <f t="shared" si="17"/>
        <v>001-013</v>
      </c>
      <c r="E43" s="611">
        <v>4</v>
      </c>
      <c r="F43" s="32">
        <f>INDEX('Project Pipeline'!$B$8:$B$130,MATCH($B43,'Project Pipeline'!$A$7:$A$130,0),1)</f>
        <v>2000</v>
      </c>
      <c r="G43" s="32">
        <f>INDEX('Project Pipeline'!$B$8:$B$130,MATCH($B43,'Project Pipeline'!$A$7:$A$130,0)+3,1)*12</f>
        <v>2400</v>
      </c>
      <c r="H43" s="7">
        <f>(INDEX('Project Pipeline'!$B$8:$B$130,MATCH($B43,'Project Pipeline'!$A$7:$A$130,0)+6,1)*INDEX('Project Pipeline'!$B$8:$B$130,MATCH($B43,'Project Pipeline'!$A$7:$A$130,0)+13,1)+INDEX('Project Pipeline'!$B$8:$B$130,MATCH($B43,'Project Pipeline'!$A$7:$A$130,0)+7,1)*(INDEX('Project Pipeline'!$B$8:$B$130,MATCH($B43,'Project Pipeline'!$A$7:$A$130,0)+14,1)-INDEX('Project Pipeline'!$B$8:$B$130,MATCH($B43,'Project Pipeline'!$A$7:$A$130,0)+13,1)))/INDEX('Project Pipeline'!$B$8:$B$130,MATCH($B43,'Project Pipeline'!$A$7:$A$130,0)+14,1)</f>
        <v>0.75</v>
      </c>
      <c r="I43" s="6">
        <f>INDEX('Project Pipeline'!$B$8:$B$130,MATCH($B43,'Project Pipeline'!$A$7:$A$130,0)+13,1)</f>
        <v>21.124739598583997</v>
      </c>
      <c r="J43" s="6">
        <f>INDEX('Project Pipeline'!$B$8:$B$130,MATCH($B43,'Project Pipeline'!$A$7:$A$130,0)+14,1)</f>
        <v>60</v>
      </c>
    </row>
    <row r="44" spans="1:10" x14ac:dyDescent="0.2">
      <c r="A44" s="28">
        <v>1</v>
      </c>
      <c r="B44" s="604" t="s">
        <v>14</v>
      </c>
      <c r="C44" s="2">
        <f t="shared" si="16"/>
        <v>14</v>
      </c>
      <c r="D44" s="28" t="str">
        <f t="shared" si="17"/>
        <v>001-014</v>
      </c>
      <c r="E44" s="611">
        <v>6</v>
      </c>
      <c r="F44" s="32">
        <f>INDEX('Project Pipeline'!$B$8:$B$130,MATCH($B44,'Project Pipeline'!$A$7:$A$130,0),1)</f>
        <v>2000</v>
      </c>
      <c r="G44" s="32">
        <f>INDEX('Project Pipeline'!$B$8:$B$130,MATCH($B44,'Project Pipeline'!$A$7:$A$130,0)+3,1)*12</f>
        <v>2400</v>
      </c>
      <c r="H44" s="7">
        <f>(INDEX('Project Pipeline'!$B$8:$B$130,MATCH($B44,'Project Pipeline'!$A$7:$A$130,0)+6,1)*INDEX('Project Pipeline'!$B$8:$B$130,MATCH($B44,'Project Pipeline'!$A$7:$A$130,0)+13,1)+INDEX('Project Pipeline'!$B$8:$B$130,MATCH($B44,'Project Pipeline'!$A$7:$A$130,0)+7,1)*(INDEX('Project Pipeline'!$B$8:$B$130,MATCH($B44,'Project Pipeline'!$A$7:$A$130,0)+14,1)-INDEX('Project Pipeline'!$B$8:$B$130,MATCH($B44,'Project Pipeline'!$A$7:$A$130,0)+13,1)))/INDEX('Project Pipeline'!$B$8:$B$130,MATCH($B44,'Project Pipeline'!$A$7:$A$130,0)+14,1)</f>
        <v>0.75</v>
      </c>
      <c r="I44" s="6">
        <f>INDEX('Project Pipeline'!$B$8:$B$130,MATCH($B44,'Project Pipeline'!$A$7:$A$130,0)+13,1)</f>
        <v>21.124739598583997</v>
      </c>
      <c r="J44" s="6">
        <f>INDEX('Project Pipeline'!$B$8:$B$130,MATCH($B44,'Project Pipeline'!$A$7:$A$130,0)+14,1)</f>
        <v>60</v>
      </c>
    </row>
    <row r="45" spans="1:10" x14ac:dyDescent="0.2">
      <c r="A45" s="28">
        <v>1</v>
      </c>
      <c r="B45" s="604" t="s">
        <v>14</v>
      </c>
      <c r="C45" s="2">
        <f t="shared" si="16"/>
        <v>15</v>
      </c>
      <c r="D45" s="28" t="str">
        <f t="shared" si="17"/>
        <v>001-015</v>
      </c>
      <c r="E45" s="611">
        <v>8</v>
      </c>
      <c r="F45" s="32">
        <f>INDEX('Project Pipeline'!$B$8:$B$130,MATCH($B45,'Project Pipeline'!$A$7:$A$130,0),1)</f>
        <v>2000</v>
      </c>
      <c r="G45" s="32">
        <f>INDEX('Project Pipeline'!$B$8:$B$130,MATCH($B45,'Project Pipeline'!$A$7:$A$130,0)+3,1)*12</f>
        <v>2400</v>
      </c>
      <c r="H45" s="7">
        <f>(INDEX('Project Pipeline'!$B$8:$B$130,MATCH($B45,'Project Pipeline'!$A$7:$A$130,0)+6,1)*INDEX('Project Pipeline'!$B$8:$B$130,MATCH($B45,'Project Pipeline'!$A$7:$A$130,0)+13,1)+INDEX('Project Pipeline'!$B$8:$B$130,MATCH($B45,'Project Pipeline'!$A$7:$A$130,0)+7,1)*(INDEX('Project Pipeline'!$B$8:$B$130,MATCH($B45,'Project Pipeline'!$A$7:$A$130,0)+14,1)-INDEX('Project Pipeline'!$B$8:$B$130,MATCH($B45,'Project Pipeline'!$A$7:$A$130,0)+13,1)))/INDEX('Project Pipeline'!$B$8:$B$130,MATCH($B45,'Project Pipeline'!$A$7:$A$130,0)+14,1)</f>
        <v>0.75</v>
      </c>
      <c r="I45" s="6">
        <f>INDEX('Project Pipeline'!$B$8:$B$130,MATCH($B45,'Project Pipeline'!$A$7:$A$130,0)+13,1)</f>
        <v>21.124739598583997</v>
      </c>
      <c r="J45" s="6">
        <f>INDEX('Project Pipeline'!$B$8:$B$130,MATCH($B45,'Project Pipeline'!$A$7:$A$130,0)+14,1)</f>
        <v>60</v>
      </c>
    </row>
    <row r="46" spans="1:10" x14ac:dyDescent="0.2">
      <c r="A46" s="28">
        <v>1</v>
      </c>
      <c r="B46" s="604" t="s">
        <v>14</v>
      </c>
      <c r="C46" s="2">
        <f t="shared" ref="C46:C68" si="18">C45+1</f>
        <v>16</v>
      </c>
      <c r="D46" s="28" t="str">
        <f t="shared" ref="D46:D47" si="19">TEXT(A46,"000")&amp;"-"&amp;TEXT(C46,"000")</f>
        <v>001-016</v>
      </c>
      <c r="E46" s="611">
        <v>10</v>
      </c>
      <c r="F46" s="32">
        <f>INDEX('Project Pipeline'!$B$8:$B$130,MATCH($B46,'Project Pipeline'!$A$7:$A$130,0),1)</f>
        <v>2000</v>
      </c>
      <c r="G46" s="32">
        <f>INDEX('Project Pipeline'!$B$8:$B$130,MATCH($B46,'Project Pipeline'!$A$7:$A$130,0)+3,1)*12</f>
        <v>2400</v>
      </c>
      <c r="H46" s="7">
        <f>(INDEX('Project Pipeline'!$B$8:$B$130,MATCH($B46,'Project Pipeline'!$A$7:$A$130,0)+6,1)*INDEX('Project Pipeline'!$B$8:$B$130,MATCH($B46,'Project Pipeline'!$A$7:$A$130,0)+13,1)+INDEX('Project Pipeline'!$B$8:$B$130,MATCH($B46,'Project Pipeline'!$A$7:$A$130,0)+7,1)*(INDEX('Project Pipeline'!$B$8:$B$130,MATCH($B46,'Project Pipeline'!$A$7:$A$130,0)+14,1)-INDEX('Project Pipeline'!$B$8:$B$130,MATCH($B46,'Project Pipeline'!$A$7:$A$130,0)+13,1)))/INDEX('Project Pipeline'!$B$8:$B$130,MATCH($B46,'Project Pipeline'!$A$7:$A$130,0)+14,1)</f>
        <v>0.75</v>
      </c>
      <c r="I46" s="6">
        <f>INDEX('Project Pipeline'!$B$8:$B$130,MATCH($B46,'Project Pipeline'!$A$7:$A$130,0)+13,1)</f>
        <v>21.124739598583997</v>
      </c>
      <c r="J46" s="6">
        <f>INDEX('Project Pipeline'!$B$8:$B$130,MATCH($B46,'Project Pipeline'!$A$7:$A$130,0)+14,1)</f>
        <v>60</v>
      </c>
    </row>
    <row r="47" spans="1:10" x14ac:dyDescent="0.2">
      <c r="A47" s="28">
        <v>1</v>
      </c>
      <c r="B47" s="604" t="s">
        <v>14</v>
      </c>
      <c r="C47" s="2">
        <f t="shared" si="18"/>
        <v>17</v>
      </c>
      <c r="D47" s="28" t="str">
        <f t="shared" si="19"/>
        <v>001-017</v>
      </c>
      <c r="E47" s="611">
        <v>12</v>
      </c>
      <c r="F47" s="32">
        <f>INDEX('Project Pipeline'!$B$8:$B$130,MATCH($B47,'Project Pipeline'!$A$7:$A$130,0),1)</f>
        <v>2000</v>
      </c>
      <c r="G47" s="32">
        <f>INDEX('Project Pipeline'!$B$8:$B$130,MATCH($B47,'Project Pipeline'!$A$7:$A$130,0)+3,1)*12</f>
        <v>2400</v>
      </c>
      <c r="H47" s="7">
        <f>(INDEX('Project Pipeline'!$B$8:$B$130,MATCH($B47,'Project Pipeline'!$A$7:$A$130,0)+6,1)*INDEX('Project Pipeline'!$B$8:$B$130,MATCH($B47,'Project Pipeline'!$A$7:$A$130,0)+13,1)+INDEX('Project Pipeline'!$B$8:$B$130,MATCH($B47,'Project Pipeline'!$A$7:$A$130,0)+7,1)*(INDEX('Project Pipeline'!$B$8:$B$130,MATCH($B47,'Project Pipeline'!$A$7:$A$130,0)+14,1)-INDEX('Project Pipeline'!$B$8:$B$130,MATCH($B47,'Project Pipeline'!$A$7:$A$130,0)+13,1)))/INDEX('Project Pipeline'!$B$8:$B$130,MATCH($B47,'Project Pipeline'!$A$7:$A$130,0)+14,1)</f>
        <v>0.75</v>
      </c>
      <c r="I47" s="6">
        <f>INDEX('Project Pipeline'!$B$8:$B$130,MATCH($B47,'Project Pipeline'!$A$7:$A$130,0)+13,1)</f>
        <v>21.124739598583997</v>
      </c>
      <c r="J47" s="6">
        <f>INDEX('Project Pipeline'!$B$8:$B$130,MATCH($B47,'Project Pipeline'!$A$7:$A$130,0)+14,1)</f>
        <v>60</v>
      </c>
    </row>
    <row r="48" spans="1:10" x14ac:dyDescent="0.2">
      <c r="A48" s="28">
        <v>1</v>
      </c>
      <c r="B48" s="604" t="s">
        <v>41</v>
      </c>
      <c r="C48" s="2">
        <f t="shared" si="18"/>
        <v>18</v>
      </c>
      <c r="D48" s="28" t="str">
        <f t="shared" si="17"/>
        <v>001-018</v>
      </c>
      <c r="E48" s="611">
        <v>12</v>
      </c>
      <c r="F48" s="32">
        <f>INDEX('Project Pipeline'!$B$8:$B$130,MATCH($B48,'Project Pipeline'!$A$7:$A$130,0),1)</f>
        <v>25000</v>
      </c>
      <c r="G48" s="32">
        <f>INDEX('Project Pipeline'!$B$8:$B$130,MATCH($B48,'Project Pipeline'!$A$7:$A$130,0)+3,1)*12</f>
        <v>24000</v>
      </c>
      <c r="H48" s="7">
        <f>(INDEX('Project Pipeline'!$B$8:$B$130,MATCH($B48,'Project Pipeline'!$A$7:$A$130,0)+6,1)*INDEX('Project Pipeline'!$B$8:$B$130,MATCH($B48,'Project Pipeline'!$A$7:$A$130,0)+13,1)+INDEX('Project Pipeline'!$B$8:$B$130,MATCH($B48,'Project Pipeline'!$A$7:$A$130,0)+7,1)*(INDEX('Project Pipeline'!$B$8:$B$130,MATCH($B48,'Project Pipeline'!$A$7:$A$130,0)+14,1)-INDEX('Project Pipeline'!$B$8:$B$130,MATCH($B48,'Project Pipeline'!$A$7:$A$130,0)+13,1)))/INDEX('Project Pipeline'!$B$8:$B$130,MATCH($B48,'Project Pipeline'!$A$7:$A$130,0)+14,1)</f>
        <v>0.74999999999999989</v>
      </c>
      <c r="I48" s="6">
        <f>INDEX('Project Pipeline'!$B$8:$B$130,MATCH($B48,'Project Pipeline'!$A$7:$A$130,0)+13,1)</f>
        <v>26.772988721793375</v>
      </c>
      <c r="J48" s="6">
        <f>INDEX('Project Pipeline'!$B$8:$B$130,MATCH($B48,'Project Pipeline'!$A$7:$A$130,0)+14,1)</f>
        <v>120</v>
      </c>
    </row>
    <row r="49" spans="1:10" x14ac:dyDescent="0.2">
      <c r="A49" s="604">
        <v>2</v>
      </c>
      <c r="B49" s="604" t="s">
        <v>15</v>
      </c>
      <c r="C49" s="2">
        <v>1</v>
      </c>
      <c r="D49" s="28" t="str">
        <f t="shared" si="17"/>
        <v>002-001</v>
      </c>
      <c r="E49" s="611">
        <v>13</v>
      </c>
      <c r="F49" s="32">
        <f>INDEX('Project Pipeline'!$B$8:$B$130,MATCH($B49,'Project Pipeline'!$A$7:$A$130,0),1)</f>
        <v>15000</v>
      </c>
      <c r="G49" s="32">
        <f>INDEX('Project Pipeline'!$B$8:$B$130,MATCH($B49,'Project Pipeline'!$A$7:$A$130,0)+3,1)*12</f>
        <v>6000</v>
      </c>
      <c r="H49" s="7">
        <f>(INDEX('Project Pipeline'!$B$8:$B$130,MATCH($B49,'Project Pipeline'!$A$7:$A$130,0)+6,1)*INDEX('Project Pipeline'!$B$8:$B$130,MATCH($B49,'Project Pipeline'!$A$7:$A$130,0)+13,1)+INDEX('Project Pipeline'!$B$8:$B$130,MATCH($B49,'Project Pipeline'!$A$7:$A$130,0)+7,1)*(INDEX('Project Pipeline'!$B$8:$B$130,MATCH($B49,'Project Pipeline'!$A$7:$A$130,0)+14,1)-INDEX('Project Pipeline'!$B$8:$B$130,MATCH($B49,'Project Pipeline'!$A$7:$A$130,0)+13,1)))/INDEX('Project Pipeline'!$B$8:$B$130,MATCH($B49,'Project Pipeline'!$A$7:$A$130,0)+14,1)</f>
        <v>0.75</v>
      </c>
      <c r="I49" s="6">
        <f>INDEX('Project Pipeline'!$B$8:$B$130,MATCH($B49,'Project Pipeline'!$A$7:$A$130,0)+13,1)</f>
        <v>71.513178015521419</v>
      </c>
      <c r="J49" s="6">
        <f>INDEX('Project Pipeline'!$B$8:$B$130,MATCH($B49,'Project Pipeline'!$A$7:$A$130,0)+14,1)</f>
        <v>96</v>
      </c>
    </row>
    <row r="50" spans="1:10" x14ac:dyDescent="0.2">
      <c r="A50" s="604">
        <v>2</v>
      </c>
      <c r="B50" s="604" t="s">
        <v>15</v>
      </c>
      <c r="C50" s="2">
        <f t="shared" si="18"/>
        <v>2</v>
      </c>
      <c r="D50" s="28" t="str">
        <f t="shared" si="17"/>
        <v>002-002</v>
      </c>
      <c r="E50" s="611">
        <v>16</v>
      </c>
      <c r="F50" s="32">
        <f>INDEX('Project Pipeline'!$B$8:$B$130,MATCH($B50,'Project Pipeline'!$A$7:$A$130,0),1)</f>
        <v>15000</v>
      </c>
      <c r="G50" s="32">
        <f>INDEX('Project Pipeline'!$B$8:$B$130,MATCH($B50,'Project Pipeline'!$A$7:$A$130,0)+3,1)*12</f>
        <v>6000</v>
      </c>
      <c r="H50" s="7">
        <f>(INDEX('Project Pipeline'!$B$8:$B$130,MATCH($B50,'Project Pipeline'!$A$7:$A$130,0)+6,1)*INDEX('Project Pipeline'!$B$8:$B$130,MATCH($B50,'Project Pipeline'!$A$7:$A$130,0)+13,1)+INDEX('Project Pipeline'!$B$8:$B$130,MATCH($B50,'Project Pipeline'!$A$7:$A$130,0)+7,1)*(INDEX('Project Pipeline'!$B$8:$B$130,MATCH($B50,'Project Pipeline'!$A$7:$A$130,0)+14,1)-INDEX('Project Pipeline'!$B$8:$B$130,MATCH($B50,'Project Pipeline'!$A$7:$A$130,0)+13,1)))/INDEX('Project Pipeline'!$B$8:$B$130,MATCH($B50,'Project Pipeline'!$A$7:$A$130,0)+14,1)</f>
        <v>0.75</v>
      </c>
      <c r="I50" s="6">
        <f>INDEX('Project Pipeline'!$B$8:$B$130,MATCH($B50,'Project Pipeline'!$A$7:$A$130,0)+13,1)</f>
        <v>71.513178015521419</v>
      </c>
      <c r="J50" s="6">
        <f>INDEX('Project Pipeline'!$B$8:$B$130,MATCH($B50,'Project Pipeline'!$A$7:$A$130,0)+14,1)</f>
        <v>96</v>
      </c>
    </row>
    <row r="51" spans="1:10" x14ac:dyDescent="0.2">
      <c r="A51" s="604">
        <v>2</v>
      </c>
      <c r="B51" s="604" t="s">
        <v>15</v>
      </c>
      <c r="C51" s="2">
        <f t="shared" si="18"/>
        <v>3</v>
      </c>
      <c r="D51" s="28" t="str">
        <f t="shared" si="17"/>
        <v>002-003</v>
      </c>
      <c r="E51" s="611">
        <v>19</v>
      </c>
      <c r="F51" s="32">
        <f>INDEX('Project Pipeline'!$B$8:$B$130,MATCH($B51,'Project Pipeline'!$A$7:$A$130,0),1)</f>
        <v>15000</v>
      </c>
      <c r="G51" s="32">
        <f>INDEX('Project Pipeline'!$B$8:$B$130,MATCH($B51,'Project Pipeline'!$A$7:$A$130,0)+3,1)*12</f>
        <v>6000</v>
      </c>
      <c r="H51" s="7">
        <f>(INDEX('Project Pipeline'!$B$8:$B$130,MATCH($B51,'Project Pipeline'!$A$7:$A$130,0)+6,1)*INDEX('Project Pipeline'!$B$8:$B$130,MATCH($B51,'Project Pipeline'!$A$7:$A$130,0)+13,1)+INDEX('Project Pipeline'!$B$8:$B$130,MATCH($B51,'Project Pipeline'!$A$7:$A$130,0)+7,1)*(INDEX('Project Pipeline'!$B$8:$B$130,MATCH($B51,'Project Pipeline'!$A$7:$A$130,0)+14,1)-INDEX('Project Pipeline'!$B$8:$B$130,MATCH($B51,'Project Pipeline'!$A$7:$A$130,0)+13,1)))/INDEX('Project Pipeline'!$B$8:$B$130,MATCH($B51,'Project Pipeline'!$A$7:$A$130,0)+14,1)</f>
        <v>0.75</v>
      </c>
      <c r="I51" s="6">
        <f>INDEX('Project Pipeline'!$B$8:$B$130,MATCH($B51,'Project Pipeline'!$A$7:$A$130,0)+13,1)</f>
        <v>71.513178015521419</v>
      </c>
      <c r="J51" s="6">
        <f>INDEX('Project Pipeline'!$B$8:$B$130,MATCH($B51,'Project Pipeline'!$A$7:$A$130,0)+14,1)</f>
        <v>96</v>
      </c>
    </row>
    <row r="52" spans="1:10" x14ac:dyDescent="0.2">
      <c r="A52" s="604">
        <v>2</v>
      </c>
      <c r="B52" s="604" t="s">
        <v>15</v>
      </c>
      <c r="C52" s="2">
        <f t="shared" si="18"/>
        <v>4</v>
      </c>
      <c r="D52" s="28" t="str">
        <f t="shared" si="17"/>
        <v>002-004</v>
      </c>
      <c r="E52" s="611">
        <v>21</v>
      </c>
      <c r="F52" s="32">
        <f>INDEX('Project Pipeline'!$B$8:$B$130,MATCH($B52,'Project Pipeline'!$A$7:$A$130,0),1)</f>
        <v>15000</v>
      </c>
      <c r="G52" s="32">
        <f>INDEX('Project Pipeline'!$B$8:$B$130,MATCH($B52,'Project Pipeline'!$A$7:$A$130,0)+3,1)*12</f>
        <v>6000</v>
      </c>
      <c r="H52" s="7">
        <f>(INDEX('Project Pipeline'!$B$8:$B$130,MATCH($B52,'Project Pipeline'!$A$7:$A$130,0)+6,1)*INDEX('Project Pipeline'!$B$8:$B$130,MATCH($B52,'Project Pipeline'!$A$7:$A$130,0)+13,1)+INDEX('Project Pipeline'!$B$8:$B$130,MATCH($B52,'Project Pipeline'!$A$7:$A$130,0)+7,1)*(INDEX('Project Pipeline'!$B$8:$B$130,MATCH($B52,'Project Pipeline'!$A$7:$A$130,0)+14,1)-INDEX('Project Pipeline'!$B$8:$B$130,MATCH($B52,'Project Pipeline'!$A$7:$A$130,0)+13,1)))/INDEX('Project Pipeline'!$B$8:$B$130,MATCH($B52,'Project Pipeline'!$A$7:$A$130,0)+14,1)</f>
        <v>0.75</v>
      </c>
      <c r="I52" s="6">
        <f>INDEX('Project Pipeline'!$B$8:$B$130,MATCH($B52,'Project Pipeline'!$A$7:$A$130,0)+13,1)</f>
        <v>71.513178015521419</v>
      </c>
      <c r="J52" s="6">
        <f>INDEX('Project Pipeline'!$B$8:$B$130,MATCH($B52,'Project Pipeline'!$A$7:$A$130,0)+14,1)</f>
        <v>96</v>
      </c>
    </row>
    <row r="53" spans="1:10" x14ac:dyDescent="0.2">
      <c r="A53" s="604">
        <v>2</v>
      </c>
      <c r="B53" s="604" t="s">
        <v>463</v>
      </c>
      <c r="C53" s="2">
        <f t="shared" si="18"/>
        <v>5</v>
      </c>
      <c r="D53" s="28" t="str">
        <f t="shared" si="17"/>
        <v>002-005</v>
      </c>
      <c r="E53" s="611">
        <v>22</v>
      </c>
      <c r="F53" s="32">
        <f>INDEX('Project Pipeline'!$B$8:$B$130,MATCH($B53,'Project Pipeline'!$A$7:$A$130,0),1)</f>
        <v>20000</v>
      </c>
      <c r="G53" s="32">
        <f>INDEX('Project Pipeline'!$B$8:$B$130,MATCH($B53,'Project Pipeline'!$A$7:$A$130,0)+3,1)*12</f>
        <v>30000</v>
      </c>
      <c r="H53" s="7">
        <f>(INDEX('Project Pipeline'!$B$8:$B$130,MATCH($B53,'Project Pipeline'!$A$7:$A$130,0)+6,1)*INDEX('Project Pipeline'!$B$8:$B$130,MATCH($B53,'Project Pipeline'!$A$7:$A$130,0)+13,1)+INDEX('Project Pipeline'!$B$8:$B$130,MATCH($B53,'Project Pipeline'!$A$7:$A$130,0)+7,1)*(INDEX('Project Pipeline'!$B$8:$B$130,MATCH($B53,'Project Pipeline'!$A$7:$A$130,0)+14,1)-INDEX('Project Pipeline'!$B$8:$B$130,MATCH($B53,'Project Pipeline'!$A$7:$A$130,0)+13,1)))/INDEX('Project Pipeline'!$B$8:$B$130,MATCH($B53,'Project Pipeline'!$A$7:$A$130,0)+14,1)</f>
        <v>0.75</v>
      </c>
      <c r="I53" s="6">
        <f>INDEX('Project Pipeline'!$B$8:$B$130,MATCH($B53,'Project Pipeline'!$A$7:$A$130,0)+13,1)</f>
        <v>28.691659673197091</v>
      </c>
      <c r="J53" s="6">
        <f>INDEX('Project Pipeline'!$B$8:$B$130,MATCH($B53,'Project Pipeline'!$A$7:$A$130,0)+14,1)</f>
        <v>60</v>
      </c>
    </row>
    <row r="54" spans="1:10" x14ac:dyDescent="0.2">
      <c r="A54" s="604">
        <v>2</v>
      </c>
      <c r="B54" s="604" t="s">
        <v>463</v>
      </c>
      <c r="C54" s="2">
        <f t="shared" si="18"/>
        <v>6</v>
      </c>
      <c r="D54" s="28" t="str">
        <f t="shared" si="17"/>
        <v>002-006</v>
      </c>
      <c r="E54" s="611">
        <v>22</v>
      </c>
      <c r="F54" s="32">
        <f>INDEX('Project Pipeline'!$B$8:$B$130,MATCH($B54,'Project Pipeline'!$A$7:$A$130,0),1)</f>
        <v>20000</v>
      </c>
      <c r="G54" s="32">
        <f>INDEX('Project Pipeline'!$B$8:$B$130,MATCH($B54,'Project Pipeline'!$A$7:$A$130,0)+3,1)*12</f>
        <v>30000</v>
      </c>
      <c r="H54" s="7">
        <f>(INDEX('Project Pipeline'!$B$8:$B$130,MATCH($B54,'Project Pipeline'!$A$7:$A$130,0)+6,1)*INDEX('Project Pipeline'!$B$8:$B$130,MATCH($B54,'Project Pipeline'!$A$7:$A$130,0)+13,1)+INDEX('Project Pipeline'!$B$8:$B$130,MATCH($B54,'Project Pipeline'!$A$7:$A$130,0)+7,1)*(INDEX('Project Pipeline'!$B$8:$B$130,MATCH($B54,'Project Pipeline'!$A$7:$A$130,0)+14,1)-INDEX('Project Pipeline'!$B$8:$B$130,MATCH($B54,'Project Pipeline'!$A$7:$A$130,0)+13,1)))/INDEX('Project Pipeline'!$B$8:$B$130,MATCH($B54,'Project Pipeline'!$A$7:$A$130,0)+14,1)</f>
        <v>0.75</v>
      </c>
      <c r="I54" s="6">
        <f>INDEX('Project Pipeline'!$B$8:$B$130,MATCH($B54,'Project Pipeline'!$A$7:$A$130,0)+13,1)</f>
        <v>28.691659673197091</v>
      </c>
      <c r="J54" s="6">
        <f>INDEX('Project Pipeline'!$B$8:$B$130,MATCH($B54,'Project Pipeline'!$A$7:$A$130,0)+14,1)</f>
        <v>60</v>
      </c>
    </row>
    <row r="55" spans="1:10" x14ac:dyDescent="0.2">
      <c r="A55" s="604">
        <v>2</v>
      </c>
      <c r="B55" s="604" t="s">
        <v>463</v>
      </c>
      <c r="C55" s="2">
        <f t="shared" si="18"/>
        <v>7</v>
      </c>
      <c r="D55" s="28" t="str">
        <f t="shared" si="17"/>
        <v>002-007</v>
      </c>
      <c r="E55" s="611">
        <v>23</v>
      </c>
      <c r="F55" s="32">
        <f>INDEX('Project Pipeline'!$B$8:$B$130,MATCH($B55,'Project Pipeline'!$A$7:$A$130,0),1)</f>
        <v>20000</v>
      </c>
      <c r="G55" s="32">
        <f>INDEX('Project Pipeline'!$B$8:$B$130,MATCH($B55,'Project Pipeline'!$A$7:$A$130,0)+3,1)*12</f>
        <v>30000</v>
      </c>
      <c r="H55" s="7">
        <f>(INDEX('Project Pipeline'!$B$8:$B$130,MATCH($B55,'Project Pipeline'!$A$7:$A$130,0)+6,1)*INDEX('Project Pipeline'!$B$8:$B$130,MATCH($B55,'Project Pipeline'!$A$7:$A$130,0)+13,1)+INDEX('Project Pipeline'!$B$8:$B$130,MATCH($B55,'Project Pipeline'!$A$7:$A$130,0)+7,1)*(INDEX('Project Pipeline'!$B$8:$B$130,MATCH($B55,'Project Pipeline'!$A$7:$A$130,0)+14,1)-INDEX('Project Pipeline'!$B$8:$B$130,MATCH($B55,'Project Pipeline'!$A$7:$A$130,0)+13,1)))/INDEX('Project Pipeline'!$B$8:$B$130,MATCH($B55,'Project Pipeline'!$A$7:$A$130,0)+14,1)</f>
        <v>0.75</v>
      </c>
      <c r="I55" s="6">
        <f>INDEX('Project Pipeline'!$B$8:$B$130,MATCH($B55,'Project Pipeline'!$A$7:$A$130,0)+13,1)</f>
        <v>28.691659673197091</v>
      </c>
      <c r="J55" s="6">
        <f>INDEX('Project Pipeline'!$B$8:$B$130,MATCH($B55,'Project Pipeline'!$A$7:$A$130,0)+14,1)</f>
        <v>60</v>
      </c>
    </row>
    <row r="56" spans="1:10" x14ac:dyDescent="0.2">
      <c r="A56" s="604">
        <v>2</v>
      </c>
      <c r="B56" s="604" t="s">
        <v>463</v>
      </c>
      <c r="C56" s="2">
        <f t="shared" si="18"/>
        <v>8</v>
      </c>
      <c r="D56" s="28" t="str">
        <f t="shared" si="17"/>
        <v>002-008</v>
      </c>
      <c r="E56" s="611">
        <v>23</v>
      </c>
      <c r="F56" s="32">
        <f>INDEX('Project Pipeline'!$B$8:$B$130,MATCH($B56,'Project Pipeline'!$A$7:$A$130,0),1)</f>
        <v>20000</v>
      </c>
      <c r="G56" s="32">
        <f>INDEX('Project Pipeline'!$B$8:$B$130,MATCH($B56,'Project Pipeline'!$A$7:$A$130,0)+3,1)*12</f>
        <v>30000</v>
      </c>
      <c r="H56" s="7">
        <f>(INDEX('Project Pipeline'!$B$8:$B$130,MATCH($B56,'Project Pipeline'!$A$7:$A$130,0)+6,1)*INDEX('Project Pipeline'!$B$8:$B$130,MATCH($B56,'Project Pipeline'!$A$7:$A$130,0)+13,1)+INDEX('Project Pipeline'!$B$8:$B$130,MATCH($B56,'Project Pipeline'!$A$7:$A$130,0)+7,1)*(INDEX('Project Pipeline'!$B$8:$B$130,MATCH($B56,'Project Pipeline'!$A$7:$A$130,0)+14,1)-INDEX('Project Pipeline'!$B$8:$B$130,MATCH($B56,'Project Pipeline'!$A$7:$A$130,0)+13,1)))/INDEX('Project Pipeline'!$B$8:$B$130,MATCH($B56,'Project Pipeline'!$A$7:$A$130,0)+14,1)</f>
        <v>0.75</v>
      </c>
      <c r="I56" s="6">
        <f>INDEX('Project Pipeline'!$B$8:$B$130,MATCH($B56,'Project Pipeline'!$A$7:$A$130,0)+13,1)</f>
        <v>28.691659673197091</v>
      </c>
      <c r="J56" s="6">
        <f>INDEX('Project Pipeline'!$B$8:$B$130,MATCH($B56,'Project Pipeline'!$A$7:$A$130,0)+14,1)</f>
        <v>60</v>
      </c>
    </row>
    <row r="57" spans="1:10" x14ac:dyDescent="0.2">
      <c r="A57" s="604">
        <v>2</v>
      </c>
      <c r="B57" s="604" t="s">
        <v>464</v>
      </c>
      <c r="C57" s="2">
        <f t="shared" si="18"/>
        <v>9</v>
      </c>
      <c r="D57" s="28" t="str">
        <f t="shared" si="17"/>
        <v>002-009</v>
      </c>
      <c r="E57" s="611">
        <v>14</v>
      </c>
      <c r="F57" s="32">
        <f>INDEX('Project Pipeline'!$B$8:$B$130,MATCH($B57,'Project Pipeline'!$A$7:$A$130,0),1)</f>
        <v>10000</v>
      </c>
      <c r="G57" s="32">
        <f>INDEX('Project Pipeline'!$B$8:$B$130,MATCH($B57,'Project Pipeline'!$A$7:$A$130,0)+3,1)*12</f>
        <v>4800</v>
      </c>
      <c r="H57" s="7">
        <f>(INDEX('Project Pipeline'!$B$8:$B$130,MATCH($B57,'Project Pipeline'!$A$7:$A$130,0)+6,1)*INDEX('Project Pipeline'!$B$8:$B$130,MATCH($B57,'Project Pipeline'!$A$7:$A$130,0)+13,1)+INDEX('Project Pipeline'!$B$8:$B$130,MATCH($B57,'Project Pipeline'!$A$7:$A$130,0)+7,1)*(INDEX('Project Pipeline'!$B$8:$B$130,MATCH($B57,'Project Pipeline'!$A$7:$A$130,0)+14,1)-INDEX('Project Pipeline'!$B$8:$B$130,MATCH($B57,'Project Pipeline'!$A$7:$A$130,0)+13,1)))/INDEX('Project Pipeline'!$B$8:$B$130,MATCH($B57,'Project Pipeline'!$A$7:$A$130,0)+14,1)</f>
        <v>0.75</v>
      </c>
      <c r="I57" s="6">
        <f>INDEX('Project Pipeline'!$B$8:$B$130,MATCH($B57,'Project Pipeline'!$A$7:$A$130,0)+13,1)</f>
        <v>57.680135957776329</v>
      </c>
      <c r="J57" s="6">
        <f>INDEX('Project Pipeline'!$B$8:$B$130,MATCH($B57,'Project Pipeline'!$A$7:$A$130,0)+14,1)</f>
        <v>60</v>
      </c>
    </row>
    <row r="58" spans="1:10" x14ac:dyDescent="0.2">
      <c r="A58" s="604">
        <v>2</v>
      </c>
      <c r="B58" s="604" t="s">
        <v>464</v>
      </c>
      <c r="C58" s="2">
        <f t="shared" si="18"/>
        <v>10</v>
      </c>
      <c r="D58" s="28" t="str">
        <f t="shared" si="17"/>
        <v>002-010</v>
      </c>
      <c r="E58" s="611">
        <v>17</v>
      </c>
      <c r="F58" s="32">
        <f>INDEX('Project Pipeline'!$B$8:$B$130,MATCH($B58,'Project Pipeline'!$A$7:$A$130,0),1)</f>
        <v>10000</v>
      </c>
      <c r="G58" s="32">
        <f>INDEX('Project Pipeline'!$B$8:$B$130,MATCH($B58,'Project Pipeline'!$A$7:$A$130,0)+3,1)*12</f>
        <v>4800</v>
      </c>
      <c r="H58" s="7">
        <f>(INDEX('Project Pipeline'!$B$8:$B$130,MATCH($B58,'Project Pipeline'!$A$7:$A$130,0)+6,1)*INDEX('Project Pipeline'!$B$8:$B$130,MATCH($B58,'Project Pipeline'!$A$7:$A$130,0)+13,1)+INDEX('Project Pipeline'!$B$8:$B$130,MATCH($B58,'Project Pipeline'!$A$7:$A$130,0)+7,1)*(INDEX('Project Pipeline'!$B$8:$B$130,MATCH($B58,'Project Pipeline'!$A$7:$A$130,0)+14,1)-INDEX('Project Pipeline'!$B$8:$B$130,MATCH($B58,'Project Pipeline'!$A$7:$A$130,0)+13,1)))/INDEX('Project Pipeline'!$B$8:$B$130,MATCH($B58,'Project Pipeline'!$A$7:$A$130,0)+14,1)</f>
        <v>0.75</v>
      </c>
      <c r="I58" s="6">
        <f>INDEX('Project Pipeline'!$B$8:$B$130,MATCH($B58,'Project Pipeline'!$A$7:$A$130,0)+13,1)</f>
        <v>57.680135957776329</v>
      </c>
      <c r="J58" s="6">
        <f>INDEX('Project Pipeline'!$B$8:$B$130,MATCH($B58,'Project Pipeline'!$A$7:$A$130,0)+14,1)</f>
        <v>60</v>
      </c>
    </row>
    <row r="59" spans="1:10" x14ac:dyDescent="0.2">
      <c r="A59" s="604">
        <v>2</v>
      </c>
      <c r="B59" s="604" t="s">
        <v>464</v>
      </c>
      <c r="C59" s="2">
        <f t="shared" si="18"/>
        <v>11</v>
      </c>
      <c r="D59" s="28" t="str">
        <f t="shared" si="17"/>
        <v>002-011</v>
      </c>
      <c r="E59" s="611">
        <v>20</v>
      </c>
      <c r="F59" s="32">
        <f>INDEX('Project Pipeline'!$B$8:$B$130,MATCH($B59,'Project Pipeline'!$A$7:$A$130,0),1)</f>
        <v>10000</v>
      </c>
      <c r="G59" s="32">
        <f>INDEX('Project Pipeline'!$B$8:$B$130,MATCH($B59,'Project Pipeline'!$A$7:$A$130,0)+3,1)*12</f>
        <v>4800</v>
      </c>
      <c r="H59" s="7">
        <f>(INDEX('Project Pipeline'!$B$8:$B$130,MATCH($B59,'Project Pipeline'!$A$7:$A$130,0)+6,1)*INDEX('Project Pipeline'!$B$8:$B$130,MATCH($B59,'Project Pipeline'!$A$7:$A$130,0)+13,1)+INDEX('Project Pipeline'!$B$8:$B$130,MATCH($B59,'Project Pipeline'!$A$7:$A$130,0)+7,1)*(INDEX('Project Pipeline'!$B$8:$B$130,MATCH($B59,'Project Pipeline'!$A$7:$A$130,0)+14,1)-INDEX('Project Pipeline'!$B$8:$B$130,MATCH($B59,'Project Pipeline'!$A$7:$A$130,0)+13,1)))/INDEX('Project Pipeline'!$B$8:$B$130,MATCH($B59,'Project Pipeline'!$A$7:$A$130,0)+14,1)</f>
        <v>0.75</v>
      </c>
      <c r="I59" s="6">
        <f>INDEX('Project Pipeline'!$B$8:$B$130,MATCH($B59,'Project Pipeline'!$A$7:$A$130,0)+13,1)</f>
        <v>57.680135957776329</v>
      </c>
      <c r="J59" s="6">
        <f>INDEX('Project Pipeline'!$B$8:$B$130,MATCH($B59,'Project Pipeline'!$A$7:$A$130,0)+14,1)</f>
        <v>60</v>
      </c>
    </row>
    <row r="60" spans="1:10" x14ac:dyDescent="0.2">
      <c r="A60" s="604">
        <v>2</v>
      </c>
      <c r="B60" s="604" t="s">
        <v>464</v>
      </c>
      <c r="C60" s="2">
        <f t="shared" si="18"/>
        <v>12</v>
      </c>
      <c r="D60" s="28" t="str">
        <f t="shared" si="17"/>
        <v>002-012</v>
      </c>
      <c r="E60" s="611">
        <v>23</v>
      </c>
      <c r="F60" s="32">
        <f>INDEX('Project Pipeline'!$B$8:$B$130,MATCH($B60,'Project Pipeline'!$A$7:$A$130,0),1)</f>
        <v>10000</v>
      </c>
      <c r="G60" s="32">
        <f>INDEX('Project Pipeline'!$B$8:$B$130,MATCH($B60,'Project Pipeline'!$A$7:$A$130,0)+3,1)*12</f>
        <v>4800</v>
      </c>
      <c r="H60" s="7">
        <f>(INDEX('Project Pipeline'!$B$8:$B$130,MATCH($B60,'Project Pipeline'!$A$7:$A$130,0)+6,1)*INDEX('Project Pipeline'!$B$8:$B$130,MATCH($B60,'Project Pipeline'!$A$7:$A$130,0)+13,1)+INDEX('Project Pipeline'!$B$8:$B$130,MATCH($B60,'Project Pipeline'!$A$7:$A$130,0)+7,1)*(INDEX('Project Pipeline'!$B$8:$B$130,MATCH($B60,'Project Pipeline'!$A$7:$A$130,0)+14,1)-INDEX('Project Pipeline'!$B$8:$B$130,MATCH($B60,'Project Pipeline'!$A$7:$A$130,0)+13,1)))/INDEX('Project Pipeline'!$B$8:$B$130,MATCH($B60,'Project Pipeline'!$A$7:$A$130,0)+14,1)</f>
        <v>0.75</v>
      </c>
      <c r="I60" s="6">
        <f>INDEX('Project Pipeline'!$B$8:$B$130,MATCH($B60,'Project Pipeline'!$A$7:$A$130,0)+13,1)</f>
        <v>57.680135957776329</v>
      </c>
      <c r="J60" s="6">
        <f>INDEX('Project Pipeline'!$B$8:$B$130,MATCH($B60,'Project Pipeline'!$A$7:$A$130,0)+14,1)</f>
        <v>60</v>
      </c>
    </row>
    <row r="61" spans="1:10" x14ac:dyDescent="0.2">
      <c r="A61" s="604">
        <v>2</v>
      </c>
      <c r="B61" s="604" t="s">
        <v>14</v>
      </c>
      <c r="C61" s="2">
        <f t="shared" si="18"/>
        <v>13</v>
      </c>
      <c r="D61" s="28" t="str">
        <f t="shared" si="17"/>
        <v>002-013</v>
      </c>
      <c r="E61" s="611">
        <v>14</v>
      </c>
      <c r="F61" s="32">
        <f>INDEX('Project Pipeline'!$B$8:$B$130,MATCH($B61,'Project Pipeline'!$A$7:$A$130,0),1)</f>
        <v>2000</v>
      </c>
      <c r="G61" s="32">
        <f>INDEX('Project Pipeline'!$B$8:$B$130,MATCH($B61,'Project Pipeline'!$A$7:$A$130,0)+3,1)*12</f>
        <v>2400</v>
      </c>
      <c r="H61" s="7">
        <f>(INDEX('Project Pipeline'!$B$8:$B$130,MATCH($B61,'Project Pipeline'!$A$7:$A$130,0)+6,1)*INDEX('Project Pipeline'!$B$8:$B$130,MATCH($B61,'Project Pipeline'!$A$7:$A$130,0)+13,1)+INDEX('Project Pipeline'!$B$8:$B$130,MATCH($B61,'Project Pipeline'!$A$7:$A$130,0)+7,1)*(INDEX('Project Pipeline'!$B$8:$B$130,MATCH($B61,'Project Pipeline'!$A$7:$A$130,0)+14,1)-INDEX('Project Pipeline'!$B$8:$B$130,MATCH($B61,'Project Pipeline'!$A$7:$A$130,0)+13,1)))/INDEX('Project Pipeline'!$B$8:$B$130,MATCH($B61,'Project Pipeline'!$A$7:$A$130,0)+14,1)</f>
        <v>0.75</v>
      </c>
      <c r="I61" s="6">
        <f>INDEX('Project Pipeline'!$B$8:$B$130,MATCH($B61,'Project Pipeline'!$A$7:$A$130,0)+13,1)</f>
        <v>21.124739598583997</v>
      </c>
      <c r="J61" s="6">
        <f>INDEX('Project Pipeline'!$B$8:$B$130,MATCH($B61,'Project Pipeline'!$A$7:$A$130,0)+14,1)</f>
        <v>60</v>
      </c>
    </row>
    <row r="62" spans="1:10" x14ac:dyDescent="0.2">
      <c r="A62" s="604">
        <v>2</v>
      </c>
      <c r="B62" s="604" t="s">
        <v>14</v>
      </c>
      <c r="C62" s="2">
        <f t="shared" si="18"/>
        <v>14</v>
      </c>
      <c r="D62" s="28" t="str">
        <f t="shared" si="17"/>
        <v>002-014</v>
      </c>
      <c r="E62" s="611">
        <v>16</v>
      </c>
      <c r="F62" s="32">
        <f>INDEX('Project Pipeline'!$B$8:$B$130,MATCH($B62,'Project Pipeline'!$A$7:$A$130,0),1)</f>
        <v>2000</v>
      </c>
      <c r="G62" s="32">
        <f>INDEX('Project Pipeline'!$B$8:$B$130,MATCH($B62,'Project Pipeline'!$A$7:$A$130,0)+3,1)*12</f>
        <v>2400</v>
      </c>
      <c r="H62" s="7">
        <f>(INDEX('Project Pipeline'!$B$8:$B$130,MATCH($B62,'Project Pipeline'!$A$7:$A$130,0)+6,1)*INDEX('Project Pipeline'!$B$8:$B$130,MATCH($B62,'Project Pipeline'!$A$7:$A$130,0)+13,1)+INDEX('Project Pipeline'!$B$8:$B$130,MATCH($B62,'Project Pipeline'!$A$7:$A$130,0)+7,1)*(INDEX('Project Pipeline'!$B$8:$B$130,MATCH($B62,'Project Pipeline'!$A$7:$A$130,0)+14,1)-INDEX('Project Pipeline'!$B$8:$B$130,MATCH($B62,'Project Pipeline'!$A$7:$A$130,0)+13,1)))/INDEX('Project Pipeline'!$B$8:$B$130,MATCH($B62,'Project Pipeline'!$A$7:$A$130,0)+14,1)</f>
        <v>0.75</v>
      </c>
      <c r="I62" s="6">
        <f>INDEX('Project Pipeline'!$B$8:$B$130,MATCH($B62,'Project Pipeline'!$A$7:$A$130,0)+13,1)</f>
        <v>21.124739598583997</v>
      </c>
      <c r="J62" s="6">
        <f>INDEX('Project Pipeline'!$B$8:$B$130,MATCH($B62,'Project Pipeline'!$A$7:$A$130,0)+14,1)</f>
        <v>60</v>
      </c>
    </row>
    <row r="63" spans="1:10" x14ac:dyDescent="0.2">
      <c r="A63" s="604">
        <v>2</v>
      </c>
      <c r="B63" s="604" t="s">
        <v>14</v>
      </c>
      <c r="C63" s="2">
        <f t="shared" si="18"/>
        <v>15</v>
      </c>
      <c r="D63" s="28" t="str">
        <f t="shared" si="17"/>
        <v>002-015</v>
      </c>
      <c r="E63" s="611">
        <v>18</v>
      </c>
      <c r="F63" s="32">
        <f>INDEX('Project Pipeline'!$B$8:$B$130,MATCH($B63,'Project Pipeline'!$A$7:$A$130,0),1)</f>
        <v>2000</v>
      </c>
      <c r="G63" s="32">
        <f>INDEX('Project Pipeline'!$B$8:$B$130,MATCH($B63,'Project Pipeline'!$A$7:$A$130,0)+3,1)*12</f>
        <v>2400</v>
      </c>
      <c r="H63" s="7">
        <f>(INDEX('Project Pipeline'!$B$8:$B$130,MATCH($B63,'Project Pipeline'!$A$7:$A$130,0)+6,1)*INDEX('Project Pipeline'!$B$8:$B$130,MATCH($B63,'Project Pipeline'!$A$7:$A$130,0)+13,1)+INDEX('Project Pipeline'!$B$8:$B$130,MATCH($B63,'Project Pipeline'!$A$7:$A$130,0)+7,1)*(INDEX('Project Pipeline'!$B$8:$B$130,MATCH($B63,'Project Pipeline'!$A$7:$A$130,0)+14,1)-INDEX('Project Pipeline'!$B$8:$B$130,MATCH($B63,'Project Pipeline'!$A$7:$A$130,0)+13,1)))/INDEX('Project Pipeline'!$B$8:$B$130,MATCH($B63,'Project Pipeline'!$A$7:$A$130,0)+14,1)</f>
        <v>0.75</v>
      </c>
      <c r="I63" s="6">
        <f>INDEX('Project Pipeline'!$B$8:$B$130,MATCH($B63,'Project Pipeline'!$A$7:$A$130,0)+13,1)</f>
        <v>21.124739598583997</v>
      </c>
      <c r="J63" s="6">
        <f>INDEX('Project Pipeline'!$B$8:$B$130,MATCH($B63,'Project Pipeline'!$A$7:$A$130,0)+14,1)</f>
        <v>60</v>
      </c>
    </row>
    <row r="64" spans="1:10" x14ac:dyDescent="0.2">
      <c r="A64" s="604">
        <v>2</v>
      </c>
      <c r="B64" s="604" t="s">
        <v>14</v>
      </c>
      <c r="C64" s="2">
        <f t="shared" si="18"/>
        <v>16</v>
      </c>
      <c r="D64" s="28" t="str">
        <f t="shared" si="17"/>
        <v>002-016</v>
      </c>
      <c r="E64" s="611">
        <v>20</v>
      </c>
      <c r="F64" s="32">
        <f>INDEX('Project Pipeline'!$B$8:$B$130,MATCH($B64,'Project Pipeline'!$A$7:$A$130,0),1)</f>
        <v>2000</v>
      </c>
      <c r="G64" s="32">
        <f>INDEX('Project Pipeline'!$B$8:$B$130,MATCH($B64,'Project Pipeline'!$A$7:$A$130,0)+3,1)*12</f>
        <v>2400</v>
      </c>
      <c r="H64" s="7">
        <f>(INDEX('Project Pipeline'!$B$8:$B$130,MATCH($B64,'Project Pipeline'!$A$7:$A$130,0)+6,1)*INDEX('Project Pipeline'!$B$8:$B$130,MATCH($B64,'Project Pipeline'!$A$7:$A$130,0)+13,1)+INDEX('Project Pipeline'!$B$8:$B$130,MATCH($B64,'Project Pipeline'!$A$7:$A$130,0)+7,1)*(INDEX('Project Pipeline'!$B$8:$B$130,MATCH($B64,'Project Pipeline'!$A$7:$A$130,0)+14,1)-INDEX('Project Pipeline'!$B$8:$B$130,MATCH($B64,'Project Pipeline'!$A$7:$A$130,0)+13,1)))/INDEX('Project Pipeline'!$B$8:$B$130,MATCH($B64,'Project Pipeline'!$A$7:$A$130,0)+14,1)</f>
        <v>0.75</v>
      </c>
      <c r="I64" s="6">
        <f>INDEX('Project Pipeline'!$B$8:$B$130,MATCH($B64,'Project Pipeline'!$A$7:$A$130,0)+13,1)</f>
        <v>21.124739598583997</v>
      </c>
      <c r="J64" s="6">
        <f>INDEX('Project Pipeline'!$B$8:$B$130,MATCH($B64,'Project Pipeline'!$A$7:$A$130,0)+14,1)</f>
        <v>60</v>
      </c>
    </row>
    <row r="65" spans="1:10" x14ac:dyDescent="0.2">
      <c r="A65" s="604">
        <v>2</v>
      </c>
      <c r="B65" s="604" t="s">
        <v>14</v>
      </c>
      <c r="C65" s="2">
        <f t="shared" si="18"/>
        <v>17</v>
      </c>
      <c r="D65" s="28" t="str">
        <f t="shared" si="17"/>
        <v>002-017</v>
      </c>
      <c r="E65" s="612">
        <v>22</v>
      </c>
      <c r="F65" s="32">
        <f>INDEX('Project Pipeline'!$B$8:$B$130,MATCH($B65,'Project Pipeline'!$A$7:$A$130,0),1)</f>
        <v>2000</v>
      </c>
      <c r="G65" s="32">
        <f>INDEX('Project Pipeline'!$B$8:$B$130,MATCH($B65,'Project Pipeline'!$A$7:$A$130,0)+3,1)*12</f>
        <v>2400</v>
      </c>
      <c r="H65" s="7">
        <f>(INDEX('Project Pipeline'!$B$8:$B$130,MATCH($B65,'Project Pipeline'!$A$7:$A$130,0)+6,1)*INDEX('Project Pipeline'!$B$8:$B$130,MATCH($B65,'Project Pipeline'!$A$7:$A$130,0)+13,1)+INDEX('Project Pipeline'!$B$8:$B$130,MATCH($B65,'Project Pipeline'!$A$7:$A$130,0)+7,1)*(INDEX('Project Pipeline'!$B$8:$B$130,MATCH($B65,'Project Pipeline'!$A$7:$A$130,0)+14,1)-INDEX('Project Pipeline'!$B$8:$B$130,MATCH($B65,'Project Pipeline'!$A$7:$A$130,0)+13,1)))/INDEX('Project Pipeline'!$B$8:$B$130,MATCH($B65,'Project Pipeline'!$A$7:$A$130,0)+14,1)</f>
        <v>0.75</v>
      </c>
      <c r="I65" s="6">
        <f>INDEX('Project Pipeline'!$B$8:$B$130,MATCH($B65,'Project Pipeline'!$A$7:$A$130,0)+13,1)</f>
        <v>21.124739598583997</v>
      </c>
      <c r="J65" s="6">
        <f>INDEX('Project Pipeline'!$B$8:$B$130,MATCH($B65,'Project Pipeline'!$A$7:$A$130,0)+14,1)</f>
        <v>60</v>
      </c>
    </row>
    <row r="66" spans="1:10" x14ac:dyDescent="0.2">
      <c r="A66" s="604">
        <v>2</v>
      </c>
      <c r="B66" s="604" t="s">
        <v>14</v>
      </c>
      <c r="C66" s="2">
        <f t="shared" si="18"/>
        <v>18</v>
      </c>
      <c r="D66" s="28" t="str">
        <f t="shared" si="17"/>
        <v>002-018</v>
      </c>
      <c r="E66" s="612">
        <v>24</v>
      </c>
      <c r="F66" s="32">
        <f>INDEX('Project Pipeline'!$B$8:$B$130,MATCH($B66,'Project Pipeline'!$A$7:$A$130,0),1)</f>
        <v>2000</v>
      </c>
      <c r="G66" s="32">
        <f>INDEX('Project Pipeline'!$B$8:$B$130,MATCH($B66,'Project Pipeline'!$A$7:$A$130,0)+3,1)*12</f>
        <v>2400</v>
      </c>
      <c r="H66" s="7">
        <f>(INDEX('Project Pipeline'!$B$8:$B$130,MATCH($B66,'Project Pipeline'!$A$7:$A$130,0)+6,1)*INDEX('Project Pipeline'!$B$8:$B$130,MATCH($B66,'Project Pipeline'!$A$7:$A$130,0)+13,1)+INDEX('Project Pipeline'!$B$8:$B$130,MATCH($B66,'Project Pipeline'!$A$7:$A$130,0)+7,1)*(INDEX('Project Pipeline'!$B$8:$B$130,MATCH($B66,'Project Pipeline'!$A$7:$A$130,0)+14,1)-INDEX('Project Pipeline'!$B$8:$B$130,MATCH($B66,'Project Pipeline'!$A$7:$A$130,0)+13,1)))/INDEX('Project Pipeline'!$B$8:$B$130,MATCH($B66,'Project Pipeline'!$A$7:$A$130,0)+14,1)</f>
        <v>0.75</v>
      </c>
      <c r="I66" s="6">
        <f>INDEX('Project Pipeline'!$B$8:$B$130,MATCH($B66,'Project Pipeline'!$A$7:$A$130,0)+13,1)</f>
        <v>21.124739598583997</v>
      </c>
      <c r="J66" s="6">
        <f>INDEX('Project Pipeline'!$B$8:$B$130,MATCH($B66,'Project Pipeline'!$A$7:$A$130,0)+14,1)</f>
        <v>60</v>
      </c>
    </row>
    <row r="67" spans="1:10" x14ac:dyDescent="0.2">
      <c r="A67" s="604">
        <v>2</v>
      </c>
      <c r="B67" s="604" t="s">
        <v>41</v>
      </c>
      <c r="C67" s="2">
        <f t="shared" si="18"/>
        <v>19</v>
      </c>
      <c r="D67" s="28" t="str">
        <f t="shared" si="17"/>
        <v>002-019</v>
      </c>
      <c r="E67" s="612">
        <v>18</v>
      </c>
      <c r="F67" s="32">
        <f>INDEX('Project Pipeline'!$B$8:$B$130,MATCH($B67,'Project Pipeline'!$A$7:$A$130,0),1)</f>
        <v>25000</v>
      </c>
      <c r="G67" s="32">
        <f>INDEX('Project Pipeline'!$B$8:$B$130,MATCH($B67,'Project Pipeline'!$A$7:$A$130,0)+3,1)*12</f>
        <v>24000</v>
      </c>
      <c r="H67" s="7">
        <f>(INDEX('Project Pipeline'!$B$8:$B$130,MATCH($B67,'Project Pipeline'!$A$7:$A$130,0)+6,1)*INDEX('Project Pipeline'!$B$8:$B$130,MATCH($B67,'Project Pipeline'!$A$7:$A$130,0)+13,1)+INDEX('Project Pipeline'!$B$8:$B$130,MATCH($B67,'Project Pipeline'!$A$7:$A$130,0)+7,1)*(INDEX('Project Pipeline'!$B$8:$B$130,MATCH($B67,'Project Pipeline'!$A$7:$A$130,0)+14,1)-INDEX('Project Pipeline'!$B$8:$B$130,MATCH($B67,'Project Pipeline'!$A$7:$A$130,0)+13,1)))/INDEX('Project Pipeline'!$B$8:$B$130,MATCH($B67,'Project Pipeline'!$A$7:$A$130,0)+14,1)</f>
        <v>0.74999999999999989</v>
      </c>
      <c r="I67" s="6">
        <f>INDEX('Project Pipeline'!$B$8:$B$130,MATCH($B67,'Project Pipeline'!$A$7:$A$130,0)+13,1)</f>
        <v>26.772988721793375</v>
      </c>
      <c r="J67" s="6">
        <f>INDEX('Project Pipeline'!$B$8:$B$130,MATCH($B67,'Project Pipeline'!$A$7:$A$130,0)+14,1)</f>
        <v>120</v>
      </c>
    </row>
    <row r="68" spans="1:10" x14ac:dyDescent="0.2">
      <c r="A68" s="604">
        <v>2</v>
      </c>
      <c r="B68" s="604" t="s">
        <v>41</v>
      </c>
      <c r="C68" s="2">
        <f t="shared" si="18"/>
        <v>20</v>
      </c>
      <c r="D68" s="28" t="str">
        <f t="shared" si="17"/>
        <v>002-020</v>
      </c>
      <c r="E68" s="612">
        <v>24</v>
      </c>
      <c r="F68" s="32">
        <f>INDEX('Project Pipeline'!$B$8:$B$130,MATCH($B68,'Project Pipeline'!$A$7:$A$130,0),1)</f>
        <v>25000</v>
      </c>
      <c r="G68" s="32">
        <f>INDEX('Project Pipeline'!$B$8:$B$130,MATCH($B68,'Project Pipeline'!$A$7:$A$130,0)+3,1)*12</f>
        <v>24000</v>
      </c>
      <c r="H68" s="7">
        <f>(INDEX('Project Pipeline'!$B$8:$B$130,MATCH($B68,'Project Pipeline'!$A$7:$A$130,0)+6,1)*INDEX('Project Pipeline'!$B$8:$B$130,MATCH($B68,'Project Pipeline'!$A$7:$A$130,0)+13,1)+INDEX('Project Pipeline'!$B$8:$B$130,MATCH($B68,'Project Pipeline'!$A$7:$A$130,0)+7,1)*(INDEX('Project Pipeline'!$B$8:$B$130,MATCH($B68,'Project Pipeline'!$A$7:$A$130,0)+14,1)-INDEX('Project Pipeline'!$B$8:$B$130,MATCH($B68,'Project Pipeline'!$A$7:$A$130,0)+13,1)))/INDEX('Project Pipeline'!$B$8:$B$130,MATCH($B68,'Project Pipeline'!$A$7:$A$130,0)+14,1)</f>
        <v>0.74999999999999989</v>
      </c>
      <c r="I68" s="6">
        <f>INDEX('Project Pipeline'!$B$8:$B$130,MATCH($B68,'Project Pipeline'!$A$7:$A$130,0)+13,1)</f>
        <v>26.772988721793375</v>
      </c>
      <c r="J68" s="6">
        <f>INDEX('Project Pipeline'!$B$8:$B$130,MATCH($B68,'Project Pipeline'!$A$7:$A$130,0)+14,1)</f>
        <v>120</v>
      </c>
    </row>
    <row r="69" spans="1:10" x14ac:dyDescent="0.2">
      <c r="A69" s="604">
        <f>A49+1</f>
        <v>3</v>
      </c>
      <c r="B69" s="604" t="s">
        <v>15</v>
      </c>
      <c r="C69" s="2">
        <v>1</v>
      </c>
      <c r="D69" s="28" t="str">
        <f t="shared" ref="D69:D88" si="20">TEXT(A69,"000")&amp;"-"&amp;TEXT(C69,"000")</f>
        <v>003-001</v>
      </c>
      <c r="E69" s="604">
        <f>E49+6</f>
        <v>19</v>
      </c>
      <c r="F69" s="32">
        <f>INDEX('Project Pipeline'!$B$8:$B$130,MATCH($B69,'Project Pipeline'!$A$7:$A$130,0),1)</f>
        <v>15000</v>
      </c>
      <c r="G69" s="32">
        <f>INDEX('Project Pipeline'!$B$8:$B$130,MATCH($B69,'Project Pipeline'!$A$7:$A$130,0)+3,1)*12</f>
        <v>6000</v>
      </c>
      <c r="H69" s="7">
        <f>(INDEX('Project Pipeline'!$B$8:$B$130,MATCH($B69,'Project Pipeline'!$A$7:$A$130,0)+6,1)*INDEX('Project Pipeline'!$B$8:$B$130,MATCH($B69,'Project Pipeline'!$A$7:$A$130,0)+13,1)+INDEX('Project Pipeline'!$B$8:$B$130,MATCH($B69,'Project Pipeline'!$A$7:$A$130,0)+7,1)*(INDEX('Project Pipeline'!$B$8:$B$130,MATCH($B69,'Project Pipeline'!$A$7:$A$130,0)+14,1)-INDEX('Project Pipeline'!$B$8:$B$130,MATCH($B69,'Project Pipeline'!$A$7:$A$130,0)+13,1)))/INDEX('Project Pipeline'!$B$8:$B$130,MATCH($B69,'Project Pipeline'!$A$7:$A$130,0)+14,1)</f>
        <v>0.75</v>
      </c>
      <c r="I69" s="6">
        <f>INDEX('Project Pipeline'!$B$8:$B$130,MATCH($B69,'Project Pipeline'!$A$7:$A$130,0)+13,1)</f>
        <v>71.513178015521419</v>
      </c>
      <c r="J69" s="6">
        <f>INDEX('Project Pipeline'!$B$8:$B$130,MATCH($B69,'Project Pipeline'!$A$7:$A$130,0)+14,1)</f>
        <v>96</v>
      </c>
    </row>
    <row r="70" spans="1:10" x14ac:dyDescent="0.2">
      <c r="A70" s="604">
        <f t="shared" ref="A70:A133" si="21">A50+1</f>
        <v>3</v>
      </c>
      <c r="B70" s="604" t="s">
        <v>15</v>
      </c>
      <c r="C70" s="2">
        <f t="shared" ref="C70:C88" si="22">C69+1</f>
        <v>2</v>
      </c>
      <c r="D70" s="28" t="str">
        <f t="shared" si="20"/>
        <v>003-002</v>
      </c>
      <c r="E70" s="604">
        <f t="shared" ref="E70:E88" si="23">E50+6</f>
        <v>22</v>
      </c>
      <c r="F70" s="32">
        <f>INDEX('Project Pipeline'!$B$8:$B$130,MATCH($B70,'Project Pipeline'!$A$7:$A$130,0),1)</f>
        <v>15000</v>
      </c>
      <c r="G70" s="32">
        <f>INDEX('Project Pipeline'!$B$8:$B$130,MATCH($B70,'Project Pipeline'!$A$7:$A$130,0)+3,1)*12</f>
        <v>6000</v>
      </c>
      <c r="H70" s="7">
        <f>(INDEX('Project Pipeline'!$B$8:$B$130,MATCH($B70,'Project Pipeline'!$A$7:$A$130,0)+6,1)*INDEX('Project Pipeline'!$B$8:$B$130,MATCH($B70,'Project Pipeline'!$A$7:$A$130,0)+13,1)+INDEX('Project Pipeline'!$B$8:$B$130,MATCH($B70,'Project Pipeline'!$A$7:$A$130,0)+7,1)*(INDEX('Project Pipeline'!$B$8:$B$130,MATCH($B70,'Project Pipeline'!$A$7:$A$130,0)+14,1)-INDEX('Project Pipeline'!$B$8:$B$130,MATCH($B70,'Project Pipeline'!$A$7:$A$130,0)+13,1)))/INDEX('Project Pipeline'!$B$8:$B$130,MATCH($B70,'Project Pipeline'!$A$7:$A$130,0)+14,1)</f>
        <v>0.75</v>
      </c>
      <c r="I70" s="6">
        <f>INDEX('Project Pipeline'!$B$8:$B$130,MATCH($B70,'Project Pipeline'!$A$7:$A$130,0)+13,1)</f>
        <v>71.513178015521419</v>
      </c>
      <c r="J70" s="6">
        <f>INDEX('Project Pipeline'!$B$8:$B$130,MATCH($B70,'Project Pipeline'!$A$7:$A$130,0)+14,1)</f>
        <v>96</v>
      </c>
    </row>
    <row r="71" spans="1:10" x14ac:dyDescent="0.2">
      <c r="A71" s="604">
        <f t="shared" si="21"/>
        <v>3</v>
      </c>
      <c r="B71" s="604" t="s">
        <v>15</v>
      </c>
      <c r="C71" s="2">
        <f t="shared" si="22"/>
        <v>3</v>
      </c>
      <c r="D71" s="28" t="str">
        <f t="shared" si="20"/>
        <v>003-003</v>
      </c>
      <c r="E71" s="604">
        <f t="shared" si="23"/>
        <v>25</v>
      </c>
      <c r="F71" s="32">
        <f>INDEX('Project Pipeline'!$B$8:$B$130,MATCH($B71,'Project Pipeline'!$A$7:$A$130,0),1)</f>
        <v>15000</v>
      </c>
      <c r="G71" s="32">
        <f>INDEX('Project Pipeline'!$B$8:$B$130,MATCH($B71,'Project Pipeline'!$A$7:$A$130,0)+3,1)*12</f>
        <v>6000</v>
      </c>
      <c r="H71" s="7">
        <f>(INDEX('Project Pipeline'!$B$8:$B$130,MATCH($B71,'Project Pipeline'!$A$7:$A$130,0)+6,1)*INDEX('Project Pipeline'!$B$8:$B$130,MATCH($B71,'Project Pipeline'!$A$7:$A$130,0)+13,1)+INDEX('Project Pipeline'!$B$8:$B$130,MATCH($B71,'Project Pipeline'!$A$7:$A$130,0)+7,1)*(INDEX('Project Pipeline'!$B$8:$B$130,MATCH($B71,'Project Pipeline'!$A$7:$A$130,0)+14,1)-INDEX('Project Pipeline'!$B$8:$B$130,MATCH($B71,'Project Pipeline'!$A$7:$A$130,0)+13,1)))/INDEX('Project Pipeline'!$B$8:$B$130,MATCH($B71,'Project Pipeline'!$A$7:$A$130,0)+14,1)</f>
        <v>0.75</v>
      </c>
      <c r="I71" s="6">
        <f>INDEX('Project Pipeline'!$B$8:$B$130,MATCH($B71,'Project Pipeline'!$A$7:$A$130,0)+13,1)</f>
        <v>71.513178015521419</v>
      </c>
      <c r="J71" s="6">
        <f>INDEX('Project Pipeline'!$B$8:$B$130,MATCH($B71,'Project Pipeline'!$A$7:$A$130,0)+14,1)</f>
        <v>96</v>
      </c>
    </row>
    <row r="72" spans="1:10" x14ac:dyDescent="0.2">
      <c r="A72" s="604">
        <f t="shared" si="21"/>
        <v>3</v>
      </c>
      <c r="B72" s="604" t="s">
        <v>15</v>
      </c>
      <c r="C72" s="2">
        <f t="shared" si="22"/>
        <v>4</v>
      </c>
      <c r="D72" s="28" t="str">
        <f t="shared" si="20"/>
        <v>003-004</v>
      </c>
      <c r="E72" s="604">
        <f t="shared" si="23"/>
        <v>27</v>
      </c>
      <c r="F72" s="32">
        <f>INDEX('Project Pipeline'!$B$8:$B$130,MATCH($B72,'Project Pipeline'!$A$7:$A$130,0),1)</f>
        <v>15000</v>
      </c>
      <c r="G72" s="32">
        <f>INDEX('Project Pipeline'!$B$8:$B$130,MATCH($B72,'Project Pipeline'!$A$7:$A$130,0)+3,1)*12</f>
        <v>6000</v>
      </c>
      <c r="H72" s="7">
        <f>(INDEX('Project Pipeline'!$B$8:$B$130,MATCH($B72,'Project Pipeline'!$A$7:$A$130,0)+6,1)*INDEX('Project Pipeline'!$B$8:$B$130,MATCH($B72,'Project Pipeline'!$A$7:$A$130,0)+13,1)+INDEX('Project Pipeline'!$B$8:$B$130,MATCH($B72,'Project Pipeline'!$A$7:$A$130,0)+7,1)*(INDEX('Project Pipeline'!$B$8:$B$130,MATCH($B72,'Project Pipeline'!$A$7:$A$130,0)+14,1)-INDEX('Project Pipeline'!$B$8:$B$130,MATCH($B72,'Project Pipeline'!$A$7:$A$130,0)+13,1)))/INDEX('Project Pipeline'!$B$8:$B$130,MATCH($B72,'Project Pipeline'!$A$7:$A$130,0)+14,1)</f>
        <v>0.75</v>
      </c>
      <c r="I72" s="6">
        <f>INDEX('Project Pipeline'!$B$8:$B$130,MATCH($B72,'Project Pipeline'!$A$7:$A$130,0)+13,1)</f>
        <v>71.513178015521419</v>
      </c>
      <c r="J72" s="6">
        <f>INDEX('Project Pipeline'!$B$8:$B$130,MATCH($B72,'Project Pipeline'!$A$7:$A$130,0)+14,1)</f>
        <v>96</v>
      </c>
    </row>
    <row r="73" spans="1:10" x14ac:dyDescent="0.2">
      <c r="A73" s="604">
        <f t="shared" si="21"/>
        <v>3</v>
      </c>
      <c r="B73" s="604" t="s">
        <v>463</v>
      </c>
      <c r="C73" s="2">
        <f t="shared" si="22"/>
        <v>5</v>
      </c>
      <c r="D73" s="28" t="str">
        <f t="shared" si="20"/>
        <v>003-005</v>
      </c>
      <c r="E73" s="604">
        <f t="shared" si="23"/>
        <v>28</v>
      </c>
      <c r="F73" s="32">
        <f>INDEX('Project Pipeline'!$B$8:$B$130,MATCH($B73,'Project Pipeline'!$A$7:$A$130,0),1)</f>
        <v>20000</v>
      </c>
      <c r="G73" s="32">
        <f>INDEX('Project Pipeline'!$B$8:$B$130,MATCH($B73,'Project Pipeline'!$A$7:$A$130,0)+3,1)*12</f>
        <v>30000</v>
      </c>
      <c r="H73" s="7">
        <f>(INDEX('Project Pipeline'!$B$8:$B$130,MATCH($B73,'Project Pipeline'!$A$7:$A$130,0)+6,1)*INDEX('Project Pipeline'!$B$8:$B$130,MATCH($B73,'Project Pipeline'!$A$7:$A$130,0)+13,1)+INDEX('Project Pipeline'!$B$8:$B$130,MATCH($B73,'Project Pipeline'!$A$7:$A$130,0)+7,1)*(INDEX('Project Pipeline'!$B$8:$B$130,MATCH($B73,'Project Pipeline'!$A$7:$A$130,0)+14,1)-INDEX('Project Pipeline'!$B$8:$B$130,MATCH($B73,'Project Pipeline'!$A$7:$A$130,0)+13,1)))/INDEX('Project Pipeline'!$B$8:$B$130,MATCH($B73,'Project Pipeline'!$A$7:$A$130,0)+14,1)</f>
        <v>0.75</v>
      </c>
      <c r="I73" s="6">
        <f>INDEX('Project Pipeline'!$B$8:$B$130,MATCH($B73,'Project Pipeline'!$A$7:$A$130,0)+13,1)</f>
        <v>28.691659673197091</v>
      </c>
      <c r="J73" s="6">
        <f>INDEX('Project Pipeline'!$B$8:$B$130,MATCH($B73,'Project Pipeline'!$A$7:$A$130,0)+14,1)</f>
        <v>60</v>
      </c>
    </row>
    <row r="74" spans="1:10" x14ac:dyDescent="0.2">
      <c r="A74" s="604">
        <f t="shared" si="21"/>
        <v>3</v>
      </c>
      <c r="B74" s="604" t="s">
        <v>463</v>
      </c>
      <c r="C74" s="2">
        <f t="shared" si="22"/>
        <v>6</v>
      </c>
      <c r="D74" s="28" t="str">
        <f t="shared" si="20"/>
        <v>003-006</v>
      </c>
      <c r="E74" s="604">
        <f t="shared" si="23"/>
        <v>28</v>
      </c>
      <c r="F74" s="32">
        <f>INDEX('Project Pipeline'!$B$8:$B$130,MATCH($B74,'Project Pipeline'!$A$7:$A$130,0),1)</f>
        <v>20000</v>
      </c>
      <c r="G74" s="32">
        <f>INDEX('Project Pipeline'!$B$8:$B$130,MATCH($B74,'Project Pipeline'!$A$7:$A$130,0)+3,1)*12</f>
        <v>30000</v>
      </c>
      <c r="H74" s="7">
        <f>(INDEX('Project Pipeline'!$B$8:$B$130,MATCH($B74,'Project Pipeline'!$A$7:$A$130,0)+6,1)*INDEX('Project Pipeline'!$B$8:$B$130,MATCH($B74,'Project Pipeline'!$A$7:$A$130,0)+13,1)+INDEX('Project Pipeline'!$B$8:$B$130,MATCH($B74,'Project Pipeline'!$A$7:$A$130,0)+7,1)*(INDEX('Project Pipeline'!$B$8:$B$130,MATCH($B74,'Project Pipeline'!$A$7:$A$130,0)+14,1)-INDEX('Project Pipeline'!$B$8:$B$130,MATCH($B74,'Project Pipeline'!$A$7:$A$130,0)+13,1)))/INDEX('Project Pipeline'!$B$8:$B$130,MATCH($B74,'Project Pipeline'!$A$7:$A$130,0)+14,1)</f>
        <v>0.75</v>
      </c>
      <c r="I74" s="6">
        <f>INDEX('Project Pipeline'!$B$8:$B$130,MATCH($B74,'Project Pipeline'!$A$7:$A$130,0)+13,1)</f>
        <v>28.691659673197091</v>
      </c>
      <c r="J74" s="6">
        <f>INDEX('Project Pipeline'!$B$8:$B$130,MATCH($B74,'Project Pipeline'!$A$7:$A$130,0)+14,1)</f>
        <v>60</v>
      </c>
    </row>
    <row r="75" spans="1:10" x14ac:dyDescent="0.2">
      <c r="A75" s="604">
        <f t="shared" si="21"/>
        <v>3</v>
      </c>
      <c r="B75" s="604" t="s">
        <v>463</v>
      </c>
      <c r="C75" s="2">
        <f t="shared" si="22"/>
        <v>7</v>
      </c>
      <c r="D75" s="28" t="str">
        <f t="shared" si="20"/>
        <v>003-007</v>
      </c>
      <c r="E75" s="604">
        <f t="shared" si="23"/>
        <v>29</v>
      </c>
      <c r="F75" s="32">
        <f>INDEX('Project Pipeline'!$B$8:$B$130,MATCH($B75,'Project Pipeline'!$A$7:$A$130,0),1)</f>
        <v>20000</v>
      </c>
      <c r="G75" s="32">
        <f>INDEX('Project Pipeline'!$B$8:$B$130,MATCH($B75,'Project Pipeline'!$A$7:$A$130,0)+3,1)*12</f>
        <v>30000</v>
      </c>
      <c r="H75" s="7">
        <f>(INDEX('Project Pipeline'!$B$8:$B$130,MATCH($B75,'Project Pipeline'!$A$7:$A$130,0)+6,1)*INDEX('Project Pipeline'!$B$8:$B$130,MATCH($B75,'Project Pipeline'!$A$7:$A$130,0)+13,1)+INDEX('Project Pipeline'!$B$8:$B$130,MATCH($B75,'Project Pipeline'!$A$7:$A$130,0)+7,1)*(INDEX('Project Pipeline'!$B$8:$B$130,MATCH($B75,'Project Pipeline'!$A$7:$A$130,0)+14,1)-INDEX('Project Pipeline'!$B$8:$B$130,MATCH($B75,'Project Pipeline'!$A$7:$A$130,0)+13,1)))/INDEX('Project Pipeline'!$B$8:$B$130,MATCH($B75,'Project Pipeline'!$A$7:$A$130,0)+14,1)</f>
        <v>0.75</v>
      </c>
      <c r="I75" s="6">
        <f>INDEX('Project Pipeline'!$B$8:$B$130,MATCH($B75,'Project Pipeline'!$A$7:$A$130,0)+13,1)</f>
        <v>28.691659673197091</v>
      </c>
      <c r="J75" s="6">
        <f>INDEX('Project Pipeline'!$B$8:$B$130,MATCH($B75,'Project Pipeline'!$A$7:$A$130,0)+14,1)</f>
        <v>60</v>
      </c>
    </row>
    <row r="76" spans="1:10" x14ac:dyDescent="0.2">
      <c r="A76" s="604">
        <f t="shared" si="21"/>
        <v>3</v>
      </c>
      <c r="B76" s="604" t="s">
        <v>463</v>
      </c>
      <c r="C76" s="2">
        <f t="shared" si="22"/>
        <v>8</v>
      </c>
      <c r="D76" s="28" t="str">
        <f t="shared" si="20"/>
        <v>003-008</v>
      </c>
      <c r="E76" s="604">
        <f t="shared" si="23"/>
        <v>29</v>
      </c>
      <c r="F76" s="32">
        <f>INDEX('Project Pipeline'!$B$8:$B$130,MATCH($B76,'Project Pipeline'!$A$7:$A$130,0),1)</f>
        <v>20000</v>
      </c>
      <c r="G76" s="32">
        <f>INDEX('Project Pipeline'!$B$8:$B$130,MATCH($B76,'Project Pipeline'!$A$7:$A$130,0)+3,1)*12</f>
        <v>30000</v>
      </c>
      <c r="H76" s="7">
        <f>(INDEX('Project Pipeline'!$B$8:$B$130,MATCH($B76,'Project Pipeline'!$A$7:$A$130,0)+6,1)*INDEX('Project Pipeline'!$B$8:$B$130,MATCH($B76,'Project Pipeline'!$A$7:$A$130,0)+13,1)+INDEX('Project Pipeline'!$B$8:$B$130,MATCH($B76,'Project Pipeline'!$A$7:$A$130,0)+7,1)*(INDEX('Project Pipeline'!$B$8:$B$130,MATCH($B76,'Project Pipeline'!$A$7:$A$130,0)+14,1)-INDEX('Project Pipeline'!$B$8:$B$130,MATCH($B76,'Project Pipeline'!$A$7:$A$130,0)+13,1)))/INDEX('Project Pipeline'!$B$8:$B$130,MATCH($B76,'Project Pipeline'!$A$7:$A$130,0)+14,1)</f>
        <v>0.75</v>
      </c>
      <c r="I76" s="6">
        <f>INDEX('Project Pipeline'!$B$8:$B$130,MATCH($B76,'Project Pipeline'!$A$7:$A$130,0)+13,1)</f>
        <v>28.691659673197091</v>
      </c>
      <c r="J76" s="6">
        <f>INDEX('Project Pipeline'!$B$8:$B$130,MATCH($B76,'Project Pipeline'!$A$7:$A$130,0)+14,1)</f>
        <v>60</v>
      </c>
    </row>
    <row r="77" spans="1:10" x14ac:dyDescent="0.2">
      <c r="A77" s="604">
        <f t="shared" si="21"/>
        <v>3</v>
      </c>
      <c r="B77" s="604" t="s">
        <v>464</v>
      </c>
      <c r="C77" s="2">
        <f t="shared" si="22"/>
        <v>9</v>
      </c>
      <c r="D77" s="28" t="str">
        <f t="shared" si="20"/>
        <v>003-009</v>
      </c>
      <c r="E77" s="604">
        <f t="shared" si="23"/>
        <v>20</v>
      </c>
      <c r="F77" s="32">
        <f>INDEX('Project Pipeline'!$B$8:$B$130,MATCH($B77,'Project Pipeline'!$A$7:$A$130,0),1)</f>
        <v>10000</v>
      </c>
      <c r="G77" s="32">
        <f>INDEX('Project Pipeline'!$B$8:$B$130,MATCH($B77,'Project Pipeline'!$A$7:$A$130,0)+3,1)*12</f>
        <v>4800</v>
      </c>
      <c r="H77" s="7">
        <f>(INDEX('Project Pipeline'!$B$8:$B$130,MATCH($B77,'Project Pipeline'!$A$7:$A$130,0)+6,1)*INDEX('Project Pipeline'!$B$8:$B$130,MATCH($B77,'Project Pipeline'!$A$7:$A$130,0)+13,1)+INDEX('Project Pipeline'!$B$8:$B$130,MATCH($B77,'Project Pipeline'!$A$7:$A$130,0)+7,1)*(INDEX('Project Pipeline'!$B$8:$B$130,MATCH($B77,'Project Pipeline'!$A$7:$A$130,0)+14,1)-INDEX('Project Pipeline'!$B$8:$B$130,MATCH($B77,'Project Pipeline'!$A$7:$A$130,0)+13,1)))/INDEX('Project Pipeline'!$B$8:$B$130,MATCH($B77,'Project Pipeline'!$A$7:$A$130,0)+14,1)</f>
        <v>0.75</v>
      </c>
      <c r="I77" s="6">
        <f>INDEX('Project Pipeline'!$B$8:$B$130,MATCH($B77,'Project Pipeline'!$A$7:$A$130,0)+13,1)</f>
        <v>57.680135957776329</v>
      </c>
      <c r="J77" s="6">
        <f>INDEX('Project Pipeline'!$B$8:$B$130,MATCH($B77,'Project Pipeline'!$A$7:$A$130,0)+14,1)</f>
        <v>60</v>
      </c>
    </row>
    <row r="78" spans="1:10" x14ac:dyDescent="0.2">
      <c r="A78" s="604">
        <f t="shared" si="21"/>
        <v>3</v>
      </c>
      <c r="B78" s="604" t="s">
        <v>464</v>
      </c>
      <c r="C78" s="2">
        <f t="shared" si="22"/>
        <v>10</v>
      </c>
      <c r="D78" s="28" t="str">
        <f t="shared" si="20"/>
        <v>003-010</v>
      </c>
      <c r="E78" s="604">
        <f t="shared" si="23"/>
        <v>23</v>
      </c>
      <c r="F78" s="32">
        <f>INDEX('Project Pipeline'!$B$8:$B$130,MATCH($B78,'Project Pipeline'!$A$7:$A$130,0),1)</f>
        <v>10000</v>
      </c>
      <c r="G78" s="32">
        <f>INDEX('Project Pipeline'!$B$8:$B$130,MATCH($B78,'Project Pipeline'!$A$7:$A$130,0)+3,1)*12</f>
        <v>4800</v>
      </c>
      <c r="H78" s="7">
        <f>(INDEX('Project Pipeline'!$B$8:$B$130,MATCH($B78,'Project Pipeline'!$A$7:$A$130,0)+6,1)*INDEX('Project Pipeline'!$B$8:$B$130,MATCH($B78,'Project Pipeline'!$A$7:$A$130,0)+13,1)+INDEX('Project Pipeline'!$B$8:$B$130,MATCH($B78,'Project Pipeline'!$A$7:$A$130,0)+7,1)*(INDEX('Project Pipeline'!$B$8:$B$130,MATCH($B78,'Project Pipeline'!$A$7:$A$130,0)+14,1)-INDEX('Project Pipeline'!$B$8:$B$130,MATCH($B78,'Project Pipeline'!$A$7:$A$130,0)+13,1)))/INDEX('Project Pipeline'!$B$8:$B$130,MATCH($B78,'Project Pipeline'!$A$7:$A$130,0)+14,1)</f>
        <v>0.75</v>
      </c>
      <c r="I78" s="6">
        <f>INDEX('Project Pipeline'!$B$8:$B$130,MATCH($B78,'Project Pipeline'!$A$7:$A$130,0)+13,1)</f>
        <v>57.680135957776329</v>
      </c>
      <c r="J78" s="6">
        <f>INDEX('Project Pipeline'!$B$8:$B$130,MATCH($B78,'Project Pipeline'!$A$7:$A$130,0)+14,1)</f>
        <v>60</v>
      </c>
    </row>
    <row r="79" spans="1:10" x14ac:dyDescent="0.2">
      <c r="A79" s="604">
        <f t="shared" si="21"/>
        <v>3</v>
      </c>
      <c r="B79" s="604" t="s">
        <v>464</v>
      </c>
      <c r="C79" s="2">
        <f t="shared" si="22"/>
        <v>11</v>
      </c>
      <c r="D79" s="28" t="str">
        <f t="shared" si="20"/>
        <v>003-011</v>
      </c>
      <c r="E79" s="604">
        <f t="shared" si="23"/>
        <v>26</v>
      </c>
      <c r="F79" s="32">
        <f>INDEX('Project Pipeline'!$B$8:$B$130,MATCH($B79,'Project Pipeline'!$A$7:$A$130,0),1)</f>
        <v>10000</v>
      </c>
      <c r="G79" s="32">
        <f>INDEX('Project Pipeline'!$B$8:$B$130,MATCH($B79,'Project Pipeline'!$A$7:$A$130,0)+3,1)*12</f>
        <v>4800</v>
      </c>
      <c r="H79" s="7">
        <f>(INDEX('Project Pipeline'!$B$8:$B$130,MATCH($B79,'Project Pipeline'!$A$7:$A$130,0)+6,1)*INDEX('Project Pipeline'!$B$8:$B$130,MATCH($B79,'Project Pipeline'!$A$7:$A$130,0)+13,1)+INDEX('Project Pipeline'!$B$8:$B$130,MATCH($B79,'Project Pipeline'!$A$7:$A$130,0)+7,1)*(INDEX('Project Pipeline'!$B$8:$B$130,MATCH($B79,'Project Pipeline'!$A$7:$A$130,0)+14,1)-INDEX('Project Pipeline'!$B$8:$B$130,MATCH($B79,'Project Pipeline'!$A$7:$A$130,0)+13,1)))/INDEX('Project Pipeline'!$B$8:$B$130,MATCH($B79,'Project Pipeline'!$A$7:$A$130,0)+14,1)</f>
        <v>0.75</v>
      </c>
      <c r="I79" s="6">
        <f>INDEX('Project Pipeline'!$B$8:$B$130,MATCH($B79,'Project Pipeline'!$A$7:$A$130,0)+13,1)</f>
        <v>57.680135957776329</v>
      </c>
      <c r="J79" s="6">
        <f>INDEX('Project Pipeline'!$B$8:$B$130,MATCH($B79,'Project Pipeline'!$A$7:$A$130,0)+14,1)</f>
        <v>60</v>
      </c>
    </row>
    <row r="80" spans="1:10" x14ac:dyDescent="0.2">
      <c r="A80" s="604">
        <f t="shared" si="21"/>
        <v>3</v>
      </c>
      <c r="B80" s="604" t="s">
        <v>464</v>
      </c>
      <c r="C80" s="2">
        <f t="shared" si="22"/>
        <v>12</v>
      </c>
      <c r="D80" s="28" t="str">
        <f t="shared" si="20"/>
        <v>003-012</v>
      </c>
      <c r="E80" s="604">
        <f t="shared" si="23"/>
        <v>29</v>
      </c>
      <c r="F80" s="32">
        <f>INDEX('Project Pipeline'!$B$8:$B$130,MATCH($B80,'Project Pipeline'!$A$7:$A$130,0),1)</f>
        <v>10000</v>
      </c>
      <c r="G80" s="32">
        <f>INDEX('Project Pipeline'!$B$8:$B$130,MATCH($B80,'Project Pipeline'!$A$7:$A$130,0)+3,1)*12</f>
        <v>4800</v>
      </c>
      <c r="H80" s="7">
        <f>(INDEX('Project Pipeline'!$B$8:$B$130,MATCH($B80,'Project Pipeline'!$A$7:$A$130,0)+6,1)*INDEX('Project Pipeline'!$B$8:$B$130,MATCH($B80,'Project Pipeline'!$A$7:$A$130,0)+13,1)+INDEX('Project Pipeline'!$B$8:$B$130,MATCH($B80,'Project Pipeline'!$A$7:$A$130,0)+7,1)*(INDEX('Project Pipeline'!$B$8:$B$130,MATCH($B80,'Project Pipeline'!$A$7:$A$130,0)+14,1)-INDEX('Project Pipeline'!$B$8:$B$130,MATCH($B80,'Project Pipeline'!$A$7:$A$130,0)+13,1)))/INDEX('Project Pipeline'!$B$8:$B$130,MATCH($B80,'Project Pipeline'!$A$7:$A$130,0)+14,1)</f>
        <v>0.75</v>
      </c>
      <c r="I80" s="6">
        <f>INDEX('Project Pipeline'!$B$8:$B$130,MATCH($B80,'Project Pipeline'!$A$7:$A$130,0)+13,1)</f>
        <v>57.680135957776329</v>
      </c>
      <c r="J80" s="6">
        <f>INDEX('Project Pipeline'!$B$8:$B$130,MATCH($B80,'Project Pipeline'!$A$7:$A$130,0)+14,1)</f>
        <v>60</v>
      </c>
    </row>
    <row r="81" spans="1:10" x14ac:dyDescent="0.2">
      <c r="A81" s="604">
        <f t="shared" si="21"/>
        <v>3</v>
      </c>
      <c r="B81" s="604" t="s">
        <v>14</v>
      </c>
      <c r="C81" s="2">
        <f t="shared" si="22"/>
        <v>13</v>
      </c>
      <c r="D81" s="28" t="str">
        <f t="shared" si="20"/>
        <v>003-013</v>
      </c>
      <c r="E81" s="604">
        <f t="shared" si="23"/>
        <v>20</v>
      </c>
      <c r="F81" s="32">
        <f>INDEX('Project Pipeline'!$B$8:$B$130,MATCH($B81,'Project Pipeline'!$A$7:$A$130,0),1)</f>
        <v>2000</v>
      </c>
      <c r="G81" s="32">
        <f>INDEX('Project Pipeline'!$B$8:$B$130,MATCH($B81,'Project Pipeline'!$A$7:$A$130,0)+3,1)*12</f>
        <v>2400</v>
      </c>
      <c r="H81" s="7">
        <f>(INDEX('Project Pipeline'!$B$8:$B$130,MATCH($B81,'Project Pipeline'!$A$7:$A$130,0)+6,1)*INDEX('Project Pipeline'!$B$8:$B$130,MATCH($B81,'Project Pipeline'!$A$7:$A$130,0)+13,1)+INDEX('Project Pipeline'!$B$8:$B$130,MATCH($B81,'Project Pipeline'!$A$7:$A$130,0)+7,1)*(INDEX('Project Pipeline'!$B$8:$B$130,MATCH($B81,'Project Pipeline'!$A$7:$A$130,0)+14,1)-INDEX('Project Pipeline'!$B$8:$B$130,MATCH($B81,'Project Pipeline'!$A$7:$A$130,0)+13,1)))/INDEX('Project Pipeline'!$B$8:$B$130,MATCH($B81,'Project Pipeline'!$A$7:$A$130,0)+14,1)</f>
        <v>0.75</v>
      </c>
      <c r="I81" s="6">
        <f>INDEX('Project Pipeline'!$B$8:$B$130,MATCH($B81,'Project Pipeline'!$A$7:$A$130,0)+13,1)</f>
        <v>21.124739598583997</v>
      </c>
      <c r="J81" s="6">
        <f>INDEX('Project Pipeline'!$B$8:$B$130,MATCH($B81,'Project Pipeline'!$A$7:$A$130,0)+14,1)</f>
        <v>60</v>
      </c>
    </row>
    <row r="82" spans="1:10" x14ac:dyDescent="0.2">
      <c r="A82" s="604">
        <f t="shared" si="21"/>
        <v>3</v>
      </c>
      <c r="B82" s="604" t="s">
        <v>14</v>
      </c>
      <c r="C82" s="2">
        <f t="shared" si="22"/>
        <v>14</v>
      </c>
      <c r="D82" s="28" t="str">
        <f t="shared" si="20"/>
        <v>003-014</v>
      </c>
      <c r="E82" s="604">
        <f t="shared" si="23"/>
        <v>22</v>
      </c>
      <c r="F82" s="32">
        <f>INDEX('Project Pipeline'!$B$8:$B$130,MATCH($B82,'Project Pipeline'!$A$7:$A$130,0),1)</f>
        <v>2000</v>
      </c>
      <c r="G82" s="32">
        <f>INDEX('Project Pipeline'!$B$8:$B$130,MATCH($B82,'Project Pipeline'!$A$7:$A$130,0)+3,1)*12</f>
        <v>2400</v>
      </c>
      <c r="H82" s="7">
        <f>(INDEX('Project Pipeline'!$B$8:$B$130,MATCH($B82,'Project Pipeline'!$A$7:$A$130,0)+6,1)*INDEX('Project Pipeline'!$B$8:$B$130,MATCH($B82,'Project Pipeline'!$A$7:$A$130,0)+13,1)+INDEX('Project Pipeline'!$B$8:$B$130,MATCH($B82,'Project Pipeline'!$A$7:$A$130,0)+7,1)*(INDEX('Project Pipeline'!$B$8:$B$130,MATCH($B82,'Project Pipeline'!$A$7:$A$130,0)+14,1)-INDEX('Project Pipeline'!$B$8:$B$130,MATCH($B82,'Project Pipeline'!$A$7:$A$130,0)+13,1)))/INDEX('Project Pipeline'!$B$8:$B$130,MATCH($B82,'Project Pipeline'!$A$7:$A$130,0)+14,1)</f>
        <v>0.75</v>
      </c>
      <c r="I82" s="6">
        <f>INDEX('Project Pipeline'!$B$8:$B$130,MATCH($B82,'Project Pipeline'!$A$7:$A$130,0)+13,1)</f>
        <v>21.124739598583997</v>
      </c>
      <c r="J82" s="6">
        <f>INDEX('Project Pipeline'!$B$8:$B$130,MATCH($B82,'Project Pipeline'!$A$7:$A$130,0)+14,1)</f>
        <v>60</v>
      </c>
    </row>
    <row r="83" spans="1:10" x14ac:dyDescent="0.2">
      <c r="A83" s="604">
        <f t="shared" si="21"/>
        <v>3</v>
      </c>
      <c r="B83" s="604" t="s">
        <v>14</v>
      </c>
      <c r="C83" s="2">
        <f t="shared" si="22"/>
        <v>15</v>
      </c>
      <c r="D83" s="28" t="str">
        <f t="shared" si="20"/>
        <v>003-015</v>
      </c>
      <c r="E83" s="604">
        <f t="shared" si="23"/>
        <v>24</v>
      </c>
      <c r="F83" s="32">
        <f>INDEX('Project Pipeline'!$B$8:$B$130,MATCH($B83,'Project Pipeline'!$A$7:$A$130,0),1)</f>
        <v>2000</v>
      </c>
      <c r="G83" s="32">
        <f>INDEX('Project Pipeline'!$B$8:$B$130,MATCH($B83,'Project Pipeline'!$A$7:$A$130,0)+3,1)*12</f>
        <v>2400</v>
      </c>
      <c r="H83" s="7">
        <f>(INDEX('Project Pipeline'!$B$8:$B$130,MATCH($B83,'Project Pipeline'!$A$7:$A$130,0)+6,1)*INDEX('Project Pipeline'!$B$8:$B$130,MATCH($B83,'Project Pipeline'!$A$7:$A$130,0)+13,1)+INDEX('Project Pipeline'!$B$8:$B$130,MATCH($B83,'Project Pipeline'!$A$7:$A$130,0)+7,1)*(INDEX('Project Pipeline'!$B$8:$B$130,MATCH($B83,'Project Pipeline'!$A$7:$A$130,0)+14,1)-INDEX('Project Pipeline'!$B$8:$B$130,MATCH($B83,'Project Pipeline'!$A$7:$A$130,0)+13,1)))/INDEX('Project Pipeline'!$B$8:$B$130,MATCH($B83,'Project Pipeline'!$A$7:$A$130,0)+14,1)</f>
        <v>0.75</v>
      </c>
      <c r="I83" s="6">
        <f>INDEX('Project Pipeline'!$B$8:$B$130,MATCH($B83,'Project Pipeline'!$A$7:$A$130,0)+13,1)</f>
        <v>21.124739598583997</v>
      </c>
      <c r="J83" s="6">
        <f>INDEX('Project Pipeline'!$B$8:$B$130,MATCH($B83,'Project Pipeline'!$A$7:$A$130,0)+14,1)</f>
        <v>60</v>
      </c>
    </row>
    <row r="84" spans="1:10" x14ac:dyDescent="0.2">
      <c r="A84" s="604">
        <f t="shared" si="21"/>
        <v>3</v>
      </c>
      <c r="B84" s="604" t="s">
        <v>14</v>
      </c>
      <c r="C84" s="2">
        <f t="shared" si="22"/>
        <v>16</v>
      </c>
      <c r="D84" s="28" t="str">
        <f t="shared" si="20"/>
        <v>003-016</v>
      </c>
      <c r="E84" s="604">
        <f t="shared" si="23"/>
        <v>26</v>
      </c>
      <c r="F84" s="32">
        <f>INDEX('Project Pipeline'!$B$8:$B$130,MATCH($B84,'Project Pipeline'!$A$7:$A$130,0),1)</f>
        <v>2000</v>
      </c>
      <c r="G84" s="32">
        <f>INDEX('Project Pipeline'!$B$8:$B$130,MATCH($B84,'Project Pipeline'!$A$7:$A$130,0)+3,1)*12</f>
        <v>2400</v>
      </c>
      <c r="H84" s="7">
        <f>(INDEX('Project Pipeline'!$B$8:$B$130,MATCH($B84,'Project Pipeline'!$A$7:$A$130,0)+6,1)*INDEX('Project Pipeline'!$B$8:$B$130,MATCH($B84,'Project Pipeline'!$A$7:$A$130,0)+13,1)+INDEX('Project Pipeline'!$B$8:$B$130,MATCH($B84,'Project Pipeline'!$A$7:$A$130,0)+7,1)*(INDEX('Project Pipeline'!$B$8:$B$130,MATCH($B84,'Project Pipeline'!$A$7:$A$130,0)+14,1)-INDEX('Project Pipeline'!$B$8:$B$130,MATCH($B84,'Project Pipeline'!$A$7:$A$130,0)+13,1)))/INDEX('Project Pipeline'!$B$8:$B$130,MATCH($B84,'Project Pipeline'!$A$7:$A$130,0)+14,1)</f>
        <v>0.75</v>
      </c>
      <c r="I84" s="6">
        <f>INDEX('Project Pipeline'!$B$8:$B$130,MATCH($B84,'Project Pipeline'!$A$7:$A$130,0)+13,1)</f>
        <v>21.124739598583997</v>
      </c>
      <c r="J84" s="6">
        <f>INDEX('Project Pipeline'!$B$8:$B$130,MATCH($B84,'Project Pipeline'!$A$7:$A$130,0)+14,1)</f>
        <v>60</v>
      </c>
    </row>
    <row r="85" spans="1:10" x14ac:dyDescent="0.2">
      <c r="A85" s="604">
        <f t="shared" si="21"/>
        <v>3</v>
      </c>
      <c r="B85" s="604" t="s">
        <v>14</v>
      </c>
      <c r="C85" s="2">
        <f t="shared" si="22"/>
        <v>17</v>
      </c>
      <c r="D85" s="28" t="str">
        <f t="shared" si="20"/>
        <v>003-017</v>
      </c>
      <c r="E85" s="604">
        <f t="shared" si="23"/>
        <v>28</v>
      </c>
      <c r="F85" s="32">
        <f>INDEX('Project Pipeline'!$B$8:$B$130,MATCH($B85,'Project Pipeline'!$A$7:$A$130,0),1)</f>
        <v>2000</v>
      </c>
      <c r="G85" s="32">
        <f>INDEX('Project Pipeline'!$B$8:$B$130,MATCH($B85,'Project Pipeline'!$A$7:$A$130,0)+3,1)*12</f>
        <v>2400</v>
      </c>
      <c r="H85" s="7">
        <f>(INDEX('Project Pipeline'!$B$8:$B$130,MATCH($B85,'Project Pipeline'!$A$7:$A$130,0)+6,1)*INDEX('Project Pipeline'!$B$8:$B$130,MATCH($B85,'Project Pipeline'!$A$7:$A$130,0)+13,1)+INDEX('Project Pipeline'!$B$8:$B$130,MATCH($B85,'Project Pipeline'!$A$7:$A$130,0)+7,1)*(INDEX('Project Pipeline'!$B$8:$B$130,MATCH($B85,'Project Pipeline'!$A$7:$A$130,0)+14,1)-INDEX('Project Pipeline'!$B$8:$B$130,MATCH($B85,'Project Pipeline'!$A$7:$A$130,0)+13,1)))/INDEX('Project Pipeline'!$B$8:$B$130,MATCH($B85,'Project Pipeline'!$A$7:$A$130,0)+14,1)</f>
        <v>0.75</v>
      </c>
      <c r="I85" s="6">
        <f>INDEX('Project Pipeline'!$B$8:$B$130,MATCH($B85,'Project Pipeline'!$A$7:$A$130,0)+13,1)</f>
        <v>21.124739598583997</v>
      </c>
      <c r="J85" s="6">
        <f>INDEX('Project Pipeline'!$B$8:$B$130,MATCH($B85,'Project Pipeline'!$A$7:$A$130,0)+14,1)</f>
        <v>60</v>
      </c>
    </row>
    <row r="86" spans="1:10" x14ac:dyDescent="0.2">
      <c r="A86" s="604">
        <f t="shared" si="21"/>
        <v>3</v>
      </c>
      <c r="B86" s="604" t="s">
        <v>14</v>
      </c>
      <c r="C86" s="2">
        <f t="shared" si="22"/>
        <v>18</v>
      </c>
      <c r="D86" s="28" t="str">
        <f t="shared" si="20"/>
        <v>003-018</v>
      </c>
      <c r="E86" s="604">
        <f t="shared" si="23"/>
        <v>30</v>
      </c>
      <c r="F86" s="32">
        <f>INDEX('Project Pipeline'!$B$8:$B$130,MATCH($B86,'Project Pipeline'!$A$7:$A$130,0),1)</f>
        <v>2000</v>
      </c>
      <c r="G86" s="32">
        <f>INDEX('Project Pipeline'!$B$8:$B$130,MATCH($B86,'Project Pipeline'!$A$7:$A$130,0)+3,1)*12</f>
        <v>2400</v>
      </c>
      <c r="H86" s="7">
        <f>(INDEX('Project Pipeline'!$B$8:$B$130,MATCH($B86,'Project Pipeline'!$A$7:$A$130,0)+6,1)*INDEX('Project Pipeline'!$B$8:$B$130,MATCH($B86,'Project Pipeline'!$A$7:$A$130,0)+13,1)+INDEX('Project Pipeline'!$B$8:$B$130,MATCH($B86,'Project Pipeline'!$A$7:$A$130,0)+7,1)*(INDEX('Project Pipeline'!$B$8:$B$130,MATCH($B86,'Project Pipeline'!$A$7:$A$130,0)+14,1)-INDEX('Project Pipeline'!$B$8:$B$130,MATCH($B86,'Project Pipeline'!$A$7:$A$130,0)+13,1)))/INDEX('Project Pipeline'!$B$8:$B$130,MATCH($B86,'Project Pipeline'!$A$7:$A$130,0)+14,1)</f>
        <v>0.75</v>
      </c>
      <c r="I86" s="6">
        <f>INDEX('Project Pipeline'!$B$8:$B$130,MATCH($B86,'Project Pipeline'!$A$7:$A$130,0)+13,1)</f>
        <v>21.124739598583997</v>
      </c>
      <c r="J86" s="6">
        <f>INDEX('Project Pipeline'!$B$8:$B$130,MATCH($B86,'Project Pipeline'!$A$7:$A$130,0)+14,1)</f>
        <v>60</v>
      </c>
    </row>
    <row r="87" spans="1:10" x14ac:dyDescent="0.2">
      <c r="A87" s="604">
        <f t="shared" si="21"/>
        <v>3</v>
      </c>
      <c r="B87" s="604" t="s">
        <v>41</v>
      </c>
      <c r="C87" s="2">
        <f t="shared" si="22"/>
        <v>19</v>
      </c>
      <c r="D87" s="28" t="str">
        <f t="shared" si="20"/>
        <v>003-019</v>
      </c>
      <c r="E87" s="604">
        <f t="shared" si="23"/>
        <v>24</v>
      </c>
      <c r="F87" s="32">
        <f>INDEX('Project Pipeline'!$B$8:$B$130,MATCH($B87,'Project Pipeline'!$A$7:$A$130,0),1)</f>
        <v>25000</v>
      </c>
      <c r="G87" s="32">
        <f>INDEX('Project Pipeline'!$B$8:$B$130,MATCH($B87,'Project Pipeline'!$A$7:$A$130,0)+3,1)*12</f>
        <v>24000</v>
      </c>
      <c r="H87" s="7">
        <f>(INDEX('Project Pipeline'!$B$8:$B$130,MATCH($B87,'Project Pipeline'!$A$7:$A$130,0)+6,1)*INDEX('Project Pipeline'!$B$8:$B$130,MATCH($B87,'Project Pipeline'!$A$7:$A$130,0)+13,1)+INDEX('Project Pipeline'!$B$8:$B$130,MATCH($B87,'Project Pipeline'!$A$7:$A$130,0)+7,1)*(INDEX('Project Pipeline'!$B$8:$B$130,MATCH($B87,'Project Pipeline'!$A$7:$A$130,0)+14,1)-INDEX('Project Pipeline'!$B$8:$B$130,MATCH($B87,'Project Pipeline'!$A$7:$A$130,0)+13,1)))/INDEX('Project Pipeline'!$B$8:$B$130,MATCH($B87,'Project Pipeline'!$A$7:$A$130,0)+14,1)</f>
        <v>0.74999999999999989</v>
      </c>
      <c r="I87" s="6">
        <f>INDEX('Project Pipeline'!$B$8:$B$130,MATCH($B87,'Project Pipeline'!$A$7:$A$130,0)+13,1)</f>
        <v>26.772988721793375</v>
      </c>
      <c r="J87" s="6">
        <f>INDEX('Project Pipeline'!$B$8:$B$130,MATCH($B87,'Project Pipeline'!$A$7:$A$130,0)+14,1)</f>
        <v>120</v>
      </c>
    </row>
    <row r="88" spans="1:10" x14ac:dyDescent="0.2">
      <c r="A88" s="604">
        <f t="shared" si="21"/>
        <v>3</v>
      </c>
      <c r="B88" s="604" t="s">
        <v>41</v>
      </c>
      <c r="C88" s="2">
        <f t="shared" si="22"/>
        <v>20</v>
      </c>
      <c r="D88" s="28" t="str">
        <f t="shared" si="20"/>
        <v>003-020</v>
      </c>
      <c r="E88" s="604">
        <f t="shared" si="23"/>
        <v>30</v>
      </c>
      <c r="F88" s="32">
        <f>INDEX('Project Pipeline'!$B$8:$B$130,MATCH($B88,'Project Pipeline'!$A$7:$A$130,0),1)</f>
        <v>25000</v>
      </c>
      <c r="G88" s="32">
        <f>INDEX('Project Pipeline'!$B$8:$B$130,MATCH($B88,'Project Pipeline'!$A$7:$A$130,0)+3,1)*12</f>
        <v>24000</v>
      </c>
      <c r="H88" s="7">
        <f>(INDEX('Project Pipeline'!$B$8:$B$130,MATCH($B88,'Project Pipeline'!$A$7:$A$130,0)+6,1)*INDEX('Project Pipeline'!$B$8:$B$130,MATCH($B88,'Project Pipeline'!$A$7:$A$130,0)+13,1)+INDEX('Project Pipeline'!$B$8:$B$130,MATCH($B88,'Project Pipeline'!$A$7:$A$130,0)+7,1)*(INDEX('Project Pipeline'!$B$8:$B$130,MATCH($B88,'Project Pipeline'!$A$7:$A$130,0)+14,1)-INDEX('Project Pipeline'!$B$8:$B$130,MATCH($B88,'Project Pipeline'!$A$7:$A$130,0)+13,1)))/INDEX('Project Pipeline'!$B$8:$B$130,MATCH($B88,'Project Pipeline'!$A$7:$A$130,0)+14,1)</f>
        <v>0.74999999999999989</v>
      </c>
      <c r="I88" s="6">
        <f>INDEX('Project Pipeline'!$B$8:$B$130,MATCH($B88,'Project Pipeline'!$A$7:$A$130,0)+13,1)</f>
        <v>26.772988721793375</v>
      </c>
      <c r="J88" s="6">
        <f>INDEX('Project Pipeline'!$B$8:$B$130,MATCH($B88,'Project Pipeline'!$A$7:$A$130,0)+14,1)</f>
        <v>120</v>
      </c>
    </row>
    <row r="89" spans="1:10" x14ac:dyDescent="0.2">
      <c r="A89" s="604">
        <f>A69+1</f>
        <v>4</v>
      </c>
      <c r="B89" s="604" t="s">
        <v>15</v>
      </c>
      <c r="C89" s="2">
        <v>1</v>
      </c>
      <c r="D89" s="28" t="str">
        <f t="shared" ref="D89:D152" si="24">TEXT(A89,"000")&amp;"-"&amp;TEXT(C89,"000")</f>
        <v>004-001</v>
      </c>
      <c r="E89" s="604">
        <f>E69+2</f>
        <v>21</v>
      </c>
      <c r="F89" s="32">
        <f>INDEX('Project Pipeline'!$B$8:$B$130,MATCH($B89,'Project Pipeline'!$A$7:$A$130,0),1)</f>
        <v>15000</v>
      </c>
      <c r="G89" s="32">
        <f>INDEX('Project Pipeline'!$B$8:$B$130,MATCH($B89,'Project Pipeline'!$A$7:$A$130,0)+3,1)*12</f>
        <v>6000</v>
      </c>
      <c r="H89" s="7">
        <f>(INDEX('Project Pipeline'!$B$8:$B$130,MATCH($B89,'Project Pipeline'!$A$7:$A$130,0)+6,1)*INDEX('Project Pipeline'!$B$8:$B$130,MATCH($B89,'Project Pipeline'!$A$7:$A$130,0)+13,1)+INDEX('Project Pipeline'!$B$8:$B$130,MATCH($B89,'Project Pipeline'!$A$7:$A$130,0)+7,1)*(INDEX('Project Pipeline'!$B$8:$B$130,MATCH($B89,'Project Pipeline'!$A$7:$A$130,0)+14,1)-INDEX('Project Pipeline'!$B$8:$B$130,MATCH($B89,'Project Pipeline'!$A$7:$A$130,0)+13,1)))/INDEX('Project Pipeline'!$B$8:$B$130,MATCH($B89,'Project Pipeline'!$A$7:$A$130,0)+14,1)</f>
        <v>0.75</v>
      </c>
      <c r="I89" s="6">
        <f>INDEX('Project Pipeline'!$B$8:$B$130,MATCH($B89,'Project Pipeline'!$A$7:$A$130,0)+13,1)</f>
        <v>71.513178015521419</v>
      </c>
      <c r="J89" s="6">
        <f>INDEX('Project Pipeline'!$B$8:$B$130,MATCH($B89,'Project Pipeline'!$A$7:$A$130,0)+14,1)</f>
        <v>96</v>
      </c>
    </row>
    <row r="90" spans="1:10" x14ac:dyDescent="0.2">
      <c r="A90" s="604">
        <f t="shared" si="21"/>
        <v>4</v>
      </c>
      <c r="B90" s="604" t="s">
        <v>15</v>
      </c>
      <c r="C90" s="2">
        <f t="shared" ref="C90:C108" si="25">C89+1</f>
        <v>2</v>
      </c>
      <c r="D90" s="28" t="str">
        <f t="shared" si="24"/>
        <v>004-002</v>
      </c>
      <c r="E90" s="604">
        <f t="shared" ref="E90:E108" si="26">E70+2</f>
        <v>24</v>
      </c>
      <c r="F90" s="32">
        <f>INDEX('Project Pipeline'!$B$8:$B$130,MATCH($B90,'Project Pipeline'!$A$7:$A$130,0),1)</f>
        <v>15000</v>
      </c>
      <c r="G90" s="32">
        <f>INDEX('Project Pipeline'!$B$8:$B$130,MATCH($B90,'Project Pipeline'!$A$7:$A$130,0)+3,1)*12</f>
        <v>6000</v>
      </c>
      <c r="H90" s="7">
        <f>(INDEX('Project Pipeline'!$B$8:$B$130,MATCH($B90,'Project Pipeline'!$A$7:$A$130,0)+6,1)*INDEX('Project Pipeline'!$B$8:$B$130,MATCH($B90,'Project Pipeline'!$A$7:$A$130,0)+13,1)+INDEX('Project Pipeline'!$B$8:$B$130,MATCH($B90,'Project Pipeline'!$A$7:$A$130,0)+7,1)*(INDEX('Project Pipeline'!$B$8:$B$130,MATCH($B90,'Project Pipeline'!$A$7:$A$130,0)+14,1)-INDEX('Project Pipeline'!$B$8:$B$130,MATCH($B90,'Project Pipeline'!$A$7:$A$130,0)+13,1)))/INDEX('Project Pipeline'!$B$8:$B$130,MATCH($B90,'Project Pipeline'!$A$7:$A$130,0)+14,1)</f>
        <v>0.75</v>
      </c>
      <c r="I90" s="6">
        <f>INDEX('Project Pipeline'!$B$8:$B$130,MATCH($B90,'Project Pipeline'!$A$7:$A$130,0)+13,1)</f>
        <v>71.513178015521419</v>
      </c>
      <c r="J90" s="6">
        <f>INDEX('Project Pipeline'!$B$8:$B$130,MATCH($B90,'Project Pipeline'!$A$7:$A$130,0)+14,1)</f>
        <v>96</v>
      </c>
    </row>
    <row r="91" spans="1:10" x14ac:dyDescent="0.2">
      <c r="A91" s="604">
        <f t="shared" si="21"/>
        <v>4</v>
      </c>
      <c r="B91" s="604" t="s">
        <v>15</v>
      </c>
      <c r="C91" s="2">
        <f t="shared" si="25"/>
        <v>3</v>
      </c>
      <c r="D91" s="28" t="str">
        <f t="shared" si="24"/>
        <v>004-003</v>
      </c>
      <c r="E91" s="604">
        <f t="shared" si="26"/>
        <v>27</v>
      </c>
      <c r="F91" s="32">
        <f>INDEX('Project Pipeline'!$B$8:$B$130,MATCH($B91,'Project Pipeline'!$A$7:$A$130,0),1)</f>
        <v>15000</v>
      </c>
      <c r="G91" s="32">
        <f>INDEX('Project Pipeline'!$B$8:$B$130,MATCH($B91,'Project Pipeline'!$A$7:$A$130,0)+3,1)*12</f>
        <v>6000</v>
      </c>
      <c r="H91" s="7">
        <f>(INDEX('Project Pipeline'!$B$8:$B$130,MATCH($B91,'Project Pipeline'!$A$7:$A$130,0)+6,1)*INDEX('Project Pipeline'!$B$8:$B$130,MATCH($B91,'Project Pipeline'!$A$7:$A$130,0)+13,1)+INDEX('Project Pipeline'!$B$8:$B$130,MATCH($B91,'Project Pipeline'!$A$7:$A$130,0)+7,1)*(INDEX('Project Pipeline'!$B$8:$B$130,MATCH($B91,'Project Pipeline'!$A$7:$A$130,0)+14,1)-INDEX('Project Pipeline'!$B$8:$B$130,MATCH($B91,'Project Pipeline'!$A$7:$A$130,0)+13,1)))/INDEX('Project Pipeline'!$B$8:$B$130,MATCH($B91,'Project Pipeline'!$A$7:$A$130,0)+14,1)</f>
        <v>0.75</v>
      </c>
      <c r="I91" s="6">
        <f>INDEX('Project Pipeline'!$B$8:$B$130,MATCH($B91,'Project Pipeline'!$A$7:$A$130,0)+13,1)</f>
        <v>71.513178015521419</v>
      </c>
      <c r="J91" s="6">
        <f>INDEX('Project Pipeline'!$B$8:$B$130,MATCH($B91,'Project Pipeline'!$A$7:$A$130,0)+14,1)</f>
        <v>96</v>
      </c>
    </row>
    <row r="92" spans="1:10" x14ac:dyDescent="0.2">
      <c r="A92" s="604">
        <f t="shared" si="21"/>
        <v>4</v>
      </c>
      <c r="B92" s="604" t="s">
        <v>15</v>
      </c>
      <c r="C92" s="2">
        <f t="shared" si="25"/>
        <v>4</v>
      </c>
      <c r="D92" s="28" t="str">
        <f t="shared" si="24"/>
        <v>004-004</v>
      </c>
      <c r="E92" s="604">
        <f t="shared" si="26"/>
        <v>29</v>
      </c>
      <c r="F92" s="32">
        <f>INDEX('Project Pipeline'!$B$8:$B$130,MATCH($B92,'Project Pipeline'!$A$7:$A$130,0),1)</f>
        <v>15000</v>
      </c>
      <c r="G92" s="32">
        <f>INDEX('Project Pipeline'!$B$8:$B$130,MATCH($B92,'Project Pipeline'!$A$7:$A$130,0)+3,1)*12</f>
        <v>6000</v>
      </c>
      <c r="H92" s="7">
        <f>(INDEX('Project Pipeline'!$B$8:$B$130,MATCH($B92,'Project Pipeline'!$A$7:$A$130,0)+6,1)*INDEX('Project Pipeline'!$B$8:$B$130,MATCH($B92,'Project Pipeline'!$A$7:$A$130,0)+13,1)+INDEX('Project Pipeline'!$B$8:$B$130,MATCH($B92,'Project Pipeline'!$A$7:$A$130,0)+7,1)*(INDEX('Project Pipeline'!$B$8:$B$130,MATCH($B92,'Project Pipeline'!$A$7:$A$130,0)+14,1)-INDEX('Project Pipeline'!$B$8:$B$130,MATCH($B92,'Project Pipeline'!$A$7:$A$130,0)+13,1)))/INDEX('Project Pipeline'!$B$8:$B$130,MATCH($B92,'Project Pipeline'!$A$7:$A$130,0)+14,1)</f>
        <v>0.75</v>
      </c>
      <c r="I92" s="6">
        <f>INDEX('Project Pipeline'!$B$8:$B$130,MATCH($B92,'Project Pipeline'!$A$7:$A$130,0)+13,1)</f>
        <v>71.513178015521419</v>
      </c>
      <c r="J92" s="6">
        <f>INDEX('Project Pipeline'!$B$8:$B$130,MATCH($B92,'Project Pipeline'!$A$7:$A$130,0)+14,1)</f>
        <v>96</v>
      </c>
    </row>
    <row r="93" spans="1:10" x14ac:dyDescent="0.2">
      <c r="A93" s="604">
        <f t="shared" si="21"/>
        <v>4</v>
      </c>
      <c r="B93" s="604" t="s">
        <v>463</v>
      </c>
      <c r="C93" s="2">
        <f t="shared" si="25"/>
        <v>5</v>
      </c>
      <c r="D93" s="28" t="str">
        <f t="shared" si="24"/>
        <v>004-005</v>
      </c>
      <c r="E93" s="604">
        <f t="shared" si="26"/>
        <v>30</v>
      </c>
      <c r="F93" s="32">
        <f>INDEX('Project Pipeline'!$B$8:$B$130,MATCH($B93,'Project Pipeline'!$A$7:$A$130,0),1)</f>
        <v>20000</v>
      </c>
      <c r="G93" s="32">
        <f>INDEX('Project Pipeline'!$B$8:$B$130,MATCH($B93,'Project Pipeline'!$A$7:$A$130,0)+3,1)*12</f>
        <v>30000</v>
      </c>
      <c r="H93" s="7">
        <f>(INDEX('Project Pipeline'!$B$8:$B$130,MATCH($B93,'Project Pipeline'!$A$7:$A$130,0)+6,1)*INDEX('Project Pipeline'!$B$8:$B$130,MATCH($B93,'Project Pipeline'!$A$7:$A$130,0)+13,1)+INDEX('Project Pipeline'!$B$8:$B$130,MATCH($B93,'Project Pipeline'!$A$7:$A$130,0)+7,1)*(INDEX('Project Pipeline'!$B$8:$B$130,MATCH($B93,'Project Pipeline'!$A$7:$A$130,0)+14,1)-INDEX('Project Pipeline'!$B$8:$B$130,MATCH($B93,'Project Pipeline'!$A$7:$A$130,0)+13,1)))/INDEX('Project Pipeline'!$B$8:$B$130,MATCH($B93,'Project Pipeline'!$A$7:$A$130,0)+14,1)</f>
        <v>0.75</v>
      </c>
      <c r="I93" s="6">
        <f>INDEX('Project Pipeline'!$B$8:$B$130,MATCH($B93,'Project Pipeline'!$A$7:$A$130,0)+13,1)</f>
        <v>28.691659673197091</v>
      </c>
      <c r="J93" s="6">
        <f>INDEX('Project Pipeline'!$B$8:$B$130,MATCH($B93,'Project Pipeline'!$A$7:$A$130,0)+14,1)</f>
        <v>60</v>
      </c>
    </row>
    <row r="94" spans="1:10" x14ac:dyDescent="0.2">
      <c r="A94" s="604">
        <f t="shared" si="21"/>
        <v>4</v>
      </c>
      <c r="B94" s="604" t="s">
        <v>463</v>
      </c>
      <c r="C94" s="2">
        <f t="shared" si="25"/>
        <v>6</v>
      </c>
      <c r="D94" s="28" t="str">
        <f t="shared" si="24"/>
        <v>004-006</v>
      </c>
      <c r="E94" s="604">
        <f t="shared" si="26"/>
        <v>30</v>
      </c>
      <c r="F94" s="32">
        <f>INDEX('Project Pipeline'!$B$8:$B$130,MATCH($B94,'Project Pipeline'!$A$7:$A$130,0),1)</f>
        <v>20000</v>
      </c>
      <c r="G94" s="32">
        <f>INDEX('Project Pipeline'!$B$8:$B$130,MATCH($B94,'Project Pipeline'!$A$7:$A$130,0)+3,1)*12</f>
        <v>30000</v>
      </c>
      <c r="H94" s="7">
        <f>(INDEX('Project Pipeline'!$B$8:$B$130,MATCH($B94,'Project Pipeline'!$A$7:$A$130,0)+6,1)*INDEX('Project Pipeline'!$B$8:$B$130,MATCH($B94,'Project Pipeline'!$A$7:$A$130,0)+13,1)+INDEX('Project Pipeline'!$B$8:$B$130,MATCH($B94,'Project Pipeline'!$A$7:$A$130,0)+7,1)*(INDEX('Project Pipeline'!$B$8:$B$130,MATCH($B94,'Project Pipeline'!$A$7:$A$130,0)+14,1)-INDEX('Project Pipeline'!$B$8:$B$130,MATCH($B94,'Project Pipeline'!$A$7:$A$130,0)+13,1)))/INDEX('Project Pipeline'!$B$8:$B$130,MATCH($B94,'Project Pipeline'!$A$7:$A$130,0)+14,1)</f>
        <v>0.75</v>
      </c>
      <c r="I94" s="6">
        <f>INDEX('Project Pipeline'!$B$8:$B$130,MATCH($B94,'Project Pipeline'!$A$7:$A$130,0)+13,1)</f>
        <v>28.691659673197091</v>
      </c>
      <c r="J94" s="6">
        <f>INDEX('Project Pipeline'!$B$8:$B$130,MATCH($B94,'Project Pipeline'!$A$7:$A$130,0)+14,1)</f>
        <v>60</v>
      </c>
    </row>
    <row r="95" spans="1:10" x14ac:dyDescent="0.2">
      <c r="A95" s="604">
        <f t="shared" si="21"/>
        <v>4</v>
      </c>
      <c r="B95" s="604" t="s">
        <v>463</v>
      </c>
      <c r="C95" s="2">
        <f t="shared" si="25"/>
        <v>7</v>
      </c>
      <c r="D95" s="28" t="str">
        <f t="shared" si="24"/>
        <v>004-007</v>
      </c>
      <c r="E95" s="604">
        <f t="shared" si="26"/>
        <v>31</v>
      </c>
      <c r="F95" s="32">
        <f>INDEX('Project Pipeline'!$B$8:$B$130,MATCH($B95,'Project Pipeline'!$A$7:$A$130,0),1)</f>
        <v>20000</v>
      </c>
      <c r="G95" s="32">
        <f>INDEX('Project Pipeline'!$B$8:$B$130,MATCH($B95,'Project Pipeline'!$A$7:$A$130,0)+3,1)*12</f>
        <v>30000</v>
      </c>
      <c r="H95" s="7">
        <f>(INDEX('Project Pipeline'!$B$8:$B$130,MATCH($B95,'Project Pipeline'!$A$7:$A$130,0)+6,1)*INDEX('Project Pipeline'!$B$8:$B$130,MATCH($B95,'Project Pipeline'!$A$7:$A$130,0)+13,1)+INDEX('Project Pipeline'!$B$8:$B$130,MATCH($B95,'Project Pipeline'!$A$7:$A$130,0)+7,1)*(INDEX('Project Pipeline'!$B$8:$B$130,MATCH($B95,'Project Pipeline'!$A$7:$A$130,0)+14,1)-INDEX('Project Pipeline'!$B$8:$B$130,MATCH($B95,'Project Pipeline'!$A$7:$A$130,0)+13,1)))/INDEX('Project Pipeline'!$B$8:$B$130,MATCH($B95,'Project Pipeline'!$A$7:$A$130,0)+14,1)</f>
        <v>0.75</v>
      </c>
      <c r="I95" s="6">
        <f>INDEX('Project Pipeline'!$B$8:$B$130,MATCH($B95,'Project Pipeline'!$A$7:$A$130,0)+13,1)</f>
        <v>28.691659673197091</v>
      </c>
      <c r="J95" s="6">
        <f>INDEX('Project Pipeline'!$B$8:$B$130,MATCH($B95,'Project Pipeline'!$A$7:$A$130,0)+14,1)</f>
        <v>60</v>
      </c>
    </row>
    <row r="96" spans="1:10" x14ac:dyDescent="0.2">
      <c r="A96" s="604">
        <f t="shared" si="21"/>
        <v>4</v>
      </c>
      <c r="B96" s="604" t="s">
        <v>463</v>
      </c>
      <c r="C96" s="2">
        <f t="shared" si="25"/>
        <v>8</v>
      </c>
      <c r="D96" s="28" t="str">
        <f t="shared" si="24"/>
        <v>004-008</v>
      </c>
      <c r="E96" s="604">
        <f t="shared" si="26"/>
        <v>31</v>
      </c>
      <c r="F96" s="32">
        <f>INDEX('Project Pipeline'!$B$8:$B$130,MATCH($B96,'Project Pipeline'!$A$7:$A$130,0),1)</f>
        <v>20000</v>
      </c>
      <c r="G96" s="32">
        <f>INDEX('Project Pipeline'!$B$8:$B$130,MATCH($B96,'Project Pipeline'!$A$7:$A$130,0)+3,1)*12</f>
        <v>30000</v>
      </c>
      <c r="H96" s="7">
        <f>(INDEX('Project Pipeline'!$B$8:$B$130,MATCH($B96,'Project Pipeline'!$A$7:$A$130,0)+6,1)*INDEX('Project Pipeline'!$B$8:$B$130,MATCH($B96,'Project Pipeline'!$A$7:$A$130,0)+13,1)+INDEX('Project Pipeline'!$B$8:$B$130,MATCH($B96,'Project Pipeline'!$A$7:$A$130,0)+7,1)*(INDEX('Project Pipeline'!$B$8:$B$130,MATCH($B96,'Project Pipeline'!$A$7:$A$130,0)+14,1)-INDEX('Project Pipeline'!$B$8:$B$130,MATCH($B96,'Project Pipeline'!$A$7:$A$130,0)+13,1)))/INDEX('Project Pipeline'!$B$8:$B$130,MATCH($B96,'Project Pipeline'!$A$7:$A$130,0)+14,1)</f>
        <v>0.75</v>
      </c>
      <c r="I96" s="6">
        <f>INDEX('Project Pipeline'!$B$8:$B$130,MATCH($B96,'Project Pipeline'!$A$7:$A$130,0)+13,1)</f>
        <v>28.691659673197091</v>
      </c>
      <c r="J96" s="6">
        <f>INDEX('Project Pipeline'!$B$8:$B$130,MATCH($B96,'Project Pipeline'!$A$7:$A$130,0)+14,1)</f>
        <v>60</v>
      </c>
    </row>
    <row r="97" spans="1:10" x14ac:dyDescent="0.2">
      <c r="A97" s="604">
        <f t="shared" si="21"/>
        <v>4</v>
      </c>
      <c r="B97" s="604" t="s">
        <v>464</v>
      </c>
      <c r="C97" s="2">
        <f t="shared" si="25"/>
        <v>9</v>
      </c>
      <c r="D97" s="28" t="str">
        <f t="shared" si="24"/>
        <v>004-009</v>
      </c>
      <c r="E97" s="604">
        <f t="shared" si="26"/>
        <v>22</v>
      </c>
      <c r="F97" s="32">
        <f>INDEX('Project Pipeline'!$B$8:$B$130,MATCH($B97,'Project Pipeline'!$A$7:$A$130,0),1)</f>
        <v>10000</v>
      </c>
      <c r="G97" s="32">
        <f>INDEX('Project Pipeline'!$B$8:$B$130,MATCH($B97,'Project Pipeline'!$A$7:$A$130,0)+3,1)*12</f>
        <v>4800</v>
      </c>
      <c r="H97" s="7">
        <f>(INDEX('Project Pipeline'!$B$8:$B$130,MATCH($B97,'Project Pipeline'!$A$7:$A$130,0)+6,1)*INDEX('Project Pipeline'!$B$8:$B$130,MATCH($B97,'Project Pipeline'!$A$7:$A$130,0)+13,1)+INDEX('Project Pipeline'!$B$8:$B$130,MATCH($B97,'Project Pipeline'!$A$7:$A$130,0)+7,1)*(INDEX('Project Pipeline'!$B$8:$B$130,MATCH($B97,'Project Pipeline'!$A$7:$A$130,0)+14,1)-INDEX('Project Pipeline'!$B$8:$B$130,MATCH($B97,'Project Pipeline'!$A$7:$A$130,0)+13,1)))/INDEX('Project Pipeline'!$B$8:$B$130,MATCH($B97,'Project Pipeline'!$A$7:$A$130,0)+14,1)</f>
        <v>0.75</v>
      </c>
      <c r="I97" s="6">
        <f>INDEX('Project Pipeline'!$B$8:$B$130,MATCH($B97,'Project Pipeline'!$A$7:$A$130,0)+13,1)</f>
        <v>57.680135957776329</v>
      </c>
      <c r="J97" s="6">
        <f>INDEX('Project Pipeline'!$B$8:$B$130,MATCH($B97,'Project Pipeline'!$A$7:$A$130,0)+14,1)</f>
        <v>60</v>
      </c>
    </row>
    <row r="98" spans="1:10" x14ac:dyDescent="0.2">
      <c r="A98" s="604">
        <f t="shared" si="21"/>
        <v>4</v>
      </c>
      <c r="B98" s="604" t="s">
        <v>464</v>
      </c>
      <c r="C98" s="2">
        <f t="shared" si="25"/>
        <v>10</v>
      </c>
      <c r="D98" s="28" t="str">
        <f t="shared" si="24"/>
        <v>004-010</v>
      </c>
      <c r="E98" s="604">
        <f t="shared" si="26"/>
        <v>25</v>
      </c>
      <c r="F98" s="32">
        <f>INDEX('Project Pipeline'!$B$8:$B$130,MATCH($B98,'Project Pipeline'!$A$7:$A$130,0),1)</f>
        <v>10000</v>
      </c>
      <c r="G98" s="32">
        <f>INDEX('Project Pipeline'!$B$8:$B$130,MATCH($B98,'Project Pipeline'!$A$7:$A$130,0)+3,1)*12</f>
        <v>4800</v>
      </c>
      <c r="H98" s="7">
        <f>(INDEX('Project Pipeline'!$B$8:$B$130,MATCH($B98,'Project Pipeline'!$A$7:$A$130,0)+6,1)*INDEX('Project Pipeline'!$B$8:$B$130,MATCH($B98,'Project Pipeline'!$A$7:$A$130,0)+13,1)+INDEX('Project Pipeline'!$B$8:$B$130,MATCH($B98,'Project Pipeline'!$A$7:$A$130,0)+7,1)*(INDEX('Project Pipeline'!$B$8:$B$130,MATCH($B98,'Project Pipeline'!$A$7:$A$130,0)+14,1)-INDEX('Project Pipeline'!$B$8:$B$130,MATCH($B98,'Project Pipeline'!$A$7:$A$130,0)+13,1)))/INDEX('Project Pipeline'!$B$8:$B$130,MATCH($B98,'Project Pipeline'!$A$7:$A$130,0)+14,1)</f>
        <v>0.75</v>
      </c>
      <c r="I98" s="6">
        <f>INDEX('Project Pipeline'!$B$8:$B$130,MATCH($B98,'Project Pipeline'!$A$7:$A$130,0)+13,1)</f>
        <v>57.680135957776329</v>
      </c>
      <c r="J98" s="6">
        <f>INDEX('Project Pipeline'!$B$8:$B$130,MATCH($B98,'Project Pipeline'!$A$7:$A$130,0)+14,1)</f>
        <v>60</v>
      </c>
    </row>
    <row r="99" spans="1:10" x14ac:dyDescent="0.2">
      <c r="A99" s="604">
        <f t="shared" si="21"/>
        <v>4</v>
      </c>
      <c r="B99" s="604" t="s">
        <v>464</v>
      </c>
      <c r="C99" s="2">
        <f t="shared" si="25"/>
        <v>11</v>
      </c>
      <c r="D99" s="28" t="str">
        <f t="shared" si="24"/>
        <v>004-011</v>
      </c>
      <c r="E99" s="604">
        <f t="shared" si="26"/>
        <v>28</v>
      </c>
      <c r="F99" s="32">
        <f>INDEX('Project Pipeline'!$B$8:$B$130,MATCH($B99,'Project Pipeline'!$A$7:$A$130,0),1)</f>
        <v>10000</v>
      </c>
      <c r="G99" s="32">
        <f>INDEX('Project Pipeline'!$B$8:$B$130,MATCH($B99,'Project Pipeline'!$A$7:$A$130,0)+3,1)*12</f>
        <v>4800</v>
      </c>
      <c r="H99" s="7">
        <f>(INDEX('Project Pipeline'!$B$8:$B$130,MATCH($B99,'Project Pipeline'!$A$7:$A$130,0)+6,1)*INDEX('Project Pipeline'!$B$8:$B$130,MATCH($B99,'Project Pipeline'!$A$7:$A$130,0)+13,1)+INDEX('Project Pipeline'!$B$8:$B$130,MATCH($B99,'Project Pipeline'!$A$7:$A$130,0)+7,1)*(INDEX('Project Pipeline'!$B$8:$B$130,MATCH($B99,'Project Pipeline'!$A$7:$A$130,0)+14,1)-INDEX('Project Pipeline'!$B$8:$B$130,MATCH($B99,'Project Pipeline'!$A$7:$A$130,0)+13,1)))/INDEX('Project Pipeline'!$B$8:$B$130,MATCH($B99,'Project Pipeline'!$A$7:$A$130,0)+14,1)</f>
        <v>0.75</v>
      </c>
      <c r="I99" s="6">
        <f>INDEX('Project Pipeline'!$B$8:$B$130,MATCH($B99,'Project Pipeline'!$A$7:$A$130,0)+13,1)</f>
        <v>57.680135957776329</v>
      </c>
      <c r="J99" s="6">
        <f>INDEX('Project Pipeline'!$B$8:$B$130,MATCH($B99,'Project Pipeline'!$A$7:$A$130,0)+14,1)</f>
        <v>60</v>
      </c>
    </row>
    <row r="100" spans="1:10" x14ac:dyDescent="0.2">
      <c r="A100" s="604">
        <f t="shared" si="21"/>
        <v>4</v>
      </c>
      <c r="B100" s="604" t="s">
        <v>464</v>
      </c>
      <c r="C100" s="2">
        <f t="shared" si="25"/>
        <v>12</v>
      </c>
      <c r="D100" s="28" t="str">
        <f t="shared" si="24"/>
        <v>004-012</v>
      </c>
      <c r="E100" s="604">
        <f t="shared" si="26"/>
        <v>31</v>
      </c>
      <c r="F100" s="32">
        <f>INDEX('Project Pipeline'!$B$8:$B$130,MATCH($B100,'Project Pipeline'!$A$7:$A$130,0),1)</f>
        <v>10000</v>
      </c>
      <c r="G100" s="32">
        <f>INDEX('Project Pipeline'!$B$8:$B$130,MATCH($B100,'Project Pipeline'!$A$7:$A$130,0)+3,1)*12</f>
        <v>4800</v>
      </c>
      <c r="H100" s="7">
        <f>(INDEX('Project Pipeline'!$B$8:$B$130,MATCH($B100,'Project Pipeline'!$A$7:$A$130,0)+6,1)*INDEX('Project Pipeline'!$B$8:$B$130,MATCH($B100,'Project Pipeline'!$A$7:$A$130,0)+13,1)+INDEX('Project Pipeline'!$B$8:$B$130,MATCH($B100,'Project Pipeline'!$A$7:$A$130,0)+7,1)*(INDEX('Project Pipeline'!$B$8:$B$130,MATCH($B100,'Project Pipeline'!$A$7:$A$130,0)+14,1)-INDEX('Project Pipeline'!$B$8:$B$130,MATCH($B100,'Project Pipeline'!$A$7:$A$130,0)+13,1)))/INDEX('Project Pipeline'!$B$8:$B$130,MATCH($B100,'Project Pipeline'!$A$7:$A$130,0)+14,1)</f>
        <v>0.75</v>
      </c>
      <c r="I100" s="6">
        <f>INDEX('Project Pipeline'!$B$8:$B$130,MATCH($B100,'Project Pipeline'!$A$7:$A$130,0)+13,1)</f>
        <v>57.680135957776329</v>
      </c>
      <c r="J100" s="6">
        <f>INDEX('Project Pipeline'!$B$8:$B$130,MATCH($B100,'Project Pipeline'!$A$7:$A$130,0)+14,1)</f>
        <v>60</v>
      </c>
    </row>
    <row r="101" spans="1:10" x14ac:dyDescent="0.2">
      <c r="A101" s="604">
        <f t="shared" si="21"/>
        <v>4</v>
      </c>
      <c r="B101" s="604" t="s">
        <v>14</v>
      </c>
      <c r="C101" s="2">
        <f t="shared" si="25"/>
        <v>13</v>
      </c>
      <c r="D101" s="28" t="str">
        <f t="shared" si="24"/>
        <v>004-013</v>
      </c>
      <c r="E101" s="604">
        <f t="shared" si="26"/>
        <v>22</v>
      </c>
      <c r="F101" s="32">
        <f>INDEX('Project Pipeline'!$B$8:$B$130,MATCH($B101,'Project Pipeline'!$A$7:$A$130,0),1)</f>
        <v>2000</v>
      </c>
      <c r="G101" s="32">
        <f>INDEX('Project Pipeline'!$B$8:$B$130,MATCH($B101,'Project Pipeline'!$A$7:$A$130,0)+3,1)*12</f>
        <v>2400</v>
      </c>
      <c r="H101" s="7">
        <f>(INDEX('Project Pipeline'!$B$8:$B$130,MATCH($B101,'Project Pipeline'!$A$7:$A$130,0)+6,1)*INDEX('Project Pipeline'!$B$8:$B$130,MATCH($B101,'Project Pipeline'!$A$7:$A$130,0)+13,1)+INDEX('Project Pipeline'!$B$8:$B$130,MATCH($B101,'Project Pipeline'!$A$7:$A$130,0)+7,1)*(INDEX('Project Pipeline'!$B$8:$B$130,MATCH($B101,'Project Pipeline'!$A$7:$A$130,0)+14,1)-INDEX('Project Pipeline'!$B$8:$B$130,MATCH($B101,'Project Pipeline'!$A$7:$A$130,0)+13,1)))/INDEX('Project Pipeline'!$B$8:$B$130,MATCH($B101,'Project Pipeline'!$A$7:$A$130,0)+14,1)</f>
        <v>0.75</v>
      </c>
      <c r="I101" s="6">
        <f>INDEX('Project Pipeline'!$B$8:$B$130,MATCH($B101,'Project Pipeline'!$A$7:$A$130,0)+13,1)</f>
        <v>21.124739598583997</v>
      </c>
      <c r="J101" s="6">
        <f>INDEX('Project Pipeline'!$B$8:$B$130,MATCH($B101,'Project Pipeline'!$A$7:$A$130,0)+14,1)</f>
        <v>60</v>
      </c>
    </row>
    <row r="102" spans="1:10" x14ac:dyDescent="0.2">
      <c r="A102" s="604">
        <f t="shared" si="21"/>
        <v>4</v>
      </c>
      <c r="B102" s="604" t="s">
        <v>14</v>
      </c>
      <c r="C102" s="2">
        <f t="shared" si="25"/>
        <v>14</v>
      </c>
      <c r="D102" s="28" t="str">
        <f t="shared" si="24"/>
        <v>004-014</v>
      </c>
      <c r="E102" s="604">
        <f t="shared" si="26"/>
        <v>24</v>
      </c>
      <c r="F102" s="32">
        <f>INDEX('Project Pipeline'!$B$8:$B$130,MATCH($B102,'Project Pipeline'!$A$7:$A$130,0),1)</f>
        <v>2000</v>
      </c>
      <c r="G102" s="32">
        <f>INDEX('Project Pipeline'!$B$8:$B$130,MATCH($B102,'Project Pipeline'!$A$7:$A$130,0)+3,1)*12</f>
        <v>2400</v>
      </c>
      <c r="H102" s="7">
        <f>(INDEX('Project Pipeline'!$B$8:$B$130,MATCH($B102,'Project Pipeline'!$A$7:$A$130,0)+6,1)*INDEX('Project Pipeline'!$B$8:$B$130,MATCH($B102,'Project Pipeline'!$A$7:$A$130,0)+13,1)+INDEX('Project Pipeline'!$B$8:$B$130,MATCH($B102,'Project Pipeline'!$A$7:$A$130,0)+7,1)*(INDEX('Project Pipeline'!$B$8:$B$130,MATCH($B102,'Project Pipeline'!$A$7:$A$130,0)+14,1)-INDEX('Project Pipeline'!$B$8:$B$130,MATCH($B102,'Project Pipeline'!$A$7:$A$130,0)+13,1)))/INDEX('Project Pipeline'!$B$8:$B$130,MATCH($B102,'Project Pipeline'!$A$7:$A$130,0)+14,1)</f>
        <v>0.75</v>
      </c>
      <c r="I102" s="6">
        <f>INDEX('Project Pipeline'!$B$8:$B$130,MATCH($B102,'Project Pipeline'!$A$7:$A$130,0)+13,1)</f>
        <v>21.124739598583997</v>
      </c>
      <c r="J102" s="6">
        <f>INDEX('Project Pipeline'!$B$8:$B$130,MATCH($B102,'Project Pipeline'!$A$7:$A$130,0)+14,1)</f>
        <v>60</v>
      </c>
    </row>
    <row r="103" spans="1:10" x14ac:dyDescent="0.2">
      <c r="A103" s="604">
        <f t="shared" si="21"/>
        <v>4</v>
      </c>
      <c r="B103" s="604" t="s">
        <v>14</v>
      </c>
      <c r="C103" s="2">
        <f t="shared" si="25"/>
        <v>15</v>
      </c>
      <c r="D103" s="28" t="str">
        <f t="shared" si="24"/>
        <v>004-015</v>
      </c>
      <c r="E103" s="604">
        <f t="shared" si="26"/>
        <v>26</v>
      </c>
      <c r="F103" s="32">
        <f>INDEX('Project Pipeline'!$B$8:$B$130,MATCH($B103,'Project Pipeline'!$A$7:$A$130,0),1)</f>
        <v>2000</v>
      </c>
      <c r="G103" s="32">
        <f>INDEX('Project Pipeline'!$B$8:$B$130,MATCH($B103,'Project Pipeline'!$A$7:$A$130,0)+3,1)*12</f>
        <v>2400</v>
      </c>
      <c r="H103" s="7">
        <f>(INDEX('Project Pipeline'!$B$8:$B$130,MATCH($B103,'Project Pipeline'!$A$7:$A$130,0)+6,1)*INDEX('Project Pipeline'!$B$8:$B$130,MATCH($B103,'Project Pipeline'!$A$7:$A$130,0)+13,1)+INDEX('Project Pipeline'!$B$8:$B$130,MATCH($B103,'Project Pipeline'!$A$7:$A$130,0)+7,1)*(INDEX('Project Pipeline'!$B$8:$B$130,MATCH($B103,'Project Pipeline'!$A$7:$A$130,0)+14,1)-INDEX('Project Pipeline'!$B$8:$B$130,MATCH($B103,'Project Pipeline'!$A$7:$A$130,0)+13,1)))/INDEX('Project Pipeline'!$B$8:$B$130,MATCH($B103,'Project Pipeline'!$A$7:$A$130,0)+14,1)</f>
        <v>0.75</v>
      </c>
      <c r="I103" s="6">
        <f>INDEX('Project Pipeline'!$B$8:$B$130,MATCH($B103,'Project Pipeline'!$A$7:$A$130,0)+13,1)</f>
        <v>21.124739598583997</v>
      </c>
      <c r="J103" s="6">
        <f>INDEX('Project Pipeline'!$B$8:$B$130,MATCH($B103,'Project Pipeline'!$A$7:$A$130,0)+14,1)</f>
        <v>60</v>
      </c>
    </row>
    <row r="104" spans="1:10" x14ac:dyDescent="0.2">
      <c r="A104" s="604">
        <f t="shared" si="21"/>
        <v>4</v>
      </c>
      <c r="B104" s="604" t="s">
        <v>14</v>
      </c>
      <c r="C104" s="2">
        <f t="shared" si="25"/>
        <v>16</v>
      </c>
      <c r="D104" s="28" t="str">
        <f t="shared" si="24"/>
        <v>004-016</v>
      </c>
      <c r="E104" s="604">
        <f t="shared" si="26"/>
        <v>28</v>
      </c>
      <c r="F104" s="32">
        <f>INDEX('Project Pipeline'!$B$8:$B$130,MATCH($B104,'Project Pipeline'!$A$7:$A$130,0),1)</f>
        <v>2000</v>
      </c>
      <c r="G104" s="32">
        <f>INDEX('Project Pipeline'!$B$8:$B$130,MATCH($B104,'Project Pipeline'!$A$7:$A$130,0)+3,1)*12</f>
        <v>2400</v>
      </c>
      <c r="H104" s="7">
        <f>(INDEX('Project Pipeline'!$B$8:$B$130,MATCH($B104,'Project Pipeline'!$A$7:$A$130,0)+6,1)*INDEX('Project Pipeline'!$B$8:$B$130,MATCH($B104,'Project Pipeline'!$A$7:$A$130,0)+13,1)+INDEX('Project Pipeline'!$B$8:$B$130,MATCH($B104,'Project Pipeline'!$A$7:$A$130,0)+7,1)*(INDEX('Project Pipeline'!$B$8:$B$130,MATCH($B104,'Project Pipeline'!$A$7:$A$130,0)+14,1)-INDEX('Project Pipeline'!$B$8:$B$130,MATCH($B104,'Project Pipeline'!$A$7:$A$130,0)+13,1)))/INDEX('Project Pipeline'!$B$8:$B$130,MATCH($B104,'Project Pipeline'!$A$7:$A$130,0)+14,1)</f>
        <v>0.75</v>
      </c>
      <c r="I104" s="6">
        <f>INDEX('Project Pipeline'!$B$8:$B$130,MATCH($B104,'Project Pipeline'!$A$7:$A$130,0)+13,1)</f>
        <v>21.124739598583997</v>
      </c>
      <c r="J104" s="6">
        <f>INDEX('Project Pipeline'!$B$8:$B$130,MATCH($B104,'Project Pipeline'!$A$7:$A$130,0)+14,1)</f>
        <v>60</v>
      </c>
    </row>
    <row r="105" spans="1:10" x14ac:dyDescent="0.2">
      <c r="A105" s="604">
        <f t="shared" si="21"/>
        <v>4</v>
      </c>
      <c r="B105" s="604" t="s">
        <v>14</v>
      </c>
      <c r="C105" s="2">
        <f t="shared" si="25"/>
        <v>17</v>
      </c>
      <c r="D105" s="28" t="str">
        <f t="shared" si="24"/>
        <v>004-017</v>
      </c>
      <c r="E105" s="604">
        <f t="shared" si="26"/>
        <v>30</v>
      </c>
      <c r="F105" s="32">
        <f>INDEX('Project Pipeline'!$B$8:$B$130,MATCH($B105,'Project Pipeline'!$A$7:$A$130,0),1)</f>
        <v>2000</v>
      </c>
      <c r="G105" s="32">
        <f>INDEX('Project Pipeline'!$B$8:$B$130,MATCH($B105,'Project Pipeline'!$A$7:$A$130,0)+3,1)*12</f>
        <v>2400</v>
      </c>
      <c r="H105" s="7">
        <f>(INDEX('Project Pipeline'!$B$8:$B$130,MATCH($B105,'Project Pipeline'!$A$7:$A$130,0)+6,1)*INDEX('Project Pipeline'!$B$8:$B$130,MATCH($B105,'Project Pipeline'!$A$7:$A$130,0)+13,1)+INDEX('Project Pipeline'!$B$8:$B$130,MATCH($B105,'Project Pipeline'!$A$7:$A$130,0)+7,1)*(INDEX('Project Pipeline'!$B$8:$B$130,MATCH($B105,'Project Pipeline'!$A$7:$A$130,0)+14,1)-INDEX('Project Pipeline'!$B$8:$B$130,MATCH($B105,'Project Pipeline'!$A$7:$A$130,0)+13,1)))/INDEX('Project Pipeline'!$B$8:$B$130,MATCH($B105,'Project Pipeline'!$A$7:$A$130,0)+14,1)</f>
        <v>0.75</v>
      </c>
      <c r="I105" s="6">
        <f>INDEX('Project Pipeline'!$B$8:$B$130,MATCH($B105,'Project Pipeline'!$A$7:$A$130,0)+13,1)</f>
        <v>21.124739598583997</v>
      </c>
      <c r="J105" s="6">
        <f>INDEX('Project Pipeline'!$B$8:$B$130,MATCH($B105,'Project Pipeline'!$A$7:$A$130,0)+14,1)</f>
        <v>60</v>
      </c>
    </row>
    <row r="106" spans="1:10" x14ac:dyDescent="0.2">
      <c r="A106" s="604">
        <f t="shared" si="21"/>
        <v>4</v>
      </c>
      <c r="B106" s="604" t="s">
        <v>14</v>
      </c>
      <c r="C106" s="2">
        <f t="shared" si="25"/>
        <v>18</v>
      </c>
      <c r="D106" s="28" t="str">
        <f t="shared" si="24"/>
        <v>004-018</v>
      </c>
      <c r="E106" s="604">
        <f t="shared" si="26"/>
        <v>32</v>
      </c>
      <c r="F106" s="32">
        <f>INDEX('Project Pipeline'!$B$8:$B$130,MATCH($B106,'Project Pipeline'!$A$7:$A$130,0),1)</f>
        <v>2000</v>
      </c>
      <c r="G106" s="32">
        <f>INDEX('Project Pipeline'!$B$8:$B$130,MATCH($B106,'Project Pipeline'!$A$7:$A$130,0)+3,1)*12</f>
        <v>2400</v>
      </c>
      <c r="H106" s="7">
        <f>(INDEX('Project Pipeline'!$B$8:$B$130,MATCH($B106,'Project Pipeline'!$A$7:$A$130,0)+6,1)*INDEX('Project Pipeline'!$B$8:$B$130,MATCH($B106,'Project Pipeline'!$A$7:$A$130,0)+13,1)+INDEX('Project Pipeline'!$B$8:$B$130,MATCH($B106,'Project Pipeline'!$A$7:$A$130,0)+7,1)*(INDEX('Project Pipeline'!$B$8:$B$130,MATCH($B106,'Project Pipeline'!$A$7:$A$130,0)+14,1)-INDEX('Project Pipeline'!$B$8:$B$130,MATCH($B106,'Project Pipeline'!$A$7:$A$130,0)+13,1)))/INDEX('Project Pipeline'!$B$8:$B$130,MATCH($B106,'Project Pipeline'!$A$7:$A$130,0)+14,1)</f>
        <v>0.75</v>
      </c>
      <c r="I106" s="6">
        <f>INDEX('Project Pipeline'!$B$8:$B$130,MATCH($B106,'Project Pipeline'!$A$7:$A$130,0)+13,1)</f>
        <v>21.124739598583997</v>
      </c>
      <c r="J106" s="6">
        <f>INDEX('Project Pipeline'!$B$8:$B$130,MATCH($B106,'Project Pipeline'!$A$7:$A$130,0)+14,1)</f>
        <v>60</v>
      </c>
    </row>
    <row r="107" spans="1:10" x14ac:dyDescent="0.2">
      <c r="A107" s="604">
        <f t="shared" si="21"/>
        <v>4</v>
      </c>
      <c r="B107" s="604" t="s">
        <v>41</v>
      </c>
      <c r="C107" s="2">
        <f t="shared" si="25"/>
        <v>19</v>
      </c>
      <c r="D107" s="28" t="str">
        <f t="shared" si="24"/>
        <v>004-019</v>
      </c>
      <c r="E107" s="604">
        <f t="shared" si="26"/>
        <v>26</v>
      </c>
      <c r="F107" s="32">
        <f>INDEX('Project Pipeline'!$B$8:$B$130,MATCH($B107,'Project Pipeline'!$A$7:$A$130,0),1)</f>
        <v>25000</v>
      </c>
      <c r="G107" s="32">
        <f>INDEX('Project Pipeline'!$B$8:$B$130,MATCH($B107,'Project Pipeline'!$A$7:$A$130,0)+3,1)*12</f>
        <v>24000</v>
      </c>
      <c r="H107" s="7">
        <f>(INDEX('Project Pipeline'!$B$8:$B$130,MATCH($B107,'Project Pipeline'!$A$7:$A$130,0)+6,1)*INDEX('Project Pipeline'!$B$8:$B$130,MATCH($B107,'Project Pipeline'!$A$7:$A$130,0)+13,1)+INDEX('Project Pipeline'!$B$8:$B$130,MATCH($B107,'Project Pipeline'!$A$7:$A$130,0)+7,1)*(INDEX('Project Pipeline'!$B$8:$B$130,MATCH($B107,'Project Pipeline'!$A$7:$A$130,0)+14,1)-INDEX('Project Pipeline'!$B$8:$B$130,MATCH($B107,'Project Pipeline'!$A$7:$A$130,0)+13,1)))/INDEX('Project Pipeline'!$B$8:$B$130,MATCH($B107,'Project Pipeline'!$A$7:$A$130,0)+14,1)</f>
        <v>0.74999999999999989</v>
      </c>
      <c r="I107" s="6">
        <f>INDEX('Project Pipeline'!$B$8:$B$130,MATCH($B107,'Project Pipeline'!$A$7:$A$130,0)+13,1)</f>
        <v>26.772988721793375</v>
      </c>
      <c r="J107" s="6">
        <f>INDEX('Project Pipeline'!$B$8:$B$130,MATCH($B107,'Project Pipeline'!$A$7:$A$130,0)+14,1)</f>
        <v>120</v>
      </c>
    </row>
    <row r="108" spans="1:10" x14ac:dyDescent="0.2">
      <c r="A108" s="604">
        <f t="shared" si="21"/>
        <v>4</v>
      </c>
      <c r="B108" s="604" t="s">
        <v>41</v>
      </c>
      <c r="C108" s="2">
        <f t="shared" si="25"/>
        <v>20</v>
      </c>
      <c r="D108" s="28" t="str">
        <f t="shared" si="24"/>
        <v>004-020</v>
      </c>
      <c r="E108" s="604">
        <f t="shared" si="26"/>
        <v>32</v>
      </c>
      <c r="F108" s="32">
        <f>INDEX('Project Pipeline'!$B$8:$B$130,MATCH($B108,'Project Pipeline'!$A$7:$A$130,0),1)</f>
        <v>25000</v>
      </c>
      <c r="G108" s="32">
        <f>INDEX('Project Pipeline'!$B$8:$B$130,MATCH($B108,'Project Pipeline'!$A$7:$A$130,0)+3,1)*12</f>
        <v>24000</v>
      </c>
      <c r="H108" s="7">
        <f>(INDEX('Project Pipeline'!$B$8:$B$130,MATCH($B108,'Project Pipeline'!$A$7:$A$130,0)+6,1)*INDEX('Project Pipeline'!$B$8:$B$130,MATCH($B108,'Project Pipeline'!$A$7:$A$130,0)+13,1)+INDEX('Project Pipeline'!$B$8:$B$130,MATCH($B108,'Project Pipeline'!$A$7:$A$130,0)+7,1)*(INDEX('Project Pipeline'!$B$8:$B$130,MATCH($B108,'Project Pipeline'!$A$7:$A$130,0)+14,1)-INDEX('Project Pipeline'!$B$8:$B$130,MATCH($B108,'Project Pipeline'!$A$7:$A$130,0)+13,1)))/INDEX('Project Pipeline'!$B$8:$B$130,MATCH($B108,'Project Pipeline'!$A$7:$A$130,0)+14,1)</f>
        <v>0.74999999999999989</v>
      </c>
      <c r="I108" s="6">
        <f>INDEX('Project Pipeline'!$B$8:$B$130,MATCH($B108,'Project Pipeline'!$A$7:$A$130,0)+13,1)</f>
        <v>26.772988721793375</v>
      </c>
      <c r="J108" s="6">
        <f>INDEX('Project Pipeline'!$B$8:$B$130,MATCH($B108,'Project Pipeline'!$A$7:$A$130,0)+14,1)</f>
        <v>120</v>
      </c>
    </row>
    <row r="109" spans="1:10" x14ac:dyDescent="0.2">
      <c r="A109" s="604">
        <f>A89+1</f>
        <v>5</v>
      </c>
      <c r="B109" s="604" t="s">
        <v>15</v>
      </c>
      <c r="C109" s="2">
        <v>1</v>
      </c>
      <c r="D109" s="28" t="str">
        <f t="shared" si="24"/>
        <v>005-001</v>
      </c>
      <c r="E109" s="604">
        <f>E89+1</f>
        <v>22</v>
      </c>
      <c r="F109" s="32">
        <f>INDEX('Project Pipeline'!$B$8:$B$130,MATCH($B109,'Project Pipeline'!$A$7:$A$130,0),1)</f>
        <v>15000</v>
      </c>
      <c r="G109" s="32">
        <f>INDEX('Project Pipeline'!$B$8:$B$130,MATCH($B109,'Project Pipeline'!$A$7:$A$130,0)+3,1)*12</f>
        <v>6000</v>
      </c>
      <c r="H109" s="7">
        <f>(INDEX('Project Pipeline'!$B$8:$B$130,MATCH($B109,'Project Pipeline'!$A$7:$A$130,0)+6,1)*INDEX('Project Pipeline'!$B$8:$B$130,MATCH($B109,'Project Pipeline'!$A$7:$A$130,0)+13,1)+INDEX('Project Pipeline'!$B$8:$B$130,MATCH($B109,'Project Pipeline'!$A$7:$A$130,0)+7,1)*(INDEX('Project Pipeline'!$B$8:$B$130,MATCH($B109,'Project Pipeline'!$A$7:$A$130,0)+14,1)-INDEX('Project Pipeline'!$B$8:$B$130,MATCH($B109,'Project Pipeline'!$A$7:$A$130,0)+13,1)))/INDEX('Project Pipeline'!$B$8:$B$130,MATCH($B109,'Project Pipeline'!$A$7:$A$130,0)+14,1)</f>
        <v>0.75</v>
      </c>
      <c r="I109" s="6">
        <f>INDEX('Project Pipeline'!$B$8:$B$130,MATCH($B109,'Project Pipeline'!$A$7:$A$130,0)+13,1)</f>
        <v>71.513178015521419</v>
      </c>
      <c r="J109" s="6">
        <f>INDEX('Project Pipeline'!$B$8:$B$130,MATCH($B109,'Project Pipeline'!$A$7:$A$130,0)+14,1)</f>
        <v>96</v>
      </c>
    </row>
    <row r="110" spans="1:10" x14ac:dyDescent="0.2">
      <c r="A110" s="604">
        <f t="shared" si="21"/>
        <v>5</v>
      </c>
      <c r="B110" s="604" t="s">
        <v>15</v>
      </c>
      <c r="C110" s="2">
        <f t="shared" ref="C110:C128" si="27">C109+1</f>
        <v>2</v>
      </c>
      <c r="D110" s="28" t="str">
        <f t="shared" si="24"/>
        <v>005-002</v>
      </c>
      <c r="E110" s="604">
        <f t="shared" ref="E110:E173" si="28">E90+1</f>
        <v>25</v>
      </c>
      <c r="F110" s="32">
        <f>INDEX('Project Pipeline'!$B$8:$B$130,MATCH($B110,'Project Pipeline'!$A$7:$A$130,0),1)</f>
        <v>15000</v>
      </c>
      <c r="G110" s="32">
        <f>INDEX('Project Pipeline'!$B$8:$B$130,MATCH($B110,'Project Pipeline'!$A$7:$A$130,0)+3,1)*12</f>
        <v>6000</v>
      </c>
      <c r="H110" s="7">
        <f>(INDEX('Project Pipeline'!$B$8:$B$130,MATCH($B110,'Project Pipeline'!$A$7:$A$130,0)+6,1)*INDEX('Project Pipeline'!$B$8:$B$130,MATCH($B110,'Project Pipeline'!$A$7:$A$130,0)+13,1)+INDEX('Project Pipeline'!$B$8:$B$130,MATCH($B110,'Project Pipeline'!$A$7:$A$130,0)+7,1)*(INDEX('Project Pipeline'!$B$8:$B$130,MATCH($B110,'Project Pipeline'!$A$7:$A$130,0)+14,1)-INDEX('Project Pipeline'!$B$8:$B$130,MATCH($B110,'Project Pipeline'!$A$7:$A$130,0)+13,1)))/INDEX('Project Pipeline'!$B$8:$B$130,MATCH($B110,'Project Pipeline'!$A$7:$A$130,0)+14,1)</f>
        <v>0.75</v>
      </c>
      <c r="I110" s="6">
        <f>INDEX('Project Pipeline'!$B$8:$B$130,MATCH($B110,'Project Pipeline'!$A$7:$A$130,0)+13,1)</f>
        <v>71.513178015521419</v>
      </c>
      <c r="J110" s="6">
        <f>INDEX('Project Pipeline'!$B$8:$B$130,MATCH($B110,'Project Pipeline'!$A$7:$A$130,0)+14,1)</f>
        <v>96</v>
      </c>
    </row>
    <row r="111" spans="1:10" x14ac:dyDescent="0.2">
      <c r="A111" s="604">
        <f t="shared" si="21"/>
        <v>5</v>
      </c>
      <c r="B111" s="604" t="s">
        <v>15</v>
      </c>
      <c r="C111" s="2">
        <f t="shared" si="27"/>
        <v>3</v>
      </c>
      <c r="D111" s="28" t="str">
        <f t="shared" si="24"/>
        <v>005-003</v>
      </c>
      <c r="E111" s="604">
        <f t="shared" si="28"/>
        <v>28</v>
      </c>
      <c r="F111" s="32">
        <f>INDEX('Project Pipeline'!$B$8:$B$130,MATCH($B111,'Project Pipeline'!$A$7:$A$130,0),1)</f>
        <v>15000</v>
      </c>
      <c r="G111" s="32">
        <f>INDEX('Project Pipeline'!$B$8:$B$130,MATCH($B111,'Project Pipeline'!$A$7:$A$130,0)+3,1)*12</f>
        <v>6000</v>
      </c>
      <c r="H111" s="7">
        <f>(INDEX('Project Pipeline'!$B$8:$B$130,MATCH($B111,'Project Pipeline'!$A$7:$A$130,0)+6,1)*INDEX('Project Pipeline'!$B$8:$B$130,MATCH($B111,'Project Pipeline'!$A$7:$A$130,0)+13,1)+INDEX('Project Pipeline'!$B$8:$B$130,MATCH($B111,'Project Pipeline'!$A$7:$A$130,0)+7,1)*(INDEX('Project Pipeline'!$B$8:$B$130,MATCH($B111,'Project Pipeline'!$A$7:$A$130,0)+14,1)-INDEX('Project Pipeline'!$B$8:$B$130,MATCH($B111,'Project Pipeline'!$A$7:$A$130,0)+13,1)))/INDEX('Project Pipeline'!$B$8:$B$130,MATCH($B111,'Project Pipeline'!$A$7:$A$130,0)+14,1)</f>
        <v>0.75</v>
      </c>
      <c r="I111" s="6">
        <f>INDEX('Project Pipeline'!$B$8:$B$130,MATCH($B111,'Project Pipeline'!$A$7:$A$130,0)+13,1)</f>
        <v>71.513178015521419</v>
      </c>
      <c r="J111" s="6">
        <f>INDEX('Project Pipeline'!$B$8:$B$130,MATCH($B111,'Project Pipeline'!$A$7:$A$130,0)+14,1)</f>
        <v>96</v>
      </c>
    </row>
    <row r="112" spans="1:10" x14ac:dyDescent="0.2">
      <c r="A112" s="604">
        <f t="shared" si="21"/>
        <v>5</v>
      </c>
      <c r="B112" s="604" t="s">
        <v>15</v>
      </c>
      <c r="C112" s="2">
        <f t="shared" si="27"/>
        <v>4</v>
      </c>
      <c r="D112" s="28" t="str">
        <f t="shared" si="24"/>
        <v>005-004</v>
      </c>
      <c r="E112" s="604">
        <f t="shared" si="28"/>
        <v>30</v>
      </c>
      <c r="F112" s="32">
        <f>INDEX('Project Pipeline'!$B$8:$B$130,MATCH($B112,'Project Pipeline'!$A$7:$A$130,0),1)</f>
        <v>15000</v>
      </c>
      <c r="G112" s="32">
        <f>INDEX('Project Pipeline'!$B$8:$B$130,MATCH($B112,'Project Pipeline'!$A$7:$A$130,0)+3,1)*12</f>
        <v>6000</v>
      </c>
      <c r="H112" s="7">
        <f>(INDEX('Project Pipeline'!$B$8:$B$130,MATCH($B112,'Project Pipeline'!$A$7:$A$130,0)+6,1)*INDEX('Project Pipeline'!$B$8:$B$130,MATCH($B112,'Project Pipeline'!$A$7:$A$130,0)+13,1)+INDEX('Project Pipeline'!$B$8:$B$130,MATCH($B112,'Project Pipeline'!$A$7:$A$130,0)+7,1)*(INDEX('Project Pipeline'!$B$8:$B$130,MATCH($B112,'Project Pipeline'!$A$7:$A$130,0)+14,1)-INDEX('Project Pipeline'!$B$8:$B$130,MATCH($B112,'Project Pipeline'!$A$7:$A$130,0)+13,1)))/INDEX('Project Pipeline'!$B$8:$B$130,MATCH($B112,'Project Pipeline'!$A$7:$A$130,0)+14,1)</f>
        <v>0.75</v>
      </c>
      <c r="I112" s="6">
        <f>INDEX('Project Pipeline'!$B$8:$B$130,MATCH($B112,'Project Pipeline'!$A$7:$A$130,0)+13,1)</f>
        <v>71.513178015521419</v>
      </c>
      <c r="J112" s="6">
        <f>INDEX('Project Pipeline'!$B$8:$B$130,MATCH($B112,'Project Pipeline'!$A$7:$A$130,0)+14,1)</f>
        <v>96</v>
      </c>
    </row>
    <row r="113" spans="1:10" x14ac:dyDescent="0.2">
      <c r="A113" s="604">
        <f t="shared" si="21"/>
        <v>5</v>
      </c>
      <c r="B113" s="604" t="s">
        <v>463</v>
      </c>
      <c r="C113" s="2">
        <f t="shared" si="27"/>
        <v>5</v>
      </c>
      <c r="D113" s="28" t="str">
        <f t="shared" si="24"/>
        <v>005-005</v>
      </c>
      <c r="E113" s="604">
        <f t="shared" si="28"/>
        <v>31</v>
      </c>
      <c r="F113" s="32">
        <f>INDEX('Project Pipeline'!$B$8:$B$130,MATCH($B113,'Project Pipeline'!$A$7:$A$130,0),1)</f>
        <v>20000</v>
      </c>
      <c r="G113" s="32">
        <f>INDEX('Project Pipeline'!$B$8:$B$130,MATCH($B113,'Project Pipeline'!$A$7:$A$130,0)+3,1)*12</f>
        <v>30000</v>
      </c>
      <c r="H113" s="7">
        <f>(INDEX('Project Pipeline'!$B$8:$B$130,MATCH($B113,'Project Pipeline'!$A$7:$A$130,0)+6,1)*INDEX('Project Pipeline'!$B$8:$B$130,MATCH($B113,'Project Pipeline'!$A$7:$A$130,0)+13,1)+INDEX('Project Pipeline'!$B$8:$B$130,MATCH($B113,'Project Pipeline'!$A$7:$A$130,0)+7,1)*(INDEX('Project Pipeline'!$B$8:$B$130,MATCH($B113,'Project Pipeline'!$A$7:$A$130,0)+14,1)-INDEX('Project Pipeline'!$B$8:$B$130,MATCH($B113,'Project Pipeline'!$A$7:$A$130,0)+13,1)))/INDEX('Project Pipeline'!$B$8:$B$130,MATCH($B113,'Project Pipeline'!$A$7:$A$130,0)+14,1)</f>
        <v>0.75</v>
      </c>
      <c r="I113" s="6">
        <f>INDEX('Project Pipeline'!$B$8:$B$130,MATCH($B113,'Project Pipeline'!$A$7:$A$130,0)+13,1)</f>
        <v>28.691659673197091</v>
      </c>
      <c r="J113" s="6">
        <f>INDEX('Project Pipeline'!$B$8:$B$130,MATCH($B113,'Project Pipeline'!$A$7:$A$130,0)+14,1)</f>
        <v>60</v>
      </c>
    </row>
    <row r="114" spans="1:10" x14ac:dyDescent="0.2">
      <c r="A114" s="604">
        <f t="shared" si="21"/>
        <v>5</v>
      </c>
      <c r="B114" s="604" t="s">
        <v>463</v>
      </c>
      <c r="C114" s="2">
        <f t="shared" si="27"/>
        <v>6</v>
      </c>
      <c r="D114" s="28" t="str">
        <f t="shared" si="24"/>
        <v>005-006</v>
      </c>
      <c r="E114" s="604">
        <f t="shared" si="28"/>
        <v>31</v>
      </c>
      <c r="F114" s="32">
        <f>INDEX('Project Pipeline'!$B$8:$B$130,MATCH($B114,'Project Pipeline'!$A$7:$A$130,0),1)</f>
        <v>20000</v>
      </c>
      <c r="G114" s="32">
        <f>INDEX('Project Pipeline'!$B$8:$B$130,MATCH($B114,'Project Pipeline'!$A$7:$A$130,0)+3,1)*12</f>
        <v>30000</v>
      </c>
      <c r="H114" s="7">
        <f>(INDEX('Project Pipeline'!$B$8:$B$130,MATCH($B114,'Project Pipeline'!$A$7:$A$130,0)+6,1)*INDEX('Project Pipeline'!$B$8:$B$130,MATCH($B114,'Project Pipeline'!$A$7:$A$130,0)+13,1)+INDEX('Project Pipeline'!$B$8:$B$130,MATCH($B114,'Project Pipeline'!$A$7:$A$130,0)+7,1)*(INDEX('Project Pipeline'!$B$8:$B$130,MATCH($B114,'Project Pipeline'!$A$7:$A$130,0)+14,1)-INDEX('Project Pipeline'!$B$8:$B$130,MATCH($B114,'Project Pipeline'!$A$7:$A$130,0)+13,1)))/INDEX('Project Pipeline'!$B$8:$B$130,MATCH($B114,'Project Pipeline'!$A$7:$A$130,0)+14,1)</f>
        <v>0.75</v>
      </c>
      <c r="I114" s="6">
        <f>INDEX('Project Pipeline'!$B$8:$B$130,MATCH($B114,'Project Pipeline'!$A$7:$A$130,0)+13,1)</f>
        <v>28.691659673197091</v>
      </c>
      <c r="J114" s="6">
        <f>INDEX('Project Pipeline'!$B$8:$B$130,MATCH($B114,'Project Pipeline'!$A$7:$A$130,0)+14,1)</f>
        <v>60</v>
      </c>
    </row>
    <row r="115" spans="1:10" x14ac:dyDescent="0.2">
      <c r="A115" s="604">
        <f t="shared" si="21"/>
        <v>5</v>
      </c>
      <c r="B115" s="604" t="s">
        <v>463</v>
      </c>
      <c r="C115" s="2">
        <f t="shared" si="27"/>
        <v>7</v>
      </c>
      <c r="D115" s="28" t="str">
        <f t="shared" si="24"/>
        <v>005-007</v>
      </c>
      <c r="E115" s="604">
        <f t="shared" si="28"/>
        <v>32</v>
      </c>
      <c r="F115" s="32">
        <f>INDEX('Project Pipeline'!$B$8:$B$130,MATCH($B115,'Project Pipeline'!$A$7:$A$130,0),1)</f>
        <v>20000</v>
      </c>
      <c r="G115" s="32">
        <f>INDEX('Project Pipeline'!$B$8:$B$130,MATCH($B115,'Project Pipeline'!$A$7:$A$130,0)+3,1)*12</f>
        <v>30000</v>
      </c>
      <c r="H115" s="7">
        <f>(INDEX('Project Pipeline'!$B$8:$B$130,MATCH($B115,'Project Pipeline'!$A$7:$A$130,0)+6,1)*INDEX('Project Pipeline'!$B$8:$B$130,MATCH($B115,'Project Pipeline'!$A$7:$A$130,0)+13,1)+INDEX('Project Pipeline'!$B$8:$B$130,MATCH($B115,'Project Pipeline'!$A$7:$A$130,0)+7,1)*(INDEX('Project Pipeline'!$B$8:$B$130,MATCH($B115,'Project Pipeline'!$A$7:$A$130,0)+14,1)-INDEX('Project Pipeline'!$B$8:$B$130,MATCH($B115,'Project Pipeline'!$A$7:$A$130,0)+13,1)))/INDEX('Project Pipeline'!$B$8:$B$130,MATCH($B115,'Project Pipeline'!$A$7:$A$130,0)+14,1)</f>
        <v>0.75</v>
      </c>
      <c r="I115" s="6">
        <f>INDEX('Project Pipeline'!$B$8:$B$130,MATCH($B115,'Project Pipeline'!$A$7:$A$130,0)+13,1)</f>
        <v>28.691659673197091</v>
      </c>
      <c r="J115" s="6">
        <f>INDEX('Project Pipeline'!$B$8:$B$130,MATCH($B115,'Project Pipeline'!$A$7:$A$130,0)+14,1)</f>
        <v>60</v>
      </c>
    </row>
    <row r="116" spans="1:10" x14ac:dyDescent="0.2">
      <c r="A116" s="604">
        <f t="shared" si="21"/>
        <v>5</v>
      </c>
      <c r="B116" s="604" t="s">
        <v>463</v>
      </c>
      <c r="C116" s="2">
        <f t="shared" si="27"/>
        <v>8</v>
      </c>
      <c r="D116" s="28" t="str">
        <f t="shared" si="24"/>
        <v>005-008</v>
      </c>
      <c r="E116" s="604">
        <f t="shared" si="28"/>
        <v>32</v>
      </c>
      <c r="F116" s="32">
        <f>INDEX('Project Pipeline'!$B$8:$B$130,MATCH($B116,'Project Pipeline'!$A$7:$A$130,0),1)</f>
        <v>20000</v>
      </c>
      <c r="G116" s="32">
        <f>INDEX('Project Pipeline'!$B$8:$B$130,MATCH($B116,'Project Pipeline'!$A$7:$A$130,0)+3,1)*12</f>
        <v>30000</v>
      </c>
      <c r="H116" s="7">
        <f>(INDEX('Project Pipeline'!$B$8:$B$130,MATCH($B116,'Project Pipeline'!$A$7:$A$130,0)+6,1)*INDEX('Project Pipeline'!$B$8:$B$130,MATCH($B116,'Project Pipeline'!$A$7:$A$130,0)+13,1)+INDEX('Project Pipeline'!$B$8:$B$130,MATCH($B116,'Project Pipeline'!$A$7:$A$130,0)+7,1)*(INDEX('Project Pipeline'!$B$8:$B$130,MATCH($B116,'Project Pipeline'!$A$7:$A$130,0)+14,1)-INDEX('Project Pipeline'!$B$8:$B$130,MATCH($B116,'Project Pipeline'!$A$7:$A$130,0)+13,1)))/INDEX('Project Pipeline'!$B$8:$B$130,MATCH($B116,'Project Pipeline'!$A$7:$A$130,0)+14,1)</f>
        <v>0.75</v>
      </c>
      <c r="I116" s="6">
        <f>INDEX('Project Pipeline'!$B$8:$B$130,MATCH($B116,'Project Pipeline'!$A$7:$A$130,0)+13,1)</f>
        <v>28.691659673197091</v>
      </c>
      <c r="J116" s="6">
        <f>INDEX('Project Pipeline'!$B$8:$B$130,MATCH($B116,'Project Pipeline'!$A$7:$A$130,0)+14,1)</f>
        <v>60</v>
      </c>
    </row>
    <row r="117" spans="1:10" x14ac:dyDescent="0.2">
      <c r="A117" s="604">
        <f t="shared" si="21"/>
        <v>5</v>
      </c>
      <c r="B117" s="604" t="s">
        <v>464</v>
      </c>
      <c r="C117" s="2">
        <f t="shared" si="27"/>
        <v>9</v>
      </c>
      <c r="D117" s="28" t="str">
        <f t="shared" si="24"/>
        <v>005-009</v>
      </c>
      <c r="E117" s="604">
        <f t="shared" si="28"/>
        <v>23</v>
      </c>
      <c r="F117" s="32">
        <f>INDEX('Project Pipeline'!$B$8:$B$130,MATCH($B117,'Project Pipeline'!$A$7:$A$130,0),1)</f>
        <v>10000</v>
      </c>
      <c r="G117" s="32">
        <f>INDEX('Project Pipeline'!$B$8:$B$130,MATCH($B117,'Project Pipeline'!$A$7:$A$130,0)+3,1)*12</f>
        <v>4800</v>
      </c>
      <c r="H117" s="7">
        <f>(INDEX('Project Pipeline'!$B$8:$B$130,MATCH($B117,'Project Pipeline'!$A$7:$A$130,0)+6,1)*INDEX('Project Pipeline'!$B$8:$B$130,MATCH($B117,'Project Pipeline'!$A$7:$A$130,0)+13,1)+INDEX('Project Pipeline'!$B$8:$B$130,MATCH($B117,'Project Pipeline'!$A$7:$A$130,0)+7,1)*(INDEX('Project Pipeline'!$B$8:$B$130,MATCH($B117,'Project Pipeline'!$A$7:$A$130,0)+14,1)-INDEX('Project Pipeline'!$B$8:$B$130,MATCH($B117,'Project Pipeline'!$A$7:$A$130,0)+13,1)))/INDEX('Project Pipeline'!$B$8:$B$130,MATCH($B117,'Project Pipeline'!$A$7:$A$130,0)+14,1)</f>
        <v>0.75</v>
      </c>
      <c r="I117" s="6">
        <f>INDEX('Project Pipeline'!$B$8:$B$130,MATCH($B117,'Project Pipeline'!$A$7:$A$130,0)+13,1)</f>
        <v>57.680135957776329</v>
      </c>
      <c r="J117" s="6">
        <f>INDEX('Project Pipeline'!$B$8:$B$130,MATCH($B117,'Project Pipeline'!$A$7:$A$130,0)+14,1)</f>
        <v>60</v>
      </c>
    </row>
    <row r="118" spans="1:10" x14ac:dyDescent="0.2">
      <c r="A118" s="604">
        <f t="shared" si="21"/>
        <v>5</v>
      </c>
      <c r="B118" s="604" t="s">
        <v>464</v>
      </c>
      <c r="C118" s="2">
        <f t="shared" si="27"/>
        <v>10</v>
      </c>
      <c r="D118" s="28" t="str">
        <f t="shared" si="24"/>
        <v>005-010</v>
      </c>
      <c r="E118" s="604">
        <f t="shared" si="28"/>
        <v>26</v>
      </c>
      <c r="F118" s="32">
        <f>INDEX('Project Pipeline'!$B$8:$B$130,MATCH($B118,'Project Pipeline'!$A$7:$A$130,0),1)</f>
        <v>10000</v>
      </c>
      <c r="G118" s="32">
        <f>INDEX('Project Pipeline'!$B$8:$B$130,MATCH($B118,'Project Pipeline'!$A$7:$A$130,0)+3,1)*12</f>
        <v>4800</v>
      </c>
      <c r="H118" s="7">
        <f>(INDEX('Project Pipeline'!$B$8:$B$130,MATCH($B118,'Project Pipeline'!$A$7:$A$130,0)+6,1)*INDEX('Project Pipeline'!$B$8:$B$130,MATCH($B118,'Project Pipeline'!$A$7:$A$130,0)+13,1)+INDEX('Project Pipeline'!$B$8:$B$130,MATCH($B118,'Project Pipeline'!$A$7:$A$130,0)+7,1)*(INDEX('Project Pipeline'!$B$8:$B$130,MATCH($B118,'Project Pipeline'!$A$7:$A$130,0)+14,1)-INDEX('Project Pipeline'!$B$8:$B$130,MATCH($B118,'Project Pipeline'!$A$7:$A$130,0)+13,1)))/INDEX('Project Pipeline'!$B$8:$B$130,MATCH($B118,'Project Pipeline'!$A$7:$A$130,0)+14,1)</f>
        <v>0.75</v>
      </c>
      <c r="I118" s="6">
        <f>INDEX('Project Pipeline'!$B$8:$B$130,MATCH($B118,'Project Pipeline'!$A$7:$A$130,0)+13,1)</f>
        <v>57.680135957776329</v>
      </c>
      <c r="J118" s="6">
        <f>INDEX('Project Pipeline'!$B$8:$B$130,MATCH($B118,'Project Pipeline'!$A$7:$A$130,0)+14,1)</f>
        <v>60</v>
      </c>
    </row>
    <row r="119" spans="1:10" x14ac:dyDescent="0.2">
      <c r="A119" s="604">
        <f t="shared" si="21"/>
        <v>5</v>
      </c>
      <c r="B119" s="604" t="s">
        <v>464</v>
      </c>
      <c r="C119" s="2">
        <f t="shared" si="27"/>
        <v>11</v>
      </c>
      <c r="D119" s="28" t="str">
        <f t="shared" si="24"/>
        <v>005-011</v>
      </c>
      <c r="E119" s="604">
        <f t="shared" si="28"/>
        <v>29</v>
      </c>
      <c r="F119" s="32">
        <f>INDEX('Project Pipeline'!$B$8:$B$130,MATCH($B119,'Project Pipeline'!$A$7:$A$130,0),1)</f>
        <v>10000</v>
      </c>
      <c r="G119" s="32">
        <f>INDEX('Project Pipeline'!$B$8:$B$130,MATCH($B119,'Project Pipeline'!$A$7:$A$130,0)+3,1)*12</f>
        <v>4800</v>
      </c>
      <c r="H119" s="7">
        <f>(INDEX('Project Pipeline'!$B$8:$B$130,MATCH($B119,'Project Pipeline'!$A$7:$A$130,0)+6,1)*INDEX('Project Pipeline'!$B$8:$B$130,MATCH($B119,'Project Pipeline'!$A$7:$A$130,0)+13,1)+INDEX('Project Pipeline'!$B$8:$B$130,MATCH($B119,'Project Pipeline'!$A$7:$A$130,0)+7,1)*(INDEX('Project Pipeline'!$B$8:$B$130,MATCH($B119,'Project Pipeline'!$A$7:$A$130,0)+14,1)-INDEX('Project Pipeline'!$B$8:$B$130,MATCH($B119,'Project Pipeline'!$A$7:$A$130,0)+13,1)))/INDEX('Project Pipeline'!$B$8:$B$130,MATCH($B119,'Project Pipeline'!$A$7:$A$130,0)+14,1)</f>
        <v>0.75</v>
      </c>
      <c r="I119" s="6">
        <f>INDEX('Project Pipeline'!$B$8:$B$130,MATCH($B119,'Project Pipeline'!$A$7:$A$130,0)+13,1)</f>
        <v>57.680135957776329</v>
      </c>
      <c r="J119" s="6">
        <f>INDEX('Project Pipeline'!$B$8:$B$130,MATCH($B119,'Project Pipeline'!$A$7:$A$130,0)+14,1)</f>
        <v>60</v>
      </c>
    </row>
    <row r="120" spans="1:10" x14ac:dyDescent="0.2">
      <c r="A120" s="604">
        <f t="shared" si="21"/>
        <v>5</v>
      </c>
      <c r="B120" s="604" t="s">
        <v>464</v>
      </c>
      <c r="C120" s="2">
        <f t="shared" si="27"/>
        <v>12</v>
      </c>
      <c r="D120" s="28" t="str">
        <f t="shared" si="24"/>
        <v>005-012</v>
      </c>
      <c r="E120" s="604">
        <f t="shared" si="28"/>
        <v>32</v>
      </c>
      <c r="F120" s="32">
        <f>INDEX('Project Pipeline'!$B$8:$B$130,MATCH($B120,'Project Pipeline'!$A$7:$A$130,0),1)</f>
        <v>10000</v>
      </c>
      <c r="G120" s="32">
        <f>INDEX('Project Pipeline'!$B$8:$B$130,MATCH($B120,'Project Pipeline'!$A$7:$A$130,0)+3,1)*12</f>
        <v>4800</v>
      </c>
      <c r="H120" s="7">
        <f>(INDEX('Project Pipeline'!$B$8:$B$130,MATCH($B120,'Project Pipeline'!$A$7:$A$130,0)+6,1)*INDEX('Project Pipeline'!$B$8:$B$130,MATCH($B120,'Project Pipeline'!$A$7:$A$130,0)+13,1)+INDEX('Project Pipeline'!$B$8:$B$130,MATCH($B120,'Project Pipeline'!$A$7:$A$130,0)+7,1)*(INDEX('Project Pipeline'!$B$8:$B$130,MATCH($B120,'Project Pipeline'!$A$7:$A$130,0)+14,1)-INDEX('Project Pipeline'!$B$8:$B$130,MATCH($B120,'Project Pipeline'!$A$7:$A$130,0)+13,1)))/INDEX('Project Pipeline'!$B$8:$B$130,MATCH($B120,'Project Pipeline'!$A$7:$A$130,0)+14,1)</f>
        <v>0.75</v>
      </c>
      <c r="I120" s="6">
        <f>INDEX('Project Pipeline'!$B$8:$B$130,MATCH($B120,'Project Pipeline'!$A$7:$A$130,0)+13,1)</f>
        <v>57.680135957776329</v>
      </c>
      <c r="J120" s="6">
        <f>INDEX('Project Pipeline'!$B$8:$B$130,MATCH($B120,'Project Pipeline'!$A$7:$A$130,0)+14,1)</f>
        <v>60</v>
      </c>
    </row>
    <row r="121" spans="1:10" x14ac:dyDescent="0.2">
      <c r="A121" s="604">
        <f t="shared" si="21"/>
        <v>5</v>
      </c>
      <c r="B121" s="604" t="s">
        <v>14</v>
      </c>
      <c r="C121" s="2">
        <f t="shared" si="27"/>
        <v>13</v>
      </c>
      <c r="D121" s="28" t="str">
        <f t="shared" si="24"/>
        <v>005-013</v>
      </c>
      <c r="E121" s="604">
        <f t="shared" si="28"/>
        <v>23</v>
      </c>
      <c r="F121" s="32">
        <f>INDEX('Project Pipeline'!$B$8:$B$130,MATCH($B121,'Project Pipeline'!$A$7:$A$130,0),1)</f>
        <v>2000</v>
      </c>
      <c r="G121" s="32">
        <f>INDEX('Project Pipeline'!$B$8:$B$130,MATCH($B121,'Project Pipeline'!$A$7:$A$130,0)+3,1)*12</f>
        <v>2400</v>
      </c>
      <c r="H121" s="7">
        <f>(INDEX('Project Pipeline'!$B$8:$B$130,MATCH($B121,'Project Pipeline'!$A$7:$A$130,0)+6,1)*INDEX('Project Pipeline'!$B$8:$B$130,MATCH($B121,'Project Pipeline'!$A$7:$A$130,0)+13,1)+INDEX('Project Pipeline'!$B$8:$B$130,MATCH($B121,'Project Pipeline'!$A$7:$A$130,0)+7,1)*(INDEX('Project Pipeline'!$B$8:$B$130,MATCH($B121,'Project Pipeline'!$A$7:$A$130,0)+14,1)-INDEX('Project Pipeline'!$B$8:$B$130,MATCH($B121,'Project Pipeline'!$A$7:$A$130,0)+13,1)))/INDEX('Project Pipeline'!$B$8:$B$130,MATCH($B121,'Project Pipeline'!$A$7:$A$130,0)+14,1)</f>
        <v>0.75</v>
      </c>
      <c r="I121" s="6">
        <f>INDEX('Project Pipeline'!$B$8:$B$130,MATCH($B121,'Project Pipeline'!$A$7:$A$130,0)+13,1)</f>
        <v>21.124739598583997</v>
      </c>
      <c r="J121" s="6">
        <f>INDEX('Project Pipeline'!$B$8:$B$130,MATCH($B121,'Project Pipeline'!$A$7:$A$130,0)+14,1)</f>
        <v>60</v>
      </c>
    </row>
    <row r="122" spans="1:10" x14ac:dyDescent="0.2">
      <c r="A122" s="604">
        <f t="shared" si="21"/>
        <v>5</v>
      </c>
      <c r="B122" s="604" t="s">
        <v>14</v>
      </c>
      <c r="C122" s="2">
        <f t="shared" si="27"/>
        <v>14</v>
      </c>
      <c r="D122" s="28" t="str">
        <f t="shared" si="24"/>
        <v>005-014</v>
      </c>
      <c r="E122" s="604">
        <f t="shared" si="28"/>
        <v>25</v>
      </c>
      <c r="F122" s="32">
        <f>INDEX('Project Pipeline'!$B$8:$B$130,MATCH($B122,'Project Pipeline'!$A$7:$A$130,0),1)</f>
        <v>2000</v>
      </c>
      <c r="G122" s="32">
        <f>INDEX('Project Pipeline'!$B$8:$B$130,MATCH($B122,'Project Pipeline'!$A$7:$A$130,0)+3,1)*12</f>
        <v>2400</v>
      </c>
      <c r="H122" s="7">
        <f>(INDEX('Project Pipeline'!$B$8:$B$130,MATCH($B122,'Project Pipeline'!$A$7:$A$130,0)+6,1)*INDEX('Project Pipeline'!$B$8:$B$130,MATCH($B122,'Project Pipeline'!$A$7:$A$130,0)+13,1)+INDEX('Project Pipeline'!$B$8:$B$130,MATCH($B122,'Project Pipeline'!$A$7:$A$130,0)+7,1)*(INDEX('Project Pipeline'!$B$8:$B$130,MATCH($B122,'Project Pipeline'!$A$7:$A$130,0)+14,1)-INDEX('Project Pipeline'!$B$8:$B$130,MATCH($B122,'Project Pipeline'!$A$7:$A$130,0)+13,1)))/INDEX('Project Pipeline'!$B$8:$B$130,MATCH($B122,'Project Pipeline'!$A$7:$A$130,0)+14,1)</f>
        <v>0.75</v>
      </c>
      <c r="I122" s="6">
        <f>INDEX('Project Pipeline'!$B$8:$B$130,MATCH($B122,'Project Pipeline'!$A$7:$A$130,0)+13,1)</f>
        <v>21.124739598583997</v>
      </c>
      <c r="J122" s="6">
        <f>INDEX('Project Pipeline'!$B$8:$B$130,MATCH($B122,'Project Pipeline'!$A$7:$A$130,0)+14,1)</f>
        <v>60</v>
      </c>
    </row>
    <row r="123" spans="1:10" x14ac:dyDescent="0.2">
      <c r="A123" s="604">
        <f t="shared" si="21"/>
        <v>5</v>
      </c>
      <c r="B123" s="604" t="s">
        <v>14</v>
      </c>
      <c r="C123" s="2">
        <f t="shared" si="27"/>
        <v>15</v>
      </c>
      <c r="D123" s="28" t="str">
        <f t="shared" si="24"/>
        <v>005-015</v>
      </c>
      <c r="E123" s="604">
        <f t="shared" si="28"/>
        <v>27</v>
      </c>
      <c r="F123" s="32">
        <f>INDEX('Project Pipeline'!$B$8:$B$130,MATCH($B123,'Project Pipeline'!$A$7:$A$130,0),1)</f>
        <v>2000</v>
      </c>
      <c r="G123" s="32">
        <f>INDEX('Project Pipeline'!$B$8:$B$130,MATCH($B123,'Project Pipeline'!$A$7:$A$130,0)+3,1)*12</f>
        <v>2400</v>
      </c>
      <c r="H123" s="7">
        <f>(INDEX('Project Pipeline'!$B$8:$B$130,MATCH($B123,'Project Pipeline'!$A$7:$A$130,0)+6,1)*INDEX('Project Pipeline'!$B$8:$B$130,MATCH($B123,'Project Pipeline'!$A$7:$A$130,0)+13,1)+INDEX('Project Pipeline'!$B$8:$B$130,MATCH($B123,'Project Pipeline'!$A$7:$A$130,0)+7,1)*(INDEX('Project Pipeline'!$B$8:$B$130,MATCH($B123,'Project Pipeline'!$A$7:$A$130,0)+14,1)-INDEX('Project Pipeline'!$B$8:$B$130,MATCH($B123,'Project Pipeline'!$A$7:$A$130,0)+13,1)))/INDEX('Project Pipeline'!$B$8:$B$130,MATCH($B123,'Project Pipeline'!$A$7:$A$130,0)+14,1)</f>
        <v>0.75</v>
      </c>
      <c r="I123" s="6">
        <f>INDEX('Project Pipeline'!$B$8:$B$130,MATCH($B123,'Project Pipeline'!$A$7:$A$130,0)+13,1)</f>
        <v>21.124739598583997</v>
      </c>
      <c r="J123" s="6">
        <f>INDEX('Project Pipeline'!$B$8:$B$130,MATCH($B123,'Project Pipeline'!$A$7:$A$130,0)+14,1)</f>
        <v>60</v>
      </c>
    </row>
    <row r="124" spans="1:10" x14ac:dyDescent="0.2">
      <c r="A124" s="604">
        <f t="shared" si="21"/>
        <v>5</v>
      </c>
      <c r="B124" s="604" t="s">
        <v>14</v>
      </c>
      <c r="C124" s="2">
        <f t="shared" si="27"/>
        <v>16</v>
      </c>
      <c r="D124" s="28" t="str">
        <f t="shared" si="24"/>
        <v>005-016</v>
      </c>
      <c r="E124" s="604">
        <f t="shared" si="28"/>
        <v>29</v>
      </c>
      <c r="F124" s="32">
        <f>INDEX('Project Pipeline'!$B$8:$B$130,MATCH($B124,'Project Pipeline'!$A$7:$A$130,0),1)</f>
        <v>2000</v>
      </c>
      <c r="G124" s="32">
        <f>INDEX('Project Pipeline'!$B$8:$B$130,MATCH($B124,'Project Pipeline'!$A$7:$A$130,0)+3,1)*12</f>
        <v>2400</v>
      </c>
      <c r="H124" s="7">
        <f>(INDEX('Project Pipeline'!$B$8:$B$130,MATCH($B124,'Project Pipeline'!$A$7:$A$130,0)+6,1)*INDEX('Project Pipeline'!$B$8:$B$130,MATCH($B124,'Project Pipeline'!$A$7:$A$130,0)+13,1)+INDEX('Project Pipeline'!$B$8:$B$130,MATCH($B124,'Project Pipeline'!$A$7:$A$130,0)+7,1)*(INDEX('Project Pipeline'!$B$8:$B$130,MATCH($B124,'Project Pipeline'!$A$7:$A$130,0)+14,1)-INDEX('Project Pipeline'!$B$8:$B$130,MATCH($B124,'Project Pipeline'!$A$7:$A$130,0)+13,1)))/INDEX('Project Pipeline'!$B$8:$B$130,MATCH($B124,'Project Pipeline'!$A$7:$A$130,0)+14,1)</f>
        <v>0.75</v>
      </c>
      <c r="I124" s="6">
        <f>INDEX('Project Pipeline'!$B$8:$B$130,MATCH($B124,'Project Pipeline'!$A$7:$A$130,0)+13,1)</f>
        <v>21.124739598583997</v>
      </c>
      <c r="J124" s="6">
        <f>INDEX('Project Pipeline'!$B$8:$B$130,MATCH($B124,'Project Pipeline'!$A$7:$A$130,0)+14,1)</f>
        <v>60</v>
      </c>
    </row>
    <row r="125" spans="1:10" x14ac:dyDescent="0.2">
      <c r="A125" s="604">
        <f t="shared" si="21"/>
        <v>5</v>
      </c>
      <c r="B125" s="604" t="s">
        <v>14</v>
      </c>
      <c r="C125" s="2">
        <f t="shared" si="27"/>
        <v>17</v>
      </c>
      <c r="D125" s="28" t="str">
        <f t="shared" si="24"/>
        <v>005-017</v>
      </c>
      <c r="E125" s="604">
        <f t="shared" si="28"/>
        <v>31</v>
      </c>
      <c r="F125" s="32">
        <f>INDEX('Project Pipeline'!$B$8:$B$130,MATCH($B125,'Project Pipeline'!$A$7:$A$130,0),1)</f>
        <v>2000</v>
      </c>
      <c r="G125" s="32">
        <f>INDEX('Project Pipeline'!$B$8:$B$130,MATCH($B125,'Project Pipeline'!$A$7:$A$130,0)+3,1)*12</f>
        <v>2400</v>
      </c>
      <c r="H125" s="7">
        <f>(INDEX('Project Pipeline'!$B$8:$B$130,MATCH($B125,'Project Pipeline'!$A$7:$A$130,0)+6,1)*INDEX('Project Pipeline'!$B$8:$B$130,MATCH($B125,'Project Pipeline'!$A$7:$A$130,0)+13,1)+INDEX('Project Pipeline'!$B$8:$B$130,MATCH($B125,'Project Pipeline'!$A$7:$A$130,0)+7,1)*(INDEX('Project Pipeline'!$B$8:$B$130,MATCH($B125,'Project Pipeline'!$A$7:$A$130,0)+14,1)-INDEX('Project Pipeline'!$B$8:$B$130,MATCH($B125,'Project Pipeline'!$A$7:$A$130,0)+13,1)))/INDEX('Project Pipeline'!$B$8:$B$130,MATCH($B125,'Project Pipeline'!$A$7:$A$130,0)+14,1)</f>
        <v>0.75</v>
      </c>
      <c r="I125" s="6">
        <f>INDEX('Project Pipeline'!$B$8:$B$130,MATCH($B125,'Project Pipeline'!$A$7:$A$130,0)+13,1)</f>
        <v>21.124739598583997</v>
      </c>
      <c r="J125" s="6">
        <f>INDEX('Project Pipeline'!$B$8:$B$130,MATCH($B125,'Project Pipeline'!$A$7:$A$130,0)+14,1)</f>
        <v>60</v>
      </c>
    </row>
    <row r="126" spans="1:10" x14ac:dyDescent="0.2">
      <c r="A126" s="604">
        <f t="shared" si="21"/>
        <v>5</v>
      </c>
      <c r="B126" s="604" t="s">
        <v>14</v>
      </c>
      <c r="C126" s="2">
        <f t="shared" si="27"/>
        <v>18</v>
      </c>
      <c r="D126" s="28" t="str">
        <f t="shared" si="24"/>
        <v>005-018</v>
      </c>
      <c r="E126" s="604">
        <f t="shared" si="28"/>
        <v>33</v>
      </c>
      <c r="F126" s="32">
        <f>INDEX('Project Pipeline'!$B$8:$B$130,MATCH($B126,'Project Pipeline'!$A$7:$A$130,0),1)</f>
        <v>2000</v>
      </c>
      <c r="G126" s="32">
        <f>INDEX('Project Pipeline'!$B$8:$B$130,MATCH($B126,'Project Pipeline'!$A$7:$A$130,0)+3,1)*12</f>
        <v>2400</v>
      </c>
      <c r="H126" s="7">
        <f>(INDEX('Project Pipeline'!$B$8:$B$130,MATCH($B126,'Project Pipeline'!$A$7:$A$130,0)+6,1)*INDEX('Project Pipeline'!$B$8:$B$130,MATCH($B126,'Project Pipeline'!$A$7:$A$130,0)+13,1)+INDEX('Project Pipeline'!$B$8:$B$130,MATCH($B126,'Project Pipeline'!$A$7:$A$130,0)+7,1)*(INDEX('Project Pipeline'!$B$8:$B$130,MATCH($B126,'Project Pipeline'!$A$7:$A$130,0)+14,1)-INDEX('Project Pipeline'!$B$8:$B$130,MATCH($B126,'Project Pipeline'!$A$7:$A$130,0)+13,1)))/INDEX('Project Pipeline'!$B$8:$B$130,MATCH($B126,'Project Pipeline'!$A$7:$A$130,0)+14,1)</f>
        <v>0.75</v>
      </c>
      <c r="I126" s="6">
        <f>INDEX('Project Pipeline'!$B$8:$B$130,MATCH($B126,'Project Pipeline'!$A$7:$A$130,0)+13,1)</f>
        <v>21.124739598583997</v>
      </c>
      <c r="J126" s="6">
        <f>INDEX('Project Pipeline'!$B$8:$B$130,MATCH($B126,'Project Pipeline'!$A$7:$A$130,0)+14,1)</f>
        <v>60</v>
      </c>
    </row>
    <row r="127" spans="1:10" x14ac:dyDescent="0.2">
      <c r="A127" s="604">
        <f t="shared" si="21"/>
        <v>5</v>
      </c>
      <c r="B127" s="604" t="s">
        <v>41</v>
      </c>
      <c r="C127" s="2">
        <f t="shared" si="27"/>
        <v>19</v>
      </c>
      <c r="D127" s="28" t="str">
        <f t="shared" si="24"/>
        <v>005-019</v>
      </c>
      <c r="E127" s="604">
        <f t="shared" si="28"/>
        <v>27</v>
      </c>
      <c r="F127" s="32">
        <f>INDEX('Project Pipeline'!$B$8:$B$130,MATCH($B127,'Project Pipeline'!$A$7:$A$130,0),1)</f>
        <v>25000</v>
      </c>
      <c r="G127" s="32">
        <f>INDEX('Project Pipeline'!$B$8:$B$130,MATCH($B127,'Project Pipeline'!$A$7:$A$130,0)+3,1)*12</f>
        <v>24000</v>
      </c>
      <c r="H127" s="7">
        <f>(INDEX('Project Pipeline'!$B$8:$B$130,MATCH($B127,'Project Pipeline'!$A$7:$A$130,0)+6,1)*INDEX('Project Pipeline'!$B$8:$B$130,MATCH($B127,'Project Pipeline'!$A$7:$A$130,0)+13,1)+INDEX('Project Pipeline'!$B$8:$B$130,MATCH($B127,'Project Pipeline'!$A$7:$A$130,0)+7,1)*(INDEX('Project Pipeline'!$B$8:$B$130,MATCH($B127,'Project Pipeline'!$A$7:$A$130,0)+14,1)-INDEX('Project Pipeline'!$B$8:$B$130,MATCH($B127,'Project Pipeline'!$A$7:$A$130,0)+13,1)))/INDEX('Project Pipeline'!$B$8:$B$130,MATCH($B127,'Project Pipeline'!$A$7:$A$130,0)+14,1)</f>
        <v>0.74999999999999989</v>
      </c>
      <c r="I127" s="6">
        <f>INDEX('Project Pipeline'!$B$8:$B$130,MATCH($B127,'Project Pipeline'!$A$7:$A$130,0)+13,1)</f>
        <v>26.772988721793375</v>
      </c>
      <c r="J127" s="6">
        <f>INDEX('Project Pipeline'!$B$8:$B$130,MATCH($B127,'Project Pipeline'!$A$7:$A$130,0)+14,1)</f>
        <v>120</v>
      </c>
    </row>
    <row r="128" spans="1:10" x14ac:dyDescent="0.2">
      <c r="A128" s="604">
        <f t="shared" si="21"/>
        <v>5</v>
      </c>
      <c r="B128" s="604" t="s">
        <v>41</v>
      </c>
      <c r="C128" s="2">
        <f t="shared" si="27"/>
        <v>20</v>
      </c>
      <c r="D128" s="28" t="str">
        <f t="shared" si="24"/>
        <v>005-020</v>
      </c>
      <c r="E128" s="604">
        <f t="shared" si="28"/>
        <v>33</v>
      </c>
      <c r="F128" s="32">
        <f>INDEX('Project Pipeline'!$B$8:$B$130,MATCH($B128,'Project Pipeline'!$A$7:$A$130,0),1)</f>
        <v>25000</v>
      </c>
      <c r="G128" s="32">
        <f>INDEX('Project Pipeline'!$B$8:$B$130,MATCH($B128,'Project Pipeline'!$A$7:$A$130,0)+3,1)*12</f>
        <v>24000</v>
      </c>
      <c r="H128" s="7">
        <f>(INDEX('Project Pipeline'!$B$8:$B$130,MATCH($B128,'Project Pipeline'!$A$7:$A$130,0)+6,1)*INDEX('Project Pipeline'!$B$8:$B$130,MATCH($B128,'Project Pipeline'!$A$7:$A$130,0)+13,1)+INDEX('Project Pipeline'!$B$8:$B$130,MATCH($B128,'Project Pipeline'!$A$7:$A$130,0)+7,1)*(INDEX('Project Pipeline'!$B$8:$B$130,MATCH($B128,'Project Pipeline'!$A$7:$A$130,0)+14,1)-INDEX('Project Pipeline'!$B$8:$B$130,MATCH($B128,'Project Pipeline'!$A$7:$A$130,0)+13,1)))/INDEX('Project Pipeline'!$B$8:$B$130,MATCH($B128,'Project Pipeline'!$A$7:$A$130,0)+14,1)</f>
        <v>0.74999999999999989</v>
      </c>
      <c r="I128" s="6">
        <f>INDEX('Project Pipeline'!$B$8:$B$130,MATCH($B128,'Project Pipeline'!$A$7:$A$130,0)+13,1)</f>
        <v>26.772988721793375</v>
      </c>
      <c r="J128" s="6">
        <f>INDEX('Project Pipeline'!$B$8:$B$130,MATCH($B128,'Project Pipeline'!$A$7:$A$130,0)+14,1)</f>
        <v>120</v>
      </c>
    </row>
    <row r="129" spans="1:10" x14ac:dyDescent="0.2">
      <c r="A129" s="604">
        <f>A109+1</f>
        <v>6</v>
      </c>
      <c r="B129" s="604" t="s">
        <v>15</v>
      </c>
      <c r="C129" s="2">
        <v>1</v>
      </c>
      <c r="D129" s="28" t="str">
        <f t="shared" si="24"/>
        <v>006-001</v>
      </c>
      <c r="E129" s="604">
        <f t="shared" si="28"/>
        <v>23</v>
      </c>
      <c r="F129" s="32">
        <f>INDEX('Project Pipeline'!$B$8:$B$130,MATCH($B129,'Project Pipeline'!$A$7:$A$130,0),1)</f>
        <v>15000</v>
      </c>
      <c r="G129" s="32">
        <f>INDEX('Project Pipeline'!$B$8:$B$130,MATCH($B129,'Project Pipeline'!$A$7:$A$130,0)+3,1)*12</f>
        <v>6000</v>
      </c>
      <c r="H129" s="7">
        <f>(INDEX('Project Pipeline'!$B$8:$B$130,MATCH($B129,'Project Pipeline'!$A$7:$A$130,0)+6,1)*INDEX('Project Pipeline'!$B$8:$B$130,MATCH($B129,'Project Pipeline'!$A$7:$A$130,0)+13,1)+INDEX('Project Pipeline'!$B$8:$B$130,MATCH($B129,'Project Pipeline'!$A$7:$A$130,0)+7,1)*(INDEX('Project Pipeline'!$B$8:$B$130,MATCH($B129,'Project Pipeline'!$A$7:$A$130,0)+14,1)-INDEX('Project Pipeline'!$B$8:$B$130,MATCH($B129,'Project Pipeline'!$A$7:$A$130,0)+13,1)))/INDEX('Project Pipeline'!$B$8:$B$130,MATCH($B129,'Project Pipeline'!$A$7:$A$130,0)+14,1)</f>
        <v>0.75</v>
      </c>
      <c r="I129" s="6">
        <f>INDEX('Project Pipeline'!$B$8:$B$130,MATCH($B129,'Project Pipeline'!$A$7:$A$130,0)+13,1)</f>
        <v>71.513178015521419</v>
      </c>
      <c r="J129" s="6">
        <f>INDEX('Project Pipeline'!$B$8:$B$130,MATCH($B129,'Project Pipeline'!$A$7:$A$130,0)+14,1)</f>
        <v>96</v>
      </c>
    </row>
    <row r="130" spans="1:10" x14ac:dyDescent="0.2">
      <c r="A130" s="604">
        <f t="shared" si="21"/>
        <v>6</v>
      </c>
      <c r="B130" s="604" t="s">
        <v>15</v>
      </c>
      <c r="C130" s="2">
        <f t="shared" ref="C130:C148" si="29">C129+1</f>
        <v>2</v>
      </c>
      <c r="D130" s="28" t="str">
        <f t="shared" si="24"/>
        <v>006-002</v>
      </c>
      <c r="E130" s="604">
        <f t="shared" si="28"/>
        <v>26</v>
      </c>
      <c r="F130" s="32">
        <f>INDEX('Project Pipeline'!$B$8:$B$130,MATCH($B130,'Project Pipeline'!$A$7:$A$130,0),1)</f>
        <v>15000</v>
      </c>
      <c r="G130" s="32">
        <f>INDEX('Project Pipeline'!$B$8:$B$130,MATCH($B130,'Project Pipeline'!$A$7:$A$130,0)+3,1)*12</f>
        <v>6000</v>
      </c>
      <c r="H130" s="7">
        <f>(INDEX('Project Pipeline'!$B$8:$B$130,MATCH($B130,'Project Pipeline'!$A$7:$A$130,0)+6,1)*INDEX('Project Pipeline'!$B$8:$B$130,MATCH($B130,'Project Pipeline'!$A$7:$A$130,0)+13,1)+INDEX('Project Pipeline'!$B$8:$B$130,MATCH($B130,'Project Pipeline'!$A$7:$A$130,0)+7,1)*(INDEX('Project Pipeline'!$B$8:$B$130,MATCH($B130,'Project Pipeline'!$A$7:$A$130,0)+14,1)-INDEX('Project Pipeline'!$B$8:$B$130,MATCH($B130,'Project Pipeline'!$A$7:$A$130,0)+13,1)))/INDEX('Project Pipeline'!$B$8:$B$130,MATCH($B130,'Project Pipeline'!$A$7:$A$130,0)+14,1)</f>
        <v>0.75</v>
      </c>
      <c r="I130" s="6">
        <f>INDEX('Project Pipeline'!$B$8:$B$130,MATCH($B130,'Project Pipeline'!$A$7:$A$130,0)+13,1)</f>
        <v>71.513178015521419</v>
      </c>
      <c r="J130" s="6">
        <f>INDEX('Project Pipeline'!$B$8:$B$130,MATCH($B130,'Project Pipeline'!$A$7:$A$130,0)+14,1)</f>
        <v>96</v>
      </c>
    </row>
    <row r="131" spans="1:10" x14ac:dyDescent="0.2">
      <c r="A131" s="604">
        <f t="shared" si="21"/>
        <v>6</v>
      </c>
      <c r="B131" s="604" t="s">
        <v>15</v>
      </c>
      <c r="C131" s="2">
        <f t="shared" si="29"/>
        <v>3</v>
      </c>
      <c r="D131" s="28" t="str">
        <f t="shared" si="24"/>
        <v>006-003</v>
      </c>
      <c r="E131" s="604">
        <f t="shared" si="28"/>
        <v>29</v>
      </c>
      <c r="F131" s="32">
        <f>INDEX('Project Pipeline'!$B$8:$B$130,MATCH($B131,'Project Pipeline'!$A$7:$A$130,0),1)</f>
        <v>15000</v>
      </c>
      <c r="G131" s="32">
        <f>INDEX('Project Pipeline'!$B$8:$B$130,MATCH($B131,'Project Pipeline'!$A$7:$A$130,0)+3,1)*12</f>
        <v>6000</v>
      </c>
      <c r="H131" s="7">
        <f>(INDEX('Project Pipeline'!$B$8:$B$130,MATCH($B131,'Project Pipeline'!$A$7:$A$130,0)+6,1)*INDEX('Project Pipeline'!$B$8:$B$130,MATCH($B131,'Project Pipeline'!$A$7:$A$130,0)+13,1)+INDEX('Project Pipeline'!$B$8:$B$130,MATCH($B131,'Project Pipeline'!$A$7:$A$130,0)+7,1)*(INDEX('Project Pipeline'!$B$8:$B$130,MATCH($B131,'Project Pipeline'!$A$7:$A$130,0)+14,1)-INDEX('Project Pipeline'!$B$8:$B$130,MATCH($B131,'Project Pipeline'!$A$7:$A$130,0)+13,1)))/INDEX('Project Pipeline'!$B$8:$B$130,MATCH($B131,'Project Pipeline'!$A$7:$A$130,0)+14,1)</f>
        <v>0.75</v>
      </c>
      <c r="I131" s="6">
        <f>INDEX('Project Pipeline'!$B$8:$B$130,MATCH($B131,'Project Pipeline'!$A$7:$A$130,0)+13,1)</f>
        <v>71.513178015521419</v>
      </c>
      <c r="J131" s="6">
        <f>INDEX('Project Pipeline'!$B$8:$B$130,MATCH($B131,'Project Pipeline'!$A$7:$A$130,0)+14,1)</f>
        <v>96</v>
      </c>
    </row>
    <row r="132" spans="1:10" x14ac:dyDescent="0.2">
      <c r="A132" s="604">
        <f t="shared" si="21"/>
        <v>6</v>
      </c>
      <c r="B132" s="604" t="s">
        <v>15</v>
      </c>
      <c r="C132" s="2">
        <f t="shared" si="29"/>
        <v>4</v>
      </c>
      <c r="D132" s="28" t="str">
        <f t="shared" si="24"/>
        <v>006-004</v>
      </c>
      <c r="E132" s="604">
        <f t="shared" si="28"/>
        <v>31</v>
      </c>
      <c r="F132" s="32">
        <f>INDEX('Project Pipeline'!$B$8:$B$130,MATCH($B132,'Project Pipeline'!$A$7:$A$130,0),1)</f>
        <v>15000</v>
      </c>
      <c r="G132" s="32">
        <f>INDEX('Project Pipeline'!$B$8:$B$130,MATCH($B132,'Project Pipeline'!$A$7:$A$130,0)+3,1)*12</f>
        <v>6000</v>
      </c>
      <c r="H132" s="7">
        <f>(INDEX('Project Pipeline'!$B$8:$B$130,MATCH($B132,'Project Pipeline'!$A$7:$A$130,0)+6,1)*INDEX('Project Pipeline'!$B$8:$B$130,MATCH($B132,'Project Pipeline'!$A$7:$A$130,0)+13,1)+INDEX('Project Pipeline'!$B$8:$B$130,MATCH($B132,'Project Pipeline'!$A$7:$A$130,0)+7,1)*(INDEX('Project Pipeline'!$B$8:$B$130,MATCH($B132,'Project Pipeline'!$A$7:$A$130,0)+14,1)-INDEX('Project Pipeline'!$B$8:$B$130,MATCH($B132,'Project Pipeline'!$A$7:$A$130,0)+13,1)))/INDEX('Project Pipeline'!$B$8:$B$130,MATCH($B132,'Project Pipeline'!$A$7:$A$130,0)+14,1)</f>
        <v>0.75</v>
      </c>
      <c r="I132" s="6">
        <f>INDEX('Project Pipeline'!$B$8:$B$130,MATCH($B132,'Project Pipeline'!$A$7:$A$130,0)+13,1)</f>
        <v>71.513178015521419</v>
      </c>
      <c r="J132" s="6">
        <f>INDEX('Project Pipeline'!$B$8:$B$130,MATCH($B132,'Project Pipeline'!$A$7:$A$130,0)+14,1)</f>
        <v>96</v>
      </c>
    </row>
    <row r="133" spans="1:10" x14ac:dyDescent="0.2">
      <c r="A133" s="604">
        <f t="shared" si="21"/>
        <v>6</v>
      </c>
      <c r="B133" s="604" t="s">
        <v>463</v>
      </c>
      <c r="C133" s="2">
        <f t="shared" si="29"/>
        <v>5</v>
      </c>
      <c r="D133" s="28" t="str">
        <f t="shared" si="24"/>
        <v>006-005</v>
      </c>
      <c r="E133" s="604">
        <f t="shared" si="28"/>
        <v>32</v>
      </c>
      <c r="F133" s="32">
        <f>INDEX('Project Pipeline'!$B$8:$B$130,MATCH($B133,'Project Pipeline'!$A$7:$A$130,0),1)</f>
        <v>20000</v>
      </c>
      <c r="G133" s="32">
        <f>INDEX('Project Pipeline'!$B$8:$B$130,MATCH($B133,'Project Pipeline'!$A$7:$A$130,0)+3,1)*12</f>
        <v>30000</v>
      </c>
      <c r="H133" s="7">
        <f>(INDEX('Project Pipeline'!$B$8:$B$130,MATCH($B133,'Project Pipeline'!$A$7:$A$130,0)+6,1)*INDEX('Project Pipeline'!$B$8:$B$130,MATCH($B133,'Project Pipeline'!$A$7:$A$130,0)+13,1)+INDEX('Project Pipeline'!$B$8:$B$130,MATCH($B133,'Project Pipeline'!$A$7:$A$130,0)+7,1)*(INDEX('Project Pipeline'!$B$8:$B$130,MATCH($B133,'Project Pipeline'!$A$7:$A$130,0)+14,1)-INDEX('Project Pipeline'!$B$8:$B$130,MATCH($B133,'Project Pipeline'!$A$7:$A$130,0)+13,1)))/INDEX('Project Pipeline'!$B$8:$B$130,MATCH($B133,'Project Pipeline'!$A$7:$A$130,0)+14,1)</f>
        <v>0.75</v>
      </c>
      <c r="I133" s="6">
        <f>INDEX('Project Pipeline'!$B$8:$B$130,MATCH($B133,'Project Pipeline'!$A$7:$A$130,0)+13,1)</f>
        <v>28.691659673197091</v>
      </c>
      <c r="J133" s="6">
        <f>INDEX('Project Pipeline'!$B$8:$B$130,MATCH($B133,'Project Pipeline'!$A$7:$A$130,0)+14,1)</f>
        <v>60</v>
      </c>
    </row>
    <row r="134" spans="1:10" x14ac:dyDescent="0.2">
      <c r="A134" s="604">
        <f t="shared" ref="A134:A148" si="30">A114+1</f>
        <v>6</v>
      </c>
      <c r="B134" s="604" t="s">
        <v>463</v>
      </c>
      <c r="C134" s="2">
        <f t="shared" si="29"/>
        <v>6</v>
      </c>
      <c r="D134" s="28" t="str">
        <f t="shared" si="24"/>
        <v>006-006</v>
      </c>
      <c r="E134" s="604">
        <f t="shared" si="28"/>
        <v>32</v>
      </c>
      <c r="F134" s="32">
        <f>INDEX('Project Pipeline'!$B$8:$B$130,MATCH($B134,'Project Pipeline'!$A$7:$A$130,0),1)</f>
        <v>20000</v>
      </c>
      <c r="G134" s="32">
        <f>INDEX('Project Pipeline'!$B$8:$B$130,MATCH($B134,'Project Pipeline'!$A$7:$A$130,0)+3,1)*12</f>
        <v>30000</v>
      </c>
      <c r="H134" s="7">
        <f>(INDEX('Project Pipeline'!$B$8:$B$130,MATCH($B134,'Project Pipeline'!$A$7:$A$130,0)+6,1)*INDEX('Project Pipeline'!$B$8:$B$130,MATCH($B134,'Project Pipeline'!$A$7:$A$130,0)+13,1)+INDEX('Project Pipeline'!$B$8:$B$130,MATCH($B134,'Project Pipeline'!$A$7:$A$130,0)+7,1)*(INDEX('Project Pipeline'!$B$8:$B$130,MATCH($B134,'Project Pipeline'!$A$7:$A$130,0)+14,1)-INDEX('Project Pipeline'!$B$8:$B$130,MATCH($B134,'Project Pipeline'!$A$7:$A$130,0)+13,1)))/INDEX('Project Pipeline'!$B$8:$B$130,MATCH($B134,'Project Pipeline'!$A$7:$A$130,0)+14,1)</f>
        <v>0.75</v>
      </c>
      <c r="I134" s="6">
        <f>INDEX('Project Pipeline'!$B$8:$B$130,MATCH($B134,'Project Pipeline'!$A$7:$A$130,0)+13,1)</f>
        <v>28.691659673197091</v>
      </c>
      <c r="J134" s="6">
        <f>INDEX('Project Pipeline'!$B$8:$B$130,MATCH($B134,'Project Pipeline'!$A$7:$A$130,0)+14,1)</f>
        <v>60</v>
      </c>
    </row>
    <row r="135" spans="1:10" x14ac:dyDescent="0.2">
      <c r="A135" s="604">
        <f t="shared" si="30"/>
        <v>6</v>
      </c>
      <c r="B135" s="604" t="s">
        <v>463</v>
      </c>
      <c r="C135" s="2">
        <f t="shared" si="29"/>
        <v>7</v>
      </c>
      <c r="D135" s="28" t="str">
        <f t="shared" si="24"/>
        <v>006-007</v>
      </c>
      <c r="E135" s="604">
        <f t="shared" si="28"/>
        <v>33</v>
      </c>
      <c r="F135" s="32">
        <f>INDEX('Project Pipeline'!$B$8:$B$130,MATCH($B135,'Project Pipeline'!$A$7:$A$130,0),1)</f>
        <v>20000</v>
      </c>
      <c r="G135" s="32">
        <f>INDEX('Project Pipeline'!$B$8:$B$130,MATCH($B135,'Project Pipeline'!$A$7:$A$130,0)+3,1)*12</f>
        <v>30000</v>
      </c>
      <c r="H135" s="7">
        <f>(INDEX('Project Pipeline'!$B$8:$B$130,MATCH($B135,'Project Pipeline'!$A$7:$A$130,0)+6,1)*INDEX('Project Pipeline'!$B$8:$B$130,MATCH($B135,'Project Pipeline'!$A$7:$A$130,0)+13,1)+INDEX('Project Pipeline'!$B$8:$B$130,MATCH($B135,'Project Pipeline'!$A$7:$A$130,0)+7,1)*(INDEX('Project Pipeline'!$B$8:$B$130,MATCH($B135,'Project Pipeline'!$A$7:$A$130,0)+14,1)-INDEX('Project Pipeline'!$B$8:$B$130,MATCH($B135,'Project Pipeline'!$A$7:$A$130,0)+13,1)))/INDEX('Project Pipeline'!$B$8:$B$130,MATCH($B135,'Project Pipeline'!$A$7:$A$130,0)+14,1)</f>
        <v>0.75</v>
      </c>
      <c r="I135" s="6">
        <f>INDEX('Project Pipeline'!$B$8:$B$130,MATCH($B135,'Project Pipeline'!$A$7:$A$130,0)+13,1)</f>
        <v>28.691659673197091</v>
      </c>
      <c r="J135" s="6">
        <f>INDEX('Project Pipeline'!$B$8:$B$130,MATCH($B135,'Project Pipeline'!$A$7:$A$130,0)+14,1)</f>
        <v>60</v>
      </c>
    </row>
    <row r="136" spans="1:10" x14ac:dyDescent="0.2">
      <c r="A136" s="604">
        <f t="shared" si="30"/>
        <v>6</v>
      </c>
      <c r="B136" s="604" t="s">
        <v>463</v>
      </c>
      <c r="C136" s="2">
        <f t="shared" si="29"/>
        <v>8</v>
      </c>
      <c r="D136" s="28" t="str">
        <f t="shared" si="24"/>
        <v>006-008</v>
      </c>
      <c r="E136" s="604">
        <f t="shared" si="28"/>
        <v>33</v>
      </c>
      <c r="F136" s="32">
        <f>INDEX('Project Pipeline'!$B$8:$B$130,MATCH($B136,'Project Pipeline'!$A$7:$A$130,0),1)</f>
        <v>20000</v>
      </c>
      <c r="G136" s="32">
        <f>INDEX('Project Pipeline'!$B$8:$B$130,MATCH($B136,'Project Pipeline'!$A$7:$A$130,0)+3,1)*12</f>
        <v>30000</v>
      </c>
      <c r="H136" s="7">
        <f>(INDEX('Project Pipeline'!$B$8:$B$130,MATCH($B136,'Project Pipeline'!$A$7:$A$130,0)+6,1)*INDEX('Project Pipeline'!$B$8:$B$130,MATCH($B136,'Project Pipeline'!$A$7:$A$130,0)+13,1)+INDEX('Project Pipeline'!$B$8:$B$130,MATCH($B136,'Project Pipeline'!$A$7:$A$130,0)+7,1)*(INDEX('Project Pipeline'!$B$8:$B$130,MATCH($B136,'Project Pipeline'!$A$7:$A$130,0)+14,1)-INDEX('Project Pipeline'!$B$8:$B$130,MATCH($B136,'Project Pipeline'!$A$7:$A$130,0)+13,1)))/INDEX('Project Pipeline'!$B$8:$B$130,MATCH($B136,'Project Pipeline'!$A$7:$A$130,0)+14,1)</f>
        <v>0.75</v>
      </c>
      <c r="I136" s="6">
        <f>INDEX('Project Pipeline'!$B$8:$B$130,MATCH($B136,'Project Pipeline'!$A$7:$A$130,0)+13,1)</f>
        <v>28.691659673197091</v>
      </c>
      <c r="J136" s="6">
        <f>INDEX('Project Pipeline'!$B$8:$B$130,MATCH($B136,'Project Pipeline'!$A$7:$A$130,0)+14,1)</f>
        <v>60</v>
      </c>
    </row>
    <row r="137" spans="1:10" x14ac:dyDescent="0.2">
      <c r="A137" s="604">
        <f t="shared" si="30"/>
        <v>6</v>
      </c>
      <c r="B137" s="604" t="s">
        <v>464</v>
      </c>
      <c r="C137" s="2">
        <f t="shared" si="29"/>
        <v>9</v>
      </c>
      <c r="D137" s="28" t="str">
        <f t="shared" si="24"/>
        <v>006-009</v>
      </c>
      <c r="E137" s="604">
        <f t="shared" si="28"/>
        <v>24</v>
      </c>
      <c r="F137" s="32">
        <f>INDEX('Project Pipeline'!$B$8:$B$130,MATCH($B137,'Project Pipeline'!$A$7:$A$130,0),1)</f>
        <v>10000</v>
      </c>
      <c r="G137" s="32">
        <f>INDEX('Project Pipeline'!$B$8:$B$130,MATCH($B137,'Project Pipeline'!$A$7:$A$130,0)+3,1)*12</f>
        <v>4800</v>
      </c>
      <c r="H137" s="7">
        <f>(INDEX('Project Pipeline'!$B$8:$B$130,MATCH($B137,'Project Pipeline'!$A$7:$A$130,0)+6,1)*INDEX('Project Pipeline'!$B$8:$B$130,MATCH($B137,'Project Pipeline'!$A$7:$A$130,0)+13,1)+INDEX('Project Pipeline'!$B$8:$B$130,MATCH($B137,'Project Pipeline'!$A$7:$A$130,0)+7,1)*(INDEX('Project Pipeline'!$B$8:$B$130,MATCH($B137,'Project Pipeline'!$A$7:$A$130,0)+14,1)-INDEX('Project Pipeline'!$B$8:$B$130,MATCH($B137,'Project Pipeline'!$A$7:$A$130,0)+13,1)))/INDEX('Project Pipeline'!$B$8:$B$130,MATCH($B137,'Project Pipeline'!$A$7:$A$130,0)+14,1)</f>
        <v>0.75</v>
      </c>
      <c r="I137" s="6">
        <f>INDEX('Project Pipeline'!$B$8:$B$130,MATCH($B137,'Project Pipeline'!$A$7:$A$130,0)+13,1)</f>
        <v>57.680135957776329</v>
      </c>
      <c r="J137" s="6">
        <f>INDEX('Project Pipeline'!$B$8:$B$130,MATCH($B137,'Project Pipeline'!$A$7:$A$130,0)+14,1)</f>
        <v>60</v>
      </c>
    </row>
    <row r="138" spans="1:10" x14ac:dyDescent="0.2">
      <c r="A138" s="604">
        <f t="shared" si="30"/>
        <v>6</v>
      </c>
      <c r="B138" s="604" t="s">
        <v>464</v>
      </c>
      <c r="C138" s="2">
        <f t="shared" si="29"/>
        <v>10</v>
      </c>
      <c r="D138" s="28" t="str">
        <f t="shared" si="24"/>
        <v>006-010</v>
      </c>
      <c r="E138" s="604">
        <f t="shared" si="28"/>
        <v>27</v>
      </c>
      <c r="F138" s="32">
        <f>INDEX('Project Pipeline'!$B$8:$B$130,MATCH($B138,'Project Pipeline'!$A$7:$A$130,0),1)</f>
        <v>10000</v>
      </c>
      <c r="G138" s="32">
        <f>INDEX('Project Pipeline'!$B$8:$B$130,MATCH($B138,'Project Pipeline'!$A$7:$A$130,0)+3,1)*12</f>
        <v>4800</v>
      </c>
      <c r="H138" s="7">
        <f>(INDEX('Project Pipeline'!$B$8:$B$130,MATCH($B138,'Project Pipeline'!$A$7:$A$130,0)+6,1)*INDEX('Project Pipeline'!$B$8:$B$130,MATCH($B138,'Project Pipeline'!$A$7:$A$130,0)+13,1)+INDEX('Project Pipeline'!$B$8:$B$130,MATCH($B138,'Project Pipeline'!$A$7:$A$130,0)+7,1)*(INDEX('Project Pipeline'!$B$8:$B$130,MATCH($B138,'Project Pipeline'!$A$7:$A$130,0)+14,1)-INDEX('Project Pipeline'!$B$8:$B$130,MATCH($B138,'Project Pipeline'!$A$7:$A$130,0)+13,1)))/INDEX('Project Pipeline'!$B$8:$B$130,MATCH($B138,'Project Pipeline'!$A$7:$A$130,0)+14,1)</f>
        <v>0.75</v>
      </c>
      <c r="I138" s="6">
        <f>INDEX('Project Pipeline'!$B$8:$B$130,MATCH($B138,'Project Pipeline'!$A$7:$A$130,0)+13,1)</f>
        <v>57.680135957776329</v>
      </c>
      <c r="J138" s="6">
        <f>INDEX('Project Pipeline'!$B$8:$B$130,MATCH($B138,'Project Pipeline'!$A$7:$A$130,0)+14,1)</f>
        <v>60</v>
      </c>
    </row>
    <row r="139" spans="1:10" x14ac:dyDescent="0.2">
      <c r="A139" s="604">
        <f t="shared" si="30"/>
        <v>6</v>
      </c>
      <c r="B139" s="604" t="s">
        <v>464</v>
      </c>
      <c r="C139" s="2">
        <f t="shared" si="29"/>
        <v>11</v>
      </c>
      <c r="D139" s="28" t="str">
        <f t="shared" si="24"/>
        <v>006-011</v>
      </c>
      <c r="E139" s="604">
        <f t="shared" si="28"/>
        <v>30</v>
      </c>
      <c r="F139" s="32">
        <f>INDEX('Project Pipeline'!$B$8:$B$130,MATCH($B139,'Project Pipeline'!$A$7:$A$130,0),1)</f>
        <v>10000</v>
      </c>
      <c r="G139" s="32">
        <f>INDEX('Project Pipeline'!$B$8:$B$130,MATCH($B139,'Project Pipeline'!$A$7:$A$130,0)+3,1)*12</f>
        <v>4800</v>
      </c>
      <c r="H139" s="7">
        <f>(INDEX('Project Pipeline'!$B$8:$B$130,MATCH($B139,'Project Pipeline'!$A$7:$A$130,0)+6,1)*INDEX('Project Pipeline'!$B$8:$B$130,MATCH($B139,'Project Pipeline'!$A$7:$A$130,0)+13,1)+INDEX('Project Pipeline'!$B$8:$B$130,MATCH($B139,'Project Pipeline'!$A$7:$A$130,0)+7,1)*(INDEX('Project Pipeline'!$B$8:$B$130,MATCH($B139,'Project Pipeline'!$A$7:$A$130,0)+14,1)-INDEX('Project Pipeline'!$B$8:$B$130,MATCH($B139,'Project Pipeline'!$A$7:$A$130,0)+13,1)))/INDEX('Project Pipeline'!$B$8:$B$130,MATCH($B139,'Project Pipeline'!$A$7:$A$130,0)+14,1)</f>
        <v>0.75</v>
      </c>
      <c r="I139" s="6">
        <f>INDEX('Project Pipeline'!$B$8:$B$130,MATCH($B139,'Project Pipeline'!$A$7:$A$130,0)+13,1)</f>
        <v>57.680135957776329</v>
      </c>
      <c r="J139" s="6">
        <f>INDEX('Project Pipeline'!$B$8:$B$130,MATCH($B139,'Project Pipeline'!$A$7:$A$130,0)+14,1)</f>
        <v>60</v>
      </c>
    </row>
    <row r="140" spans="1:10" x14ac:dyDescent="0.2">
      <c r="A140" s="604">
        <f t="shared" si="30"/>
        <v>6</v>
      </c>
      <c r="B140" s="604" t="s">
        <v>464</v>
      </c>
      <c r="C140" s="2">
        <f t="shared" si="29"/>
        <v>12</v>
      </c>
      <c r="D140" s="28" t="str">
        <f t="shared" si="24"/>
        <v>006-012</v>
      </c>
      <c r="E140" s="604">
        <f t="shared" si="28"/>
        <v>33</v>
      </c>
      <c r="F140" s="32">
        <f>INDEX('Project Pipeline'!$B$8:$B$130,MATCH($B140,'Project Pipeline'!$A$7:$A$130,0),1)</f>
        <v>10000</v>
      </c>
      <c r="G140" s="32">
        <f>INDEX('Project Pipeline'!$B$8:$B$130,MATCH($B140,'Project Pipeline'!$A$7:$A$130,0)+3,1)*12</f>
        <v>4800</v>
      </c>
      <c r="H140" s="7">
        <f>(INDEX('Project Pipeline'!$B$8:$B$130,MATCH($B140,'Project Pipeline'!$A$7:$A$130,0)+6,1)*INDEX('Project Pipeline'!$B$8:$B$130,MATCH($B140,'Project Pipeline'!$A$7:$A$130,0)+13,1)+INDEX('Project Pipeline'!$B$8:$B$130,MATCH($B140,'Project Pipeline'!$A$7:$A$130,0)+7,1)*(INDEX('Project Pipeline'!$B$8:$B$130,MATCH($B140,'Project Pipeline'!$A$7:$A$130,0)+14,1)-INDEX('Project Pipeline'!$B$8:$B$130,MATCH($B140,'Project Pipeline'!$A$7:$A$130,0)+13,1)))/INDEX('Project Pipeline'!$B$8:$B$130,MATCH($B140,'Project Pipeline'!$A$7:$A$130,0)+14,1)</f>
        <v>0.75</v>
      </c>
      <c r="I140" s="6">
        <f>INDEX('Project Pipeline'!$B$8:$B$130,MATCH($B140,'Project Pipeline'!$A$7:$A$130,0)+13,1)</f>
        <v>57.680135957776329</v>
      </c>
      <c r="J140" s="6">
        <f>INDEX('Project Pipeline'!$B$8:$B$130,MATCH($B140,'Project Pipeline'!$A$7:$A$130,0)+14,1)</f>
        <v>60</v>
      </c>
    </row>
    <row r="141" spans="1:10" x14ac:dyDescent="0.2">
      <c r="A141" s="604">
        <f t="shared" si="30"/>
        <v>6</v>
      </c>
      <c r="B141" s="604" t="s">
        <v>14</v>
      </c>
      <c r="C141" s="2">
        <f t="shared" si="29"/>
        <v>13</v>
      </c>
      <c r="D141" s="28" t="str">
        <f t="shared" si="24"/>
        <v>006-013</v>
      </c>
      <c r="E141" s="604">
        <f t="shared" si="28"/>
        <v>24</v>
      </c>
      <c r="F141" s="32">
        <f>INDEX('Project Pipeline'!$B$8:$B$130,MATCH($B141,'Project Pipeline'!$A$7:$A$130,0),1)</f>
        <v>2000</v>
      </c>
      <c r="G141" s="32">
        <f>INDEX('Project Pipeline'!$B$8:$B$130,MATCH($B141,'Project Pipeline'!$A$7:$A$130,0)+3,1)*12</f>
        <v>2400</v>
      </c>
      <c r="H141" s="7">
        <f>(INDEX('Project Pipeline'!$B$8:$B$130,MATCH($B141,'Project Pipeline'!$A$7:$A$130,0)+6,1)*INDEX('Project Pipeline'!$B$8:$B$130,MATCH($B141,'Project Pipeline'!$A$7:$A$130,0)+13,1)+INDEX('Project Pipeline'!$B$8:$B$130,MATCH($B141,'Project Pipeline'!$A$7:$A$130,0)+7,1)*(INDEX('Project Pipeline'!$B$8:$B$130,MATCH($B141,'Project Pipeline'!$A$7:$A$130,0)+14,1)-INDEX('Project Pipeline'!$B$8:$B$130,MATCH($B141,'Project Pipeline'!$A$7:$A$130,0)+13,1)))/INDEX('Project Pipeline'!$B$8:$B$130,MATCH($B141,'Project Pipeline'!$A$7:$A$130,0)+14,1)</f>
        <v>0.75</v>
      </c>
      <c r="I141" s="6">
        <f>INDEX('Project Pipeline'!$B$8:$B$130,MATCH($B141,'Project Pipeline'!$A$7:$A$130,0)+13,1)</f>
        <v>21.124739598583997</v>
      </c>
      <c r="J141" s="6">
        <f>INDEX('Project Pipeline'!$B$8:$B$130,MATCH($B141,'Project Pipeline'!$A$7:$A$130,0)+14,1)</f>
        <v>60</v>
      </c>
    </row>
    <row r="142" spans="1:10" x14ac:dyDescent="0.2">
      <c r="A142" s="604">
        <f t="shared" si="30"/>
        <v>6</v>
      </c>
      <c r="B142" s="604" t="s">
        <v>14</v>
      </c>
      <c r="C142" s="2">
        <f t="shared" si="29"/>
        <v>14</v>
      </c>
      <c r="D142" s="28" t="str">
        <f t="shared" si="24"/>
        <v>006-014</v>
      </c>
      <c r="E142" s="604">
        <f t="shared" si="28"/>
        <v>26</v>
      </c>
      <c r="F142" s="32">
        <f>INDEX('Project Pipeline'!$B$8:$B$130,MATCH($B142,'Project Pipeline'!$A$7:$A$130,0),1)</f>
        <v>2000</v>
      </c>
      <c r="G142" s="32">
        <f>INDEX('Project Pipeline'!$B$8:$B$130,MATCH($B142,'Project Pipeline'!$A$7:$A$130,0)+3,1)*12</f>
        <v>2400</v>
      </c>
      <c r="H142" s="7">
        <f>(INDEX('Project Pipeline'!$B$8:$B$130,MATCH($B142,'Project Pipeline'!$A$7:$A$130,0)+6,1)*INDEX('Project Pipeline'!$B$8:$B$130,MATCH($B142,'Project Pipeline'!$A$7:$A$130,0)+13,1)+INDEX('Project Pipeline'!$B$8:$B$130,MATCH($B142,'Project Pipeline'!$A$7:$A$130,0)+7,1)*(INDEX('Project Pipeline'!$B$8:$B$130,MATCH($B142,'Project Pipeline'!$A$7:$A$130,0)+14,1)-INDEX('Project Pipeline'!$B$8:$B$130,MATCH($B142,'Project Pipeline'!$A$7:$A$130,0)+13,1)))/INDEX('Project Pipeline'!$B$8:$B$130,MATCH($B142,'Project Pipeline'!$A$7:$A$130,0)+14,1)</f>
        <v>0.75</v>
      </c>
      <c r="I142" s="6">
        <f>INDEX('Project Pipeline'!$B$8:$B$130,MATCH($B142,'Project Pipeline'!$A$7:$A$130,0)+13,1)</f>
        <v>21.124739598583997</v>
      </c>
      <c r="J142" s="6">
        <f>INDEX('Project Pipeline'!$B$8:$B$130,MATCH($B142,'Project Pipeline'!$A$7:$A$130,0)+14,1)</f>
        <v>60</v>
      </c>
    </row>
    <row r="143" spans="1:10" x14ac:dyDescent="0.2">
      <c r="A143" s="604">
        <f t="shared" si="30"/>
        <v>6</v>
      </c>
      <c r="B143" s="604" t="s">
        <v>14</v>
      </c>
      <c r="C143" s="2">
        <f t="shared" si="29"/>
        <v>15</v>
      </c>
      <c r="D143" s="28" t="str">
        <f t="shared" si="24"/>
        <v>006-015</v>
      </c>
      <c r="E143" s="604">
        <f t="shared" si="28"/>
        <v>28</v>
      </c>
      <c r="F143" s="32">
        <f>INDEX('Project Pipeline'!$B$8:$B$130,MATCH($B143,'Project Pipeline'!$A$7:$A$130,0),1)</f>
        <v>2000</v>
      </c>
      <c r="G143" s="32">
        <f>INDEX('Project Pipeline'!$B$8:$B$130,MATCH($B143,'Project Pipeline'!$A$7:$A$130,0)+3,1)*12</f>
        <v>2400</v>
      </c>
      <c r="H143" s="7">
        <f>(INDEX('Project Pipeline'!$B$8:$B$130,MATCH($B143,'Project Pipeline'!$A$7:$A$130,0)+6,1)*INDEX('Project Pipeline'!$B$8:$B$130,MATCH($B143,'Project Pipeline'!$A$7:$A$130,0)+13,1)+INDEX('Project Pipeline'!$B$8:$B$130,MATCH($B143,'Project Pipeline'!$A$7:$A$130,0)+7,1)*(INDEX('Project Pipeline'!$B$8:$B$130,MATCH($B143,'Project Pipeline'!$A$7:$A$130,0)+14,1)-INDEX('Project Pipeline'!$B$8:$B$130,MATCH($B143,'Project Pipeline'!$A$7:$A$130,0)+13,1)))/INDEX('Project Pipeline'!$B$8:$B$130,MATCH($B143,'Project Pipeline'!$A$7:$A$130,0)+14,1)</f>
        <v>0.75</v>
      </c>
      <c r="I143" s="6">
        <f>INDEX('Project Pipeline'!$B$8:$B$130,MATCH($B143,'Project Pipeline'!$A$7:$A$130,0)+13,1)</f>
        <v>21.124739598583997</v>
      </c>
      <c r="J143" s="6">
        <f>INDEX('Project Pipeline'!$B$8:$B$130,MATCH($B143,'Project Pipeline'!$A$7:$A$130,0)+14,1)</f>
        <v>60</v>
      </c>
    </row>
    <row r="144" spans="1:10" x14ac:dyDescent="0.2">
      <c r="A144" s="604">
        <f t="shared" si="30"/>
        <v>6</v>
      </c>
      <c r="B144" s="604" t="s">
        <v>14</v>
      </c>
      <c r="C144" s="2">
        <f t="shared" si="29"/>
        <v>16</v>
      </c>
      <c r="D144" s="28" t="str">
        <f t="shared" si="24"/>
        <v>006-016</v>
      </c>
      <c r="E144" s="604">
        <f t="shared" si="28"/>
        <v>30</v>
      </c>
      <c r="F144" s="32">
        <f>INDEX('Project Pipeline'!$B$8:$B$130,MATCH($B144,'Project Pipeline'!$A$7:$A$130,0),1)</f>
        <v>2000</v>
      </c>
      <c r="G144" s="32">
        <f>INDEX('Project Pipeline'!$B$8:$B$130,MATCH($B144,'Project Pipeline'!$A$7:$A$130,0)+3,1)*12</f>
        <v>2400</v>
      </c>
      <c r="H144" s="7">
        <f>(INDEX('Project Pipeline'!$B$8:$B$130,MATCH($B144,'Project Pipeline'!$A$7:$A$130,0)+6,1)*INDEX('Project Pipeline'!$B$8:$B$130,MATCH($B144,'Project Pipeline'!$A$7:$A$130,0)+13,1)+INDEX('Project Pipeline'!$B$8:$B$130,MATCH($B144,'Project Pipeline'!$A$7:$A$130,0)+7,1)*(INDEX('Project Pipeline'!$B$8:$B$130,MATCH($B144,'Project Pipeline'!$A$7:$A$130,0)+14,1)-INDEX('Project Pipeline'!$B$8:$B$130,MATCH($B144,'Project Pipeline'!$A$7:$A$130,0)+13,1)))/INDEX('Project Pipeline'!$B$8:$B$130,MATCH($B144,'Project Pipeline'!$A$7:$A$130,0)+14,1)</f>
        <v>0.75</v>
      </c>
      <c r="I144" s="6">
        <f>INDEX('Project Pipeline'!$B$8:$B$130,MATCH($B144,'Project Pipeline'!$A$7:$A$130,0)+13,1)</f>
        <v>21.124739598583997</v>
      </c>
      <c r="J144" s="6">
        <f>INDEX('Project Pipeline'!$B$8:$B$130,MATCH($B144,'Project Pipeline'!$A$7:$A$130,0)+14,1)</f>
        <v>60</v>
      </c>
    </row>
    <row r="145" spans="1:10" x14ac:dyDescent="0.2">
      <c r="A145" s="604">
        <f t="shared" si="30"/>
        <v>6</v>
      </c>
      <c r="B145" s="604" t="s">
        <v>14</v>
      </c>
      <c r="C145" s="2">
        <f t="shared" si="29"/>
        <v>17</v>
      </c>
      <c r="D145" s="28" t="str">
        <f t="shared" si="24"/>
        <v>006-017</v>
      </c>
      <c r="E145" s="604">
        <f t="shared" si="28"/>
        <v>32</v>
      </c>
      <c r="F145" s="32">
        <f>INDEX('Project Pipeline'!$B$8:$B$130,MATCH($B145,'Project Pipeline'!$A$7:$A$130,0),1)</f>
        <v>2000</v>
      </c>
      <c r="G145" s="32">
        <f>INDEX('Project Pipeline'!$B$8:$B$130,MATCH($B145,'Project Pipeline'!$A$7:$A$130,0)+3,1)*12</f>
        <v>2400</v>
      </c>
      <c r="H145" s="7">
        <f>(INDEX('Project Pipeline'!$B$8:$B$130,MATCH($B145,'Project Pipeline'!$A$7:$A$130,0)+6,1)*INDEX('Project Pipeline'!$B$8:$B$130,MATCH($B145,'Project Pipeline'!$A$7:$A$130,0)+13,1)+INDEX('Project Pipeline'!$B$8:$B$130,MATCH($B145,'Project Pipeline'!$A$7:$A$130,0)+7,1)*(INDEX('Project Pipeline'!$B$8:$B$130,MATCH($B145,'Project Pipeline'!$A$7:$A$130,0)+14,1)-INDEX('Project Pipeline'!$B$8:$B$130,MATCH($B145,'Project Pipeline'!$A$7:$A$130,0)+13,1)))/INDEX('Project Pipeline'!$B$8:$B$130,MATCH($B145,'Project Pipeline'!$A$7:$A$130,0)+14,1)</f>
        <v>0.75</v>
      </c>
      <c r="I145" s="6">
        <f>INDEX('Project Pipeline'!$B$8:$B$130,MATCH($B145,'Project Pipeline'!$A$7:$A$130,0)+13,1)</f>
        <v>21.124739598583997</v>
      </c>
      <c r="J145" s="6">
        <f>INDEX('Project Pipeline'!$B$8:$B$130,MATCH($B145,'Project Pipeline'!$A$7:$A$130,0)+14,1)</f>
        <v>60</v>
      </c>
    </row>
    <row r="146" spans="1:10" x14ac:dyDescent="0.2">
      <c r="A146" s="604">
        <f t="shared" si="30"/>
        <v>6</v>
      </c>
      <c r="B146" s="604" t="s">
        <v>14</v>
      </c>
      <c r="C146" s="2">
        <f t="shared" si="29"/>
        <v>18</v>
      </c>
      <c r="D146" s="28" t="str">
        <f t="shared" si="24"/>
        <v>006-018</v>
      </c>
      <c r="E146" s="604">
        <f t="shared" si="28"/>
        <v>34</v>
      </c>
      <c r="F146" s="32">
        <f>INDEX('Project Pipeline'!$B$8:$B$130,MATCH($B146,'Project Pipeline'!$A$7:$A$130,0),1)</f>
        <v>2000</v>
      </c>
      <c r="G146" s="32">
        <f>INDEX('Project Pipeline'!$B$8:$B$130,MATCH($B146,'Project Pipeline'!$A$7:$A$130,0)+3,1)*12</f>
        <v>2400</v>
      </c>
      <c r="H146" s="7">
        <f>(INDEX('Project Pipeline'!$B$8:$B$130,MATCH($B146,'Project Pipeline'!$A$7:$A$130,0)+6,1)*INDEX('Project Pipeline'!$B$8:$B$130,MATCH($B146,'Project Pipeline'!$A$7:$A$130,0)+13,1)+INDEX('Project Pipeline'!$B$8:$B$130,MATCH($B146,'Project Pipeline'!$A$7:$A$130,0)+7,1)*(INDEX('Project Pipeline'!$B$8:$B$130,MATCH($B146,'Project Pipeline'!$A$7:$A$130,0)+14,1)-INDEX('Project Pipeline'!$B$8:$B$130,MATCH($B146,'Project Pipeline'!$A$7:$A$130,0)+13,1)))/INDEX('Project Pipeline'!$B$8:$B$130,MATCH($B146,'Project Pipeline'!$A$7:$A$130,0)+14,1)</f>
        <v>0.75</v>
      </c>
      <c r="I146" s="6">
        <f>INDEX('Project Pipeline'!$B$8:$B$130,MATCH($B146,'Project Pipeline'!$A$7:$A$130,0)+13,1)</f>
        <v>21.124739598583997</v>
      </c>
      <c r="J146" s="6">
        <f>INDEX('Project Pipeline'!$B$8:$B$130,MATCH($B146,'Project Pipeline'!$A$7:$A$130,0)+14,1)</f>
        <v>60</v>
      </c>
    </row>
    <row r="147" spans="1:10" x14ac:dyDescent="0.2">
      <c r="A147" s="604">
        <f t="shared" si="30"/>
        <v>6</v>
      </c>
      <c r="B147" s="604" t="s">
        <v>41</v>
      </c>
      <c r="C147" s="2">
        <f t="shared" si="29"/>
        <v>19</v>
      </c>
      <c r="D147" s="28" t="str">
        <f t="shared" si="24"/>
        <v>006-019</v>
      </c>
      <c r="E147" s="604">
        <f t="shared" si="28"/>
        <v>28</v>
      </c>
      <c r="F147" s="32">
        <f>INDEX('Project Pipeline'!$B$8:$B$130,MATCH($B147,'Project Pipeline'!$A$7:$A$130,0),1)</f>
        <v>25000</v>
      </c>
      <c r="G147" s="32">
        <f>INDEX('Project Pipeline'!$B$8:$B$130,MATCH($B147,'Project Pipeline'!$A$7:$A$130,0)+3,1)*12</f>
        <v>24000</v>
      </c>
      <c r="H147" s="7">
        <f>(INDEX('Project Pipeline'!$B$8:$B$130,MATCH($B147,'Project Pipeline'!$A$7:$A$130,0)+6,1)*INDEX('Project Pipeline'!$B$8:$B$130,MATCH($B147,'Project Pipeline'!$A$7:$A$130,0)+13,1)+INDEX('Project Pipeline'!$B$8:$B$130,MATCH($B147,'Project Pipeline'!$A$7:$A$130,0)+7,1)*(INDEX('Project Pipeline'!$B$8:$B$130,MATCH($B147,'Project Pipeline'!$A$7:$A$130,0)+14,1)-INDEX('Project Pipeline'!$B$8:$B$130,MATCH($B147,'Project Pipeline'!$A$7:$A$130,0)+13,1)))/INDEX('Project Pipeline'!$B$8:$B$130,MATCH($B147,'Project Pipeline'!$A$7:$A$130,0)+14,1)</f>
        <v>0.74999999999999989</v>
      </c>
      <c r="I147" s="6">
        <f>INDEX('Project Pipeline'!$B$8:$B$130,MATCH($B147,'Project Pipeline'!$A$7:$A$130,0)+13,1)</f>
        <v>26.772988721793375</v>
      </c>
      <c r="J147" s="6">
        <f>INDEX('Project Pipeline'!$B$8:$B$130,MATCH($B147,'Project Pipeline'!$A$7:$A$130,0)+14,1)</f>
        <v>120</v>
      </c>
    </row>
    <row r="148" spans="1:10" x14ac:dyDescent="0.2">
      <c r="A148" s="604">
        <f t="shared" si="30"/>
        <v>6</v>
      </c>
      <c r="B148" s="604" t="s">
        <v>41</v>
      </c>
      <c r="C148" s="2">
        <f t="shared" si="29"/>
        <v>20</v>
      </c>
      <c r="D148" s="28" t="str">
        <f t="shared" si="24"/>
        <v>006-020</v>
      </c>
      <c r="E148" s="604">
        <f t="shared" si="28"/>
        <v>34</v>
      </c>
      <c r="F148" s="32">
        <f>INDEX('Project Pipeline'!$B$8:$B$130,MATCH($B148,'Project Pipeline'!$A$7:$A$130,0),1)</f>
        <v>25000</v>
      </c>
      <c r="G148" s="32">
        <f>INDEX('Project Pipeline'!$B$8:$B$130,MATCH($B148,'Project Pipeline'!$A$7:$A$130,0)+3,1)*12</f>
        <v>24000</v>
      </c>
      <c r="H148" s="7">
        <f>(INDEX('Project Pipeline'!$B$8:$B$130,MATCH($B148,'Project Pipeline'!$A$7:$A$130,0)+6,1)*INDEX('Project Pipeline'!$B$8:$B$130,MATCH($B148,'Project Pipeline'!$A$7:$A$130,0)+13,1)+INDEX('Project Pipeline'!$B$8:$B$130,MATCH($B148,'Project Pipeline'!$A$7:$A$130,0)+7,1)*(INDEX('Project Pipeline'!$B$8:$B$130,MATCH($B148,'Project Pipeline'!$A$7:$A$130,0)+14,1)-INDEX('Project Pipeline'!$B$8:$B$130,MATCH($B148,'Project Pipeline'!$A$7:$A$130,0)+13,1)))/INDEX('Project Pipeline'!$B$8:$B$130,MATCH($B148,'Project Pipeline'!$A$7:$A$130,0)+14,1)</f>
        <v>0.74999999999999989</v>
      </c>
      <c r="I148" s="6">
        <f>INDEX('Project Pipeline'!$B$8:$B$130,MATCH($B148,'Project Pipeline'!$A$7:$A$130,0)+13,1)</f>
        <v>26.772988721793375</v>
      </c>
      <c r="J148" s="6">
        <f>INDEX('Project Pipeline'!$B$8:$B$130,MATCH($B148,'Project Pipeline'!$A$7:$A$130,0)+14,1)</f>
        <v>120</v>
      </c>
    </row>
    <row r="149" spans="1:10" x14ac:dyDescent="0.2">
      <c r="A149" s="604">
        <f>A129+1</f>
        <v>7</v>
      </c>
      <c r="B149" s="604" t="s">
        <v>15</v>
      </c>
      <c r="C149" s="2">
        <v>1</v>
      </c>
      <c r="D149" s="28" t="str">
        <f t="shared" si="24"/>
        <v>007-001</v>
      </c>
      <c r="E149" s="604">
        <f t="shared" si="28"/>
        <v>24</v>
      </c>
      <c r="F149" s="32">
        <f>INDEX('Project Pipeline'!$B$8:$B$130,MATCH($B149,'Project Pipeline'!$A$7:$A$130,0),1)</f>
        <v>15000</v>
      </c>
      <c r="G149" s="32">
        <f>INDEX('Project Pipeline'!$B$8:$B$130,MATCH($B149,'Project Pipeline'!$A$7:$A$130,0)+3,1)*12</f>
        <v>6000</v>
      </c>
      <c r="H149" s="7">
        <f>(INDEX('Project Pipeline'!$B$8:$B$130,MATCH($B149,'Project Pipeline'!$A$7:$A$130,0)+6,1)*INDEX('Project Pipeline'!$B$8:$B$130,MATCH($B149,'Project Pipeline'!$A$7:$A$130,0)+13,1)+INDEX('Project Pipeline'!$B$8:$B$130,MATCH($B149,'Project Pipeline'!$A$7:$A$130,0)+7,1)*(INDEX('Project Pipeline'!$B$8:$B$130,MATCH($B149,'Project Pipeline'!$A$7:$A$130,0)+14,1)-INDEX('Project Pipeline'!$B$8:$B$130,MATCH($B149,'Project Pipeline'!$A$7:$A$130,0)+13,1)))/INDEX('Project Pipeline'!$B$8:$B$130,MATCH($B149,'Project Pipeline'!$A$7:$A$130,0)+14,1)</f>
        <v>0.75</v>
      </c>
      <c r="I149" s="6">
        <f>INDEX('Project Pipeline'!$B$8:$B$130,MATCH($B149,'Project Pipeline'!$A$7:$A$130,0)+13,1)</f>
        <v>71.513178015521419</v>
      </c>
      <c r="J149" s="6">
        <f>INDEX('Project Pipeline'!$B$8:$B$130,MATCH($B149,'Project Pipeline'!$A$7:$A$130,0)+14,1)</f>
        <v>96</v>
      </c>
    </row>
    <row r="150" spans="1:10" x14ac:dyDescent="0.2">
      <c r="A150" s="604">
        <f t="shared" ref="A150:A168" si="31">A130+1</f>
        <v>7</v>
      </c>
      <c r="B150" s="604" t="s">
        <v>15</v>
      </c>
      <c r="C150" s="2">
        <f t="shared" ref="C150:C168" si="32">C149+1</f>
        <v>2</v>
      </c>
      <c r="D150" s="28" t="str">
        <f t="shared" si="24"/>
        <v>007-002</v>
      </c>
      <c r="E150" s="604">
        <f t="shared" si="28"/>
        <v>27</v>
      </c>
      <c r="F150" s="32">
        <f>INDEX('Project Pipeline'!$B$8:$B$130,MATCH($B150,'Project Pipeline'!$A$7:$A$130,0),1)</f>
        <v>15000</v>
      </c>
      <c r="G150" s="32">
        <f>INDEX('Project Pipeline'!$B$8:$B$130,MATCH($B150,'Project Pipeline'!$A$7:$A$130,0)+3,1)*12</f>
        <v>6000</v>
      </c>
      <c r="H150" s="7">
        <f>(INDEX('Project Pipeline'!$B$8:$B$130,MATCH($B150,'Project Pipeline'!$A$7:$A$130,0)+6,1)*INDEX('Project Pipeline'!$B$8:$B$130,MATCH($B150,'Project Pipeline'!$A$7:$A$130,0)+13,1)+INDEX('Project Pipeline'!$B$8:$B$130,MATCH($B150,'Project Pipeline'!$A$7:$A$130,0)+7,1)*(INDEX('Project Pipeline'!$B$8:$B$130,MATCH($B150,'Project Pipeline'!$A$7:$A$130,0)+14,1)-INDEX('Project Pipeline'!$B$8:$B$130,MATCH($B150,'Project Pipeline'!$A$7:$A$130,0)+13,1)))/INDEX('Project Pipeline'!$B$8:$B$130,MATCH($B150,'Project Pipeline'!$A$7:$A$130,0)+14,1)</f>
        <v>0.75</v>
      </c>
      <c r="I150" s="6">
        <f>INDEX('Project Pipeline'!$B$8:$B$130,MATCH($B150,'Project Pipeline'!$A$7:$A$130,0)+13,1)</f>
        <v>71.513178015521419</v>
      </c>
      <c r="J150" s="6">
        <f>INDEX('Project Pipeline'!$B$8:$B$130,MATCH($B150,'Project Pipeline'!$A$7:$A$130,0)+14,1)</f>
        <v>96</v>
      </c>
    </row>
    <row r="151" spans="1:10" x14ac:dyDescent="0.2">
      <c r="A151" s="604">
        <f t="shared" si="31"/>
        <v>7</v>
      </c>
      <c r="B151" s="604" t="s">
        <v>15</v>
      </c>
      <c r="C151" s="2">
        <f t="shared" si="32"/>
        <v>3</v>
      </c>
      <c r="D151" s="28" t="str">
        <f t="shared" si="24"/>
        <v>007-003</v>
      </c>
      <c r="E151" s="604">
        <f t="shared" si="28"/>
        <v>30</v>
      </c>
      <c r="F151" s="32">
        <f>INDEX('Project Pipeline'!$B$8:$B$130,MATCH($B151,'Project Pipeline'!$A$7:$A$130,0),1)</f>
        <v>15000</v>
      </c>
      <c r="G151" s="32">
        <f>INDEX('Project Pipeline'!$B$8:$B$130,MATCH($B151,'Project Pipeline'!$A$7:$A$130,0)+3,1)*12</f>
        <v>6000</v>
      </c>
      <c r="H151" s="7">
        <f>(INDEX('Project Pipeline'!$B$8:$B$130,MATCH($B151,'Project Pipeline'!$A$7:$A$130,0)+6,1)*INDEX('Project Pipeline'!$B$8:$B$130,MATCH($B151,'Project Pipeline'!$A$7:$A$130,0)+13,1)+INDEX('Project Pipeline'!$B$8:$B$130,MATCH($B151,'Project Pipeline'!$A$7:$A$130,0)+7,1)*(INDEX('Project Pipeline'!$B$8:$B$130,MATCH($B151,'Project Pipeline'!$A$7:$A$130,0)+14,1)-INDEX('Project Pipeline'!$B$8:$B$130,MATCH($B151,'Project Pipeline'!$A$7:$A$130,0)+13,1)))/INDEX('Project Pipeline'!$B$8:$B$130,MATCH($B151,'Project Pipeline'!$A$7:$A$130,0)+14,1)</f>
        <v>0.75</v>
      </c>
      <c r="I151" s="6">
        <f>INDEX('Project Pipeline'!$B$8:$B$130,MATCH($B151,'Project Pipeline'!$A$7:$A$130,0)+13,1)</f>
        <v>71.513178015521419</v>
      </c>
      <c r="J151" s="6">
        <f>INDEX('Project Pipeline'!$B$8:$B$130,MATCH($B151,'Project Pipeline'!$A$7:$A$130,0)+14,1)</f>
        <v>96</v>
      </c>
    </row>
    <row r="152" spans="1:10" x14ac:dyDescent="0.2">
      <c r="A152" s="604">
        <f t="shared" si="31"/>
        <v>7</v>
      </c>
      <c r="B152" s="604" t="s">
        <v>15</v>
      </c>
      <c r="C152" s="2">
        <f t="shared" si="32"/>
        <v>4</v>
      </c>
      <c r="D152" s="28" t="str">
        <f t="shared" si="24"/>
        <v>007-004</v>
      </c>
      <c r="E152" s="604">
        <f t="shared" si="28"/>
        <v>32</v>
      </c>
      <c r="F152" s="32">
        <f>INDEX('Project Pipeline'!$B$8:$B$130,MATCH($B152,'Project Pipeline'!$A$7:$A$130,0),1)</f>
        <v>15000</v>
      </c>
      <c r="G152" s="32">
        <f>INDEX('Project Pipeline'!$B$8:$B$130,MATCH($B152,'Project Pipeline'!$A$7:$A$130,0)+3,1)*12</f>
        <v>6000</v>
      </c>
      <c r="H152" s="7">
        <f>(INDEX('Project Pipeline'!$B$8:$B$130,MATCH($B152,'Project Pipeline'!$A$7:$A$130,0)+6,1)*INDEX('Project Pipeline'!$B$8:$B$130,MATCH($B152,'Project Pipeline'!$A$7:$A$130,0)+13,1)+INDEX('Project Pipeline'!$B$8:$B$130,MATCH($B152,'Project Pipeline'!$A$7:$A$130,0)+7,1)*(INDEX('Project Pipeline'!$B$8:$B$130,MATCH($B152,'Project Pipeline'!$A$7:$A$130,0)+14,1)-INDEX('Project Pipeline'!$B$8:$B$130,MATCH($B152,'Project Pipeline'!$A$7:$A$130,0)+13,1)))/INDEX('Project Pipeline'!$B$8:$B$130,MATCH($B152,'Project Pipeline'!$A$7:$A$130,0)+14,1)</f>
        <v>0.75</v>
      </c>
      <c r="I152" s="6">
        <f>INDEX('Project Pipeline'!$B$8:$B$130,MATCH($B152,'Project Pipeline'!$A$7:$A$130,0)+13,1)</f>
        <v>71.513178015521419</v>
      </c>
      <c r="J152" s="6">
        <f>INDEX('Project Pipeline'!$B$8:$B$130,MATCH($B152,'Project Pipeline'!$A$7:$A$130,0)+14,1)</f>
        <v>96</v>
      </c>
    </row>
    <row r="153" spans="1:10" x14ac:dyDescent="0.2">
      <c r="A153" s="604">
        <f t="shared" si="31"/>
        <v>7</v>
      </c>
      <c r="B153" s="604" t="s">
        <v>463</v>
      </c>
      <c r="C153" s="2">
        <f t="shared" si="32"/>
        <v>5</v>
      </c>
      <c r="D153" s="28" t="str">
        <f t="shared" ref="D153:D216" si="33">TEXT(A153,"000")&amp;"-"&amp;TEXT(C153,"000")</f>
        <v>007-005</v>
      </c>
      <c r="E153" s="604">
        <f t="shared" si="28"/>
        <v>33</v>
      </c>
      <c r="F153" s="32">
        <f>INDEX('Project Pipeline'!$B$8:$B$130,MATCH($B153,'Project Pipeline'!$A$7:$A$130,0),1)</f>
        <v>20000</v>
      </c>
      <c r="G153" s="32">
        <f>INDEX('Project Pipeline'!$B$8:$B$130,MATCH($B153,'Project Pipeline'!$A$7:$A$130,0)+3,1)*12</f>
        <v>30000</v>
      </c>
      <c r="H153" s="7">
        <f>(INDEX('Project Pipeline'!$B$8:$B$130,MATCH($B153,'Project Pipeline'!$A$7:$A$130,0)+6,1)*INDEX('Project Pipeline'!$B$8:$B$130,MATCH($B153,'Project Pipeline'!$A$7:$A$130,0)+13,1)+INDEX('Project Pipeline'!$B$8:$B$130,MATCH($B153,'Project Pipeline'!$A$7:$A$130,0)+7,1)*(INDEX('Project Pipeline'!$B$8:$B$130,MATCH($B153,'Project Pipeline'!$A$7:$A$130,0)+14,1)-INDEX('Project Pipeline'!$B$8:$B$130,MATCH($B153,'Project Pipeline'!$A$7:$A$130,0)+13,1)))/INDEX('Project Pipeline'!$B$8:$B$130,MATCH($B153,'Project Pipeline'!$A$7:$A$130,0)+14,1)</f>
        <v>0.75</v>
      </c>
      <c r="I153" s="6">
        <f>INDEX('Project Pipeline'!$B$8:$B$130,MATCH($B153,'Project Pipeline'!$A$7:$A$130,0)+13,1)</f>
        <v>28.691659673197091</v>
      </c>
      <c r="J153" s="6">
        <f>INDEX('Project Pipeline'!$B$8:$B$130,MATCH($B153,'Project Pipeline'!$A$7:$A$130,0)+14,1)</f>
        <v>60</v>
      </c>
    </row>
    <row r="154" spans="1:10" x14ac:dyDescent="0.2">
      <c r="A154" s="604">
        <f t="shared" si="31"/>
        <v>7</v>
      </c>
      <c r="B154" s="604" t="s">
        <v>463</v>
      </c>
      <c r="C154" s="2">
        <f t="shared" si="32"/>
        <v>6</v>
      </c>
      <c r="D154" s="28" t="str">
        <f t="shared" si="33"/>
        <v>007-006</v>
      </c>
      <c r="E154" s="604">
        <f t="shared" si="28"/>
        <v>33</v>
      </c>
      <c r="F154" s="32">
        <f>INDEX('Project Pipeline'!$B$8:$B$130,MATCH($B154,'Project Pipeline'!$A$7:$A$130,0),1)</f>
        <v>20000</v>
      </c>
      <c r="G154" s="32">
        <f>INDEX('Project Pipeline'!$B$8:$B$130,MATCH($B154,'Project Pipeline'!$A$7:$A$130,0)+3,1)*12</f>
        <v>30000</v>
      </c>
      <c r="H154" s="7">
        <f>(INDEX('Project Pipeline'!$B$8:$B$130,MATCH($B154,'Project Pipeline'!$A$7:$A$130,0)+6,1)*INDEX('Project Pipeline'!$B$8:$B$130,MATCH($B154,'Project Pipeline'!$A$7:$A$130,0)+13,1)+INDEX('Project Pipeline'!$B$8:$B$130,MATCH($B154,'Project Pipeline'!$A$7:$A$130,0)+7,1)*(INDEX('Project Pipeline'!$B$8:$B$130,MATCH($B154,'Project Pipeline'!$A$7:$A$130,0)+14,1)-INDEX('Project Pipeline'!$B$8:$B$130,MATCH($B154,'Project Pipeline'!$A$7:$A$130,0)+13,1)))/INDEX('Project Pipeline'!$B$8:$B$130,MATCH($B154,'Project Pipeline'!$A$7:$A$130,0)+14,1)</f>
        <v>0.75</v>
      </c>
      <c r="I154" s="6">
        <f>INDEX('Project Pipeline'!$B$8:$B$130,MATCH($B154,'Project Pipeline'!$A$7:$A$130,0)+13,1)</f>
        <v>28.691659673197091</v>
      </c>
      <c r="J154" s="6">
        <f>INDEX('Project Pipeline'!$B$8:$B$130,MATCH($B154,'Project Pipeline'!$A$7:$A$130,0)+14,1)</f>
        <v>60</v>
      </c>
    </row>
    <row r="155" spans="1:10" x14ac:dyDescent="0.2">
      <c r="A155" s="604">
        <f t="shared" si="31"/>
        <v>7</v>
      </c>
      <c r="B155" s="604" t="s">
        <v>463</v>
      </c>
      <c r="C155" s="2">
        <f t="shared" si="32"/>
        <v>7</v>
      </c>
      <c r="D155" s="28" t="str">
        <f t="shared" si="33"/>
        <v>007-007</v>
      </c>
      <c r="E155" s="604">
        <f t="shared" si="28"/>
        <v>34</v>
      </c>
      <c r="F155" s="32">
        <f>INDEX('Project Pipeline'!$B$8:$B$130,MATCH($B155,'Project Pipeline'!$A$7:$A$130,0),1)</f>
        <v>20000</v>
      </c>
      <c r="G155" s="32">
        <f>INDEX('Project Pipeline'!$B$8:$B$130,MATCH($B155,'Project Pipeline'!$A$7:$A$130,0)+3,1)*12</f>
        <v>30000</v>
      </c>
      <c r="H155" s="7">
        <f>(INDEX('Project Pipeline'!$B$8:$B$130,MATCH($B155,'Project Pipeline'!$A$7:$A$130,0)+6,1)*INDEX('Project Pipeline'!$B$8:$B$130,MATCH($B155,'Project Pipeline'!$A$7:$A$130,0)+13,1)+INDEX('Project Pipeline'!$B$8:$B$130,MATCH($B155,'Project Pipeline'!$A$7:$A$130,0)+7,1)*(INDEX('Project Pipeline'!$B$8:$B$130,MATCH($B155,'Project Pipeline'!$A$7:$A$130,0)+14,1)-INDEX('Project Pipeline'!$B$8:$B$130,MATCH($B155,'Project Pipeline'!$A$7:$A$130,0)+13,1)))/INDEX('Project Pipeline'!$B$8:$B$130,MATCH($B155,'Project Pipeline'!$A$7:$A$130,0)+14,1)</f>
        <v>0.75</v>
      </c>
      <c r="I155" s="6">
        <f>INDEX('Project Pipeline'!$B$8:$B$130,MATCH($B155,'Project Pipeline'!$A$7:$A$130,0)+13,1)</f>
        <v>28.691659673197091</v>
      </c>
      <c r="J155" s="6">
        <f>INDEX('Project Pipeline'!$B$8:$B$130,MATCH($B155,'Project Pipeline'!$A$7:$A$130,0)+14,1)</f>
        <v>60</v>
      </c>
    </row>
    <row r="156" spans="1:10" x14ac:dyDescent="0.2">
      <c r="A156" s="604">
        <f t="shared" si="31"/>
        <v>7</v>
      </c>
      <c r="B156" s="604" t="s">
        <v>463</v>
      </c>
      <c r="C156" s="2">
        <f t="shared" si="32"/>
        <v>8</v>
      </c>
      <c r="D156" s="28" t="str">
        <f t="shared" si="33"/>
        <v>007-008</v>
      </c>
      <c r="E156" s="604">
        <f t="shared" si="28"/>
        <v>34</v>
      </c>
      <c r="F156" s="32">
        <f>INDEX('Project Pipeline'!$B$8:$B$130,MATCH($B156,'Project Pipeline'!$A$7:$A$130,0),1)</f>
        <v>20000</v>
      </c>
      <c r="G156" s="32">
        <f>INDEX('Project Pipeline'!$B$8:$B$130,MATCH($B156,'Project Pipeline'!$A$7:$A$130,0)+3,1)*12</f>
        <v>30000</v>
      </c>
      <c r="H156" s="7">
        <f>(INDEX('Project Pipeline'!$B$8:$B$130,MATCH($B156,'Project Pipeline'!$A$7:$A$130,0)+6,1)*INDEX('Project Pipeline'!$B$8:$B$130,MATCH($B156,'Project Pipeline'!$A$7:$A$130,0)+13,1)+INDEX('Project Pipeline'!$B$8:$B$130,MATCH($B156,'Project Pipeline'!$A$7:$A$130,0)+7,1)*(INDEX('Project Pipeline'!$B$8:$B$130,MATCH($B156,'Project Pipeline'!$A$7:$A$130,0)+14,1)-INDEX('Project Pipeline'!$B$8:$B$130,MATCH($B156,'Project Pipeline'!$A$7:$A$130,0)+13,1)))/INDEX('Project Pipeline'!$B$8:$B$130,MATCH($B156,'Project Pipeline'!$A$7:$A$130,0)+14,1)</f>
        <v>0.75</v>
      </c>
      <c r="I156" s="6">
        <f>INDEX('Project Pipeline'!$B$8:$B$130,MATCH($B156,'Project Pipeline'!$A$7:$A$130,0)+13,1)</f>
        <v>28.691659673197091</v>
      </c>
      <c r="J156" s="6">
        <f>INDEX('Project Pipeline'!$B$8:$B$130,MATCH($B156,'Project Pipeline'!$A$7:$A$130,0)+14,1)</f>
        <v>60</v>
      </c>
    </row>
    <row r="157" spans="1:10" x14ac:dyDescent="0.2">
      <c r="A157" s="604">
        <f t="shared" si="31"/>
        <v>7</v>
      </c>
      <c r="B157" s="604" t="s">
        <v>464</v>
      </c>
      <c r="C157" s="2">
        <f t="shared" si="32"/>
        <v>9</v>
      </c>
      <c r="D157" s="28" t="str">
        <f t="shared" si="33"/>
        <v>007-009</v>
      </c>
      <c r="E157" s="604">
        <f t="shared" si="28"/>
        <v>25</v>
      </c>
      <c r="F157" s="32">
        <f>INDEX('Project Pipeline'!$B$8:$B$130,MATCH($B157,'Project Pipeline'!$A$7:$A$130,0),1)</f>
        <v>10000</v>
      </c>
      <c r="G157" s="32">
        <f>INDEX('Project Pipeline'!$B$8:$B$130,MATCH($B157,'Project Pipeline'!$A$7:$A$130,0)+3,1)*12</f>
        <v>4800</v>
      </c>
      <c r="H157" s="7">
        <f>(INDEX('Project Pipeline'!$B$8:$B$130,MATCH($B157,'Project Pipeline'!$A$7:$A$130,0)+6,1)*INDEX('Project Pipeline'!$B$8:$B$130,MATCH($B157,'Project Pipeline'!$A$7:$A$130,0)+13,1)+INDEX('Project Pipeline'!$B$8:$B$130,MATCH($B157,'Project Pipeline'!$A$7:$A$130,0)+7,1)*(INDEX('Project Pipeline'!$B$8:$B$130,MATCH($B157,'Project Pipeline'!$A$7:$A$130,0)+14,1)-INDEX('Project Pipeline'!$B$8:$B$130,MATCH($B157,'Project Pipeline'!$A$7:$A$130,0)+13,1)))/INDEX('Project Pipeline'!$B$8:$B$130,MATCH($B157,'Project Pipeline'!$A$7:$A$130,0)+14,1)</f>
        <v>0.75</v>
      </c>
      <c r="I157" s="6">
        <f>INDEX('Project Pipeline'!$B$8:$B$130,MATCH($B157,'Project Pipeline'!$A$7:$A$130,0)+13,1)</f>
        <v>57.680135957776329</v>
      </c>
      <c r="J157" s="6">
        <f>INDEX('Project Pipeline'!$B$8:$B$130,MATCH($B157,'Project Pipeline'!$A$7:$A$130,0)+14,1)</f>
        <v>60</v>
      </c>
    </row>
    <row r="158" spans="1:10" x14ac:dyDescent="0.2">
      <c r="A158" s="604">
        <f t="shared" si="31"/>
        <v>7</v>
      </c>
      <c r="B158" s="604" t="s">
        <v>464</v>
      </c>
      <c r="C158" s="2">
        <f t="shared" si="32"/>
        <v>10</v>
      </c>
      <c r="D158" s="28" t="str">
        <f t="shared" si="33"/>
        <v>007-010</v>
      </c>
      <c r="E158" s="604">
        <f t="shared" si="28"/>
        <v>28</v>
      </c>
      <c r="F158" s="32">
        <f>INDEX('Project Pipeline'!$B$8:$B$130,MATCH($B158,'Project Pipeline'!$A$7:$A$130,0),1)</f>
        <v>10000</v>
      </c>
      <c r="G158" s="32">
        <f>INDEX('Project Pipeline'!$B$8:$B$130,MATCH($B158,'Project Pipeline'!$A$7:$A$130,0)+3,1)*12</f>
        <v>4800</v>
      </c>
      <c r="H158" s="7">
        <f>(INDEX('Project Pipeline'!$B$8:$B$130,MATCH($B158,'Project Pipeline'!$A$7:$A$130,0)+6,1)*INDEX('Project Pipeline'!$B$8:$B$130,MATCH($B158,'Project Pipeline'!$A$7:$A$130,0)+13,1)+INDEX('Project Pipeline'!$B$8:$B$130,MATCH($B158,'Project Pipeline'!$A$7:$A$130,0)+7,1)*(INDEX('Project Pipeline'!$B$8:$B$130,MATCH($B158,'Project Pipeline'!$A$7:$A$130,0)+14,1)-INDEX('Project Pipeline'!$B$8:$B$130,MATCH($B158,'Project Pipeline'!$A$7:$A$130,0)+13,1)))/INDEX('Project Pipeline'!$B$8:$B$130,MATCH($B158,'Project Pipeline'!$A$7:$A$130,0)+14,1)</f>
        <v>0.75</v>
      </c>
      <c r="I158" s="6">
        <f>INDEX('Project Pipeline'!$B$8:$B$130,MATCH($B158,'Project Pipeline'!$A$7:$A$130,0)+13,1)</f>
        <v>57.680135957776329</v>
      </c>
      <c r="J158" s="6">
        <f>INDEX('Project Pipeline'!$B$8:$B$130,MATCH($B158,'Project Pipeline'!$A$7:$A$130,0)+14,1)</f>
        <v>60</v>
      </c>
    </row>
    <row r="159" spans="1:10" x14ac:dyDescent="0.2">
      <c r="A159" s="604">
        <f t="shared" si="31"/>
        <v>7</v>
      </c>
      <c r="B159" s="604" t="s">
        <v>464</v>
      </c>
      <c r="C159" s="2">
        <f t="shared" si="32"/>
        <v>11</v>
      </c>
      <c r="D159" s="28" t="str">
        <f t="shared" si="33"/>
        <v>007-011</v>
      </c>
      <c r="E159" s="604">
        <f t="shared" si="28"/>
        <v>31</v>
      </c>
      <c r="F159" s="32">
        <f>INDEX('Project Pipeline'!$B$8:$B$130,MATCH($B159,'Project Pipeline'!$A$7:$A$130,0),1)</f>
        <v>10000</v>
      </c>
      <c r="G159" s="32">
        <f>INDEX('Project Pipeline'!$B$8:$B$130,MATCH($B159,'Project Pipeline'!$A$7:$A$130,0)+3,1)*12</f>
        <v>4800</v>
      </c>
      <c r="H159" s="7">
        <f>(INDEX('Project Pipeline'!$B$8:$B$130,MATCH($B159,'Project Pipeline'!$A$7:$A$130,0)+6,1)*INDEX('Project Pipeline'!$B$8:$B$130,MATCH($B159,'Project Pipeline'!$A$7:$A$130,0)+13,1)+INDEX('Project Pipeline'!$B$8:$B$130,MATCH($B159,'Project Pipeline'!$A$7:$A$130,0)+7,1)*(INDEX('Project Pipeline'!$B$8:$B$130,MATCH($B159,'Project Pipeline'!$A$7:$A$130,0)+14,1)-INDEX('Project Pipeline'!$B$8:$B$130,MATCH($B159,'Project Pipeline'!$A$7:$A$130,0)+13,1)))/INDEX('Project Pipeline'!$B$8:$B$130,MATCH($B159,'Project Pipeline'!$A$7:$A$130,0)+14,1)</f>
        <v>0.75</v>
      </c>
      <c r="I159" s="6">
        <f>INDEX('Project Pipeline'!$B$8:$B$130,MATCH($B159,'Project Pipeline'!$A$7:$A$130,0)+13,1)</f>
        <v>57.680135957776329</v>
      </c>
      <c r="J159" s="6">
        <f>INDEX('Project Pipeline'!$B$8:$B$130,MATCH($B159,'Project Pipeline'!$A$7:$A$130,0)+14,1)</f>
        <v>60</v>
      </c>
    </row>
    <row r="160" spans="1:10" x14ac:dyDescent="0.2">
      <c r="A160" s="604">
        <f t="shared" si="31"/>
        <v>7</v>
      </c>
      <c r="B160" s="604" t="s">
        <v>464</v>
      </c>
      <c r="C160" s="2">
        <f t="shared" si="32"/>
        <v>12</v>
      </c>
      <c r="D160" s="28" t="str">
        <f t="shared" si="33"/>
        <v>007-012</v>
      </c>
      <c r="E160" s="604">
        <f t="shared" si="28"/>
        <v>34</v>
      </c>
      <c r="F160" s="32">
        <f>INDEX('Project Pipeline'!$B$8:$B$130,MATCH($B160,'Project Pipeline'!$A$7:$A$130,0),1)</f>
        <v>10000</v>
      </c>
      <c r="G160" s="32">
        <f>INDEX('Project Pipeline'!$B$8:$B$130,MATCH($B160,'Project Pipeline'!$A$7:$A$130,0)+3,1)*12</f>
        <v>4800</v>
      </c>
      <c r="H160" s="7">
        <f>(INDEX('Project Pipeline'!$B$8:$B$130,MATCH($B160,'Project Pipeline'!$A$7:$A$130,0)+6,1)*INDEX('Project Pipeline'!$B$8:$B$130,MATCH($B160,'Project Pipeline'!$A$7:$A$130,0)+13,1)+INDEX('Project Pipeline'!$B$8:$B$130,MATCH($B160,'Project Pipeline'!$A$7:$A$130,0)+7,1)*(INDEX('Project Pipeline'!$B$8:$B$130,MATCH($B160,'Project Pipeline'!$A$7:$A$130,0)+14,1)-INDEX('Project Pipeline'!$B$8:$B$130,MATCH($B160,'Project Pipeline'!$A$7:$A$130,0)+13,1)))/INDEX('Project Pipeline'!$B$8:$B$130,MATCH($B160,'Project Pipeline'!$A$7:$A$130,0)+14,1)</f>
        <v>0.75</v>
      </c>
      <c r="I160" s="6">
        <f>INDEX('Project Pipeline'!$B$8:$B$130,MATCH($B160,'Project Pipeline'!$A$7:$A$130,0)+13,1)</f>
        <v>57.680135957776329</v>
      </c>
      <c r="J160" s="6">
        <f>INDEX('Project Pipeline'!$B$8:$B$130,MATCH($B160,'Project Pipeline'!$A$7:$A$130,0)+14,1)</f>
        <v>60</v>
      </c>
    </row>
    <row r="161" spans="1:10" x14ac:dyDescent="0.2">
      <c r="A161" s="604">
        <f t="shared" si="31"/>
        <v>7</v>
      </c>
      <c r="B161" s="604" t="s">
        <v>14</v>
      </c>
      <c r="C161" s="2">
        <f t="shared" si="32"/>
        <v>13</v>
      </c>
      <c r="D161" s="28" t="str">
        <f t="shared" si="33"/>
        <v>007-013</v>
      </c>
      <c r="E161" s="604">
        <f t="shared" si="28"/>
        <v>25</v>
      </c>
      <c r="F161" s="32">
        <f>INDEX('Project Pipeline'!$B$8:$B$130,MATCH($B161,'Project Pipeline'!$A$7:$A$130,0),1)</f>
        <v>2000</v>
      </c>
      <c r="G161" s="32">
        <f>INDEX('Project Pipeline'!$B$8:$B$130,MATCH($B161,'Project Pipeline'!$A$7:$A$130,0)+3,1)*12</f>
        <v>2400</v>
      </c>
      <c r="H161" s="7">
        <f>(INDEX('Project Pipeline'!$B$8:$B$130,MATCH($B161,'Project Pipeline'!$A$7:$A$130,0)+6,1)*INDEX('Project Pipeline'!$B$8:$B$130,MATCH($B161,'Project Pipeline'!$A$7:$A$130,0)+13,1)+INDEX('Project Pipeline'!$B$8:$B$130,MATCH($B161,'Project Pipeline'!$A$7:$A$130,0)+7,1)*(INDEX('Project Pipeline'!$B$8:$B$130,MATCH($B161,'Project Pipeline'!$A$7:$A$130,0)+14,1)-INDEX('Project Pipeline'!$B$8:$B$130,MATCH($B161,'Project Pipeline'!$A$7:$A$130,0)+13,1)))/INDEX('Project Pipeline'!$B$8:$B$130,MATCH($B161,'Project Pipeline'!$A$7:$A$130,0)+14,1)</f>
        <v>0.75</v>
      </c>
      <c r="I161" s="6">
        <f>INDEX('Project Pipeline'!$B$8:$B$130,MATCH($B161,'Project Pipeline'!$A$7:$A$130,0)+13,1)</f>
        <v>21.124739598583997</v>
      </c>
      <c r="J161" s="6">
        <f>INDEX('Project Pipeline'!$B$8:$B$130,MATCH($B161,'Project Pipeline'!$A$7:$A$130,0)+14,1)</f>
        <v>60</v>
      </c>
    </row>
    <row r="162" spans="1:10" x14ac:dyDescent="0.2">
      <c r="A162" s="604">
        <f t="shared" si="31"/>
        <v>7</v>
      </c>
      <c r="B162" s="604" t="s">
        <v>14</v>
      </c>
      <c r="C162" s="2">
        <f t="shared" si="32"/>
        <v>14</v>
      </c>
      <c r="D162" s="28" t="str">
        <f t="shared" si="33"/>
        <v>007-014</v>
      </c>
      <c r="E162" s="604">
        <f t="shared" si="28"/>
        <v>27</v>
      </c>
      <c r="F162" s="32">
        <f>INDEX('Project Pipeline'!$B$8:$B$130,MATCH($B162,'Project Pipeline'!$A$7:$A$130,0),1)</f>
        <v>2000</v>
      </c>
      <c r="G162" s="32">
        <f>INDEX('Project Pipeline'!$B$8:$B$130,MATCH($B162,'Project Pipeline'!$A$7:$A$130,0)+3,1)*12</f>
        <v>2400</v>
      </c>
      <c r="H162" s="7">
        <f>(INDEX('Project Pipeline'!$B$8:$B$130,MATCH($B162,'Project Pipeline'!$A$7:$A$130,0)+6,1)*INDEX('Project Pipeline'!$B$8:$B$130,MATCH($B162,'Project Pipeline'!$A$7:$A$130,0)+13,1)+INDEX('Project Pipeline'!$B$8:$B$130,MATCH($B162,'Project Pipeline'!$A$7:$A$130,0)+7,1)*(INDEX('Project Pipeline'!$B$8:$B$130,MATCH($B162,'Project Pipeline'!$A$7:$A$130,0)+14,1)-INDEX('Project Pipeline'!$B$8:$B$130,MATCH($B162,'Project Pipeline'!$A$7:$A$130,0)+13,1)))/INDEX('Project Pipeline'!$B$8:$B$130,MATCH($B162,'Project Pipeline'!$A$7:$A$130,0)+14,1)</f>
        <v>0.75</v>
      </c>
      <c r="I162" s="6">
        <f>INDEX('Project Pipeline'!$B$8:$B$130,MATCH($B162,'Project Pipeline'!$A$7:$A$130,0)+13,1)</f>
        <v>21.124739598583997</v>
      </c>
      <c r="J162" s="6">
        <f>INDEX('Project Pipeline'!$B$8:$B$130,MATCH($B162,'Project Pipeline'!$A$7:$A$130,0)+14,1)</f>
        <v>60</v>
      </c>
    </row>
    <row r="163" spans="1:10" x14ac:dyDescent="0.2">
      <c r="A163" s="604">
        <f t="shared" si="31"/>
        <v>7</v>
      </c>
      <c r="B163" s="604" t="s">
        <v>14</v>
      </c>
      <c r="C163" s="2">
        <f t="shared" si="32"/>
        <v>15</v>
      </c>
      <c r="D163" s="28" t="str">
        <f t="shared" si="33"/>
        <v>007-015</v>
      </c>
      <c r="E163" s="604">
        <f t="shared" si="28"/>
        <v>29</v>
      </c>
      <c r="F163" s="32">
        <f>INDEX('Project Pipeline'!$B$8:$B$130,MATCH($B163,'Project Pipeline'!$A$7:$A$130,0),1)</f>
        <v>2000</v>
      </c>
      <c r="G163" s="32">
        <f>INDEX('Project Pipeline'!$B$8:$B$130,MATCH($B163,'Project Pipeline'!$A$7:$A$130,0)+3,1)*12</f>
        <v>2400</v>
      </c>
      <c r="H163" s="7">
        <f>(INDEX('Project Pipeline'!$B$8:$B$130,MATCH($B163,'Project Pipeline'!$A$7:$A$130,0)+6,1)*INDEX('Project Pipeline'!$B$8:$B$130,MATCH($B163,'Project Pipeline'!$A$7:$A$130,0)+13,1)+INDEX('Project Pipeline'!$B$8:$B$130,MATCH($B163,'Project Pipeline'!$A$7:$A$130,0)+7,1)*(INDEX('Project Pipeline'!$B$8:$B$130,MATCH($B163,'Project Pipeline'!$A$7:$A$130,0)+14,1)-INDEX('Project Pipeline'!$B$8:$B$130,MATCH($B163,'Project Pipeline'!$A$7:$A$130,0)+13,1)))/INDEX('Project Pipeline'!$B$8:$B$130,MATCH($B163,'Project Pipeline'!$A$7:$A$130,0)+14,1)</f>
        <v>0.75</v>
      </c>
      <c r="I163" s="6">
        <f>INDEX('Project Pipeline'!$B$8:$B$130,MATCH($B163,'Project Pipeline'!$A$7:$A$130,0)+13,1)</f>
        <v>21.124739598583997</v>
      </c>
      <c r="J163" s="6">
        <f>INDEX('Project Pipeline'!$B$8:$B$130,MATCH($B163,'Project Pipeline'!$A$7:$A$130,0)+14,1)</f>
        <v>60</v>
      </c>
    </row>
    <row r="164" spans="1:10" x14ac:dyDescent="0.2">
      <c r="A164" s="604">
        <f t="shared" si="31"/>
        <v>7</v>
      </c>
      <c r="B164" s="604" t="s">
        <v>14</v>
      </c>
      <c r="C164" s="2">
        <f t="shared" si="32"/>
        <v>16</v>
      </c>
      <c r="D164" s="28" t="str">
        <f t="shared" si="33"/>
        <v>007-016</v>
      </c>
      <c r="E164" s="604">
        <f t="shared" si="28"/>
        <v>31</v>
      </c>
      <c r="F164" s="32">
        <f>INDEX('Project Pipeline'!$B$8:$B$130,MATCH($B164,'Project Pipeline'!$A$7:$A$130,0),1)</f>
        <v>2000</v>
      </c>
      <c r="G164" s="32">
        <f>INDEX('Project Pipeline'!$B$8:$B$130,MATCH($B164,'Project Pipeline'!$A$7:$A$130,0)+3,1)*12</f>
        <v>2400</v>
      </c>
      <c r="H164" s="7">
        <f>(INDEX('Project Pipeline'!$B$8:$B$130,MATCH($B164,'Project Pipeline'!$A$7:$A$130,0)+6,1)*INDEX('Project Pipeline'!$B$8:$B$130,MATCH($B164,'Project Pipeline'!$A$7:$A$130,0)+13,1)+INDEX('Project Pipeline'!$B$8:$B$130,MATCH($B164,'Project Pipeline'!$A$7:$A$130,0)+7,1)*(INDEX('Project Pipeline'!$B$8:$B$130,MATCH($B164,'Project Pipeline'!$A$7:$A$130,0)+14,1)-INDEX('Project Pipeline'!$B$8:$B$130,MATCH($B164,'Project Pipeline'!$A$7:$A$130,0)+13,1)))/INDEX('Project Pipeline'!$B$8:$B$130,MATCH($B164,'Project Pipeline'!$A$7:$A$130,0)+14,1)</f>
        <v>0.75</v>
      </c>
      <c r="I164" s="6">
        <f>INDEX('Project Pipeline'!$B$8:$B$130,MATCH($B164,'Project Pipeline'!$A$7:$A$130,0)+13,1)</f>
        <v>21.124739598583997</v>
      </c>
      <c r="J164" s="6">
        <f>INDEX('Project Pipeline'!$B$8:$B$130,MATCH($B164,'Project Pipeline'!$A$7:$A$130,0)+14,1)</f>
        <v>60</v>
      </c>
    </row>
    <row r="165" spans="1:10" x14ac:dyDescent="0.2">
      <c r="A165" s="604">
        <f t="shared" si="31"/>
        <v>7</v>
      </c>
      <c r="B165" s="604" t="s">
        <v>14</v>
      </c>
      <c r="C165" s="2">
        <f t="shared" si="32"/>
        <v>17</v>
      </c>
      <c r="D165" s="28" t="str">
        <f t="shared" si="33"/>
        <v>007-017</v>
      </c>
      <c r="E165" s="604">
        <f t="shared" si="28"/>
        <v>33</v>
      </c>
      <c r="F165" s="32">
        <f>INDEX('Project Pipeline'!$B$8:$B$130,MATCH($B165,'Project Pipeline'!$A$7:$A$130,0),1)</f>
        <v>2000</v>
      </c>
      <c r="G165" s="32">
        <f>INDEX('Project Pipeline'!$B$8:$B$130,MATCH($B165,'Project Pipeline'!$A$7:$A$130,0)+3,1)*12</f>
        <v>2400</v>
      </c>
      <c r="H165" s="7">
        <f>(INDEX('Project Pipeline'!$B$8:$B$130,MATCH($B165,'Project Pipeline'!$A$7:$A$130,0)+6,1)*INDEX('Project Pipeline'!$B$8:$B$130,MATCH($B165,'Project Pipeline'!$A$7:$A$130,0)+13,1)+INDEX('Project Pipeline'!$B$8:$B$130,MATCH($B165,'Project Pipeline'!$A$7:$A$130,0)+7,1)*(INDEX('Project Pipeline'!$B$8:$B$130,MATCH($B165,'Project Pipeline'!$A$7:$A$130,0)+14,1)-INDEX('Project Pipeline'!$B$8:$B$130,MATCH($B165,'Project Pipeline'!$A$7:$A$130,0)+13,1)))/INDEX('Project Pipeline'!$B$8:$B$130,MATCH($B165,'Project Pipeline'!$A$7:$A$130,0)+14,1)</f>
        <v>0.75</v>
      </c>
      <c r="I165" s="6">
        <f>INDEX('Project Pipeline'!$B$8:$B$130,MATCH($B165,'Project Pipeline'!$A$7:$A$130,0)+13,1)</f>
        <v>21.124739598583997</v>
      </c>
      <c r="J165" s="6">
        <f>INDEX('Project Pipeline'!$B$8:$B$130,MATCH($B165,'Project Pipeline'!$A$7:$A$130,0)+14,1)</f>
        <v>60</v>
      </c>
    </row>
    <row r="166" spans="1:10" x14ac:dyDescent="0.2">
      <c r="A166" s="604">
        <f t="shared" si="31"/>
        <v>7</v>
      </c>
      <c r="B166" s="604" t="s">
        <v>14</v>
      </c>
      <c r="C166" s="2">
        <f t="shared" si="32"/>
        <v>18</v>
      </c>
      <c r="D166" s="28" t="str">
        <f t="shared" si="33"/>
        <v>007-018</v>
      </c>
      <c r="E166" s="604">
        <f t="shared" si="28"/>
        <v>35</v>
      </c>
      <c r="F166" s="32">
        <f>INDEX('Project Pipeline'!$B$8:$B$130,MATCH($B166,'Project Pipeline'!$A$7:$A$130,0),1)</f>
        <v>2000</v>
      </c>
      <c r="G166" s="32">
        <f>INDEX('Project Pipeline'!$B$8:$B$130,MATCH($B166,'Project Pipeline'!$A$7:$A$130,0)+3,1)*12</f>
        <v>2400</v>
      </c>
      <c r="H166" s="7">
        <f>(INDEX('Project Pipeline'!$B$8:$B$130,MATCH($B166,'Project Pipeline'!$A$7:$A$130,0)+6,1)*INDEX('Project Pipeline'!$B$8:$B$130,MATCH($B166,'Project Pipeline'!$A$7:$A$130,0)+13,1)+INDEX('Project Pipeline'!$B$8:$B$130,MATCH($B166,'Project Pipeline'!$A$7:$A$130,0)+7,1)*(INDEX('Project Pipeline'!$B$8:$B$130,MATCH($B166,'Project Pipeline'!$A$7:$A$130,0)+14,1)-INDEX('Project Pipeline'!$B$8:$B$130,MATCH($B166,'Project Pipeline'!$A$7:$A$130,0)+13,1)))/INDEX('Project Pipeline'!$B$8:$B$130,MATCH($B166,'Project Pipeline'!$A$7:$A$130,0)+14,1)</f>
        <v>0.75</v>
      </c>
      <c r="I166" s="6">
        <f>INDEX('Project Pipeline'!$B$8:$B$130,MATCH($B166,'Project Pipeline'!$A$7:$A$130,0)+13,1)</f>
        <v>21.124739598583997</v>
      </c>
      <c r="J166" s="6">
        <f>INDEX('Project Pipeline'!$B$8:$B$130,MATCH($B166,'Project Pipeline'!$A$7:$A$130,0)+14,1)</f>
        <v>60</v>
      </c>
    </row>
    <row r="167" spans="1:10" x14ac:dyDescent="0.2">
      <c r="A167" s="604">
        <f t="shared" si="31"/>
        <v>7</v>
      </c>
      <c r="B167" s="604" t="s">
        <v>41</v>
      </c>
      <c r="C167" s="2">
        <f t="shared" si="32"/>
        <v>19</v>
      </c>
      <c r="D167" s="28" t="str">
        <f t="shared" si="33"/>
        <v>007-019</v>
      </c>
      <c r="E167" s="604">
        <f t="shared" si="28"/>
        <v>29</v>
      </c>
      <c r="F167" s="32">
        <f>INDEX('Project Pipeline'!$B$8:$B$130,MATCH($B167,'Project Pipeline'!$A$7:$A$130,0),1)</f>
        <v>25000</v>
      </c>
      <c r="G167" s="32">
        <f>INDEX('Project Pipeline'!$B$8:$B$130,MATCH($B167,'Project Pipeline'!$A$7:$A$130,0)+3,1)*12</f>
        <v>24000</v>
      </c>
      <c r="H167" s="7">
        <f>(INDEX('Project Pipeline'!$B$8:$B$130,MATCH($B167,'Project Pipeline'!$A$7:$A$130,0)+6,1)*INDEX('Project Pipeline'!$B$8:$B$130,MATCH($B167,'Project Pipeline'!$A$7:$A$130,0)+13,1)+INDEX('Project Pipeline'!$B$8:$B$130,MATCH($B167,'Project Pipeline'!$A$7:$A$130,0)+7,1)*(INDEX('Project Pipeline'!$B$8:$B$130,MATCH($B167,'Project Pipeline'!$A$7:$A$130,0)+14,1)-INDEX('Project Pipeline'!$B$8:$B$130,MATCH($B167,'Project Pipeline'!$A$7:$A$130,0)+13,1)))/INDEX('Project Pipeline'!$B$8:$B$130,MATCH($B167,'Project Pipeline'!$A$7:$A$130,0)+14,1)</f>
        <v>0.74999999999999989</v>
      </c>
      <c r="I167" s="6">
        <f>INDEX('Project Pipeline'!$B$8:$B$130,MATCH($B167,'Project Pipeline'!$A$7:$A$130,0)+13,1)</f>
        <v>26.772988721793375</v>
      </c>
      <c r="J167" s="6">
        <f>INDEX('Project Pipeline'!$B$8:$B$130,MATCH($B167,'Project Pipeline'!$A$7:$A$130,0)+14,1)</f>
        <v>120</v>
      </c>
    </row>
    <row r="168" spans="1:10" x14ac:dyDescent="0.2">
      <c r="A168" s="604">
        <f t="shared" si="31"/>
        <v>7</v>
      </c>
      <c r="B168" s="604" t="s">
        <v>41</v>
      </c>
      <c r="C168" s="2">
        <f t="shared" si="32"/>
        <v>20</v>
      </c>
      <c r="D168" s="28" t="str">
        <f t="shared" si="33"/>
        <v>007-020</v>
      </c>
      <c r="E168" s="604">
        <f t="shared" si="28"/>
        <v>35</v>
      </c>
      <c r="F168" s="32">
        <f>INDEX('Project Pipeline'!$B$8:$B$130,MATCH($B168,'Project Pipeline'!$A$7:$A$130,0),1)</f>
        <v>25000</v>
      </c>
      <c r="G168" s="32">
        <f>INDEX('Project Pipeline'!$B$8:$B$130,MATCH($B168,'Project Pipeline'!$A$7:$A$130,0)+3,1)*12</f>
        <v>24000</v>
      </c>
      <c r="H168" s="7">
        <f>(INDEX('Project Pipeline'!$B$8:$B$130,MATCH($B168,'Project Pipeline'!$A$7:$A$130,0)+6,1)*INDEX('Project Pipeline'!$B$8:$B$130,MATCH($B168,'Project Pipeline'!$A$7:$A$130,0)+13,1)+INDEX('Project Pipeline'!$B$8:$B$130,MATCH($B168,'Project Pipeline'!$A$7:$A$130,0)+7,1)*(INDEX('Project Pipeline'!$B$8:$B$130,MATCH($B168,'Project Pipeline'!$A$7:$A$130,0)+14,1)-INDEX('Project Pipeline'!$B$8:$B$130,MATCH($B168,'Project Pipeline'!$A$7:$A$130,0)+13,1)))/INDEX('Project Pipeline'!$B$8:$B$130,MATCH($B168,'Project Pipeline'!$A$7:$A$130,0)+14,1)</f>
        <v>0.74999999999999989</v>
      </c>
      <c r="I168" s="6">
        <f>INDEX('Project Pipeline'!$B$8:$B$130,MATCH($B168,'Project Pipeline'!$A$7:$A$130,0)+13,1)</f>
        <v>26.772988721793375</v>
      </c>
      <c r="J168" s="6">
        <f>INDEX('Project Pipeline'!$B$8:$B$130,MATCH($B168,'Project Pipeline'!$A$7:$A$130,0)+14,1)</f>
        <v>120</v>
      </c>
    </row>
    <row r="169" spans="1:10" x14ac:dyDescent="0.2">
      <c r="A169" s="604">
        <f>A149+1</f>
        <v>8</v>
      </c>
      <c r="B169" s="604" t="s">
        <v>15</v>
      </c>
      <c r="C169" s="2">
        <v>1</v>
      </c>
      <c r="D169" s="28" t="str">
        <f t="shared" si="33"/>
        <v>008-001</v>
      </c>
      <c r="E169" s="604">
        <f t="shared" si="28"/>
        <v>25</v>
      </c>
      <c r="F169" s="32">
        <f>INDEX('Project Pipeline'!$B$8:$B$130,MATCH($B169,'Project Pipeline'!$A$7:$A$130,0),1)</f>
        <v>15000</v>
      </c>
      <c r="G169" s="32">
        <f>INDEX('Project Pipeline'!$B$8:$B$130,MATCH($B169,'Project Pipeline'!$A$7:$A$130,0)+3,1)*12</f>
        <v>6000</v>
      </c>
      <c r="H169" s="7">
        <f>(INDEX('Project Pipeline'!$B$8:$B$130,MATCH($B169,'Project Pipeline'!$A$7:$A$130,0)+6,1)*INDEX('Project Pipeline'!$B$8:$B$130,MATCH($B169,'Project Pipeline'!$A$7:$A$130,0)+13,1)+INDEX('Project Pipeline'!$B$8:$B$130,MATCH($B169,'Project Pipeline'!$A$7:$A$130,0)+7,1)*(INDEX('Project Pipeline'!$B$8:$B$130,MATCH($B169,'Project Pipeline'!$A$7:$A$130,0)+14,1)-INDEX('Project Pipeline'!$B$8:$B$130,MATCH($B169,'Project Pipeline'!$A$7:$A$130,0)+13,1)))/INDEX('Project Pipeline'!$B$8:$B$130,MATCH($B169,'Project Pipeline'!$A$7:$A$130,0)+14,1)</f>
        <v>0.75</v>
      </c>
      <c r="I169" s="6">
        <f>INDEX('Project Pipeline'!$B$8:$B$130,MATCH($B169,'Project Pipeline'!$A$7:$A$130,0)+13,1)</f>
        <v>71.513178015521419</v>
      </c>
      <c r="J169" s="6">
        <f>INDEX('Project Pipeline'!$B$8:$B$130,MATCH($B169,'Project Pipeline'!$A$7:$A$130,0)+14,1)</f>
        <v>96</v>
      </c>
    </row>
    <row r="170" spans="1:10" x14ac:dyDescent="0.2">
      <c r="A170" s="604">
        <f t="shared" ref="A170:A188" si="34">A150+1</f>
        <v>8</v>
      </c>
      <c r="B170" s="604" t="s">
        <v>15</v>
      </c>
      <c r="C170" s="2">
        <f t="shared" ref="C170:C188" si="35">C169+1</f>
        <v>2</v>
      </c>
      <c r="D170" s="28" t="str">
        <f t="shared" si="33"/>
        <v>008-002</v>
      </c>
      <c r="E170" s="604">
        <f t="shared" si="28"/>
        <v>28</v>
      </c>
      <c r="F170" s="32">
        <f>INDEX('Project Pipeline'!$B$8:$B$130,MATCH($B170,'Project Pipeline'!$A$7:$A$130,0),1)</f>
        <v>15000</v>
      </c>
      <c r="G170" s="32">
        <f>INDEX('Project Pipeline'!$B$8:$B$130,MATCH($B170,'Project Pipeline'!$A$7:$A$130,0)+3,1)*12</f>
        <v>6000</v>
      </c>
      <c r="H170" s="7">
        <f>(INDEX('Project Pipeline'!$B$8:$B$130,MATCH($B170,'Project Pipeline'!$A$7:$A$130,0)+6,1)*INDEX('Project Pipeline'!$B$8:$B$130,MATCH($B170,'Project Pipeline'!$A$7:$A$130,0)+13,1)+INDEX('Project Pipeline'!$B$8:$B$130,MATCH($B170,'Project Pipeline'!$A$7:$A$130,0)+7,1)*(INDEX('Project Pipeline'!$B$8:$B$130,MATCH($B170,'Project Pipeline'!$A$7:$A$130,0)+14,1)-INDEX('Project Pipeline'!$B$8:$B$130,MATCH($B170,'Project Pipeline'!$A$7:$A$130,0)+13,1)))/INDEX('Project Pipeline'!$B$8:$B$130,MATCH($B170,'Project Pipeline'!$A$7:$A$130,0)+14,1)</f>
        <v>0.75</v>
      </c>
      <c r="I170" s="6">
        <f>INDEX('Project Pipeline'!$B$8:$B$130,MATCH($B170,'Project Pipeline'!$A$7:$A$130,0)+13,1)</f>
        <v>71.513178015521419</v>
      </c>
      <c r="J170" s="6">
        <f>INDEX('Project Pipeline'!$B$8:$B$130,MATCH($B170,'Project Pipeline'!$A$7:$A$130,0)+14,1)</f>
        <v>96</v>
      </c>
    </row>
    <row r="171" spans="1:10" x14ac:dyDescent="0.2">
      <c r="A171" s="604">
        <f t="shared" si="34"/>
        <v>8</v>
      </c>
      <c r="B171" s="604" t="s">
        <v>15</v>
      </c>
      <c r="C171" s="2">
        <f t="shared" si="35"/>
        <v>3</v>
      </c>
      <c r="D171" s="28" t="str">
        <f t="shared" si="33"/>
        <v>008-003</v>
      </c>
      <c r="E171" s="604">
        <f t="shared" si="28"/>
        <v>31</v>
      </c>
      <c r="F171" s="32">
        <f>INDEX('Project Pipeline'!$B$8:$B$130,MATCH($B171,'Project Pipeline'!$A$7:$A$130,0),1)</f>
        <v>15000</v>
      </c>
      <c r="G171" s="32">
        <f>INDEX('Project Pipeline'!$B$8:$B$130,MATCH($B171,'Project Pipeline'!$A$7:$A$130,0)+3,1)*12</f>
        <v>6000</v>
      </c>
      <c r="H171" s="7">
        <f>(INDEX('Project Pipeline'!$B$8:$B$130,MATCH($B171,'Project Pipeline'!$A$7:$A$130,0)+6,1)*INDEX('Project Pipeline'!$B$8:$B$130,MATCH($B171,'Project Pipeline'!$A$7:$A$130,0)+13,1)+INDEX('Project Pipeline'!$B$8:$B$130,MATCH($B171,'Project Pipeline'!$A$7:$A$130,0)+7,1)*(INDEX('Project Pipeline'!$B$8:$B$130,MATCH($B171,'Project Pipeline'!$A$7:$A$130,0)+14,1)-INDEX('Project Pipeline'!$B$8:$B$130,MATCH($B171,'Project Pipeline'!$A$7:$A$130,0)+13,1)))/INDEX('Project Pipeline'!$B$8:$B$130,MATCH($B171,'Project Pipeline'!$A$7:$A$130,0)+14,1)</f>
        <v>0.75</v>
      </c>
      <c r="I171" s="6">
        <f>INDEX('Project Pipeline'!$B$8:$B$130,MATCH($B171,'Project Pipeline'!$A$7:$A$130,0)+13,1)</f>
        <v>71.513178015521419</v>
      </c>
      <c r="J171" s="6">
        <f>INDEX('Project Pipeline'!$B$8:$B$130,MATCH($B171,'Project Pipeline'!$A$7:$A$130,0)+14,1)</f>
        <v>96</v>
      </c>
    </row>
    <row r="172" spans="1:10" x14ac:dyDescent="0.2">
      <c r="A172" s="604">
        <f t="shared" si="34"/>
        <v>8</v>
      </c>
      <c r="B172" s="604" t="s">
        <v>15</v>
      </c>
      <c r="C172" s="2">
        <f t="shared" si="35"/>
        <v>4</v>
      </c>
      <c r="D172" s="28" t="str">
        <f t="shared" si="33"/>
        <v>008-004</v>
      </c>
      <c r="E172" s="604">
        <f t="shared" si="28"/>
        <v>33</v>
      </c>
      <c r="F172" s="32">
        <f>INDEX('Project Pipeline'!$B$8:$B$130,MATCH($B172,'Project Pipeline'!$A$7:$A$130,0),1)</f>
        <v>15000</v>
      </c>
      <c r="G172" s="32">
        <f>INDEX('Project Pipeline'!$B$8:$B$130,MATCH($B172,'Project Pipeline'!$A$7:$A$130,0)+3,1)*12</f>
        <v>6000</v>
      </c>
      <c r="H172" s="7">
        <f>(INDEX('Project Pipeline'!$B$8:$B$130,MATCH($B172,'Project Pipeline'!$A$7:$A$130,0)+6,1)*INDEX('Project Pipeline'!$B$8:$B$130,MATCH($B172,'Project Pipeline'!$A$7:$A$130,0)+13,1)+INDEX('Project Pipeline'!$B$8:$B$130,MATCH($B172,'Project Pipeline'!$A$7:$A$130,0)+7,1)*(INDEX('Project Pipeline'!$B$8:$B$130,MATCH($B172,'Project Pipeline'!$A$7:$A$130,0)+14,1)-INDEX('Project Pipeline'!$B$8:$B$130,MATCH($B172,'Project Pipeline'!$A$7:$A$130,0)+13,1)))/INDEX('Project Pipeline'!$B$8:$B$130,MATCH($B172,'Project Pipeline'!$A$7:$A$130,0)+14,1)</f>
        <v>0.75</v>
      </c>
      <c r="I172" s="6">
        <f>INDEX('Project Pipeline'!$B$8:$B$130,MATCH($B172,'Project Pipeline'!$A$7:$A$130,0)+13,1)</f>
        <v>71.513178015521419</v>
      </c>
      <c r="J172" s="6">
        <f>INDEX('Project Pipeline'!$B$8:$B$130,MATCH($B172,'Project Pipeline'!$A$7:$A$130,0)+14,1)</f>
        <v>96</v>
      </c>
    </row>
    <row r="173" spans="1:10" x14ac:dyDescent="0.2">
      <c r="A173" s="604">
        <f t="shared" si="34"/>
        <v>8</v>
      </c>
      <c r="B173" s="604" t="s">
        <v>463</v>
      </c>
      <c r="C173" s="2">
        <f t="shared" si="35"/>
        <v>5</v>
      </c>
      <c r="D173" s="28" t="str">
        <f t="shared" si="33"/>
        <v>008-005</v>
      </c>
      <c r="E173" s="604">
        <f t="shared" si="28"/>
        <v>34</v>
      </c>
      <c r="F173" s="32">
        <f>INDEX('Project Pipeline'!$B$8:$B$130,MATCH($B173,'Project Pipeline'!$A$7:$A$130,0),1)</f>
        <v>20000</v>
      </c>
      <c r="G173" s="32">
        <f>INDEX('Project Pipeline'!$B$8:$B$130,MATCH($B173,'Project Pipeline'!$A$7:$A$130,0)+3,1)*12</f>
        <v>30000</v>
      </c>
      <c r="H173" s="7">
        <f>(INDEX('Project Pipeline'!$B$8:$B$130,MATCH($B173,'Project Pipeline'!$A$7:$A$130,0)+6,1)*INDEX('Project Pipeline'!$B$8:$B$130,MATCH($B173,'Project Pipeline'!$A$7:$A$130,0)+13,1)+INDEX('Project Pipeline'!$B$8:$B$130,MATCH($B173,'Project Pipeline'!$A$7:$A$130,0)+7,1)*(INDEX('Project Pipeline'!$B$8:$B$130,MATCH($B173,'Project Pipeline'!$A$7:$A$130,0)+14,1)-INDEX('Project Pipeline'!$B$8:$B$130,MATCH($B173,'Project Pipeline'!$A$7:$A$130,0)+13,1)))/INDEX('Project Pipeline'!$B$8:$B$130,MATCH($B173,'Project Pipeline'!$A$7:$A$130,0)+14,1)</f>
        <v>0.75</v>
      </c>
      <c r="I173" s="6">
        <f>INDEX('Project Pipeline'!$B$8:$B$130,MATCH($B173,'Project Pipeline'!$A$7:$A$130,0)+13,1)</f>
        <v>28.691659673197091</v>
      </c>
      <c r="J173" s="6">
        <f>INDEX('Project Pipeline'!$B$8:$B$130,MATCH($B173,'Project Pipeline'!$A$7:$A$130,0)+14,1)</f>
        <v>60</v>
      </c>
    </row>
    <row r="174" spans="1:10" x14ac:dyDescent="0.2">
      <c r="A174" s="604">
        <f t="shared" si="34"/>
        <v>8</v>
      </c>
      <c r="B174" s="604" t="s">
        <v>463</v>
      </c>
      <c r="C174" s="2">
        <f t="shared" si="35"/>
        <v>6</v>
      </c>
      <c r="D174" s="28" t="str">
        <f t="shared" si="33"/>
        <v>008-006</v>
      </c>
      <c r="E174" s="604">
        <f t="shared" ref="E174:E237" si="36">E154+1</f>
        <v>34</v>
      </c>
      <c r="F174" s="32">
        <f>INDEX('Project Pipeline'!$B$8:$B$130,MATCH($B174,'Project Pipeline'!$A$7:$A$130,0),1)</f>
        <v>20000</v>
      </c>
      <c r="G174" s="32">
        <f>INDEX('Project Pipeline'!$B$8:$B$130,MATCH($B174,'Project Pipeline'!$A$7:$A$130,0)+3,1)*12</f>
        <v>30000</v>
      </c>
      <c r="H174" s="7">
        <f>(INDEX('Project Pipeline'!$B$8:$B$130,MATCH($B174,'Project Pipeline'!$A$7:$A$130,0)+6,1)*INDEX('Project Pipeline'!$B$8:$B$130,MATCH($B174,'Project Pipeline'!$A$7:$A$130,0)+13,1)+INDEX('Project Pipeline'!$B$8:$B$130,MATCH($B174,'Project Pipeline'!$A$7:$A$130,0)+7,1)*(INDEX('Project Pipeline'!$B$8:$B$130,MATCH($B174,'Project Pipeline'!$A$7:$A$130,0)+14,1)-INDEX('Project Pipeline'!$B$8:$B$130,MATCH($B174,'Project Pipeline'!$A$7:$A$130,0)+13,1)))/INDEX('Project Pipeline'!$B$8:$B$130,MATCH($B174,'Project Pipeline'!$A$7:$A$130,0)+14,1)</f>
        <v>0.75</v>
      </c>
      <c r="I174" s="6">
        <f>INDEX('Project Pipeline'!$B$8:$B$130,MATCH($B174,'Project Pipeline'!$A$7:$A$130,0)+13,1)</f>
        <v>28.691659673197091</v>
      </c>
      <c r="J174" s="6">
        <f>INDEX('Project Pipeline'!$B$8:$B$130,MATCH($B174,'Project Pipeline'!$A$7:$A$130,0)+14,1)</f>
        <v>60</v>
      </c>
    </row>
    <row r="175" spans="1:10" x14ac:dyDescent="0.2">
      <c r="A175" s="604">
        <f t="shared" si="34"/>
        <v>8</v>
      </c>
      <c r="B175" s="604" t="s">
        <v>463</v>
      </c>
      <c r="C175" s="2">
        <f t="shared" si="35"/>
        <v>7</v>
      </c>
      <c r="D175" s="28" t="str">
        <f t="shared" si="33"/>
        <v>008-007</v>
      </c>
      <c r="E175" s="604">
        <f t="shared" si="36"/>
        <v>35</v>
      </c>
      <c r="F175" s="32">
        <f>INDEX('Project Pipeline'!$B$8:$B$130,MATCH($B175,'Project Pipeline'!$A$7:$A$130,0),1)</f>
        <v>20000</v>
      </c>
      <c r="G175" s="32">
        <f>INDEX('Project Pipeline'!$B$8:$B$130,MATCH($B175,'Project Pipeline'!$A$7:$A$130,0)+3,1)*12</f>
        <v>30000</v>
      </c>
      <c r="H175" s="7">
        <f>(INDEX('Project Pipeline'!$B$8:$B$130,MATCH($B175,'Project Pipeline'!$A$7:$A$130,0)+6,1)*INDEX('Project Pipeline'!$B$8:$B$130,MATCH($B175,'Project Pipeline'!$A$7:$A$130,0)+13,1)+INDEX('Project Pipeline'!$B$8:$B$130,MATCH($B175,'Project Pipeline'!$A$7:$A$130,0)+7,1)*(INDEX('Project Pipeline'!$B$8:$B$130,MATCH($B175,'Project Pipeline'!$A$7:$A$130,0)+14,1)-INDEX('Project Pipeline'!$B$8:$B$130,MATCH($B175,'Project Pipeline'!$A$7:$A$130,0)+13,1)))/INDEX('Project Pipeline'!$B$8:$B$130,MATCH($B175,'Project Pipeline'!$A$7:$A$130,0)+14,1)</f>
        <v>0.75</v>
      </c>
      <c r="I175" s="6">
        <f>INDEX('Project Pipeline'!$B$8:$B$130,MATCH($B175,'Project Pipeline'!$A$7:$A$130,0)+13,1)</f>
        <v>28.691659673197091</v>
      </c>
      <c r="J175" s="6">
        <f>INDEX('Project Pipeline'!$B$8:$B$130,MATCH($B175,'Project Pipeline'!$A$7:$A$130,0)+14,1)</f>
        <v>60</v>
      </c>
    </row>
    <row r="176" spans="1:10" x14ac:dyDescent="0.2">
      <c r="A176" s="604">
        <f t="shared" si="34"/>
        <v>8</v>
      </c>
      <c r="B176" s="604" t="s">
        <v>463</v>
      </c>
      <c r="C176" s="2">
        <f t="shared" si="35"/>
        <v>8</v>
      </c>
      <c r="D176" s="28" t="str">
        <f t="shared" si="33"/>
        <v>008-008</v>
      </c>
      <c r="E176" s="604">
        <f t="shared" si="36"/>
        <v>35</v>
      </c>
      <c r="F176" s="32">
        <f>INDEX('Project Pipeline'!$B$8:$B$130,MATCH($B176,'Project Pipeline'!$A$7:$A$130,0),1)</f>
        <v>20000</v>
      </c>
      <c r="G176" s="32">
        <f>INDEX('Project Pipeline'!$B$8:$B$130,MATCH($B176,'Project Pipeline'!$A$7:$A$130,0)+3,1)*12</f>
        <v>30000</v>
      </c>
      <c r="H176" s="7">
        <f>(INDEX('Project Pipeline'!$B$8:$B$130,MATCH($B176,'Project Pipeline'!$A$7:$A$130,0)+6,1)*INDEX('Project Pipeline'!$B$8:$B$130,MATCH($B176,'Project Pipeline'!$A$7:$A$130,0)+13,1)+INDEX('Project Pipeline'!$B$8:$B$130,MATCH($B176,'Project Pipeline'!$A$7:$A$130,0)+7,1)*(INDEX('Project Pipeline'!$B$8:$B$130,MATCH($B176,'Project Pipeline'!$A$7:$A$130,0)+14,1)-INDEX('Project Pipeline'!$B$8:$B$130,MATCH($B176,'Project Pipeline'!$A$7:$A$130,0)+13,1)))/INDEX('Project Pipeline'!$B$8:$B$130,MATCH($B176,'Project Pipeline'!$A$7:$A$130,0)+14,1)</f>
        <v>0.75</v>
      </c>
      <c r="I176" s="6">
        <f>INDEX('Project Pipeline'!$B$8:$B$130,MATCH($B176,'Project Pipeline'!$A$7:$A$130,0)+13,1)</f>
        <v>28.691659673197091</v>
      </c>
      <c r="J176" s="6">
        <f>INDEX('Project Pipeline'!$B$8:$B$130,MATCH($B176,'Project Pipeline'!$A$7:$A$130,0)+14,1)</f>
        <v>60</v>
      </c>
    </row>
    <row r="177" spans="1:10" x14ac:dyDescent="0.2">
      <c r="A177" s="604">
        <f t="shared" si="34"/>
        <v>8</v>
      </c>
      <c r="B177" s="604" t="s">
        <v>464</v>
      </c>
      <c r="C177" s="2">
        <f t="shared" si="35"/>
        <v>9</v>
      </c>
      <c r="D177" s="28" t="str">
        <f t="shared" si="33"/>
        <v>008-009</v>
      </c>
      <c r="E177" s="604">
        <f t="shared" si="36"/>
        <v>26</v>
      </c>
      <c r="F177" s="32">
        <f>INDEX('Project Pipeline'!$B$8:$B$130,MATCH($B177,'Project Pipeline'!$A$7:$A$130,0),1)</f>
        <v>10000</v>
      </c>
      <c r="G177" s="32">
        <f>INDEX('Project Pipeline'!$B$8:$B$130,MATCH($B177,'Project Pipeline'!$A$7:$A$130,0)+3,1)*12</f>
        <v>4800</v>
      </c>
      <c r="H177" s="7">
        <f>(INDEX('Project Pipeline'!$B$8:$B$130,MATCH($B177,'Project Pipeline'!$A$7:$A$130,0)+6,1)*INDEX('Project Pipeline'!$B$8:$B$130,MATCH($B177,'Project Pipeline'!$A$7:$A$130,0)+13,1)+INDEX('Project Pipeline'!$B$8:$B$130,MATCH($B177,'Project Pipeline'!$A$7:$A$130,0)+7,1)*(INDEX('Project Pipeline'!$B$8:$B$130,MATCH($B177,'Project Pipeline'!$A$7:$A$130,0)+14,1)-INDEX('Project Pipeline'!$B$8:$B$130,MATCH($B177,'Project Pipeline'!$A$7:$A$130,0)+13,1)))/INDEX('Project Pipeline'!$B$8:$B$130,MATCH($B177,'Project Pipeline'!$A$7:$A$130,0)+14,1)</f>
        <v>0.75</v>
      </c>
      <c r="I177" s="6">
        <f>INDEX('Project Pipeline'!$B$8:$B$130,MATCH($B177,'Project Pipeline'!$A$7:$A$130,0)+13,1)</f>
        <v>57.680135957776329</v>
      </c>
      <c r="J177" s="6">
        <f>INDEX('Project Pipeline'!$B$8:$B$130,MATCH($B177,'Project Pipeline'!$A$7:$A$130,0)+14,1)</f>
        <v>60</v>
      </c>
    </row>
    <row r="178" spans="1:10" x14ac:dyDescent="0.2">
      <c r="A178" s="604">
        <f t="shared" si="34"/>
        <v>8</v>
      </c>
      <c r="B178" s="604" t="s">
        <v>464</v>
      </c>
      <c r="C178" s="2">
        <f t="shared" si="35"/>
        <v>10</v>
      </c>
      <c r="D178" s="28" t="str">
        <f t="shared" si="33"/>
        <v>008-010</v>
      </c>
      <c r="E178" s="604">
        <f t="shared" si="36"/>
        <v>29</v>
      </c>
      <c r="F178" s="32">
        <f>INDEX('Project Pipeline'!$B$8:$B$130,MATCH($B178,'Project Pipeline'!$A$7:$A$130,0),1)</f>
        <v>10000</v>
      </c>
      <c r="G178" s="32">
        <f>INDEX('Project Pipeline'!$B$8:$B$130,MATCH($B178,'Project Pipeline'!$A$7:$A$130,0)+3,1)*12</f>
        <v>4800</v>
      </c>
      <c r="H178" s="7">
        <f>(INDEX('Project Pipeline'!$B$8:$B$130,MATCH($B178,'Project Pipeline'!$A$7:$A$130,0)+6,1)*INDEX('Project Pipeline'!$B$8:$B$130,MATCH($B178,'Project Pipeline'!$A$7:$A$130,0)+13,1)+INDEX('Project Pipeline'!$B$8:$B$130,MATCH($B178,'Project Pipeline'!$A$7:$A$130,0)+7,1)*(INDEX('Project Pipeline'!$B$8:$B$130,MATCH($B178,'Project Pipeline'!$A$7:$A$130,0)+14,1)-INDEX('Project Pipeline'!$B$8:$B$130,MATCH($B178,'Project Pipeline'!$A$7:$A$130,0)+13,1)))/INDEX('Project Pipeline'!$B$8:$B$130,MATCH($B178,'Project Pipeline'!$A$7:$A$130,0)+14,1)</f>
        <v>0.75</v>
      </c>
      <c r="I178" s="6">
        <f>INDEX('Project Pipeline'!$B$8:$B$130,MATCH($B178,'Project Pipeline'!$A$7:$A$130,0)+13,1)</f>
        <v>57.680135957776329</v>
      </c>
      <c r="J178" s="6">
        <f>INDEX('Project Pipeline'!$B$8:$B$130,MATCH($B178,'Project Pipeline'!$A$7:$A$130,0)+14,1)</f>
        <v>60</v>
      </c>
    </row>
    <row r="179" spans="1:10" x14ac:dyDescent="0.2">
      <c r="A179" s="604">
        <f t="shared" si="34"/>
        <v>8</v>
      </c>
      <c r="B179" s="604" t="s">
        <v>464</v>
      </c>
      <c r="C179" s="2">
        <f t="shared" si="35"/>
        <v>11</v>
      </c>
      <c r="D179" s="28" t="str">
        <f t="shared" si="33"/>
        <v>008-011</v>
      </c>
      <c r="E179" s="604">
        <f t="shared" si="36"/>
        <v>32</v>
      </c>
      <c r="F179" s="32">
        <f>INDEX('Project Pipeline'!$B$8:$B$130,MATCH($B179,'Project Pipeline'!$A$7:$A$130,0),1)</f>
        <v>10000</v>
      </c>
      <c r="G179" s="32">
        <f>INDEX('Project Pipeline'!$B$8:$B$130,MATCH($B179,'Project Pipeline'!$A$7:$A$130,0)+3,1)*12</f>
        <v>4800</v>
      </c>
      <c r="H179" s="7">
        <f>(INDEX('Project Pipeline'!$B$8:$B$130,MATCH($B179,'Project Pipeline'!$A$7:$A$130,0)+6,1)*INDEX('Project Pipeline'!$B$8:$B$130,MATCH($B179,'Project Pipeline'!$A$7:$A$130,0)+13,1)+INDEX('Project Pipeline'!$B$8:$B$130,MATCH($B179,'Project Pipeline'!$A$7:$A$130,0)+7,1)*(INDEX('Project Pipeline'!$B$8:$B$130,MATCH($B179,'Project Pipeline'!$A$7:$A$130,0)+14,1)-INDEX('Project Pipeline'!$B$8:$B$130,MATCH($B179,'Project Pipeline'!$A$7:$A$130,0)+13,1)))/INDEX('Project Pipeline'!$B$8:$B$130,MATCH($B179,'Project Pipeline'!$A$7:$A$130,0)+14,1)</f>
        <v>0.75</v>
      </c>
      <c r="I179" s="6">
        <f>INDEX('Project Pipeline'!$B$8:$B$130,MATCH($B179,'Project Pipeline'!$A$7:$A$130,0)+13,1)</f>
        <v>57.680135957776329</v>
      </c>
      <c r="J179" s="6">
        <f>INDEX('Project Pipeline'!$B$8:$B$130,MATCH($B179,'Project Pipeline'!$A$7:$A$130,0)+14,1)</f>
        <v>60</v>
      </c>
    </row>
    <row r="180" spans="1:10" x14ac:dyDescent="0.2">
      <c r="A180" s="604">
        <f t="shared" si="34"/>
        <v>8</v>
      </c>
      <c r="B180" s="604" t="s">
        <v>464</v>
      </c>
      <c r="C180" s="2">
        <f t="shared" si="35"/>
        <v>12</v>
      </c>
      <c r="D180" s="28" t="str">
        <f t="shared" si="33"/>
        <v>008-012</v>
      </c>
      <c r="E180" s="604">
        <f t="shared" si="36"/>
        <v>35</v>
      </c>
      <c r="F180" s="32">
        <f>INDEX('Project Pipeline'!$B$8:$B$130,MATCH($B180,'Project Pipeline'!$A$7:$A$130,0),1)</f>
        <v>10000</v>
      </c>
      <c r="G180" s="32">
        <f>INDEX('Project Pipeline'!$B$8:$B$130,MATCH($B180,'Project Pipeline'!$A$7:$A$130,0)+3,1)*12</f>
        <v>4800</v>
      </c>
      <c r="H180" s="7">
        <f>(INDEX('Project Pipeline'!$B$8:$B$130,MATCH($B180,'Project Pipeline'!$A$7:$A$130,0)+6,1)*INDEX('Project Pipeline'!$B$8:$B$130,MATCH($B180,'Project Pipeline'!$A$7:$A$130,0)+13,1)+INDEX('Project Pipeline'!$B$8:$B$130,MATCH($B180,'Project Pipeline'!$A$7:$A$130,0)+7,1)*(INDEX('Project Pipeline'!$B$8:$B$130,MATCH($B180,'Project Pipeline'!$A$7:$A$130,0)+14,1)-INDEX('Project Pipeline'!$B$8:$B$130,MATCH($B180,'Project Pipeline'!$A$7:$A$130,0)+13,1)))/INDEX('Project Pipeline'!$B$8:$B$130,MATCH($B180,'Project Pipeline'!$A$7:$A$130,0)+14,1)</f>
        <v>0.75</v>
      </c>
      <c r="I180" s="6">
        <f>INDEX('Project Pipeline'!$B$8:$B$130,MATCH($B180,'Project Pipeline'!$A$7:$A$130,0)+13,1)</f>
        <v>57.680135957776329</v>
      </c>
      <c r="J180" s="6">
        <f>INDEX('Project Pipeline'!$B$8:$B$130,MATCH($B180,'Project Pipeline'!$A$7:$A$130,0)+14,1)</f>
        <v>60</v>
      </c>
    </row>
    <row r="181" spans="1:10" x14ac:dyDescent="0.2">
      <c r="A181" s="604">
        <f t="shared" si="34"/>
        <v>8</v>
      </c>
      <c r="B181" s="604" t="s">
        <v>14</v>
      </c>
      <c r="C181" s="2">
        <f t="shared" si="35"/>
        <v>13</v>
      </c>
      <c r="D181" s="28" t="str">
        <f t="shared" si="33"/>
        <v>008-013</v>
      </c>
      <c r="E181" s="604">
        <f t="shared" si="36"/>
        <v>26</v>
      </c>
      <c r="F181" s="32">
        <f>INDEX('Project Pipeline'!$B$8:$B$130,MATCH($B181,'Project Pipeline'!$A$7:$A$130,0),1)</f>
        <v>2000</v>
      </c>
      <c r="G181" s="32">
        <f>INDEX('Project Pipeline'!$B$8:$B$130,MATCH($B181,'Project Pipeline'!$A$7:$A$130,0)+3,1)*12</f>
        <v>2400</v>
      </c>
      <c r="H181" s="7">
        <f>(INDEX('Project Pipeline'!$B$8:$B$130,MATCH($B181,'Project Pipeline'!$A$7:$A$130,0)+6,1)*INDEX('Project Pipeline'!$B$8:$B$130,MATCH($B181,'Project Pipeline'!$A$7:$A$130,0)+13,1)+INDEX('Project Pipeline'!$B$8:$B$130,MATCH($B181,'Project Pipeline'!$A$7:$A$130,0)+7,1)*(INDEX('Project Pipeline'!$B$8:$B$130,MATCH($B181,'Project Pipeline'!$A$7:$A$130,0)+14,1)-INDEX('Project Pipeline'!$B$8:$B$130,MATCH($B181,'Project Pipeline'!$A$7:$A$130,0)+13,1)))/INDEX('Project Pipeline'!$B$8:$B$130,MATCH($B181,'Project Pipeline'!$A$7:$A$130,0)+14,1)</f>
        <v>0.75</v>
      </c>
      <c r="I181" s="6">
        <f>INDEX('Project Pipeline'!$B$8:$B$130,MATCH($B181,'Project Pipeline'!$A$7:$A$130,0)+13,1)</f>
        <v>21.124739598583997</v>
      </c>
      <c r="J181" s="6">
        <f>INDEX('Project Pipeline'!$B$8:$B$130,MATCH($B181,'Project Pipeline'!$A$7:$A$130,0)+14,1)</f>
        <v>60</v>
      </c>
    </row>
    <row r="182" spans="1:10" x14ac:dyDescent="0.2">
      <c r="A182" s="604">
        <f t="shared" si="34"/>
        <v>8</v>
      </c>
      <c r="B182" s="604" t="s">
        <v>14</v>
      </c>
      <c r="C182" s="2">
        <f t="shared" si="35"/>
        <v>14</v>
      </c>
      <c r="D182" s="28" t="str">
        <f t="shared" si="33"/>
        <v>008-014</v>
      </c>
      <c r="E182" s="604">
        <f t="shared" si="36"/>
        <v>28</v>
      </c>
      <c r="F182" s="32">
        <f>INDEX('Project Pipeline'!$B$8:$B$130,MATCH($B182,'Project Pipeline'!$A$7:$A$130,0),1)</f>
        <v>2000</v>
      </c>
      <c r="G182" s="32">
        <f>INDEX('Project Pipeline'!$B$8:$B$130,MATCH($B182,'Project Pipeline'!$A$7:$A$130,0)+3,1)*12</f>
        <v>2400</v>
      </c>
      <c r="H182" s="7">
        <f>(INDEX('Project Pipeline'!$B$8:$B$130,MATCH($B182,'Project Pipeline'!$A$7:$A$130,0)+6,1)*INDEX('Project Pipeline'!$B$8:$B$130,MATCH($B182,'Project Pipeline'!$A$7:$A$130,0)+13,1)+INDEX('Project Pipeline'!$B$8:$B$130,MATCH($B182,'Project Pipeline'!$A$7:$A$130,0)+7,1)*(INDEX('Project Pipeline'!$B$8:$B$130,MATCH($B182,'Project Pipeline'!$A$7:$A$130,0)+14,1)-INDEX('Project Pipeline'!$B$8:$B$130,MATCH($B182,'Project Pipeline'!$A$7:$A$130,0)+13,1)))/INDEX('Project Pipeline'!$B$8:$B$130,MATCH($B182,'Project Pipeline'!$A$7:$A$130,0)+14,1)</f>
        <v>0.75</v>
      </c>
      <c r="I182" s="6">
        <f>INDEX('Project Pipeline'!$B$8:$B$130,MATCH($B182,'Project Pipeline'!$A$7:$A$130,0)+13,1)</f>
        <v>21.124739598583997</v>
      </c>
      <c r="J182" s="6">
        <f>INDEX('Project Pipeline'!$B$8:$B$130,MATCH($B182,'Project Pipeline'!$A$7:$A$130,0)+14,1)</f>
        <v>60</v>
      </c>
    </row>
    <row r="183" spans="1:10" x14ac:dyDescent="0.2">
      <c r="A183" s="604">
        <f t="shared" si="34"/>
        <v>8</v>
      </c>
      <c r="B183" s="604" t="s">
        <v>14</v>
      </c>
      <c r="C183" s="2">
        <f t="shared" si="35"/>
        <v>15</v>
      </c>
      <c r="D183" s="28" t="str">
        <f t="shared" si="33"/>
        <v>008-015</v>
      </c>
      <c r="E183" s="604">
        <f t="shared" si="36"/>
        <v>30</v>
      </c>
      <c r="F183" s="32">
        <f>INDEX('Project Pipeline'!$B$8:$B$130,MATCH($B183,'Project Pipeline'!$A$7:$A$130,0),1)</f>
        <v>2000</v>
      </c>
      <c r="G183" s="32">
        <f>INDEX('Project Pipeline'!$B$8:$B$130,MATCH($B183,'Project Pipeline'!$A$7:$A$130,0)+3,1)*12</f>
        <v>2400</v>
      </c>
      <c r="H183" s="7">
        <f>(INDEX('Project Pipeline'!$B$8:$B$130,MATCH($B183,'Project Pipeline'!$A$7:$A$130,0)+6,1)*INDEX('Project Pipeline'!$B$8:$B$130,MATCH($B183,'Project Pipeline'!$A$7:$A$130,0)+13,1)+INDEX('Project Pipeline'!$B$8:$B$130,MATCH($B183,'Project Pipeline'!$A$7:$A$130,0)+7,1)*(INDEX('Project Pipeline'!$B$8:$B$130,MATCH($B183,'Project Pipeline'!$A$7:$A$130,0)+14,1)-INDEX('Project Pipeline'!$B$8:$B$130,MATCH($B183,'Project Pipeline'!$A$7:$A$130,0)+13,1)))/INDEX('Project Pipeline'!$B$8:$B$130,MATCH($B183,'Project Pipeline'!$A$7:$A$130,0)+14,1)</f>
        <v>0.75</v>
      </c>
      <c r="I183" s="6">
        <f>INDEX('Project Pipeline'!$B$8:$B$130,MATCH($B183,'Project Pipeline'!$A$7:$A$130,0)+13,1)</f>
        <v>21.124739598583997</v>
      </c>
      <c r="J183" s="6">
        <f>INDEX('Project Pipeline'!$B$8:$B$130,MATCH($B183,'Project Pipeline'!$A$7:$A$130,0)+14,1)</f>
        <v>60</v>
      </c>
    </row>
    <row r="184" spans="1:10" x14ac:dyDescent="0.2">
      <c r="A184" s="604">
        <f t="shared" si="34"/>
        <v>8</v>
      </c>
      <c r="B184" s="604" t="s">
        <v>14</v>
      </c>
      <c r="C184" s="2">
        <f t="shared" si="35"/>
        <v>16</v>
      </c>
      <c r="D184" s="28" t="str">
        <f t="shared" si="33"/>
        <v>008-016</v>
      </c>
      <c r="E184" s="604">
        <f t="shared" si="36"/>
        <v>32</v>
      </c>
      <c r="F184" s="32">
        <f>INDEX('Project Pipeline'!$B$8:$B$130,MATCH($B184,'Project Pipeline'!$A$7:$A$130,0),1)</f>
        <v>2000</v>
      </c>
      <c r="G184" s="32">
        <f>INDEX('Project Pipeline'!$B$8:$B$130,MATCH($B184,'Project Pipeline'!$A$7:$A$130,0)+3,1)*12</f>
        <v>2400</v>
      </c>
      <c r="H184" s="7">
        <f>(INDEX('Project Pipeline'!$B$8:$B$130,MATCH($B184,'Project Pipeline'!$A$7:$A$130,0)+6,1)*INDEX('Project Pipeline'!$B$8:$B$130,MATCH($B184,'Project Pipeline'!$A$7:$A$130,0)+13,1)+INDEX('Project Pipeline'!$B$8:$B$130,MATCH($B184,'Project Pipeline'!$A$7:$A$130,0)+7,1)*(INDEX('Project Pipeline'!$B$8:$B$130,MATCH($B184,'Project Pipeline'!$A$7:$A$130,0)+14,1)-INDEX('Project Pipeline'!$B$8:$B$130,MATCH($B184,'Project Pipeline'!$A$7:$A$130,0)+13,1)))/INDEX('Project Pipeline'!$B$8:$B$130,MATCH($B184,'Project Pipeline'!$A$7:$A$130,0)+14,1)</f>
        <v>0.75</v>
      </c>
      <c r="I184" s="6">
        <f>INDEX('Project Pipeline'!$B$8:$B$130,MATCH($B184,'Project Pipeline'!$A$7:$A$130,0)+13,1)</f>
        <v>21.124739598583997</v>
      </c>
      <c r="J184" s="6">
        <f>INDEX('Project Pipeline'!$B$8:$B$130,MATCH($B184,'Project Pipeline'!$A$7:$A$130,0)+14,1)</f>
        <v>60</v>
      </c>
    </row>
    <row r="185" spans="1:10" x14ac:dyDescent="0.2">
      <c r="A185" s="604">
        <f t="shared" si="34"/>
        <v>8</v>
      </c>
      <c r="B185" s="604" t="s">
        <v>14</v>
      </c>
      <c r="C185" s="2">
        <f t="shared" si="35"/>
        <v>17</v>
      </c>
      <c r="D185" s="28" t="str">
        <f t="shared" si="33"/>
        <v>008-017</v>
      </c>
      <c r="E185" s="604">
        <f t="shared" si="36"/>
        <v>34</v>
      </c>
      <c r="F185" s="32">
        <f>INDEX('Project Pipeline'!$B$8:$B$130,MATCH($B185,'Project Pipeline'!$A$7:$A$130,0),1)</f>
        <v>2000</v>
      </c>
      <c r="G185" s="32">
        <f>INDEX('Project Pipeline'!$B$8:$B$130,MATCH($B185,'Project Pipeline'!$A$7:$A$130,0)+3,1)*12</f>
        <v>2400</v>
      </c>
      <c r="H185" s="7">
        <f>(INDEX('Project Pipeline'!$B$8:$B$130,MATCH($B185,'Project Pipeline'!$A$7:$A$130,0)+6,1)*INDEX('Project Pipeline'!$B$8:$B$130,MATCH($B185,'Project Pipeline'!$A$7:$A$130,0)+13,1)+INDEX('Project Pipeline'!$B$8:$B$130,MATCH($B185,'Project Pipeline'!$A$7:$A$130,0)+7,1)*(INDEX('Project Pipeline'!$B$8:$B$130,MATCH($B185,'Project Pipeline'!$A$7:$A$130,0)+14,1)-INDEX('Project Pipeline'!$B$8:$B$130,MATCH($B185,'Project Pipeline'!$A$7:$A$130,0)+13,1)))/INDEX('Project Pipeline'!$B$8:$B$130,MATCH($B185,'Project Pipeline'!$A$7:$A$130,0)+14,1)</f>
        <v>0.75</v>
      </c>
      <c r="I185" s="6">
        <f>INDEX('Project Pipeline'!$B$8:$B$130,MATCH($B185,'Project Pipeline'!$A$7:$A$130,0)+13,1)</f>
        <v>21.124739598583997</v>
      </c>
      <c r="J185" s="6">
        <f>INDEX('Project Pipeline'!$B$8:$B$130,MATCH($B185,'Project Pipeline'!$A$7:$A$130,0)+14,1)</f>
        <v>60</v>
      </c>
    </row>
    <row r="186" spans="1:10" x14ac:dyDescent="0.2">
      <c r="A186" s="604">
        <f t="shared" si="34"/>
        <v>8</v>
      </c>
      <c r="B186" s="604" t="s">
        <v>14</v>
      </c>
      <c r="C186" s="2">
        <f t="shared" si="35"/>
        <v>18</v>
      </c>
      <c r="D186" s="28" t="str">
        <f t="shared" si="33"/>
        <v>008-018</v>
      </c>
      <c r="E186" s="604">
        <f t="shared" si="36"/>
        <v>36</v>
      </c>
      <c r="F186" s="32">
        <f>INDEX('Project Pipeline'!$B$8:$B$130,MATCH($B186,'Project Pipeline'!$A$7:$A$130,0),1)</f>
        <v>2000</v>
      </c>
      <c r="G186" s="32">
        <f>INDEX('Project Pipeline'!$B$8:$B$130,MATCH($B186,'Project Pipeline'!$A$7:$A$130,0)+3,1)*12</f>
        <v>2400</v>
      </c>
      <c r="H186" s="7">
        <f>(INDEX('Project Pipeline'!$B$8:$B$130,MATCH($B186,'Project Pipeline'!$A$7:$A$130,0)+6,1)*INDEX('Project Pipeline'!$B$8:$B$130,MATCH($B186,'Project Pipeline'!$A$7:$A$130,0)+13,1)+INDEX('Project Pipeline'!$B$8:$B$130,MATCH($B186,'Project Pipeline'!$A$7:$A$130,0)+7,1)*(INDEX('Project Pipeline'!$B$8:$B$130,MATCH($B186,'Project Pipeline'!$A$7:$A$130,0)+14,1)-INDEX('Project Pipeline'!$B$8:$B$130,MATCH($B186,'Project Pipeline'!$A$7:$A$130,0)+13,1)))/INDEX('Project Pipeline'!$B$8:$B$130,MATCH($B186,'Project Pipeline'!$A$7:$A$130,0)+14,1)</f>
        <v>0.75</v>
      </c>
      <c r="I186" s="6">
        <f>INDEX('Project Pipeline'!$B$8:$B$130,MATCH($B186,'Project Pipeline'!$A$7:$A$130,0)+13,1)</f>
        <v>21.124739598583997</v>
      </c>
      <c r="J186" s="6">
        <f>INDEX('Project Pipeline'!$B$8:$B$130,MATCH($B186,'Project Pipeline'!$A$7:$A$130,0)+14,1)</f>
        <v>60</v>
      </c>
    </row>
    <row r="187" spans="1:10" x14ac:dyDescent="0.2">
      <c r="A187" s="604">
        <f t="shared" si="34"/>
        <v>8</v>
      </c>
      <c r="B187" s="604" t="s">
        <v>41</v>
      </c>
      <c r="C187" s="2">
        <f t="shared" si="35"/>
        <v>19</v>
      </c>
      <c r="D187" s="28" t="str">
        <f t="shared" si="33"/>
        <v>008-019</v>
      </c>
      <c r="E187" s="604">
        <f t="shared" si="36"/>
        <v>30</v>
      </c>
      <c r="F187" s="32">
        <f>INDEX('Project Pipeline'!$B$8:$B$130,MATCH($B187,'Project Pipeline'!$A$7:$A$130,0),1)</f>
        <v>25000</v>
      </c>
      <c r="G187" s="32">
        <f>INDEX('Project Pipeline'!$B$8:$B$130,MATCH($B187,'Project Pipeline'!$A$7:$A$130,0)+3,1)*12</f>
        <v>24000</v>
      </c>
      <c r="H187" s="7">
        <f>(INDEX('Project Pipeline'!$B$8:$B$130,MATCH($B187,'Project Pipeline'!$A$7:$A$130,0)+6,1)*INDEX('Project Pipeline'!$B$8:$B$130,MATCH($B187,'Project Pipeline'!$A$7:$A$130,0)+13,1)+INDEX('Project Pipeline'!$B$8:$B$130,MATCH($B187,'Project Pipeline'!$A$7:$A$130,0)+7,1)*(INDEX('Project Pipeline'!$B$8:$B$130,MATCH($B187,'Project Pipeline'!$A$7:$A$130,0)+14,1)-INDEX('Project Pipeline'!$B$8:$B$130,MATCH($B187,'Project Pipeline'!$A$7:$A$130,0)+13,1)))/INDEX('Project Pipeline'!$B$8:$B$130,MATCH($B187,'Project Pipeline'!$A$7:$A$130,0)+14,1)</f>
        <v>0.74999999999999989</v>
      </c>
      <c r="I187" s="6">
        <f>INDEX('Project Pipeline'!$B$8:$B$130,MATCH($B187,'Project Pipeline'!$A$7:$A$130,0)+13,1)</f>
        <v>26.772988721793375</v>
      </c>
      <c r="J187" s="6">
        <f>INDEX('Project Pipeline'!$B$8:$B$130,MATCH($B187,'Project Pipeline'!$A$7:$A$130,0)+14,1)</f>
        <v>120</v>
      </c>
    </row>
    <row r="188" spans="1:10" x14ac:dyDescent="0.2">
      <c r="A188" s="604">
        <f t="shared" si="34"/>
        <v>8</v>
      </c>
      <c r="B188" s="604" t="s">
        <v>41</v>
      </c>
      <c r="C188" s="2">
        <f t="shared" si="35"/>
        <v>20</v>
      </c>
      <c r="D188" s="28" t="str">
        <f t="shared" si="33"/>
        <v>008-020</v>
      </c>
      <c r="E188" s="604">
        <f t="shared" si="36"/>
        <v>36</v>
      </c>
      <c r="F188" s="32">
        <f>INDEX('Project Pipeline'!$B$8:$B$130,MATCH($B188,'Project Pipeline'!$A$7:$A$130,0),1)</f>
        <v>25000</v>
      </c>
      <c r="G188" s="32">
        <f>INDEX('Project Pipeline'!$B$8:$B$130,MATCH($B188,'Project Pipeline'!$A$7:$A$130,0)+3,1)*12</f>
        <v>24000</v>
      </c>
      <c r="H188" s="7">
        <f>(INDEX('Project Pipeline'!$B$8:$B$130,MATCH($B188,'Project Pipeline'!$A$7:$A$130,0)+6,1)*INDEX('Project Pipeline'!$B$8:$B$130,MATCH($B188,'Project Pipeline'!$A$7:$A$130,0)+13,1)+INDEX('Project Pipeline'!$B$8:$B$130,MATCH($B188,'Project Pipeline'!$A$7:$A$130,0)+7,1)*(INDEX('Project Pipeline'!$B$8:$B$130,MATCH($B188,'Project Pipeline'!$A$7:$A$130,0)+14,1)-INDEX('Project Pipeline'!$B$8:$B$130,MATCH($B188,'Project Pipeline'!$A$7:$A$130,0)+13,1)))/INDEX('Project Pipeline'!$B$8:$B$130,MATCH($B188,'Project Pipeline'!$A$7:$A$130,0)+14,1)</f>
        <v>0.74999999999999989</v>
      </c>
      <c r="I188" s="6">
        <f>INDEX('Project Pipeline'!$B$8:$B$130,MATCH($B188,'Project Pipeline'!$A$7:$A$130,0)+13,1)</f>
        <v>26.772988721793375</v>
      </c>
      <c r="J188" s="6">
        <f>INDEX('Project Pipeline'!$B$8:$B$130,MATCH($B188,'Project Pipeline'!$A$7:$A$130,0)+14,1)</f>
        <v>120</v>
      </c>
    </row>
    <row r="189" spans="1:10" x14ac:dyDescent="0.2">
      <c r="A189" s="604">
        <f>A169+1</f>
        <v>9</v>
      </c>
      <c r="B189" s="604" t="s">
        <v>15</v>
      </c>
      <c r="C189" s="2">
        <v>1</v>
      </c>
      <c r="D189" s="28" t="str">
        <f t="shared" si="33"/>
        <v>009-001</v>
      </c>
      <c r="E189" s="604">
        <f t="shared" si="36"/>
        <v>26</v>
      </c>
      <c r="F189" s="32">
        <f>INDEX('Project Pipeline'!$B$8:$B$130,MATCH($B189,'Project Pipeline'!$A$7:$A$130,0),1)</f>
        <v>15000</v>
      </c>
      <c r="G189" s="32">
        <f>INDEX('Project Pipeline'!$B$8:$B$130,MATCH($B189,'Project Pipeline'!$A$7:$A$130,0)+3,1)*12</f>
        <v>6000</v>
      </c>
      <c r="H189" s="7">
        <f>(INDEX('Project Pipeline'!$B$8:$B$130,MATCH($B189,'Project Pipeline'!$A$7:$A$130,0)+6,1)*INDEX('Project Pipeline'!$B$8:$B$130,MATCH($B189,'Project Pipeline'!$A$7:$A$130,0)+13,1)+INDEX('Project Pipeline'!$B$8:$B$130,MATCH($B189,'Project Pipeline'!$A$7:$A$130,0)+7,1)*(INDEX('Project Pipeline'!$B$8:$B$130,MATCH($B189,'Project Pipeline'!$A$7:$A$130,0)+14,1)-INDEX('Project Pipeline'!$B$8:$B$130,MATCH($B189,'Project Pipeline'!$A$7:$A$130,0)+13,1)))/INDEX('Project Pipeline'!$B$8:$B$130,MATCH($B189,'Project Pipeline'!$A$7:$A$130,0)+14,1)</f>
        <v>0.75</v>
      </c>
      <c r="I189" s="6">
        <f>INDEX('Project Pipeline'!$B$8:$B$130,MATCH($B189,'Project Pipeline'!$A$7:$A$130,0)+13,1)</f>
        <v>71.513178015521419</v>
      </c>
      <c r="J189" s="6">
        <f>INDEX('Project Pipeline'!$B$8:$B$130,MATCH($B189,'Project Pipeline'!$A$7:$A$130,0)+14,1)</f>
        <v>96</v>
      </c>
    </row>
    <row r="190" spans="1:10" x14ac:dyDescent="0.2">
      <c r="A190" s="604">
        <f t="shared" ref="A190:A208" si="37">A170+1</f>
        <v>9</v>
      </c>
      <c r="B190" s="604" t="s">
        <v>15</v>
      </c>
      <c r="C190" s="2">
        <f t="shared" ref="C190:C208" si="38">C189+1</f>
        <v>2</v>
      </c>
      <c r="D190" s="28" t="str">
        <f t="shared" si="33"/>
        <v>009-002</v>
      </c>
      <c r="E190" s="604">
        <f t="shared" si="36"/>
        <v>29</v>
      </c>
      <c r="F190" s="32">
        <f>INDEX('Project Pipeline'!$B$8:$B$130,MATCH($B190,'Project Pipeline'!$A$7:$A$130,0),1)</f>
        <v>15000</v>
      </c>
      <c r="G190" s="32">
        <f>INDEX('Project Pipeline'!$B$8:$B$130,MATCH($B190,'Project Pipeline'!$A$7:$A$130,0)+3,1)*12</f>
        <v>6000</v>
      </c>
      <c r="H190" s="7">
        <f>(INDEX('Project Pipeline'!$B$8:$B$130,MATCH($B190,'Project Pipeline'!$A$7:$A$130,0)+6,1)*INDEX('Project Pipeline'!$B$8:$B$130,MATCH($B190,'Project Pipeline'!$A$7:$A$130,0)+13,1)+INDEX('Project Pipeline'!$B$8:$B$130,MATCH($B190,'Project Pipeline'!$A$7:$A$130,0)+7,1)*(INDEX('Project Pipeline'!$B$8:$B$130,MATCH($B190,'Project Pipeline'!$A$7:$A$130,0)+14,1)-INDEX('Project Pipeline'!$B$8:$B$130,MATCH($B190,'Project Pipeline'!$A$7:$A$130,0)+13,1)))/INDEX('Project Pipeline'!$B$8:$B$130,MATCH($B190,'Project Pipeline'!$A$7:$A$130,0)+14,1)</f>
        <v>0.75</v>
      </c>
      <c r="I190" s="6">
        <f>INDEX('Project Pipeline'!$B$8:$B$130,MATCH($B190,'Project Pipeline'!$A$7:$A$130,0)+13,1)</f>
        <v>71.513178015521419</v>
      </c>
      <c r="J190" s="6">
        <f>INDEX('Project Pipeline'!$B$8:$B$130,MATCH($B190,'Project Pipeline'!$A$7:$A$130,0)+14,1)</f>
        <v>96</v>
      </c>
    </row>
    <row r="191" spans="1:10" x14ac:dyDescent="0.2">
      <c r="A191" s="604">
        <f t="shared" si="37"/>
        <v>9</v>
      </c>
      <c r="B191" s="604" t="s">
        <v>15</v>
      </c>
      <c r="C191" s="2">
        <f t="shared" si="38"/>
        <v>3</v>
      </c>
      <c r="D191" s="28" t="str">
        <f t="shared" si="33"/>
        <v>009-003</v>
      </c>
      <c r="E191" s="604">
        <f t="shared" si="36"/>
        <v>32</v>
      </c>
      <c r="F191" s="32">
        <f>INDEX('Project Pipeline'!$B$8:$B$130,MATCH($B191,'Project Pipeline'!$A$7:$A$130,0),1)</f>
        <v>15000</v>
      </c>
      <c r="G191" s="32">
        <f>INDEX('Project Pipeline'!$B$8:$B$130,MATCH($B191,'Project Pipeline'!$A$7:$A$130,0)+3,1)*12</f>
        <v>6000</v>
      </c>
      <c r="H191" s="7">
        <f>(INDEX('Project Pipeline'!$B$8:$B$130,MATCH($B191,'Project Pipeline'!$A$7:$A$130,0)+6,1)*INDEX('Project Pipeline'!$B$8:$B$130,MATCH($B191,'Project Pipeline'!$A$7:$A$130,0)+13,1)+INDEX('Project Pipeline'!$B$8:$B$130,MATCH($B191,'Project Pipeline'!$A$7:$A$130,0)+7,1)*(INDEX('Project Pipeline'!$B$8:$B$130,MATCH($B191,'Project Pipeline'!$A$7:$A$130,0)+14,1)-INDEX('Project Pipeline'!$B$8:$B$130,MATCH($B191,'Project Pipeline'!$A$7:$A$130,0)+13,1)))/INDEX('Project Pipeline'!$B$8:$B$130,MATCH($B191,'Project Pipeline'!$A$7:$A$130,0)+14,1)</f>
        <v>0.75</v>
      </c>
      <c r="I191" s="6">
        <f>INDEX('Project Pipeline'!$B$8:$B$130,MATCH($B191,'Project Pipeline'!$A$7:$A$130,0)+13,1)</f>
        <v>71.513178015521419</v>
      </c>
      <c r="J191" s="6">
        <f>INDEX('Project Pipeline'!$B$8:$B$130,MATCH($B191,'Project Pipeline'!$A$7:$A$130,0)+14,1)</f>
        <v>96</v>
      </c>
    </row>
    <row r="192" spans="1:10" x14ac:dyDescent="0.2">
      <c r="A192" s="604">
        <f t="shared" si="37"/>
        <v>9</v>
      </c>
      <c r="B192" s="604" t="s">
        <v>15</v>
      </c>
      <c r="C192" s="2">
        <f t="shared" si="38"/>
        <v>4</v>
      </c>
      <c r="D192" s="28" t="str">
        <f t="shared" si="33"/>
        <v>009-004</v>
      </c>
      <c r="E192" s="604">
        <f t="shared" si="36"/>
        <v>34</v>
      </c>
      <c r="F192" s="32">
        <f>INDEX('Project Pipeline'!$B$8:$B$130,MATCH($B192,'Project Pipeline'!$A$7:$A$130,0),1)</f>
        <v>15000</v>
      </c>
      <c r="G192" s="32">
        <f>INDEX('Project Pipeline'!$B$8:$B$130,MATCH($B192,'Project Pipeline'!$A$7:$A$130,0)+3,1)*12</f>
        <v>6000</v>
      </c>
      <c r="H192" s="7">
        <f>(INDEX('Project Pipeline'!$B$8:$B$130,MATCH($B192,'Project Pipeline'!$A$7:$A$130,0)+6,1)*INDEX('Project Pipeline'!$B$8:$B$130,MATCH($B192,'Project Pipeline'!$A$7:$A$130,0)+13,1)+INDEX('Project Pipeline'!$B$8:$B$130,MATCH($B192,'Project Pipeline'!$A$7:$A$130,0)+7,1)*(INDEX('Project Pipeline'!$B$8:$B$130,MATCH($B192,'Project Pipeline'!$A$7:$A$130,0)+14,1)-INDEX('Project Pipeline'!$B$8:$B$130,MATCH($B192,'Project Pipeline'!$A$7:$A$130,0)+13,1)))/INDEX('Project Pipeline'!$B$8:$B$130,MATCH($B192,'Project Pipeline'!$A$7:$A$130,0)+14,1)</f>
        <v>0.75</v>
      </c>
      <c r="I192" s="6">
        <f>INDEX('Project Pipeline'!$B$8:$B$130,MATCH($B192,'Project Pipeline'!$A$7:$A$130,0)+13,1)</f>
        <v>71.513178015521419</v>
      </c>
      <c r="J192" s="6">
        <f>INDEX('Project Pipeline'!$B$8:$B$130,MATCH($B192,'Project Pipeline'!$A$7:$A$130,0)+14,1)</f>
        <v>96</v>
      </c>
    </row>
    <row r="193" spans="1:10" x14ac:dyDescent="0.2">
      <c r="A193" s="604">
        <f t="shared" si="37"/>
        <v>9</v>
      </c>
      <c r="B193" s="604" t="s">
        <v>463</v>
      </c>
      <c r="C193" s="2">
        <f t="shared" si="38"/>
        <v>5</v>
      </c>
      <c r="D193" s="28" t="str">
        <f t="shared" si="33"/>
        <v>009-005</v>
      </c>
      <c r="E193" s="604">
        <f t="shared" si="36"/>
        <v>35</v>
      </c>
      <c r="F193" s="32">
        <f>INDEX('Project Pipeline'!$B$8:$B$130,MATCH($B193,'Project Pipeline'!$A$7:$A$130,0),1)</f>
        <v>20000</v>
      </c>
      <c r="G193" s="32">
        <f>INDEX('Project Pipeline'!$B$8:$B$130,MATCH($B193,'Project Pipeline'!$A$7:$A$130,0)+3,1)*12</f>
        <v>30000</v>
      </c>
      <c r="H193" s="7">
        <f>(INDEX('Project Pipeline'!$B$8:$B$130,MATCH($B193,'Project Pipeline'!$A$7:$A$130,0)+6,1)*INDEX('Project Pipeline'!$B$8:$B$130,MATCH($B193,'Project Pipeline'!$A$7:$A$130,0)+13,1)+INDEX('Project Pipeline'!$B$8:$B$130,MATCH($B193,'Project Pipeline'!$A$7:$A$130,0)+7,1)*(INDEX('Project Pipeline'!$B$8:$B$130,MATCH($B193,'Project Pipeline'!$A$7:$A$130,0)+14,1)-INDEX('Project Pipeline'!$B$8:$B$130,MATCH($B193,'Project Pipeline'!$A$7:$A$130,0)+13,1)))/INDEX('Project Pipeline'!$B$8:$B$130,MATCH($B193,'Project Pipeline'!$A$7:$A$130,0)+14,1)</f>
        <v>0.75</v>
      </c>
      <c r="I193" s="6">
        <f>INDEX('Project Pipeline'!$B$8:$B$130,MATCH($B193,'Project Pipeline'!$A$7:$A$130,0)+13,1)</f>
        <v>28.691659673197091</v>
      </c>
      <c r="J193" s="6">
        <f>INDEX('Project Pipeline'!$B$8:$B$130,MATCH($B193,'Project Pipeline'!$A$7:$A$130,0)+14,1)</f>
        <v>60</v>
      </c>
    </row>
    <row r="194" spans="1:10" x14ac:dyDescent="0.2">
      <c r="A194" s="604">
        <f t="shared" si="37"/>
        <v>9</v>
      </c>
      <c r="B194" s="604" t="s">
        <v>463</v>
      </c>
      <c r="C194" s="2">
        <f t="shared" si="38"/>
        <v>6</v>
      </c>
      <c r="D194" s="28" t="str">
        <f t="shared" si="33"/>
        <v>009-006</v>
      </c>
      <c r="E194" s="604">
        <f t="shared" si="36"/>
        <v>35</v>
      </c>
      <c r="F194" s="32">
        <f>INDEX('Project Pipeline'!$B$8:$B$130,MATCH($B194,'Project Pipeline'!$A$7:$A$130,0),1)</f>
        <v>20000</v>
      </c>
      <c r="G194" s="32">
        <f>INDEX('Project Pipeline'!$B$8:$B$130,MATCH($B194,'Project Pipeline'!$A$7:$A$130,0)+3,1)*12</f>
        <v>30000</v>
      </c>
      <c r="H194" s="7">
        <f>(INDEX('Project Pipeline'!$B$8:$B$130,MATCH($B194,'Project Pipeline'!$A$7:$A$130,0)+6,1)*INDEX('Project Pipeline'!$B$8:$B$130,MATCH($B194,'Project Pipeline'!$A$7:$A$130,0)+13,1)+INDEX('Project Pipeline'!$B$8:$B$130,MATCH($B194,'Project Pipeline'!$A$7:$A$130,0)+7,1)*(INDEX('Project Pipeline'!$B$8:$B$130,MATCH($B194,'Project Pipeline'!$A$7:$A$130,0)+14,1)-INDEX('Project Pipeline'!$B$8:$B$130,MATCH($B194,'Project Pipeline'!$A$7:$A$130,0)+13,1)))/INDEX('Project Pipeline'!$B$8:$B$130,MATCH($B194,'Project Pipeline'!$A$7:$A$130,0)+14,1)</f>
        <v>0.75</v>
      </c>
      <c r="I194" s="6">
        <f>INDEX('Project Pipeline'!$B$8:$B$130,MATCH($B194,'Project Pipeline'!$A$7:$A$130,0)+13,1)</f>
        <v>28.691659673197091</v>
      </c>
      <c r="J194" s="6">
        <f>INDEX('Project Pipeline'!$B$8:$B$130,MATCH($B194,'Project Pipeline'!$A$7:$A$130,0)+14,1)</f>
        <v>60</v>
      </c>
    </row>
    <row r="195" spans="1:10" x14ac:dyDescent="0.2">
      <c r="A195" s="604">
        <f t="shared" si="37"/>
        <v>9</v>
      </c>
      <c r="B195" s="604" t="s">
        <v>463</v>
      </c>
      <c r="C195" s="2">
        <f t="shared" si="38"/>
        <v>7</v>
      </c>
      <c r="D195" s="28" t="str">
        <f t="shared" si="33"/>
        <v>009-007</v>
      </c>
      <c r="E195" s="604">
        <f t="shared" si="36"/>
        <v>36</v>
      </c>
      <c r="F195" s="32">
        <f>INDEX('Project Pipeline'!$B$8:$B$130,MATCH($B195,'Project Pipeline'!$A$7:$A$130,0),1)</f>
        <v>20000</v>
      </c>
      <c r="G195" s="32">
        <f>INDEX('Project Pipeline'!$B$8:$B$130,MATCH($B195,'Project Pipeline'!$A$7:$A$130,0)+3,1)*12</f>
        <v>30000</v>
      </c>
      <c r="H195" s="7">
        <f>(INDEX('Project Pipeline'!$B$8:$B$130,MATCH($B195,'Project Pipeline'!$A$7:$A$130,0)+6,1)*INDEX('Project Pipeline'!$B$8:$B$130,MATCH($B195,'Project Pipeline'!$A$7:$A$130,0)+13,1)+INDEX('Project Pipeline'!$B$8:$B$130,MATCH($B195,'Project Pipeline'!$A$7:$A$130,0)+7,1)*(INDEX('Project Pipeline'!$B$8:$B$130,MATCH($B195,'Project Pipeline'!$A$7:$A$130,0)+14,1)-INDEX('Project Pipeline'!$B$8:$B$130,MATCH($B195,'Project Pipeline'!$A$7:$A$130,0)+13,1)))/INDEX('Project Pipeline'!$B$8:$B$130,MATCH($B195,'Project Pipeline'!$A$7:$A$130,0)+14,1)</f>
        <v>0.75</v>
      </c>
      <c r="I195" s="6">
        <f>INDEX('Project Pipeline'!$B$8:$B$130,MATCH($B195,'Project Pipeline'!$A$7:$A$130,0)+13,1)</f>
        <v>28.691659673197091</v>
      </c>
      <c r="J195" s="6">
        <f>INDEX('Project Pipeline'!$B$8:$B$130,MATCH($B195,'Project Pipeline'!$A$7:$A$130,0)+14,1)</f>
        <v>60</v>
      </c>
    </row>
    <row r="196" spans="1:10" x14ac:dyDescent="0.2">
      <c r="A196" s="604">
        <f t="shared" si="37"/>
        <v>9</v>
      </c>
      <c r="B196" s="604" t="s">
        <v>463</v>
      </c>
      <c r="C196" s="2">
        <f t="shared" si="38"/>
        <v>8</v>
      </c>
      <c r="D196" s="28" t="str">
        <f t="shared" si="33"/>
        <v>009-008</v>
      </c>
      <c r="E196" s="604">
        <f t="shared" si="36"/>
        <v>36</v>
      </c>
      <c r="F196" s="32">
        <f>INDEX('Project Pipeline'!$B$8:$B$130,MATCH($B196,'Project Pipeline'!$A$7:$A$130,0),1)</f>
        <v>20000</v>
      </c>
      <c r="G196" s="32">
        <f>INDEX('Project Pipeline'!$B$8:$B$130,MATCH($B196,'Project Pipeline'!$A$7:$A$130,0)+3,1)*12</f>
        <v>30000</v>
      </c>
      <c r="H196" s="7">
        <f>(INDEX('Project Pipeline'!$B$8:$B$130,MATCH($B196,'Project Pipeline'!$A$7:$A$130,0)+6,1)*INDEX('Project Pipeline'!$B$8:$B$130,MATCH($B196,'Project Pipeline'!$A$7:$A$130,0)+13,1)+INDEX('Project Pipeline'!$B$8:$B$130,MATCH($B196,'Project Pipeline'!$A$7:$A$130,0)+7,1)*(INDEX('Project Pipeline'!$B$8:$B$130,MATCH($B196,'Project Pipeline'!$A$7:$A$130,0)+14,1)-INDEX('Project Pipeline'!$B$8:$B$130,MATCH($B196,'Project Pipeline'!$A$7:$A$130,0)+13,1)))/INDEX('Project Pipeline'!$B$8:$B$130,MATCH($B196,'Project Pipeline'!$A$7:$A$130,0)+14,1)</f>
        <v>0.75</v>
      </c>
      <c r="I196" s="6">
        <f>INDEX('Project Pipeline'!$B$8:$B$130,MATCH($B196,'Project Pipeline'!$A$7:$A$130,0)+13,1)</f>
        <v>28.691659673197091</v>
      </c>
      <c r="J196" s="6">
        <f>INDEX('Project Pipeline'!$B$8:$B$130,MATCH($B196,'Project Pipeline'!$A$7:$A$130,0)+14,1)</f>
        <v>60</v>
      </c>
    </row>
    <row r="197" spans="1:10" x14ac:dyDescent="0.2">
      <c r="A197" s="604">
        <f t="shared" si="37"/>
        <v>9</v>
      </c>
      <c r="B197" s="604" t="s">
        <v>464</v>
      </c>
      <c r="C197" s="2">
        <f t="shared" si="38"/>
        <v>9</v>
      </c>
      <c r="D197" s="28" t="str">
        <f t="shared" si="33"/>
        <v>009-009</v>
      </c>
      <c r="E197" s="604">
        <f t="shared" si="36"/>
        <v>27</v>
      </c>
      <c r="F197" s="32">
        <f>INDEX('Project Pipeline'!$B$8:$B$130,MATCH($B197,'Project Pipeline'!$A$7:$A$130,0),1)</f>
        <v>10000</v>
      </c>
      <c r="G197" s="32">
        <f>INDEX('Project Pipeline'!$B$8:$B$130,MATCH($B197,'Project Pipeline'!$A$7:$A$130,0)+3,1)*12</f>
        <v>4800</v>
      </c>
      <c r="H197" s="7">
        <f>(INDEX('Project Pipeline'!$B$8:$B$130,MATCH($B197,'Project Pipeline'!$A$7:$A$130,0)+6,1)*INDEX('Project Pipeline'!$B$8:$B$130,MATCH($B197,'Project Pipeline'!$A$7:$A$130,0)+13,1)+INDEX('Project Pipeline'!$B$8:$B$130,MATCH($B197,'Project Pipeline'!$A$7:$A$130,0)+7,1)*(INDEX('Project Pipeline'!$B$8:$B$130,MATCH($B197,'Project Pipeline'!$A$7:$A$130,0)+14,1)-INDEX('Project Pipeline'!$B$8:$B$130,MATCH($B197,'Project Pipeline'!$A$7:$A$130,0)+13,1)))/INDEX('Project Pipeline'!$B$8:$B$130,MATCH($B197,'Project Pipeline'!$A$7:$A$130,0)+14,1)</f>
        <v>0.75</v>
      </c>
      <c r="I197" s="6">
        <f>INDEX('Project Pipeline'!$B$8:$B$130,MATCH($B197,'Project Pipeline'!$A$7:$A$130,0)+13,1)</f>
        <v>57.680135957776329</v>
      </c>
      <c r="J197" s="6">
        <f>INDEX('Project Pipeline'!$B$8:$B$130,MATCH($B197,'Project Pipeline'!$A$7:$A$130,0)+14,1)</f>
        <v>60</v>
      </c>
    </row>
    <row r="198" spans="1:10" x14ac:dyDescent="0.2">
      <c r="A198" s="604">
        <f t="shared" si="37"/>
        <v>9</v>
      </c>
      <c r="B198" s="604" t="s">
        <v>464</v>
      </c>
      <c r="C198" s="2">
        <f t="shared" si="38"/>
        <v>10</v>
      </c>
      <c r="D198" s="28" t="str">
        <f t="shared" si="33"/>
        <v>009-010</v>
      </c>
      <c r="E198" s="604">
        <f t="shared" si="36"/>
        <v>30</v>
      </c>
      <c r="F198" s="32">
        <f>INDEX('Project Pipeline'!$B$8:$B$130,MATCH($B198,'Project Pipeline'!$A$7:$A$130,0),1)</f>
        <v>10000</v>
      </c>
      <c r="G198" s="32">
        <f>INDEX('Project Pipeline'!$B$8:$B$130,MATCH($B198,'Project Pipeline'!$A$7:$A$130,0)+3,1)*12</f>
        <v>4800</v>
      </c>
      <c r="H198" s="7">
        <f>(INDEX('Project Pipeline'!$B$8:$B$130,MATCH($B198,'Project Pipeline'!$A$7:$A$130,0)+6,1)*INDEX('Project Pipeline'!$B$8:$B$130,MATCH($B198,'Project Pipeline'!$A$7:$A$130,0)+13,1)+INDEX('Project Pipeline'!$B$8:$B$130,MATCH($B198,'Project Pipeline'!$A$7:$A$130,0)+7,1)*(INDEX('Project Pipeline'!$B$8:$B$130,MATCH($B198,'Project Pipeline'!$A$7:$A$130,0)+14,1)-INDEX('Project Pipeline'!$B$8:$B$130,MATCH($B198,'Project Pipeline'!$A$7:$A$130,0)+13,1)))/INDEX('Project Pipeline'!$B$8:$B$130,MATCH($B198,'Project Pipeline'!$A$7:$A$130,0)+14,1)</f>
        <v>0.75</v>
      </c>
      <c r="I198" s="6">
        <f>INDEX('Project Pipeline'!$B$8:$B$130,MATCH($B198,'Project Pipeline'!$A$7:$A$130,0)+13,1)</f>
        <v>57.680135957776329</v>
      </c>
      <c r="J198" s="6">
        <f>INDEX('Project Pipeline'!$B$8:$B$130,MATCH($B198,'Project Pipeline'!$A$7:$A$130,0)+14,1)</f>
        <v>60</v>
      </c>
    </row>
    <row r="199" spans="1:10" x14ac:dyDescent="0.2">
      <c r="A199" s="604">
        <f t="shared" si="37"/>
        <v>9</v>
      </c>
      <c r="B199" s="604" t="s">
        <v>464</v>
      </c>
      <c r="C199" s="2">
        <f t="shared" si="38"/>
        <v>11</v>
      </c>
      <c r="D199" s="28" t="str">
        <f t="shared" si="33"/>
        <v>009-011</v>
      </c>
      <c r="E199" s="604">
        <f t="shared" si="36"/>
        <v>33</v>
      </c>
      <c r="F199" s="32">
        <f>INDEX('Project Pipeline'!$B$8:$B$130,MATCH($B199,'Project Pipeline'!$A$7:$A$130,0),1)</f>
        <v>10000</v>
      </c>
      <c r="G199" s="32">
        <f>INDEX('Project Pipeline'!$B$8:$B$130,MATCH($B199,'Project Pipeline'!$A$7:$A$130,0)+3,1)*12</f>
        <v>4800</v>
      </c>
      <c r="H199" s="7">
        <f>(INDEX('Project Pipeline'!$B$8:$B$130,MATCH($B199,'Project Pipeline'!$A$7:$A$130,0)+6,1)*INDEX('Project Pipeline'!$B$8:$B$130,MATCH($B199,'Project Pipeline'!$A$7:$A$130,0)+13,1)+INDEX('Project Pipeline'!$B$8:$B$130,MATCH($B199,'Project Pipeline'!$A$7:$A$130,0)+7,1)*(INDEX('Project Pipeline'!$B$8:$B$130,MATCH($B199,'Project Pipeline'!$A$7:$A$130,0)+14,1)-INDEX('Project Pipeline'!$B$8:$B$130,MATCH($B199,'Project Pipeline'!$A$7:$A$130,0)+13,1)))/INDEX('Project Pipeline'!$B$8:$B$130,MATCH($B199,'Project Pipeline'!$A$7:$A$130,0)+14,1)</f>
        <v>0.75</v>
      </c>
      <c r="I199" s="6">
        <f>INDEX('Project Pipeline'!$B$8:$B$130,MATCH($B199,'Project Pipeline'!$A$7:$A$130,0)+13,1)</f>
        <v>57.680135957776329</v>
      </c>
      <c r="J199" s="6">
        <f>INDEX('Project Pipeline'!$B$8:$B$130,MATCH($B199,'Project Pipeline'!$A$7:$A$130,0)+14,1)</f>
        <v>60</v>
      </c>
    </row>
    <row r="200" spans="1:10" x14ac:dyDescent="0.2">
      <c r="A200" s="604">
        <f t="shared" si="37"/>
        <v>9</v>
      </c>
      <c r="B200" s="604" t="s">
        <v>464</v>
      </c>
      <c r="C200" s="2">
        <f t="shared" si="38"/>
        <v>12</v>
      </c>
      <c r="D200" s="28" t="str">
        <f t="shared" si="33"/>
        <v>009-012</v>
      </c>
      <c r="E200" s="604">
        <f t="shared" si="36"/>
        <v>36</v>
      </c>
      <c r="F200" s="32">
        <f>INDEX('Project Pipeline'!$B$8:$B$130,MATCH($B200,'Project Pipeline'!$A$7:$A$130,0),1)</f>
        <v>10000</v>
      </c>
      <c r="G200" s="32">
        <f>INDEX('Project Pipeline'!$B$8:$B$130,MATCH($B200,'Project Pipeline'!$A$7:$A$130,0)+3,1)*12</f>
        <v>4800</v>
      </c>
      <c r="H200" s="7">
        <f>(INDEX('Project Pipeline'!$B$8:$B$130,MATCH($B200,'Project Pipeline'!$A$7:$A$130,0)+6,1)*INDEX('Project Pipeline'!$B$8:$B$130,MATCH($B200,'Project Pipeline'!$A$7:$A$130,0)+13,1)+INDEX('Project Pipeline'!$B$8:$B$130,MATCH($B200,'Project Pipeline'!$A$7:$A$130,0)+7,1)*(INDEX('Project Pipeline'!$B$8:$B$130,MATCH($B200,'Project Pipeline'!$A$7:$A$130,0)+14,1)-INDEX('Project Pipeline'!$B$8:$B$130,MATCH($B200,'Project Pipeline'!$A$7:$A$130,0)+13,1)))/INDEX('Project Pipeline'!$B$8:$B$130,MATCH($B200,'Project Pipeline'!$A$7:$A$130,0)+14,1)</f>
        <v>0.75</v>
      </c>
      <c r="I200" s="6">
        <f>INDEX('Project Pipeline'!$B$8:$B$130,MATCH($B200,'Project Pipeline'!$A$7:$A$130,0)+13,1)</f>
        <v>57.680135957776329</v>
      </c>
      <c r="J200" s="6">
        <f>INDEX('Project Pipeline'!$B$8:$B$130,MATCH($B200,'Project Pipeline'!$A$7:$A$130,0)+14,1)</f>
        <v>60</v>
      </c>
    </row>
    <row r="201" spans="1:10" x14ac:dyDescent="0.2">
      <c r="A201" s="604">
        <f t="shared" si="37"/>
        <v>9</v>
      </c>
      <c r="B201" s="604" t="s">
        <v>14</v>
      </c>
      <c r="C201" s="2">
        <f t="shared" si="38"/>
        <v>13</v>
      </c>
      <c r="D201" s="28" t="str">
        <f t="shared" si="33"/>
        <v>009-013</v>
      </c>
      <c r="E201" s="604">
        <f t="shared" si="36"/>
        <v>27</v>
      </c>
      <c r="F201" s="32">
        <f>INDEX('Project Pipeline'!$B$8:$B$130,MATCH($B201,'Project Pipeline'!$A$7:$A$130,0),1)</f>
        <v>2000</v>
      </c>
      <c r="G201" s="32">
        <f>INDEX('Project Pipeline'!$B$8:$B$130,MATCH($B201,'Project Pipeline'!$A$7:$A$130,0)+3,1)*12</f>
        <v>2400</v>
      </c>
      <c r="H201" s="7">
        <f>(INDEX('Project Pipeline'!$B$8:$B$130,MATCH($B201,'Project Pipeline'!$A$7:$A$130,0)+6,1)*INDEX('Project Pipeline'!$B$8:$B$130,MATCH($B201,'Project Pipeline'!$A$7:$A$130,0)+13,1)+INDEX('Project Pipeline'!$B$8:$B$130,MATCH($B201,'Project Pipeline'!$A$7:$A$130,0)+7,1)*(INDEX('Project Pipeline'!$B$8:$B$130,MATCH($B201,'Project Pipeline'!$A$7:$A$130,0)+14,1)-INDEX('Project Pipeline'!$B$8:$B$130,MATCH($B201,'Project Pipeline'!$A$7:$A$130,0)+13,1)))/INDEX('Project Pipeline'!$B$8:$B$130,MATCH($B201,'Project Pipeline'!$A$7:$A$130,0)+14,1)</f>
        <v>0.75</v>
      </c>
      <c r="I201" s="6">
        <f>INDEX('Project Pipeline'!$B$8:$B$130,MATCH($B201,'Project Pipeline'!$A$7:$A$130,0)+13,1)</f>
        <v>21.124739598583997</v>
      </c>
      <c r="J201" s="6">
        <f>INDEX('Project Pipeline'!$B$8:$B$130,MATCH($B201,'Project Pipeline'!$A$7:$A$130,0)+14,1)</f>
        <v>60</v>
      </c>
    </row>
    <row r="202" spans="1:10" x14ac:dyDescent="0.2">
      <c r="A202" s="604">
        <f t="shared" si="37"/>
        <v>9</v>
      </c>
      <c r="B202" s="604" t="s">
        <v>14</v>
      </c>
      <c r="C202" s="2">
        <f t="shared" si="38"/>
        <v>14</v>
      </c>
      <c r="D202" s="28" t="str">
        <f t="shared" si="33"/>
        <v>009-014</v>
      </c>
      <c r="E202" s="604">
        <f t="shared" si="36"/>
        <v>29</v>
      </c>
      <c r="F202" s="32">
        <f>INDEX('Project Pipeline'!$B$8:$B$130,MATCH($B202,'Project Pipeline'!$A$7:$A$130,0),1)</f>
        <v>2000</v>
      </c>
      <c r="G202" s="32">
        <f>INDEX('Project Pipeline'!$B$8:$B$130,MATCH($B202,'Project Pipeline'!$A$7:$A$130,0)+3,1)*12</f>
        <v>2400</v>
      </c>
      <c r="H202" s="7">
        <f>(INDEX('Project Pipeline'!$B$8:$B$130,MATCH($B202,'Project Pipeline'!$A$7:$A$130,0)+6,1)*INDEX('Project Pipeline'!$B$8:$B$130,MATCH($B202,'Project Pipeline'!$A$7:$A$130,0)+13,1)+INDEX('Project Pipeline'!$B$8:$B$130,MATCH($B202,'Project Pipeline'!$A$7:$A$130,0)+7,1)*(INDEX('Project Pipeline'!$B$8:$B$130,MATCH($B202,'Project Pipeline'!$A$7:$A$130,0)+14,1)-INDEX('Project Pipeline'!$B$8:$B$130,MATCH($B202,'Project Pipeline'!$A$7:$A$130,0)+13,1)))/INDEX('Project Pipeline'!$B$8:$B$130,MATCH($B202,'Project Pipeline'!$A$7:$A$130,0)+14,1)</f>
        <v>0.75</v>
      </c>
      <c r="I202" s="6">
        <f>INDEX('Project Pipeline'!$B$8:$B$130,MATCH($B202,'Project Pipeline'!$A$7:$A$130,0)+13,1)</f>
        <v>21.124739598583997</v>
      </c>
      <c r="J202" s="6">
        <f>INDEX('Project Pipeline'!$B$8:$B$130,MATCH($B202,'Project Pipeline'!$A$7:$A$130,0)+14,1)</f>
        <v>60</v>
      </c>
    </row>
    <row r="203" spans="1:10" x14ac:dyDescent="0.2">
      <c r="A203" s="604">
        <f t="shared" si="37"/>
        <v>9</v>
      </c>
      <c r="B203" s="604" t="s">
        <v>14</v>
      </c>
      <c r="C203" s="2">
        <f t="shared" si="38"/>
        <v>15</v>
      </c>
      <c r="D203" s="28" t="str">
        <f t="shared" si="33"/>
        <v>009-015</v>
      </c>
      <c r="E203" s="604">
        <f t="shared" si="36"/>
        <v>31</v>
      </c>
      <c r="F203" s="32">
        <f>INDEX('Project Pipeline'!$B$8:$B$130,MATCH($B203,'Project Pipeline'!$A$7:$A$130,0),1)</f>
        <v>2000</v>
      </c>
      <c r="G203" s="32">
        <f>INDEX('Project Pipeline'!$B$8:$B$130,MATCH($B203,'Project Pipeline'!$A$7:$A$130,0)+3,1)*12</f>
        <v>2400</v>
      </c>
      <c r="H203" s="7">
        <f>(INDEX('Project Pipeline'!$B$8:$B$130,MATCH($B203,'Project Pipeline'!$A$7:$A$130,0)+6,1)*INDEX('Project Pipeline'!$B$8:$B$130,MATCH($B203,'Project Pipeline'!$A$7:$A$130,0)+13,1)+INDEX('Project Pipeline'!$B$8:$B$130,MATCH($B203,'Project Pipeline'!$A$7:$A$130,0)+7,1)*(INDEX('Project Pipeline'!$B$8:$B$130,MATCH($B203,'Project Pipeline'!$A$7:$A$130,0)+14,1)-INDEX('Project Pipeline'!$B$8:$B$130,MATCH($B203,'Project Pipeline'!$A$7:$A$130,0)+13,1)))/INDEX('Project Pipeline'!$B$8:$B$130,MATCH($B203,'Project Pipeline'!$A$7:$A$130,0)+14,1)</f>
        <v>0.75</v>
      </c>
      <c r="I203" s="6">
        <f>INDEX('Project Pipeline'!$B$8:$B$130,MATCH($B203,'Project Pipeline'!$A$7:$A$130,0)+13,1)</f>
        <v>21.124739598583997</v>
      </c>
      <c r="J203" s="6">
        <f>INDEX('Project Pipeline'!$B$8:$B$130,MATCH($B203,'Project Pipeline'!$A$7:$A$130,0)+14,1)</f>
        <v>60</v>
      </c>
    </row>
    <row r="204" spans="1:10" x14ac:dyDescent="0.2">
      <c r="A204" s="604">
        <f t="shared" si="37"/>
        <v>9</v>
      </c>
      <c r="B204" s="604" t="s">
        <v>14</v>
      </c>
      <c r="C204" s="2">
        <f t="shared" si="38"/>
        <v>16</v>
      </c>
      <c r="D204" s="28" t="str">
        <f t="shared" si="33"/>
        <v>009-016</v>
      </c>
      <c r="E204" s="604">
        <f t="shared" si="36"/>
        <v>33</v>
      </c>
      <c r="F204" s="32">
        <f>INDEX('Project Pipeline'!$B$8:$B$130,MATCH($B204,'Project Pipeline'!$A$7:$A$130,0),1)</f>
        <v>2000</v>
      </c>
      <c r="G204" s="32">
        <f>INDEX('Project Pipeline'!$B$8:$B$130,MATCH($B204,'Project Pipeline'!$A$7:$A$130,0)+3,1)*12</f>
        <v>2400</v>
      </c>
      <c r="H204" s="7">
        <f>(INDEX('Project Pipeline'!$B$8:$B$130,MATCH($B204,'Project Pipeline'!$A$7:$A$130,0)+6,1)*INDEX('Project Pipeline'!$B$8:$B$130,MATCH($B204,'Project Pipeline'!$A$7:$A$130,0)+13,1)+INDEX('Project Pipeline'!$B$8:$B$130,MATCH($B204,'Project Pipeline'!$A$7:$A$130,0)+7,1)*(INDEX('Project Pipeline'!$B$8:$B$130,MATCH($B204,'Project Pipeline'!$A$7:$A$130,0)+14,1)-INDEX('Project Pipeline'!$B$8:$B$130,MATCH($B204,'Project Pipeline'!$A$7:$A$130,0)+13,1)))/INDEX('Project Pipeline'!$B$8:$B$130,MATCH($B204,'Project Pipeline'!$A$7:$A$130,0)+14,1)</f>
        <v>0.75</v>
      </c>
      <c r="I204" s="6">
        <f>INDEX('Project Pipeline'!$B$8:$B$130,MATCH($B204,'Project Pipeline'!$A$7:$A$130,0)+13,1)</f>
        <v>21.124739598583997</v>
      </c>
      <c r="J204" s="6">
        <f>INDEX('Project Pipeline'!$B$8:$B$130,MATCH($B204,'Project Pipeline'!$A$7:$A$130,0)+14,1)</f>
        <v>60</v>
      </c>
    </row>
    <row r="205" spans="1:10" x14ac:dyDescent="0.2">
      <c r="A205" s="604">
        <f t="shared" si="37"/>
        <v>9</v>
      </c>
      <c r="B205" s="604" t="s">
        <v>14</v>
      </c>
      <c r="C205" s="2">
        <f t="shared" si="38"/>
        <v>17</v>
      </c>
      <c r="D205" s="28" t="str">
        <f t="shared" si="33"/>
        <v>009-017</v>
      </c>
      <c r="E205" s="604">
        <f t="shared" si="36"/>
        <v>35</v>
      </c>
      <c r="F205" s="32">
        <f>INDEX('Project Pipeline'!$B$8:$B$130,MATCH($B205,'Project Pipeline'!$A$7:$A$130,0),1)</f>
        <v>2000</v>
      </c>
      <c r="G205" s="32">
        <f>INDEX('Project Pipeline'!$B$8:$B$130,MATCH($B205,'Project Pipeline'!$A$7:$A$130,0)+3,1)*12</f>
        <v>2400</v>
      </c>
      <c r="H205" s="7">
        <f>(INDEX('Project Pipeline'!$B$8:$B$130,MATCH($B205,'Project Pipeline'!$A$7:$A$130,0)+6,1)*INDEX('Project Pipeline'!$B$8:$B$130,MATCH($B205,'Project Pipeline'!$A$7:$A$130,0)+13,1)+INDEX('Project Pipeline'!$B$8:$B$130,MATCH($B205,'Project Pipeline'!$A$7:$A$130,0)+7,1)*(INDEX('Project Pipeline'!$B$8:$B$130,MATCH($B205,'Project Pipeline'!$A$7:$A$130,0)+14,1)-INDEX('Project Pipeline'!$B$8:$B$130,MATCH($B205,'Project Pipeline'!$A$7:$A$130,0)+13,1)))/INDEX('Project Pipeline'!$B$8:$B$130,MATCH($B205,'Project Pipeline'!$A$7:$A$130,0)+14,1)</f>
        <v>0.75</v>
      </c>
      <c r="I205" s="6">
        <f>INDEX('Project Pipeline'!$B$8:$B$130,MATCH($B205,'Project Pipeline'!$A$7:$A$130,0)+13,1)</f>
        <v>21.124739598583997</v>
      </c>
      <c r="J205" s="6">
        <f>INDEX('Project Pipeline'!$B$8:$B$130,MATCH($B205,'Project Pipeline'!$A$7:$A$130,0)+14,1)</f>
        <v>60</v>
      </c>
    </row>
    <row r="206" spans="1:10" x14ac:dyDescent="0.2">
      <c r="A206" s="604">
        <f t="shared" si="37"/>
        <v>9</v>
      </c>
      <c r="B206" s="604" t="s">
        <v>14</v>
      </c>
      <c r="C206" s="2">
        <f t="shared" si="38"/>
        <v>18</v>
      </c>
      <c r="D206" s="28" t="str">
        <f t="shared" si="33"/>
        <v>009-018</v>
      </c>
      <c r="E206" s="604">
        <f t="shared" si="36"/>
        <v>37</v>
      </c>
      <c r="F206" s="32">
        <f>INDEX('Project Pipeline'!$B$8:$B$130,MATCH($B206,'Project Pipeline'!$A$7:$A$130,0),1)</f>
        <v>2000</v>
      </c>
      <c r="G206" s="32">
        <f>INDEX('Project Pipeline'!$B$8:$B$130,MATCH($B206,'Project Pipeline'!$A$7:$A$130,0)+3,1)*12</f>
        <v>2400</v>
      </c>
      <c r="H206" s="7">
        <f>(INDEX('Project Pipeline'!$B$8:$B$130,MATCH($B206,'Project Pipeline'!$A$7:$A$130,0)+6,1)*INDEX('Project Pipeline'!$B$8:$B$130,MATCH($B206,'Project Pipeline'!$A$7:$A$130,0)+13,1)+INDEX('Project Pipeline'!$B$8:$B$130,MATCH($B206,'Project Pipeline'!$A$7:$A$130,0)+7,1)*(INDEX('Project Pipeline'!$B$8:$B$130,MATCH($B206,'Project Pipeline'!$A$7:$A$130,0)+14,1)-INDEX('Project Pipeline'!$B$8:$B$130,MATCH($B206,'Project Pipeline'!$A$7:$A$130,0)+13,1)))/INDEX('Project Pipeline'!$B$8:$B$130,MATCH($B206,'Project Pipeline'!$A$7:$A$130,0)+14,1)</f>
        <v>0.75</v>
      </c>
      <c r="I206" s="6">
        <f>INDEX('Project Pipeline'!$B$8:$B$130,MATCH($B206,'Project Pipeline'!$A$7:$A$130,0)+13,1)</f>
        <v>21.124739598583997</v>
      </c>
      <c r="J206" s="6">
        <f>INDEX('Project Pipeline'!$B$8:$B$130,MATCH($B206,'Project Pipeline'!$A$7:$A$130,0)+14,1)</f>
        <v>60</v>
      </c>
    </row>
    <row r="207" spans="1:10" x14ac:dyDescent="0.2">
      <c r="A207" s="604">
        <f t="shared" si="37"/>
        <v>9</v>
      </c>
      <c r="B207" s="604" t="s">
        <v>41</v>
      </c>
      <c r="C207" s="2">
        <f t="shared" si="38"/>
        <v>19</v>
      </c>
      <c r="D207" s="28" t="str">
        <f t="shared" si="33"/>
        <v>009-019</v>
      </c>
      <c r="E207" s="604">
        <f t="shared" si="36"/>
        <v>31</v>
      </c>
      <c r="F207" s="32">
        <f>INDEX('Project Pipeline'!$B$8:$B$130,MATCH($B207,'Project Pipeline'!$A$7:$A$130,0),1)</f>
        <v>25000</v>
      </c>
      <c r="G207" s="32">
        <f>INDEX('Project Pipeline'!$B$8:$B$130,MATCH($B207,'Project Pipeline'!$A$7:$A$130,0)+3,1)*12</f>
        <v>24000</v>
      </c>
      <c r="H207" s="7">
        <f>(INDEX('Project Pipeline'!$B$8:$B$130,MATCH($B207,'Project Pipeline'!$A$7:$A$130,0)+6,1)*INDEX('Project Pipeline'!$B$8:$B$130,MATCH($B207,'Project Pipeline'!$A$7:$A$130,0)+13,1)+INDEX('Project Pipeline'!$B$8:$B$130,MATCH($B207,'Project Pipeline'!$A$7:$A$130,0)+7,1)*(INDEX('Project Pipeline'!$B$8:$B$130,MATCH($B207,'Project Pipeline'!$A$7:$A$130,0)+14,1)-INDEX('Project Pipeline'!$B$8:$B$130,MATCH($B207,'Project Pipeline'!$A$7:$A$130,0)+13,1)))/INDEX('Project Pipeline'!$B$8:$B$130,MATCH($B207,'Project Pipeline'!$A$7:$A$130,0)+14,1)</f>
        <v>0.74999999999999989</v>
      </c>
      <c r="I207" s="6">
        <f>INDEX('Project Pipeline'!$B$8:$B$130,MATCH($B207,'Project Pipeline'!$A$7:$A$130,0)+13,1)</f>
        <v>26.772988721793375</v>
      </c>
      <c r="J207" s="6">
        <f>INDEX('Project Pipeline'!$B$8:$B$130,MATCH($B207,'Project Pipeline'!$A$7:$A$130,0)+14,1)</f>
        <v>120</v>
      </c>
    </row>
    <row r="208" spans="1:10" x14ac:dyDescent="0.2">
      <c r="A208" s="604">
        <f t="shared" si="37"/>
        <v>9</v>
      </c>
      <c r="B208" s="604" t="s">
        <v>41</v>
      </c>
      <c r="C208" s="2">
        <f t="shared" si="38"/>
        <v>20</v>
      </c>
      <c r="D208" s="28" t="str">
        <f t="shared" si="33"/>
        <v>009-020</v>
      </c>
      <c r="E208" s="604">
        <f t="shared" si="36"/>
        <v>37</v>
      </c>
      <c r="F208" s="32">
        <f>INDEX('Project Pipeline'!$B$8:$B$130,MATCH($B208,'Project Pipeline'!$A$7:$A$130,0),1)</f>
        <v>25000</v>
      </c>
      <c r="G208" s="32">
        <f>INDEX('Project Pipeline'!$B$8:$B$130,MATCH($B208,'Project Pipeline'!$A$7:$A$130,0)+3,1)*12</f>
        <v>24000</v>
      </c>
      <c r="H208" s="7">
        <f>(INDEX('Project Pipeline'!$B$8:$B$130,MATCH($B208,'Project Pipeline'!$A$7:$A$130,0)+6,1)*INDEX('Project Pipeline'!$B$8:$B$130,MATCH($B208,'Project Pipeline'!$A$7:$A$130,0)+13,1)+INDEX('Project Pipeline'!$B$8:$B$130,MATCH($B208,'Project Pipeline'!$A$7:$A$130,0)+7,1)*(INDEX('Project Pipeline'!$B$8:$B$130,MATCH($B208,'Project Pipeline'!$A$7:$A$130,0)+14,1)-INDEX('Project Pipeline'!$B$8:$B$130,MATCH($B208,'Project Pipeline'!$A$7:$A$130,0)+13,1)))/INDEX('Project Pipeline'!$B$8:$B$130,MATCH($B208,'Project Pipeline'!$A$7:$A$130,0)+14,1)</f>
        <v>0.74999999999999989</v>
      </c>
      <c r="I208" s="6">
        <f>INDEX('Project Pipeline'!$B$8:$B$130,MATCH($B208,'Project Pipeline'!$A$7:$A$130,0)+13,1)</f>
        <v>26.772988721793375</v>
      </c>
      <c r="J208" s="6">
        <f>INDEX('Project Pipeline'!$B$8:$B$130,MATCH($B208,'Project Pipeline'!$A$7:$A$130,0)+14,1)</f>
        <v>120</v>
      </c>
    </row>
    <row r="209" spans="1:10" x14ac:dyDescent="0.2">
      <c r="A209" s="604">
        <f>A189+1</f>
        <v>10</v>
      </c>
      <c r="B209" s="604" t="s">
        <v>15</v>
      </c>
      <c r="C209" s="2">
        <v>1</v>
      </c>
      <c r="D209" s="28" t="str">
        <f t="shared" si="33"/>
        <v>010-001</v>
      </c>
      <c r="E209" s="604">
        <f t="shared" si="36"/>
        <v>27</v>
      </c>
      <c r="F209" s="32">
        <f>INDEX('Project Pipeline'!$B$8:$B$130,MATCH($B209,'Project Pipeline'!$A$7:$A$130,0),1)</f>
        <v>15000</v>
      </c>
      <c r="G209" s="32">
        <f>INDEX('Project Pipeline'!$B$8:$B$130,MATCH($B209,'Project Pipeline'!$A$7:$A$130,0)+3,1)*12</f>
        <v>6000</v>
      </c>
      <c r="H209" s="7">
        <f>(INDEX('Project Pipeline'!$B$8:$B$130,MATCH($B209,'Project Pipeline'!$A$7:$A$130,0)+6,1)*INDEX('Project Pipeline'!$B$8:$B$130,MATCH($B209,'Project Pipeline'!$A$7:$A$130,0)+13,1)+INDEX('Project Pipeline'!$B$8:$B$130,MATCH($B209,'Project Pipeline'!$A$7:$A$130,0)+7,1)*(INDEX('Project Pipeline'!$B$8:$B$130,MATCH($B209,'Project Pipeline'!$A$7:$A$130,0)+14,1)-INDEX('Project Pipeline'!$B$8:$B$130,MATCH($B209,'Project Pipeline'!$A$7:$A$130,0)+13,1)))/INDEX('Project Pipeline'!$B$8:$B$130,MATCH($B209,'Project Pipeline'!$A$7:$A$130,0)+14,1)</f>
        <v>0.75</v>
      </c>
      <c r="I209" s="6">
        <f>INDEX('Project Pipeline'!$B$8:$B$130,MATCH($B209,'Project Pipeline'!$A$7:$A$130,0)+13,1)</f>
        <v>71.513178015521419</v>
      </c>
      <c r="J209" s="6">
        <f>INDEX('Project Pipeline'!$B$8:$B$130,MATCH($B209,'Project Pipeline'!$A$7:$A$130,0)+14,1)</f>
        <v>96</v>
      </c>
    </row>
    <row r="210" spans="1:10" x14ac:dyDescent="0.2">
      <c r="A210" s="604">
        <f t="shared" ref="A210:A228" si="39">A190+1</f>
        <v>10</v>
      </c>
      <c r="B210" s="604" t="s">
        <v>15</v>
      </c>
      <c r="C210" s="2">
        <f t="shared" ref="C210:C228" si="40">C209+1</f>
        <v>2</v>
      </c>
      <c r="D210" s="28" t="str">
        <f t="shared" si="33"/>
        <v>010-002</v>
      </c>
      <c r="E210" s="604">
        <f t="shared" si="36"/>
        <v>30</v>
      </c>
      <c r="F210" s="32">
        <f>INDEX('Project Pipeline'!$B$8:$B$130,MATCH($B210,'Project Pipeline'!$A$7:$A$130,0),1)</f>
        <v>15000</v>
      </c>
      <c r="G210" s="32">
        <f>INDEX('Project Pipeline'!$B$8:$B$130,MATCH($B210,'Project Pipeline'!$A$7:$A$130,0)+3,1)*12</f>
        <v>6000</v>
      </c>
      <c r="H210" s="7">
        <f>(INDEX('Project Pipeline'!$B$8:$B$130,MATCH($B210,'Project Pipeline'!$A$7:$A$130,0)+6,1)*INDEX('Project Pipeline'!$B$8:$B$130,MATCH($B210,'Project Pipeline'!$A$7:$A$130,0)+13,1)+INDEX('Project Pipeline'!$B$8:$B$130,MATCH($B210,'Project Pipeline'!$A$7:$A$130,0)+7,1)*(INDEX('Project Pipeline'!$B$8:$B$130,MATCH($B210,'Project Pipeline'!$A$7:$A$130,0)+14,1)-INDEX('Project Pipeline'!$B$8:$B$130,MATCH($B210,'Project Pipeline'!$A$7:$A$130,0)+13,1)))/INDEX('Project Pipeline'!$B$8:$B$130,MATCH($B210,'Project Pipeline'!$A$7:$A$130,0)+14,1)</f>
        <v>0.75</v>
      </c>
      <c r="I210" s="6">
        <f>INDEX('Project Pipeline'!$B$8:$B$130,MATCH($B210,'Project Pipeline'!$A$7:$A$130,0)+13,1)</f>
        <v>71.513178015521419</v>
      </c>
      <c r="J210" s="6">
        <f>INDEX('Project Pipeline'!$B$8:$B$130,MATCH($B210,'Project Pipeline'!$A$7:$A$130,0)+14,1)</f>
        <v>96</v>
      </c>
    </row>
    <row r="211" spans="1:10" x14ac:dyDescent="0.2">
      <c r="A211" s="604">
        <f t="shared" si="39"/>
        <v>10</v>
      </c>
      <c r="B211" s="604" t="s">
        <v>15</v>
      </c>
      <c r="C211" s="2">
        <f t="shared" si="40"/>
        <v>3</v>
      </c>
      <c r="D211" s="28" t="str">
        <f t="shared" si="33"/>
        <v>010-003</v>
      </c>
      <c r="E211" s="604">
        <f t="shared" si="36"/>
        <v>33</v>
      </c>
      <c r="F211" s="32">
        <f>INDEX('Project Pipeline'!$B$8:$B$130,MATCH($B211,'Project Pipeline'!$A$7:$A$130,0),1)</f>
        <v>15000</v>
      </c>
      <c r="G211" s="32">
        <f>INDEX('Project Pipeline'!$B$8:$B$130,MATCH($B211,'Project Pipeline'!$A$7:$A$130,0)+3,1)*12</f>
        <v>6000</v>
      </c>
      <c r="H211" s="7">
        <f>(INDEX('Project Pipeline'!$B$8:$B$130,MATCH($B211,'Project Pipeline'!$A$7:$A$130,0)+6,1)*INDEX('Project Pipeline'!$B$8:$B$130,MATCH($B211,'Project Pipeline'!$A$7:$A$130,0)+13,1)+INDEX('Project Pipeline'!$B$8:$B$130,MATCH($B211,'Project Pipeline'!$A$7:$A$130,0)+7,1)*(INDEX('Project Pipeline'!$B$8:$B$130,MATCH($B211,'Project Pipeline'!$A$7:$A$130,0)+14,1)-INDEX('Project Pipeline'!$B$8:$B$130,MATCH($B211,'Project Pipeline'!$A$7:$A$130,0)+13,1)))/INDEX('Project Pipeline'!$B$8:$B$130,MATCH($B211,'Project Pipeline'!$A$7:$A$130,0)+14,1)</f>
        <v>0.75</v>
      </c>
      <c r="I211" s="6">
        <f>INDEX('Project Pipeline'!$B$8:$B$130,MATCH($B211,'Project Pipeline'!$A$7:$A$130,0)+13,1)</f>
        <v>71.513178015521419</v>
      </c>
      <c r="J211" s="6">
        <f>INDEX('Project Pipeline'!$B$8:$B$130,MATCH($B211,'Project Pipeline'!$A$7:$A$130,0)+14,1)</f>
        <v>96</v>
      </c>
    </row>
    <row r="212" spans="1:10" x14ac:dyDescent="0.2">
      <c r="A212" s="604">
        <f t="shared" si="39"/>
        <v>10</v>
      </c>
      <c r="B212" s="604" t="s">
        <v>15</v>
      </c>
      <c r="C212" s="2">
        <f t="shared" si="40"/>
        <v>4</v>
      </c>
      <c r="D212" s="28" t="str">
        <f t="shared" si="33"/>
        <v>010-004</v>
      </c>
      <c r="E212" s="604">
        <f t="shared" si="36"/>
        <v>35</v>
      </c>
      <c r="F212" s="32">
        <f>INDEX('Project Pipeline'!$B$8:$B$130,MATCH($B212,'Project Pipeline'!$A$7:$A$130,0),1)</f>
        <v>15000</v>
      </c>
      <c r="G212" s="32">
        <f>INDEX('Project Pipeline'!$B$8:$B$130,MATCH($B212,'Project Pipeline'!$A$7:$A$130,0)+3,1)*12</f>
        <v>6000</v>
      </c>
      <c r="H212" s="7">
        <f>(INDEX('Project Pipeline'!$B$8:$B$130,MATCH($B212,'Project Pipeline'!$A$7:$A$130,0)+6,1)*INDEX('Project Pipeline'!$B$8:$B$130,MATCH($B212,'Project Pipeline'!$A$7:$A$130,0)+13,1)+INDEX('Project Pipeline'!$B$8:$B$130,MATCH($B212,'Project Pipeline'!$A$7:$A$130,0)+7,1)*(INDEX('Project Pipeline'!$B$8:$B$130,MATCH($B212,'Project Pipeline'!$A$7:$A$130,0)+14,1)-INDEX('Project Pipeline'!$B$8:$B$130,MATCH($B212,'Project Pipeline'!$A$7:$A$130,0)+13,1)))/INDEX('Project Pipeline'!$B$8:$B$130,MATCH($B212,'Project Pipeline'!$A$7:$A$130,0)+14,1)</f>
        <v>0.75</v>
      </c>
      <c r="I212" s="6">
        <f>INDEX('Project Pipeline'!$B$8:$B$130,MATCH($B212,'Project Pipeline'!$A$7:$A$130,0)+13,1)</f>
        <v>71.513178015521419</v>
      </c>
      <c r="J212" s="6">
        <f>INDEX('Project Pipeline'!$B$8:$B$130,MATCH($B212,'Project Pipeline'!$A$7:$A$130,0)+14,1)</f>
        <v>96</v>
      </c>
    </row>
    <row r="213" spans="1:10" x14ac:dyDescent="0.2">
      <c r="A213" s="604">
        <f t="shared" si="39"/>
        <v>10</v>
      </c>
      <c r="B213" s="604" t="s">
        <v>463</v>
      </c>
      <c r="C213" s="2">
        <f t="shared" si="40"/>
        <v>5</v>
      </c>
      <c r="D213" s="28" t="str">
        <f t="shared" si="33"/>
        <v>010-005</v>
      </c>
      <c r="E213" s="604">
        <f t="shared" si="36"/>
        <v>36</v>
      </c>
      <c r="F213" s="32">
        <f>INDEX('Project Pipeline'!$B$8:$B$130,MATCH($B213,'Project Pipeline'!$A$7:$A$130,0),1)</f>
        <v>20000</v>
      </c>
      <c r="G213" s="32">
        <f>INDEX('Project Pipeline'!$B$8:$B$130,MATCH($B213,'Project Pipeline'!$A$7:$A$130,0)+3,1)*12</f>
        <v>30000</v>
      </c>
      <c r="H213" s="7">
        <f>(INDEX('Project Pipeline'!$B$8:$B$130,MATCH($B213,'Project Pipeline'!$A$7:$A$130,0)+6,1)*INDEX('Project Pipeline'!$B$8:$B$130,MATCH($B213,'Project Pipeline'!$A$7:$A$130,0)+13,1)+INDEX('Project Pipeline'!$B$8:$B$130,MATCH($B213,'Project Pipeline'!$A$7:$A$130,0)+7,1)*(INDEX('Project Pipeline'!$B$8:$B$130,MATCH($B213,'Project Pipeline'!$A$7:$A$130,0)+14,1)-INDEX('Project Pipeline'!$B$8:$B$130,MATCH($B213,'Project Pipeline'!$A$7:$A$130,0)+13,1)))/INDEX('Project Pipeline'!$B$8:$B$130,MATCH($B213,'Project Pipeline'!$A$7:$A$130,0)+14,1)</f>
        <v>0.75</v>
      </c>
      <c r="I213" s="6">
        <f>INDEX('Project Pipeline'!$B$8:$B$130,MATCH($B213,'Project Pipeline'!$A$7:$A$130,0)+13,1)</f>
        <v>28.691659673197091</v>
      </c>
      <c r="J213" s="6">
        <f>INDEX('Project Pipeline'!$B$8:$B$130,MATCH($B213,'Project Pipeline'!$A$7:$A$130,0)+14,1)</f>
        <v>60</v>
      </c>
    </row>
    <row r="214" spans="1:10" x14ac:dyDescent="0.2">
      <c r="A214" s="604">
        <f t="shared" si="39"/>
        <v>10</v>
      </c>
      <c r="B214" s="604" t="s">
        <v>463</v>
      </c>
      <c r="C214" s="2">
        <f t="shared" si="40"/>
        <v>6</v>
      </c>
      <c r="D214" s="28" t="str">
        <f t="shared" si="33"/>
        <v>010-006</v>
      </c>
      <c r="E214" s="604">
        <f t="shared" si="36"/>
        <v>36</v>
      </c>
      <c r="F214" s="32">
        <f>INDEX('Project Pipeline'!$B$8:$B$130,MATCH($B214,'Project Pipeline'!$A$7:$A$130,0),1)</f>
        <v>20000</v>
      </c>
      <c r="G214" s="32">
        <f>INDEX('Project Pipeline'!$B$8:$B$130,MATCH($B214,'Project Pipeline'!$A$7:$A$130,0)+3,1)*12</f>
        <v>30000</v>
      </c>
      <c r="H214" s="7">
        <f>(INDEX('Project Pipeline'!$B$8:$B$130,MATCH($B214,'Project Pipeline'!$A$7:$A$130,0)+6,1)*INDEX('Project Pipeline'!$B$8:$B$130,MATCH($B214,'Project Pipeline'!$A$7:$A$130,0)+13,1)+INDEX('Project Pipeline'!$B$8:$B$130,MATCH($B214,'Project Pipeline'!$A$7:$A$130,0)+7,1)*(INDEX('Project Pipeline'!$B$8:$B$130,MATCH($B214,'Project Pipeline'!$A$7:$A$130,0)+14,1)-INDEX('Project Pipeline'!$B$8:$B$130,MATCH($B214,'Project Pipeline'!$A$7:$A$130,0)+13,1)))/INDEX('Project Pipeline'!$B$8:$B$130,MATCH($B214,'Project Pipeline'!$A$7:$A$130,0)+14,1)</f>
        <v>0.75</v>
      </c>
      <c r="I214" s="6">
        <f>INDEX('Project Pipeline'!$B$8:$B$130,MATCH($B214,'Project Pipeline'!$A$7:$A$130,0)+13,1)</f>
        <v>28.691659673197091</v>
      </c>
      <c r="J214" s="6">
        <f>INDEX('Project Pipeline'!$B$8:$B$130,MATCH($B214,'Project Pipeline'!$A$7:$A$130,0)+14,1)</f>
        <v>60</v>
      </c>
    </row>
    <row r="215" spans="1:10" x14ac:dyDescent="0.2">
      <c r="A215" s="604">
        <f t="shared" si="39"/>
        <v>10</v>
      </c>
      <c r="B215" s="604" t="s">
        <v>463</v>
      </c>
      <c r="C215" s="2">
        <f t="shared" si="40"/>
        <v>7</v>
      </c>
      <c r="D215" s="28" t="str">
        <f t="shared" si="33"/>
        <v>010-007</v>
      </c>
      <c r="E215" s="604">
        <f t="shared" si="36"/>
        <v>37</v>
      </c>
      <c r="F215" s="32">
        <f>INDEX('Project Pipeline'!$B$8:$B$130,MATCH($B215,'Project Pipeline'!$A$7:$A$130,0),1)</f>
        <v>20000</v>
      </c>
      <c r="G215" s="32">
        <f>INDEX('Project Pipeline'!$B$8:$B$130,MATCH($B215,'Project Pipeline'!$A$7:$A$130,0)+3,1)*12</f>
        <v>30000</v>
      </c>
      <c r="H215" s="7">
        <f>(INDEX('Project Pipeline'!$B$8:$B$130,MATCH($B215,'Project Pipeline'!$A$7:$A$130,0)+6,1)*INDEX('Project Pipeline'!$B$8:$B$130,MATCH($B215,'Project Pipeline'!$A$7:$A$130,0)+13,1)+INDEX('Project Pipeline'!$B$8:$B$130,MATCH($B215,'Project Pipeline'!$A$7:$A$130,0)+7,1)*(INDEX('Project Pipeline'!$B$8:$B$130,MATCH($B215,'Project Pipeline'!$A$7:$A$130,0)+14,1)-INDEX('Project Pipeline'!$B$8:$B$130,MATCH($B215,'Project Pipeline'!$A$7:$A$130,0)+13,1)))/INDEX('Project Pipeline'!$B$8:$B$130,MATCH($B215,'Project Pipeline'!$A$7:$A$130,0)+14,1)</f>
        <v>0.75</v>
      </c>
      <c r="I215" s="6">
        <f>INDEX('Project Pipeline'!$B$8:$B$130,MATCH($B215,'Project Pipeline'!$A$7:$A$130,0)+13,1)</f>
        <v>28.691659673197091</v>
      </c>
      <c r="J215" s="6">
        <f>INDEX('Project Pipeline'!$B$8:$B$130,MATCH($B215,'Project Pipeline'!$A$7:$A$130,0)+14,1)</f>
        <v>60</v>
      </c>
    </row>
    <row r="216" spans="1:10" x14ac:dyDescent="0.2">
      <c r="A216" s="604">
        <f t="shared" si="39"/>
        <v>10</v>
      </c>
      <c r="B216" s="604" t="s">
        <v>463</v>
      </c>
      <c r="C216" s="2">
        <f t="shared" si="40"/>
        <v>8</v>
      </c>
      <c r="D216" s="28" t="str">
        <f t="shared" si="33"/>
        <v>010-008</v>
      </c>
      <c r="E216" s="604">
        <f t="shared" si="36"/>
        <v>37</v>
      </c>
      <c r="F216" s="32">
        <f>INDEX('Project Pipeline'!$B$8:$B$130,MATCH($B216,'Project Pipeline'!$A$7:$A$130,0),1)</f>
        <v>20000</v>
      </c>
      <c r="G216" s="32">
        <f>INDEX('Project Pipeline'!$B$8:$B$130,MATCH($B216,'Project Pipeline'!$A$7:$A$130,0)+3,1)*12</f>
        <v>30000</v>
      </c>
      <c r="H216" s="7">
        <f>(INDEX('Project Pipeline'!$B$8:$B$130,MATCH($B216,'Project Pipeline'!$A$7:$A$130,0)+6,1)*INDEX('Project Pipeline'!$B$8:$B$130,MATCH($B216,'Project Pipeline'!$A$7:$A$130,0)+13,1)+INDEX('Project Pipeline'!$B$8:$B$130,MATCH($B216,'Project Pipeline'!$A$7:$A$130,0)+7,1)*(INDEX('Project Pipeline'!$B$8:$B$130,MATCH($B216,'Project Pipeline'!$A$7:$A$130,0)+14,1)-INDEX('Project Pipeline'!$B$8:$B$130,MATCH($B216,'Project Pipeline'!$A$7:$A$130,0)+13,1)))/INDEX('Project Pipeline'!$B$8:$B$130,MATCH($B216,'Project Pipeline'!$A$7:$A$130,0)+14,1)</f>
        <v>0.75</v>
      </c>
      <c r="I216" s="6">
        <f>INDEX('Project Pipeline'!$B$8:$B$130,MATCH($B216,'Project Pipeline'!$A$7:$A$130,0)+13,1)</f>
        <v>28.691659673197091</v>
      </c>
      <c r="J216" s="6">
        <f>INDEX('Project Pipeline'!$B$8:$B$130,MATCH($B216,'Project Pipeline'!$A$7:$A$130,0)+14,1)</f>
        <v>60</v>
      </c>
    </row>
    <row r="217" spans="1:10" x14ac:dyDescent="0.2">
      <c r="A217" s="604">
        <f t="shared" si="39"/>
        <v>10</v>
      </c>
      <c r="B217" s="604" t="s">
        <v>464</v>
      </c>
      <c r="C217" s="2">
        <f t="shared" si="40"/>
        <v>9</v>
      </c>
      <c r="D217" s="28" t="str">
        <f t="shared" ref="D217:D268" si="41">TEXT(A217,"000")&amp;"-"&amp;TEXT(C217,"000")</f>
        <v>010-009</v>
      </c>
      <c r="E217" s="604">
        <f t="shared" si="36"/>
        <v>28</v>
      </c>
      <c r="F217" s="32">
        <f>INDEX('Project Pipeline'!$B$8:$B$130,MATCH($B217,'Project Pipeline'!$A$7:$A$130,0),1)</f>
        <v>10000</v>
      </c>
      <c r="G217" s="32">
        <f>INDEX('Project Pipeline'!$B$8:$B$130,MATCH($B217,'Project Pipeline'!$A$7:$A$130,0)+3,1)*12</f>
        <v>4800</v>
      </c>
      <c r="H217" s="7">
        <f>(INDEX('Project Pipeline'!$B$8:$B$130,MATCH($B217,'Project Pipeline'!$A$7:$A$130,0)+6,1)*INDEX('Project Pipeline'!$B$8:$B$130,MATCH($B217,'Project Pipeline'!$A$7:$A$130,0)+13,1)+INDEX('Project Pipeline'!$B$8:$B$130,MATCH($B217,'Project Pipeline'!$A$7:$A$130,0)+7,1)*(INDEX('Project Pipeline'!$B$8:$B$130,MATCH($B217,'Project Pipeline'!$A$7:$A$130,0)+14,1)-INDEX('Project Pipeline'!$B$8:$B$130,MATCH($B217,'Project Pipeline'!$A$7:$A$130,0)+13,1)))/INDEX('Project Pipeline'!$B$8:$B$130,MATCH($B217,'Project Pipeline'!$A$7:$A$130,0)+14,1)</f>
        <v>0.75</v>
      </c>
      <c r="I217" s="6">
        <f>INDEX('Project Pipeline'!$B$8:$B$130,MATCH($B217,'Project Pipeline'!$A$7:$A$130,0)+13,1)</f>
        <v>57.680135957776329</v>
      </c>
      <c r="J217" s="6">
        <f>INDEX('Project Pipeline'!$B$8:$B$130,MATCH($B217,'Project Pipeline'!$A$7:$A$130,0)+14,1)</f>
        <v>60</v>
      </c>
    </row>
    <row r="218" spans="1:10" x14ac:dyDescent="0.2">
      <c r="A218" s="604">
        <f t="shared" si="39"/>
        <v>10</v>
      </c>
      <c r="B218" s="604" t="s">
        <v>464</v>
      </c>
      <c r="C218" s="2">
        <f t="shared" si="40"/>
        <v>10</v>
      </c>
      <c r="D218" s="28" t="str">
        <f t="shared" si="41"/>
        <v>010-010</v>
      </c>
      <c r="E218" s="604">
        <f t="shared" si="36"/>
        <v>31</v>
      </c>
      <c r="F218" s="32">
        <f>INDEX('Project Pipeline'!$B$8:$B$130,MATCH($B218,'Project Pipeline'!$A$7:$A$130,0),1)</f>
        <v>10000</v>
      </c>
      <c r="G218" s="32">
        <f>INDEX('Project Pipeline'!$B$8:$B$130,MATCH($B218,'Project Pipeline'!$A$7:$A$130,0)+3,1)*12</f>
        <v>4800</v>
      </c>
      <c r="H218" s="7">
        <f>(INDEX('Project Pipeline'!$B$8:$B$130,MATCH($B218,'Project Pipeline'!$A$7:$A$130,0)+6,1)*INDEX('Project Pipeline'!$B$8:$B$130,MATCH($B218,'Project Pipeline'!$A$7:$A$130,0)+13,1)+INDEX('Project Pipeline'!$B$8:$B$130,MATCH($B218,'Project Pipeline'!$A$7:$A$130,0)+7,1)*(INDEX('Project Pipeline'!$B$8:$B$130,MATCH($B218,'Project Pipeline'!$A$7:$A$130,0)+14,1)-INDEX('Project Pipeline'!$B$8:$B$130,MATCH($B218,'Project Pipeline'!$A$7:$A$130,0)+13,1)))/INDEX('Project Pipeline'!$B$8:$B$130,MATCH($B218,'Project Pipeline'!$A$7:$A$130,0)+14,1)</f>
        <v>0.75</v>
      </c>
      <c r="I218" s="6">
        <f>INDEX('Project Pipeline'!$B$8:$B$130,MATCH($B218,'Project Pipeline'!$A$7:$A$130,0)+13,1)</f>
        <v>57.680135957776329</v>
      </c>
      <c r="J218" s="6">
        <f>INDEX('Project Pipeline'!$B$8:$B$130,MATCH($B218,'Project Pipeline'!$A$7:$A$130,0)+14,1)</f>
        <v>60</v>
      </c>
    </row>
    <row r="219" spans="1:10" x14ac:dyDescent="0.2">
      <c r="A219" s="604">
        <f t="shared" si="39"/>
        <v>10</v>
      </c>
      <c r="B219" s="604" t="s">
        <v>464</v>
      </c>
      <c r="C219" s="2">
        <f t="shared" si="40"/>
        <v>11</v>
      </c>
      <c r="D219" s="28" t="str">
        <f t="shared" si="41"/>
        <v>010-011</v>
      </c>
      <c r="E219" s="604">
        <f t="shared" si="36"/>
        <v>34</v>
      </c>
      <c r="F219" s="32">
        <f>INDEX('Project Pipeline'!$B$8:$B$130,MATCH($B219,'Project Pipeline'!$A$7:$A$130,0),1)</f>
        <v>10000</v>
      </c>
      <c r="G219" s="32">
        <f>INDEX('Project Pipeline'!$B$8:$B$130,MATCH($B219,'Project Pipeline'!$A$7:$A$130,0)+3,1)*12</f>
        <v>4800</v>
      </c>
      <c r="H219" s="7">
        <f>(INDEX('Project Pipeline'!$B$8:$B$130,MATCH($B219,'Project Pipeline'!$A$7:$A$130,0)+6,1)*INDEX('Project Pipeline'!$B$8:$B$130,MATCH($B219,'Project Pipeline'!$A$7:$A$130,0)+13,1)+INDEX('Project Pipeline'!$B$8:$B$130,MATCH($B219,'Project Pipeline'!$A$7:$A$130,0)+7,1)*(INDEX('Project Pipeline'!$B$8:$B$130,MATCH($B219,'Project Pipeline'!$A$7:$A$130,0)+14,1)-INDEX('Project Pipeline'!$B$8:$B$130,MATCH($B219,'Project Pipeline'!$A$7:$A$130,0)+13,1)))/INDEX('Project Pipeline'!$B$8:$B$130,MATCH($B219,'Project Pipeline'!$A$7:$A$130,0)+14,1)</f>
        <v>0.75</v>
      </c>
      <c r="I219" s="6">
        <f>INDEX('Project Pipeline'!$B$8:$B$130,MATCH($B219,'Project Pipeline'!$A$7:$A$130,0)+13,1)</f>
        <v>57.680135957776329</v>
      </c>
      <c r="J219" s="6">
        <f>INDEX('Project Pipeline'!$B$8:$B$130,MATCH($B219,'Project Pipeline'!$A$7:$A$130,0)+14,1)</f>
        <v>60</v>
      </c>
    </row>
    <row r="220" spans="1:10" x14ac:dyDescent="0.2">
      <c r="A220" s="604">
        <f t="shared" si="39"/>
        <v>10</v>
      </c>
      <c r="B220" s="604" t="s">
        <v>464</v>
      </c>
      <c r="C220" s="2">
        <f t="shared" si="40"/>
        <v>12</v>
      </c>
      <c r="D220" s="28" t="str">
        <f t="shared" si="41"/>
        <v>010-012</v>
      </c>
      <c r="E220" s="604">
        <f t="shared" si="36"/>
        <v>37</v>
      </c>
      <c r="F220" s="32">
        <f>INDEX('Project Pipeline'!$B$8:$B$130,MATCH($B220,'Project Pipeline'!$A$7:$A$130,0),1)</f>
        <v>10000</v>
      </c>
      <c r="G220" s="32">
        <f>INDEX('Project Pipeline'!$B$8:$B$130,MATCH($B220,'Project Pipeline'!$A$7:$A$130,0)+3,1)*12</f>
        <v>4800</v>
      </c>
      <c r="H220" s="7">
        <f>(INDEX('Project Pipeline'!$B$8:$B$130,MATCH($B220,'Project Pipeline'!$A$7:$A$130,0)+6,1)*INDEX('Project Pipeline'!$B$8:$B$130,MATCH($B220,'Project Pipeline'!$A$7:$A$130,0)+13,1)+INDEX('Project Pipeline'!$B$8:$B$130,MATCH($B220,'Project Pipeline'!$A$7:$A$130,0)+7,1)*(INDEX('Project Pipeline'!$B$8:$B$130,MATCH($B220,'Project Pipeline'!$A$7:$A$130,0)+14,1)-INDEX('Project Pipeline'!$B$8:$B$130,MATCH($B220,'Project Pipeline'!$A$7:$A$130,0)+13,1)))/INDEX('Project Pipeline'!$B$8:$B$130,MATCH($B220,'Project Pipeline'!$A$7:$A$130,0)+14,1)</f>
        <v>0.75</v>
      </c>
      <c r="I220" s="6">
        <f>INDEX('Project Pipeline'!$B$8:$B$130,MATCH($B220,'Project Pipeline'!$A$7:$A$130,0)+13,1)</f>
        <v>57.680135957776329</v>
      </c>
      <c r="J220" s="6">
        <f>INDEX('Project Pipeline'!$B$8:$B$130,MATCH($B220,'Project Pipeline'!$A$7:$A$130,0)+14,1)</f>
        <v>60</v>
      </c>
    </row>
    <row r="221" spans="1:10" x14ac:dyDescent="0.2">
      <c r="A221" s="604">
        <f t="shared" si="39"/>
        <v>10</v>
      </c>
      <c r="B221" s="604" t="s">
        <v>14</v>
      </c>
      <c r="C221" s="2">
        <f t="shared" si="40"/>
        <v>13</v>
      </c>
      <c r="D221" s="28" t="str">
        <f t="shared" si="41"/>
        <v>010-013</v>
      </c>
      <c r="E221" s="604">
        <f t="shared" si="36"/>
        <v>28</v>
      </c>
      <c r="F221" s="32">
        <f>INDEX('Project Pipeline'!$B$8:$B$130,MATCH($B221,'Project Pipeline'!$A$7:$A$130,0),1)</f>
        <v>2000</v>
      </c>
      <c r="G221" s="32">
        <f>INDEX('Project Pipeline'!$B$8:$B$130,MATCH($B221,'Project Pipeline'!$A$7:$A$130,0)+3,1)*12</f>
        <v>2400</v>
      </c>
      <c r="H221" s="7">
        <f>(INDEX('Project Pipeline'!$B$8:$B$130,MATCH($B221,'Project Pipeline'!$A$7:$A$130,0)+6,1)*INDEX('Project Pipeline'!$B$8:$B$130,MATCH($B221,'Project Pipeline'!$A$7:$A$130,0)+13,1)+INDEX('Project Pipeline'!$B$8:$B$130,MATCH($B221,'Project Pipeline'!$A$7:$A$130,0)+7,1)*(INDEX('Project Pipeline'!$B$8:$B$130,MATCH($B221,'Project Pipeline'!$A$7:$A$130,0)+14,1)-INDEX('Project Pipeline'!$B$8:$B$130,MATCH($B221,'Project Pipeline'!$A$7:$A$130,0)+13,1)))/INDEX('Project Pipeline'!$B$8:$B$130,MATCH($B221,'Project Pipeline'!$A$7:$A$130,0)+14,1)</f>
        <v>0.75</v>
      </c>
      <c r="I221" s="6">
        <f>INDEX('Project Pipeline'!$B$8:$B$130,MATCH($B221,'Project Pipeline'!$A$7:$A$130,0)+13,1)</f>
        <v>21.124739598583997</v>
      </c>
      <c r="J221" s="6">
        <f>INDEX('Project Pipeline'!$B$8:$B$130,MATCH($B221,'Project Pipeline'!$A$7:$A$130,0)+14,1)</f>
        <v>60</v>
      </c>
    </row>
    <row r="222" spans="1:10" x14ac:dyDescent="0.2">
      <c r="A222" s="604">
        <f t="shared" si="39"/>
        <v>10</v>
      </c>
      <c r="B222" s="604" t="s">
        <v>14</v>
      </c>
      <c r="C222" s="2">
        <f t="shared" si="40"/>
        <v>14</v>
      </c>
      <c r="D222" s="28" t="str">
        <f t="shared" si="41"/>
        <v>010-014</v>
      </c>
      <c r="E222" s="604">
        <f t="shared" si="36"/>
        <v>30</v>
      </c>
      <c r="F222" s="32">
        <f>INDEX('Project Pipeline'!$B$8:$B$130,MATCH($B222,'Project Pipeline'!$A$7:$A$130,0),1)</f>
        <v>2000</v>
      </c>
      <c r="G222" s="32">
        <f>INDEX('Project Pipeline'!$B$8:$B$130,MATCH($B222,'Project Pipeline'!$A$7:$A$130,0)+3,1)*12</f>
        <v>2400</v>
      </c>
      <c r="H222" s="7">
        <f>(INDEX('Project Pipeline'!$B$8:$B$130,MATCH($B222,'Project Pipeline'!$A$7:$A$130,0)+6,1)*INDEX('Project Pipeline'!$B$8:$B$130,MATCH($B222,'Project Pipeline'!$A$7:$A$130,0)+13,1)+INDEX('Project Pipeline'!$B$8:$B$130,MATCH($B222,'Project Pipeline'!$A$7:$A$130,0)+7,1)*(INDEX('Project Pipeline'!$B$8:$B$130,MATCH($B222,'Project Pipeline'!$A$7:$A$130,0)+14,1)-INDEX('Project Pipeline'!$B$8:$B$130,MATCH($B222,'Project Pipeline'!$A$7:$A$130,0)+13,1)))/INDEX('Project Pipeline'!$B$8:$B$130,MATCH($B222,'Project Pipeline'!$A$7:$A$130,0)+14,1)</f>
        <v>0.75</v>
      </c>
      <c r="I222" s="6">
        <f>INDEX('Project Pipeline'!$B$8:$B$130,MATCH($B222,'Project Pipeline'!$A$7:$A$130,0)+13,1)</f>
        <v>21.124739598583997</v>
      </c>
      <c r="J222" s="6">
        <f>INDEX('Project Pipeline'!$B$8:$B$130,MATCH($B222,'Project Pipeline'!$A$7:$A$130,0)+14,1)</f>
        <v>60</v>
      </c>
    </row>
    <row r="223" spans="1:10" x14ac:dyDescent="0.2">
      <c r="A223" s="604">
        <f t="shared" si="39"/>
        <v>10</v>
      </c>
      <c r="B223" s="604" t="s">
        <v>14</v>
      </c>
      <c r="C223" s="2">
        <f t="shared" si="40"/>
        <v>15</v>
      </c>
      <c r="D223" s="28" t="str">
        <f t="shared" si="41"/>
        <v>010-015</v>
      </c>
      <c r="E223" s="604">
        <f t="shared" si="36"/>
        <v>32</v>
      </c>
      <c r="F223" s="32">
        <f>INDEX('Project Pipeline'!$B$8:$B$130,MATCH($B223,'Project Pipeline'!$A$7:$A$130,0),1)</f>
        <v>2000</v>
      </c>
      <c r="G223" s="32">
        <f>INDEX('Project Pipeline'!$B$8:$B$130,MATCH($B223,'Project Pipeline'!$A$7:$A$130,0)+3,1)*12</f>
        <v>2400</v>
      </c>
      <c r="H223" s="7">
        <f>(INDEX('Project Pipeline'!$B$8:$B$130,MATCH($B223,'Project Pipeline'!$A$7:$A$130,0)+6,1)*INDEX('Project Pipeline'!$B$8:$B$130,MATCH($B223,'Project Pipeline'!$A$7:$A$130,0)+13,1)+INDEX('Project Pipeline'!$B$8:$B$130,MATCH($B223,'Project Pipeline'!$A$7:$A$130,0)+7,1)*(INDEX('Project Pipeline'!$B$8:$B$130,MATCH($B223,'Project Pipeline'!$A$7:$A$130,0)+14,1)-INDEX('Project Pipeline'!$B$8:$B$130,MATCH($B223,'Project Pipeline'!$A$7:$A$130,0)+13,1)))/INDEX('Project Pipeline'!$B$8:$B$130,MATCH($B223,'Project Pipeline'!$A$7:$A$130,0)+14,1)</f>
        <v>0.75</v>
      </c>
      <c r="I223" s="6">
        <f>INDEX('Project Pipeline'!$B$8:$B$130,MATCH($B223,'Project Pipeline'!$A$7:$A$130,0)+13,1)</f>
        <v>21.124739598583997</v>
      </c>
      <c r="J223" s="6">
        <f>INDEX('Project Pipeline'!$B$8:$B$130,MATCH($B223,'Project Pipeline'!$A$7:$A$130,0)+14,1)</f>
        <v>60</v>
      </c>
    </row>
    <row r="224" spans="1:10" x14ac:dyDescent="0.2">
      <c r="A224" s="604">
        <f t="shared" si="39"/>
        <v>10</v>
      </c>
      <c r="B224" s="604" t="s">
        <v>14</v>
      </c>
      <c r="C224" s="2">
        <f t="shared" si="40"/>
        <v>16</v>
      </c>
      <c r="D224" s="28" t="str">
        <f t="shared" si="41"/>
        <v>010-016</v>
      </c>
      <c r="E224" s="604">
        <f t="shared" si="36"/>
        <v>34</v>
      </c>
      <c r="F224" s="32">
        <f>INDEX('Project Pipeline'!$B$8:$B$130,MATCH($B224,'Project Pipeline'!$A$7:$A$130,0),1)</f>
        <v>2000</v>
      </c>
      <c r="G224" s="32">
        <f>INDEX('Project Pipeline'!$B$8:$B$130,MATCH($B224,'Project Pipeline'!$A$7:$A$130,0)+3,1)*12</f>
        <v>2400</v>
      </c>
      <c r="H224" s="7">
        <f>(INDEX('Project Pipeline'!$B$8:$B$130,MATCH($B224,'Project Pipeline'!$A$7:$A$130,0)+6,1)*INDEX('Project Pipeline'!$B$8:$B$130,MATCH($B224,'Project Pipeline'!$A$7:$A$130,0)+13,1)+INDEX('Project Pipeline'!$B$8:$B$130,MATCH($B224,'Project Pipeline'!$A$7:$A$130,0)+7,1)*(INDEX('Project Pipeline'!$B$8:$B$130,MATCH($B224,'Project Pipeline'!$A$7:$A$130,0)+14,1)-INDEX('Project Pipeline'!$B$8:$B$130,MATCH($B224,'Project Pipeline'!$A$7:$A$130,0)+13,1)))/INDEX('Project Pipeline'!$B$8:$B$130,MATCH($B224,'Project Pipeline'!$A$7:$A$130,0)+14,1)</f>
        <v>0.75</v>
      </c>
      <c r="I224" s="6">
        <f>INDEX('Project Pipeline'!$B$8:$B$130,MATCH($B224,'Project Pipeline'!$A$7:$A$130,0)+13,1)</f>
        <v>21.124739598583997</v>
      </c>
      <c r="J224" s="6">
        <f>INDEX('Project Pipeline'!$B$8:$B$130,MATCH($B224,'Project Pipeline'!$A$7:$A$130,0)+14,1)</f>
        <v>60</v>
      </c>
    </row>
    <row r="225" spans="1:10" x14ac:dyDescent="0.2">
      <c r="A225" s="604">
        <f t="shared" si="39"/>
        <v>10</v>
      </c>
      <c r="B225" s="604" t="s">
        <v>14</v>
      </c>
      <c r="C225" s="2">
        <f t="shared" si="40"/>
        <v>17</v>
      </c>
      <c r="D225" s="28" t="str">
        <f t="shared" si="41"/>
        <v>010-017</v>
      </c>
      <c r="E225" s="604">
        <f t="shared" si="36"/>
        <v>36</v>
      </c>
      <c r="F225" s="32">
        <f>INDEX('Project Pipeline'!$B$8:$B$130,MATCH($B225,'Project Pipeline'!$A$7:$A$130,0),1)</f>
        <v>2000</v>
      </c>
      <c r="G225" s="32">
        <f>INDEX('Project Pipeline'!$B$8:$B$130,MATCH($B225,'Project Pipeline'!$A$7:$A$130,0)+3,1)*12</f>
        <v>2400</v>
      </c>
      <c r="H225" s="7">
        <f>(INDEX('Project Pipeline'!$B$8:$B$130,MATCH($B225,'Project Pipeline'!$A$7:$A$130,0)+6,1)*INDEX('Project Pipeline'!$B$8:$B$130,MATCH($B225,'Project Pipeline'!$A$7:$A$130,0)+13,1)+INDEX('Project Pipeline'!$B$8:$B$130,MATCH($B225,'Project Pipeline'!$A$7:$A$130,0)+7,1)*(INDEX('Project Pipeline'!$B$8:$B$130,MATCH($B225,'Project Pipeline'!$A$7:$A$130,0)+14,1)-INDEX('Project Pipeline'!$B$8:$B$130,MATCH($B225,'Project Pipeline'!$A$7:$A$130,0)+13,1)))/INDEX('Project Pipeline'!$B$8:$B$130,MATCH($B225,'Project Pipeline'!$A$7:$A$130,0)+14,1)</f>
        <v>0.75</v>
      </c>
      <c r="I225" s="6">
        <f>INDEX('Project Pipeline'!$B$8:$B$130,MATCH($B225,'Project Pipeline'!$A$7:$A$130,0)+13,1)</f>
        <v>21.124739598583997</v>
      </c>
      <c r="J225" s="6">
        <f>INDEX('Project Pipeline'!$B$8:$B$130,MATCH($B225,'Project Pipeline'!$A$7:$A$130,0)+14,1)</f>
        <v>60</v>
      </c>
    </row>
    <row r="226" spans="1:10" x14ac:dyDescent="0.2">
      <c r="A226" s="604">
        <f t="shared" si="39"/>
        <v>10</v>
      </c>
      <c r="B226" s="604" t="s">
        <v>14</v>
      </c>
      <c r="C226" s="2">
        <f t="shared" si="40"/>
        <v>18</v>
      </c>
      <c r="D226" s="28" t="str">
        <f t="shared" si="41"/>
        <v>010-018</v>
      </c>
      <c r="E226" s="604">
        <f t="shared" si="36"/>
        <v>38</v>
      </c>
      <c r="F226" s="32">
        <f>INDEX('Project Pipeline'!$B$8:$B$130,MATCH($B226,'Project Pipeline'!$A$7:$A$130,0),1)</f>
        <v>2000</v>
      </c>
      <c r="G226" s="32">
        <f>INDEX('Project Pipeline'!$B$8:$B$130,MATCH($B226,'Project Pipeline'!$A$7:$A$130,0)+3,1)*12</f>
        <v>2400</v>
      </c>
      <c r="H226" s="7">
        <f>(INDEX('Project Pipeline'!$B$8:$B$130,MATCH($B226,'Project Pipeline'!$A$7:$A$130,0)+6,1)*INDEX('Project Pipeline'!$B$8:$B$130,MATCH($B226,'Project Pipeline'!$A$7:$A$130,0)+13,1)+INDEX('Project Pipeline'!$B$8:$B$130,MATCH($B226,'Project Pipeline'!$A$7:$A$130,0)+7,1)*(INDEX('Project Pipeline'!$B$8:$B$130,MATCH($B226,'Project Pipeline'!$A$7:$A$130,0)+14,1)-INDEX('Project Pipeline'!$B$8:$B$130,MATCH($B226,'Project Pipeline'!$A$7:$A$130,0)+13,1)))/INDEX('Project Pipeline'!$B$8:$B$130,MATCH($B226,'Project Pipeline'!$A$7:$A$130,0)+14,1)</f>
        <v>0.75</v>
      </c>
      <c r="I226" s="6">
        <f>INDEX('Project Pipeline'!$B$8:$B$130,MATCH($B226,'Project Pipeline'!$A$7:$A$130,0)+13,1)</f>
        <v>21.124739598583997</v>
      </c>
      <c r="J226" s="6">
        <f>INDEX('Project Pipeline'!$B$8:$B$130,MATCH($B226,'Project Pipeline'!$A$7:$A$130,0)+14,1)</f>
        <v>60</v>
      </c>
    </row>
    <row r="227" spans="1:10" x14ac:dyDescent="0.2">
      <c r="A227" s="604">
        <f t="shared" si="39"/>
        <v>10</v>
      </c>
      <c r="B227" s="604" t="s">
        <v>41</v>
      </c>
      <c r="C227" s="2">
        <f t="shared" si="40"/>
        <v>19</v>
      </c>
      <c r="D227" s="28" t="str">
        <f t="shared" si="41"/>
        <v>010-019</v>
      </c>
      <c r="E227" s="604">
        <f t="shared" si="36"/>
        <v>32</v>
      </c>
      <c r="F227" s="32">
        <f>INDEX('Project Pipeline'!$B$8:$B$130,MATCH($B227,'Project Pipeline'!$A$7:$A$130,0),1)</f>
        <v>25000</v>
      </c>
      <c r="G227" s="32">
        <f>INDEX('Project Pipeline'!$B$8:$B$130,MATCH($B227,'Project Pipeline'!$A$7:$A$130,0)+3,1)*12</f>
        <v>24000</v>
      </c>
      <c r="H227" s="7">
        <f>(INDEX('Project Pipeline'!$B$8:$B$130,MATCH($B227,'Project Pipeline'!$A$7:$A$130,0)+6,1)*INDEX('Project Pipeline'!$B$8:$B$130,MATCH($B227,'Project Pipeline'!$A$7:$A$130,0)+13,1)+INDEX('Project Pipeline'!$B$8:$B$130,MATCH($B227,'Project Pipeline'!$A$7:$A$130,0)+7,1)*(INDEX('Project Pipeline'!$B$8:$B$130,MATCH($B227,'Project Pipeline'!$A$7:$A$130,0)+14,1)-INDEX('Project Pipeline'!$B$8:$B$130,MATCH($B227,'Project Pipeline'!$A$7:$A$130,0)+13,1)))/INDEX('Project Pipeline'!$B$8:$B$130,MATCH($B227,'Project Pipeline'!$A$7:$A$130,0)+14,1)</f>
        <v>0.74999999999999989</v>
      </c>
      <c r="I227" s="6">
        <f>INDEX('Project Pipeline'!$B$8:$B$130,MATCH($B227,'Project Pipeline'!$A$7:$A$130,0)+13,1)</f>
        <v>26.772988721793375</v>
      </c>
      <c r="J227" s="6">
        <f>INDEX('Project Pipeline'!$B$8:$B$130,MATCH($B227,'Project Pipeline'!$A$7:$A$130,0)+14,1)</f>
        <v>120</v>
      </c>
    </row>
    <row r="228" spans="1:10" x14ac:dyDescent="0.2">
      <c r="A228" s="604">
        <f t="shared" si="39"/>
        <v>10</v>
      </c>
      <c r="B228" s="604" t="s">
        <v>41</v>
      </c>
      <c r="C228" s="2">
        <f t="shared" si="40"/>
        <v>20</v>
      </c>
      <c r="D228" s="28" t="str">
        <f t="shared" si="41"/>
        <v>010-020</v>
      </c>
      <c r="E228" s="604">
        <f t="shared" si="36"/>
        <v>38</v>
      </c>
      <c r="F228" s="32">
        <f>INDEX('Project Pipeline'!$B$8:$B$130,MATCH($B228,'Project Pipeline'!$A$7:$A$130,0),1)</f>
        <v>25000</v>
      </c>
      <c r="G228" s="32">
        <f>INDEX('Project Pipeline'!$B$8:$B$130,MATCH($B228,'Project Pipeline'!$A$7:$A$130,0)+3,1)*12</f>
        <v>24000</v>
      </c>
      <c r="H228" s="7">
        <f>(INDEX('Project Pipeline'!$B$8:$B$130,MATCH($B228,'Project Pipeline'!$A$7:$A$130,0)+6,1)*INDEX('Project Pipeline'!$B$8:$B$130,MATCH($B228,'Project Pipeline'!$A$7:$A$130,0)+13,1)+INDEX('Project Pipeline'!$B$8:$B$130,MATCH($B228,'Project Pipeline'!$A$7:$A$130,0)+7,1)*(INDEX('Project Pipeline'!$B$8:$B$130,MATCH($B228,'Project Pipeline'!$A$7:$A$130,0)+14,1)-INDEX('Project Pipeline'!$B$8:$B$130,MATCH($B228,'Project Pipeline'!$A$7:$A$130,0)+13,1)))/INDEX('Project Pipeline'!$B$8:$B$130,MATCH($B228,'Project Pipeline'!$A$7:$A$130,0)+14,1)</f>
        <v>0.74999999999999989</v>
      </c>
      <c r="I228" s="6">
        <f>INDEX('Project Pipeline'!$B$8:$B$130,MATCH($B228,'Project Pipeline'!$A$7:$A$130,0)+13,1)</f>
        <v>26.772988721793375</v>
      </c>
      <c r="J228" s="6">
        <f>INDEX('Project Pipeline'!$B$8:$B$130,MATCH($B228,'Project Pipeline'!$A$7:$A$130,0)+14,1)</f>
        <v>120</v>
      </c>
    </row>
    <row r="229" spans="1:10" x14ac:dyDescent="0.2">
      <c r="A229" s="604">
        <f>A209+1</f>
        <v>11</v>
      </c>
      <c r="B229" s="604" t="s">
        <v>15</v>
      </c>
      <c r="C229" s="2">
        <v>1</v>
      </c>
      <c r="D229" s="28" t="str">
        <f t="shared" si="41"/>
        <v>011-001</v>
      </c>
      <c r="E229" s="604">
        <f t="shared" si="36"/>
        <v>28</v>
      </c>
      <c r="F229" s="32">
        <f>INDEX('Project Pipeline'!$B$8:$B$130,MATCH($B229,'Project Pipeline'!$A$7:$A$130,0),1)</f>
        <v>15000</v>
      </c>
      <c r="G229" s="32">
        <f>INDEX('Project Pipeline'!$B$8:$B$130,MATCH($B229,'Project Pipeline'!$A$7:$A$130,0)+3,1)*12</f>
        <v>6000</v>
      </c>
      <c r="H229" s="7">
        <f>(INDEX('Project Pipeline'!$B$8:$B$130,MATCH($B229,'Project Pipeline'!$A$7:$A$130,0)+6,1)*INDEX('Project Pipeline'!$B$8:$B$130,MATCH($B229,'Project Pipeline'!$A$7:$A$130,0)+13,1)+INDEX('Project Pipeline'!$B$8:$B$130,MATCH($B229,'Project Pipeline'!$A$7:$A$130,0)+7,1)*(INDEX('Project Pipeline'!$B$8:$B$130,MATCH($B229,'Project Pipeline'!$A$7:$A$130,0)+14,1)-INDEX('Project Pipeline'!$B$8:$B$130,MATCH($B229,'Project Pipeline'!$A$7:$A$130,0)+13,1)))/INDEX('Project Pipeline'!$B$8:$B$130,MATCH($B229,'Project Pipeline'!$A$7:$A$130,0)+14,1)</f>
        <v>0.75</v>
      </c>
      <c r="I229" s="6">
        <f>INDEX('Project Pipeline'!$B$8:$B$130,MATCH($B229,'Project Pipeline'!$A$7:$A$130,0)+13,1)</f>
        <v>71.513178015521419</v>
      </c>
      <c r="J229" s="6">
        <f>INDEX('Project Pipeline'!$B$8:$B$130,MATCH($B229,'Project Pipeline'!$A$7:$A$130,0)+14,1)</f>
        <v>96</v>
      </c>
    </row>
    <row r="230" spans="1:10" x14ac:dyDescent="0.2">
      <c r="A230" s="604">
        <f t="shared" ref="A230:A248" si="42">A210+1</f>
        <v>11</v>
      </c>
      <c r="B230" s="604" t="s">
        <v>15</v>
      </c>
      <c r="C230" s="2">
        <f t="shared" ref="C230:C248" si="43">C229+1</f>
        <v>2</v>
      </c>
      <c r="D230" s="28" t="str">
        <f t="shared" si="41"/>
        <v>011-002</v>
      </c>
      <c r="E230" s="604">
        <f t="shared" si="36"/>
        <v>31</v>
      </c>
      <c r="F230" s="32">
        <f>INDEX('Project Pipeline'!$B$8:$B$130,MATCH($B230,'Project Pipeline'!$A$7:$A$130,0),1)</f>
        <v>15000</v>
      </c>
      <c r="G230" s="32">
        <f>INDEX('Project Pipeline'!$B$8:$B$130,MATCH($B230,'Project Pipeline'!$A$7:$A$130,0)+3,1)*12</f>
        <v>6000</v>
      </c>
      <c r="H230" s="7">
        <f>(INDEX('Project Pipeline'!$B$8:$B$130,MATCH($B230,'Project Pipeline'!$A$7:$A$130,0)+6,1)*INDEX('Project Pipeline'!$B$8:$B$130,MATCH($B230,'Project Pipeline'!$A$7:$A$130,0)+13,1)+INDEX('Project Pipeline'!$B$8:$B$130,MATCH($B230,'Project Pipeline'!$A$7:$A$130,0)+7,1)*(INDEX('Project Pipeline'!$B$8:$B$130,MATCH($B230,'Project Pipeline'!$A$7:$A$130,0)+14,1)-INDEX('Project Pipeline'!$B$8:$B$130,MATCH($B230,'Project Pipeline'!$A$7:$A$130,0)+13,1)))/INDEX('Project Pipeline'!$B$8:$B$130,MATCH($B230,'Project Pipeline'!$A$7:$A$130,0)+14,1)</f>
        <v>0.75</v>
      </c>
      <c r="I230" s="6">
        <f>INDEX('Project Pipeline'!$B$8:$B$130,MATCH($B230,'Project Pipeline'!$A$7:$A$130,0)+13,1)</f>
        <v>71.513178015521419</v>
      </c>
      <c r="J230" s="6">
        <f>INDEX('Project Pipeline'!$B$8:$B$130,MATCH($B230,'Project Pipeline'!$A$7:$A$130,0)+14,1)</f>
        <v>96</v>
      </c>
    </row>
    <row r="231" spans="1:10" x14ac:dyDescent="0.2">
      <c r="A231" s="604">
        <f t="shared" si="42"/>
        <v>11</v>
      </c>
      <c r="B231" s="604" t="s">
        <v>15</v>
      </c>
      <c r="C231" s="2">
        <f t="shared" si="43"/>
        <v>3</v>
      </c>
      <c r="D231" s="28" t="str">
        <f t="shared" si="41"/>
        <v>011-003</v>
      </c>
      <c r="E231" s="604">
        <f t="shared" si="36"/>
        <v>34</v>
      </c>
      <c r="F231" s="32">
        <f>INDEX('Project Pipeline'!$B$8:$B$130,MATCH($B231,'Project Pipeline'!$A$7:$A$130,0),1)</f>
        <v>15000</v>
      </c>
      <c r="G231" s="32">
        <f>INDEX('Project Pipeline'!$B$8:$B$130,MATCH($B231,'Project Pipeline'!$A$7:$A$130,0)+3,1)*12</f>
        <v>6000</v>
      </c>
      <c r="H231" s="7">
        <f>(INDEX('Project Pipeline'!$B$8:$B$130,MATCH($B231,'Project Pipeline'!$A$7:$A$130,0)+6,1)*INDEX('Project Pipeline'!$B$8:$B$130,MATCH($B231,'Project Pipeline'!$A$7:$A$130,0)+13,1)+INDEX('Project Pipeline'!$B$8:$B$130,MATCH($B231,'Project Pipeline'!$A$7:$A$130,0)+7,1)*(INDEX('Project Pipeline'!$B$8:$B$130,MATCH($B231,'Project Pipeline'!$A$7:$A$130,0)+14,1)-INDEX('Project Pipeline'!$B$8:$B$130,MATCH($B231,'Project Pipeline'!$A$7:$A$130,0)+13,1)))/INDEX('Project Pipeline'!$B$8:$B$130,MATCH($B231,'Project Pipeline'!$A$7:$A$130,0)+14,1)</f>
        <v>0.75</v>
      </c>
      <c r="I231" s="6">
        <f>INDEX('Project Pipeline'!$B$8:$B$130,MATCH($B231,'Project Pipeline'!$A$7:$A$130,0)+13,1)</f>
        <v>71.513178015521419</v>
      </c>
      <c r="J231" s="6">
        <f>INDEX('Project Pipeline'!$B$8:$B$130,MATCH($B231,'Project Pipeline'!$A$7:$A$130,0)+14,1)</f>
        <v>96</v>
      </c>
    </row>
    <row r="232" spans="1:10" x14ac:dyDescent="0.2">
      <c r="A232" s="604">
        <f t="shared" si="42"/>
        <v>11</v>
      </c>
      <c r="B232" s="604" t="s">
        <v>15</v>
      </c>
      <c r="C232" s="2">
        <f t="shared" si="43"/>
        <v>4</v>
      </c>
      <c r="D232" s="28" t="str">
        <f t="shared" si="41"/>
        <v>011-004</v>
      </c>
      <c r="E232" s="604">
        <f t="shared" si="36"/>
        <v>36</v>
      </c>
      <c r="F232" s="32">
        <f>INDEX('Project Pipeline'!$B$8:$B$130,MATCH($B232,'Project Pipeline'!$A$7:$A$130,0),1)</f>
        <v>15000</v>
      </c>
      <c r="G232" s="32">
        <f>INDEX('Project Pipeline'!$B$8:$B$130,MATCH($B232,'Project Pipeline'!$A$7:$A$130,0)+3,1)*12</f>
        <v>6000</v>
      </c>
      <c r="H232" s="7">
        <f>(INDEX('Project Pipeline'!$B$8:$B$130,MATCH($B232,'Project Pipeline'!$A$7:$A$130,0)+6,1)*INDEX('Project Pipeline'!$B$8:$B$130,MATCH($B232,'Project Pipeline'!$A$7:$A$130,0)+13,1)+INDEX('Project Pipeline'!$B$8:$B$130,MATCH($B232,'Project Pipeline'!$A$7:$A$130,0)+7,1)*(INDEX('Project Pipeline'!$B$8:$B$130,MATCH($B232,'Project Pipeline'!$A$7:$A$130,0)+14,1)-INDEX('Project Pipeline'!$B$8:$B$130,MATCH($B232,'Project Pipeline'!$A$7:$A$130,0)+13,1)))/INDEX('Project Pipeline'!$B$8:$B$130,MATCH($B232,'Project Pipeline'!$A$7:$A$130,0)+14,1)</f>
        <v>0.75</v>
      </c>
      <c r="I232" s="6">
        <f>INDEX('Project Pipeline'!$B$8:$B$130,MATCH($B232,'Project Pipeline'!$A$7:$A$130,0)+13,1)</f>
        <v>71.513178015521419</v>
      </c>
      <c r="J232" s="6">
        <f>INDEX('Project Pipeline'!$B$8:$B$130,MATCH($B232,'Project Pipeline'!$A$7:$A$130,0)+14,1)</f>
        <v>96</v>
      </c>
    </row>
    <row r="233" spans="1:10" x14ac:dyDescent="0.2">
      <c r="A233" s="604">
        <f t="shared" si="42"/>
        <v>11</v>
      </c>
      <c r="B233" s="604" t="s">
        <v>463</v>
      </c>
      <c r="C233" s="2">
        <f t="shared" si="43"/>
        <v>5</v>
      </c>
      <c r="D233" s="28" t="str">
        <f t="shared" si="41"/>
        <v>011-005</v>
      </c>
      <c r="E233" s="604">
        <f t="shared" si="36"/>
        <v>37</v>
      </c>
      <c r="F233" s="32">
        <f>INDEX('Project Pipeline'!$B$8:$B$130,MATCH($B233,'Project Pipeline'!$A$7:$A$130,0),1)</f>
        <v>20000</v>
      </c>
      <c r="G233" s="32">
        <f>INDEX('Project Pipeline'!$B$8:$B$130,MATCH($B233,'Project Pipeline'!$A$7:$A$130,0)+3,1)*12</f>
        <v>30000</v>
      </c>
      <c r="H233" s="7">
        <f>(INDEX('Project Pipeline'!$B$8:$B$130,MATCH($B233,'Project Pipeline'!$A$7:$A$130,0)+6,1)*INDEX('Project Pipeline'!$B$8:$B$130,MATCH($B233,'Project Pipeline'!$A$7:$A$130,0)+13,1)+INDEX('Project Pipeline'!$B$8:$B$130,MATCH($B233,'Project Pipeline'!$A$7:$A$130,0)+7,1)*(INDEX('Project Pipeline'!$B$8:$B$130,MATCH($B233,'Project Pipeline'!$A$7:$A$130,0)+14,1)-INDEX('Project Pipeline'!$B$8:$B$130,MATCH($B233,'Project Pipeline'!$A$7:$A$130,0)+13,1)))/INDEX('Project Pipeline'!$B$8:$B$130,MATCH($B233,'Project Pipeline'!$A$7:$A$130,0)+14,1)</f>
        <v>0.75</v>
      </c>
      <c r="I233" s="6">
        <f>INDEX('Project Pipeline'!$B$8:$B$130,MATCH($B233,'Project Pipeline'!$A$7:$A$130,0)+13,1)</f>
        <v>28.691659673197091</v>
      </c>
      <c r="J233" s="6">
        <f>INDEX('Project Pipeline'!$B$8:$B$130,MATCH($B233,'Project Pipeline'!$A$7:$A$130,0)+14,1)</f>
        <v>60</v>
      </c>
    </row>
    <row r="234" spans="1:10" x14ac:dyDescent="0.2">
      <c r="A234" s="604">
        <f t="shared" si="42"/>
        <v>11</v>
      </c>
      <c r="B234" s="604" t="s">
        <v>463</v>
      </c>
      <c r="C234" s="2">
        <f t="shared" si="43"/>
        <v>6</v>
      </c>
      <c r="D234" s="28" t="str">
        <f t="shared" si="41"/>
        <v>011-006</v>
      </c>
      <c r="E234" s="604">
        <f t="shared" si="36"/>
        <v>37</v>
      </c>
      <c r="F234" s="32">
        <f>INDEX('Project Pipeline'!$B$8:$B$130,MATCH($B234,'Project Pipeline'!$A$7:$A$130,0),1)</f>
        <v>20000</v>
      </c>
      <c r="G234" s="32">
        <f>INDEX('Project Pipeline'!$B$8:$B$130,MATCH($B234,'Project Pipeline'!$A$7:$A$130,0)+3,1)*12</f>
        <v>30000</v>
      </c>
      <c r="H234" s="7">
        <f>(INDEX('Project Pipeline'!$B$8:$B$130,MATCH($B234,'Project Pipeline'!$A$7:$A$130,0)+6,1)*INDEX('Project Pipeline'!$B$8:$B$130,MATCH($B234,'Project Pipeline'!$A$7:$A$130,0)+13,1)+INDEX('Project Pipeline'!$B$8:$B$130,MATCH($B234,'Project Pipeline'!$A$7:$A$130,0)+7,1)*(INDEX('Project Pipeline'!$B$8:$B$130,MATCH($B234,'Project Pipeline'!$A$7:$A$130,0)+14,1)-INDEX('Project Pipeline'!$B$8:$B$130,MATCH($B234,'Project Pipeline'!$A$7:$A$130,0)+13,1)))/INDEX('Project Pipeline'!$B$8:$B$130,MATCH($B234,'Project Pipeline'!$A$7:$A$130,0)+14,1)</f>
        <v>0.75</v>
      </c>
      <c r="I234" s="6">
        <f>INDEX('Project Pipeline'!$B$8:$B$130,MATCH($B234,'Project Pipeline'!$A$7:$A$130,0)+13,1)</f>
        <v>28.691659673197091</v>
      </c>
      <c r="J234" s="6">
        <f>INDEX('Project Pipeline'!$B$8:$B$130,MATCH($B234,'Project Pipeline'!$A$7:$A$130,0)+14,1)</f>
        <v>60</v>
      </c>
    </row>
    <row r="235" spans="1:10" x14ac:dyDescent="0.2">
      <c r="A235" s="604">
        <f t="shared" si="42"/>
        <v>11</v>
      </c>
      <c r="B235" s="604" t="s">
        <v>463</v>
      </c>
      <c r="C235" s="2">
        <f t="shared" si="43"/>
        <v>7</v>
      </c>
      <c r="D235" s="28" t="str">
        <f t="shared" si="41"/>
        <v>011-007</v>
      </c>
      <c r="E235" s="604">
        <f t="shared" si="36"/>
        <v>38</v>
      </c>
      <c r="F235" s="32">
        <f>INDEX('Project Pipeline'!$B$8:$B$130,MATCH($B235,'Project Pipeline'!$A$7:$A$130,0),1)</f>
        <v>20000</v>
      </c>
      <c r="G235" s="32">
        <f>INDEX('Project Pipeline'!$B$8:$B$130,MATCH($B235,'Project Pipeline'!$A$7:$A$130,0)+3,1)*12</f>
        <v>30000</v>
      </c>
      <c r="H235" s="7">
        <f>(INDEX('Project Pipeline'!$B$8:$B$130,MATCH($B235,'Project Pipeline'!$A$7:$A$130,0)+6,1)*INDEX('Project Pipeline'!$B$8:$B$130,MATCH($B235,'Project Pipeline'!$A$7:$A$130,0)+13,1)+INDEX('Project Pipeline'!$B$8:$B$130,MATCH($B235,'Project Pipeline'!$A$7:$A$130,0)+7,1)*(INDEX('Project Pipeline'!$B$8:$B$130,MATCH($B235,'Project Pipeline'!$A$7:$A$130,0)+14,1)-INDEX('Project Pipeline'!$B$8:$B$130,MATCH($B235,'Project Pipeline'!$A$7:$A$130,0)+13,1)))/INDEX('Project Pipeline'!$B$8:$B$130,MATCH($B235,'Project Pipeline'!$A$7:$A$130,0)+14,1)</f>
        <v>0.75</v>
      </c>
      <c r="I235" s="6">
        <f>INDEX('Project Pipeline'!$B$8:$B$130,MATCH($B235,'Project Pipeline'!$A$7:$A$130,0)+13,1)</f>
        <v>28.691659673197091</v>
      </c>
      <c r="J235" s="6">
        <f>INDEX('Project Pipeline'!$B$8:$B$130,MATCH($B235,'Project Pipeline'!$A$7:$A$130,0)+14,1)</f>
        <v>60</v>
      </c>
    </row>
    <row r="236" spans="1:10" x14ac:dyDescent="0.2">
      <c r="A236" s="604">
        <f t="shared" si="42"/>
        <v>11</v>
      </c>
      <c r="B236" s="604" t="s">
        <v>463</v>
      </c>
      <c r="C236" s="2">
        <f t="shared" si="43"/>
        <v>8</v>
      </c>
      <c r="D236" s="28" t="str">
        <f t="shared" si="41"/>
        <v>011-008</v>
      </c>
      <c r="E236" s="604">
        <f t="shared" si="36"/>
        <v>38</v>
      </c>
      <c r="F236" s="32">
        <f>INDEX('Project Pipeline'!$B$8:$B$130,MATCH($B236,'Project Pipeline'!$A$7:$A$130,0),1)</f>
        <v>20000</v>
      </c>
      <c r="G236" s="32">
        <f>INDEX('Project Pipeline'!$B$8:$B$130,MATCH($B236,'Project Pipeline'!$A$7:$A$130,0)+3,1)*12</f>
        <v>30000</v>
      </c>
      <c r="H236" s="7">
        <f>(INDEX('Project Pipeline'!$B$8:$B$130,MATCH($B236,'Project Pipeline'!$A$7:$A$130,0)+6,1)*INDEX('Project Pipeline'!$B$8:$B$130,MATCH($B236,'Project Pipeline'!$A$7:$A$130,0)+13,1)+INDEX('Project Pipeline'!$B$8:$B$130,MATCH($B236,'Project Pipeline'!$A$7:$A$130,0)+7,1)*(INDEX('Project Pipeline'!$B$8:$B$130,MATCH($B236,'Project Pipeline'!$A$7:$A$130,0)+14,1)-INDEX('Project Pipeline'!$B$8:$B$130,MATCH($B236,'Project Pipeline'!$A$7:$A$130,0)+13,1)))/INDEX('Project Pipeline'!$B$8:$B$130,MATCH($B236,'Project Pipeline'!$A$7:$A$130,0)+14,1)</f>
        <v>0.75</v>
      </c>
      <c r="I236" s="6">
        <f>INDEX('Project Pipeline'!$B$8:$B$130,MATCH($B236,'Project Pipeline'!$A$7:$A$130,0)+13,1)</f>
        <v>28.691659673197091</v>
      </c>
      <c r="J236" s="6">
        <f>INDEX('Project Pipeline'!$B$8:$B$130,MATCH($B236,'Project Pipeline'!$A$7:$A$130,0)+14,1)</f>
        <v>60</v>
      </c>
    </row>
    <row r="237" spans="1:10" x14ac:dyDescent="0.2">
      <c r="A237" s="604">
        <f t="shared" si="42"/>
        <v>11</v>
      </c>
      <c r="B237" s="604" t="s">
        <v>464</v>
      </c>
      <c r="C237" s="2">
        <f t="shared" si="43"/>
        <v>9</v>
      </c>
      <c r="D237" s="28" t="str">
        <f t="shared" si="41"/>
        <v>011-009</v>
      </c>
      <c r="E237" s="604">
        <f t="shared" si="36"/>
        <v>29</v>
      </c>
      <c r="F237" s="32">
        <f>INDEX('Project Pipeline'!$B$8:$B$130,MATCH($B237,'Project Pipeline'!$A$7:$A$130,0),1)</f>
        <v>10000</v>
      </c>
      <c r="G237" s="32">
        <f>INDEX('Project Pipeline'!$B$8:$B$130,MATCH($B237,'Project Pipeline'!$A$7:$A$130,0)+3,1)*12</f>
        <v>4800</v>
      </c>
      <c r="H237" s="7">
        <f>(INDEX('Project Pipeline'!$B$8:$B$130,MATCH($B237,'Project Pipeline'!$A$7:$A$130,0)+6,1)*INDEX('Project Pipeline'!$B$8:$B$130,MATCH($B237,'Project Pipeline'!$A$7:$A$130,0)+13,1)+INDEX('Project Pipeline'!$B$8:$B$130,MATCH($B237,'Project Pipeline'!$A$7:$A$130,0)+7,1)*(INDEX('Project Pipeline'!$B$8:$B$130,MATCH($B237,'Project Pipeline'!$A$7:$A$130,0)+14,1)-INDEX('Project Pipeline'!$B$8:$B$130,MATCH($B237,'Project Pipeline'!$A$7:$A$130,0)+13,1)))/INDEX('Project Pipeline'!$B$8:$B$130,MATCH($B237,'Project Pipeline'!$A$7:$A$130,0)+14,1)</f>
        <v>0.75</v>
      </c>
      <c r="I237" s="6">
        <f>INDEX('Project Pipeline'!$B$8:$B$130,MATCH($B237,'Project Pipeline'!$A$7:$A$130,0)+13,1)</f>
        <v>57.680135957776329</v>
      </c>
      <c r="J237" s="6">
        <f>INDEX('Project Pipeline'!$B$8:$B$130,MATCH($B237,'Project Pipeline'!$A$7:$A$130,0)+14,1)</f>
        <v>60</v>
      </c>
    </row>
    <row r="238" spans="1:10" x14ac:dyDescent="0.2">
      <c r="A238" s="604">
        <f t="shared" si="42"/>
        <v>11</v>
      </c>
      <c r="B238" s="604" t="s">
        <v>464</v>
      </c>
      <c r="C238" s="2">
        <f t="shared" si="43"/>
        <v>10</v>
      </c>
      <c r="D238" s="28" t="str">
        <f t="shared" si="41"/>
        <v>011-010</v>
      </c>
      <c r="E238" s="604">
        <f t="shared" ref="E238:E301" si="44">E218+1</f>
        <v>32</v>
      </c>
      <c r="F238" s="32">
        <f>INDEX('Project Pipeline'!$B$8:$B$130,MATCH($B238,'Project Pipeline'!$A$7:$A$130,0),1)</f>
        <v>10000</v>
      </c>
      <c r="G238" s="32">
        <f>INDEX('Project Pipeline'!$B$8:$B$130,MATCH($B238,'Project Pipeline'!$A$7:$A$130,0)+3,1)*12</f>
        <v>4800</v>
      </c>
      <c r="H238" s="7">
        <f>(INDEX('Project Pipeline'!$B$8:$B$130,MATCH($B238,'Project Pipeline'!$A$7:$A$130,0)+6,1)*INDEX('Project Pipeline'!$B$8:$B$130,MATCH($B238,'Project Pipeline'!$A$7:$A$130,0)+13,1)+INDEX('Project Pipeline'!$B$8:$B$130,MATCH($B238,'Project Pipeline'!$A$7:$A$130,0)+7,1)*(INDEX('Project Pipeline'!$B$8:$B$130,MATCH($B238,'Project Pipeline'!$A$7:$A$130,0)+14,1)-INDEX('Project Pipeline'!$B$8:$B$130,MATCH($B238,'Project Pipeline'!$A$7:$A$130,0)+13,1)))/INDEX('Project Pipeline'!$B$8:$B$130,MATCH($B238,'Project Pipeline'!$A$7:$A$130,0)+14,1)</f>
        <v>0.75</v>
      </c>
      <c r="I238" s="6">
        <f>INDEX('Project Pipeline'!$B$8:$B$130,MATCH($B238,'Project Pipeline'!$A$7:$A$130,0)+13,1)</f>
        <v>57.680135957776329</v>
      </c>
      <c r="J238" s="6">
        <f>INDEX('Project Pipeline'!$B$8:$B$130,MATCH($B238,'Project Pipeline'!$A$7:$A$130,0)+14,1)</f>
        <v>60</v>
      </c>
    </row>
    <row r="239" spans="1:10" x14ac:dyDescent="0.2">
      <c r="A239" s="604">
        <f t="shared" si="42"/>
        <v>11</v>
      </c>
      <c r="B239" s="604" t="s">
        <v>464</v>
      </c>
      <c r="C239" s="2">
        <f t="shared" si="43"/>
        <v>11</v>
      </c>
      <c r="D239" s="28" t="str">
        <f t="shared" si="41"/>
        <v>011-011</v>
      </c>
      <c r="E239" s="604">
        <f t="shared" si="44"/>
        <v>35</v>
      </c>
      <c r="F239" s="32">
        <f>INDEX('Project Pipeline'!$B$8:$B$130,MATCH($B239,'Project Pipeline'!$A$7:$A$130,0),1)</f>
        <v>10000</v>
      </c>
      <c r="G239" s="32">
        <f>INDEX('Project Pipeline'!$B$8:$B$130,MATCH($B239,'Project Pipeline'!$A$7:$A$130,0)+3,1)*12</f>
        <v>4800</v>
      </c>
      <c r="H239" s="7">
        <f>(INDEX('Project Pipeline'!$B$8:$B$130,MATCH($B239,'Project Pipeline'!$A$7:$A$130,0)+6,1)*INDEX('Project Pipeline'!$B$8:$B$130,MATCH($B239,'Project Pipeline'!$A$7:$A$130,0)+13,1)+INDEX('Project Pipeline'!$B$8:$B$130,MATCH($B239,'Project Pipeline'!$A$7:$A$130,0)+7,1)*(INDEX('Project Pipeline'!$B$8:$B$130,MATCH($B239,'Project Pipeline'!$A$7:$A$130,0)+14,1)-INDEX('Project Pipeline'!$B$8:$B$130,MATCH($B239,'Project Pipeline'!$A$7:$A$130,0)+13,1)))/INDEX('Project Pipeline'!$B$8:$B$130,MATCH($B239,'Project Pipeline'!$A$7:$A$130,0)+14,1)</f>
        <v>0.75</v>
      </c>
      <c r="I239" s="6">
        <f>INDEX('Project Pipeline'!$B$8:$B$130,MATCH($B239,'Project Pipeline'!$A$7:$A$130,0)+13,1)</f>
        <v>57.680135957776329</v>
      </c>
      <c r="J239" s="6">
        <f>INDEX('Project Pipeline'!$B$8:$B$130,MATCH($B239,'Project Pipeline'!$A$7:$A$130,0)+14,1)</f>
        <v>60</v>
      </c>
    </row>
    <row r="240" spans="1:10" x14ac:dyDescent="0.2">
      <c r="A240" s="604">
        <f t="shared" si="42"/>
        <v>11</v>
      </c>
      <c r="B240" s="604" t="s">
        <v>464</v>
      </c>
      <c r="C240" s="2">
        <f t="shared" si="43"/>
        <v>12</v>
      </c>
      <c r="D240" s="28" t="str">
        <f t="shared" si="41"/>
        <v>011-012</v>
      </c>
      <c r="E240" s="604">
        <f t="shared" si="44"/>
        <v>38</v>
      </c>
      <c r="F240" s="32">
        <f>INDEX('Project Pipeline'!$B$8:$B$130,MATCH($B240,'Project Pipeline'!$A$7:$A$130,0),1)</f>
        <v>10000</v>
      </c>
      <c r="G240" s="32">
        <f>INDEX('Project Pipeline'!$B$8:$B$130,MATCH($B240,'Project Pipeline'!$A$7:$A$130,0)+3,1)*12</f>
        <v>4800</v>
      </c>
      <c r="H240" s="7">
        <f>(INDEX('Project Pipeline'!$B$8:$B$130,MATCH($B240,'Project Pipeline'!$A$7:$A$130,0)+6,1)*INDEX('Project Pipeline'!$B$8:$B$130,MATCH($B240,'Project Pipeline'!$A$7:$A$130,0)+13,1)+INDEX('Project Pipeline'!$B$8:$B$130,MATCH($B240,'Project Pipeline'!$A$7:$A$130,0)+7,1)*(INDEX('Project Pipeline'!$B$8:$B$130,MATCH($B240,'Project Pipeline'!$A$7:$A$130,0)+14,1)-INDEX('Project Pipeline'!$B$8:$B$130,MATCH($B240,'Project Pipeline'!$A$7:$A$130,0)+13,1)))/INDEX('Project Pipeline'!$B$8:$B$130,MATCH($B240,'Project Pipeline'!$A$7:$A$130,0)+14,1)</f>
        <v>0.75</v>
      </c>
      <c r="I240" s="6">
        <f>INDEX('Project Pipeline'!$B$8:$B$130,MATCH($B240,'Project Pipeline'!$A$7:$A$130,0)+13,1)</f>
        <v>57.680135957776329</v>
      </c>
      <c r="J240" s="6">
        <f>INDEX('Project Pipeline'!$B$8:$B$130,MATCH($B240,'Project Pipeline'!$A$7:$A$130,0)+14,1)</f>
        <v>60</v>
      </c>
    </row>
    <row r="241" spans="1:10" x14ac:dyDescent="0.2">
      <c r="A241" s="604">
        <f t="shared" si="42"/>
        <v>11</v>
      </c>
      <c r="B241" s="604" t="s">
        <v>14</v>
      </c>
      <c r="C241" s="2">
        <f t="shared" si="43"/>
        <v>13</v>
      </c>
      <c r="D241" s="28" t="str">
        <f t="shared" si="41"/>
        <v>011-013</v>
      </c>
      <c r="E241" s="604">
        <f t="shared" si="44"/>
        <v>29</v>
      </c>
      <c r="F241" s="32">
        <f>INDEX('Project Pipeline'!$B$8:$B$130,MATCH($B241,'Project Pipeline'!$A$7:$A$130,0),1)</f>
        <v>2000</v>
      </c>
      <c r="G241" s="32">
        <f>INDEX('Project Pipeline'!$B$8:$B$130,MATCH($B241,'Project Pipeline'!$A$7:$A$130,0)+3,1)*12</f>
        <v>2400</v>
      </c>
      <c r="H241" s="7">
        <f>(INDEX('Project Pipeline'!$B$8:$B$130,MATCH($B241,'Project Pipeline'!$A$7:$A$130,0)+6,1)*INDEX('Project Pipeline'!$B$8:$B$130,MATCH($B241,'Project Pipeline'!$A$7:$A$130,0)+13,1)+INDEX('Project Pipeline'!$B$8:$B$130,MATCH($B241,'Project Pipeline'!$A$7:$A$130,0)+7,1)*(INDEX('Project Pipeline'!$B$8:$B$130,MATCH($B241,'Project Pipeline'!$A$7:$A$130,0)+14,1)-INDEX('Project Pipeline'!$B$8:$B$130,MATCH($B241,'Project Pipeline'!$A$7:$A$130,0)+13,1)))/INDEX('Project Pipeline'!$B$8:$B$130,MATCH($B241,'Project Pipeline'!$A$7:$A$130,0)+14,1)</f>
        <v>0.75</v>
      </c>
      <c r="I241" s="6">
        <f>INDEX('Project Pipeline'!$B$8:$B$130,MATCH($B241,'Project Pipeline'!$A$7:$A$130,0)+13,1)</f>
        <v>21.124739598583997</v>
      </c>
      <c r="J241" s="6">
        <f>INDEX('Project Pipeline'!$B$8:$B$130,MATCH($B241,'Project Pipeline'!$A$7:$A$130,0)+14,1)</f>
        <v>60</v>
      </c>
    </row>
    <row r="242" spans="1:10" x14ac:dyDescent="0.2">
      <c r="A242" s="604">
        <f t="shared" si="42"/>
        <v>11</v>
      </c>
      <c r="B242" s="604" t="s">
        <v>14</v>
      </c>
      <c r="C242" s="2">
        <f t="shared" si="43"/>
        <v>14</v>
      </c>
      <c r="D242" s="28" t="str">
        <f t="shared" si="41"/>
        <v>011-014</v>
      </c>
      <c r="E242" s="604">
        <f t="shared" si="44"/>
        <v>31</v>
      </c>
      <c r="F242" s="32">
        <f>INDEX('Project Pipeline'!$B$8:$B$130,MATCH($B242,'Project Pipeline'!$A$7:$A$130,0),1)</f>
        <v>2000</v>
      </c>
      <c r="G242" s="32">
        <f>INDEX('Project Pipeline'!$B$8:$B$130,MATCH($B242,'Project Pipeline'!$A$7:$A$130,0)+3,1)*12</f>
        <v>2400</v>
      </c>
      <c r="H242" s="7">
        <f>(INDEX('Project Pipeline'!$B$8:$B$130,MATCH($B242,'Project Pipeline'!$A$7:$A$130,0)+6,1)*INDEX('Project Pipeline'!$B$8:$B$130,MATCH($B242,'Project Pipeline'!$A$7:$A$130,0)+13,1)+INDEX('Project Pipeline'!$B$8:$B$130,MATCH($B242,'Project Pipeline'!$A$7:$A$130,0)+7,1)*(INDEX('Project Pipeline'!$B$8:$B$130,MATCH($B242,'Project Pipeline'!$A$7:$A$130,0)+14,1)-INDEX('Project Pipeline'!$B$8:$B$130,MATCH($B242,'Project Pipeline'!$A$7:$A$130,0)+13,1)))/INDEX('Project Pipeline'!$B$8:$B$130,MATCH($B242,'Project Pipeline'!$A$7:$A$130,0)+14,1)</f>
        <v>0.75</v>
      </c>
      <c r="I242" s="6">
        <f>INDEX('Project Pipeline'!$B$8:$B$130,MATCH($B242,'Project Pipeline'!$A$7:$A$130,0)+13,1)</f>
        <v>21.124739598583997</v>
      </c>
      <c r="J242" s="6">
        <f>INDEX('Project Pipeline'!$B$8:$B$130,MATCH($B242,'Project Pipeline'!$A$7:$A$130,0)+14,1)</f>
        <v>60</v>
      </c>
    </row>
    <row r="243" spans="1:10" x14ac:dyDescent="0.2">
      <c r="A243" s="604">
        <f t="shared" si="42"/>
        <v>11</v>
      </c>
      <c r="B243" s="604" t="s">
        <v>14</v>
      </c>
      <c r="C243" s="2">
        <f t="shared" si="43"/>
        <v>15</v>
      </c>
      <c r="D243" s="28" t="str">
        <f t="shared" si="41"/>
        <v>011-015</v>
      </c>
      <c r="E243" s="604">
        <f t="shared" si="44"/>
        <v>33</v>
      </c>
      <c r="F243" s="32">
        <f>INDEX('Project Pipeline'!$B$8:$B$130,MATCH($B243,'Project Pipeline'!$A$7:$A$130,0),1)</f>
        <v>2000</v>
      </c>
      <c r="G243" s="32">
        <f>INDEX('Project Pipeline'!$B$8:$B$130,MATCH($B243,'Project Pipeline'!$A$7:$A$130,0)+3,1)*12</f>
        <v>2400</v>
      </c>
      <c r="H243" s="7">
        <f>(INDEX('Project Pipeline'!$B$8:$B$130,MATCH($B243,'Project Pipeline'!$A$7:$A$130,0)+6,1)*INDEX('Project Pipeline'!$B$8:$B$130,MATCH($B243,'Project Pipeline'!$A$7:$A$130,0)+13,1)+INDEX('Project Pipeline'!$B$8:$B$130,MATCH($B243,'Project Pipeline'!$A$7:$A$130,0)+7,1)*(INDEX('Project Pipeline'!$B$8:$B$130,MATCH($B243,'Project Pipeline'!$A$7:$A$130,0)+14,1)-INDEX('Project Pipeline'!$B$8:$B$130,MATCH($B243,'Project Pipeline'!$A$7:$A$130,0)+13,1)))/INDEX('Project Pipeline'!$B$8:$B$130,MATCH($B243,'Project Pipeline'!$A$7:$A$130,0)+14,1)</f>
        <v>0.75</v>
      </c>
      <c r="I243" s="6">
        <f>INDEX('Project Pipeline'!$B$8:$B$130,MATCH($B243,'Project Pipeline'!$A$7:$A$130,0)+13,1)</f>
        <v>21.124739598583997</v>
      </c>
      <c r="J243" s="6">
        <f>INDEX('Project Pipeline'!$B$8:$B$130,MATCH($B243,'Project Pipeline'!$A$7:$A$130,0)+14,1)</f>
        <v>60</v>
      </c>
    </row>
    <row r="244" spans="1:10" x14ac:dyDescent="0.2">
      <c r="A244" s="604">
        <f t="shared" si="42"/>
        <v>11</v>
      </c>
      <c r="B244" s="604" t="s">
        <v>14</v>
      </c>
      <c r="C244" s="2">
        <f t="shared" si="43"/>
        <v>16</v>
      </c>
      <c r="D244" s="28" t="str">
        <f t="shared" si="41"/>
        <v>011-016</v>
      </c>
      <c r="E244" s="604">
        <f t="shared" si="44"/>
        <v>35</v>
      </c>
      <c r="F244" s="32">
        <f>INDEX('Project Pipeline'!$B$8:$B$130,MATCH($B244,'Project Pipeline'!$A$7:$A$130,0),1)</f>
        <v>2000</v>
      </c>
      <c r="G244" s="32">
        <f>INDEX('Project Pipeline'!$B$8:$B$130,MATCH($B244,'Project Pipeline'!$A$7:$A$130,0)+3,1)*12</f>
        <v>2400</v>
      </c>
      <c r="H244" s="7">
        <f>(INDEX('Project Pipeline'!$B$8:$B$130,MATCH($B244,'Project Pipeline'!$A$7:$A$130,0)+6,1)*INDEX('Project Pipeline'!$B$8:$B$130,MATCH($B244,'Project Pipeline'!$A$7:$A$130,0)+13,1)+INDEX('Project Pipeline'!$B$8:$B$130,MATCH($B244,'Project Pipeline'!$A$7:$A$130,0)+7,1)*(INDEX('Project Pipeline'!$B$8:$B$130,MATCH($B244,'Project Pipeline'!$A$7:$A$130,0)+14,1)-INDEX('Project Pipeline'!$B$8:$B$130,MATCH($B244,'Project Pipeline'!$A$7:$A$130,0)+13,1)))/INDEX('Project Pipeline'!$B$8:$B$130,MATCH($B244,'Project Pipeline'!$A$7:$A$130,0)+14,1)</f>
        <v>0.75</v>
      </c>
      <c r="I244" s="6">
        <f>INDEX('Project Pipeline'!$B$8:$B$130,MATCH($B244,'Project Pipeline'!$A$7:$A$130,0)+13,1)</f>
        <v>21.124739598583997</v>
      </c>
      <c r="J244" s="6">
        <f>INDEX('Project Pipeline'!$B$8:$B$130,MATCH($B244,'Project Pipeline'!$A$7:$A$130,0)+14,1)</f>
        <v>60</v>
      </c>
    </row>
    <row r="245" spans="1:10" x14ac:dyDescent="0.2">
      <c r="A245" s="604">
        <f t="shared" si="42"/>
        <v>11</v>
      </c>
      <c r="B245" s="604" t="s">
        <v>14</v>
      </c>
      <c r="C245" s="2">
        <f t="shared" si="43"/>
        <v>17</v>
      </c>
      <c r="D245" s="28" t="str">
        <f t="shared" si="41"/>
        <v>011-017</v>
      </c>
      <c r="E245" s="604">
        <f t="shared" si="44"/>
        <v>37</v>
      </c>
      <c r="F245" s="32">
        <f>INDEX('Project Pipeline'!$B$8:$B$130,MATCH($B245,'Project Pipeline'!$A$7:$A$130,0),1)</f>
        <v>2000</v>
      </c>
      <c r="G245" s="32">
        <f>INDEX('Project Pipeline'!$B$8:$B$130,MATCH($B245,'Project Pipeline'!$A$7:$A$130,0)+3,1)*12</f>
        <v>2400</v>
      </c>
      <c r="H245" s="7">
        <f>(INDEX('Project Pipeline'!$B$8:$B$130,MATCH($B245,'Project Pipeline'!$A$7:$A$130,0)+6,1)*INDEX('Project Pipeline'!$B$8:$B$130,MATCH($B245,'Project Pipeline'!$A$7:$A$130,0)+13,1)+INDEX('Project Pipeline'!$B$8:$B$130,MATCH($B245,'Project Pipeline'!$A$7:$A$130,0)+7,1)*(INDEX('Project Pipeline'!$B$8:$B$130,MATCH($B245,'Project Pipeline'!$A$7:$A$130,0)+14,1)-INDEX('Project Pipeline'!$B$8:$B$130,MATCH($B245,'Project Pipeline'!$A$7:$A$130,0)+13,1)))/INDEX('Project Pipeline'!$B$8:$B$130,MATCH($B245,'Project Pipeline'!$A$7:$A$130,0)+14,1)</f>
        <v>0.75</v>
      </c>
      <c r="I245" s="6">
        <f>INDEX('Project Pipeline'!$B$8:$B$130,MATCH($B245,'Project Pipeline'!$A$7:$A$130,0)+13,1)</f>
        <v>21.124739598583997</v>
      </c>
      <c r="J245" s="6">
        <f>INDEX('Project Pipeline'!$B$8:$B$130,MATCH($B245,'Project Pipeline'!$A$7:$A$130,0)+14,1)</f>
        <v>60</v>
      </c>
    </row>
    <row r="246" spans="1:10" x14ac:dyDescent="0.2">
      <c r="A246" s="604">
        <f t="shared" si="42"/>
        <v>11</v>
      </c>
      <c r="B246" s="604" t="s">
        <v>14</v>
      </c>
      <c r="C246" s="2">
        <f t="shared" si="43"/>
        <v>18</v>
      </c>
      <c r="D246" s="28" t="str">
        <f t="shared" si="41"/>
        <v>011-018</v>
      </c>
      <c r="E246" s="604">
        <f t="shared" si="44"/>
        <v>39</v>
      </c>
      <c r="F246" s="32">
        <f>INDEX('Project Pipeline'!$B$8:$B$130,MATCH($B246,'Project Pipeline'!$A$7:$A$130,0),1)</f>
        <v>2000</v>
      </c>
      <c r="G246" s="32">
        <f>INDEX('Project Pipeline'!$B$8:$B$130,MATCH($B246,'Project Pipeline'!$A$7:$A$130,0)+3,1)*12</f>
        <v>2400</v>
      </c>
      <c r="H246" s="7">
        <f>(INDEX('Project Pipeline'!$B$8:$B$130,MATCH($B246,'Project Pipeline'!$A$7:$A$130,0)+6,1)*INDEX('Project Pipeline'!$B$8:$B$130,MATCH($B246,'Project Pipeline'!$A$7:$A$130,0)+13,1)+INDEX('Project Pipeline'!$B$8:$B$130,MATCH($B246,'Project Pipeline'!$A$7:$A$130,0)+7,1)*(INDEX('Project Pipeline'!$B$8:$B$130,MATCH($B246,'Project Pipeline'!$A$7:$A$130,0)+14,1)-INDEX('Project Pipeline'!$B$8:$B$130,MATCH($B246,'Project Pipeline'!$A$7:$A$130,0)+13,1)))/INDEX('Project Pipeline'!$B$8:$B$130,MATCH($B246,'Project Pipeline'!$A$7:$A$130,0)+14,1)</f>
        <v>0.75</v>
      </c>
      <c r="I246" s="6">
        <f>INDEX('Project Pipeline'!$B$8:$B$130,MATCH($B246,'Project Pipeline'!$A$7:$A$130,0)+13,1)</f>
        <v>21.124739598583997</v>
      </c>
      <c r="J246" s="6">
        <f>INDEX('Project Pipeline'!$B$8:$B$130,MATCH($B246,'Project Pipeline'!$A$7:$A$130,0)+14,1)</f>
        <v>60</v>
      </c>
    </row>
    <row r="247" spans="1:10" x14ac:dyDescent="0.2">
      <c r="A247" s="604">
        <f t="shared" si="42"/>
        <v>11</v>
      </c>
      <c r="B247" s="604" t="s">
        <v>41</v>
      </c>
      <c r="C247" s="2">
        <f t="shared" si="43"/>
        <v>19</v>
      </c>
      <c r="D247" s="28" t="str">
        <f t="shared" si="41"/>
        <v>011-019</v>
      </c>
      <c r="E247" s="604">
        <f t="shared" si="44"/>
        <v>33</v>
      </c>
      <c r="F247" s="32">
        <f>INDEX('Project Pipeline'!$B$8:$B$130,MATCH($B247,'Project Pipeline'!$A$7:$A$130,0),1)</f>
        <v>25000</v>
      </c>
      <c r="G247" s="32">
        <f>INDEX('Project Pipeline'!$B$8:$B$130,MATCH($B247,'Project Pipeline'!$A$7:$A$130,0)+3,1)*12</f>
        <v>24000</v>
      </c>
      <c r="H247" s="7">
        <f>(INDEX('Project Pipeline'!$B$8:$B$130,MATCH($B247,'Project Pipeline'!$A$7:$A$130,0)+6,1)*INDEX('Project Pipeline'!$B$8:$B$130,MATCH($B247,'Project Pipeline'!$A$7:$A$130,0)+13,1)+INDEX('Project Pipeline'!$B$8:$B$130,MATCH($B247,'Project Pipeline'!$A$7:$A$130,0)+7,1)*(INDEX('Project Pipeline'!$B$8:$B$130,MATCH($B247,'Project Pipeline'!$A$7:$A$130,0)+14,1)-INDEX('Project Pipeline'!$B$8:$B$130,MATCH($B247,'Project Pipeline'!$A$7:$A$130,0)+13,1)))/INDEX('Project Pipeline'!$B$8:$B$130,MATCH($B247,'Project Pipeline'!$A$7:$A$130,0)+14,1)</f>
        <v>0.74999999999999989</v>
      </c>
      <c r="I247" s="6">
        <f>INDEX('Project Pipeline'!$B$8:$B$130,MATCH($B247,'Project Pipeline'!$A$7:$A$130,0)+13,1)</f>
        <v>26.772988721793375</v>
      </c>
      <c r="J247" s="6">
        <f>INDEX('Project Pipeline'!$B$8:$B$130,MATCH($B247,'Project Pipeline'!$A$7:$A$130,0)+14,1)</f>
        <v>120</v>
      </c>
    </row>
    <row r="248" spans="1:10" x14ac:dyDescent="0.2">
      <c r="A248" s="604">
        <f t="shared" si="42"/>
        <v>11</v>
      </c>
      <c r="B248" s="604" t="s">
        <v>41</v>
      </c>
      <c r="C248" s="2">
        <f t="shared" si="43"/>
        <v>20</v>
      </c>
      <c r="D248" s="28" t="str">
        <f t="shared" si="41"/>
        <v>011-020</v>
      </c>
      <c r="E248" s="604">
        <f t="shared" si="44"/>
        <v>39</v>
      </c>
      <c r="F248" s="32">
        <f>INDEX('Project Pipeline'!$B$8:$B$130,MATCH($B248,'Project Pipeline'!$A$7:$A$130,0),1)</f>
        <v>25000</v>
      </c>
      <c r="G248" s="32">
        <f>INDEX('Project Pipeline'!$B$8:$B$130,MATCH($B248,'Project Pipeline'!$A$7:$A$130,0)+3,1)*12</f>
        <v>24000</v>
      </c>
      <c r="H248" s="7">
        <f>(INDEX('Project Pipeline'!$B$8:$B$130,MATCH($B248,'Project Pipeline'!$A$7:$A$130,0)+6,1)*INDEX('Project Pipeline'!$B$8:$B$130,MATCH($B248,'Project Pipeline'!$A$7:$A$130,0)+13,1)+INDEX('Project Pipeline'!$B$8:$B$130,MATCH($B248,'Project Pipeline'!$A$7:$A$130,0)+7,1)*(INDEX('Project Pipeline'!$B$8:$B$130,MATCH($B248,'Project Pipeline'!$A$7:$A$130,0)+14,1)-INDEX('Project Pipeline'!$B$8:$B$130,MATCH($B248,'Project Pipeline'!$A$7:$A$130,0)+13,1)))/INDEX('Project Pipeline'!$B$8:$B$130,MATCH($B248,'Project Pipeline'!$A$7:$A$130,0)+14,1)</f>
        <v>0.74999999999999989</v>
      </c>
      <c r="I248" s="6">
        <f>INDEX('Project Pipeline'!$B$8:$B$130,MATCH($B248,'Project Pipeline'!$A$7:$A$130,0)+13,1)</f>
        <v>26.772988721793375</v>
      </c>
      <c r="J248" s="6">
        <f>INDEX('Project Pipeline'!$B$8:$B$130,MATCH($B248,'Project Pipeline'!$A$7:$A$130,0)+14,1)</f>
        <v>120</v>
      </c>
    </row>
    <row r="249" spans="1:10" x14ac:dyDescent="0.2">
      <c r="A249" s="604">
        <f>A229+1</f>
        <v>12</v>
      </c>
      <c r="B249" s="604" t="s">
        <v>15</v>
      </c>
      <c r="C249" s="2">
        <v>1</v>
      </c>
      <c r="D249" s="28" t="str">
        <f t="shared" si="41"/>
        <v>012-001</v>
      </c>
      <c r="E249" s="604">
        <f t="shared" si="44"/>
        <v>29</v>
      </c>
      <c r="F249" s="32">
        <f>INDEX('Project Pipeline'!$B$8:$B$130,MATCH($B249,'Project Pipeline'!$A$7:$A$130,0),1)</f>
        <v>15000</v>
      </c>
      <c r="G249" s="32">
        <f>INDEX('Project Pipeline'!$B$8:$B$130,MATCH($B249,'Project Pipeline'!$A$7:$A$130,0)+3,1)*12</f>
        <v>6000</v>
      </c>
      <c r="H249" s="7">
        <f>(INDEX('Project Pipeline'!$B$8:$B$130,MATCH($B249,'Project Pipeline'!$A$7:$A$130,0)+6,1)*INDEX('Project Pipeline'!$B$8:$B$130,MATCH($B249,'Project Pipeline'!$A$7:$A$130,0)+13,1)+INDEX('Project Pipeline'!$B$8:$B$130,MATCH($B249,'Project Pipeline'!$A$7:$A$130,0)+7,1)*(INDEX('Project Pipeline'!$B$8:$B$130,MATCH($B249,'Project Pipeline'!$A$7:$A$130,0)+14,1)-INDEX('Project Pipeline'!$B$8:$B$130,MATCH($B249,'Project Pipeline'!$A$7:$A$130,0)+13,1)))/INDEX('Project Pipeline'!$B$8:$B$130,MATCH($B249,'Project Pipeline'!$A$7:$A$130,0)+14,1)</f>
        <v>0.75</v>
      </c>
      <c r="I249" s="6">
        <f>INDEX('Project Pipeline'!$B$8:$B$130,MATCH($B249,'Project Pipeline'!$A$7:$A$130,0)+13,1)</f>
        <v>71.513178015521419</v>
      </c>
      <c r="J249" s="6">
        <f>INDEX('Project Pipeline'!$B$8:$B$130,MATCH($B249,'Project Pipeline'!$A$7:$A$130,0)+14,1)</f>
        <v>96</v>
      </c>
    </row>
    <row r="250" spans="1:10" x14ac:dyDescent="0.2">
      <c r="A250" s="604">
        <f t="shared" ref="A250:A313" si="45">A230+1</f>
        <v>12</v>
      </c>
      <c r="B250" s="604" t="s">
        <v>15</v>
      </c>
      <c r="C250" s="2">
        <f t="shared" ref="C250:C268" si="46">C249+1</f>
        <v>2</v>
      </c>
      <c r="D250" s="28" t="str">
        <f t="shared" si="41"/>
        <v>012-002</v>
      </c>
      <c r="E250" s="604">
        <f t="shared" si="44"/>
        <v>32</v>
      </c>
      <c r="F250" s="32">
        <f>INDEX('Project Pipeline'!$B$8:$B$130,MATCH($B250,'Project Pipeline'!$A$7:$A$130,0),1)</f>
        <v>15000</v>
      </c>
      <c r="G250" s="32">
        <f>INDEX('Project Pipeline'!$B$8:$B$130,MATCH($B250,'Project Pipeline'!$A$7:$A$130,0)+3,1)*12</f>
        <v>6000</v>
      </c>
      <c r="H250" s="7">
        <f>(INDEX('Project Pipeline'!$B$8:$B$130,MATCH($B250,'Project Pipeline'!$A$7:$A$130,0)+6,1)*INDEX('Project Pipeline'!$B$8:$B$130,MATCH($B250,'Project Pipeline'!$A$7:$A$130,0)+13,1)+INDEX('Project Pipeline'!$B$8:$B$130,MATCH($B250,'Project Pipeline'!$A$7:$A$130,0)+7,1)*(INDEX('Project Pipeline'!$B$8:$B$130,MATCH($B250,'Project Pipeline'!$A$7:$A$130,0)+14,1)-INDEX('Project Pipeline'!$B$8:$B$130,MATCH($B250,'Project Pipeline'!$A$7:$A$130,0)+13,1)))/INDEX('Project Pipeline'!$B$8:$B$130,MATCH($B250,'Project Pipeline'!$A$7:$A$130,0)+14,1)</f>
        <v>0.75</v>
      </c>
      <c r="I250" s="6">
        <f>INDEX('Project Pipeline'!$B$8:$B$130,MATCH($B250,'Project Pipeline'!$A$7:$A$130,0)+13,1)</f>
        <v>71.513178015521419</v>
      </c>
      <c r="J250" s="6">
        <f>INDEX('Project Pipeline'!$B$8:$B$130,MATCH($B250,'Project Pipeline'!$A$7:$A$130,0)+14,1)</f>
        <v>96</v>
      </c>
    </row>
    <row r="251" spans="1:10" x14ac:dyDescent="0.2">
      <c r="A251" s="604">
        <f t="shared" si="45"/>
        <v>12</v>
      </c>
      <c r="B251" s="604" t="s">
        <v>15</v>
      </c>
      <c r="C251" s="2">
        <f t="shared" si="46"/>
        <v>3</v>
      </c>
      <c r="D251" s="28" t="str">
        <f t="shared" si="41"/>
        <v>012-003</v>
      </c>
      <c r="E251" s="604">
        <f t="shared" si="44"/>
        <v>35</v>
      </c>
      <c r="F251" s="32">
        <f>INDEX('Project Pipeline'!$B$8:$B$130,MATCH($B251,'Project Pipeline'!$A$7:$A$130,0),1)</f>
        <v>15000</v>
      </c>
      <c r="G251" s="32">
        <f>INDEX('Project Pipeline'!$B$8:$B$130,MATCH($B251,'Project Pipeline'!$A$7:$A$130,0)+3,1)*12</f>
        <v>6000</v>
      </c>
      <c r="H251" s="7">
        <f>(INDEX('Project Pipeline'!$B$8:$B$130,MATCH($B251,'Project Pipeline'!$A$7:$A$130,0)+6,1)*INDEX('Project Pipeline'!$B$8:$B$130,MATCH($B251,'Project Pipeline'!$A$7:$A$130,0)+13,1)+INDEX('Project Pipeline'!$B$8:$B$130,MATCH($B251,'Project Pipeline'!$A$7:$A$130,0)+7,1)*(INDEX('Project Pipeline'!$B$8:$B$130,MATCH($B251,'Project Pipeline'!$A$7:$A$130,0)+14,1)-INDEX('Project Pipeline'!$B$8:$B$130,MATCH($B251,'Project Pipeline'!$A$7:$A$130,0)+13,1)))/INDEX('Project Pipeline'!$B$8:$B$130,MATCH($B251,'Project Pipeline'!$A$7:$A$130,0)+14,1)</f>
        <v>0.75</v>
      </c>
      <c r="I251" s="6">
        <f>INDEX('Project Pipeline'!$B$8:$B$130,MATCH($B251,'Project Pipeline'!$A$7:$A$130,0)+13,1)</f>
        <v>71.513178015521419</v>
      </c>
      <c r="J251" s="6">
        <f>INDEX('Project Pipeline'!$B$8:$B$130,MATCH($B251,'Project Pipeline'!$A$7:$A$130,0)+14,1)</f>
        <v>96</v>
      </c>
    </row>
    <row r="252" spans="1:10" x14ac:dyDescent="0.2">
      <c r="A252" s="604">
        <f t="shared" si="45"/>
        <v>12</v>
      </c>
      <c r="B252" s="604" t="s">
        <v>15</v>
      </c>
      <c r="C252" s="2">
        <f t="shared" si="46"/>
        <v>4</v>
      </c>
      <c r="D252" s="28" t="str">
        <f t="shared" si="41"/>
        <v>012-004</v>
      </c>
      <c r="E252" s="604">
        <f t="shared" si="44"/>
        <v>37</v>
      </c>
      <c r="F252" s="32">
        <f>INDEX('Project Pipeline'!$B$8:$B$130,MATCH($B252,'Project Pipeline'!$A$7:$A$130,0),1)</f>
        <v>15000</v>
      </c>
      <c r="G252" s="32">
        <f>INDEX('Project Pipeline'!$B$8:$B$130,MATCH($B252,'Project Pipeline'!$A$7:$A$130,0)+3,1)*12</f>
        <v>6000</v>
      </c>
      <c r="H252" s="7">
        <f>(INDEX('Project Pipeline'!$B$8:$B$130,MATCH($B252,'Project Pipeline'!$A$7:$A$130,0)+6,1)*INDEX('Project Pipeline'!$B$8:$B$130,MATCH($B252,'Project Pipeline'!$A$7:$A$130,0)+13,1)+INDEX('Project Pipeline'!$B$8:$B$130,MATCH($B252,'Project Pipeline'!$A$7:$A$130,0)+7,1)*(INDEX('Project Pipeline'!$B$8:$B$130,MATCH($B252,'Project Pipeline'!$A$7:$A$130,0)+14,1)-INDEX('Project Pipeline'!$B$8:$B$130,MATCH($B252,'Project Pipeline'!$A$7:$A$130,0)+13,1)))/INDEX('Project Pipeline'!$B$8:$B$130,MATCH($B252,'Project Pipeline'!$A$7:$A$130,0)+14,1)</f>
        <v>0.75</v>
      </c>
      <c r="I252" s="6">
        <f>INDEX('Project Pipeline'!$B$8:$B$130,MATCH($B252,'Project Pipeline'!$A$7:$A$130,0)+13,1)</f>
        <v>71.513178015521419</v>
      </c>
      <c r="J252" s="6">
        <f>INDEX('Project Pipeline'!$B$8:$B$130,MATCH($B252,'Project Pipeline'!$A$7:$A$130,0)+14,1)</f>
        <v>96</v>
      </c>
    </row>
    <row r="253" spans="1:10" x14ac:dyDescent="0.2">
      <c r="A253" s="604">
        <f t="shared" si="45"/>
        <v>12</v>
      </c>
      <c r="B253" s="604" t="s">
        <v>463</v>
      </c>
      <c r="C253" s="2">
        <f t="shared" si="46"/>
        <v>5</v>
      </c>
      <c r="D253" s="28" t="str">
        <f t="shared" si="41"/>
        <v>012-005</v>
      </c>
      <c r="E253" s="604">
        <f t="shared" si="44"/>
        <v>38</v>
      </c>
      <c r="F253" s="32">
        <f>INDEX('Project Pipeline'!$B$8:$B$130,MATCH($B253,'Project Pipeline'!$A$7:$A$130,0),1)</f>
        <v>20000</v>
      </c>
      <c r="G253" s="32">
        <f>INDEX('Project Pipeline'!$B$8:$B$130,MATCH($B253,'Project Pipeline'!$A$7:$A$130,0)+3,1)*12</f>
        <v>30000</v>
      </c>
      <c r="H253" s="7">
        <f>(INDEX('Project Pipeline'!$B$8:$B$130,MATCH($B253,'Project Pipeline'!$A$7:$A$130,0)+6,1)*INDEX('Project Pipeline'!$B$8:$B$130,MATCH($B253,'Project Pipeline'!$A$7:$A$130,0)+13,1)+INDEX('Project Pipeline'!$B$8:$B$130,MATCH($B253,'Project Pipeline'!$A$7:$A$130,0)+7,1)*(INDEX('Project Pipeline'!$B$8:$B$130,MATCH($B253,'Project Pipeline'!$A$7:$A$130,0)+14,1)-INDEX('Project Pipeline'!$B$8:$B$130,MATCH($B253,'Project Pipeline'!$A$7:$A$130,0)+13,1)))/INDEX('Project Pipeline'!$B$8:$B$130,MATCH($B253,'Project Pipeline'!$A$7:$A$130,0)+14,1)</f>
        <v>0.75</v>
      </c>
      <c r="I253" s="6">
        <f>INDEX('Project Pipeline'!$B$8:$B$130,MATCH($B253,'Project Pipeline'!$A$7:$A$130,0)+13,1)</f>
        <v>28.691659673197091</v>
      </c>
      <c r="J253" s="6">
        <f>INDEX('Project Pipeline'!$B$8:$B$130,MATCH($B253,'Project Pipeline'!$A$7:$A$130,0)+14,1)</f>
        <v>60</v>
      </c>
    </row>
    <row r="254" spans="1:10" x14ac:dyDescent="0.2">
      <c r="A254" s="604">
        <f t="shared" si="45"/>
        <v>12</v>
      </c>
      <c r="B254" s="604" t="s">
        <v>463</v>
      </c>
      <c r="C254" s="2">
        <f t="shared" si="46"/>
        <v>6</v>
      </c>
      <c r="D254" s="28" t="str">
        <f t="shared" si="41"/>
        <v>012-006</v>
      </c>
      <c r="E254" s="604">
        <f t="shared" si="44"/>
        <v>38</v>
      </c>
      <c r="F254" s="32">
        <f>INDEX('Project Pipeline'!$B$8:$B$130,MATCH($B254,'Project Pipeline'!$A$7:$A$130,0),1)</f>
        <v>20000</v>
      </c>
      <c r="G254" s="32">
        <f>INDEX('Project Pipeline'!$B$8:$B$130,MATCH($B254,'Project Pipeline'!$A$7:$A$130,0)+3,1)*12</f>
        <v>30000</v>
      </c>
      <c r="H254" s="7">
        <f>(INDEX('Project Pipeline'!$B$8:$B$130,MATCH($B254,'Project Pipeline'!$A$7:$A$130,0)+6,1)*INDEX('Project Pipeline'!$B$8:$B$130,MATCH($B254,'Project Pipeline'!$A$7:$A$130,0)+13,1)+INDEX('Project Pipeline'!$B$8:$B$130,MATCH($B254,'Project Pipeline'!$A$7:$A$130,0)+7,1)*(INDEX('Project Pipeline'!$B$8:$B$130,MATCH($B254,'Project Pipeline'!$A$7:$A$130,0)+14,1)-INDEX('Project Pipeline'!$B$8:$B$130,MATCH($B254,'Project Pipeline'!$A$7:$A$130,0)+13,1)))/INDEX('Project Pipeline'!$B$8:$B$130,MATCH($B254,'Project Pipeline'!$A$7:$A$130,0)+14,1)</f>
        <v>0.75</v>
      </c>
      <c r="I254" s="6">
        <f>INDEX('Project Pipeline'!$B$8:$B$130,MATCH($B254,'Project Pipeline'!$A$7:$A$130,0)+13,1)</f>
        <v>28.691659673197091</v>
      </c>
      <c r="J254" s="6">
        <f>INDEX('Project Pipeline'!$B$8:$B$130,MATCH($B254,'Project Pipeline'!$A$7:$A$130,0)+14,1)</f>
        <v>60</v>
      </c>
    </row>
    <row r="255" spans="1:10" x14ac:dyDescent="0.2">
      <c r="A255" s="604">
        <f t="shared" si="45"/>
        <v>12</v>
      </c>
      <c r="B255" s="604" t="s">
        <v>463</v>
      </c>
      <c r="C255" s="2">
        <f t="shared" si="46"/>
        <v>7</v>
      </c>
      <c r="D255" s="28" t="str">
        <f t="shared" si="41"/>
        <v>012-007</v>
      </c>
      <c r="E255" s="604">
        <f t="shared" si="44"/>
        <v>39</v>
      </c>
      <c r="F255" s="32">
        <f>INDEX('Project Pipeline'!$B$8:$B$130,MATCH($B255,'Project Pipeline'!$A$7:$A$130,0),1)</f>
        <v>20000</v>
      </c>
      <c r="G255" s="32">
        <f>INDEX('Project Pipeline'!$B$8:$B$130,MATCH($B255,'Project Pipeline'!$A$7:$A$130,0)+3,1)*12</f>
        <v>30000</v>
      </c>
      <c r="H255" s="7">
        <f>(INDEX('Project Pipeline'!$B$8:$B$130,MATCH($B255,'Project Pipeline'!$A$7:$A$130,0)+6,1)*INDEX('Project Pipeline'!$B$8:$B$130,MATCH($B255,'Project Pipeline'!$A$7:$A$130,0)+13,1)+INDEX('Project Pipeline'!$B$8:$B$130,MATCH($B255,'Project Pipeline'!$A$7:$A$130,0)+7,1)*(INDEX('Project Pipeline'!$B$8:$B$130,MATCH($B255,'Project Pipeline'!$A$7:$A$130,0)+14,1)-INDEX('Project Pipeline'!$B$8:$B$130,MATCH($B255,'Project Pipeline'!$A$7:$A$130,0)+13,1)))/INDEX('Project Pipeline'!$B$8:$B$130,MATCH($B255,'Project Pipeline'!$A$7:$A$130,0)+14,1)</f>
        <v>0.75</v>
      </c>
      <c r="I255" s="6">
        <f>INDEX('Project Pipeline'!$B$8:$B$130,MATCH($B255,'Project Pipeline'!$A$7:$A$130,0)+13,1)</f>
        <v>28.691659673197091</v>
      </c>
      <c r="J255" s="6">
        <f>INDEX('Project Pipeline'!$B$8:$B$130,MATCH($B255,'Project Pipeline'!$A$7:$A$130,0)+14,1)</f>
        <v>60</v>
      </c>
    </row>
    <row r="256" spans="1:10" x14ac:dyDescent="0.2">
      <c r="A256" s="604">
        <f t="shared" si="45"/>
        <v>12</v>
      </c>
      <c r="B256" s="604" t="s">
        <v>463</v>
      </c>
      <c r="C256" s="2">
        <f t="shared" si="46"/>
        <v>8</v>
      </c>
      <c r="D256" s="28" t="str">
        <f t="shared" si="41"/>
        <v>012-008</v>
      </c>
      <c r="E256" s="604">
        <f t="shared" si="44"/>
        <v>39</v>
      </c>
      <c r="F256" s="32">
        <f>INDEX('Project Pipeline'!$B$8:$B$130,MATCH($B256,'Project Pipeline'!$A$7:$A$130,0),1)</f>
        <v>20000</v>
      </c>
      <c r="G256" s="32">
        <f>INDEX('Project Pipeline'!$B$8:$B$130,MATCH($B256,'Project Pipeline'!$A$7:$A$130,0)+3,1)*12</f>
        <v>30000</v>
      </c>
      <c r="H256" s="7">
        <f>(INDEX('Project Pipeline'!$B$8:$B$130,MATCH($B256,'Project Pipeline'!$A$7:$A$130,0)+6,1)*INDEX('Project Pipeline'!$B$8:$B$130,MATCH($B256,'Project Pipeline'!$A$7:$A$130,0)+13,1)+INDEX('Project Pipeline'!$B$8:$B$130,MATCH($B256,'Project Pipeline'!$A$7:$A$130,0)+7,1)*(INDEX('Project Pipeline'!$B$8:$B$130,MATCH($B256,'Project Pipeline'!$A$7:$A$130,0)+14,1)-INDEX('Project Pipeline'!$B$8:$B$130,MATCH($B256,'Project Pipeline'!$A$7:$A$130,0)+13,1)))/INDEX('Project Pipeline'!$B$8:$B$130,MATCH($B256,'Project Pipeline'!$A$7:$A$130,0)+14,1)</f>
        <v>0.75</v>
      </c>
      <c r="I256" s="6">
        <f>INDEX('Project Pipeline'!$B$8:$B$130,MATCH($B256,'Project Pipeline'!$A$7:$A$130,0)+13,1)</f>
        <v>28.691659673197091</v>
      </c>
      <c r="J256" s="6">
        <f>INDEX('Project Pipeline'!$B$8:$B$130,MATCH($B256,'Project Pipeline'!$A$7:$A$130,0)+14,1)</f>
        <v>60</v>
      </c>
    </row>
    <row r="257" spans="1:10" x14ac:dyDescent="0.2">
      <c r="A257" s="604">
        <f t="shared" si="45"/>
        <v>12</v>
      </c>
      <c r="B257" s="604" t="s">
        <v>464</v>
      </c>
      <c r="C257" s="2">
        <f t="shared" si="46"/>
        <v>9</v>
      </c>
      <c r="D257" s="28" t="str">
        <f t="shared" si="41"/>
        <v>012-009</v>
      </c>
      <c r="E257" s="604">
        <f t="shared" si="44"/>
        <v>30</v>
      </c>
      <c r="F257" s="32">
        <f>INDEX('Project Pipeline'!$B$8:$B$130,MATCH($B257,'Project Pipeline'!$A$7:$A$130,0),1)</f>
        <v>10000</v>
      </c>
      <c r="G257" s="32">
        <f>INDEX('Project Pipeline'!$B$8:$B$130,MATCH($B257,'Project Pipeline'!$A$7:$A$130,0)+3,1)*12</f>
        <v>4800</v>
      </c>
      <c r="H257" s="7">
        <f>(INDEX('Project Pipeline'!$B$8:$B$130,MATCH($B257,'Project Pipeline'!$A$7:$A$130,0)+6,1)*INDEX('Project Pipeline'!$B$8:$B$130,MATCH($B257,'Project Pipeline'!$A$7:$A$130,0)+13,1)+INDEX('Project Pipeline'!$B$8:$B$130,MATCH($B257,'Project Pipeline'!$A$7:$A$130,0)+7,1)*(INDEX('Project Pipeline'!$B$8:$B$130,MATCH($B257,'Project Pipeline'!$A$7:$A$130,0)+14,1)-INDEX('Project Pipeline'!$B$8:$B$130,MATCH($B257,'Project Pipeline'!$A$7:$A$130,0)+13,1)))/INDEX('Project Pipeline'!$B$8:$B$130,MATCH($B257,'Project Pipeline'!$A$7:$A$130,0)+14,1)</f>
        <v>0.75</v>
      </c>
      <c r="I257" s="6">
        <f>INDEX('Project Pipeline'!$B$8:$B$130,MATCH($B257,'Project Pipeline'!$A$7:$A$130,0)+13,1)</f>
        <v>57.680135957776329</v>
      </c>
      <c r="J257" s="6">
        <f>INDEX('Project Pipeline'!$B$8:$B$130,MATCH($B257,'Project Pipeline'!$A$7:$A$130,0)+14,1)</f>
        <v>60</v>
      </c>
    </row>
    <row r="258" spans="1:10" x14ac:dyDescent="0.2">
      <c r="A258" s="604">
        <f t="shared" si="45"/>
        <v>12</v>
      </c>
      <c r="B258" s="604" t="s">
        <v>464</v>
      </c>
      <c r="C258" s="2">
        <f t="shared" si="46"/>
        <v>10</v>
      </c>
      <c r="D258" s="28" t="str">
        <f t="shared" si="41"/>
        <v>012-010</v>
      </c>
      <c r="E258" s="604">
        <f t="shared" si="44"/>
        <v>33</v>
      </c>
      <c r="F258" s="32">
        <f>INDEX('Project Pipeline'!$B$8:$B$130,MATCH($B258,'Project Pipeline'!$A$7:$A$130,0),1)</f>
        <v>10000</v>
      </c>
      <c r="G258" s="32">
        <f>INDEX('Project Pipeline'!$B$8:$B$130,MATCH($B258,'Project Pipeline'!$A$7:$A$130,0)+3,1)*12</f>
        <v>4800</v>
      </c>
      <c r="H258" s="7">
        <f>(INDEX('Project Pipeline'!$B$8:$B$130,MATCH($B258,'Project Pipeline'!$A$7:$A$130,0)+6,1)*INDEX('Project Pipeline'!$B$8:$B$130,MATCH($B258,'Project Pipeline'!$A$7:$A$130,0)+13,1)+INDEX('Project Pipeline'!$B$8:$B$130,MATCH($B258,'Project Pipeline'!$A$7:$A$130,0)+7,1)*(INDEX('Project Pipeline'!$B$8:$B$130,MATCH($B258,'Project Pipeline'!$A$7:$A$130,0)+14,1)-INDEX('Project Pipeline'!$B$8:$B$130,MATCH($B258,'Project Pipeline'!$A$7:$A$130,0)+13,1)))/INDEX('Project Pipeline'!$B$8:$B$130,MATCH($B258,'Project Pipeline'!$A$7:$A$130,0)+14,1)</f>
        <v>0.75</v>
      </c>
      <c r="I258" s="6">
        <f>INDEX('Project Pipeline'!$B$8:$B$130,MATCH($B258,'Project Pipeline'!$A$7:$A$130,0)+13,1)</f>
        <v>57.680135957776329</v>
      </c>
      <c r="J258" s="6">
        <f>INDEX('Project Pipeline'!$B$8:$B$130,MATCH($B258,'Project Pipeline'!$A$7:$A$130,0)+14,1)</f>
        <v>60</v>
      </c>
    </row>
    <row r="259" spans="1:10" x14ac:dyDescent="0.2">
      <c r="A259" s="604">
        <f t="shared" si="45"/>
        <v>12</v>
      </c>
      <c r="B259" s="604" t="s">
        <v>464</v>
      </c>
      <c r="C259" s="2">
        <f t="shared" si="46"/>
        <v>11</v>
      </c>
      <c r="D259" s="28" t="str">
        <f t="shared" si="41"/>
        <v>012-011</v>
      </c>
      <c r="E259" s="604">
        <f t="shared" si="44"/>
        <v>36</v>
      </c>
      <c r="F259" s="32">
        <f>INDEX('Project Pipeline'!$B$8:$B$130,MATCH($B259,'Project Pipeline'!$A$7:$A$130,0),1)</f>
        <v>10000</v>
      </c>
      <c r="G259" s="32">
        <f>INDEX('Project Pipeline'!$B$8:$B$130,MATCH($B259,'Project Pipeline'!$A$7:$A$130,0)+3,1)*12</f>
        <v>4800</v>
      </c>
      <c r="H259" s="7">
        <f>(INDEX('Project Pipeline'!$B$8:$B$130,MATCH($B259,'Project Pipeline'!$A$7:$A$130,0)+6,1)*INDEX('Project Pipeline'!$B$8:$B$130,MATCH($B259,'Project Pipeline'!$A$7:$A$130,0)+13,1)+INDEX('Project Pipeline'!$B$8:$B$130,MATCH($B259,'Project Pipeline'!$A$7:$A$130,0)+7,1)*(INDEX('Project Pipeline'!$B$8:$B$130,MATCH($B259,'Project Pipeline'!$A$7:$A$130,0)+14,1)-INDEX('Project Pipeline'!$B$8:$B$130,MATCH($B259,'Project Pipeline'!$A$7:$A$130,0)+13,1)))/INDEX('Project Pipeline'!$B$8:$B$130,MATCH($B259,'Project Pipeline'!$A$7:$A$130,0)+14,1)</f>
        <v>0.75</v>
      </c>
      <c r="I259" s="6">
        <f>INDEX('Project Pipeline'!$B$8:$B$130,MATCH($B259,'Project Pipeline'!$A$7:$A$130,0)+13,1)</f>
        <v>57.680135957776329</v>
      </c>
      <c r="J259" s="6">
        <f>INDEX('Project Pipeline'!$B$8:$B$130,MATCH($B259,'Project Pipeline'!$A$7:$A$130,0)+14,1)</f>
        <v>60</v>
      </c>
    </row>
    <row r="260" spans="1:10" x14ac:dyDescent="0.2">
      <c r="A260" s="604">
        <f t="shared" si="45"/>
        <v>12</v>
      </c>
      <c r="B260" s="604" t="s">
        <v>464</v>
      </c>
      <c r="C260" s="2">
        <f t="shared" si="46"/>
        <v>12</v>
      </c>
      <c r="D260" s="28" t="str">
        <f t="shared" si="41"/>
        <v>012-012</v>
      </c>
      <c r="E260" s="604">
        <f t="shared" si="44"/>
        <v>39</v>
      </c>
      <c r="F260" s="32">
        <f>INDEX('Project Pipeline'!$B$8:$B$130,MATCH($B260,'Project Pipeline'!$A$7:$A$130,0),1)</f>
        <v>10000</v>
      </c>
      <c r="G260" s="32">
        <f>INDEX('Project Pipeline'!$B$8:$B$130,MATCH($B260,'Project Pipeline'!$A$7:$A$130,0)+3,1)*12</f>
        <v>4800</v>
      </c>
      <c r="H260" s="7">
        <f>(INDEX('Project Pipeline'!$B$8:$B$130,MATCH($B260,'Project Pipeline'!$A$7:$A$130,0)+6,1)*INDEX('Project Pipeline'!$B$8:$B$130,MATCH($B260,'Project Pipeline'!$A$7:$A$130,0)+13,1)+INDEX('Project Pipeline'!$B$8:$B$130,MATCH($B260,'Project Pipeline'!$A$7:$A$130,0)+7,1)*(INDEX('Project Pipeline'!$B$8:$B$130,MATCH($B260,'Project Pipeline'!$A$7:$A$130,0)+14,1)-INDEX('Project Pipeline'!$B$8:$B$130,MATCH($B260,'Project Pipeline'!$A$7:$A$130,0)+13,1)))/INDEX('Project Pipeline'!$B$8:$B$130,MATCH($B260,'Project Pipeline'!$A$7:$A$130,0)+14,1)</f>
        <v>0.75</v>
      </c>
      <c r="I260" s="6">
        <f>INDEX('Project Pipeline'!$B$8:$B$130,MATCH($B260,'Project Pipeline'!$A$7:$A$130,0)+13,1)</f>
        <v>57.680135957776329</v>
      </c>
      <c r="J260" s="6">
        <f>INDEX('Project Pipeline'!$B$8:$B$130,MATCH($B260,'Project Pipeline'!$A$7:$A$130,0)+14,1)</f>
        <v>60</v>
      </c>
    </row>
    <row r="261" spans="1:10" x14ac:dyDescent="0.2">
      <c r="A261" s="604">
        <f t="shared" si="45"/>
        <v>12</v>
      </c>
      <c r="B261" s="604" t="s">
        <v>14</v>
      </c>
      <c r="C261" s="2">
        <f t="shared" si="46"/>
        <v>13</v>
      </c>
      <c r="D261" s="28" t="str">
        <f t="shared" si="41"/>
        <v>012-013</v>
      </c>
      <c r="E261" s="604">
        <f t="shared" si="44"/>
        <v>30</v>
      </c>
      <c r="F261" s="32">
        <f>INDEX('Project Pipeline'!$B$8:$B$130,MATCH($B261,'Project Pipeline'!$A$7:$A$130,0),1)</f>
        <v>2000</v>
      </c>
      <c r="G261" s="32">
        <f>INDEX('Project Pipeline'!$B$8:$B$130,MATCH($B261,'Project Pipeline'!$A$7:$A$130,0)+3,1)*12</f>
        <v>2400</v>
      </c>
      <c r="H261" s="7">
        <f>(INDEX('Project Pipeline'!$B$8:$B$130,MATCH($B261,'Project Pipeline'!$A$7:$A$130,0)+6,1)*INDEX('Project Pipeline'!$B$8:$B$130,MATCH($B261,'Project Pipeline'!$A$7:$A$130,0)+13,1)+INDEX('Project Pipeline'!$B$8:$B$130,MATCH($B261,'Project Pipeline'!$A$7:$A$130,0)+7,1)*(INDEX('Project Pipeline'!$B$8:$B$130,MATCH($B261,'Project Pipeline'!$A$7:$A$130,0)+14,1)-INDEX('Project Pipeline'!$B$8:$B$130,MATCH($B261,'Project Pipeline'!$A$7:$A$130,0)+13,1)))/INDEX('Project Pipeline'!$B$8:$B$130,MATCH($B261,'Project Pipeline'!$A$7:$A$130,0)+14,1)</f>
        <v>0.75</v>
      </c>
      <c r="I261" s="6">
        <f>INDEX('Project Pipeline'!$B$8:$B$130,MATCH($B261,'Project Pipeline'!$A$7:$A$130,0)+13,1)</f>
        <v>21.124739598583997</v>
      </c>
      <c r="J261" s="6">
        <f>INDEX('Project Pipeline'!$B$8:$B$130,MATCH($B261,'Project Pipeline'!$A$7:$A$130,0)+14,1)</f>
        <v>60</v>
      </c>
    </row>
    <row r="262" spans="1:10" x14ac:dyDescent="0.2">
      <c r="A262" s="604">
        <f t="shared" si="45"/>
        <v>12</v>
      </c>
      <c r="B262" s="604" t="s">
        <v>14</v>
      </c>
      <c r="C262" s="2">
        <f t="shared" si="46"/>
        <v>14</v>
      </c>
      <c r="D262" s="28" t="str">
        <f t="shared" si="41"/>
        <v>012-014</v>
      </c>
      <c r="E262" s="604">
        <f t="shared" si="44"/>
        <v>32</v>
      </c>
      <c r="F262" s="32">
        <f>INDEX('Project Pipeline'!$B$8:$B$130,MATCH($B262,'Project Pipeline'!$A$7:$A$130,0),1)</f>
        <v>2000</v>
      </c>
      <c r="G262" s="32">
        <f>INDEX('Project Pipeline'!$B$8:$B$130,MATCH($B262,'Project Pipeline'!$A$7:$A$130,0)+3,1)*12</f>
        <v>2400</v>
      </c>
      <c r="H262" s="7">
        <f>(INDEX('Project Pipeline'!$B$8:$B$130,MATCH($B262,'Project Pipeline'!$A$7:$A$130,0)+6,1)*INDEX('Project Pipeline'!$B$8:$B$130,MATCH($B262,'Project Pipeline'!$A$7:$A$130,0)+13,1)+INDEX('Project Pipeline'!$B$8:$B$130,MATCH($B262,'Project Pipeline'!$A$7:$A$130,0)+7,1)*(INDEX('Project Pipeline'!$B$8:$B$130,MATCH($B262,'Project Pipeline'!$A$7:$A$130,0)+14,1)-INDEX('Project Pipeline'!$B$8:$B$130,MATCH($B262,'Project Pipeline'!$A$7:$A$130,0)+13,1)))/INDEX('Project Pipeline'!$B$8:$B$130,MATCH($B262,'Project Pipeline'!$A$7:$A$130,0)+14,1)</f>
        <v>0.75</v>
      </c>
      <c r="I262" s="6">
        <f>INDEX('Project Pipeline'!$B$8:$B$130,MATCH($B262,'Project Pipeline'!$A$7:$A$130,0)+13,1)</f>
        <v>21.124739598583997</v>
      </c>
      <c r="J262" s="6">
        <f>INDEX('Project Pipeline'!$B$8:$B$130,MATCH($B262,'Project Pipeline'!$A$7:$A$130,0)+14,1)</f>
        <v>60</v>
      </c>
    </row>
    <row r="263" spans="1:10" x14ac:dyDescent="0.2">
      <c r="A263" s="604">
        <f t="shared" si="45"/>
        <v>12</v>
      </c>
      <c r="B263" s="604" t="s">
        <v>14</v>
      </c>
      <c r="C263" s="2">
        <f t="shared" si="46"/>
        <v>15</v>
      </c>
      <c r="D263" s="28" t="str">
        <f t="shared" si="41"/>
        <v>012-015</v>
      </c>
      <c r="E263" s="604">
        <f t="shared" si="44"/>
        <v>34</v>
      </c>
      <c r="F263" s="32">
        <f>INDEX('Project Pipeline'!$B$8:$B$130,MATCH($B263,'Project Pipeline'!$A$7:$A$130,0),1)</f>
        <v>2000</v>
      </c>
      <c r="G263" s="32">
        <f>INDEX('Project Pipeline'!$B$8:$B$130,MATCH($B263,'Project Pipeline'!$A$7:$A$130,0)+3,1)*12</f>
        <v>2400</v>
      </c>
      <c r="H263" s="7">
        <f>(INDEX('Project Pipeline'!$B$8:$B$130,MATCH($B263,'Project Pipeline'!$A$7:$A$130,0)+6,1)*INDEX('Project Pipeline'!$B$8:$B$130,MATCH($B263,'Project Pipeline'!$A$7:$A$130,0)+13,1)+INDEX('Project Pipeline'!$B$8:$B$130,MATCH($B263,'Project Pipeline'!$A$7:$A$130,0)+7,1)*(INDEX('Project Pipeline'!$B$8:$B$130,MATCH($B263,'Project Pipeline'!$A$7:$A$130,0)+14,1)-INDEX('Project Pipeline'!$B$8:$B$130,MATCH($B263,'Project Pipeline'!$A$7:$A$130,0)+13,1)))/INDEX('Project Pipeline'!$B$8:$B$130,MATCH($B263,'Project Pipeline'!$A$7:$A$130,0)+14,1)</f>
        <v>0.75</v>
      </c>
      <c r="I263" s="6">
        <f>INDEX('Project Pipeline'!$B$8:$B$130,MATCH($B263,'Project Pipeline'!$A$7:$A$130,0)+13,1)</f>
        <v>21.124739598583997</v>
      </c>
      <c r="J263" s="6">
        <f>INDEX('Project Pipeline'!$B$8:$B$130,MATCH($B263,'Project Pipeline'!$A$7:$A$130,0)+14,1)</f>
        <v>60</v>
      </c>
    </row>
    <row r="264" spans="1:10" x14ac:dyDescent="0.2">
      <c r="A264" s="604">
        <f t="shared" si="45"/>
        <v>12</v>
      </c>
      <c r="B264" s="604" t="s">
        <v>14</v>
      </c>
      <c r="C264" s="2">
        <f t="shared" si="46"/>
        <v>16</v>
      </c>
      <c r="D264" s="28" t="str">
        <f t="shared" si="41"/>
        <v>012-016</v>
      </c>
      <c r="E264" s="604">
        <f t="shared" si="44"/>
        <v>36</v>
      </c>
      <c r="F264" s="32">
        <f>INDEX('Project Pipeline'!$B$8:$B$130,MATCH($B264,'Project Pipeline'!$A$7:$A$130,0),1)</f>
        <v>2000</v>
      </c>
      <c r="G264" s="32">
        <f>INDEX('Project Pipeline'!$B$8:$B$130,MATCH($B264,'Project Pipeline'!$A$7:$A$130,0)+3,1)*12</f>
        <v>2400</v>
      </c>
      <c r="H264" s="7">
        <f>(INDEX('Project Pipeline'!$B$8:$B$130,MATCH($B264,'Project Pipeline'!$A$7:$A$130,0)+6,1)*INDEX('Project Pipeline'!$B$8:$B$130,MATCH($B264,'Project Pipeline'!$A$7:$A$130,0)+13,1)+INDEX('Project Pipeline'!$B$8:$B$130,MATCH($B264,'Project Pipeline'!$A$7:$A$130,0)+7,1)*(INDEX('Project Pipeline'!$B$8:$B$130,MATCH($B264,'Project Pipeline'!$A$7:$A$130,0)+14,1)-INDEX('Project Pipeline'!$B$8:$B$130,MATCH($B264,'Project Pipeline'!$A$7:$A$130,0)+13,1)))/INDEX('Project Pipeline'!$B$8:$B$130,MATCH($B264,'Project Pipeline'!$A$7:$A$130,0)+14,1)</f>
        <v>0.75</v>
      </c>
      <c r="I264" s="6">
        <f>INDEX('Project Pipeline'!$B$8:$B$130,MATCH($B264,'Project Pipeline'!$A$7:$A$130,0)+13,1)</f>
        <v>21.124739598583997</v>
      </c>
      <c r="J264" s="6">
        <f>INDEX('Project Pipeline'!$B$8:$B$130,MATCH($B264,'Project Pipeline'!$A$7:$A$130,0)+14,1)</f>
        <v>60</v>
      </c>
    </row>
    <row r="265" spans="1:10" x14ac:dyDescent="0.2">
      <c r="A265" s="604">
        <f t="shared" si="45"/>
        <v>12</v>
      </c>
      <c r="B265" s="604" t="s">
        <v>14</v>
      </c>
      <c r="C265" s="2">
        <f t="shared" si="46"/>
        <v>17</v>
      </c>
      <c r="D265" s="28" t="str">
        <f t="shared" si="41"/>
        <v>012-017</v>
      </c>
      <c r="E265" s="604">
        <f t="shared" si="44"/>
        <v>38</v>
      </c>
      <c r="F265" s="32">
        <f>INDEX('Project Pipeline'!$B$8:$B$130,MATCH($B265,'Project Pipeline'!$A$7:$A$130,0),1)</f>
        <v>2000</v>
      </c>
      <c r="G265" s="32">
        <f>INDEX('Project Pipeline'!$B$8:$B$130,MATCH($B265,'Project Pipeline'!$A$7:$A$130,0)+3,1)*12</f>
        <v>2400</v>
      </c>
      <c r="H265" s="7">
        <f>(INDEX('Project Pipeline'!$B$8:$B$130,MATCH($B265,'Project Pipeline'!$A$7:$A$130,0)+6,1)*INDEX('Project Pipeline'!$B$8:$B$130,MATCH($B265,'Project Pipeline'!$A$7:$A$130,0)+13,1)+INDEX('Project Pipeline'!$B$8:$B$130,MATCH($B265,'Project Pipeline'!$A$7:$A$130,0)+7,1)*(INDEX('Project Pipeline'!$B$8:$B$130,MATCH($B265,'Project Pipeline'!$A$7:$A$130,0)+14,1)-INDEX('Project Pipeline'!$B$8:$B$130,MATCH($B265,'Project Pipeline'!$A$7:$A$130,0)+13,1)))/INDEX('Project Pipeline'!$B$8:$B$130,MATCH($B265,'Project Pipeline'!$A$7:$A$130,0)+14,1)</f>
        <v>0.75</v>
      </c>
      <c r="I265" s="6">
        <f>INDEX('Project Pipeline'!$B$8:$B$130,MATCH($B265,'Project Pipeline'!$A$7:$A$130,0)+13,1)</f>
        <v>21.124739598583997</v>
      </c>
      <c r="J265" s="6">
        <f>INDEX('Project Pipeline'!$B$8:$B$130,MATCH($B265,'Project Pipeline'!$A$7:$A$130,0)+14,1)</f>
        <v>60</v>
      </c>
    </row>
    <row r="266" spans="1:10" x14ac:dyDescent="0.2">
      <c r="A266" s="604">
        <f t="shared" si="45"/>
        <v>12</v>
      </c>
      <c r="B266" s="604" t="s">
        <v>14</v>
      </c>
      <c r="C266" s="2">
        <f t="shared" si="46"/>
        <v>18</v>
      </c>
      <c r="D266" s="28" t="str">
        <f t="shared" si="41"/>
        <v>012-018</v>
      </c>
      <c r="E266" s="604">
        <f t="shared" si="44"/>
        <v>40</v>
      </c>
      <c r="F266" s="32">
        <f>INDEX('Project Pipeline'!$B$8:$B$130,MATCH($B266,'Project Pipeline'!$A$7:$A$130,0),1)</f>
        <v>2000</v>
      </c>
      <c r="G266" s="32">
        <f>INDEX('Project Pipeline'!$B$8:$B$130,MATCH($B266,'Project Pipeline'!$A$7:$A$130,0)+3,1)*12</f>
        <v>2400</v>
      </c>
      <c r="H266" s="7">
        <f>(INDEX('Project Pipeline'!$B$8:$B$130,MATCH($B266,'Project Pipeline'!$A$7:$A$130,0)+6,1)*INDEX('Project Pipeline'!$B$8:$B$130,MATCH($B266,'Project Pipeline'!$A$7:$A$130,0)+13,1)+INDEX('Project Pipeline'!$B$8:$B$130,MATCH($B266,'Project Pipeline'!$A$7:$A$130,0)+7,1)*(INDEX('Project Pipeline'!$B$8:$B$130,MATCH($B266,'Project Pipeline'!$A$7:$A$130,0)+14,1)-INDEX('Project Pipeline'!$B$8:$B$130,MATCH($B266,'Project Pipeline'!$A$7:$A$130,0)+13,1)))/INDEX('Project Pipeline'!$B$8:$B$130,MATCH($B266,'Project Pipeline'!$A$7:$A$130,0)+14,1)</f>
        <v>0.75</v>
      </c>
      <c r="I266" s="6">
        <f>INDEX('Project Pipeline'!$B$8:$B$130,MATCH($B266,'Project Pipeline'!$A$7:$A$130,0)+13,1)</f>
        <v>21.124739598583997</v>
      </c>
      <c r="J266" s="6">
        <f>INDEX('Project Pipeline'!$B$8:$B$130,MATCH($B266,'Project Pipeline'!$A$7:$A$130,0)+14,1)</f>
        <v>60</v>
      </c>
    </row>
    <row r="267" spans="1:10" x14ac:dyDescent="0.2">
      <c r="A267" s="604">
        <f t="shared" si="45"/>
        <v>12</v>
      </c>
      <c r="B267" s="604" t="s">
        <v>41</v>
      </c>
      <c r="C267" s="2">
        <f t="shared" si="46"/>
        <v>19</v>
      </c>
      <c r="D267" s="28" t="str">
        <f t="shared" si="41"/>
        <v>012-019</v>
      </c>
      <c r="E267" s="604">
        <f t="shared" si="44"/>
        <v>34</v>
      </c>
      <c r="F267" s="32">
        <f>INDEX('Project Pipeline'!$B$8:$B$130,MATCH($B267,'Project Pipeline'!$A$7:$A$130,0),1)</f>
        <v>25000</v>
      </c>
      <c r="G267" s="32">
        <f>INDEX('Project Pipeline'!$B$8:$B$130,MATCH($B267,'Project Pipeline'!$A$7:$A$130,0)+3,1)*12</f>
        <v>24000</v>
      </c>
      <c r="H267" s="7">
        <f>(INDEX('Project Pipeline'!$B$8:$B$130,MATCH($B267,'Project Pipeline'!$A$7:$A$130,0)+6,1)*INDEX('Project Pipeline'!$B$8:$B$130,MATCH($B267,'Project Pipeline'!$A$7:$A$130,0)+13,1)+INDEX('Project Pipeline'!$B$8:$B$130,MATCH($B267,'Project Pipeline'!$A$7:$A$130,0)+7,1)*(INDEX('Project Pipeline'!$B$8:$B$130,MATCH($B267,'Project Pipeline'!$A$7:$A$130,0)+14,1)-INDEX('Project Pipeline'!$B$8:$B$130,MATCH($B267,'Project Pipeline'!$A$7:$A$130,0)+13,1)))/INDEX('Project Pipeline'!$B$8:$B$130,MATCH($B267,'Project Pipeline'!$A$7:$A$130,0)+14,1)</f>
        <v>0.74999999999999989</v>
      </c>
      <c r="I267" s="6">
        <f>INDEX('Project Pipeline'!$B$8:$B$130,MATCH($B267,'Project Pipeline'!$A$7:$A$130,0)+13,1)</f>
        <v>26.772988721793375</v>
      </c>
      <c r="J267" s="6">
        <f>INDEX('Project Pipeline'!$B$8:$B$130,MATCH($B267,'Project Pipeline'!$A$7:$A$130,0)+14,1)</f>
        <v>120</v>
      </c>
    </row>
    <row r="268" spans="1:10" x14ac:dyDescent="0.2">
      <c r="A268" s="604">
        <f t="shared" si="45"/>
        <v>12</v>
      </c>
      <c r="B268" s="604" t="s">
        <v>41</v>
      </c>
      <c r="C268" s="2">
        <f t="shared" si="46"/>
        <v>20</v>
      </c>
      <c r="D268" s="28" t="str">
        <f t="shared" si="41"/>
        <v>012-020</v>
      </c>
      <c r="E268" s="604">
        <f t="shared" si="44"/>
        <v>40</v>
      </c>
      <c r="F268" s="32">
        <f>INDEX('Project Pipeline'!$B$8:$B$130,MATCH($B268,'Project Pipeline'!$A$7:$A$130,0),1)</f>
        <v>25000</v>
      </c>
      <c r="G268" s="32">
        <f>INDEX('Project Pipeline'!$B$8:$B$130,MATCH($B268,'Project Pipeline'!$A$7:$A$130,0)+3,1)*12</f>
        <v>24000</v>
      </c>
      <c r="H268" s="7">
        <f>(INDEX('Project Pipeline'!$B$8:$B$130,MATCH($B268,'Project Pipeline'!$A$7:$A$130,0)+6,1)*INDEX('Project Pipeline'!$B$8:$B$130,MATCH($B268,'Project Pipeline'!$A$7:$A$130,0)+13,1)+INDEX('Project Pipeline'!$B$8:$B$130,MATCH($B268,'Project Pipeline'!$A$7:$A$130,0)+7,1)*(INDEX('Project Pipeline'!$B$8:$B$130,MATCH($B268,'Project Pipeline'!$A$7:$A$130,0)+14,1)-INDEX('Project Pipeline'!$B$8:$B$130,MATCH($B268,'Project Pipeline'!$A$7:$A$130,0)+13,1)))/INDEX('Project Pipeline'!$B$8:$B$130,MATCH($B268,'Project Pipeline'!$A$7:$A$130,0)+14,1)</f>
        <v>0.74999999999999989</v>
      </c>
      <c r="I268" s="6">
        <f>INDEX('Project Pipeline'!$B$8:$B$130,MATCH($B268,'Project Pipeline'!$A$7:$A$130,0)+13,1)</f>
        <v>26.772988721793375</v>
      </c>
      <c r="J268" s="6">
        <f>INDEX('Project Pipeline'!$B$8:$B$130,MATCH($B268,'Project Pipeline'!$A$7:$A$130,0)+14,1)</f>
        <v>120</v>
      </c>
    </row>
    <row r="269" spans="1:10" x14ac:dyDescent="0.2">
      <c r="A269" s="604">
        <f>A249+1</f>
        <v>13</v>
      </c>
      <c r="B269" s="604" t="s">
        <v>15</v>
      </c>
      <c r="C269" s="2">
        <v>1</v>
      </c>
      <c r="D269" s="28" t="str">
        <f t="shared" ref="D269:D328" si="47">TEXT(A269,"000")&amp;"-"&amp;TEXT(C269,"000")</f>
        <v>013-001</v>
      </c>
      <c r="E269" s="604">
        <f t="shared" si="44"/>
        <v>30</v>
      </c>
      <c r="F269" s="32">
        <f>INDEX('Project Pipeline'!$B$8:$B$130,MATCH($B269,'Project Pipeline'!$A$7:$A$130,0),1)</f>
        <v>15000</v>
      </c>
      <c r="G269" s="32">
        <f>INDEX('Project Pipeline'!$B$8:$B$130,MATCH($B269,'Project Pipeline'!$A$7:$A$130,0)+3,1)*12</f>
        <v>6000</v>
      </c>
      <c r="H269" s="7">
        <f>(INDEX('Project Pipeline'!$B$8:$B$130,MATCH($B269,'Project Pipeline'!$A$7:$A$130,0)+6,1)*INDEX('Project Pipeline'!$B$8:$B$130,MATCH($B269,'Project Pipeline'!$A$7:$A$130,0)+13,1)+INDEX('Project Pipeline'!$B$8:$B$130,MATCH($B269,'Project Pipeline'!$A$7:$A$130,0)+7,1)*(INDEX('Project Pipeline'!$B$8:$B$130,MATCH($B269,'Project Pipeline'!$A$7:$A$130,0)+14,1)-INDEX('Project Pipeline'!$B$8:$B$130,MATCH($B269,'Project Pipeline'!$A$7:$A$130,0)+13,1)))/INDEX('Project Pipeline'!$B$8:$B$130,MATCH($B269,'Project Pipeline'!$A$7:$A$130,0)+14,1)</f>
        <v>0.75</v>
      </c>
      <c r="I269" s="6">
        <f>INDEX('Project Pipeline'!$B$8:$B$130,MATCH($B269,'Project Pipeline'!$A$7:$A$130,0)+13,1)</f>
        <v>71.513178015521419</v>
      </c>
      <c r="J269" s="6">
        <f>INDEX('Project Pipeline'!$B$8:$B$130,MATCH($B269,'Project Pipeline'!$A$7:$A$130,0)+14,1)</f>
        <v>96</v>
      </c>
    </row>
    <row r="270" spans="1:10" x14ac:dyDescent="0.2">
      <c r="A270" s="604">
        <f t="shared" si="45"/>
        <v>13</v>
      </c>
      <c r="B270" s="604" t="s">
        <v>15</v>
      </c>
      <c r="C270" s="2">
        <f t="shared" ref="C270:C288" si="48">C269+1</f>
        <v>2</v>
      </c>
      <c r="D270" s="28" t="str">
        <f t="shared" si="47"/>
        <v>013-002</v>
      </c>
      <c r="E270" s="604">
        <f t="shared" si="44"/>
        <v>33</v>
      </c>
      <c r="F270" s="32">
        <f>INDEX('Project Pipeline'!$B$8:$B$130,MATCH($B270,'Project Pipeline'!$A$7:$A$130,0),1)</f>
        <v>15000</v>
      </c>
      <c r="G270" s="32">
        <f>INDEX('Project Pipeline'!$B$8:$B$130,MATCH($B270,'Project Pipeline'!$A$7:$A$130,0)+3,1)*12</f>
        <v>6000</v>
      </c>
      <c r="H270" s="7">
        <f>(INDEX('Project Pipeline'!$B$8:$B$130,MATCH($B270,'Project Pipeline'!$A$7:$A$130,0)+6,1)*INDEX('Project Pipeline'!$B$8:$B$130,MATCH($B270,'Project Pipeline'!$A$7:$A$130,0)+13,1)+INDEX('Project Pipeline'!$B$8:$B$130,MATCH($B270,'Project Pipeline'!$A$7:$A$130,0)+7,1)*(INDEX('Project Pipeline'!$B$8:$B$130,MATCH($B270,'Project Pipeline'!$A$7:$A$130,0)+14,1)-INDEX('Project Pipeline'!$B$8:$B$130,MATCH($B270,'Project Pipeline'!$A$7:$A$130,0)+13,1)))/INDEX('Project Pipeline'!$B$8:$B$130,MATCH($B270,'Project Pipeline'!$A$7:$A$130,0)+14,1)</f>
        <v>0.75</v>
      </c>
      <c r="I270" s="6">
        <f>INDEX('Project Pipeline'!$B$8:$B$130,MATCH($B270,'Project Pipeline'!$A$7:$A$130,0)+13,1)</f>
        <v>71.513178015521419</v>
      </c>
      <c r="J270" s="6">
        <f>INDEX('Project Pipeline'!$B$8:$B$130,MATCH($B270,'Project Pipeline'!$A$7:$A$130,0)+14,1)</f>
        <v>96</v>
      </c>
    </row>
    <row r="271" spans="1:10" x14ac:dyDescent="0.2">
      <c r="A271" s="604">
        <f t="shared" si="45"/>
        <v>13</v>
      </c>
      <c r="B271" s="604" t="s">
        <v>15</v>
      </c>
      <c r="C271" s="2">
        <f t="shared" si="48"/>
        <v>3</v>
      </c>
      <c r="D271" s="28" t="str">
        <f t="shared" si="47"/>
        <v>013-003</v>
      </c>
      <c r="E271" s="604">
        <f t="shared" si="44"/>
        <v>36</v>
      </c>
      <c r="F271" s="32">
        <f>INDEX('Project Pipeline'!$B$8:$B$130,MATCH($B271,'Project Pipeline'!$A$7:$A$130,0),1)</f>
        <v>15000</v>
      </c>
      <c r="G271" s="32">
        <f>INDEX('Project Pipeline'!$B$8:$B$130,MATCH($B271,'Project Pipeline'!$A$7:$A$130,0)+3,1)*12</f>
        <v>6000</v>
      </c>
      <c r="H271" s="7">
        <f>(INDEX('Project Pipeline'!$B$8:$B$130,MATCH($B271,'Project Pipeline'!$A$7:$A$130,0)+6,1)*INDEX('Project Pipeline'!$B$8:$B$130,MATCH($B271,'Project Pipeline'!$A$7:$A$130,0)+13,1)+INDEX('Project Pipeline'!$B$8:$B$130,MATCH($B271,'Project Pipeline'!$A$7:$A$130,0)+7,1)*(INDEX('Project Pipeline'!$B$8:$B$130,MATCH($B271,'Project Pipeline'!$A$7:$A$130,0)+14,1)-INDEX('Project Pipeline'!$B$8:$B$130,MATCH($B271,'Project Pipeline'!$A$7:$A$130,0)+13,1)))/INDEX('Project Pipeline'!$B$8:$B$130,MATCH($B271,'Project Pipeline'!$A$7:$A$130,0)+14,1)</f>
        <v>0.75</v>
      </c>
      <c r="I271" s="6">
        <f>INDEX('Project Pipeline'!$B$8:$B$130,MATCH($B271,'Project Pipeline'!$A$7:$A$130,0)+13,1)</f>
        <v>71.513178015521419</v>
      </c>
      <c r="J271" s="6">
        <f>INDEX('Project Pipeline'!$B$8:$B$130,MATCH($B271,'Project Pipeline'!$A$7:$A$130,0)+14,1)</f>
        <v>96</v>
      </c>
    </row>
    <row r="272" spans="1:10" x14ac:dyDescent="0.2">
      <c r="A272" s="604">
        <f t="shared" si="45"/>
        <v>13</v>
      </c>
      <c r="B272" s="604" t="s">
        <v>15</v>
      </c>
      <c r="C272" s="2">
        <f t="shared" si="48"/>
        <v>4</v>
      </c>
      <c r="D272" s="28" t="str">
        <f t="shared" si="47"/>
        <v>013-004</v>
      </c>
      <c r="E272" s="604">
        <f t="shared" si="44"/>
        <v>38</v>
      </c>
      <c r="F272" s="32">
        <f>INDEX('Project Pipeline'!$B$8:$B$130,MATCH($B272,'Project Pipeline'!$A$7:$A$130,0),1)</f>
        <v>15000</v>
      </c>
      <c r="G272" s="32">
        <f>INDEX('Project Pipeline'!$B$8:$B$130,MATCH($B272,'Project Pipeline'!$A$7:$A$130,0)+3,1)*12</f>
        <v>6000</v>
      </c>
      <c r="H272" s="7">
        <f>(INDEX('Project Pipeline'!$B$8:$B$130,MATCH($B272,'Project Pipeline'!$A$7:$A$130,0)+6,1)*INDEX('Project Pipeline'!$B$8:$B$130,MATCH($B272,'Project Pipeline'!$A$7:$A$130,0)+13,1)+INDEX('Project Pipeline'!$B$8:$B$130,MATCH($B272,'Project Pipeline'!$A$7:$A$130,0)+7,1)*(INDEX('Project Pipeline'!$B$8:$B$130,MATCH($B272,'Project Pipeline'!$A$7:$A$130,0)+14,1)-INDEX('Project Pipeline'!$B$8:$B$130,MATCH($B272,'Project Pipeline'!$A$7:$A$130,0)+13,1)))/INDEX('Project Pipeline'!$B$8:$B$130,MATCH($B272,'Project Pipeline'!$A$7:$A$130,0)+14,1)</f>
        <v>0.75</v>
      </c>
      <c r="I272" s="6">
        <f>INDEX('Project Pipeline'!$B$8:$B$130,MATCH($B272,'Project Pipeline'!$A$7:$A$130,0)+13,1)</f>
        <v>71.513178015521419</v>
      </c>
      <c r="J272" s="6">
        <f>INDEX('Project Pipeline'!$B$8:$B$130,MATCH($B272,'Project Pipeline'!$A$7:$A$130,0)+14,1)</f>
        <v>96</v>
      </c>
    </row>
    <row r="273" spans="1:10" x14ac:dyDescent="0.2">
      <c r="A273" s="604">
        <f t="shared" si="45"/>
        <v>13</v>
      </c>
      <c r="B273" s="604" t="s">
        <v>463</v>
      </c>
      <c r="C273" s="2">
        <f t="shared" si="48"/>
        <v>5</v>
      </c>
      <c r="D273" s="28" t="str">
        <f t="shared" si="47"/>
        <v>013-005</v>
      </c>
      <c r="E273" s="604">
        <f t="shared" si="44"/>
        <v>39</v>
      </c>
      <c r="F273" s="32">
        <f>INDEX('Project Pipeline'!$B$8:$B$130,MATCH($B273,'Project Pipeline'!$A$7:$A$130,0),1)</f>
        <v>20000</v>
      </c>
      <c r="G273" s="32">
        <f>INDEX('Project Pipeline'!$B$8:$B$130,MATCH($B273,'Project Pipeline'!$A$7:$A$130,0)+3,1)*12</f>
        <v>30000</v>
      </c>
      <c r="H273" s="7">
        <f>(INDEX('Project Pipeline'!$B$8:$B$130,MATCH($B273,'Project Pipeline'!$A$7:$A$130,0)+6,1)*INDEX('Project Pipeline'!$B$8:$B$130,MATCH($B273,'Project Pipeline'!$A$7:$A$130,0)+13,1)+INDEX('Project Pipeline'!$B$8:$B$130,MATCH($B273,'Project Pipeline'!$A$7:$A$130,0)+7,1)*(INDEX('Project Pipeline'!$B$8:$B$130,MATCH($B273,'Project Pipeline'!$A$7:$A$130,0)+14,1)-INDEX('Project Pipeline'!$B$8:$B$130,MATCH($B273,'Project Pipeline'!$A$7:$A$130,0)+13,1)))/INDEX('Project Pipeline'!$B$8:$B$130,MATCH($B273,'Project Pipeline'!$A$7:$A$130,0)+14,1)</f>
        <v>0.75</v>
      </c>
      <c r="I273" s="6">
        <f>INDEX('Project Pipeline'!$B$8:$B$130,MATCH($B273,'Project Pipeline'!$A$7:$A$130,0)+13,1)</f>
        <v>28.691659673197091</v>
      </c>
      <c r="J273" s="6">
        <f>INDEX('Project Pipeline'!$B$8:$B$130,MATCH($B273,'Project Pipeline'!$A$7:$A$130,0)+14,1)</f>
        <v>60</v>
      </c>
    </row>
    <row r="274" spans="1:10" x14ac:dyDescent="0.2">
      <c r="A274" s="604">
        <f t="shared" si="45"/>
        <v>13</v>
      </c>
      <c r="B274" s="604" t="s">
        <v>463</v>
      </c>
      <c r="C274" s="2">
        <f t="shared" si="48"/>
        <v>6</v>
      </c>
      <c r="D274" s="28" t="str">
        <f t="shared" si="47"/>
        <v>013-006</v>
      </c>
      <c r="E274" s="604">
        <f t="shared" si="44"/>
        <v>39</v>
      </c>
      <c r="F274" s="32">
        <f>INDEX('Project Pipeline'!$B$8:$B$130,MATCH($B274,'Project Pipeline'!$A$7:$A$130,0),1)</f>
        <v>20000</v>
      </c>
      <c r="G274" s="32">
        <f>INDEX('Project Pipeline'!$B$8:$B$130,MATCH($B274,'Project Pipeline'!$A$7:$A$130,0)+3,1)*12</f>
        <v>30000</v>
      </c>
      <c r="H274" s="7">
        <f>(INDEX('Project Pipeline'!$B$8:$B$130,MATCH($B274,'Project Pipeline'!$A$7:$A$130,0)+6,1)*INDEX('Project Pipeline'!$B$8:$B$130,MATCH($B274,'Project Pipeline'!$A$7:$A$130,0)+13,1)+INDEX('Project Pipeline'!$B$8:$B$130,MATCH($B274,'Project Pipeline'!$A$7:$A$130,0)+7,1)*(INDEX('Project Pipeline'!$B$8:$B$130,MATCH($B274,'Project Pipeline'!$A$7:$A$130,0)+14,1)-INDEX('Project Pipeline'!$B$8:$B$130,MATCH($B274,'Project Pipeline'!$A$7:$A$130,0)+13,1)))/INDEX('Project Pipeline'!$B$8:$B$130,MATCH($B274,'Project Pipeline'!$A$7:$A$130,0)+14,1)</f>
        <v>0.75</v>
      </c>
      <c r="I274" s="6">
        <f>INDEX('Project Pipeline'!$B$8:$B$130,MATCH($B274,'Project Pipeline'!$A$7:$A$130,0)+13,1)</f>
        <v>28.691659673197091</v>
      </c>
      <c r="J274" s="6">
        <f>INDEX('Project Pipeline'!$B$8:$B$130,MATCH($B274,'Project Pipeline'!$A$7:$A$130,0)+14,1)</f>
        <v>60</v>
      </c>
    </row>
    <row r="275" spans="1:10" x14ac:dyDescent="0.2">
      <c r="A275" s="604">
        <f t="shared" si="45"/>
        <v>13</v>
      </c>
      <c r="B275" s="604" t="s">
        <v>463</v>
      </c>
      <c r="C275" s="2">
        <f t="shared" si="48"/>
        <v>7</v>
      </c>
      <c r="D275" s="28" t="str">
        <f t="shared" si="47"/>
        <v>013-007</v>
      </c>
      <c r="E275" s="604">
        <f t="shared" si="44"/>
        <v>40</v>
      </c>
      <c r="F275" s="32">
        <f>INDEX('Project Pipeline'!$B$8:$B$130,MATCH($B275,'Project Pipeline'!$A$7:$A$130,0),1)</f>
        <v>20000</v>
      </c>
      <c r="G275" s="32">
        <f>INDEX('Project Pipeline'!$B$8:$B$130,MATCH($B275,'Project Pipeline'!$A$7:$A$130,0)+3,1)*12</f>
        <v>30000</v>
      </c>
      <c r="H275" s="7">
        <f>(INDEX('Project Pipeline'!$B$8:$B$130,MATCH($B275,'Project Pipeline'!$A$7:$A$130,0)+6,1)*INDEX('Project Pipeline'!$B$8:$B$130,MATCH($B275,'Project Pipeline'!$A$7:$A$130,0)+13,1)+INDEX('Project Pipeline'!$B$8:$B$130,MATCH($B275,'Project Pipeline'!$A$7:$A$130,0)+7,1)*(INDEX('Project Pipeline'!$B$8:$B$130,MATCH($B275,'Project Pipeline'!$A$7:$A$130,0)+14,1)-INDEX('Project Pipeline'!$B$8:$B$130,MATCH($B275,'Project Pipeline'!$A$7:$A$130,0)+13,1)))/INDEX('Project Pipeline'!$B$8:$B$130,MATCH($B275,'Project Pipeline'!$A$7:$A$130,0)+14,1)</f>
        <v>0.75</v>
      </c>
      <c r="I275" s="6">
        <f>INDEX('Project Pipeline'!$B$8:$B$130,MATCH($B275,'Project Pipeline'!$A$7:$A$130,0)+13,1)</f>
        <v>28.691659673197091</v>
      </c>
      <c r="J275" s="6">
        <f>INDEX('Project Pipeline'!$B$8:$B$130,MATCH($B275,'Project Pipeline'!$A$7:$A$130,0)+14,1)</f>
        <v>60</v>
      </c>
    </row>
    <row r="276" spans="1:10" x14ac:dyDescent="0.2">
      <c r="A276" s="604">
        <f t="shared" si="45"/>
        <v>13</v>
      </c>
      <c r="B276" s="604" t="s">
        <v>463</v>
      </c>
      <c r="C276" s="2">
        <f t="shared" si="48"/>
        <v>8</v>
      </c>
      <c r="D276" s="28" t="str">
        <f t="shared" si="47"/>
        <v>013-008</v>
      </c>
      <c r="E276" s="604">
        <f t="shared" si="44"/>
        <v>40</v>
      </c>
      <c r="F276" s="32">
        <f>INDEX('Project Pipeline'!$B$8:$B$130,MATCH($B276,'Project Pipeline'!$A$7:$A$130,0),1)</f>
        <v>20000</v>
      </c>
      <c r="G276" s="32">
        <f>INDEX('Project Pipeline'!$B$8:$B$130,MATCH($B276,'Project Pipeline'!$A$7:$A$130,0)+3,1)*12</f>
        <v>30000</v>
      </c>
      <c r="H276" s="7">
        <f>(INDEX('Project Pipeline'!$B$8:$B$130,MATCH($B276,'Project Pipeline'!$A$7:$A$130,0)+6,1)*INDEX('Project Pipeline'!$B$8:$B$130,MATCH($B276,'Project Pipeline'!$A$7:$A$130,0)+13,1)+INDEX('Project Pipeline'!$B$8:$B$130,MATCH($B276,'Project Pipeline'!$A$7:$A$130,0)+7,1)*(INDEX('Project Pipeline'!$B$8:$B$130,MATCH($B276,'Project Pipeline'!$A$7:$A$130,0)+14,1)-INDEX('Project Pipeline'!$B$8:$B$130,MATCH($B276,'Project Pipeline'!$A$7:$A$130,0)+13,1)))/INDEX('Project Pipeline'!$B$8:$B$130,MATCH($B276,'Project Pipeline'!$A$7:$A$130,0)+14,1)</f>
        <v>0.75</v>
      </c>
      <c r="I276" s="6">
        <f>INDEX('Project Pipeline'!$B$8:$B$130,MATCH($B276,'Project Pipeline'!$A$7:$A$130,0)+13,1)</f>
        <v>28.691659673197091</v>
      </c>
      <c r="J276" s="6">
        <f>INDEX('Project Pipeline'!$B$8:$B$130,MATCH($B276,'Project Pipeline'!$A$7:$A$130,0)+14,1)</f>
        <v>60</v>
      </c>
    </row>
    <row r="277" spans="1:10" x14ac:dyDescent="0.2">
      <c r="A277" s="604">
        <f t="shared" si="45"/>
        <v>13</v>
      </c>
      <c r="B277" s="604" t="s">
        <v>464</v>
      </c>
      <c r="C277" s="2">
        <f t="shared" si="48"/>
        <v>9</v>
      </c>
      <c r="D277" s="28" t="str">
        <f t="shared" si="47"/>
        <v>013-009</v>
      </c>
      <c r="E277" s="604">
        <f t="shared" si="44"/>
        <v>31</v>
      </c>
      <c r="F277" s="32">
        <f>INDEX('Project Pipeline'!$B$8:$B$130,MATCH($B277,'Project Pipeline'!$A$7:$A$130,0),1)</f>
        <v>10000</v>
      </c>
      <c r="G277" s="32">
        <f>INDEX('Project Pipeline'!$B$8:$B$130,MATCH($B277,'Project Pipeline'!$A$7:$A$130,0)+3,1)*12</f>
        <v>4800</v>
      </c>
      <c r="H277" s="7">
        <f>(INDEX('Project Pipeline'!$B$8:$B$130,MATCH($B277,'Project Pipeline'!$A$7:$A$130,0)+6,1)*INDEX('Project Pipeline'!$B$8:$B$130,MATCH($B277,'Project Pipeline'!$A$7:$A$130,0)+13,1)+INDEX('Project Pipeline'!$B$8:$B$130,MATCH($B277,'Project Pipeline'!$A$7:$A$130,0)+7,1)*(INDEX('Project Pipeline'!$B$8:$B$130,MATCH($B277,'Project Pipeline'!$A$7:$A$130,0)+14,1)-INDEX('Project Pipeline'!$B$8:$B$130,MATCH($B277,'Project Pipeline'!$A$7:$A$130,0)+13,1)))/INDEX('Project Pipeline'!$B$8:$B$130,MATCH($B277,'Project Pipeline'!$A$7:$A$130,0)+14,1)</f>
        <v>0.75</v>
      </c>
      <c r="I277" s="6">
        <f>INDEX('Project Pipeline'!$B$8:$B$130,MATCH($B277,'Project Pipeline'!$A$7:$A$130,0)+13,1)</f>
        <v>57.680135957776329</v>
      </c>
      <c r="J277" s="6">
        <f>INDEX('Project Pipeline'!$B$8:$B$130,MATCH($B277,'Project Pipeline'!$A$7:$A$130,0)+14,1)</f>
        <v>60</v>
      </c>
    </row>
    <row r="278" spans="1:10" x14ac:dyDescent="0.2">
      <c r="A278" s="604">
        <f t="shared" si="45"/>
        <v>13</v>
      </c>
      <c r="B278" s="604" t="s">
        <v>464</v>
      </c>
      <c r="C278" s="2">
        <f t="shared" si="48"/>
        <v>10</v>
      </c>
      <c r="D278" s="28" t="str">
        <f t="shared" si="47"/>
        <v>013-010</v>
      </c>
      <c r="E278" s="604">
        <f t="shared" si="44"/>
        <v>34</v>
      </c>
      <c r="F278" s="32">
        <f>INDEX('Project Pipeline'!$B$8:$B$130,MATCH($B278,'Project Pipeline'!$A$7:$A$130,0),1)</f>
        <v>10000</v>
      </c>
      <c r="G278" s="32">
        <f>INDEX('Project Pipeline'!$B$8:$B$130,MATCH($B278,'Project Pipeline'!$A$7:$A$130,0)+3,1)*12</f>
        <v>4800</v>
      </c>
      <c r="H278" s="7">
        <f>(INDEX('Project Pipeline'!$B$8:$B$130,MATCH($B278,'Project Pipeline'!$A$7:$A$130,0)+6,1)*INDEX('Project Pipeline'!$B$8:$B$130,MATCH($B278,'Project Pipeline'!$A$7:$A$130,0)+13,1)+INDEX('Project Pipeline'!$B$8:$B$130,MATCH($B278,'Project Pipeline'!$A$7:$A$130,0)+7,1)*(INDEX('Project Pipeline'!$B$8:$B$130,MATCH($B278,'Project Pipeline'!$A$7:$A$130,0)+14,1)-INDEX('Project Pipeline'!$B$8:$B$130,MATCH($B278,'Project Pipeline'!$A$7:$A$130,0)+13,1)))/INDEX('Project Pipeline'!$B$8:$B$130,MATCH($B278,'Project Pipeline'!$A$7:$A$130,0)+14,1)</f>
        <v>0.75</v>
      </c>
      <c r="I278" s="6">
        <f>INDEX('Project Pipeline'!$B$8:$B$130,MATCH($B278,'Project Pipeline'!$A$7:$A$130,0)+13,1)</f>
        <v>57.680135957776329</v>
      </c>
      <c r="J278" s="6">
        <f>INDEX('Project Pipeline'!$B$8:$B$130,MATCH($B278,'Project Pipeline'!$A$7:$A$130,0)+14,1)</f>
        <v>60</v>
      </c>
    </row>
    <row r="279" spans="1:10" x14ac:dyDescent="0.2">
      <c r="A279" s="604">
        <f t="shared" si="45"/>
        <v>13</v>
      </c>
      <c r="B279" s="604" t="s">
        <v>464</v>
      </c>
      <c r="C279" s="2">
        <f t="shared" si="48"/>
        <v>11</v>
      </c>
      <c r="D279" s="28" t="str">
        <f t="shared" si="47"/>
        <v>013-011</v>
      </c>
      <c r="E279" s="604">
        <f t="shared" si="44"/>
        <v>37</v>
      </c>
      <c r="F279" s="32">
        <f>INDEX('Project Pipeline'!$B$8:$B$130,MATCH($B279,'Project Pipeline'!$A$7:$A$130,0),1)</f>
        <v>10000</v>
      </c>
      <c r="G279" s="32">
        <f>INDEX('Project Pipeline'!$B$8:$B$130,MATCH($B279,'Project Pipeline'!$A$7:$A$130,0)+3,1)*12</f>
        <v>4800</v>
      </c>
      <c r="H279" s="7">
        <f>(INDEX('Project Pipeline'!$B$8:$B$130,MATCH($B279,'Project Pipeline'!$A$7:$A$130,0)+6,1)*INDEX('Project Pipeline'!$B$8:$B$130,MATCH($B279,'Project Pipeline'!$A$7:$A$130,0)+13,1)+INDEX('Project Pipeline'!$B$8:$B$130,MATCH($B279,'Project Pipeline'!$A$7:$A$130,0)+7,1)*(INDEX('Project Pipeline'!$B$8:$B$130,MATCH($B279,'Project Pipeline'!$A$7:$A$130,0)+14,1)-INDEX('Project Pipeline'!$B$8:$B$130,MATCH($B279,'Project Pipeline'!$A$7:$A$130,0)+13,1)))/INDEX('Project Pipeline'!$B$8:$B$130,MATCH($B279,'Project Pipeline'!$A$7:$A$130,0)+14,1)</f>
        <v>0.75</v>
      </c>
      <c r="I279" s="6">
        <f>INDEX('Project Pipeline'!$B$8:$B$130,MATCH($B279,'Project Pipeline'!$A$7:$A$130,0)+13,1)</f>
        <v>57.680135957776329</v>
      </c>
      <c r="J279" s="6">
        <f>INDEX('Project Pipeline'!$B$8:$B$130,MATCH($B279,'Project Pipeline'!$A$7:$A$130,0)+14,1)</f>
        <v>60</v>
      </c>
    </row>
    <row r="280" spans="1:10" x14ac:dyDescent="0.2">
      <c r="A280" s="604">
        <f t="shared" si="45"/>
        <v>13</v>
      </c>
      <c r="B280" s="604" t="s">
        <v>464</v>
      </c>
      <c r="C280" s="2">
        <f t="shared" si="48"/>
        <v>12</v>
      </c>
      <c r="D280" s="28" t="str">
        <f t="shared" si="47"/>
        <v>013-012</v>
      </c>
      <c r="E280" s="604">
        <f t="shared" si="44"/>
        <v>40</v>
      </c>
      <c r="F280" s="32">
        <f>INDEX('Project Pipeline'!$B$8:$B$130,MATCH($B280,'Project Pipeline'!$A$7:$A$130,0),1)</f>
        <v>10000</v>
      </c>
      <c r="G280" s="32">
        <f>INDEX('Project Pipeline'!$B$8:$B$130,MATCH($B280,'Project Pipeline'!$A$7:$A$130,0)+3,1)*12</f>
        <v>4800</v>
      </c>
      <c r="H280" s="7">
        <f>(INDEX('Project Pipeline'!$B$8:$B$130,MATCH($B280,'Project Pipeline'!$A$7:$A$130,0)+6,1)*INDEX('Project Pipeline'!$B$8:$B$130,MATCH($B280,'Project Pipeline'!$A$7:$A$130,0)+13,1)+INDEX('Project Pipeline'!$B$8:$B$130,MATCH($B280,'Project Pipeline'!$A$7:$A$130,0)+7,1)*(INDEX('Project Pipeline'!$B$8:$B$130,MATCH($B280,'Project Pipeline'!$A$7:$A$130,0)+14,1)-INDEX('Project Pipeline'!$B$8:$B$130,MATCH($B280,'Project Pipeline'!$A$7:$A$130,0)+13,1)))/INDEX('Project Pipeline'!$B$8:$B$130,MATCH($B280,'Project Pipeline'!$A$7:$A$130,0)+14,1)</f>
        <v>0.75</v>
      </c>
      <c r="I280" s="6">
        <f>INDEX('Project Pipeline'!$B$8:$B$130,MATCH($B280,'Project Pipeline'!$A$7:$A$130,0)+13,1)</f>
        <v>57.680135957776329</v>
      </c>
      <c r="J280" s="6">
        <f>INDEX('Project Pipeline'!$B$8:$B$130,MATCH($B280,'Project Pipeline'!$A$7:$A$130,0)+14,1)</f>
        <v>60</v>
      </c>
    </row>
    <row r="281" spans="1:10" x14ac:dyDescent="0.2">
      <c r="A281" s="604">
        <f t="shared" si="45"/>
        <v>13</v>
      </c>
      <c r="B281" s="604" t="s">
        <v>14</v>
      </c>
      <c r="C281" s="2">
        <f t="shared" si="48"/>
        <v>13</v>
      </c>
      <c r="D281" s="28" t="str">
        <f t="shared" si="47"/>
        <v>013-013</v>
      </c>
      <c r="E281" s="604">
        <f t="shared" si="44"/>
        <v>31</v>
      </c>
      <c r="F281" s="32">
        <f>INDEX('Project Pipeline'!$B$8:$B$130,MATCH($B281,'Project Pipeline'!$A$7:$A$130,0),1)</f>
        <v>2000</v>
      </c>
      <c r="G281" s="32">
        <f>INDEX('Project Pipeline'!$B$8:$B$130,MATCH($B281,'Project Pipeline'!$A$7:$A$130,0)+3,1)*12</f>
        <v>2400</v>
      </c>
      <c r="H281" s="7">
        <f>(INDEX('Project Pipeline'!$B$8:$B$130,MATCH($B281,'Project Pipeline'!$A$7:$A$130,0)+6,1)*INDEX('Project Pipeline'!$B$8:$B$130,MATCH($B281,'Project Pipeline'!$A$7:$A$130,0)+13,1)+INDEX('Project Pipeline'!$B$8:$B$130,MATCH($B281,'Project Pipeline'!$A$7:$A$130,0)+7,1)*(INDEX('Project Pipeline'!$B$8:$B$130,MATCH($B281,'Project Pipeline'!$A$7:$A$130,0)+14,1)-INDEX('Project Pipeline'!$B$8:$B$130,MATCH($B281,'Project Pipeline'!$A$7:$A$130,0)+13,1)))/INDEX('Project Pipeline'!$B$8:$B$130,MATCH($B281,'Project Pipeline'!$A$7:$A$130,0)+14,1)</f>
        <v>0.75</v>
      </c>
      <c r="I281" s="6">
        <f>INDEX('Project Pipeline'!$B$8:$B$130,MATCH($B281,'Project Pipeline'!$A$7:$A$130,0)+13,1)</f>
        <v>21.124739598583997</v>
      </c>
      <c r="J281" s="6">
        <f>INDEX('Project Pipeline'!$B$8:$B$130,MATCH($B281,'Project Pipeline'!$A$7:$A$130,0)+14,1)</f>
        <v>60</v>
      </c>
    </row>
    <row r="282" spans="1:10" x14ac:dyDescent="0.2">
      <c r="A282" s="604">
        <f t="shared" si="45"/>
        <v>13</v>
      </c>
      <c r="B282" s="604" t="s">
        <v>14</v>
      </c>
      <c r="C282" s="2">
        <f t="shared" si="48"/>
        <v>14</v>
      </c>
      <c r="D282" s="28" t="str">
        <f t="shared" si="47"/>
        <v>013-014</v>
      </c>
      <c r="E282" s="604">
        <f t="shared" si="44"/>
        <v>33</v>
      </c>
      <c r="F282" s="32">
        <f>INDEX('Project Pipeline'!$B$8:$B$130,MATCH($B282,'Project Pipeline'!$A$7:$A$130,0),1)</f>
        <v>2000</v>
      </c>
      <c r="G282" s="32">
        <f>INDEX('Project Pipeline'!$B$8:$B$130,MATCH($B282,'Project Pipeline'!$A$7:$A$130,0)+3,1)*12</f>
        <v>2400</v>
      </c>
      <c r="H282" s="7">
        <f>(INDEX('Project Pipeline'!$B$8:$B$130,MATCH($B282,'Project Pipeline'!$A$7:$A$130,0)+6,1)*INDEX('Project Pipeline'!$B$8:$B$130,MATCH($B282,'Project Pipeline'!$A$7:$A$130,0)+13,1)+INDEX('Project Pipeline'!$B$8:$B$130,MATCH($B282,'Project Pipeline'!$A$7:$A$130,0)+7,1)*(INDEX('Project Pipeline'!$B$8:$B$130,MATCH($B282,'Project Pipeline'!$A$7:$A$130,0)+14,1)-INDEX('Project Pipeline'!$B$8:$B$130,MATCH($B282,'Project Pipeline'!$A$7:$A$130,0)+13,1)))/INDEX('Project Pipeline'!$B$8:$B$130,MATCH($B282,'Project Pipeline'!$A$7:$A$130,0)+14,1)</f>
        <v>0.75</v>
      </c>
      <c r="I282" s="6">
        <f>INDEX('Project Pipeline'!$B$8:$B$130,MATCH($B282,'Project Pipeline'!$A$7:$A$130,0)+13,1)</f>
        <v>21.124739598583997</v>
      </c>
      <c r="J282" s="6">
        <f>INDEX('Project Pipeline'!$B$8:$B$130,MATCH($B282,'Project Pipeline'!$A$7:$A$130,0)+14,1)</f>
        <v>60</v>
      </c>
    </row>
    <row r="283" spans="1:10" x14ac:dyDescent="0.2">
      <c r="A283" s="604">
        <f t="shared" si="45"/>
        <v>13</v>
      </c>
      <c r="B283" s="604" t="s">
        <v>14</v>
      </c>
      <c r="C283" s="2">
        <f t="shared" si="48"/>
        <v>15</v>
      </c>
      <c r="D283" s="28" t="str">
        <f t="shared" si="47"/>
        <v>013-015</v>
      </c>
      <c r="E283" s="604">
        <f t="shared" si="44"/>
        <v>35</v>
      </c>
      <c r="F283" s="32">
        <f>INDEX('Project Pipeline'!$B$8:$B$130,MATCH($B283,'Project Pipeline'!$A$7:$A$130,0),1)</f>
        <v>2000</v>
      </c>
      <c r="G283" s="32">
        <f>INDEX('Project Pipeline'!$B$8:$B$130,MATCH($B283,'Project Pipeline'!$A$7:$A$130,0)+3,1)*12</f>
        <v>2400</v>
      </c>
      <c r="H283" s="7">
        <f>(INDEX('Project Pipeline'!$B$8:$B$130,MATCH($B283,'Project Pipeline'!$A$7:$A$130,0)+6,1)*INDEX('Project Pipeline'!$B$8:$B$130,MATCH($B283,'Project Pipeline'!$A$7:$A$130,0)+13,1)+INDEX('Project Pipeline'!$B$8:$B$130,MATCH($B283,'Project Pipeline'!$A$7:$A$130,0)+7,1)*(INDEX('Project Pipeline'!$B$8:$B$130,MATCH($B283,'Project Pipeline'!$A$7:$A$130,0)+14,1)-INDEX('Project Pipeline'!$B$8:$B$130,MATCH($B283,'Project Pipeline'!$A$7:$A$130,0)+13,1)))/INDEX('Project Pipeline'!$B$8:$B$130,MATCH($B283,'Project Pipeline'!$A$7:$A$130,0)+14,1)</f>
        <v>0.75</v>
      </c>
      <c r="I283" s="6">
        <f>INDEX('Project Pipeline'!$B$8:$B$130,MATCH($B283,'Project Pipeline'!$A$7:$A$130,0)+13,1)</f>
        <v>21.124739598583997</v>
      </c>
      <c r="J283" s="6">
        <f>INDEX('Project Pipeline'!$B$8:$B$130,MATCH($B283,'Project Pipeline'!$A$7:$A$130,0)+14,1)</f>
        <v>60</v>
      </c>
    </row>
    <row r="284" spans="1:10" x14ac:dyDescent="0.2">
      <c r="A284" s="604">
        <f t="shared" si="45"/>
        <v>13</v>
      </c>
      <c r="B284" s="604" t="s">
        <v>14</v>
      </c>
      <c r="C284" s="2">
        <f t="shared" si="48"/>
        <v>16</v>
      </c>
      <c r="D284" s="28" t="str">
        <f t="shared" si="47"/>
        <v>013-016</v>
      </c>
      <c r="E284" s="604">
        <f t="shared" si="44"/>
        <v>37</v>
      </c>
      <c r="F284" s="32">
        <f>INDEX('Project Pipeline'!$B$8:$B$130,MATCH($B284,'Project Pipeline'!$A$7:$A$130,0),1)</f>
        <v>2000</v>
      </c>
      <c r="G284" s="32">
        <f>INDEX('Project Pipeline'!$B$8:$B$130,MATCH($B284,'Project Pipeline'!$A$7:$A$130,0)+3,1)*12</f>
        <v>2400</v>
      </c>
      <c r="H284" s="7">
        <f>(INDEX('Project Pipeline'!$B$8:$B$130,MATCH($B284,'Project Pipeline'!$A$7:$A$130,0)+6,1)*INDEX('Project Pipeline'!$B$8:$B$130,MATCH($B284,'Project Pipeline'!$A$7:$A$130,0)+13,1)+INDEX('Project Pipeline'!$B$8:$B$130,MATCH($B284,'Project Pipeline'!$A$7:$A$130,0)+7,1)*(INDEX('Project Pipeline'!$B$8:$B$130,MATCH($B284,'Project Pipeline'!$A$7:$A$130,0)+14,1)-INDEX('Project Pipeline'!$B$8:$B$130,MATCH($B284,'Project Pipeline'!$A$7:$A$130,0)+13,1)))/INDEX('Project Pipeline'!$B$8:$B$130,MATCH($B284,'Project Pipeline'!$A$7:$A$130,0)+14,1)</f>
        <v>0.75</v>
      </c>
      <c r="I284" s="6">
        <f>INDEX('Project Pipeline'!$B$8:$B$130,MATCH($B284,'Project Pipeline'!$A$7:$A$130,0)+13,1)</f>
        <v>21.124739598583997</v>
      </c>
      <c r="J284" s="6">
        <f>INDEX('Project Pipeline'!$B$8:$B$130,MATCH($B284,'Project Pipeline'!$A$7:$A$130,0)+14,1)</f>
        <v>60</v>
      </c>
    </row>
    <row r="285" spans="1:10" x14ac:dyDescent="0.2">
      <c r="A285" s="604">
        <f t="shared" si="45"/>
        <v>13</v>
      </c>
      <c r="B285" s="604" t="s">
        <v>14</v>
      </c>
      <c r="C285" s="2">
        <f t="shared" si="48"/>
        <v>17</v>
      </c>
      <c r="D285" s="28" t="str">
        <f t="shared" si="47"/>
        <v>013-017</v>
      </c>
      <c r="E285" s="604">
        <f t="shared" si="44"/>
        <v>39</v>
      </c>
      <c r="F285" s="32">
        <f>INDEX('Project Pipeline'!$B$8:$B$130,MATCH($B285,'Project Pipeline'!$A$7:$A$130,0),1)</f>
        <v>2000</v>
      </c>
      <c r="G285" s="32">
        <f>INDEX('Project Pipeline'!$B$8:$B$130,MATCH($B285,'Project Pipeline'!$A$7:$A$130,0)+3,1)*12</f>
        <v>2400</v>
      </c>
      <c r="H285" s="7">
        <f>(INDEX('Project Pipeline'!$B$8:$B$130,MATCH($B285,'Project Pipeline'!$A$7:$A$130,0)+6,1)*INDEX('Project Pipeline'!$B$8:$B$130,MATCH($B285,'Project Pipeline'!$A$7:$A$130,0)+13,1)+INDEX('Project Pipeline'!$B$8:$B$130,MATCH($B285,'Project Pipeline'!$A$7:$A$130,0)+7,1)*(INDEX('Project Pipeline'!$B$8:$B$130,MATCH($B285,'Project Pipeline'!$A$7:$A$130,0)+14,1)-INDEX('Project Pipeline'!$B$8:$B$130,MATCH($B285,'Project Pipeline'!$A$7:$A$130,0)+13,1)))/INDEX('Project Pipeline'!$B$8:$B$130,MATCH($B285,'Project Pipeline'!$A$7:$A$130,0)+14,1)</f>
        <v>0.75</v>
      </c>
      <c r="I285" s="6">
        <f>INDEX('Project Pipeline'!$B$8:$B$130,MATCH($B285,'Project Pipeline'!$A$7:$A$130,0)+13,1)</f>
        <v>21.124739598583997</v>
      </c>
      <c r="J285" s="6">
        <f>INDEX('Project Pipeline'!$B$8:$B$130,MATCH($B285,'Project Pipeline'!$A$7:$A$130,0)+14,1)</f>
        <v>60</v>
      </c>
    </row>
    <row r="286" spans="1:10" x14ac:dyDescent="0.2">
      <c r="A286" s="604">
        <f t="shared" si="45"/>
        <v>13</v>
      </c>
      <c r="B286" s="604" t="s">
        <v>14</v>
      </c>
      <c r="C286" s="2">
        <f t="shared" si="48"/>
        <v>18</v>
      </c>
      <c r="D286" s="28" t="str">
        <f t="shared" si="47"/>
        <v>013-018</v>
      </c>
      <c r="E286" s="604">
        <f t="shared" si="44"/>
        <v>41</v>
      </c>
      <c r="F286" s="32">
        <f>INDEX('Project Pipeline'!$B$8:$B$130,MATCH($B286,'Project Pipeline'!$A$7:$A$130,0),1)</f>
        <v>2000</v>
      </c>
      <c r="G286" s="32">
        <f>INDEX('Project Pipeline'!$B$8:$B$130,MATCH($B286,'Project Pipeline'!$A$7:$A$130,0)+3,1)*12</f>
        <v>2400</v>
      </c>
      <c r="H286" s="7">
        <f>(INDEX('Project Pipeline'!$B$8:$B$130,MATCH($B286,'Project Pipeline'!$A$7:$A$130,0)+6,1)*INDEX('Project Pipeline'!$B$8:$B$130,MATCH($B286,'Project Pipeline'!$A$7:$A$130,0)+13,1)+INDEX('Project Pipeline'!$B$8:$B$130,MATCH($B286,'Project Pipeline'!$A$7:$A$130,0)+7,1)*(INDEX('Project Pipeline'!$B$8:$B$130,MATCH($B286,'Project Pipeline'!$A$7:$A$130,0)+14,1)-INDEX('Project Pipeline'!$B$8:$B$130,MATCH($B286,'Project Pipeline'!$A$7:$A$130,0)+13,1)))/INDEX('Project Pipeline'!$B$8:$B$130,MATCH($B286,'Project Pipeline'!$A$7:$A$130,0)+14,1)</f>
        <v>0.75</v>
      </c>
      <c r="I286" s="6">
        <f>INDEX('Project Pipeline'!$B$8:$B$130,MATCH($B286,'Project Pipeline'!$A$7:$A$130,0)+13,1)</f>
        <v>21.124739598583997</v>
      </c>
      <c r="J286" s="6">
        <f>INDEX('Project Pipeline'!$B$8:$B$130,MATCH($B286,'Project Pipeline'!$A$7:$A$130,0)+14,1)</f>
        <v>60</v>
      </c>
    </row>
    <row r="287" spans="1:10" x14ac:dyDescent="0.2">
      <c r="A287" s="604">
        <f t="shared" si="45"/>
        <v>13</v>
      </c>
      <c r="B287" s="604" t="s">
        <v>41</v>
      </c>
      <c r="C287" s="2">
        <f t="shared" si="48"/>
        <v>19</v>
      </c>
      <c r="D287" s="28" t="str">
        <f t="shared" si="47"/>
        <v>013-019</v>
      </c>
      <c r="E287" s="604">
        <f t="shared" si="44"/>
        <v>35</v>
      </c>
      <c r="F287" s="32">
        <f>INDEX('Project Pipeline'!$B$8:$B$130,MATCH($B287,'Project Pipeline'!$A$7:$A$130,0),1)</f>
        <v>25000</v>
      </c>
      <c r="G287" s="32">
        <f>INDEX('Project Pipeline'!$B$8:$B$130,MATCH($B287,'Project Pipeline'!$A$7:$A$130,0)+3,1)*12</f>
        <v>24000</v>
      </c>
      <c r="H287" s="7">
        <f>(INDEX('Project Pipeline'!$B$8:$B$130,MATCH($B287,'Project Pipeline'!$A$7:$A$130,0)+6,1)*INDEX('Project Pipeline'!$B$8:$B$130,MATCH($B287,'Project Pipeline'!$A$7:$A$130,0)+13,1)+INDEX('Project Pipeline'!$B$8:$B$130,MATCH($B287,'Project Pipeline'!$A$7:$A$130,0)+7,1)*(INDEX('Project Pipeline'!$B$8:$B$130,MATCH($B287,'Project Pipeline'!$A$7:$A$130,0)+14,1)-INDEX('Project Pipeline'!$B$8:$B$130,MATCH($B287,'Project Pipeline'!$A$7:$A$130,0)+13,1)))/INDEX('Project Pipeline'!$B$8:$B$130,MATCH($B287,'Project Pipeline'!$A$7:$A$130,0)+14,1)</f>
        <v>0.74999999999999989</v>
      </c>
      <c r="I287" s="6">
        <f>INDEX('Project Pipeline'!$B$8:$B$130,MATCH($B287,'Project Pipeline'!$A$7:$A$130,0)+13,1)</f>
        <v>26.772988721793375</v>
      </c>
      <c r="J287" s="6">
        <f>INDEX('Project Pipeline'!$B$8:$B$130,MATCH($B287,'Project Pipeline'!$A$7:$A$130,0)+14,1)</f>
        <v>120</v>
      </c>
    </row>
    <row r="288" spans="1:10" x14ac:dyDescent="0.2">
      <c r="A288" s="604">
        <f t="shared" si="45"/>
        <v>13</v>
      </c>
      <c r="B288" s="604" t="s">
        <v>41</v>
      </c>
      <c r="C288" s="2">
        <f t="shared" si="48"/>
        <v>20</v>
      </c>
      <c r="D288" s="28" t="str">
        <f t="shared" si="47"/>
        <v>013-020</v>
      </c>
      <c r="E288" s="604">
        <f t="shared" si="44"/>
        <v>41</v>
      </c>
      <c r="F288" s="32">
        <f>INDEX('Project Pipeline'!$B$8:$B$130,MATCH($B288,'Project Pipeline'!$A$7:$A$130,0),1)</f>
        <v>25000</v>
      </c>
      <c r="G288" s="32">
        <f>INDEX('Project Pipeline'!$B$8:$B$130,MATCH($B288,'Project Pipeline'!$A$7:$A$130,0)+3,1)*12</f>
        <v>24000</v>
      </c>
      <c r="H288" s="7">
        <f>(INDEX('Project Pipeline'!$B$8:$B$130,MATCH($B288,'Project Pipeline'!$A$7:$A$130,0)+6,1)*INDEX('Project Pipeline'!$B$8:$B$130,MATCH($B288,'Project Pipeline'!$A$7:$A$130,0)+13,1)+INDEX('Project Pipeline'!$B$8:$B$130,MATCH($B288,'Project Pipeline'!$A$7:$A$130,0)+7,1)*(INDEX('Project Pipeline'!$B$8:$B$130,MATCH($B288,'Project Pipeline'!$A$7:$A$130,0)+14,1)-INDEX('Project Pipeline'!$B$8:$B$130,MATCH($B288,'Project Pipeline'!$A$7:$A$130,0)+13,1)))/INDEX('Project Pipeline'!$B$8:$B$130,MATCH($B288,'Project Pipeline'!$A$7:$A$130,0)+14,1)</f>
        <v>0.74999999999999989</v>
      </c>
      <c r="I288" s="6">
        <f>INDEX('Project Pipeline'!$B$8:$B$130,MATCH($B288,'Project Pipeline'!$A$7:$A$130,0)+13,1)</f>
        <v>26.772988721793375</v>
      </c>
      <c r="J288" s="6">
        <f>INDEX('Project Pipeline'!$B$8:$B$130,MATCH($B288,'Project Pipeline'!$A$7:$A$130,0)+14,1)</f>
        <v>120</v>
      </c>
    </row>
    <row r="289" spans="1:10" x14ac:dyDescent="0.2">
      <c r="A289" s="604">
        <f>A269+1</f>
        <v>14</v>
      </c>
      <c r="B289" s="604" t="s">
        <v>15</v>
      </c>
      <c r="C289" s="2">
        <v>1</v>
      </c>
      <c r="D289" s="28" t="str">
        <f t="shared" si="47"/>
        <v>014-001</v>
      </c>
      <c r="E289" s="604">
        <f t="shared" si="44"/>
        <v>31</v>
      </c>
      <c r="F289" s="32">
        <f>INDEX('Project Pipeline'!$B$8:$B$130,MATCH($B289,'Project Pipeline'!$A$7:$A$130,0),1)</f>
        <v>15000</v>
      </c>
      <c r="G289" s="32">
        <f>INDEX('Project Pipeline'!$B$8:$B$130,MATCH($B289,'Project Pipeline'!$A$7:$A$130,0)+3,1)*12</f>
        <v>6000</v>
      </c>
      <c r="H289" s="7">
        <f>(INDEX('Project Pipeline'!$B$8:$B$130,MATCH($B289,'Project Pipeline'!$A$7:$A$130,0)+6,1)*INDEX('Project Pipeline'!$B$8:$B$130,MATCH($B289,'Project Pipeline'!$A$7:$A$130,0)+13,1)+INDEX('Project Pipeline'!$B$8:$B$130,MATCH($B289,'Project Pipeline'!$A$7:$A$130,0)+7,1)*(INDEX('Project Pipeline'!$B$8:$B$130,MATCH($B289,'Project Pipeline'!$A$7:$A$130,0)+14,1)-INDEX('Project Pipeline'!$B$8:$B$130,MATCH($B289,'Project Pipeline'!$A$7:$A$130,0)+13,1)))/INDEX('Project Pipeline'!$B$8:$B$130,MATCH($B289,'Project Pipeline'!$A$7:$A$130,0)+14,1)</f>
        <v>0.75</v>
      </c>
      <c r="I289" s="6">
        <f>INDEX('Project Pipeline'!$B$8:$B$130,MATCH($B289,'Project Pipeline'!$A$7:$A$130,0)+13,1)</f>
        <v>71.513178015521419</v>
      </c>
      <c r="J289" s="6">
        <f>INDEX('Project Pipeline'!$B$8:$B$130,MATCH($B289,'Project Pipeline'!$A$7:$A$130,0)+14,1)</f>
        <v>96</v>
      </c>
    </row>
    <row r="290" spans="1:10" x14ac:dyDescent="0.2">
      <c r="A290" s="604">
        <f t="shared" si="45"/>
        <v>14</v>
      </c>
      <c r="B290" s="604" t="s">
        <v>15</v>
      </c>
      <c r="C290" s="2">
        <f t="shared" ref="C290:C308" si="49">C289+1</f>
        <v>2</v>
      </c>
      <c r="D290" s="28" t="str">
        <f t="shared" si="47"/>
        <v>014-002</v>
      </c>
      <c r="E290" s="604">
        <f t="shared" si="44"/>
        <v>34</v>
      </c>
      <c r="F290" s="32">
        <f>INDEX('Project Pipeline'!$B$8:$B$130,MATCH($B290,'Project Pipeline'!$A$7:$A$130,0),1)</f>
        <v>15000</v>
      </c>
      <c r="G290" s="32">
        <f>INDEX('Project Pipeline'!$B$8:$B$130,MATCH($B290,'Project Pipeline'!$A$7:$A$130,0)+3,1)*12</f>
        <v>6000</v>
      </c>
      <c r="H290" s="7">
        <f>(INDEX('Project Pipeline'!$B$8:$B$130,MATCH($B290,'Project Pipeline'!$A$7:$A$130,0)+6,1)*INDEX('Project Pipeline'!$B$8:$B$130,MATCH($B290,'Project Pipeline'!$A$7:$A$130,0)+13,1)+INDEX('Project Pipeline'!$B$8:$B$130,MATCH($B290,'Project Pipeline'!$A$7:$A$130,0)+7,1)*(INDEX('Project Pipeline'!$B$8:$B$130,MATCH($B290,'Project Pipeline'!$A$7:$A$130,0)+14,1)-INDEX('Project Pipeline'!$B$8:$B$130,MATCH($B290,'Project Pipeline'!$A$7:$A$130,0)+13,1)))/INDEX('Project Pipeline'!$B$8:$B$130,MATCH($B290,'Project Pipeline'!$A$7:$A$130,0)+14,1)</f>
        <v>0.75</v>
      </c>
      <c r="I290" s="6">
        <f>INDEX('Project Pipeline'!$B$8:$B$130,MATCH($B290,'Project Pipeline'!$A$7:$A$130,0)+13,1)</f>
        <v>71.513178015521419</v>
      </c>
      <c r="J290" s="6">
        <f>INDEX('Project Pipeline'!$B$8:$B$130,MATCH($B290,'Project Pipeline'!$A$7:$A$130,0)+14,1)</f>
        <v>96</v>
      </c>
    </row>
    <row r="291" spans="1:10" x14ac:dyDescent="0.2">
      <c r="A291" s="604">
        <f t="shared" si="45"/>
        <v>14</v>
      </c>
      <c r="B291" s="604" t="s">
        <v>15</v>
      </c>
      <c r="C291" s="2">
        <f t="shared" si="49"/>
        <v>3</v>
      </c>
      <c r="D291" s="28" t="str">
        <f t="shared" si="47"/>
        <v>014-003</v>
      </c>
      <c r="E291" s="604">
        <f t="shared" si="44"/>
        <v>37</v>
      </c>
      <c r="F291" s="32">
        <f>INDEX('Project Pipeline'!$B$8:$B$130,MATCH($B291,'Project Pipeline'!$A$7:$A$130,0),1)</f>
        <v>15000</v>
      </c>
      <c r="G291" s="32">
        <f>INDEX('Project Pipeline'!$B$8:$B$130,MATCH($B291,'Project Pipeline'!$A$7:$A$130,0)+3,1)*12</f>
        <v>6000</v>
      </c>
      <c r="H291" s="7">
        <f>(INDEX('Project Pipeline'!$B$8:$B$130,MATCH($B291,'Project Pipeline'!$A$7:$A$130,0)+6,1)*INDEX('Project Pipeline'!$B$8:$B$130,MATCH($B291,'Project Pipeline'!$A$7:$A$130,0)+13,1)+INDEX('Project Pipeline'!$B$8:$B$130,MATCH($B291,'Project Pipeline'!$A$7:$A$130,0)+7,1)*(INDEX('Project Pipeline'!$B$8:$B$130,MATCH($B291,'Project Pipeline'!$A$7:$A$130,0)+14,1)-INDEX('Project Pipeline'!$B$8:$B$130,MATCH($B291,'Project Pipeline'!$A$7:$A$130,0)+13,1)))/INDEX('Project Pipeline'!$B$8:$B$130,MATCH($B291,'Project Pipeline'!$A$7:$A$130,0)+14,1)</f>
        <v>0.75</v>
      </c>
      <c r="I291" s="6">
        <f>INDEX('Project Pipeline'!$B$8:$B$130,MATCH($B291,'Project Pipeline'!$A$7:$A$130,0)+13,1)</f>
        <v>71.513178015521419</v>
      </c>
      <c r="J291" s="6">
        <f>INDEX('Project Pipeline'!$B$8:$B$130,MATCH($B291,'Project Pipeline'!$A$7:$A$130,0)+14,1)</f>
        <v>96</v>
      </c>
    </row>
    <row r="292" spans="1:10" x14ac:dyDescent="0.2">
      <c r="A292" s="604">
        <f t="shared" si="45"/>
        <v>14</v>
      </c>
      <c r="B292" s="604" t="s">
        <v>15</v>
      </c>
      <c r="C292" s="2">
        <f t="shared" si="49"/>
        <v>4</v>
      </c>
      <c r="D292" s="28" t="str">
        <f t="shared" si="47"/>
        <v>014-004</v>
      </c>
      <c r="E292" s="604">
        <f t="shared" si="44"/>
        <v>39</v>
      </c>
      <c r="F292" s="32">
        <f>INDEX('Project Pipeline'!$B$8:$B$130,MATCH($B292,'Project Pipeline'!$A$7:$A$130,0),1)</f>
        <v>15000</v>
      </c>
      <c r="G292" s="32">
        <f>INDEX('Project Pipeline'!$B$8:$B$130,MATCH($B292,'Project Pipeline'!$A$7:$A$130,0)+3,1)*12</f>
        <v>6000</v>
      </c>
      <c r="H292" s="7">
        <f>(INDEX('Project Pipeline'!$B$8:$B$130,MATCH($B292,'Project Pipeline'!$A$7:$A$130,0)+6,1)*INDEX('Project Pipeline'!$B$8:$B$130,MATCH($B292,'Project Pipeline'!$A$7:$A$130,0)+13,1)+INDEX('Project Pipeline'!$B$8:$B$130,MATCH($B292,'Project Pipeline'!$A$7:$A$130,0)+7,1)*(INDEX('Project Pipeline'!$B$8:$B$130,MATCH($B292,'Project Pipeline'!$A$7:$A$130,0)+14,1)-INDEX('Project Pipeline'!$B$8:$B$130,MATCH($B292,'Project Pipeline'!$A$7:$A$130,0)+13,1)))/INDEX('Project Pipeline'!$B$8:$B$130,MATCH($B292,'Project Pipeline'!$A$7:$A$130,0)+14,1)</f>
        <v>0.75</v>
      </c>
      <c r="I292" s="6">
        <f>INDEX('Project Pipeline'!$B$8:$B$130,MATCH($B292,'Project Pipeline'!$A$7:$A$130,0)+13,1)</f>
        <v>71.513178015521419</v>
      </c>
      <c r="J292" s="6">
        <f>INDEX('Project Pipeline'!$B$8:$B$130,MATCH($B292,'Project Pipeline'!$A$7:$A$130,0)+14,1)</f>
        <v>96</v>
      </c>
    </row>
    <row r="293" spans="1:10" x14ac:dyDescent="0.2">
      <c r="A293" s="604">
        <f t="shared" si="45"/>
        <v>14</v>
      </c>
      <c r="B293" s="604" t="s">
        <v>463</v>
      </c>
      <c r="C293" s="2">
        <f t="shared" si="49"/>
        <v>5</v>
      </c>
      <c r="D293" s="28" t="str">
        <f t="shared" si="47"/>
        <v>014-005</v>
      </c>
      <c r="E293" s="604">
        <f t="shared" si="44"/>
        <v>40</v>
      </c>
      <c r="F293" s="32">
        <f>INDEX('Project Pipeline'!$B$8:$B$130,MATCH($B293,'Project Pipeline'!$A$7:$A$130,0),1)</f>
        <v>20000</v>
      </c>
      <c r="G293" s="32">
        <f>INDEX('Project Pipeline'!$B$8:$B$130,MATCH($B293,'Project Pipeline'!$A$7:$A$130,0)+3,1)*12</f>
        <v>30000</v>
      </c>
      <c r="H293" s="7">
        <f>(INDEX('Project Pipeline'!$B$8:$B$130,MATCH($B293,'Project Pipeline'!$A$7:$A$130,0)+6,1)*INDEX('Project Pipeline'!$B$8:$B$130,MATCH($B293,'Project Pipeline'!$A$7:$A$130,0)+13,1)+INDEX('Project Pipeline'!$B$8:$B$130,MATCH($B293,'Project Pipeline'!$A$7:$A$130,0)+7,1)*(INDEX('Project Pipeline'!$B$8:$B$130,MATCH($B293,'Project Pipeline'!$A$7:$A$130,0)+14,1)-INDEX('Project Pipeline'!$B$8:$B$130,MATCH($B293,'Project Pipeline'!$A$7:$A$130,0)+13,1)))/INDEX('Project Pipeline'!$B$8:$B$130,MATCH($B293,'Project Pipeline'!$A$7:$A$130,0)+14,1)</f>
        <v>0.75</v>
      </c>
      <c r="I293" s="6">
        <f>INDEX('Project Pipeline'!$B$8:$B$130,MATCH($B293,'Project Pipeline'!$A$7:$A$130,0)+13,1)</f>
        <v>28.691659673197091</v>
      </c>
      <c r="J293" s="6">
        <f>INDEX('Project Pipeline'!$B$8:$B$130,MATCH($B293,'Project Pipeline'!$A$7:$A$130,0)+14,1)</f>
        <v>60</v>
      </c>
    </row>
    <row r="294" spans="1:10" x14ac:dyDescent="0.2">
      <c r="A294" s="604">
        <f t="shared" si="45"/>
        <v>14</v>
      </c>
      <c r="B294" s="604" t="s">
        <v>463</v>
      </c>
      <c r="C294" s="2">
        <f t="shared" si="49"/>
        <v>6</v>
      </c>
      <c r="D294" s="28" t="str">
        <f t="shared" si="47"/>
        <v>014-006</v>
      </c>
      <c r="E294" s="604">
        <f t="shared" si="44"/>
        <v>40</v>
      </c>
      <c r="F294" s="32">
        <f>INDEX('Project Pipeline'!$B$8:$B$130,MATCH($B294,'Project Pipeline'!$A$7:$A$130,0),1)</f>
        <v>20000</v>
      </c>
      <c r="G294" s="32">
        <f>INDEX('Project Pipeline'!$B$8:$B$130,MATCH($B294,'Project Pipeline'!$A$7:$A$130,0)+3,1)*12</f>
        <v>30000</v>
      </c>
      <c r="H294" s="7">
        <f>(INDEX('Project Pipeline'!$B$8:$B$130,MATCH($B294,'Project Pipeline'!$A$7:$A$130,0)+6,1)*INDEX('Project Pipeline'!$B$8:$B$130,MATCH($B294,'Project Pipeline'!$A$7:$A$130,0)+13,1)+INDEX('Project Pipeline'!$B$8:$B$130,MATCH($B294,'Project Pipeline'!$A$7:$A$130,0)+7,1)*(INDEX('Project Pipeline'!$B$8:$B$130,MATCH($B294,'Project Pipeline'!$A$7:$A$130,0)+14,1)-INDEX('Project Pipeline'!$B$8:$B$130,MATCH($B294,'Project Pipeline'!$A$7:$A$130,0)+13,1)))/INDEX('Project Pipeline'!$B$8:$B$130,MATCH($B294,'Project Pipeline'!$A$7:$A$130,0)+14,1)</f>
        <v>0.75</v>
      </c>
      <c r="I294" s="6">
        <f>INDEX('Project Pipeline'!$B$8:$B$130,MATCH($B294,'Project Pipeline'!$A$7:$A$130,0)+13,1)</f>
        <v>28.691659673197091</v>
      </c>
      <c r="J294" s="6">
        <f>INDEX('Project Pipeline'!$B$8:$B$130,MATCH($B294,'Project Pipeline'!$A$7:$A$130,0)+14,1)</f>
        <v>60</v>
      </c>
    </row>
    <row r="295" spans="1:10" x14ac:dyDescent="0.2">
      <c r="A295" s="604">
        <f t="shared" si="45"/>
        <v>14</v>
      </c>
      <c r="B295" s="604" t="s">
        <v>463</v>
      </c>
      <c r="C295" s="2">
        <f t="shared" si="49"/>
        <v>7</v>
      </c>
      <c r="D295" s="28" t="str">
        <f t="shared" si="47"/>
        <v>014-007</v>
      </c>
      <c r="E295" s="604">
        <f t="shared" si="44"/>
        <v>41</v>
      </c>
      <c r="F295" s="32">
        <f>INDEX('Project Pipeline'!$B$8:$B$130,MATCH($B295,'Project Pipeline'!$A$7:$A$130,0),1)</f>
        <v>20000</v>
      </c>
      <c r="G295" s="32">
        <f>INDEX('Project Pipeline'!$B$8:$B$130,MATCH($B295,'Project Pipeline'!$A$7:$A$130,0)+3,1)*12</f>
        <v>30000</v>
      </c>
      <c r="H295" s="7">
        <f>(INDEX('Project Pipeline'!$B$8:$B$130,MATCH($B295,'Project Pipeline'!$A$7:$A$130,0)+6,1)*INDEX('Project Pipeline'!$B$8:$B$130,MATCH($B295,'Project Pipeline'!$A$7:$A$130,0)+13,1)+INDEX('Project Pipeline'!$B$8:$B$130,MATCH($B295,'Project Pipeline'!$A$7:$A$130,0)+7,1)*(INDEX('Project Pipeline'!$B$8:$B$130,MATCH($B295,'Project Pipeline'!$A$7:$A$130,0)+14,1)-INDEX('Project Pipeline'!$B$8:$B$130,MATCH($B295,'Project Pipeline'!$A$7:$A$130,0)+13,1)))/INDEX('Project Pipeline'!$B$8:$B$130,MATCH($B295,'Project Pipeline'!$A$7:$A$130,0)+14,1)</f>
        <v>0.75</v>
      </c>
      <c r="I295" s="6">
        <f>INDEX('Project Pipeline'!$B$8:$B$130,MATCH($B295,'Project Pipeline'!$A$7:$A$130,0)+13,1)</f>
        <v>28.691659673197091</v>
      </c>
      <c r="J295" s="6">
        <f>INDEX('Project Pipeline'!$B$8:$B$130,MATCH($B295,'Project Pipeline'!$A$7:$A$130,0)+14,1)</f>
        <v>60</v>
      </c>
    </row>
    <row r="296" spans="1:10" x14ac:dyDescent="0.2">
      <c r="A296" s="604">
        <f t="shared" si="45"/>
        <v>14</v>
      </c>
      <c r="B296" s="604" t="s">
        <v>463</v>
      </c>
      <c r="C296" s="2">
        <f t="shared" si="49"/>
        <v>8</v>
      </c>
      <c r="D296" s="28" t="str">
        <f t="shared" si="47"/>
        <v>014-008</v>
      </c>
      <c r="E296" s="604">
        <f t="shared" si="44"/>
        <v>41</v>
      </c>
      <c r="F296" s="32">
        <f>INDEX('Project Pipeline'!$B$8:$B$130,MATCH($B296,'Project Pipeline'!$A$7:$A$130,0),1)</f>
        <v>20000</v>
      </c>
      <c r="G296" s="32">
        <f>INDEX('Project Pipeline'!$B$8:$B$130,MATCH($B296,'Project Pipeline'!$A$7:$A$130,0)+3,1)*12</f>
        <v>30000</v>
      </c>
      <c r="H296" s="7">
        <f>(INDEX('Project Pipeline'!$B$8:$B$130,MATCH($B296,'Project Pipeline'!$A$7:$A$130,0)+6,1)*INDEX('Project Pipeline'!$B$8:$B$130,MATCH($B296,'Project Pipeline'!$A$7:$A$130,0)+13,1)+INDEX('Project Pipeline'!$B$8:$B$130,MATCH($B296,'Project Pipeline'!$A$7:$A$130,0)+7,1)*(INDEX('Project Pipeline'!$B$8:$B$130,MATCH($B296,'Project Pipeline'!$A$7:$A$130,0)+14,1)-INDEX('Project Pipeline'!$B$8:$B$130,MATCH($B296,'Project Pipeline'!$A$7:$A$130,0)+13,1)))/INDEX('Project Pipeline'!$B$8:$B$130,MATCH($B296,'Project Pipeline'!$A$7:$A$130,0)+14,1)</f>
        <v>0.75</v>
      </c>
      <c r="I296" s="6">
        <f>INDEX('Project Pipeline'!$B$8:$B$130,MATCH($B296,'Project Pipeline'!$A$7:$A$130,0)+13,1)</f>
        <v>28.691659673197091</v>
      </c>
      <c r="J296" s="6">
        <f>INDEX('Project Pipeline'!$B$8:$B$130,MATCH($B296,'Project Pipeline'!$A$7:$A$130,0)+14,1)</f>
        <v>60</v>
      </c>
    </row>
    <row r="297" spans="1:10" x14ac:dyDescent="0.2">
      <c r="A297" s="604">
        <f t="shared" si="45"/>
        <v>14</v>
      </c>
      <c r="B297" s="604" t="s">
        <v>464</v>
      </c>
      <c r="C297" s="2">
        <f t="shared" si="49"/>
        <v>9</v>
      </c>
      <c r="D297" s="28" t="str">
        <f t="shared" si="47"/>
        <v>014-009</v>
      </c>
      <c r="E297" s="604">
        <f t="shared" si="44"/>
        <v>32</v>
      </c>
      <c r="F297" s="32">
        <f>INDEX('Project Pipeline'!$B$8:$B$130,MATCH($B297,'Project Pipeline'!$A$7:$A$130,0),1)</f>
        <v>10000</v>
      </c>
      <c r="G297" s="32">
        <f>INDEX('Project Pipeline'!$B$8:$B$130,MATCH($B297,'Project Pipeline'!$A$7:$A$130,0)+3,1)*12</f>
        <v>4800</v>
      </c>
      <c r="H297" s="7">
        <f>(INDEX('Project Pipeline'!$B$8:$B$130,MATCH($B297,'Project Pipeline'!$A$7:$A$130,0)+6,1)*INDEX('Project Pipeline'!$B$8:$B$130,MATCH($B297,'Project Pipeline'!$A$7:$A$130,0)+13,1)+INDEX('Project Pipeline'!$B$8:$B$130,MATCH($B297,'Project Pipeline'!$A$7:$A$130,0)+7,1)*(INDEX('Project Pipeline'!$B$8:$B$130,MATCH($B297,'Project Pipeline'!$A$7:$A$130,0)+14,1)-INDEX('Project Pipeline'!$B$8:$B$130,MATCH($B297,'Project Pipeline'!$A$7:$A$130,0)+13,1)))/INDEX('Project Pipeline'!$B$8:$B$130,MATCH($B297,'Project Pipeline'!$A$7:$A$130,0)+14,1)</f>
        <v>0.75</v>
      </c>
      <c r="I297" s="6">
        <f>INDEX('Project Pipeline'!$B$8:$B$130,MATCH($B297,'Project Pipeline'!$A$7:$A$130,0)+13,1)</f>
        <v>57.680135957776329</v>
      </c>
      <c r="J297" s="6">
        <f>INDEX('Project Pipeline'!$B$8:$B$130,MATCH($B297,'Project Pipeline'!$A$7:$A$130,0)+14,1)</f>
        <v>60</v>
      </c>
    </row>
    <row r="298" spans="1:10" x14ac:dyDescent="0.2">
      <c r="A298" s="604">
        <f t="shared" si="45"/>
        <v>14</v>
      </c>
      <c r="B298" s="604" t="s">
        <v>464</v>
      </c>
      <c r="C298" s="2">
        <f t="shared" si="49"/>
        <v>10</v>
      </c>
      <c r="D298" s="28" t="str">
        <f t="shared" si="47"/>
        <v>014-010</v>
      </c>
      <c r="E298" s="604">
        <f t="shared" si="44"/>
        <v>35</v>
      </c>
      <c r="F298" s="32">
        <f>INDEX('Project Pipeline'!$B$8:$B$130,MATCH($B298,'Project Pipeline'!$A$7:$A$130,0),1)</f>
        <v>10000</v>
      </c>
      <c r="G298" s="32">
        <f>INDEX('Project Pipeline'!$B$8:$B$130,MATCH($B298,'Project Pipeline'!$A$7:$A$130,0)+3,1)*12</f>
        <v>4800</v>
      </c>
      <c r="H298" s="7">
        <f>(INDEX('Project Pipeline'!$B$8:$B$130,MATCH($B298,'Project Pipeline'!$A$7:$A$130,0)+6,1)*INDEX('Project Pipeline'!$B$8:$B$130,MATCH($B298,'Project Pipeline'!$A$7:$A$130,0)+13,1)+INDEX('Project Pipeline'!$B$8:$B$130,MATCH($B298,'Project Pipeline'!$A$7:$A$130,0)+7,1)*(INDEX('Project Pipeline'!$B$8:$B$130,MATCH($B298,'Project Pipeline'!$A$7:$A$130,0)+14,1)-INDEX('Project Pipeline'!$B$8:$B$130,MATCH($B298,'Project Pipeline'!$A$7:$A$130,0)+13,1)))/INDEX('Project Pipeline'!$B$8:$B$130,MATCH($B298,'Project Pipeline'!$A$7:$A$130,0)+14,1)</f>
        <v>0.75</v>
      </c>
      <c r="I298" s="6">
        <f>INDEX('Project Pipeline'!$B$8:$B$130,MATCH($B298,'Project Pipeline'!$A$7:$A$130,0)+13,1)</f>
        <v>57.680135957776329</v>
      </c>
      <c r="J298" s="6">
        <f>INDEX('Project Pipeline'!$B$8:$B$130,MATCH($B298,'Project Pipeline'!$A$7:$A$130,0)+14,1)</f>
        <v>60</v>
      </c>
    </row>
    <row r="299" spans="1:10" x14ac:dyDescent="0.2">
      <c r="A299" s="604">
        <f t="shared" si="45"/>
        <v>14</v>
      </c>
      <c r="B299" s="604" t="s">
        <v>464</v>
      </c>
      <c r="C299" s="2">
        <f t="shared" si="49"/>
        <v>11</v>
      </c>
      <c r="D299" s="28" t="str">
        <f t="shared" si="47"/>
        <v>014-011</v>
      </c>
      <c r="E299" s="604">
        <f t="shared" si="44"/>
        <v>38</v>
      </c>
      <c r="F299" s="32">
        <f>INDEX('Project Pipeline'!$B$8:$B$130,MATCH($B299,'Project Pipeline'!$A$7:$A$130,0),1)</f>
        <v>10000</v>
      </c>
      <c r="G299" s="32">
        <f>INDEX('Project Pipeline'!$B$8:$B$130,MATCH($B299,'Project Pipeline'!$A$7:$A$130,0)+3,1)*12</f>
        <v>4800</v>
      </c>
      <c r="H299" s="7">
        <f>(INDEX('Project Pipeline'!$B$8:$B$130,MATCH($B299,'Project Pipeline'!$A$7:$A$130,0)+6,1)*INDEX('Project Pipeline'!$B$8:$B$130,MATCH($B299,'Project Pipeline'!$A$7:$A$130,0)+13,1)+INDEX('Project Pipeline'!$B$8:$B$130,MATCH($B299,'Project Pipeline'!$A$7:$A$130,0)+7,1)*(INDEX('Project Pipeline'!$B$8:$B$130,MATCH($B299,'Project Pipeline'!$A$7:$A$130,0)+14,1)-INDEX('Project Pipeline'!$B$8:$B$130,MATCH($B299,'Project Pipeline'!$A$7:$A$130,0)+13,1)))/INDEX('Project Pipeline'!$B$8:$B$130,MATCH($B299,'Project Pipeline'!$A$7:$A$130,0)+14,1)</f>
        <v>0.75</v>
      </c>
      <c r="I299" s="6">
        <f>INDEX('Project Pipeline'!$B$8:$B$130,MATCH($B299,'Project Pipeline'!$A$7:$A$130,0)+13,1)</f>
        <v>57.680135957776329</v>
      </c>
      <c r="J299" s="6">
        <f>INDEX('Project Pipeline'!$B$8:$B$130,MATCH($B299,'Project Pipeline'!$A$7:$A$130,0)+14,1)</f>
        <v>60</v>
      </c>
    </row>
    <row r="300" spans="1:10" x14ac:dyDescent="0.2">
      <c r="A300" s="604">
        <f t="shared" si="45"/>
        <v>14</v>
      </c>
      <c r="B300" s="604" t="s">
        <v>464</v>
      </c>
      <c r="C300" s="2">
        <f t="shared" si="49"/>
        <v>12</v>
      </c>
      <c r="D300" s="28" t="str">
        <f t="shared" si="47"/>
        <v>014-012</v>
      </c>
      <c r="E300" s="604">
        <f t="shared" si="44"/>
        <v>41</v>
      </c>
      <c r="F300" s="32">
        <f>INDEX('Project Pipeline'!$B$8:$B$130,MATCH($B300,'Project Pipeline'!$A$7:$A$130,0),1)</f>
        <v>10000</v>
      </c>
      <c r="G300" s="32">
        <f>INDEX('Project Pipeline'!$B$8:$B$130,MATCH($B300,'Project Pipeline'!$A$7:$A$130,0)+3,1)*12</f>
        <v>4800</v>
      </c>
      <c r="H300" s="7">
        <f>(INDEX('Project Pipeline'!$B$8:$B$130,MATCH($B300,'Project Pipeline'!$A$7:$A$130,0)+6,1)*INDEX('Project Pipeline'!$B$8:$B$130,MATCH($B300,'Project Pipeline'!$A$7:$A$130,0)+13,1)+INDEX('Project Pipeline'!$B$8:$B$130,MATCH($B300,'Project Pipeline'!$A$7:$A$130,0)+7,1)*(INDEX('Project Pipeline'!$B$8:$B$130,MATCH($B300,'Project Pipeline'!$A$7:$A$130,0)+14,1)-INDEX('Project Pipeline'!$B$8:$B$130,MATCH($B300,'Project Pipeline'!$A$7:$A$130,0)+13,1)))/INDEX('Project Pipeline'!$B$8:$B$130,MATCH($B300,'Project Pipeline'!$A$7:$A$130,0)+14,1)</f>
        <v>0.75</v>
      </c>
      <c r="I300" s="6">
        <f>INDEX('Project Pipeline'!$B$8:$B$130,MATCH($B300,'Project Pipeline'!$A$7:$A$130,0)+13,1)</f>
        <v>57.680135957776329</v>
      </c>
      <c r="J300" s="6">
        <f>INDEX('Project Pipeline'!$B$8:$B$130,MATCH($B300,'Project Pipeline'!$A$7:$A$130,0)+14,1)</f>
        <v>60</v>
      </c>
    </row>
    <row r="301" spans="1:10" x14ac:dyDescent="0.2">
      <c r="A301" s="604">
        <f t="shared" si="45"/>
        <v>14</v>
      </c>
      <c r="B301" s="604" t="s">
        <v>14</v>
      </c>
      <c r="C301" s="2">
        <f t="shared" si="49"/>
        <v>13</v>
      </c>
      <c r="D301" s="28" t="str">
        <f t="shared" si="47"/>
        <v>014-013</v>
      </c>
      <c r="E301" s="604">
        <f t="shared" si="44"/>
        <v>32</v>
      </c>
      <c r="F301" s="32">
        <f>INDEX('Project Pipeline'!$B$8:$B$130,MATCH($B301,'Project Pipeline'!$A$7:$A$130,0),1)</f>
        <v>2000</v>
      </c>
      <c r="G301" s="32">
        <f>INDEX('Project Pipeline'!$B$8:$B$130,MATCH($B301,'Project Pipeline'!$A$7:$A$130,0)+3,1)*12</f>
        <v>2400</v>
      </c>
      <c r="H301" s="7">
        <f>(INDEX('Project Pipeline'!$B$8:$B$130,MATCH($B301,'Project Pipeline'!$A$7:$A$130,0)+6,1)*INDEX('Project Pipeline'!$B$8:$B$130,MATCH($B301,'Project Pipeline'!$A$7:$A$130,0)+13,1)+INDEX('Project Pipeline'!$B$8:$B$130,MATCH($B301,'Project Pipeline'!$A$7:$A$130,0)+7,1)*(INDEX('Project Pipeline'!$B$8:$B$130,MATCH($B301,'Project Pipeline'!$A$7:$A$130,0)+14,1)-INDEX('Project Pipeline'!$B$8:$B$130,MATCH($B301,'Project Pipeline'!$A$7:$A$130,0)+13,1)))/INDEX('Project Pipeline'!$B$8:$B$130,MATCH($B301,'Project Pipeline'!$A$7:$A$130,0)+14,1)</f>
        <v>0.75</v>
      </c>
      <c r="I301" s="6">
        <f>INDEX('Project Pipeline'!$B$8:$B$130,MATCH($B301,'Project Pipeline'!$A$7:$A$130,0)+13,1)</f>
        <v>21.124739598583997</v>
      </c>
      <c r="J301" s="6">
        <f>INDEX('Project Pipeline'!$B$8:$B$130,MATCH($B301,'Project Pipeline'!$A$7:$A$130,0)+14,1)</f>
        <v>60</v>
      </c>
    </row>
    <row r="302" spans="1:10" x14ac:dyDescent="0.2">
      <c r="A302" s="604">
        <f t="shared" si="45"/>
        <v>14</v>
      </c>
      <c r="B302" s="604" t="s">
        <v>14</v>
      </c>
      <c r="C302" s="2">
        <f t="shared" si="49"/>
        <v>14</v>
      </c>
      <c r="D302" s="28" t="str">
        <f t="shared" si="47"/>
        <v>014-014</v>
      </c>
      <c r="E302" s="604">
        <f t="shared" ref="E302:E328" si="50">E282+1</f>
        <v>34</v>
      </c>
      <c r="F302" s="32">
        <f>INDEX('Project Pipeline'!$B$8:$B$130,MATCH($B302,'Project Pipeline'!$A$7:$A$130,0),1)</f>
        <v>2000</v>
      </c>
      <c r="G302" s="32">
        <f>INDEX('Project Pipeline'!$B$8:$B$130,MATCH($B302,'Project Pipeline'!$A$7:$A$130,0)+3,1)*12</f>
        <v>2400</v>
      </c>
      <c r="H302" s="7">
        <f>(INDEX('Project Pipeline'!$B$8:$B$130,MATCH($B302,'Project Pipeline'!$A$7:$A$130,0)+6,1)*INDEX('Project Pipeline'!$B$8:$B$130,MATCH($B302,'Project Pipeline'!$A$7:$A$130,0)+13,1)+INDEX('Project Pipeline'!$B$8:$B$130,MATCH($B302,'Project Pipeline'!$A$7:$A$130,0)+7,1)*(INDEX('Project Pipeline'!$B$8:$B$130,MATCH($B302,'Project Pipeline'!$A$7:$A$130,0)+14,1)-INDEX('Project Pipeline'!$B$8:$B$130,MATCH($B302,'Project Pipeline'!$A$7:$A$130,0)+13,1)))/INDEX('Project Pipeline'!$B$8:$B$130,MATCH($B302,'Project Pipeline'!$A$7:$A$130,0)+14,1)</f>
        <v>0.75</v>
      </c>
      <c r="I302" s="6">
        <f>INDEX('Project Pipeline'!$B$8:$B$130,MATCH($B302,'Project Pipeline'!$A$7:$A$130,0)+13,1)</f>
        <v>21.124739598583997</v>
      </c>
      <c r="J302" s="6">
        <f>INDEX('Project Pipeline'!$B$8:$B$130,MATCH($B302,'Project Pipeline'!$A$7:$A$130,0)+14,1)</f>
        <v>60</v>
      </c>
    </row>
    <row r="303" spans="1:10" x14ac:dyDescent="0.2">
      <c r="A303" s="604">
        <f t="shared" si="45"/>
        <v>14</v>
      </c>
      <c r="B303" s="604" t="s">
        <v>14</v>
      </c>
      <c r="C303" s="2">
        <f t="shared" si="49"/>
        <v>15</v>
      </c>
      <c r="D303" s="28" t="str">
        <f t="shared" si="47"/>
        <v>014-015</v>
      </c>
      <c r="E303" s="604">
        <f t="shared" si="50"/>
        <v>36</v>
      </c>
      <c r="F303" s="32">
        <f>INDEX('Project Pipeline'!$B$8:$B$130,MATCH($B303,'Project Pipeline'!$A$7:$A$130,0),1)</f>
        <v>2000</v>
      </c>
      <c r="G303" s="32">
        <f>INDEX('Project Pipeline'!$B$8:$B$130,MATCH($B303,'Project Pipeline'!$A$7:$A$130,0)+3,1)*12</f>
        <v>2400</v>
      </c>
      <c r="H303" s="7">
        <f>(INDEX('Project Pipeline'!$B$8:$B$130,MATCH($B303,'Project Pipeline'!$A$7:$A$130,0)+6,1)*INDEX('Project Pipeline'!$B$8:$B$130,MATCH($B303,'Project Pipeline'!$A$7:$A$130,0)+13,1)+INDEX('Project Pipeline'!$B$8:$B$130,MATCH($B303,'Project Pipeline'!$A$7:$A$130,0)+7,1)*(INDEX('Project Pipeline'!$B$8:$B$130,MATCH($B303,'Project Pipeline'!$A$7:$A$130,0)+14,1)-INDEX('Project Pipeline'!$B$8:$B$130,MATCH($B303,'Project Pipeline'!$A$7:$A$130,0)+13,1)))/INDEX('Project Pipeline'!$B$8:$B$130,MATCH($B303,'Project Pipeline'!$A$7:$A$130,0)+14,1)</f>
        <v>0.75</v>
      </c>
      <c r="I303" s="6">
        <f>INDEX('Project Pipeline'!$B$8:$B$130,MATCH($B303,'Project Pipeline'!$A$7:$A$130,0)+13,1)</f>
        <v>21.124739598583997</v>
      </c>
      <c r="J303" s="6">
        <f>INDEX('Project Pipeline'!$B$8:$B$130,MATCH($B303,'Project Pipeline'!$A$7:$A$130,0)+14,1)</f>
        <v>60</v>
      </c>
    </row>
    <row r="304" spans="1:10" x14ac:dyDescent="0.2">
      <c r="A304" s="604">
        <f t="shared" si="45"/>
        <v>14</v>
      </c>
      <c r="B304" s="604" t="s">
        <v>14</v>
      </c>
      <c r="C304" s="2">
        <f t="shared" si="49"/>
        <v>16</v>
      </c>
      <c r="D304" s="28" t="str">
        <f t="shared" si="47"/>
        <v>014-016</v>
      </c>
      <c r="E304" s="604">
        <f t="shared" si="50"/>
        <v>38</v>
      </c>
      <c r="F304" s="32">
        <f>INDEX('Project Pipeline'!$B$8:$B$130,MATCH($B304,'Project Pipeline'!$A$7:$A$130,0),1)</f>
        <v>2000</v>
      </c>
      <c r="G304" s="32">
        <f>INDEX('Project Pipeline'!$B$8:$B$130,MATCH($B304,'Project Pipeline'!$A$7:$A$130,0)+3,1)*12</f>
        <v>2400</v>
      </c>
      <c r="H304" s="7">
        <f>(INDEX('Project Pipeline'!$B$8:$B$130,MATCH($B304,'Project Pipeline'!$A$7:$A$130,0)+6,1)*INDEX('Project Pipeline'!$B$8:$B$130,MATCH($B304,'Project Pipeline'!$A$7:$A$130,0)+13,1)+INDEX('Project Pipeline'!$B$8:$B$130,MATCH($B304,'Project Pipeline'!$A$7:$A$130,0)+7,1)*(INDEX('Project Pipeline'!$B$8:$B$130,MATCH($B304,'Project Pipeline'!$A$7:$A$130,0)+14,1)-INDEX('Project Pipeline'!$B$8:$B$130,MATCH($B304,'Project Pipeline'!$A$7:$A$130,0)+13,1)))/INDEX('Project Pipeline'!$B$8:$B$130,MATCH($B304,'Project Pipeline'!$A$7:$A$130,0)+14,1)</f>
        <v>0.75</v>
      </c>
      <c r="I304" s="6">
        <f>INDEX('Project Pipeline'!$B$8:$B$130,MATCH($B304,'Project Pipeline'!$A$7:$A$130,0)+13,1)</f>
        <v>21.124739598583997</v>
      </c>
      <c r="J304" s="6">
        <f>INDEX('Project Pipeline'!$B$8:$B$130,MATCH($B304,'Project Pipeline'!$A$7:$A$130,0)+14,1)</f>
        <v>60</v>
      </c>
    </row>
    <row r="305" spans="1:10" x14ac:dyDescent="0.2">
      <c r="A305" s="604">
        <f t="shared" si="45"/>
        <v>14</v>
      </c>
      <c r="B305" s="604" t="s">
        <v>14</v>
      </c>
      <c r="C305" s="2">
        <f t="shared" si="49"/>
        <v>17</v>
      </c>
      <c r="D305" s="28" t="str">
        <f t="shared" si="47"/>
        <v>014-017</v>
      </c>
      <c r="E305" s="604">
        <f t="shared" si="50"/>
        <v>40</v>
      </c>
      <c r="F305" s="32">
        <f>INDEX('Project Pipeline'!$B$8:$B$130,MATCH($B305,'Project Pipeline'!$A$7:$A$130,0),1)</f>
        <v>2000</v>
      </c>
      <c r="G305" s="32">
        <f>INDEX('Project Pipeline'!$B$8:$B$130,MATCH($B305,'Project Pipeline'!$A$7:$A$130,0)+3,1)*12</f>
        <v>2400</v>
      </c>
      <c r="H305" s="7">
        <f>(INDEX('Project Pipeline'!$B$8:$B$130,MATCH($B305,'Project Pipeline'!$A$7:$A$130,0)+6,1)*INDEX('Project Pipeline'!$B$8:$B$130,MATCH($B305,'Project Pipeline'!$A$7:$A$130,0)+13,1)+INDEX('Project Pipeline'!$B$8:$B$130,MATCH($B305,'Project Pipeline'!$A$7:$A$130,0)+7,1)*(INDEX('Project Pipeline'!$B$8:$B$130,MATCH($B305,'Project Pipeline'!$A$7:$A$130,0)+14,1)-INDEX('Project Pipeline'!$B$8:$B$130,MATCH($B305,'Project Pipeline'!$A$7:$A$130,0)+13,1)))/INDEX('Project Pipeline'!$B$8:$B$130,MATCH($B305,'Project Pipeline'!$A$7:$A$130,0)+14,1)</f>
        <v>0.75</v>
      </c>
      <c r="I305" s="6">
        <f>INDEX('Project Pipeline'!$B$8:$B$130,MATCH($B305,'Project Pipeline'!$A$7:$A$130,0)+13,1)</f>
        <v>21.124739598583997</v>
      </c>
      <c r="J305" s="6">
        <f>INDEX('Project Pipeline'!$B$8:$B$130,MATCH($B305,'Project Pipeline'!$A$7:$A$130,0)+14,1)</f>
        <v>60</v>
      </c>
    </row>
    <row r="306" spans="1:10" x14ac:dyDescent="0.2">
      <c r="A306" s="604">
        <f t="shared" si="45"/>
        <v>14</v>
      </c>
      <c r="B306" s="604" t="s">
        <v>14</v>
      </c>
      <c r="C306" s="2">
        <f t="shared" si="49"/>
        <v>18</v>
      </c>
      <c r="D306" s="28" t="str">
        <f t="shared" si="47"/>
        <v>014-018</v>
      </c>
      <c r="E306" s="604">
        <f t="shared" si="50"/>
        <v>42</v>
      </c>
      <c r="F306" s="32">
        <f>INDEX('Project Pipeline'!$B$8:$B$130,MATCH($B306,'Project Pipeline'!$A$7:$A$130,0),1)</f>
        <v>2000</v>
      </c>
      <c r="G306" s="32">
        <f>INDEX('Project Pipeline'!$B$8:$B$130,MATCH($B306,'Project Pipeline'!$A$7:$A$130,0)+3,1)*12</f>
        <v>2400</v>
      </c>
      <c r="H306" s="7">
        <f>(INDEX('Project Pipeline'!$B$8:$B$130,MATCH($B306,'Project Pipeline'!$A$7:$A$130,0)+6,1)*INDEX('Project Pipeline'!$B$8:$B$130,MATCH($B306,'Project Pipeline'!$A$7:$A$130,0)+13,1)+INDEX('Project Pipeline'!$B$8:$B$130,MATCH($B306,'Project Pipeline'!$A$7:$A$130,0)+7,1)*(INDEX('Project Pipeline'!$B$8:$B$130,MATCH($B306,'Project Pipeline'!$A$7:$A$130,0)+14,1)-INDEX('Project Pipeline'!$B$8:$B$130,MATCH($B306,'Project Pipeline'!$A$7:$A$130,0)+13,1)))/INDEX('Project Pipeline'!$B$8:$B$130,MATCH($B306,'Project Pipeline'!$A$7:$A$130,0)+14,1)</f>
        <v>0.75</v>
      </c>
      <c r="I306" s="6">
        <f>INDEX('Project Pipeline'!$B$8:$B$130,MATCH($B306,'Project Pipeline'!$A$7:$A$130,0)+13,1)</f>
        <v>21.124739598583997</v>
      </c>
      <c r="J306" s="6">
        <f>INDEX('Project Pipeline'!$B$8:$B$130,MATCH($B306,'Project Pipeline'!$A$7:$A$130,0)+14,1)</f>
        <v>60</v>
      </c>
    </row>
    <row r="307" spans="1:10" x14ac:dyDescent="0.2">
      <c r="A307" s="604">
        <f t="shared" si="45"/>
        <v>14</v>
      </c>
      <c r="B307" s="604" t="s">
        <v>41</v>
      </c>
      <c r="C307" s="2">
        <f t="shared" si="49"/>
        <v>19</v>
      </c>
      <c r="D307" s="28" t="str">
        <f t="shared" si="47"/>
        <v>014-019</v>
      </c>
      <c r="E307" s="604">
        <f t="shared" si="50"/>
        <v>36</v>
      </c>
      <c r="F307" s="32">
        <f>INDEX('Project Pipeline'!$B$8:$B$130,MATCH($B307,'Project Pipeline'!$A$7:$A$130,0),1)</f>
        <v>25000</v>
      </c>
      <c r="G307" s="32">
        <f>INDEX('Project Pipeline'!$B$8:$B$130,MATCH($B307,'Project Pipeline'!$A$7:$A$130,0)+3,1)*12</f>
        <v>24000</v>
      </c>
      <c r="H307" s="7">
        <f>(INDEX('Project Pipeline'!$B$8:$B$130,MATCH($B307,'Project Pipeline'!$A$7:$A$130,0)+6,1)*INDEX('Project Pipeline'!$B$8:$B$130,MATCH($B307,'Project Pipeline'!$A$7:$A$130,0)+13,1)+INDEX('Project Pipeline'!$B$8:$B$130,MATCH($B307,'Project Pipeline'!$A$7:$A$130,0)+7,1)*(INDEX('Project Pipeline'!$B$8:$B$130,MATCH($B307,'Project Pipeline'!$A$7:$A$130,0)+14,1)-INDEX('Project Pipeline'!$B$8:$B$130,MATCH($B307,'Project Pipeline'!$A$7:$A$130,0)+13,1)))/INDEX('Project Pipeline'!$B$8:$B$130,MATCH($B307,'Project Pipeline'!$A$7:$A$130,0)+14,1)</f>
        <v>0.74999999999999989</v>
      </c>
      <c r="I307" s="6">
        <f>INDEX('Project Pipeline'!$B$8:$B$130,MATCH($B307,'Project Pipeline'!$A$7:$A$130,0)+13,1)</f>
        <v>26.772988721793375</v>
      </c>
      <c r="J307" s="6">
        <f>INDEX('Project Pipeline'!$B$8:$B$130,MATCH($B307,'Project Pipeline'!$A$7:$A$130,0)+14,1)</f>
        <v>120</v>
      </c>
    </row>
    <row r="308" spans="1:10" x14ac:dyDescent="0.2">
      <c r="A308" s="604">
        <f t="shared" si="45"/>
        <v>14</v>
      </c>
      <c r="B308" s="604" t="s">
        <v>41</v>
      </c>
      <c r="C308" s="2">
        <f t="shared" si="49"/>
        <v>20</v>
      </c>
      <c r="D308" s="28" t="str">
        <f t="shared" si="47"/>
        <v>014-020</v>
      </c>
      <c r="E308" s="604">
        <f t="shared" si="50"/>
        <v>42</v>
      </c>
      <c r="F308" s="32">
        <f>INDEX('Project Pipeline'!$B$8:$B$130,MATCH($B308,'Project Pipeline'!$A$7:$A$130,0),1)</f>
        <v>25000</v>
      </c>
      <c r="G308" s="32">
        <f>INDEX('Project Pipeline'!$B$8:$B$130,MATCH($B308,'Project Pipeline'!$A$7:$A$130,0)+3,1)*12</f>
        <v>24000</v>
      </c>
      <c r="H308" s="7">
        <f>(INDEX('Project Pipeline'!$B$8:$B$130,MATCH($B308,'Project Pipeline'!$A$7:$A$130,0)+6,1)*INDEX('Project Pipeline'!$B$8:$B$130,MATCH($B308,'Project Pipeline'!$A$7:$A$130,0)+13,1)+INDEX('Project Pipeline'!$B$8:$B$130,MATCH($B308,'Project Pipeline'!$A$7:$A$130,0)+7,1)*(INDEX('Project Pipeline'!$B$8:$B$130,MATCH($B308,'Project Pipeline'!$A$7:$A$130,0)+14,1)-INDEX('Project Pipeline'!$B$8:$B$130,MATCH($B308,'Project Pipeline'!$A$7:$A$130,0)+13,1)))/INDEX('Project Pipeline'!$B$8:$B$130,MATCH($B308,'Project Pipeline'!$A$7:$A$130,0)+14,1)</f>
        <v>0.74999999999999989</v>
      </c>
      <c r="I308" s="6">
        <f>INDEX('Project Pipeline'!$B$8:$B$130,MATCH($B308,'Project Pipeline'!$A$7:$A$130,0)+13,1)</f>
        <v>26.772988721793375</v>
      </c>
      <c r="J308" s="6">
        <f>INDEX('Project Pipeline'!$B$8:$B$130,MATCH($B308,'Project Pipeline'!$A$7:$A$130,0)+14,1)</f>
        <v>120</v>
      </c>
    </row>
    <row r="309" spans="1:10" x14ac:dyDescent="0.2">
      <c r="A309" s="604">
        <f>A289+1</f>
        <v>15</v>
      </c>
      <c r="B309" s="604" t="s">
        <v>15</v>
      </c>
      <c r="C309" s="2">
        <v>1</v>
      </c>
      <c r="D309" s="28" t="str">
        <f t="shared" si="47"/>
        <v>015-001</v>
      </c>
      <c r="E309" s="604">
        <f t="shared" si="50"/>
        <v>32</v>
      </c>
      <c r="F309" s="32">
        <f>INDEX('Project Pipeline'!$B$8:$B$130,MATCH($B309,'Project Pipeline'!$A$7:$A$130,0),1)</f>
        <v>15000</v>
      </c>
      <c r="G309" s="32">
        <f>INDEX('Project Pipeline'!$B$8:$B$130,MATCH($B309,'Project Pipeline'!$A$7:$A$130,0)+3,1)*12</f>
        <v>6000</v>
      </c>
      <c r="H309" s="7">
        <f>(INDEX('Project Pipeline'!$B$8:$B$130,MATCH($B309,'Project Pipeline'!$A$7:$A$130,0)+6,1)*INDEX('Project Pipeline'!$B$8:$B$130,MATCH($B309,'Project Pipeline'!$A$7:$A$130,0)+13,1)+INDEX('Project Pipeline'!$B$8:$B$130,MATCH($B309,'Project Pipeline'!$A$7:$A$130,0)+7,1)*(INDEX('Project Pipeline'!$B$8:$B$130,MATCH($B309,'Project Pipeline'!$A$7:$A$130,0)+14,1)-INDEX('Project Pipeline'!$B$8:$B$130,MATCH($B309,'Project Pipeline'!$A$7:$A$130,0)+13,1)))/INDEX('Project Pipeline'!$B$8:$B$130,MATCH($B309,'Project Pipeline'!$A$7:$A$130,0)+14,1)</f>
        <v>0.75</v>
      </c>
      <c r="I309" s="6">
        <f>INDEX('Project Pipeline'!$B$8:$B$130,MATCH($B309,'Project Pipeline'!$A$7:$A$130,0)+13,1)</f>
        <v>71.513178015521419</v>
      </c>
      <c r="J309" s="6">
        <f>INDEX('Project Pipeline'!$B$8:$B$130,MATCH($B309,'Project Pipeline'!$A$7:$A$130,0)+14,1)</f>
        <v>96</v>
      </c>
    </row>
    <row r="310" spans="1:10" x14ac:dyDescent="0.2">
      <c r="A310" s="604">
        <f t="shared" si="45"/>
        <v>15</v>
      </c>
      <c r="B310" s="604" t="s">
        <v>15</v>
      </c>
      <c r="C310" s="2">
        <f t="shared" ref="C310:C328" si="51">C309+1</f>
        <v>2</v>
      </c>
      <c r="D310" s="28" t="str">
        <f t="shared" si="47"/>
        <v>015-002</v>
      </c>
      <c r="E310" s="604">
        <f t="shared" si="50"/>
        <v>35</v>
      </c>
      <c r="F310" s="32">
        <f>INDEX('Project Pipeline'!$B$8:$B$130,MATCH($B310,'Project Pipeline'!$A$7:$A$130,0),1)</f>
        <v>15000</v>
      </c>
      <c r="G310" s="32">
        <f>INDEX('Project Pipeline'!$B$8:$B$130,MATCH($B310,'Project Pipeline'!$A$7:$A$130,0)+3,1)*12</f>
        <v>6000</v>
      </c>
      <c r="H310" s="7">
        <f>(INDEX('Project Pipeline'!$B$8:$B$130,MATCH($B310,'Project Pipeline'!$A$7:$A$130,0)+6,1)*INDEX('Project Pipeline'!$B$8:$B$130,MATCH($B310,'Project Pipeline'!$A$7:$A$130,0)+13,1)+INDEX('Project Pipeline'!$B$8:$B$130,MATCH($B310,'Project Pipeline'!$A$7:$A$130,0)+7,1)*(INDEX('Project Pipeline'!$B$8:$B$130,MATCH($B310,'Project Pipeline'!$A$7:$A$130,0)+14,1)-INDEX('Project Pipeline'!$B$8:$B$130,MATCH($B310,'Project Pipeline'!$A$7:$A$130,0)+13,1)))/INDEX('Project Pipeline'!$B$8:$B$130,MATCH($B310,'Project Pipeline'!$A$7:$A$130,0)+14,1)</f>
        <v>0.75</v>
      </c>
      <c r="I310" s="6">
        <f>INDEX('Project Pipeline'!$B$8:$B$130,MATCH($B310,'Project Pipeline'!$A$7:$A$130,0)+13,1)</f>
        <v>71.513178015521419</v>
      </c>
      <c r="J310" s="6">
        <f>INDEX('Project Pipeline'!$B$8:$B$130,MATCH($B310,'Project Pipeline'!$A$7:$A$130,0)+14,1)</f>
        <v>96</v>
      </c>
    </row>
    <row r="311" spans="1:10" x14ac:dyDescent="0.2">
      <c r="A311" s="604">
        <f t="shared" si="45"/>
        <v>15</v>
      </c>
      <c r="B311" s="604" t="s">
        <v>15</v>
      </c>
      <c r="C311" s="2">
        <f t="shared" si="51"/>
        <v>3</v>
      </c>
      <c r="D311" s="28" t="str">
        <f t="shared" si="47"/>
        <v>015-003</v>
      </c>
      <c r="E311" s="604">
        <f t="shared" si="50"/>
        <v>38</v>
      </c>
      <c r="F311" s="32">
        <f>INDEX('Project Pipeline'!$B$8:$B$130,MATCH($B311,'Project Pipeline'!$A$7:$A$130,0),1)</f>
        <v>15000</v>
      </c>
      <c r="G311" s="32">
        <f>INDEX('Project Pipeline'!$B$8:$B$130,MATCH($B311,'Project Pipeline'!$A$7:$A$130,0)+3,1)*12</f>
        <v>6000</v>
      </c>
      <c r="H311" s="7">
        <f>(INDEX('Project Pipeline'!$B$8:$B$130,MATCH($B311,'Project Pipeline'!$A$7:$A$130,0)+6,1)*INDEX('Project Pipeline'!$B$8:$B$130,MATCH($B311,'Project Pipeline'!$A$7:$A$130,0)+13,1)+INDEX('Project Pipeline'!$B$8:$B$130,MATCH($B311,'Project Pipeline'!$A$7:$A$130,0)+7,1)*(INDEX('Project Pipeline'!$B$8:$B$130,MATCH($B311,'Project Pipeline'!$A$7:$A$130,0)+14,1)-INDEX('Project Pipeline'!$B$8:$B$130,MATCH($B311,'Project Pipeline'!$A$7:$A$130,0)+13,1)))/INDEX('Project Pipeline'!$B$8:$B$130,MATCH($B311,'Project Pipeline'!$A$7:$A$130,0)+14,1)</f>
        <v>0.75</v>
      </c>
      <c r="I311" s="6">
        <f>INDEX('Project Pipeline'!$B$8:$B$130,MATCH($B311,'Project Pipeline'!$A$7:$A$130,0)+13,1)</f>
        <v>71.513178015521419</v>
      </c>
      <c r="J311" s="6">
        <f>INDEX('Project Pipeline'!$B$8:$B$130,MATCH($B311,'Project Pipeline'!$A$7:$A$130,0)+14,1)</f>
        <v>96</v>
      </c>
    </row>
    <row r="312" spans="1:10" x14ac:dyDescent="0.2">
      <c r="A312" s="604">
        <f t="shared" si="45"/>
        <v>15</v>
      </c>
      <c r="B312" s="604" t="s">
        <v>15</v>
      </c>
      <c r="C312" s="2">
        <f t="shared" si="51"/>
        <v>4</v>
      </c>
      <c r="D312" s="28" t="str">
        <f t="shared" si="47"/>
        <v>015-004</v>
      </c>
      <c r="E312" s="604">
        <f t="shared" si="50"/>
        <v>40</v>
      </c>
      <c r="F312" s="32">
        <f>INDEX('Project Pipeline'!$B$8:$B$130,MATCH($B312,'Project Pipeline'!$A$7:$A$130,0),1)</f>
        <v>15000</v>
      </c>
      <c r="G312" s="32">
        <f>INDEX('Project Pipeline'!$B$8:$B$130,MATCH($B312,'Project Pipeline'!$A$7:$A$130,0)+3,1)*12</f>
        <v>6000</v>
      </c>
      <c r="H312" s="7">
        <f>(INDEX('Project Pipeline'!$B$8:$B$130,MATCH($B312,'Project Pipeline'!$A$7:$A$130,0)+6,1)*INDEX('Project Pipeline'!$B$8:$B$130,MATCH($B312,'Project Pipeline'!$A$7:$A$130,0)+13,1)+INDEX('Project Pipeline'!$B$8:$B$130,MATCH($B312,'Project Pipeline'!$A$7:$A$130,0)+7,1)*(INDEX('Project Pipeline'!$B$8:$B$130,MATCH($B312,'Project Pipeline'!$A$7:$A$130,0)+14,1)-INDEX('Project Pipeline'!$B$8:$B$130,MATCH($B312,'Project Pipeline'!$A$7:$A$130,0)+13,1)))/INDEX('Project Pipeline'!$B$8:$B$130,MATCH($B312,'Project Pipeline'!$A$7:$A$130,0)+14,1)</f>
        <v>0.75</v>
      </c>
      <c r="I312" s="6">
        <f>INDEX('Project Pipeline'!$B$8:$B$130,MATCH($B312,'Project Pipeline'!$A$7:$A$130,0)+13,1)</f>
        <v>71.513178015521419</v>
      </c>
      <c r="J312" s="6">
        <f>INDEX('Project Pipeline'!$B$8:$B$130,MATCH($B312,'Project Pipeline'!$A$7:$A$130,0)+14,1)</f>
        <v>96</v>
      </c>
    </row>
    <row r="313" spans="1:10" x14ac:dyDescent="0.2">
      <c r="A313" s="604">
        <f t="shared" si="45"/>
        <v>15</v>
      </c>
      <c r="B313" s="604" t="s">
        <v>463</v>
      </c>
      <c r="C313" s="2">
        <f t="shared" si="51"/>
        <v>5</v>
      </c>
      <c r="D313" s="28" t="str">
        <f t="shared" si="47"/>
        <v>015-005</v>
      </c>
      <c r="E313" s="604">
        <f t="shared" si="50"/>
        <v>41</v>
      </c>
      <c r="F313" s="32">
        <f>INDEX('Project Pipeline'!$B$8:$B$130,MATCH($B313,'Project Pipeline'!$A$7:$A$130,0),1)</f>
        <v>20000</v>
      </c>
      <c r="G313" s="32">
        <f>INDEX('Project Pipeline'!$B$8:$B$130,MATCH($B313,'Project Pipeline'!$A$7:$A$130,0)+3,1)*12</f>
        <v>30000</v>
      </c>
      <c r="H313" s="7">
        <f>(INDEX('Project Pipeline'!$B$8:$B$130,MATCH($B313,'Project Pipeline'!$A$7:$A$130,0)+6,1)*INDEX('Project Pipeline'!$B$8:$B$130,MATCH($B313,'Project Pipeline'!$A$7:$A$130,0)+13,1)+INDEX('Project Pipeline'!$B$8:$B$130,MATCH($B313,'Project Pipeline'!$A$7:$A$130,0)+7,1)*(INDEX('Project Pipeline'!$B$8:$B$130,MATCH($B313,'Project Pipeline'!$A$7:$A$130,0)+14,1)-INDEX('Project Pipeline'!$B$8:$B$130,MATCH($B313,'Project Pipeline'!$A$7:$A$130,0)+13,1)))/INDEX('Project Pipeline'!$B$8:$B$130,MATCH($B313,'Project Pipeline'!$A$7:$A$130,0)+14,1)</f>
        <v>0.75</v>
      </c>
      <c r="I313" s="6">
        <f>INDEX('Project Pipeline'!$B$8:$B$130,MATCH($B313,'Project Pipeline'!$A$7:$A$130,0)+13,1)</f>
        <v>28.691659673197091</v>
      </c>
      <c r="J313" s="6">
        <f>INDEX('Project Pipeline'!$B$8:$B$130,MATCH($B313,'Project Pipeline'!$A$7:$A$130,0)+14,1)</f>
        <v>60</v>
      </c>
    </row>
    <row r="314" spans="1:10" x14ac:dyDescent="0.2">
      <c r="A314" s="604">
        <f t="shared" ref="A314:A328" si="52">A294+1</f>
        <v>15</v>
      </c>
      <c r="B314" s="604" t="s">
        <v>463</v>
      </c>
      <c r="C314" s="2">
        <f t="shared" si="51"/>
        <v>6</v>
      </c>
      <c r="D314" s="28" t="str">
        <f t="shared" si="47"/>
        <v>015-006</v>
      </c>
      <c r="E314" s="604">
        <f t="shared" si="50"/>
        <v>41</v>
      </c>
      <c r="F314" s="32">
        <f>INDEX('Project Pipeline'!$B$8:$B$130,MATCH($B314,'Project Pipeline'!$A$7:$A$130,0),1)</f>
        <v>20000</v>
      </c>
      <c r="G314" s="32">
        <f>INDEX('Project Pipeline'!$B$8:$B$130,MATCH($B314,'Project Pipeline'!$A$7:$A$130,0)+3,1)*12</f>
        <v>30000</v>
      </c>
      <c r="H314" s="7">
        <f>(INDEX('Project Pipeline'!$B$8:$B$130,MATCH($B314,'Project Pipeline'!$A$7:$A$130,0)+6,1)*INDEX('Project Pipeline'!$B$8:$B$130,MATCH($B314,'Project Pipeline'!$A$7:$A$130,0)+13,1)+INDEX('Project Pipeline'!$B$8:$B$130,MATCH($B314,'Project Pipeline'!$A$7:$A$130,0)+7,1)*(INDEX('Project Pipeline'!$B$8:$B$130,MATCH($B314,'Project Pipeline'!$A$7:$A$130,0)+14,1)-INDEX('Project Pipeline'!$B$8:$B$130,MATCH($B314,'Project Pipeline'!$A$7:$A$130,0)+13,1)))/INDEX('Project Pipeline'!$B$8:$B$130,MATCH($B314,'Project Pipeline'!$A$7:$A$130,0)+14,1)</f>
        <v>0.75</v>
      </c>
      <c r="I314" s="6">
        <f>INDEX('Project Pipeline'!$B$8:$B$130,MATCH($B314,'Project Pipeline'!$A$7:$A$130,0)+13,1)</f>
        <v>28.691659673197091</v>
      </c>
      <c r="J314" s="6">
        <f>INDEX('Project Pipeline'!$B$8:$B$130,MATCH($B314,'Project Pipeline'!$A$7:$A$130,0)+14,1)</f>
        <v>60</v>
      </c>
    </row>
    <row r="315" spans="1:10" x14ac:dyDescent="0.2">
      <c r="A315" s="604">
        <f t="shared" si="52"/>
        <v>15</v>
      </c>
      <c r="B315" s="604" t="s">
        <v>463</v>
      </c>
      <c r="C315" s="2">
        <f t="shared" si="51"/>
        <v>7</v>
      </c>
      <c r="D315" s="28" t="str">
        <f t="shared" si="47"/>
        <v>015-007</v>
      </c>
      <c r="E315" s="604">
        <f t="shared" si="50"/>
        <v>42</v>
      </c>
      <c r="F315" s="32">
        <f>INDEX('Project Pipeline'!$B$8:$B$130,MATCH($B315,'Project Pipeline'!$A$7:$A$130,0),1)</f>
        <v>20000</v>
      </c>
      <c r="G315" s="32">
        <f>INDEX('Project Pipeline'!$B$8:$B$130,MATCH($B315,'Project Pipeline'!$A$7:$A$130,0)+3,1)*12</f>
        <v>30000</v>
      </c>
      <c r="H315" s="7">
        <f>(INDEX('Project Pipeline'!$B$8:$B$130,MATCH($B315,'Project Pipeline'!$A$7:$A$130,0)+6,1)*INDEX('Project Pipeline'!$B$8:$B$130,MATCH($B315,'Project Pipeline'!$A$7:$A$130,0)+13,1)+INDEX('Project Pipeline'!$B$8:$B$130,MATCH($B315,'Project Pipeline'!$A$7:$A$130,0)+7,1)*(INDEX('Project Pipeline'!$B$8:$B$130,MATCH($B315,'Project Pipeline'!$A$7:$A$130,0)+14,1)-INDEX('Project Pipeline'!$B$8:$B$130,MATCH($B315,'Project Pipeline'!$A$7:$A$130,0)+13,1)))/INDEX('Project Pipeline'!$B$8:$B$130,MATCH($B315,'Project Pipeline'!$A$7:$A$130,0)+14,1)</f>
        <v>0.75</v>
      </c>
      <c r="I315" s="6">
        <f>INDEX('Project Pipeline'!$B$8:$B$130,MATCH($B315,'Project Pipeline'!$A$7:$A$130,0)+13,1)</f>
        <v>28.691659673197091</v>
      </c>
      <c r="J315" s="6">
        <f>INDEX('Project Pipeline'!$B$8:$B$130,MATCH($B315,'Project Pipeline'!$A$7:$A$130,0)+14,1)</f>
        <v>60</v>
      </c>
    </row>
    <row r="316" spans="1:10" x14ac:dyDescent="0.2">
      <c r="A316" s="604">
        <f t="shared" si="52"/>
        <v>15</v>
      </c>
      <c r="B316" s="604" t="s">
        <v>463</v>
      </c>
      <c r="C316" s="2">
        <f t="shared" si="51"/>
        <v>8</v>
      </c>
      <c r="D316" s="28" t="str">
        <f t="shared" si="47"/>
        <v>015-008</v>
      </c>
      <c r="E316" s="604">
        <f t="shared" si="50"/>
        <v>42</v>
      </c>
      <c r="F316" s="32">
        <f>INDEX('Project Pipeline'!$B$8:$B$130,MATCH($B316,'Project Pipeline'!$A$7:$A$130,0),1)</f>
        <v>20000</v>
      </c>
      <c r="G316" s="32">
        <f>INDEX('Project Pipeline'!$B$8:$B$130,MATCH($B316,'Project Pipeline'!$A$7:$A$130,0)+3,1)*12</f>
        <v>30000</v>
      </c>
      <c r="H316" s="7">
        <f>(INDEX('Project Pipeline'!$B$8:$B$130,MATCH($B316,'Project Pipeline'!$A$7:$A$130,0)+6,1)*INDEX('Project Pipeline'!$B$8:$B$130,MATCH($B316,'Project Pipeline'!$A$7:$A$130,0)+13,1)+INDEX('Project Pipeline'!$B$8:$B$130,MATCH($B316,'Project Pipeline'!$A$7:$A$130,0)+7,1)*(INDEX('Project Pipeline'!$B$8:$B$130,MATCH($B316,'Project Pipeline'!$A$7:$A$130,0)+14,1)-INDEX('Project Pipeline'!$B$8:$B$130,MATCH($B316,'Project Pipeline'!$A$7:$A$130,0)+13,1)))/INDEX('Project Pipeline'!$B$8:$B$130,MATCH($B316,'Project Pipeline'!$A$7:$A$130,0)+14,1)</f>
        <v>0.75</v>
      </c>
      <c r="I316" s="6">
        <f>INDEX('Project Pipeline'!$B$8:$B$130,MATCH($B316,'Project Pipeline'!$A$7:$A$130,0)+13,1)</f>
        <v>28.691659673197091</v>
      </c>
      <c r="J316" s="6">
        <f>INDEX('Project Pipeline'!$B$8:$B$130,MATCH($B316,'Project Pipeline'!$A$7:$A$130,0)+14,1)</f>
        <v>60</v>
      </c>
    </row>
    <row r="317" spans="1:10" x14ac:dyDescent="0.2">
      <c r="A317" s="604">
        <f t="shared" si="52"/>
        <v>15</v>
      </c>
      <c r="B317" s="604" t="s">
        <v>464</v>
      </c>
      <c r="C317" s="2">
        <f t="shared" si="51"/>
        <v>9</v>
      </c>
      <c r="D317" s="28" t="str">
        <f t="shared" si="47"/>
        <v>015-009</v>
      </c>
      <c r="E317" s="604">
        <f t="shared" si="50"/>
        <v>33</v>
      </c>
      <c r="F317" s="32">
        <f>INDEX('Project Pipeline'!$B$8:$B$130,MATCH($B317,'Project Pipeline'!$A$7:$A$130,0),1)</f>
        <v>10000</v>
      </c>
      <c r="G317" s="32">
        <f>INDEX('Project Pipeline'!$B$8:$B$130,MATCH($B317,'Project Pipeline'!$A$7:$A$130,0)+3,1)*12</f>
        <v>4800</v>
      </c>
      <c r="H317" s="7">
        <f>(INDEX('Project Pipeline'!$B$8:$B$130,MATCH($B317,'Project Pipeline'!$A$7:$A$130,0)+6,1)*INDEX('Project Pipeline'!$B$8:$B$130,MATCH($B317,'Project Pipeline'!$A$7:$A$130,0)+13,1)+INDEX('Project Pipeline'!$B$8:$B$130,MATCH($B317,'Project Pipeline'!$A$7:$A$130,0)+7,1)*(INDEX('Project Pipeline'!$B$8:$B$130,MATCH($B317,'Project Pipeline'!$A$7:$A$130,0)+14,1)-INDEX('Project Pipeline'!$B$8:$B$130,MATCH($B317,'Project Pipeline'!$A$7:$A$130,0)+13,1)))/INDEX('Project Pipeline'!$B$8:$B$130,MATCH($B317,'Project Pipeline'!$A$7:$A$130,0)+14,1)</f>
        <v>0.75</v>
      </c>
      <c r="I317" s="6">
        <f>INDEX('Project Pipeline'!$B$8:$B$130,MATCH($B317,'Project Pipeline'!$A$7:$A$130,0)+13,1)</f>
        <v>57.680135957776329</v>
      </c>
      <c r="J317" s="6">
        <f>INDEX('Project Pipeline'!$B$8:$B$130,MATCH($B317,'Project Pipeline'!$A$7:$A$130,0)+14,1)</f>
        <v>60</v>
      </c>
    </row>
    <row r="318" spans="1:10" x14ac:dyDescent="0.2">
      <c r="A318" s="604">
        <f t="shared" si="52"/>
        <v>15</v>
      </c>
      <c r="B318" s="604" t="s">
        <v>464</v>
      </c>
      <c r="C318" s="2">
        <f t="shared" si="51"/>
        <v>10</v>
      </c>
      <c r="D318" s="28" t="str">
        <f t="shared" si="47"/>
        <v>015-010</v>
      </c>
      <c r="E318" s="604">
        <f t="shared" si="50"/>
        <v>36</v>
      </c>
      <c r="F318" s="32">
        <f>INDEX('Project Pipeline'!$B$8:$B$130,MATCH($B318,'Project Pipeline'!$A$7:$A$130,0),1)</f>
        <v>10000</v>
      </c>
      <c r="G318" s="32">
        <f>INDEX('Project Pipeline'!$B$8:$B$130,MATCH($B318,'Project Pipeline'!$A$7:$A$130,0)+3,1)*12</f>
        <v>4800</v>
      </c>
      <c r="H318" s="7">
        <f>(INDEX('Project Pipeline'!$B$8:$B$130,MATCH($B318,'Project Pipeline'!$A$7:$A$130,0)+6,1)*INDEX('Project Pipeline'!$B$8:$B$130,MATCH($B318,'Project Pipeline'!$A$7:$A$130,0)+13,1)+INDEX('Project Pipeline'!$B$8:$B$130,MATCH($B318,'Project Pipeline'!$A$7:$A$130,0)+7,1)*(INDEX('Project Pipeline'!$B$8:$B$130,MATCH($B318,'Project Pipeline'!$A$7:$A$130,0)+14,1)-INDEX('Project Pipeline'!$B$8:$B$130,MATCH($B318,'Project Pipeline'!$A$7:$A$130,0)+13,1)))/INDEX('Project Pipeline'!$B$8:$B$130,MATCH($B318,'Project Pipeline'!$A$7:$A$130,0)+14,1)</f>
        <v>0.75</v>
      </c>
      <c r="I318" s="6">
        <f>INDEX('Project Pipeline'!$B$8:$B$130,MATCH($B318,'Project Pipeline'!$A$7:$A$130,0)+13,1)</f>
        <v>57.680135957776329</v>
      </c>
      <c r="J318" s="6">
        <f>INDEX('Project Pipeline'!$B$8:$B$130,MATCH($B318,'Project Pipeline'!$A$7:$A$130,0)+14,1)</f>
        <v>60</v>
      </c>
    </row>
    <row r="319" spans="1:10" x14ac:dyDescent="0.2">
      <c r="A319" s="604">
        <f t="shared" si="52"/>
        <v>15</v>
      </c>
      <c r="B319" s="604" t="s">
        <v>464</v>
      </c>
      <c r="C319" s="2">
        <f t="shared" si="51"/>
        <v>11</v>
      </c>
      <c r="D319" s="28" t="str">
        <f t="shared" si="47"/>
        <v>015-011</v>
      </c>
      <c r="E319" s="604">
        <f t="shared" si="50"/>
        <v>39</v>
      </c>
      <c r="F319" s="32">
        <f>INDEX('Project Pipeline'!$B$8:$B$130,MATCH($B319,'Project Pipeline'!$A$7:$A$130,0),1)</f>
        <v>10000</v>
      </c>
      <c r="G319" s="32">
        <f>INDEX('Project Pipeline'!$B$8:$B$130,MATCH($B319,'Project Pipeline'!$A$7:$A$130,0)+3,1)*12</f>
        <v>4800</v>
      </c>
      <c r="H319" s="7">
        <f>(INDEX('Project Pipeline'!$B$8:$B$130,MATCH($B319,'Project Pipeline'!$A$7:$A$130,0)+6,1)*INDEX('Project Pipeline'!$B$8:$B$130,MATCH($B319,'Project Pipeline'!$A$7:$A$130,0)+13,1)+INDEX('Project Pipeline'!$B$8:$B$130,MATCH($B319,'Project Pipeline'!$A$7:$A$130,0)+7,1)*(INDEX('Project Pipeline'!$B$8:$B$130,MATCH($B319,'Project Pipeline'!$A$7:$A$130,0)+14,1)-INDEX('Project Pipeline'!$B$8:$B$130,MATCH($B319,'Project Pipeline'!$A$7:$A$130,0)+13,1)))/INDEX('Project Pipeline'!$B$8:$B$130,MATCH($B319,'Project Pipeline'!$A$7:$A$130,0)+14,1)</f>
        <v>0.75</v>
      </c>
      <c r="I319" s="6">
        <f>INDEX('Project Pipeline'!$B$8:$B$130,MATCH($B319,'Project Pipeline'!$A$7:$A$130,0)+13,1)</f>
        <v>57.680135957776329</v>
      </c>
      <c r="J319" s="6">
        <f>INDEX('Project Pipeline'!$B$8:$B$130,MATCH($B319,'Project Pipeline'!$A$7:$A$130,0)+14,1)</f>
        <v>60</v>
      </c>
    </row>
    <row r="320" spans="1:10" x14ac:dyDescent="0.2">
      <c r="A320" s="604">
        <f t="shared" si="52"/>
        <v>15</v>
      </c>
      <c r="B320" s="604" t="s">
        <v>464</v>
      </c>
      <c r="C320" s="2">
        <f t="shared" si="51"/>
        <v>12</v>
      </c>
      <c r="D320" s="28" t="str">
        <f t="shared" si="47"/>
        <v>015-012</v>
      </c>
      <c r="E320" s="604">
        <f t="shared" si="50"/>
        <v>42</v>
      </c>
      <c r="F320" s="32">
        <f>INDEX('Project Pipeline'!$B$8:$B$130,MATCH($B320,'Project Pipeline'!$A$7:$A$130,0),1)</f>
        <v>10000</v>
      </c>
      <c r="G320" s="32">
        <f>INDEX('Project Pipeline'!$B$8:$B$130,MATCH($B320,'Project Pipeline'!$A$7:$A$130,0)+3,1)*12</f>
        <v>4800</v>
      </c>
      <c r="H320" s="7">
        <f>(INDEX('Project Pipeline'!$B$8:$B$130,MATCH($B320,'Project Pipeline'!$A$7:$A$130,0)+6,1)*INDEX('Project Pipeline'!$B$8:$B$130,MATCH($B320,'Project Pipeline'!$A$7:$A$130,0)+13,1)+INDEX('Project Pipeline'!$B$8:$B$130,MATCH($B320,'Project Pipeline'!$A$7:$A$130,0)+7,1)*(INDEX('Project Pipeline'!$B$8:$B$130,MATCH($B320,'Project Pipeline'!$A$7:$A$130,0)+14,1)-INDEX('Project Pipeline'!$B$8:$B$130,MATCH($B320,'Project Pipeline'!$A$7:$A$130,0)+13,1)))/INDEX('Project Pipeline'!$B$8:$B$130,MATCH($B320,'Project Pipeline'!$A$7:$A$130,0)+14,1)</f>
        <v>0.75</v>
      </c>
      <c r="I320" s="6">
        <f>INDEX('Project Pipeline'!$B$8:$B$130,MATCH($B320,'Project Pipeline'!$A$7:$A$130,0)+13,1)</f>
        <v>57.680135957776329</v>
      </c>
      <c r="J320" s="6">
        <f>INDEX('Project Pipeline'!$B$8:$B$130,MATCH($B320,'Project Pipeline'!$A$7:$A$130,0)+14,1)</f>
        <v>60</v>
      </c>
    </row>
    <row r="321" spans="1:10" x14ac:dyDescent="0.2">
      <c r="A321" s="604">
        <f t="shared" si="52"/>
        <v>15</v>
      </c>
      <c r="B321" s="604" t="s">
        <v>14</v>
      </c>
      <c r="C321" s="2">
        <f t="shared" si="51"/>
        <v>13</v>
      </c>
      <c r="D321" s="28" t="str">
        <f t="shared" si="47"/>
        <v>015-013</v>
      </c>
      <c r="E321" s="604">
        <f t="shared" si="50"/>
        <v>33</v>
      </c>
      <c r="F321" s="32">
        <f>INDEX('Project Pipeline'!$B$8:$B$130,MATCH($B321,'Project Pipeline'!$A$7:$A$130,0),1)</f>
        <v>2000</v>
      </c>
      <c r="G321" s="32">
        <f>INDEX('Project Pipeline'!$B$8:$B$130,MATCH($B321,'Project Pipeline'!$A$7:$A$130,0)+3,1)*12</f>
        <v>2400</v>
      </c>
      <c r="H321" s="7">
        <f>(INDEX('Project Pipeline'!$B$8:$B$130,MATCH($B321,'Project Pipeline'!$A$7:$A$130,0)+6,1)*INDEX('Project Pipeline'!$B$8:$B$130,MATCH($B321,'Project Pipeline'!$A$7:$A$130,0)+13,1)+INDEX('Project Pipeline'!$B$8:$B$130,MATCH($B321,'Project Pipeline'!$A$7:$A$130,0)+7,1)*(INDEX('Project Pipeline'!$B$8:$B$130,MATCH($B321,'Project Pipeline'!$A$7:$A$130,0)+14,1)-INDEX('Project Pipeline'!$B$8:$B$130,MATCH($B321,'Project Pipeline'!$A$7:$A$130,0)+13,1)))/INDEX('Project Pipeline'!$B$8:$B$130,MATCH($B321,'Project Pipeline'!$A$7:$A$130,0)+14,1)</f>
        <v>0.75</v>
      </c>
      <c r="I321" s="6">
        <f>INDEX('Project Pipeline'!$B$8:$B$130,MATCH($B321,'Project Pipeline'!$A$7:$A$130,0)+13,1)</f>
        <v>21.124739598583997</v>
      </c>
      <c r="J321" s="6">
        <f>INDEX('Project Pipeline'!$B$8:$B$130,MATCH($B321,'Project Pipeline'!$A$7:$A$130,0)+14,1)</f>
        <v>60</v>
      </c>
    </row>
    <row r="322" spans="1:10" x14ac:dyDescent="0.2">
      <c r="A322" s="604">
        <f t="shared" si="52"/>
        <v>15</v>
      </c>
      <c r="B322" s="604" t="s">
        <v>14</v>
      </c>
      <c r="C322" s="2">
        <f t="shared" si="51"/>
        <v>14</v>
      </c>
      <c r="D322" s="28" t="str">
        <f t="shared" si="47"/>
        <v>015-014</v>
      </c>
      <c r="E322" s="604">
        <f t="shared" si="50"/>
        <v>35</v>
      </c>
      <c r="F322" s="32">
        <f>INDEX('Project Pipeline'!$B$8:$B$130,MATCH($B322,'Project Pipeline'!$A$7:$A$130,0),1)</f>
        <v>2000</v>
      </c>
      <c r="G322" s="32">
        <f>INDEX('Project Pipeline'!$B$8:$B$130,MATCH($B322,'Project Pipeline'!$A$7:$A$130,0)+3,1)*12</f>
        <v>2400</v>
      </c>
      <c r="H322" s="7">
        <f>(INDEX('Project Pipeline'!$B$8:$B$130,MATCH($B322,'Project Pipeline'!$A$7:$A$130,0)+6,1)*INDEX('Project Pipeline'!$B$8:$B$130,MATCH($B322,'Project Pipeline'!$A$7:$A$130,0)+13,1)+INDEX('Project Pipeline'!$B$8:$B$130,MATCH($B322,'Project Pipeline'!$A$7:$A$130,0)+7,1)*(INDEX('Project Pipeline'!$B$8:$B$130,MATCH($B322,'Project Pipeline'!$A$7:$A$130,0)+14,1)-INDEX('Project Pipeline'!$B$8:$B$130,MATCH($B322,'Project Pipeline'!$A$7:$A$130,0)+13,1)))/INDEX('Project Pipeline'!$B$8:$B$130,MATCH($B322,'Project Pipeline'!$A$7:$A$130,0)+14,1)</f>
        <v>0.75</v>
      </c>
      <c r="I322" s="6">
        <f>INDEX('Project Pipeline'!$B$8:$B$130,MATCH($B322,'Project Pipeline'!$A$7:$A$130,0)+13,1)</f>
        <v>21.124739598583997</v>
      </c>
      <c r="J322" s="6">
        <f>INDEX('Project Pipeline'!$B$8:$B$130,MATCH($B322,'Project Pipeline'!$A$7:$A$130,0)+14,1)</f>
        <v>60</v>
      </c>
    </row>
    <row r="323" spans="1:10" x14ac:dyDescent="0.2">
      <c r="A323" s="604">
        <f t="shared" si="52"/>
        <v>15</v>
      </c>
      <c r="B323" s="604" t="s">
        <v>14</v>
      </c>
      <c r="C323" s="2">
        <f t="shared" si="51"/>
        <v>15</v>
      </c>
      <c r="D323" s="28" t="str">
        <f t="shared" si="47"/>
        <v>015-015</v>
      </c>
      <c r="E323" s="604">
        <f t="shared" si="50"/>
        <v>37</v>
      </c>
      <c r="F323" s="32">
        <f>INDEX('Project Pipeline'!$B$8:$B$130,MATCH($B323,'Project Pipeline'!$A$7:$A$130,0),1)</f>
        <v>2000</v>
      </c>
      <c r="G323" s="32">
        <f>INDEX('Project Pipeline'!$B$8:$B$130,MATCH($B323,'Project Pipeline'!$A$7:$A$130,0)+3,1)*12</f>
        <v>2400</v>
      </c>
      <c r="H323" s="7">
        <f>(INDEX('Project Pipeline'!$B$8:$B$130,MATCH($B323,'Project Pipeline'!$A$7:$A$130,0)+6,1)*INDEX('Project Pipeline'!$B$8:$B$130,MATCH($B323,'Project Pipeline'!$A$7:$A$130,0)+13,1)+INDEX('Project Pipeline'!$B$8:$B$130,MATCH($B323,'Project Pipeline'!$A$7:$A$130,0)+7,1)*(INDEX('Project Pipeline'!$B$8:$B$130,MATCH($B323,'Project Pipeline'!$A$7:$A$130,0)+14,1)-INDEX('Project Pipeline'!$B$8:$B$130,MATCH($B323,'Project Pipeline'!$A$7:$A$130,0)+13,1)))/INDEX('Project Pipeline'!$B$8:$B$130,MATCH($B323,'Project Pipeline'!$A$7:$A$130,0)+14,1)</f>
        <v>0.75</v>
      </c>
      <c r="I323" s="6">
        <f>INDEX('Project Pipeline'!$B$8:$B$130,MATCH($B323,'Project Pipeline'!$A$7:$A$130,0)+13,1)</f>
        <v>21.124739598583997</v>
      </c>
      <c r="J323" s="6">
        <f>INDEX('Project Pipeline'!$B$8:$B$130,MATCH($B323,'Project Pipeline'!$A$7:$A$130,0)+14,1)</f>
        <v>60</v>
      </c>
    </row>
    <row r="324" spans="1:10" x14ac:dyDescent="0.2">
      <c r="A324" s="604">
        <f t="shared" si="52"/>
        <v>15</v>
      </c>
      <c r="B324" s="604" t="s">
        <v>14</v>
      </c>
      <c r="C324" s="2">
        <f t="shared" si="51"/>
        <v>16</v>
      </c>
      <c r="D324" s="28" t="str">
        <f t="shared" si="47"/>
        <v>015-016</v>
      </c>
      <c r="E324" s="604">
        <f t="shared" si="50"/>
        <v>39</v>
      </c>
      <c r="F324" s="32">
        <f>INDEX('Project Pipeline'!$B$8:$B$130,MATCH($B324,'Project Pipeline'!$A$7:$A$130,0),1)</f>
        <v>2000</v>
      </c>
      <c r="G324" s="32">
        <f>INDEX('Project Pipeline'!$B$8:$B$130,MATCH($B324,'Project Pipeline'!$A$7:$A$130,0)+3,1)*12</f>
        <v>2400</v>
      </c>
      <c r="H324" s="7">
        <f>(INDEX('Project Pipeline'!$B$8:$B$130,MATCH($B324,'Project Pipeline'!$A$7:$A$130,0)+6,1)*INDEX('Project Pipeline'!$B$8:$B$130,MATCH($B324,'Project Pipeline'!$A$7:$A$130,0)+13,1)+INDEX('Project Pipeline'!$B$8:$B$130,MATCH($B324,'Project Pipeline'!$A$7:$A$130,0)+7,1)*(INDEX('Project Pipeline'!$B$8:$B$130,MATCH($B324,'Project Pipeline'!$A$7:$A$130,0)+14,1)-INDEX('Project Pipeline'!$B$8:$B$130,MATCH($B324,'Project Pipeline'!$A$7:$A$130,0)+13,1)))/INDEX('Project Pipeline'!$B$8:$B$130,MATCH($B324,'Project Pipeline'!$A$7:$A$130,0)+14,1)</f>
        <v>0.75</v>
      </c>
      <c r="I324" s="6">
        <f>INDEX('Project Pipeline'!$B$8:$B$130,MATCH($B324,'Project Pipeline'!$A$7:$A$130,0)+13,1)</f>
        <v>21.124739598583997</v>
      </c>
      <c r="J324" s="6">
        <f>INDEX('Project Pipeline'!$B$8:$B$130,MATCH($B324,'Project Pipeline'!$A$7:$A$130,0)+14,1)</f>
        <v>60</v>
      </c>
    </row>
    <row r="325" spans="1:10" x14ac:dyDescent="0.2">
      <c r="A325" s="604">
        <f t="shared" si="52"/>
        <v>15</v>
      </c>
      <c r="B325" s="604" t="s">
        <v>14</v>
      </c>
      <c r="C325" s="2">
        <f t="shared" si="51"/>
        <v>17</v>
      </c>
      <c r="D325" s="28" t="str">
        <f t="shared" si="47"/>
        <v>015-017</v>
      </c>
      <c r="E325" s="604">
        <f t="shared" si="50"/>
        <v>41</v>
      </c>
      <c r="F325" s="32">
        <f>INDEX('Project Pipeline'!$B$8:$B$130,MATCH($B325,'Project Pipeline'!$A$7:$A$130,0),1)</f>
        <v>2000</v>
      </c>
      <c r="G325" s="32">
        <f>INDEX('Project Pipeline'!$B$8:$B$130,MATCH($B325,'Project Pipeline'!$A$7:$A$130,0)+3,1)*12</f>
        <v>2400</v>
      </c>
      <c r="H325" s="7">
        <f>(INDEX('Project Pipeline'!$B$8:$B$130,MATCH($B325,'Project Pipeline'!$A$7:$A$130,0)+6,1)*INDEX('Project Pipeline'!$B$8:$B$130,MATCH($B325,'Project Pipeline'!$A$7:$A$130,0)+13,1)+INDEX('Project Pipeline'!$B$8:$B$130,MATCH($B325,'Project Pipeline'!$A$7:$A$130,0)+7,1)*(INDEX('Project Pipeline'!$B$8:$B$130,MATCH($B325,'Project Pipeline'!$A$7:$A$130,0)+14,1)-INDEX('Project Pipeline'!$B$8:$B$130,MATCH($B325,'Project Pipeline'!$A$7:$A$130,0)+13,1)))/INDEX('Project Pipeline'!$B$8:$B$130,MATCH($B325,'Project Pipeline'!$A$7:$A$130,0)+14,1)</f>
        <v>0.75</v>
      </c>
      <c r="I325" s="6">
        <f>INDEX('Project Pipeline'!$B$8:$B$130,MATCH($B325,'Project Pipeline'!$A$7:$A$130,0)+13,1)</f>
        <v>21.124739598583997</v>
      </c>
      <c r="J325" s="6">
        <f>INDEX('Project Pipeline'!$B$8:$B$130,MATCH($B325,'Project Pipeline'!$A$7:$A$130,0)+14,1)</f>
        <v>60</v>
      </c>
    </row>
    <row r="326" spans="1:10" x14ac:dyDescent="0.2">
      <c r="A326" s="604">
        <f t="shared" si="52"/>
        <v>15</v>
      </c>
      <c r="B326" s="604" t="s">
        <v>14</v>
      </c>
      <c r="C326" s="2">
        <f t="shared" si="51"/>
        <v>18</v>
      </c>
      <c r="D326" s="28" t="str">
        <f t="shared" si="47"/>
        <v>015-018</v>
      </c>
      <c r="E326" s="604">
        <f t="shared" si="50"/>
        <v>43</v>
      </c>
      <c r="F326" s="32">
        <f>INDEX('Project Pipeline'!$B$8:$B$130,MATCH($B326,'Project Pipeline'!$A$7:$A$130,0),1)</f>
        <v>2000</v>
      </c>
      <c r="G326" s="32">
        <f>INDEX('Project Pipeline'!$B$8:$B$130,MATCH($B326,'Project Pipeline'!$A$7:$A$130,0)+3,1)*12</f>
        <v>2400</v>
      </c>
      <c r="H326" s="7">
        <f>(INDEX('Project Pipeline'!$B$8:$B$130,MATCH($B326,'Project Pipeline'!$A$7:$A$130,0)+6,1)*INDEX('Project Pipeline'!$B$8:$B$130,MATCH($B326,'Project Pipeline'!$A$7:$A$130,0)+13,1)+INDEX('Project Pipeline'!$B$8:$B$130,MATCH($B326,'Project Pipeline'!$A$7:$A$130,0)+7,1)*(INDEX('Project Pipeline'!$B$8:$B$130,MATCH($B326,'Project Pipeline'!$A$7:$A$130,0)+14,1)-INDEX('Project Pipeline'!$B$8:$B$130,MATCH($B326,'Project Pipeline'!$A$7:$A$130,0)+13,1)))/INDEX('Project Pipeline'!$B$8:$B$130,MATCH($B326,'Project Pipeline'!$A$7:$A$130,0)+14,1)</f>
        <v>0.75</v>
      </c>
      <c r="I326" s="6">
        <f>INDEX('Project Pipeline'!$B$8:$B$130,MATCH($B326,'Project Pipeline'!$A$7:$A$130,0)+13,1)</f>
        <v>21.124739598583997</v>
      </c>
      <c r="J326" s="6">
        <f>INDEX('Project Pipeline'!$B$8:$B$130,MATCH($B326,'Project Pipeline'!$A$7:$A$130,0)+14,1)</f>
        <v>60</v>
      </c>
    </row>
    <row r="327" spans="1:10" x14ac:dyDescent="0.2">
      <c r="A327" s="604">
        <f t="shared" si="52"/>
        <v>15</v>
      </c>
      <c r="B327" s="604" t="s">
        <v>41</v>
      </c>
      <c r="C327" s="2">
        <f t="shared" si="51"/>
        <v>19</v>
      </c>
      <c r="D327" s="28" t="str">
        <f t="shared" si="47"/>
        <v>015-019</v>
      </c>
      <c r="E327" s="604">
        <f t="shared" si="50"/>
        <v>37</v>
      </c>
      <c r="F327" s="32">
        <f>INDEX('Project Pipeline'!$B$8:$B$130,MATCH($B327,'Project Pipeline'!$A$7:$A$130,0),1)</f>
        <v>25000</v>
      </c>
      <c r="G327" s="32">
        <f>INDEX('Project Pipeline'!$B$8:$B$130,MATCH($B327,'Project Pipeline'!$A$7:$A$130,0)+3,1)*12</f>
        <v>24000</v>
      </c>
      <c r="H327" s="7">
        <f>(INDEX('Project Pipeline'!$B$8:$B$130,MATCH($B327,'Project Pipeline'!$A$7:$A$130,0)+6,1)*INDEX('Project Pipeline'!$B$8:$B$130,MATCH($B327,'Project Pipeline'!$A$7:$A$130,0)+13,1)+INDEX('Project Pipeline'!$B$8:$B$130,MATCH($B327,'Project Pipeline'!$A$7:$A$130,0)+7,1)*(INDEX('Project Pipeline'!$B$8:$B$130,MATCH($B327,'Project Pipeline'!$A$7:$A$130,0)+14,1)-INDEX('Project Pipeline'!$B$8:$B$130,MATCH($B327,'Project Pipeline'!$A$7:$A$130,0)+13,1)))/INDEX('Project Pipeline'!$B$8:$B$130,MATCH($B327,'Project Pipeline'!$A$7:$A$130,0)+14,1)</f>
        <v>0.74999999999999989</v>
      </c>
      <c r="I327" s="6">
        <f>INDEX('Project Pipeline'!$B$8:$B$130,MATCH($B327,'Project Pipeline'!$A$7:$A$130,0)+13,1)</f>
        <v>26.772988721793375</v>
      </c>
      <c r="J327" s="6">
        <f>INDEX('Project Pipeline'!$B$8:$B$130,MATCH($B327,'Project Pipeline'!$A$7:$A$130,0)+14,1)</f>
        <v>120</v>
      </c>
    </row>
    <row r="328" spans="1:10" x14ac:dyDescent="0.2">
      <c r="A328" s="604">
        <f t="shared" si="52"/>
        <v>15</v>
      </c>
      <c r="B328" s="604" t="s">
        <v>41</v>
      </c>
      <c r="C328" s="2">
        <f t="shared" si="51"/>
        <v>20</v>
      </c>
      <c r="D328" s="28" t="str">
        <f t="shared" si="47"/>
        <v>015-020</v>
      </c>
      <c r="E328" s="604">
        <f t="shared" si="50"/>
        <v>43</v>
      </c>
      <c r="F328" s="32">
        <f>INDEX('Project Pipeline'!$B$8:$B$130,MATCH($B328,'Project Pipeline'!$A$7:$A$130,0),1)</f>
        <v>25000</v>
      </c>
      <c r="G328" s="32">
        <f>INDEX('Project Pipeline'!$B$8:$B$130,MATCH($B328,'Project Pipeline'!$A$7:$A$130,0)+3,1)*12</f>
        <v>24000</v>
      </c>
      <c r="H328" s="7">
        <f>(INDEX('Project Pipeline'!$B$8:$B$130,MATCH($B328,'Project Pipeline'!$A$7:$A$130,0)+6,1)*INDEX('Project Pipeline'!$B$8:$B$130,MATCH($B328,'Project Pipeline'!$A$7:$A$130,0)+13,1)+INDEX('Project Pipeline'!$B$8:$B$130,MATCH($B328,'Project Pipeline'!$A$7:$A$130,0)+7,1)*(INDEX('Project Pipeline'!$B$8:$B$130,MATCH($B328,'Project Pipeline'!$A$7:$A$130,0)+14,1)-INDEX('Project Pipeline'!$B$8:$B$130,MATCH($B328,'Project Pipeline'!$A$7:$A$130,0)+13,1)))/INDEX('Project Pipeline'!$B$8:$B$130,MATCH($B328,'Project Pipeline'!$A$7:$A$130,0)+14,1)</f>
        <v>0.74999999999999989</v>
      </c>
      <c r="I328" s="6">
        <f>INDEX('Project Pipeline'!$B$8:$B$130,MATCH($B328,'Project Pipeline'!$A$7:$A$130,0)+13,1)</f>
        <v>26.772988721793375</v>
      </c>
      <c r="J328" s="6">
        <f>INDEX('Project Pipeline'!$B$8:$B$130,MATCH($B328,'Project Pipeline'!$A$7:$A$130,0)+14,1)</f>
        <v>120</v>
      </c>
    </row>
    <row r="329" spans="1:10" x14ac:dyDescent="0.2">
      <c r="A329" s="604">
        <f>A309+1</f>
        <v>16</v>
      </c>
      <c r="B329" s="604" t="s">
        <v>15</v>
      </c>
      <c r="C329" s="2">
        <v>1</v>
      </c>
      <c r="D329" s="28" t="str">
        <f t="shared" ref="D329:D392" si="53">TEXT(A329,"000")&amp;"-"&amp;TEXT(C329,"000")</f>
        <v>016-001</v>
      </c>
      <c r="E329" s="604">
        <f>E309</f>
        <v>32</v>
      </c>
      <c r="F329" s="32">
        <f>INDEX('Project Pipeline'!$B$8:$B$130,MATCH($B329,'Project Pipeline'!$A$7:$A$130,0),1)</f>
        <v>15000</v>
      </c>
      <c r="G329" s="32">
        <f>INDEX('Project Pipeline'!$B$8:$B$130,MATCH($B329,'Project Pipeline'!$A$7:$A$130,0)+3,1)*12</f>
        <v>6000</v>
      </c>
      <c r="H329" s="7">
        <f>(INDEX('Project Pipeline'!$B$8:$B$130,MATCH($B329,'Project Pipeline'!$A$7:$A$130,0)+6,1)*INDEX('Project Pipeline'!$B$8:$B$130,MATCH($B329,'Project Pipeline'!$A$7:$A$130,0)+13,1)+INDEX('Project Pipeline'!$B$8:$B$130,MATCH($B329,'Project Pipeline'!$A$7:$A$130,0)+7,1)*(INDEX('Project Pipeline'!$B$8:$B$130,MATCH($B329,'Project Pipeline'!$A$7:$A$130,0)+14,1)-INDEX('Project Pipeline'!$B$8:$B$130,MATCH($B329,'Project Pipeline'!$A$7:$A$130,0)+13,1)))/INDEX('Project Pipeline'!$B$8:$B$130,MATCH($B329,'Project Pipeline'!$A$7:$A$130,0)+14,1)</f>
        <v>0.75</v>
      </c>
      <c r="I329" s="6">
        <f>INDEX('Project Pipeline'!$B$8:$B$130,MATCH($B329,'Project Pipeline'!$A$7:$A$130,0)+13,1)</f>
        <v>71.513178015521419</v>
      </c>
      <c r="J329" s="6">
        <f>INDEX('Project Pipeline'!$B$8:$B$130,MATCH($B329,'Project Pipeline'!$A$7:$A$130,0)+14,1)</f>
        <v>96</v>
      </c>
    </row>
    <row r="330" spans="1:10" x14ac:dyDescent="0.2">
      <c r="A330" s="604">
        <f t="shared" ref="A330:A348" si="54">A310+1</f>
        <v>16</v>
      </c>
      <c r="B330" s="604" t="s">
        <v>15</v>
      </c>
      <c r="C330" s="2">
        <f t="shared" ref="C330:C348" si="55">C329+1</f>
        <v>2</v>
      </c>
      <c r="D330" s="28" t="str">
        <f t="shared" si="53"/>
        <v>016-002</v>
      </c>
      <c r="E330" s="604">
        <f t="shared" ref="E330:E393" si="56">E310</f>
        <v>35</v>
      </c>
      <c r="F330" s="32">
        <f>INDEX('Project Pipeline'!$B$8:$B$130,MATCH($B330,'Project Pipeline'!$A$7:$A$130,0),1)</f>
        <v>15000</v>
      </c>
      <c r="G330" s="32">
        <f>INDEX('Project Pipeline'!$B$8:$B$130,MATCH($B330,'Project Pipeline'!$A$7:$A$130,0)+3,1)*12</f>
        <v>6000</v>
      </c>
      <c r="H330" s="7">
        <f>(INDEX('Project Pipeline'!$B$8:$B$130,MATCH($B330,'Project Pipeline'!$A$7:$A$130,0)+6,1)*INDEX('Project Pipeline'!$B$8:$B$130,MATCH($B330,'Project Pipeline'!$A$7:$A$130,0)+13,1)+INDEX('Project Pipeline'!$B$8:$B$130,MATCH($B330,'Project Pipeline'!$A$7:$A$130,0)+7,1)*(INDEX('Project Pipeline'!$B$8:$B$130,MATCH($B330,'Project Pipeline'!$A$7:$A$130,0)+14,1)-INDEX('Project Pipeline'!$B$8:$B$130,MATCH($B330,'Project Pipeline'!$A$7:$A$130,0)+13,1)))/INDEX('Project Pipeline'!$B$8:$B$130,MATCH($B330,'Project Pipeline'!$A$7:$A$130,0)+14,1)</f>
        <v>0.75</v>
      </c>
      <c r="I330" s="6">
        <f>INDEX('Project Pipeline'!$B$8:$B$130,MATCH($B330,'Project Pipeline'!$A$7:$A$130,0)+13,1)</f>
        <v>71.513178015521419</v>
      </c>
      <c r="J330" s="6">
        <f>INDEX('Project Pipeline'!$B$8:$B$130,MATCH($B330,'Project Pipeline'!$A$7:$A$130,0)+14,1)</f>
        <v>96</v>
      </c>
    </row>
    <row r="331" spans="1:10" x14ac:dyDescent="0.2">
      <c r="A331" s="604">
        <f t="shared" si="54"/>
        <v>16</v>
      </c>
      <c r="B331" s="604" t="s">
        <v>15</v>
      </c>
      <c r="C331" s="2">
        <f t="shared" si="55"/>
        <v>3</v>
      </c>
      <c r="D331" s="28" t="str">
        <f t="shared" si="53"/>
        <v>016-003</v>
      </c>
      <c r="E331" s="604">
        <f t="shared" si="56"/>
        <v>38</v>
      </c>
      <c r="F331" s="32">
        <f>INDEX('Project Pipeline'!$B$8:$B$130,MATCH($B331,'Project Pipeline'!$A$7:$A$130,0),1)</f>
        <v>15000</v>
      </c>
      <c r="G331" s="32">
        <f>INDEX('Project Pipeline'!$B$8:$B$130,MATCH($B331,'Project Pipeline'!$A$7:$A$130,0)+3,1)*12</f>
        <v>6000</v>
      </c>
      <c r="H331" s="7">
        <f>(INDEX('Project Pipeline'!$B$8:$B$130,MATCH($B331,'Project Pipeline'!$A$7:$A$130,0)+6,1)*INDEX('Project Pipeline'!$B$8:$B$130,MATCH($B331,'Project Pipeline'!$A$7:$A$130,0)+13,1)+INDEX('Project Pipeline'!$B$8:$B$130,MATCH($B331,'Project Pipeline'!$A$7:$A$130,0)+7,1)*(INDEX('Project Pipeline'!$B$8:$B$130,MATCH($B331,'Project Pipeline'!$A$7:$A$130,0)+14,1)-INDEX('Project Pipeline'!$B$8:$B$130,MATCH($B331,'Project Pipeline'!$A$7:$A$130,0)+13,1)))/INDEX('Project Pipeline'!$B$8:$B$130,MATCH($B331,'Project Pipeline'!$A$7:$A$130,0)+14,1)</f>
        <v>0.75</v>
      </c>
      <c r="I331" s="6">
        <f>INDEX('Project Pipeline'!$B$8:$B$130,MATCH($B331,'Project Pipeline'!$A$7:$A$130,0)+13,1)</f>
        <v>71.513178015521419</v>
      </c>
      <c r="J331" s="6">
        <f>INDEX('Project Pipeline'!$B$8:$B$130,MATCH($B331,'Project Pipeline'!$A$7:$A$130,0)+14,1)</f>
        <v>96</v>
      </c>
    </row>
    <row r="332" spans="1:10" x14ac:dyDescent="0.2">
      <c r="A332" s="604">
        <f t="shared" si="54"/>
        <v>16</v>
      </c>
      <c r="B332" s="604" t="s">
        <v>15</v>
      </c>
      <c r="C332" s="2">
        <f t="shared" si="55"/>
        <v>4</v>
      </c>
      <c r="D332" s="28" t="str">
        <f t="shared" si="53"/>
        <v>016-004</v>
      </c>
      <c r="E332" s="604">
        <f t="shared" si="56"/>
        <v>40</v>
      </c>
      <c r="F332" s="32">
        <f>INDEX('Project Pipeline'!$B$8:$B$130,MATCH($B332,'Project Pipeline'!$A$7:$A$130,0),1)</f>
        <v>15000</v>
      </c>
      <c r="G332" s="32">
        <f>INDEX('Project Pipeline'!$B$8:$B$130,MATCH($B332,'Project Pipeline'!$A$7:$A$130,0)+3,1)*12</f>
        <v>6000</v>
      </c>
      <c r="H332" s="7">
        <f>(INDEX('Project Pipeline'!$B$8:$B$130,MATCH($B332,'Project Pipeline'!$A$7:$A$130,0)+6,1)*INDEX('Project Pipeline'!$B$8:$B$130,MATCH($B332,'Project Pipeline'!$A$7:$A$130,0)+13,1)+INDEX('Project Pipeline'!$B$8:$B$130,MATCH($B332,'Project Pipeline'!$A$7:$A$130,0)+7,1)*(INDEX('Project Pipeline'!$B$8:$B$130,MATCH($B332,'Project Pipeline'!$A$7:$A$130,0)+14,1)-INDEX('Project Pipeline'!$B$8:$B$130,MATCH($B332,'Project Pipeline'!$A$7:$A$130,0)+13,1)))/INDEX('Project Pipeline'!$B$8:$B$130,MATCH($B332,'Project Pipeline'!$A$7:$A$130,0)+14,1)</f>
        <v>0.75</v>
      </c>
      <c r="I332" s="6">
        <f>INDEX('Project Pipeline'!$B$8:$B$130,MATCH($B332,'Project Pipeline'!$A$7:$A$130,0)+13,1)</f>
        <v>71.513178015521419</v>
      </c>
      <c r="J332" s="6">
        <f>INDEX('Project Pipeline'!$B$8:$B$130,MATCH($B332,'Project Pipeline'!$A$7:$A$130,0)+14,1)</f>
        <v>96</v>
      </c>
    </row>
    <row r="333" spans="1:10" x14ac:dyDescent="0.2">
      <c r="A333" s="604">
        <f t="shared" si="54"/>
        <v>16</v>
      </c>
      <c r="B333" s="604" t="s">
        <v>463</v>
      </c>
      <c r="C333" s="2">
        <f t="shared" si="55"/>
        <v>5</v>
      </c>
      <c r="D333" s="28" t="str">
        <f t="shared" si="53"/>
        <v>016-005</v>
      </c>
      <c r="E333" s="604">
        <f t="shared" si="56"/>
        <v>41</v>
      </c>
      <c r="F333" s="32">
        <f>INDEX('Project Pipeline'!$B$8:$B$130,MATCH($B333,'Project Pipeline'!$A$7:$A$130,0),1)</f>
        <v>20000</v>
      </c>
      <c r="G333" s="32">
        <f>INDEX('Project Pipeline'!$B$8:$B$130,MATCH($B333,'Project Pipeline'!$A$7:$A$130,0)+3,1)*12</f>
        <v>30000</v>
      </c>
      <c r="H333" s="7">
        <f>(INDEX('Project Pipeline'!$B$8:$B$130,MATCH($B333,'Project Pipeline'!$A$7:$A$130,0)+6,1)*INDEX('Project Pipeline'!$B$8:$B$130,MATCH($B333,'Project Pipeline'!$A$7:$A$130,0)+13,1)+INDEX('Project Pipeline'!$B$8:$B$130,MATCH($B333,'Project Pipeline'!$A$7:$A$130,0)+7,1)*(INDEX('Project Pipeline'!$B$8:$B$130,MATCH($B333,'Project Pipeline'!$A$7:$A$130,0)+14,1)-INDEX('Project Pipeline'!$B$8:$B$130,MATCH($B333,'Project Pipeline'!$A$7:$A$130,0)+13,1)))/INDEX('Project Pipeline'!$B$8:$B$130,MATCH($B333,'Project Pipeline'!$A$7:$A$130,0)+14,1)</f>
        <v>0.75</v>
      </c>
      <c r="I333" s="6">
        <f>INDEX('Project Pipeline'!$B$8:$B$130,MATCH($B333,'Project Pipeline'!$A$7:$A$130,0)+13,1)</f>
        <v>28.691659673197091</v>
      </c>
      <c r="J333" s="6">
        <f>INDEX('Project Pipeline'!$B$8:$B$130,MATCH($B333,'Project Pipeline'!$A$7:$A$130,0)+14,1)</f>
        <v>60</v>
      </c>
    </row>
    <row r="334" spans="1:10" x14ac:dyDescent="0.2">
      <c r="A334" s="604">
        <f t="shared" si="54"/>
        <v>16</v>
      </c>
      <c r="B334" s="604" t="s">
        <v>463</v>
      </c>
      <c r="C334" s="2">
        <f t="shared" si="55"/>
        <v>6</v>
      </c>
      <c r="D334" s="28" t="str">
        <f t="shared" si="53"/>
        <v>016-006</v>
      </c>
      <c r="E334" s="604">
        <f t="shared" si="56"/>
        <v>41</v>
      </c>
      <c r="F334" s="32">
        <f>INDEX('Project Pipeline'!$B$8:$B$130,MATCH($B334,'Project Pipeline'!$A$7:$A$130,0),1)</f>
        <v>20000</v>
      </c>
      <c r="G334" s="32">
        <f>INDEX('Project Pipeline'!$B$8:$B$130,MATCH($B334,'Project Pipeline'!$A$7:$A$130,0)+3,1)*12</f>
        <v>30000</v>
      </c>
      <c r="H334" s="7">
        <f>(INDEX('Project Pipeline'!$B$8:$B$130,MATCH($B334,'Project Pipeline'!$A$7:$A$130,0)+6,1)*INDEX('Project Pipeline'!$B$8:$B$130,MATCH($B334,'Project Pipeline'!$A$7:$A$130,0)+13,1)+INDEX('Project Pipeline'!$B$8:$B$130,MATCH($B334,'Project Pipeline'!$A$7:$A$130,0)+7,1)*(INDEX('Project Pipeline'!$B$8:$B$130,MATCH($B334,'Project Pipeline'!$A$7:$A$130,0)+14,1)-INDEX('Project Pipeline'!$B$8:$B$130,MATCH($B334,'Project Pipeline'!$A$7:$A$130,0)+13,1)))/INDEX('Project Pipeline'!$B$8:$B$130,MATCH($B334,'Project Pipeline'!$A$7:$A$130,0)+14,1)</f>
        <v>0.75</v>
      </c>
      <c r="I334" s="6">
        <f>INDEX('Project Pipeline'!$B$8:$B$130,MATCH($B334,'Project Pipeline'!$A$7:$A$130,0)+13,1)</f>
        <v>28.691659673197091</v>
      </c>
      <c r="J334" s="6">
        <f>INDEX('Project Pipeline'!$B$8:$B$130,MATCH($B334,'Project Pipeline'!$A$7:$A$130,0)+14,1)</f>
        <v>60</v>
      </c>
    </row>
    <row r="335" spans="1:10" x14ac:dyDescent="0.2">
      <c r="A335" s="604">
        <f t="shared" si="54"/>
        <v>16</v>
      </c>
      <c r="B335" s="604" t="s">
        <v>463</v>
      </c>
      <c r="C335" s="2">
        <f t="shared" si="55"/>
        <v>7</v>
      </c>
      <c r="D335" s="28" t="str">
        <f t="shared" si="53"/>
        <v>016-007</v>
      </c>
      <c r="E335" s="604">
        <f t="shared" si="56"/>
        <v>42</v>
      </c>
      <c r="F335" s="32">
        <f>INDEX('Project Pipeline'!$B$8:$B$130,MATCH($B335,'Project Pipeline'!$A$7:$A$130,0),1)</f>
        <v>20000</v>
      </c>
      <c r="G335" s="32">
        <f>INDEX('Project Pipeline'!$B$8:$B$130,MATCH($B335,'Project Pipeline'!$A$7:$A$130,0)+3,1)*12</f>
        <v>30000</v>
      </c>
      <c r="H335" s="7">
        <f>(INDEX('Project Pipeline'!$B$8:$B$130,MATCH($B335,'Project Pipeline'!$A$7:$A$130,0)+6,1)*INDEX('Project Pipeline'!$B$8:$B$130,MATCH($B335,'Project Pipeline'!$A$7:$A$130,0)+13,1)+INDEX('Project Pipeline'!$B$8:$B$130,MATCH($B335,'Project Pipeline'!$A$7:$A$130,0)+7,1)*(INDEX('Project Pipeline'!$B$8:$B$130,MATCH($B335,'Project Pipeline'!$A$7:$A$130,0)+14,1)-INDEX('Project Pipeline'!$B$8:$B$130,MATCH($B335,'Project Pipeline'!$A$7:$A$130,0)+13,1)))/INDEX('Project Pipeline'!$B$8:$B$130,MATCH($B335,'Project Pipeline'!$A$7:$A$130,0)+14,1)</f>
        <v>0.75</v>
      </c>
      <c r="I335" s="6">
        <f>INDEX('Project Pipeline'!$B$8:$B$130,MATCH($B335,'Project Pipeline'!$A$7:$A$130,0)+13,1)</f>
        <v>28.691659673197091</v>
      </c>
      <c r="J335" s="6">
        <f>INDEX('Project Pipeline'!$B$8:$B$130,MATCH($B335,'Project Pipeline'!$A$7:$A$130,0)+14,1)</f>
        <v>60</v>
      </c>
    </row>
    <row r="336" spans="1:10" x14ac:dyDescent="0.2">
      <c r="A336" s="604">
        <f t="shared" si="54"/>
        <v>16</v>
      </c>
      <c r="B336" s="604" t="s">
        <v>463</v>
      </c>
      <c r="C336" s="2">
        <f t="shared" si="55"/>
        <v>8</v>
      </c>
      <c r="D336" s="28" t="str">
        <f t="shared" si="53"/>
        <v>016-008</v>
      </c>
      <c r="E336" s="604">
        <f t="shared" si="56"/>
        <v>42</v>
      </c>
      <c r="F336" s="32">
        <f>INDEX('Project Pipeline'!$B$8:$B$130,MATCH($B336,'Project Pipeline'!$A$7:$A$130,0),1)</f>
        <v>20000</v>
      </c>
      <c r="G336" s="32">
        <f>INDEX('Project Pipeline'!$B$8:$B$130,MATCH($B336,'Project Pipeline'!$A$7:$A$130,0)+3,1)*12</f>
        <v>30000</v>
      </c>
      <c r="H336" s="7">
        <f>(INDEX('Project Pipeline'!$B$8:$B$130,MATCH($B336,'Project Pipeline'!$A$7:$A$130,0)+6,1)*INDEX('Project Pipeline'!$B$8:$B$130,MATCH($B336,'Project Pipeline'!$A$7:$A$130,0)+13,1)+INDEX('Project Pipeline'!$B$8:$B$130,MATCH($B336,'Project Pipeline'!$A$7:$A$130,0)+7,1)*(INDEX('Project Pipeline'!$B$8:$B$130,MATCH($B336,'Project Pipeline'!$A$7:$A$130,0)+14,1)-INDEX('Project Pipeline'!$B$8:$B$130,MATCH($B336,'Project Pipeline'!$A$7:$A$130,0)+13,1)))/INDEX('Project Pipeline'!$B$8:$B$130,MATCH($B336,'Project Pipeline'!$A$7:$A$130,0)+14,1)</f>
        <v>0.75</v>
      </c>
      <c r="I336" s="6">
        <f>INDEX('Project Pipeline'!$B$8:$B$130,MATCH($B336,'Project Pipeline'!$A$7:$A$130,0)+13,1)</f>
        <v>28.691659673197091</v>
      </c>
      <c r="J336" s="6">
        <f>INDEX('Project Pipeline'!$B$8:$B$130,MATCH($B336,'Project Pipeline'!$A$7:$A$130,0)+14,1)</f>
        <v>60</v>
      </c>
    </row>
    <row r="337" spans="1:10" x14ac:dyDescent="0.2">
      <c r="A337" s="604">
        <f t="shared" si="54"/>
        <v>16</v>
      </c>
      <c r="B337" s="604" t="s">
        <v>464</v>
      </c>
      <c r="C337" s="2">
        <f t="shared" si="55"/>
        <v>9</v>
      </c>
      <c r="D337" s="28" t="str">
        <f t="shared" si="53"/>
        <v>016-009</v>
      </c>
      <c r="E337" s="604">
        <f t="shared" si="56"/>
        <v>33</v>
      </c>
      <c r="F337" s="32">
        <f>INDEX('Project Pipeline'!$B$8:$B$130,MATCH($B337,'Project Pipeline'!$A$7:$A$130,0),1)</f>
        <v>10000</v>
      </c>
      <c r="G337" s="32">
        <f>INDEX('Project Pipeline'!$B$8:$B$130,MATCH($B337,'Project Pipeline'!$A$7:$A$130,0)+3,1)*12</f>
        <v>4800</v>
      </c>
      <c r="H337" s="7">
        <f>(INDEX('Project Pipeline'!$B$8:$B$130,MATCH($B337,'Project Pipeline'!$A$7:$A$130,0)+6,1)*INDEX('Project Pipeline'!$B$8:$B$130,MATCH($B337,'Project Pipeline'!$A$7:$A$130,0)+13,1)+INDEX('Project Pipeline'!$B$8:$B$130,MATCH($B337,'Project Pipeline'!$A$7:$A$130,0)+7,1)*(INDEX('Project Pipeline'!$B$8:$B$130,MATCH($B337,'Project Pipeline'!$A$7:$A$130,0)+14,1)-INDEX('Project Pipeline'!$B$8:$B$130,MATCH($B337,'Project Pipeline'!$A$7:$A$130,0)+13,1)))/INDEX('Project Pipeline'!$B$8:$B$130,MATCH($B337,'Project Pipeline'!$A$7:$A$130,0)+14,1)</f>
        <v>0.75</v>
      </c>
      <c r="I337" s="6">
        <f>INDEX('Project Pipeline'!$B$8:$B$130,MATCH($B337,'Project Pipeline'!$A$7:$A$130,0)+13,1)</f>
        <v>57.680135957776329</v>
      </c>
      <c r="J337" s="6">
        <f>INDEX('Project Pipeline'!$B$8:$B$130,MATCH($B337,'Project Pipeline'!$A$7:$A$130,0)+14,1)</f>
        <v>60</v>
      </c>
    </row>
    <row r="338" spans="1:10" x14ac:dyDescent="0.2">
      <c r="A338" s="604">
        <f t="shared" si="54"/>
        <v>16</v>
      </c>
      <c r="B338" s="604" t="s">
        <v>464</v>
      </c>
      <c r="C338" s="2">
        <f t="shared" si="55"/>
        <v>10</v>
      </c>
      <c r="D338" s="28" t="str">
        <f t="shared" si="53"/>
        <v>016-010</v>
      </c>
      <c r="E338" s="604">
        <f t="shared" si="56"/>
        <v>36</v>
      </c>
      <c r="F338" s="32">
        <f>INDEX('Project Pipeline'!$B$8:$B$130,MATCH($B338,'Project Pipeline'!$A$7:$A$130,0),1)</f>
        <v>10000</v>
      </c>
      <c r="G338" s="32">
        <f>INDEX('Project Pipeline'!$B$8:$B$130,MATCH($B338,'Project Pipeline'!$A$7:$A$130,0)+3,1)*12</f>
        <v>4800</v>
      </c>
      <c r="H338" s="7">
        <f>(INDEX('Project Pipeline'!$B$8:$B$130,MATCH($B338,'Project Pipeline'!$A$7:$A$130,0)+6,1)*INDEX('Project Pipeline'!$B$8:$B$130,MATCH($B338,'Project Pipeline'!$A$7:$A$130,0)+13,1)+INDEX('Project Pipeline'!$B$8:$B$130,MATCH($B338,'Project Pipeline'!$A$7:$A$130,0)+7,1)*(INDEX('Project Pipeline'!$B$8:$B$130,MATCH($B338,'Project Pipeline'!$A$7:$A$130,0)+14,1)-INDEX('Project Pipeline'!$B$8:$B$130,MATCH($B338,'Project Pipeline'!$A$7:$A$130,0)+13,1)))/INDEX('Project Pipeline'!$B$8:$B$130,MATCH($B338,'Project Pipeline'!$A$7:$A$130,0)+14,1)</f>
        <v>0.75</v>
      </c>
      <c r="I338" s="6">
        <f>INDEX('Project Pipeline'!$B$8:$B$130,MATCH($B338,'Project Pipeline'!$A$7:$A$130,0)+13,1)</f>
        <v>57.680135957776329</v>
      </c>
      <c r="J338" s="6">
        <f>INDEX('Project Pipeline'!$B$8:$B$130,MATCH($B338,'Project Pipeline'!$A$7:$A$130,0)+14,1)</f>
        <v>60</v>
      </c>
    </row>
    <row r="339" spans="1:10" x14ac:dyDescent="0.2">
      <c r="A339" s="604">
        <f t="shared" si="54"/>
        <v>16</v>
      </c>
      <c r="B339" s="604" t="s">
        <v>464</v>
      </c>
      <c r="C339" s="2">
        <f t="shared" si="55"/>
        <v>11</v>
      </c>
      <c r="D339" s="28" t="str">
        <f t="shared" si="53"/>
        <v>016-011</v>
      </c>
      <c r="E339" s="604">
        <f t="shared" si="56"/>
        <v>39</v>
      </c>
      <c r="F339" s="32">
        <f>INDEX('Project Pipeline'!$B$8:$B$130,MATCH($B339,'Project Pipeline'!$A$7:$A$130,0),1)</f>
        <v>10000</v>
      </c>
      <c r="G339" s="32">
        <f>INDEX('Project Pipeline'!$B$8:$B$130,MATCH($B339,'Project Pipeline'!$A$7:$A$130,0)+3,1)*12</f>
        <v>4800</v>
      </c>
      <c r="H339" s="7">
        <f>(INDEX('Project Pipeline'!$B$8:$B$130,MATCH($B339,'Project Pipeline'!$A$7:$A$130,0)+6,1)*INDEX('Project Pipeline'!$B$8:$B$130,MATCH($B339,'Project Pipeline'!$A$7:$A$130,0)+13,1)+INDEX('Project Pipeline'!$B$8:$B$130,MATCH($B339,'Project Pipeline'!$A$7:$A$130,0)+7,1)*(INDEX('Project Pipeline'!$B$8:$B$130,MATCH($B339,'Project Pipeline'!$A$7:$A$130,0)+14,1)-INDEX('Project Pipeline'!$B$8:$B$130,MATCH($B339,'Project Pipeline'!$A$7:$A$130,0)+13,1)))/INDEX('Project Pipeline'!$B$8:$B$130,MATCH($B339,'Project Pipeline'!$A$7:$A$130,0)+14,1)</f>
        <v>0.75</v>
      </c>
      <c r="I339" s="6">
        <f>INDEX('Project Pipeline'!$B$8:$B$130,MATCH($B339,'Project Pipeline'!$A$7:$A$130,0)+13,1)</f>
        <v>57.680135957776329</v>
      </c>
      <c r="J339" s="6">
        <f>INDEX('Project Pipeline'!$B$8:$B$130,MATCH($B339,'Project Pipeline'!$A$7:$A$130,0)+14,1)</f>
        <v>60</v>
      </c>
    </row>
    <row r="340" spans="1:10" x14ac:dyDescent="0.2">
      <c r="A340" s="604">
        <f t="shared" si="54"/>
        <v>16</v>
      </c>
      <c r="B340" s="604" t="s">
        <v>464</v>
      </c>
      <c r="C340" s="2">
        <f t="shared" si="55"/>
        <v>12</v>
      </c>
      <c r="D340" s="28" t="str">
        <f t="shared" si="53"/>
        <v>016-012</v>
      </c>
      <c r="E340" s="604">
        <f t="shared" si="56"/>
        <v>42</v>
      </c>
      <c r="F340" s="32">
        <f>INDEX('Project Pipeline'!$B$8:$B$130,MATCH($B340,'Project Pipeline'!$A$7:$A$130,0),1)</f>
        <v>10000</v>
      </c>
      <c r="G340" s="32">
        <f>INDEX('Project Pipeline'!$B$8:$B$130,MATCH($B340,'Project Pipeline'!$A$7:$A$130,0)+3,1)*12</f>
        <v>4800</v>
      </c>
      <c r="H340" s="7">
        <f>(INDEX('Project Pipeline'!$B$8:$B$130,MATCH($B340,'Project Pipeline'!$A$7:$A$130,0)+6,1)*INDEX('Project Pipeline'!$B$8:$B$130,MATCH($B340,'Project Pipeline'!$A$7:$A$130,0)+13,1)+INDEX('Project Pipeline'!$B$8:$B$130,MATCH($B340,'Project Pipeline'!$A$7:$A$130,0)+7,1)*(INDEX('Project Pipeline'!$B$8:$B$130,MATCH($B340,'Project Pipeline'!$A$7:$A$130,0)+14,1)-INDEX('Project Pipeline'!$B$8:$B$130,MATCH($B340,'Project Pipeline'!$A$7:$A$130,0)+13,1)))/INDEX('Project Pipeline'!$B$8:$B$130,MATCH($B340,'Project Pipeline'!$A$7:$A$130,0)+14,1)</f>
        <v>0.75</v>
      </c>
      <c r="I340" s="6">
        <f>INDEX('Project Pipeline'!$B$8:$B$130,MATCH($B340,'Project Pipeline'!$A$7:$A$130,0)+13,1)</f>
        <v>57.680135957776329</v>
      </c>
      <c r="J340" s="6">
        <f>INDEX('Project Pipeline'!$B$8:$B$130,MATCH($B340,'Project Pipeline'!$A$7:$A$130,0)+14,1)</f>
        <v>60</v>
      </c>
    </row>
    <row r="341" spans="1:10" x14ac:dyDescent="0.2">
      <c r="A341" s="604">
        <f t="shared" si="54"/>
        <v>16</v>
      </c>
      <c r="B341" s="604" t="s">
        <v>14</v>
      </c>
      <c r="C341" s="2">
        <f t="shared" si="55"/>
        <v>13</v>
      </c>
      <c r="D341" s="28" t="str">
        <f t="shared" si="53"/>
        <v>016-013</v>
      </c>
      <c r="E341" s="604">
        <f t="shared" si="56"/>
        <v>33</v>
      </c>
      <c r="F341" s="32">
        <f>INDEX('Project Pipeline'!$B$8:$B$130,MATCH($B341,'Project Pipeline'!$A$7:$A$130,0),1)</f>
        <v>2000</v>
      </c>
      <c r="G341" s="32">
        <f>INDEX('Project Pipeline'!$B$8:$B$130,MATCH($B341,'Project Pipeline'!$A$7:$A$130,0)+3,1)*12</f>
        <v>2400</v>
      </c>
      <c r="H341" s="7">
        <f>(INDEX('Project Pipeline'!$B$8:$B$130,MATCH($B341,'Project Pipeline'!$A$7:$A$130,0)+6,1)*INDEX('Project Pipeline'!$B$8:$B$130,MATCH($B341,'Project Pipeline'!$A$7:$A$130,0)+13,1)+INDEX('Project Pipeline'!$B$8:$B$130,MATCH($B341,'Project Pipeline'!$A$7:$A$130,0)+7,1)*(INDEX('Project Pipeline'!$B$8:$B$130,MATCH($B341,'Project Pipeline'!$A$7:$A$130,0)+14,1)-INDEX('Project Pipeline'!$B$8:$B$130,MATCH($B341,'Project Pipeline'!$A$7:$A$130,0)+13,1)))/INDEX('Project Pipeline'!$B$8:$B$130,MATCH($B341,'Project Pipeline'!$A$7:$A$130,0)+14,1)</f>
        <v>0.75</v>
      </c>
      <c r="I341" s="6">
        <f>INDEX('Project Pipeline'!$B$8:$B$130,MATCH($B341,'Project Pipeline'!$A$7:$A$130,0)+13,1)</f>
        <v>21.124739598583997</v>
      </c>
      <c r="J341" s="6">
        <f>INDEX('Project Pipeline'!$B$8:$B$130,MATCH($B341,'Project Pipeline'!$A$7:$A$130,0)+14,1)</f>
        <v>60</v>
      </c>
    </row>
    <row r="342" spans="1:10" x14ac:dyDescent="0.2">
      <c r="A342" s="604">
        <f t="shared" si="54"/>
        <v>16</v>
      </c>
      <c r="B342" s="604" t="s">
        <v>14</v>
      </c>
      <c r="C342" s="2">
        <f t="shared" si="55"/>
        <v>14</v>
      </c>
      <c r="D342" s="28" t="str">
        <f t="shared" si="53"/>
        <v>016-014</v>
      </c>
      <c r="E342" s="604">
        <f t="shared" si="56"/>
        <v>35</v>
      </c>
      <c r="F342" s="32">
        <f>INDEX('Project Pipeline'!$B$8:$B$130,MATCH($B342,'Project Pipeline'!$A$7:$A$130,0),1)</f>
        <v>2000</v>
      </c>
      <c r="G342" s="32">
        <f>INDEX('Project Pipeline'!$B$8:$B$130,MATCH($B342,'Project Pipeline'!$A$7:$A$130,0)+3,1)*12</f>
        <v>2400</v>
      </c>
      <c r="H342" s="7">
        <f>(INDEX('Project Pipeline'!$B$8:$B$130,MATCH($B342,'Project Pipeline'!$A$7:$A$130,0)+6,1)*INDEX('Project Pipeline'!$B$8:$B$130,MATCH($B342,'Project Pipeline'!$A$7:$A$130,0)+13,1)+INDEX('Project Pipeline'!$B$8:$B$130,MATCH($B342,'Project Pipeline'!$A$7:$A$130,0)+7,1)*(INDEX('Project Pipeline'!$B$8:$B$130,MATCH($B342,'Project Pipeline'!$A$7:$A$130,0)+14,1)-INDEX('Project Pipeline'!$B$8:$B$130,MATCH($B342,'Project Pipeline'!$A$7:$A$130,0)+13,1)))/INDEX('Project Pipeline'!$B$8:$B$130,MATCH($B342,'Project Pipeline'!$A$7:$A$130,0)+14,1)</f>
        <v>0.75</v>
      </c>
      <c r="I342" s="6">
        <f>INDEX('Project Pipeline'!$B$8:$B$130,MATCH($B342,'Project Pipeline'!$A$7:$A$130,0)+13,1)</f>
        <v>21.124739598583997</v>
      </c>
      <c r="J342" s="6">
        <f>INDEX('Project Pipeline'!$B$8:$B$130,MATCH($B342,'Project Pipeline'!$A$7:$A$130,0)+14,1)</f>
        <v>60</v>
      </c>
    </row>
    <row r="343" spans="1:10" x14ac:dyDescent="0.2">
      <c r="A343" s="604">
        <f t="shared" si="54"/>
        <v>16</v>
      </c>
      <c r="B343" s="604" t="s">
        <v>14</v>
      </c>
      <c r="C343" s="2">
        <f t="shared" si="55"/>
        <v>15</v>
      </c>
      <c r="D343" s="28" t="str">
        <f t="shared" si="53"/>
        <v>016-015</v>
      </c>
      <c r="E343" s="604">
        <f t="shared" si="56"/>
        <v>37</v>
      </c>
      <c r="F343" s="32">
        <f>INDEX('Project Pipeline'!$B$8:$B$130,MATCH($B343,'Project Pipeline'!$A$7:$A$130,0),1)</f>
        <v>2000</v>
      </c>
      <c r="G343" s="32">
        <f>INDEX('Project Pipeline'!$B$8:$B$130,MATCH($B343,'Project Pipeline'!$A$7:$A$130,0)+3,1)*12</f>
        <v>2400</v>
      </c>
      <c r="H343" s="7">
        <f>(INDEX('Project Pipeline'!$B$8:$B$130,MATCH($B343,'Project Pipeline'!$A$7:$A$130,0)+6,1)*INDEX('Project Pipeline'!$B$8:$B$130,MATCH($B343,'Project Pipeline'!$A$7:$A$130,0)+13,1)+INDEX('Project Pipeline'!$B$8:$B$130,MATCH($B343,'Project Pipeline'!$A$7:$A$130,0)+7,1)*(INDEX('Project Pipeline'!$B$8:$B$130,MATCH($B343,'Project Pipeline'!$A$7:$A$130,0)+14,1)-INDEX('Project Pipeline'!$B$8:$B$130,MATCH($B343,'Project Pipeline'!$A$7:$A$130,0)+13,1)))/INDEX('Project Pipeline'!$B$8:$B$130,MATCH($B343,'Project Pipeline'!$A$7:$A$130,0)+14,1)</f>
        <v>0.75</v>
      </c>
      <c r="I343" s="6">
        <f>INDEX('Project Pipeline'!$B$8:$B$130,MATCH($B343,'Project Pipeline'!$A$7:$A$130,0)+13,1)</f>
        <v>21.124739598583997</v>
      </c>
      <c r="J343" s="6">
        <f>INDEX('Project Pipeline'!$B$8:$B$130,MATCH($B343,'Project Pipeline'!$A$7:$A$130,0)+14,1)</f>
        <v>60</v>
      </c>
    </row>
    <row r="344" spans="1:10" x14ac:dyDescent="0.2">
      <c r="A344" s="604">
        <f t="shared" si="54"/>
        <v>16</v>
      </c>
      <c r="B344" s="604" t="s">
        <v>14</v>
      </c>
      <c r="C344" s="2">
        <f t="shared" si="55"/>
        <v>16</v>
      </c>
      <c r="D344" s="28" t="str">
        <f t="shared" si="53"/>
        <v>016-016</v>
      </c>
      <c r="E344" s="604">
        <f t="shared" si="56"/>
        <v>39</v>
      </c>
      <c r="F344" s="32">
        <f>INDEX('Project Pipeline'!$B$8:$B$130,MATCH($B344,'Project Pipeline'!$A$7:$A$130,0),1)</f>
        <v>2000</v>
      </c>
      <c r="G344" s="32">
        <f>INDEX('Project Pipeline'!$B$8:$B$130,MATCH($B344,'Project Pipeline'!$A$7:$A$130,0)+3,1)*12</f>
        <v>2400</v>
      </c>
      <c r="H344" s="7">
        <f>(INDEX('Project Pipeline'!$B$8:$B$130,MATCH($B344,'Project Pipeline'!$A$7:$A$130,0)+6,1)*INDEX('Project Pipeline'!$B$8:$B$130,MATCH($B344,'Project Pipeline'!$A$7:$A$130,0)+13,1)+INDEX('Project Pipeline'!$B$8:$B$130,MATCH($B344,'Project Pipeline'!$A$7:$A$130,0)+7,1)*(INDEX('Project Pipeline'!$B$8:$B$130,MATCH($B344,'Project Pipeline'!$A$7:$A$130,0)+14,1)-INDEX('Project Pipeline'!$B$8:$B$130,MATCH($B344,'Project Pipeline'!$A$7:$A$130,0)+13,1)))/INDEX('Project Pipeline'!$B$8:$B$130,MATCH($B344,'Project Pipeline'!$A$7:$A$130,0)+14,1)</f>
        <v>0.75</v>
      </c>
      <c r="I344" s="6">
        <f>INDEX('Project Pipeline'!$B$8:$B$130,MATCH($B344,'Project Pipeline'!$A$7:$A$130,0)+13,1)</f>
        <v>21.124739598583997</v>
      </c>
      <c r="J344" s="6">
        <f>INDEX('Project Pipeline'!$B$8:$B$130,MATCH($B344,'Project Pipeline'!$A$7:$A$130,0)+14,1)</f>
        <v>60</v>
      </c>
    </row>
    <row r="345" spans="1:10" x14ac:dyDescent="0.2">
      <c r="A345" s="604">
        <f t="shared" si="54"/>
        <v>16</v>
      </c>
      <c r="B345" s="604" t="s">
        <v>14</v>
      </c>
      <c r="C345" s="2">
        <f t="shared" si="55"/>
        <v>17</v>
      </c>
      <c r="D345" s="28" t="str">
        <f t="shared" si="53"/>
        <v>016-017</v>
      </c>
      <c r="E345" s="604">
        <f t="shared" si="56"/>
        <v>41</v>
      </c>
      <c r="F345" s="32">
        <f>INDEX('Project Pipeline'!$B$8:$B$130,MATCH($B345,'Project Pipeline'!$A$7:$A$130,0),1)</f>
        <v>2000</v>
      </c>
      <c r="G345" s="32">
        <f>INDEX('Project Pipeline'!$B$8:$B$130,MATCH($B345,'Project Pipeline'!$A$7:$A$130,0)+3,1)*12</f>
        <v>2400</v>
      </c>
      <c r="H345" s="7">
        <f>(INDEX('Project Pipeline'!$B$8:$B$130,MATCH($B345,'Project Pipeline'!$A$7:$A$130,0)+6,1)*INDEX('Project Pipeline'!$B$8:$B$130,MATCH($B345,'Project Pipeline'!$A$7:$A$130,0)+13,1)+INDEX('Project Pipeline'!$B$8:$B$130,MATCH($B345,'Project Pipeline'!$A$7:$A$130,0)+7,1)*(INDEX('Project Pipeline'!$B$8:$B$130,MATCH($B345,'Project Pipeline'!$A$7:$A$130,0)+14,1)-INDEX('Project Pipeline'!$B$8:$B$130,MATCH($B345,'Project Pipeline'!$A$7:$A$130,0)+13,1)))/INDEX('Project Pipeline'!$B$8:$B$130,MATCH($B345,'Project Pipeline'!$A$7:$A$130,0)+14,1)</f>
        <v>0.75</v>
      </c>
      <c r="I345" s="6">
        <f>INDEX('Project Pipeline'!$B$8:$B$130,MATCH($B345,'Project Pipeline'!$A$7:$A$130,0)+13,1)</f>
        <v>21.124739598583997</v>
      </c>
      <c r="J345" s="6">
        <f>INDEX('Project Pipeline'!$B$8:$B$130,MATCH($B345,'Project Pipeline'!$A$7:$A$130,0)+14,1)</f>
        <v>60</v>
      </c>
    </row>
    <row r="346" spans="1:10" x14ac:dyDescent="0.2">
      <c r="A346" s="604">
        <f t="shared" si="54"/>
        <v>16</v>
      </c>
      <c r="B346" s="604" t="s">
        <v>14</v>
      </c>
      <c r="C346" s="2">
        <f t="shared" si="55"/>
        <v>18</v>
      </c>
      <c r="D346" s="28" t="str">
        <f t="shared" si="53"/>
        <v>016-018</v>
      </c>
      <c r="E346" s="604">
        <f t="shared" si="56"/>
        <v>43</v>
      </c>
      <c r="F346" s="32">
        <f>INDEX('Project Pipeline'!$B$8:$B$130,MATCH($B346,'Project Pipeline'!$A$7:$A$130,0),1)</f>
        <v>2000</v>
      </c>
      <c r="G346" s="32">
        <f>INDEX('Project Pipeline'!$B$8:$B$130,MATCH($B346,'Project Pipeline'!$A$7:$A$130,0)+3,1)*12</f>
        <v>2400</v>
      </c>
      <c r="H346" s="7">
        <f>(INDEX('Project Pipeline'!$B$8:$B$130,MATCH($B346,'Project Pipeline'!$A$7:$A$130,0)+6,1)*INDEX('Project Pipeline'!$B$8:$B$130,MATCH($B346,'Project Pipeline'!$A$7:$A$130,0)+13,1)+INDEX('Project Pipeline'!$B$8:$B$130,MATCH($B346,'Project Pipeline'!$A$7:$A$130,0)+7,1)*(INDEX('Project Pipeline'!$B$8:$B$130,MATCH($B346,'Project Pipeline'!$A$7:$A$130,0)+14,1)-INDEX('Project Pipeline'!$B$8:$B$130,MATCH($B346,'Project Pipeline'!$A$7:$A$130,0)+13,1)))/INDEX('Project Pipeline'!$B$8:$B$130,MATCH($B346,'Project Pipeline'!$A$7:$A$130,0)+14,1)</f>
        <v>0.75</v>
      </c>
      <c r="I346" s="6">
        <f>INDEX('Project Pipeline'!$B$8:$B$130,MATCH($B346,'Project Pipeline'!$A$7:$A$130,0)+13,1)</f>
        <v>21.124739598583997</v>
      </c>
      <c r="J346" s="6">
        <f>INDEX('Project Pipeline'!$B$8:$B$130,MATCH($B346,'Project Pipeline'!$A$7:$A$130,0)+14,1)</f>
        <v>60</v>
      </c>
    </row>
    <row r="347" spans="1:10" x14ac:dyDescent="0.2">
      <c r="A347" s="604">
        <f t="shared" si="54"/>
        <v>16</v>
      </c>
      <c r="B347" s="604" t="s">
        <v>41</v>
      </c>
      <c r="C347" s="2">
        <f t="shared" si="55"/>
        <v>19</v>
      </c>
      <c r="D347" s="28" t="str">
        <f t="shared" si="53"/>
        <v>016-019</v>
      </c>
      <c r="E347" s="604">
        <f t="shared" si="56"/>
        <v>37</v>
      </c>
      <c r="F347" s="32">
        <f>INDEX('Project Pipeline'!$B$8:$B$130,MATCH($B347,'Project Pipeline'!$A$7:$A$130,0),1)</f>
        <v>25000</v>
      </c>
      <c r="G347" s="32">
        <f>INDEX('Project Pipeline'!$B$8:$B$130,MATCH($B347,'Project Pipeline'!$A$7:$A$130,0)+3,1)*12</f>
        <v>24000</v>
      </c>
      <c r="H347" s="7">
        <f>(INDEX('Project Pipeline'!$B$8:$B$130,MATCH($B347,'Project Pipeline'!$A$7:$A$130,0)+6,1)*INDEX('Project Pipeline'!$B$8:$B$130,MATCH($B347,'Project Pipeline'!$A$7:$A$130,0)+13,1)+INDEX('Project Pipeline'!$B$8:$B$130,MATCH($B347,'Project Pipeline'!$A$7:$A$130,0)+7,1)*(INDEX('Project Pipeline'!$B$8:$B$130,MATCH($B347,'Project Pipeline'!$A$7:$A$130,0)+14,1)-INDEX('Project Pipeline'!$B$8:$B$130,MATCH($B347,'Project Pipeline'!$A$7:$A$130,0)+13,1)))/INDEX('Project Pipeline'!$B$8:$B$130,MATCH($B347,'Project Pipeline'!$A$7:$A$130,0)+14,1)</f>
        <v>0.74999999999999989</v>
      </c>
      <c r="I347" s="6">
        <f>INDEX('Project Pipeline'!$B$8:$B$130,MATCH($B347,'Project Pipeline'!$A$7:$A$130,0)+13,1)</f>
        <v>26.772988721793375</v>
      </c>
      <c r="J347" s="6">
        <f>INDEX('Project Pipeline'!$B$8:$B$130,MATCH($B347,'Project Pipeline'!$A$7:$A$130,0)+14,1)</f>
        <v>120</v>
      </c>
    </row>
    <row r="348" spans="1:10" x14ac:dyDescent="0.2">
      <c r="A348" s="604">
        <f t="shared" si="54"/>
        <v>16</v>
      </c>
      <c r="B348" s="604" t="s">
        <v>41</v>
      </c>
      <c r="C348" s="2">
        <f t="shared" si="55"/>
        <v>20</v>
      </c>
      <c r="D348" s="28" t="str">
        <f t="shared" si="53"/>
        <v>016-020</v>
      </c>
      <c r="E348" s="604">
        <f t="shared" si="56"/>
        <v>43</v>
      </c>
      <c r="F348" s="32">
        <f>INDEX('Project Pipeline'!$B$8:$B$130,MATCH($B348,'Project Pipeline'!$A$7:$A$130,0),1)</f>
        <v>25000</v>
      </c>
      <c r="G348" s="32">
        <f>INDEX('Project Pipeline'!$B$8:$B$130,MATCH($B348,'Project Pipeline'!$A$7:$A$130,0)+3,1)*12</f>
        <v>24000</v>
      </c>
      <c r="H348" s="7">
        <f>(INDEX('Project Pipeline'!$B$8:$B$130,MATCH($B348,'Project Pipeline'!$A$7:$A$130,0)+6,1)*INDEX('Project Pipeline'!$B$8:$B$130,MATCH($B348,'Project Pipeline'!$A$7:$A$130,0)+13,1)+INDEX('Project Pipeline'!$B$8:$B$130,MATCH($B348,'Project Pipeline'!$A$7:$A$130,0)+7,1)*(INDEX('Project Pipeline'!$B$8:$B$130,MATCH($B348,'Project Pipeline'!$A$7:$A$130,0)+14,1)-INDEX('Project Pipeline'!$B$8:$B$130,MATCH($B348,'Project Pipeline'!$A$7:$A$130,0)+13,1)))/INDEX('Project Pipeline'!$B$8:$B$130,MATCH($B348,'Project Pipeline'!$A$7:$A$130,0)+14,1)</f>
        <v>0.74999999999999989</v>
      </c>
      <c r="I348" s="6">
        <f>INDEX('Project Pipeline'!$B$8:$B$130,MATCH($B348,'Project Pipeline'!$A$7:$A$130,0)+13,1)</f>
        <v>26.772988721793375</v>
      </c>
      <c r="J348" s="6">
        <f>INDEX('Project Pipeline'!$B$8:$B$130,MATCH($B348,'Project Pipeline'!$A$7:$A$130,0)+14,1)</f>
        <v>120</v>
      </c>
    </row>
    <row r="349" spans="1:10" x14ac:dyDescent="0.2">
      <c r="A349" s="604">
        <f>A329+1</f>
        <v>17</v>
      </c>
      <c r="B349" s="604" t="s">
        <v>15</v>
      </c>
      <c r="C349" s="2">
        <v>1</v>
      </c>
      <c r="D349" s="28" t="str">
        <f t="shared" si="53"/>
        <v>017-001</v>
      </c>
      <c r="E349" s="604">
        <f t="shared" si="56"/>
        <v>32</v>
      </c>
      <c r="F349" s="32">
        <f>INDEX('Project Pipeline'!$B$8:$B$130,MATCH($B349,'Project Pipeline'!$A$7:$A$130,0),1)</f>
        <v>15000</v>
      </c>
      <c r="G349" s="32">
        <f>INDEX('Project Pipeline'!$B$8:$B$130,MATCH($B349,'Project Pipeline'!$A$7:$A$130,0)+3,1)*12</f>
        <v>6000</v>
      </c>
      <c r="H349" s="7">
        <f>(INDEX('Project Pipeline'!$B$8:$B$130,MATCH($B349,'Project Pipeline'!$A$7:$A$130,0)+6,1)*INDEX('Project Pipeline'!$B$8:$B$130,MATCH($B349,'Project Pipeline'!$A$7:$A$130,0)+13,1)+INDEX('Project Pipeline'!$B$8:$B$130,MATCH($B349,'Project Pipeline'!$A$7:$A$130,0)+7,1)*(INDEX('Project Pipeline'!$B$8:$B$130,MATCH($B349,'Project Pipeline'!$A$7:$A$130,0)+14,1)-INDEX('Project Pipeline'!$B$8:$B$130,MATCH($B349,'Project Pipeline'!$A$7:$A$130,0)+13,1)))/INDEX('Project Pipeline'!$B$8:$B$130,MATCH($B349,'Project Pipeline'!$A$7:$A$130,0)+14,1)</f>
        <v>0.75</v>
      </c>
      <c r="I349" s="6">
        <f>INDEX('Project Pipeline'!$B$8:$B$130,MATCH($B349,'Project Pipeline'!$A$7:$A$130,0)+13,1)</f>
        <v>71.513178015521419</v>
      </c>
      <c r="J349" s="6">
        <f>INDEX('Project Pipeline'!$B$8:$B$130,MATCH($B349,'Project Pipeline'!$A$7:$A$130,0)+14,1)</f>
        <v>96</v>
      </c>
    </row>
    <row r="350" spans="1:10" x14ac:dyDescent="0.2">
      <c r="A350" s="604">
        <f t="shared" ref="A350:A368" si="57">A330+1</f>
        <v>17</v>
      </c>
      <c r="B350" s="604" t="s">
        <v>15</v>
      </c>
      <c r="C350" s="2">
        <f t="shared" ref="C350:C368" si="58">C349+1</f>
        <v>2</v>
      </c>
      <c r="D350" s="28" t="str">
        <f t="shared" si="53"/>
        <v>017-002</v>
      </c>
      <c r="E350" s="604">
        <f t="shared" si="56"/>
        <v>35</v>
      </c>
      <c r="F350" s="32">
        <f>INDEX('Project Pipeline'!$B$8:$B$130,MATCH($B350,'Project Pipeline'!$A$7:$A$130,0),1)</f>
        <v>15000</v>
      </c>
      <c r="G350" s="32">
        <f>INDEX('Project Pipeline'!$B$8:$B$130,MATCH($B350,'Project Pipeline'!$A$7:$A$130,0)+3,1)*12</f>
        <v>6000</v>
      </c>
      <c r="H350" s="7">
        <f>(INDEX('Project Pipeline'!$B$8:$B$130,MATCH($B350,'Project Pipeline'!$A$7:$A$130,0)+6,1)*INDEX('Project Pipeline'!$B$8:$B$130,MATCH($B350,'Project Pipeline'!$A$7:$A$130,0)+13,1)+INDEX('Project Pipeline'!$B$8:$B$130,MATCH($B350,'Project Pipeline'!$A$7:$A$130,0)+7,1)*(INDEX('Project Pipeline'!$B$8:$B$130,MATCH($B350,'Project Pipeline'!$A$7:$A$130,0)+14,1)-INDEX('Project Pipeline'!$B$8:$B$130,MATCH($B350,'Project Pipeline'!$A$7:$A$130,0)+13,1)))/INDEX('Project Pipeline'!$B$8:$B$130,MATCH($B350,'Project Pipeline'!$A$7:$A$130,0)+14,1)</f>
        <v>0.75</v>
      </c>
      <c r="I350" s="6">
        <f>INDEX('Project Pipeline'!$B$8:$B$130,MATCH($B350,'Project Pipeline'!$A$7:$A$130,0)+13,1)</f>
        <v>71.513178015521419</v>
      </c>
      <c r="J350" s="6">
        <f>INDEX('Project Pipeline'!$B$8:$B$130,MATCH($B350,'Project Pipeline'!$A$7:$A$130,0)+14,1)</f>
        <v>96</v>
      </c>
    </row>
    <row r="351" spans="1:10" x14ac:dyDescent="0.2">
      <c r="A351" s="604">
        <f t="shared" si="57"/>
        <v>17</v>
      </c>
      <c r="B351" s="604" t="s">
        <v>15</v>
      </c>
      <c r="C351" s="2">
        <f t="shared" si="58"/>
        <v>3</v>
      </c>
      <c r="D351" s="28" t="str">
        <f t="shared" si="53"/>
        <v>017-003</v>
      </c>
      <c r="E351" s="604">
        <f t="shared" si="56"/>
        <v>38</v>
      </c>
      <c r="F351" s="32">
        <f>INDEX('Project Pipeline'!$B$8:$B$130,MATCH($B351,'Project Pipeline'!$A$7:$A$130,0),1)</f>
        <v>15000</v>
      </c>
      <c r="G351" s="32">
        <f>INDEX('Project Pipeline'!$B$8:$B$130,MATCH($B351,'Project Pipeline'!$A$7:$A$130,0)+3,1)*12</f>
        <v>6000</v>
      </c>
      <c r="H351" s="7">
        <f>(INDEX('Project Pipeline'!$B$8:$B$130,MATCH($B351,'Project Pipeline'!$A$7:$A$130,0)+6,1)*INDEX('Project Pipeline'!$B$8:$B$130,MATCH($B351,'Project Pipeline'!$A$7:$A$130,0)+13,1)+INDEX('Project Pipeline'!$B$8:$B$130,MATCH($B351,'Project Pipeline'!$A$7:$A$130,0)+7,1)*(INDEX('Project Pipeline'!$B$8:$B$130,MATCH($B351,'Project Pipeline'!$A$7:$A$130,0)+14,1)-INDEX('Project Pipeline'!$B$8:$B$130,MATCH($B351,'Project Pipeline'!$A$7:$A$130,0)+13,1)))/INDEX('Project Pipeline'!$B$8:$B$130,MATCH($B351,'Project Pipeline'!$A$7:$A$130,0)+14,1)</f>
        <v>0.75</v>
      </c>
      <c r="I351" s="6">
        <f>INDEX('Project Pipeline'!$B$8:$B$130,MATCH($B351,'Project Pipeline'!$A$7:$A$130,0)+13,1)</f>
        <v>71.513178015521419</v>
      </c>
      <c r="J351" s="6">
        <f>INDEX('Project Pipeline'!$B$8:$B$130,MATCH($B351,'Project Pipeline'!$A$7:$A$130,0)+14,1)</f>
        <v>96</v>
      </c>
    </row>
    <row r="352" spans="1:10" x14ac:dyDescent="0.2">
      <c r="A352" s="604">
        <f t="shared" si="57"/>
        <v>17</v>
      </c>
      <c r="B352" s="604" t="s">
        <v>15</v>
      </c>
      <c r="C352" s="2">
        <f t="shared" si="58"/>
        <v>4</v>
      </c>
      <c r="D352" s="28" t="str">
        <f t="shared" si="53"/>
        <v>017-004</v>
      </c>
      <c r="E352" s="604">
        <f t="shared" si="56"/>
        <v>40</v>
      </c>
      <c r="F352" s="32">
        <f>INDEX('Project Pipeline'!$B$8:$B$130,MATCH($B352,'Project Pipeline'!$A$7:$A$130,0),1)</f>
        <v>15000</v>
      </c>
      <c r="G352" s="32">
        <f>INDEX('Project Pipeline'!$B$8:$B$130,MATCH($B352,'Project Pipeline'!$A$7:$A$130,0)+3,1)*12</f>
        <v>6000</v>
      </c>
      <c r="H352" s="7">
        <f>(INDEX('Project Pipeline'!$B$8:$B$130,MATCH($B352,'Project Pipeline'!$A$7:$A$130,0)+6,1)*INDEX('Project Pipeline'!$B$8:$B$130,MATCH($B352,'Project Pipeline'!$A$7:$A$130,0)+13,1)+INDEX('Project Pipeline'!$B$8:$B$130,MATCH($B352,'Project Pipeline'!$A$7:$A$130,0)+7,1)*(INDEX('Project Pipeline'!$B$8:$B$130,MATCH($B352,'Project Pipeline'!$A$7:$A$130,0)+14,1)-INDEX('Project Pipeline'!$B$8:$B$130,MATCH($B352,'Project Pipeline'!$A$7:$A$130,0)+13,1)))/INDEX('Project Pipeline'!$B$8:$B$130,MATCH($B352,'Project Pipeline'!$A$7:$A$130,0)+14,1)</f>
        <v>0.75</v>
      </c>
      <c r="I352" s="6">
        <f>INDEX('Project Pipeline'!$B$8:$B$130,MATCH($B352,'Project Pipeline'!$A$7:$A$130,0)+13,1)</f>
        <v>71.513178015521419</v>
      </c>
      <c r="J352" s="6">
        <f>INDEX('Project Pipeline'!$B$8:$B$130,MATCH($B352,'Project Pipeline'!$A$7:$A$130,0)+14,1)</f>
        <v>96</v>
      </c>
    </row>
    <row r="353" spans="1:10" x14ac:dyDescent="0.2">
      <c r="A353" s="604">
        <f t="shared" si="57"/>
        <v>17</v>
      </c>
      <c r="B353" s="604" t="s">
        <v>463</v>
      </c>
      <c r="C353" s="2">
        <f t="shared" si="58"/>
        <v>5</v>
      </c>
      <c r="D353" s="28" t="str">
        <f t="shared" si="53"/>
        <v>017-005</v>
      </c>
      <c r="E353" s="604">
        <f t="shared" si="56"/>
        <v>41</v>
      </c>
      <c r="F353" s="32">
        <f>INDEX('Project Pipeline'!$B$8:$B$130,MATCH($B353,'Project Pipeline'!$A$7:$A$130,0),1)</f>
        <v>20000</v>
      </c>
      <c r="G353" s="32">
        <f>INDEX('Project Pipeline'!$B$8:$B$130,MATCH($B353,'Project Pipeline'!$A$7:$A$130,0)+3,1)*12</f>
        <v>30000</v>
      </c>
      <c r="H353" s="7">
        <f>(INDEX('Project Pipeline'!$B$8:$B$130,MATCH($B353,'Project Pipeline'!$A$7:$A$130,0)+6,1)*INDEX('Project Pipeline'!$B$8:$B$130,MATCH($B353,'Project Pipeline'!$A$7:$A$130,0)+13,1)+INDEX('Project Pipeline'!$B$8:$B$130,MATCH($B353,'Project Pipeline'!$A$7:$A$130,0)+7,1)*(INDEX('Project Pipeline'!$B$8:$B$130,MATCH($B353,'Project Pipeline'!$A$7:$A$130,0)+14,1)-INDEX('Project Pipeline'!$B$8:$B$130,MATCH($B353,'Project Pipeline'!$A$7:$A$130,0)+13,1)))/INDEX('Project Pipeline'!$B$8:$B$130,MATCH($B353,'Project Pipeline'!$A$7:$A$130,0)+14,1)</f>
        <v>0.75</v>
      </c>
      <c r="I353" s="6">
        <f>INDEX('Project Pipeline'!$B$8:$B$130,MATCH($B353,'Project Pipeline'!$A$7:$A$130,0)+13,1)</f>
        <v>28.691659673197091</v>
      </c>
      <c r="J353" s="6">
        <f>INDEX('Project Pipeline'!$B$8:$B$130,MATCH($B353,'Project Pipeline'!$A$7:$A$130,0)+14,1)</f>
        <v>60</v>
      </c>
    </row>
    <row r="354" spans="1:10" x14ac:dyDescent="0.2">
      <c r="A354" s="604">
        <f t="shared" si="57"/>
        <v>17</v>
      </c>
      <c r="B354" s="604" t="s">
        <v>463</v>
      </c>
      <c r="C354" s="2">
        <f t="shared" si="58"/>
        <v>6</v>
      </c>
      <c r="D354" s="28" t="str">
        <f t="shared" si="53"/>
        <v>017-006</v>
      </c>
      <c r="E354" s="604">
        <f t="shared" si="56"/>
        <v>41</v>
      </c>
      <c r="F354" s="32">
        <f>INDEX('Project Pipeline'!$B$8:$B$130,MATCH($B354,'Project Pipeline'!$A$7:$A$130,0),1)</f>
        <v>20000</v>
      </c>
      <c r="G354" s="32">
        <f>INDEX('Project Pipeline'!$B$8:$B$130,MATCH($B354,'Project Pipeline'!$A$7:$A$130,0)+3,1)*12</f>
        <v>30000</v>
      </c>
      <c r="H354" s="7">
        <f>(INDEX('Project Pipeline'!$B$8:$B$130,MATCH($B354,'Project Pipeline'!$A$7:$A$130,0)+6,1)*INDEX('Project Pipeline'!$B$8:$B$130,MATCH($B354,'Project Pipeline'!$A$7:$A$130,0)+13,1)+INDEX('Project Pipeline'!$B$8:$B$130,MATCH($B354,'Project Pipeline'!$A$7:$A$130,0)+7,1)*(INDEX('Project Pipeline'!$B$8:$B$130,MATCH($B354,'Project Pipeline'!$A$7:$A$130,0)+14,1)-INDEX('Project Pipeline'!$B$8:$B$130,MATCH($B354,'Project Pipeline'!$A$7:$A$130,0)+13,1)))/INDEX('Project Pipeline'!$B$8:$B$130,MATCH($B354,'Project Pipeline'!$A$7:$A$130,0)+14,1)</f>
        <v>0.75</v>
      </c>
      <c r="I354" s="6">
        <f>INDEX('Project Pipeline'!$B$8:$B$130,MATCH($B354,'Project Pipeline'!$A$7:$A$130,0)+13,1)</f>
        <v>28.691659673197091</v>
      </c>
      <c r="J354" s="6">
        <f>INDEX('Project Pipeline'!$B$8:$B$130,MATCH($B354,'Project Pipeline'!$A$7:$A$130,0)+14,1)</f>
        <v>60</v>
      </c>
    </row>
    <row r="355" spans="1:10" x14ac:dyDescent="0.2">
      <c r="A355" s="604">
        <f t="shared" si="57"/>
        <v>17</v>
      </c>
      <c r="B355" s="604" t="s">
        <v>463</v>
      </c>
      <c r="C355" s="2">
        <f t="shared" si="58"/>
        <v>7</v>
      </c>
      <c r="D355" s="28" t="str">
        <f t="shared" si="53"/>
        <v>017-007</v>
      </c>
      <c r="E355" s="604">
        <f t="shared" si="56"/>
        <v>42</v>
      </c>
      <c r="F355" s="32">
        <f>INDEX('Project Pipeline'!$B$8:$B$130,MATCH($B355,'Project Pipeline'!$A$7:$A$130,0),1)</f>
        <v>20000</v>
      </c>
      <c r="G355" s="32">
        <f>INDEX('Project Pipeline'!$B$8:$B$130,MATCH($B355,'Project Pipeline'!$A$7:$A$130,0)+3,1)*12</f>
        <v>30000</v>
      </c>
      <c r="H355" s="7">
        <f>(INDEX('Project Pipeline'!$B$8:$B$130,MATCH($B355,'Project Pipeline'!$A$7:$A$130,0)+6,1)*INDEX('Project Pipeline'!$B$8:$B$130,MATCH($B355,'Project Pipeline'!$A$7:$A$130,0)+13,1)+INDEX('Project Pipeline'!$B$8:$B$130,MATCH($B355,'Project Pipeline'!$A$7:$A$130,0)+7,1)*(INDEX('Project Pipeline'!$B$8:$B$130,MATCH($B355,'Project Pipeline'!$A$7:$A$130,0)+14,1)-INDEX('Project Pipeline'!$B$8:$B$130,MATCH($B355,'Project Pipeline'!$A$7:$A$130,0)+13,1)))/INDEX('Project Pipeline'!$B$8:$B$130,MATCH($B355,'Project Pipeline'!$A$7:$A$130,0)+14,1)</f>
        <v>0.75</v>
      </c>
      <c r="I355" s="6">
        <f>INDEX('Project Pipeline'!$B$8:$B$130,MATCH($B355,'Project Pipeline'!$A$7:$A$130,0)+13,1)</f>
        <v>28.691659673197091</v>
      </c>
      <c r="J355" s="6">
        <f>INDEX('Project Pipeline'!$B$8:$B$130,MATCH($B355,'Project Pipeline'!$A$7:$A$130,0)+14,1)</f>
        <v>60</v>
      </c>
    </row>
    <row r="356" spans="1:10" x14ac:dyDescent="0.2">
      <c r="A356" s="604">
        <f t="shared" si="57"/>
        <v>17</v>
      </c>
      <c r="B356" s="604" t="s">
        <v>463</v>
      </c>
      <c r="C356" s="2">
        <f t="shared" si="58"/>
        <v>8</v>
      </c>
      <c r="D356" s="28" t="str">
        <f t="shared" si="53"/>
        <v>017-008</v>
      </c>
      <c r="E356" s="604">
        <f t="shared" si="56"/>
        <v>42</v>
      </c>
      <c r="F356" s="32">
        <f>INDEX('Project Pipeline'!$B$8:$B$130,MATCH($B356,'Project Pipeline'!$A$7:$A$130,0),1)</f>
        <v>20000</v>
      </c>
      <c r="G356" s="32">
        <f>INDEX('Project Pipeline'!$B$8:$B$130,MATCH($B356,'Project Pipeline'!$A$7:$A$130,0)+3,1)*12</f>
        <v>30000</v>
      </c>
      <c r="H356" s="7">
        <f>(INDEX('Project Pipeline'!$B$8:$B$130,MATCH($B356,'Project Pipeline'!$A$7:$A$130,0)+6,1)*INDEX('Project Pipeline'!$B$8:$B$130,MATCH($B356,'Project Pipeline'!$A$7:$A$130,0)+13,1)+INDEX('Project Pipeline'!$B$8:$B$130,MATCH($B356,'Project Pipeline'!$A$7:$A$130,0)+7,1)*(INDEX('Project Pipeline'!$B$8:$B$130,MATCH($B356,'Project Pipeline'!$A$7:$A$130,0)+14,1)-INDEX('Project Pipeline'!$B$8:$B$130,MATCH($B356,'Project Pipeline'!$A$7:$A$130,0)+13,1)))/INDEX('Project Pipeline'!$B$8:$B$130,MATCH($B356,'Project Pipeline'!$A$7:$A$130,0)+14,1)</f>
        <v>0.75</v>
      </c>
      <c r="I356" s="6">
        <f>INDEX('Project Pipeline'!$B$8:$B$130,MATCH($B356,'Project Pipeline'!$A$7:$A$130,0)+13,1)</f>
        <v>28.691659673197091</v>
      </c>
      <c r="J356" s="6">
        <f>INDEX('Project Pipeline'!$B$8:$B$130,MATCH($B356,'Project Pipeline'!$A$7:$A$130,0)+14,1)</f>
        <v>60</v>
      </c>
    </row>
    <row r="357" spans="1:10" x14ac:dyDescent="0.2">
      <c r="A357" s="604">
        <f t="shared" si="57"/>
        <v>17</v>
      </c>
      <c r="B357" s="604" t="s">
        <v>464</v>
      </c>
      <c r="C357" s="2">
        <f t="shared" si="58"/>
        <v>9</v>
      </c>
      <c r="D357" s="28" t="str">
        <f t="shared" si="53"/>
        <v>017-009</v>
      </c>
      <c r="E357" s="604">
        <f t="shared" si="56"/>
        <v>33</v>
      </c>
      <c r="F357" s="32">
        <f>INDEX('Project Pipeline'!$B$8:$B$130,MATCH($B357,'Project Pipeline'!$A$7:$A$130,0),1)</f>
        <v>10000</v>
      </c>
      <c r="G357" s="32">
        <f>INDEX('Project Pipeline'!$B$8:$B$130,MATCH($B357,'Project Pipeline'!$A$7:$A$130,0)+3,1)*12</f>
        <v>4800</v>
      </c>
      <c r="H357" s="7">
        <f>(INDEX('Project Pipeline'!$B$8:$B$130,MATCH($B357,'Project Pipeline'!$A$7:$A$130,0)+6,1)*INDEX('Project Pipeline'!$B$8:$B$130,MATCH($B357,'Project Pipeline'!$A$7:$A$130,0)+13,1)+INDEX('Project Pipeline'!$B$8:$B$130,MATCH($B357,'Project Pipeline'!$A$7:$A$130,0)+7,1)*(INDEX('Project Pipeline'!$B$8:$B$130,MATCH($B357,'Project Pipeline'!$A$7:$A$130,0)+14,1)-INDEX('Project Pipeline'!$B$8:$B$130,MATCH($B357,'Project Pipeline'!$A$7:$A$130,0)+13,1)))/INDEX('Project Pipeline'!$B$8:$B$130,MATCH($B357,'Project Pipeline'!$A$7:$A$130,0)+14,1)</f>
        <v>0.75</v>
      </c>
      <c r="I357" s="6">
        <f>INDEX('Project Pipeline'!$B$8:$B$130,MATCH($B357,'Project Pipeline'!$A$7:$A$130,0)+13,1)</f>
        <v>57.680135957776329</v>
      </c>
      <c r="J357" s="6">
        <f>INDEX('Project Pipeline'!$B$8:$B$130,MATCH($B357,'Project Pipeline'!$A$7:$A$130,0)+14,1)</f>
        <v>60</v>
      </c>
    </row>
    <row r="358" spans="1:10" x14ac:dyDescent="0.2">
      <c r="A358" s="604">
        <f t="shared" si="57"/>
        <v>17</v>
      </c>
      <c r="B358" s="604" t="s">
        <v>464</v>
      </c>
      <c r="C358" s="2">
        <f t="shared" si="58"/>
        <v>10</v>
      </c>
      <c r="D358" s="28" t="str">
        <f t="shared" si="53"/>
        <v>017-010</v>
      </c>
      <c r="E358" s="604">
        <f t="shared" si="56"/>
        <v>36</v>
      </c>
      <c r="F358" s="32">
        <f>INDEX('Project Pipeline'!$B$8:$B$130,MATCH($B358,'Project Pipeline'!$A$7:$A$130,0),1)</f>
        <v>10000</v>
      </c>
      <c r="G358" s="32">
        <f>INDEX('Project Pipeline'!$B$8:$B$130,MATCH($B358,'Project Pipeline'!$A$7:$A$130,0)+3,1)*12</f>
        <v>4800</v>
      </c>
      <c r="H358" s="7">
        <f>(INDEX('Project Pipeline'!$B$8:$B$130,MATCH($B358,'Project Pipeline'!$A$7:$A$130,0)+6,1)*INDEX('Project Pipeline'!$B$8:$B$130,MATCH($B358,'Project Pipeline'!$A$7:$A$130,0)+13,1)+INDEX('Project Pipeline'!$B$8:$B$130,MATCH($B358,'Project Pipeline'!$A$7:$A$130,0)+7,1)*(INDEX('Project Pipeline'!$B$8:$B$130,MATCH($B358,'Project Pipeline'!$A$7:$A$130,0)+14,1)-INDEX('Project Pipeline'!$B$8:$B$130,MATCH($B358,'Project Pipeline'!$A$7:$A$130,0)+13,1)))/INDEX('Project Pipeline'!$B$8:$B$130,MATCH($B358,'Project Pipeline'!$A$7:$A$130,0)+14,1)</f>
        <v>0.75</v>
      </c>
      <c r="I358" s="6">
        <f>INDEX('Project Pipeline'!$B$8:$B$130,MATCH($B358,'Project Pipeline'!$A$7:$A$130,0)+13,1)</f>
        <v>57.680135957776329</v>
      </c>
      <c r="J358" s="6">
        <f>INDEX('Project Pipeline'!$B$8:$B$130,MATCH($B358,'Project Pipeline'!$A$7:$A$130,0)+14,1)</f>
        <v>60</v>
      </c>
    </row>
    <row r="359" spans="1:10" x14ac:dyDescent="0.2">
      <c r="A359" s="604">
        <f t="shared" si="57"/>
        <v>17</v>
      </c>
      <c r="B359" s="604" t="s">
        <v>464</v>
      </c>
      <c r="C359" s="2">
        <f t="shared" si="58"/>
        <v>11</v>
      </c>
      <c r="D359" s="28" t="str">
        <f t="shared" si="53"/>
        <v>017-011</v>
      </c>
      <c r="E359" s="604">
        <f t="shared" si="56"/>
        <v>39</v>
      </c>
      <c r="F359" s="32">
        <f>INDEX('Project Pipeline'!$B$8:$B$130,MATCH($B359,'Project Pipeline'!$A$7:$A$130,0),1)</f>
        <v>10000</v>
      </c>
      <c r="G359" s="32">
        <f>INDEX('Project Pipeline'!$B$8:$B$130,MATCH($B359,'Project Pipeline'!$A$7:$A$130,0)+3,1)*12</f>
        <v>4800</v>
      </c>
      <c r="H359" s="7">
        <f>(INDEX('Project Pipeline'!$B$8:$B$130,MATCH($B359,'Project Pipeline'!$A$7:$A$130,0)+6,1)*INDEX('Project Pipeline'!$B$8:$B$130,MATCH($B359,'Project Pipeline'!$A$7:$A$130,0)+13,1)+INDEX('Project Pipeline'!$B$8:$B$130,MATCH($B359,'Project Pipeline'!$A$7:$A$130,0)+7,1)*(INDEX('Project Pipeline'!$B$8:$B$130,MATCH($B359,'Project Pipeline'!$A$7:$A$130,0)+14,1)-INDEX('Project Pipeline'!$B$8:$B$130,MATCH($B359,'Project Pipeline'!$A$7:$A$130,0)+13,1)))/INDEX('Project Pipeline'!$B$8:$B$130,MATCH($B359,'Project Pipeline'!$A$7:$A$130,0)+14,1)</f>
        <v>0.75</v>
      </c>
      <c r="I359" s="6">
        <f>INDEX('Project Pipeline'!$B$8:$B$130,MATCH($B359,'Project Pipeline'!$A$7:$A$130,0)+13,1)</f>
        <v>57.680135957776329</v>
      </c>
      <c r="J359" s="6">
        <f>INDEX('Project Pipeline'!$B$8:$B$130,MATCH($B359,'Project Pipeline'!$A$7:$A$130,0)+14,1)</f>
        <v>60</v>
      </c>
    </row>
    <row r="360" spans="1:10" x14ac:dyDescent="0.2">
      <c r="A360" s="604">
        <f t="shared" si="57"/>
        <v>17</v>
      </c>
      <c r="B360" s="604" t="s">
        <v>464</v>
      </c>
      <c r="C360" s="2">
        <f t="shared" si="58"/>
        <v>12</v>
      </c>
      <c r="D360" s="28" t="str">
        <f t="shared" si="53"/>
        <v>017-012</v>
      </c>
      <c r="E360" s="604">
        <f t="shared" si="56"/>
        <v>42</v>
      </c>
      <c r="F360" s="32">
        <f>INDEX('Project Pipeline'!$B$8:$B$130,MATCH($B360,'Project Pipeline'!$A$7:$A$130,0),1)</f>
        <v>10000</v>
      </c>
      <c r="G360" s="32">
        <f>INDEX('Project Pipeline'!$B$8:$B$130,MATCH($B360,'Project Pipeline'!$A$7:$A$130,0)+3,1)*12</f>
        <v>4800</v>
      </c>
      <c r="H360" s="7">
        <f>(INDEX('Project Pipeline'!$B$8:$B$130,MATCH($B360,'Project Pipeline'!$A$7:$A$130,0)+6,1)*INDEX('Project Pipeline'!$B$8:$B$130,MATCH($B360,'Project Pipeline'!$A$7:$A$130,0)+13,1)+INDEX('Project Pipeline'!$B$8:$B$130,MATCH($B360,'Project Pipeline'!$A$7:$A$130,0)+7,1)*(INDEX('Project Pipeline'!$B$8:$B$130,MATCH($B360,'Project Pipeline'!$A$7:$A$130,0)+14,1)-INDEX('Project Pipeline'!$B$8:$B$130,MATCH($B360,'Project Pipeline'!$A$7:$A$130,0)+13,1)))/INDEX('Project Pipeline'!$B$8:$B$130,MATCH($B360,'Project Pipeline'!$A$7:$A$130,0)+14,1)</f>
        <v>0.75</v>
      </c>
      <c r="I360" s="6">
        <f>INDEX('Project Pipeline'!$B$8:$B$130,MATCH($B360,'Project Pipeline'!$A$7:$A$130,0)+13,1)</f>
        <v>57.680135957776329</v>
      </c>
      <c r="J360" s="6">
        <f>INDEX('Project Pipeline'!$B$8:$B$130,MATCH($B360,'Project Pipeline'!$A$7:$A$130,0)+14,1)</f>
        <v>60</v>
      </c>
    </row>
    <row r="361" spans="1:10" x14ac:dyDescent="0.2">
      <c r="A361" s="604">
        <f t="shared" si="57"/>
        <v>17</v>
      </c>
      <c r="B361" s="604" t="s">
        <v>14</v>
      </c>
      <c r="C361" s="2">
        <f t="shared" si="58"/>
        <v>13</v>
      </c>
      <c r="D361" s="28" t="str">
        <f t="shared" si="53"/>
        <v>017-013</v>
      </c>
      <c r="E361" s="604">
        <f t="shared" si="56"/>
        <v>33</v>
      </c>
      <c r="F361" s="32">
        <f>INDEX('Project Pipeline'!$B$8:$B$130,MATCH($B361,'Project Pipeline'!$A$7:$A$130,0),1)</f>
        <v>2000</v>
      </c>
      <c r="G361" s="32">
        <f>INDEX('Project Pipeline'!$B$8:$B$130,MATCH($B361,'Project Pipeline'!$A$7:$A$130,0)+3,1)*12</f>
        <v>2400</v>
      </c>
      <c r="H361" s="7">
        <f>(INDEX('Project Pipeline'!$B$8:$B$130,MATCH($B361,'Project Pipeline'!$A$7:$A$130,0)+6,1)*INDEX('Project Pipeline'!$B$8:$B$130,MATCH($B361,'Project Pipeline'!$A$7:$A$130,0)+13,1)+INDEX('Project Pipeline'!$B$8:$B$130,MATCH($B361,'Project Pipeline'!$A$7:$A$130,0)+7,1)*(INDEX('Project Pipeline'!$B$8:$B$130,MATCH($B361,'Project Pipeline'!$A$7:$A$130,0)+14,1)-INDEX('Project Pipeline'!$B$8:$B$130,MATCH($B361,'Project Pipeline'!$A$7:$A$130,0)+13,1)))/INDEX('Project Pipeline'!$B$8:$B$130,MATCH($B361,'Project Pipeline'!$A$7:$A$130,0)+14,1)</f>
        <v>0.75</v>
      </c>
      <c r="I361" s="6">
        <f>INDEX('Project Pipeline'!$B$8:$B$130,MATCH($B361,'Project Pipeline'!$A$7:$A$130,0)+13,1)</f>
        <v>21.124739598583997</v>
      </c>
      <c r="J361" s="6">
        <f>INDEX('Project Pipeline'!$B$8:$B$130,MATCH($B361,'Project Pipeline'!$A$7:$A$130,0)+14,1)</f>
        <v>60</v>
      </c>
    </row>
    <row r="362" spans="1:10" x14ac:dyDescent="0.2">
      <c r="A362" s="604">
        <f t="shared" si="57"/>
        <v>17</v>
      </c>
      <c r="B362" s="604" t="s">
        <v>14</v>
      </c>
      <c r="C362" s="2">
        <f t="shared" si="58"/>
        <v>14</v>
      </c>
      <c r="D362" s="28" t="str">
        <f t="shared" si="53"/>
        <v>017-014</v>
      </c>
      <c r="E362" s="604">
        <f t="shared" si="56"/>
        <v>35</v>
      </c>
      <c r="F362" s="32">
        <f>INDEX('Project Pipeline'!$B$8:$B$130,MATCH($B362,'Project Pipeline'!$A$7:$A$130,0),1)</f>
        <v>2000</v>
      </c>
      <c r="G362" s="32">
        <f>INDEX('Project Pipeline'!$B$8:$B$130,MATCH($B362,'Project Pipeline'!$A$7:$A$130,0)+3,1)*12</f>
        <v>2400</v>
      </c>
      <c r="H362" s="7">
        <f>(INDEX('Project Pipeline'!$B$8:$B$130,MATCH($B362,'Project Pipeline'!$A$7:$A$130,0)+6,1)*INDEX('Project Pipeline'!$B$8:$B$130,MATCH($B362,'Project Pipeline'!$A$7:$A$130,0)+13,1)+INDEX('Project Pipeline'!$B$8:$B$130,MATCH($B362,'Project Pipeline'!$A$7:$A$130,0)+7,1)*(INDEX('Project Pipeline'!$B$8:$B$130,MATCH($B362,'Project Pipeline'!$A$7:$A$130,0)+14,1)-INDEX('Project Pipeline'!$B$8:$B$130,MATCH($B362,'Project Pipeline'!$A$7:$A$130,0)+13,1)))/INDEX('Project Pipeline'!$B$8:$B$130,MATCH($B362,'Project Pipeline'!$A$7:$A$130,0)+14,1)</f>
        <v>0.75</v>
      </c>
      <c r="I362" s="6">
        <f>INDEX('Project Pipeline'!$B$8:$B$130,MATCH($B362,'Project Pipeline'!$A$7:$A$130,0)+13,1)</f>
        <v>21.124739598583997</v>
      </c>
      <c r="J362" s="6">
        <f>INDEX('Project Pipeline'!$B$8:$B$130,MATCH($B362,'Project Pipeline'!$A$7:$A$130,0)+14,1)</f>
        <v>60</v>
      </c>
    </row>
    <row r="363" spans="1:10" x14ac:dyDescent="0.2">
      <c r="A363" s="604">
        <f t="shared" si="57"/>
        <v>17</v>
      </c>
      <c r="B363" s="604" t="s">
        <v>14</v>
      </c>
      <c r="C363" s="2">
        <f t="shared" si="58"/>
        <v>15</v>
      </c>
      <c r="D363" s="28" t="str">
        <f t="shared" si="53"/>
        <v>017-015</v>
      </c>
      <c r="E363" s="604">
        <f t="shared" si="56"/>
        <v>37</v>
      </c>
      <c r="F363" s="32">
        <f>INDEX('Project Pipeline'!$B$8:$B$130,MATCH($B363,'Project Pipeline'!$A$7:$A$130,0),1)</f>
        <v>2000</v>
      </c>
      <c r="G363" s="32">
        <f>INDEX('Project Pipeline'!$B$8:$B$130,MATCH($B363,'Project Pipeline'!$A$7:$A$130,0)+3,1)*12</f>
        <v>2400</v>
      </c>
      <c r="H363" s="7">
        <f>(INDEX('Project Pipeline'!$B$8:$B$130,MATCH($B363,'Project Pipeline'!$A$7:$A$130,0)+6,1)*INDEX('Project Pipeline'!$B$8:$B$130,MATCH($B363,'Project Pipeline'!$A$7:$A$130,0)+13,1)+INDEX('Project Pipeline'!$B$8:$B$130,MATCH($B363,'Project Pipeline'!$A$7:$A$130,0)+7,1)*(INDEX('Project Pipeline'!$B$8:$B$130,MATCH($B363,'Project Pipeline'!$A$7:$A$130,0)+14,1)-INDEX('Project Pipeline'!$B$8:$B$130,MATCH($B363,'Project Pipeline'!$A$7:$A$130,0)+13,1)))/INDEX('Project Pipeline'!$B$8:$B$130,MATCH($B363,'Project Pipeline'!$A$7:$A$130,0)+14,1)</f>
        <v>0.75</v>
      </c>
      <c r="I363" s="6">
        <f>INDEX('Project Pipeline'!$B$8:$B$130,MATCH($B363,'Project Pipeline'!$A$7:$A$130,0)+13,1)</f>
        <v>21.124739598583997</v>
      </c>
      <c r="J363" s="6">
        <f>INDEX('Project Pipeline'!$B$8:$B$130,MATCH($B363,'Project Pipeline'!$A$7:$A$130,0)+14,1)</f>
        <v>60</v>
      </c>
    </row>
    <row r="364" spans="1:10" x14ac:dyDescent="0.2">
      <c r="A364" s="604">
        <f t="shared" si="57"/>
        <v>17</v>
      </c>
      <c r="B364" s="604" t="s">
        <v>14</v>
      </c>
      <c r="C364" s="2">
        <f t="shared" si="58"/>
        <v>16</v>
      </c>
      <c r="D364" s="28" t="str">
        <f t="shared" si="53"/>
        <v>017-016</v>
      </c>
      <c r="E364" s="604">
        <f t="shared" si="56"/>
        <v>39</v>
      </c>
      <c r="F364" s="32">
        <f>INDEX('Project Pipeline'!$B$8:$B$130,MATCH($B364,'Project Pipeline'!$A$7:$A$130,0),1)</f>
        <v>2000</v>
      </c>
      <c r="G364" s="32">
        <f>INDEX('Project Pipeline'!$B$8:$B$130,MATCH($B364,'Project Pipeline'!$A$7:$A$130,0)+3,1)*12</f>
        <v>2400</v>
      </c>
      <c r="H364" s="7">
        <f>(INDEX('Project Pipeline'!$B$8:$B$130,MATCH($B364,'Project Pipeline'!$A$7:$A$130,0)+6,1)*INDEX('Project Pipeline'!$B$8:$B$130,MATCH($B364,'Project Pipeline'!$A$7:$A$130,0)+13,1)+INDEX('Project Pipeline'!$B$8:$B$130,MATCH($B364,'Project Pipeline'!$A$7:$A$130,0)+7,1)*(INDEX('Project Pipeline'!$B$8:$B$130,MATCH($B364,'Project Pipeline'!$A$7:$A$130,0)+14,1)-INDEX('Project Pipeline'!$B$8:$B$130,MATCH($B364,'Project Pipeline'!$A$7:$A$130,0)+13,1)))/INDEX('Project Pipeline'!$B$8:$B$130,MATCH($B364,'Project Pipeline'!$A$7:$A$130,0)+14,1)</f>
        <v>0.75</v>
      </c>
      <c r="I364" s="6">
        <f>INDEX('Project Pipeline'!$B$8:$B$130,MATCH($B364,'Project Pipeline'!$A$7:$A$130,0)+13,1)</f>
        <v>21.124739598583997</v>
      </c>
      <c r="J364" s="6">
        <f>INDEX('Project Pipeline'!$B$8:$B$130,MATCH($B364,'Project Pipeline'!$A$7:$A$130,0)+14,1)</f>
        <v>60</v>
      </c>
    </row>
    <row r="365" spans="1:10" x14ac:dyDescent="0.2">
      <c r="A365" s="604">
        <f t="shared" si="57"/>
        <v>17</v>
      </c>
      <c r="B365" s="604" t="s">
        <v>14</v>
      </c>
      <c r="C365" s="2">
        <f t="shared" si="58"/>
        <v>17</v>
      </c>
      <c r="D365" s="28" t="str">
        <f t="shared" si="53"/>
        <v>017-017</v>
      </c>
      <c r="E365" s="604">
        <f t="shared" si="56"/>
        <v>41</v>
      </c>
      <c r="F365" s="32">
        <f>INDEX('Project Pipeline'!$B$8:$B$130,MATCH($B365,'Project Pipeline'!$A$7:$A$130,0),1)</f>
        <v>2000</v>
      </c>
      <c r="G365" s="32">
        <f>INDEX('Project Pipeline'!$B$8:$B$130,MATCH($B365,'Project Pipeline'!$A$7:$A$130,0)+3,1)*12</f>
        <v>2400</v>
      </c>
      <c r="H365" s="7">
        <f>(INDEX('Project Pipeline'!$B$8:$B$130,MATCH($B365,'Project Pipeline'!$A$7:$A$130,0)+6,1)*INDEX('Project Pipeline'!$B$8:$B$130,MATCH($B365,'Project Pipeline'!$A$7:$A$130,0)+13,1)+INDEX('Project Pipeline'!$B$8:$B$130,MATCH($B365,'Project Pipeline'!$A$7:$A$130,0)+7,1)*(INDEX('Project Pipeline'!$B$8:$B$130,MATCH($B365,'Project Pipeline'!$A$7:$A$130,0)+14,1)-INDEX('Project Pipeline'!$B$8:$B$130,MATCH($B365,'Project Pipeline'!$A$7:$A$130,0)+13,1)))/INDEX('Project Pipeline'!$B$8:$B$130,MATCH($B365,'Project Pipeline'!$A$7:$A$130,0)+14,1)</f>
        <v>0.75</v>
      </c>
      <c r="I365" s="6">
        <f>INDEX('Project Pipeline'!$B$8:$B$130,MATCH($B365,'Project Pipeline'!$A$7:$A$130,0)+13,1)</f>
        <v>21.124739598583997</v>
      </c>
      <c r="J365" s="6">
        <f>INDEX('Project Pipeline'!$B$8:$B$130,MATCH($B365,'Project Pipeline'!$A$7:$A$130,0)+14,1)</f>
        <v>60</v>
      </c>
    </row>
    <row r="366" spans="1:10" x14ac:dyDescent="0.2">
      <c r="A366" s="604">
        <f t="shared" si="57"/>
        <v>17</v>
      </c>
      <c r="B366" s="604" t="s">
        <v>14</v>
      </c>
      <c r="C366" s="2">
        <f t="shared" si="58"/>
        <v>18</v>
      </c>
      <c r="D366" s="28" t="str">
        <f t="shared" si="53"/>
        <v>017-018</v>
      </c>
      <c r="E366" s="604">
        <f t="shared" si="56"/>
        <v>43</v>
      </c>
      <c r="F366" s="32">
        <f>INDEX('Project Pipeline'!$B$8:$B$130,MATCH($B366,'Project Pipeline'!$A$7:$A$130,0),1)</f>
        <v>2000</v>
      </c>
      <c r="G366" s="32">
        <f>INDEX('Project Pipeline'!$B$8:$B$130,MATCH($B366,'Project Pipeline'!$A$7:$A$130,0)+3,1)*12</f>
        <v>2400</v>
      </c>
      <c r="H366" s="7">
        <f>(INDEX('Project Pipeline'!$B$8:$B$130,MATCH($B366,'Project Pipeline'!$A$7:$A$130,0)+6,1)*INDEX('Project Pipeline'!$B$8:$B$130,MATCH($B366,'Project Pipeline'!$A$7:$A$130,0)+13,1)+INDEX('Project Pipeline'!$B$8:$B$130,MATCH($B366,'Project Pipeline'!$A$7:$A$130,0)+7,1)*(INDEX('Project Pipeline'!$B$8:$B$130,MATCH($B366,'Project Pipeline'!$A$7:$A$130,0)+14,1)-INDEX('Project Pipeline'!$B$8:$B$130,MATCH($B366,'Project Pipeline'!$A$7:$A$130,0)+13,1)))/INDEX('Project Pipeline'!$B$8:$B$130,MATCH($B366,'Project Pipeline'!$A$7:$A$130,0)+14,1)</f>
        <v>0.75</v>
      </c>
      <c r="I366" s="6">
        <f>INDEX('Project Pipeline'!$B$8:$B$130,MATCH($B366,'Project Pipeline'!$A$7:$A$130,0)+13,1)</f>
        <v>21.124739598583997</v>
      </c>
      <c r="J366" s="6">
        <f>INDEX('Project Pipeline'!$B$8:$B$130,MATCH($B366,'Project Pipeline'!$A$7:$A$130,0)+14,1)</f>
        <v>60</v>
      </c>
    </row>
    <row r="367" spans="1:10" x14ac:dyDescent="0.2">
      <c r="A367" s="604">
        <f t="shared" si="57"/>
        <v>17</v>
      </c>
      <c r="B367" s="604" t="s">
        <v>41</v>
      </c>
      <c r="C367" s="2">
        <f t="shared" si="58"/>
        <v>19</v>
      </c>
      <c r="D367" s="28" t="str">
        <f t="shared" si="53"/>
        <v>017-019</v>
      </c>
      <c r="E367" s="604">
        <f t="shared" si="56"/>
        <v>37</v>
      </c>
      <c r="F367" s="32">
        <f>INDEX('Project Pipeline'!$B$8:$B$130,MATCH($B367,'Project Pipeline'!$A$7:$A$130,0),1)</f>
        <v>25000</v>
      </c>
      <c r="G367" s="32">
        <f>INDEX('Project Pipeline'!$B$8:$B$130,MATCH($B367,'Project Pipeline'!$A$7:$A$130,0)+3,1)*12</f>
        <v>24000</v>
      </c>
      <c r="H367" s="7">
        <f>(INDEX('Project Pipeline'!$B$8:$B$130,MATCH($B367,'Project Pipeline'!$A$7:$A$130,0)+6,1)*INDEX('Project Pipeline'!$B$8:$B$130,MATCH($B367,'Project Pipeline'!$A$7:$A$130,0)+13,1)+INDEX('Project Pipeline'!$B$8:$B$130,MATCH($B367,'Project Pipeline'!$A$7:$A$130,0)+7,1)*(INDEX('Project Pipeline'!$B$8:$B$130,MATCH($B367,'Project Pipeline'!$A$7:$A$130,0)+14,1)-INDEX('Project Pipeline'!$B$8:$B$130,MATCH($B367,'Project Pipeline'!$A$7:$A$130,0)+13,1)))/INDEX('Project Pipeline'!$B$8:$B$130,MATCH($B367,'Project Pipeline'!$A$7:$A$130,0)+14,1)</f>
        <v>0.74999999999999989</v>
      </c>
      <c r="I367" s="6">
        <f>INDEX('Project Pipeline'!$B$8:$B$130,MATCH($B367,'Project Pipeline'!$A$7:$A$130,0)+13,1)</f>
        <v>26.772988721793375</v>
      </c>
      <c r="J367" s="6">
        <f>INDEX('Project Pipeline'!$B$8:$B$130,MATCH($B367,'Project Pipeline'!$A$7:$A$130,0)+14,1)</f>
        <v>120</v>
      </c>
    </row>
    <row r="368" spans="1:10" x14ac:dyDescent="0.2">
      <c r="A368" s="604">
        <f t="shared" si="57"/>
        <v>17</v>
      </c>
      <c r="B368" s="604" t="s">
        <v>41</v>
      </c>
      <c r="C368" s="2">
        <f t="shared" si="58"/>
        <v>20</v>
      </c>
      <c r="D368" s="28" t="str">
        <f t="shared" si="53"/>
        <v>017-020</v>
      </c>
      <c r="E368" s="604">
        <f t="shared" si="56"/>
        <v>43</v>
      </c>
      <c r="F368" s="32">
        <f>INDEX('Project Pipeline'!$B$8:$B$130,MATCH($B368,'Project Pipeline'!$A$7:$A$130,0),1)</f>
        <v>25000</v>
      </c>
      <c r="G368" s="32">
        <f>INDEX('Project Pipeline'!$B$8:$B$130,MATCH($B368,'Project Pipeline'!$A$7:$A$130,0)+3,1)*12</f>
        <v>24000</v>
      </c>
      <c r="H368" s="7">
        <f>(INDEX('Project Pipeline'!$B$8:$B$130,MATCH($B368,'Project Pipeline'!$A$7:$A$130,0)+6,1)*INDEX('Project Pipeline'!$B$8:$B$130,MATCH($B368,'Project Pipeline'!$A$7:$A$130,0)+13,1)+INDEX('Project Pipeline'!$B$8:$B$130,MATCH($B368,'Project Pipeline'!$A$7:$A$130,0)+7,1)*(INDEX('Project Pipeline'!$B$8:$B$130,MATCH($B368,'Project Pipeline'!$A$7:$A$130,0)+14,1)-INDEX('Project Pipeline'!$B$8:$B$130,MATCH($B368,'Project Pipeline'!$A$7:$A$130,0)+13,1)))/INDEX('Project Pipeline'!$B$8:$B$130,MATCH($B368,'Project Pipeline'!$A$7:$A$130,0)+14,1)</f>
        <v>0.74999999999999989</v>
      </c>
      <c r="I368" s="6">
        <f>INDEX('Project Pipeline'!$B$8:$B$130,MATCH($B368,'Project Pipeline'!$A$7:$A$130,0)+13,1)</f>
        <v>26.772988721793375</v>
      </c>
      <c r="J368" s="6">
        <f>INDEX('Project Pipeline'!$B$8:$B$130,MATCH($B368,'Project Pipeline'!$A$7:$A$130,0)+14,1)</f>
        <v>120</v>
      </c>
    </row>
    <row r="369" spans="1:10" x14ac:dyDescent="0.2">
      <c r="A369" s="604">
        <f>A349+1</f>
        <v>18</v>
      </c>
      <c r="B369" s="604" t="s">
        <v>15</v>
      </c>
      <c r="C369" s="2">
        <v>1</v>
      </c>
      <c r="D369" s="28" t="str">
        <f t="shared" si="53"/>
        <v>018-001</v>
      </c>
      <c r="E369" s="604">
        <f t="shared" si="56"/>
        <v>32</v>
      </c>
      <c r="F369" s="32">
        <f>INDEX('Project Pipeline'!$B$8:$B$130,MATCH($B369,'Project Pipeline'!$A$7:$A$130,0),1)</f>
        <v>15000</v>
      </c>
      <c r="G369" s="32">
        <f>INDEX('Project Pipeline'!$B$8:$B$130,MATCH($B369,'Project Pipeline'!$A$7:$A$130,0)+3,1)*12</f>
        <v>6000</v>
      </c>
      <c r="H369" s="7">
        <f>(INDEX('Project Pipeline'!$B$8:$B$130,MATCH($B369,'Project Pipeline'!$A$7:$A$130,0)+6,1)*INDEX('Project Pipeline'!$B$8:$B$130,MATCH($B369,'Project Pipeline'!$A$7:$A$130,0)+13,1)+INDEX('Project Pipeline'!$B$8:$B$130,MATCH($B369,'Project Pipeline'!$A$7:$A$130,0)+7,1)*(INDEX('Project Pipeline'!$B$8:$B$130,MATCH($B369,'Project Pipeline'!$A$7:$A$130,0)+14,1)-INDEX('Project Pipeline'!$B$8:$B$130,MATCH($B369,'Project Pipeline'!$A$7:$A$130,0)+13,1)))/INDEX('Project Pipeline'!$B$8:$B$130,MATCH($B369,'Project Pipeline'!$A$7:$A$130,0)+14,1)</f>
        <v>0.75</v>
      </c>
      <c r="I369" s="6">
        <f>INDEX('Project Pipeline'!$B$8:$B$130,MATCH($B369,'Project Pipeline'!$A$7:$A$130,0)+13,1)</f>
        <v>71.513178015521419</v>
      </c>
      <c r="J369" s="6">
        <f>INDEX('Project Pipeline'!$B$8:$B$130,MATCH($B369,'Project Pipeline'!$A$7:$A$130,0)+14,1)</f>
        <v>96</v>
      </c>
    </row>
    <row r="370" spans="1:10" x14ac:dyDescent="0.2">
      <c r="A370" s="604">
        <f t="shared" ref="A370:A388" si="59">A350+1</f>
        <v>18</v>
      </c>
      <c r="B370" s="604" t="s">
        <v>15</v>
      </c>
      <c r="C370" s="2">
        <f t="shared" ref="C370:C388" si="60">C369+1</f>
        <v>2</v>
      </c>
      <c r="D370" s="28" t="str">
        <f t="shared" si="53"/>
        <v>018-002</v>
      </c>
      <c r="E370" s="604">
        <f t="shared" si="56"/>
        <v>35</v>
      </c>
      <c r="F370" s="32">
        <f>INDEX('Project Pipeline'!$B$8:$B$130,MATCH($B370,'Project Pipeline'!$A$7:$A$130,0),1)</f>
        <v>15000</v>
      </c>
      <c r="G370" s="32">
        <f>INDEX('Project Pipeline'!$B$8:$B$130,MATCH($B370,'Project Pipeline'!$A$7:$A$130,0)+3,1)*12</f>
        <v>6000</v>
      </c>
      <c r="H370" s="7">
        <f>(INDEX('Project Pipeline'!$B$8:$B$130,MATCH($B370,'Project Pipeline'!$A$7:$A$130,0)+6,1)*INDEX('Project Pipeline'!$B$8:$B$130,MATCH($B370,'Project Pipeline'!$A$7:$A$130,0)+13,1)+INDEX('Project Pipeline'!$B$8:$B$130,MATCH($B370,'Project Pipeline'!$A$7:$A$130,0)+7,1)*(INDEX('Project Pipeline'!$B$8:$B$130,MATCH($B370,'Project Pipeline'!$A$7:$A$130,0)+14,1)-INDEX('Project Pipeline'!$B$8:$B$130,MATCH($B370,'Project Pipeline'!$A$7:$A$130,0)+13,1)))/INDEX('Project Pipeline'!$B$8:$B$130,MATCH($B370,'Project Pipeline'!$A$7:$A$130,0)+14,1)</f>
        <v>0.75</v>
      </c>
      <c r="I370" s="6">
        <f>INDEX('Project Pipeline'!$B$8:$B$130,MATCH($B370,'Project Pipeline'!$A$7:$A$130,0)+13,1)</f>
        <v>71.513178015521419</v>
      </c>
      <c r="J370" s="6">
        <f>INDEX('Project Pipeline'!$B$8:$B$130,MATCH($B370,'Project Pipeline'!$A$7:$A$130,0)+14,1)</f>
        <v>96</v>
      </c>
    </row>
    <row r="371" spans="1:10" x14ac:dyDescent="0.2">
      <c r="A371" s="604">
        <f t="shared" si="59"/>
        <v>18</v>
      </c>
      <c r="B371" s="604" t="s">
        <v>15</v>
      </c>
      <c r="C371" s="2">
        <f t="shared" si="60"/>
        <v>3</v>
      </c>
      <c r="D371" s="28" t="str">
        <f t="shared" si="53"/>
        <v>018-003</v>
      </c>
      <c r="E371" s="604">
        <f t="shared" si="56"/>
        <v>38</v>
      </c>
      <c r="F371" s="32">
        <f>INDEX('Project Pipeline'!$B$8:$B$130,MATCH($B371,'Project Pipeline'!$A$7:$A$130,0),1)</f>
        <v>15000</v>
      </c>
      <c r="G371" s="32">
        <f>INDEX('Project Pipeline'!$B$8:$B$130,MATCH($B371,'Project Pipeline'!$A$7:$A$130,0)+3,1)*12</f>
        <v>6000</v>
      </c>
      <c r="H371" s="7">
        <f>(INDEX('Project Pipeline'!$B$8:$B$130,MATCH($B371,'Project Pipeline'!$A$7:$A$130,0)+6,1)*INDEX('Project Pipeline'!$B$8:$B$130,MATCH($B371,'Project Pipeline'!$A$7:$A$130,0)+13,1)+INDEX('Project Pipeline'!$B$8:$B$130,MATCH($B371,'Project Pipeline'!$A$7:$A$130,0)+7,1)*(INDEX('Project Pipeline'!$B$8:$B$130,MATCH($B371,'Project Pipeline'!$A$7:$A$130,0)+14,1)-INDEX('Project Pipeline'!$B$8:$B$130,MATCH($B371,'Project Pipeline'!$A$7:$A$130,0)+13,1)))/INDEX('Project Pipeline'!$B$8:$B$130,MATCH($B371,'Project Pipeline'!$A$7:$A$130,0)+14,1)</f>
        <v>0.75</v>
      </c>
      <c r="I371" s="6">
        <f>INDEX('Project Pipeline'!$B$8:$B$130,MATCH($B371,'Project Pipeline'!$A$7:$A$130,0)+13,1)</f>
        <v>71.513178015521419</v>
      </c>
      <c r="J371" s="6">
        <f>INDEX('Project Pipeline'!$B$8:$B$130,MATCH($B371,'Project Pipeline'!$A$7:$A$130,0)+14,1)</f>
        <v>96</v>
      </c>
    </row>
    <row r="372" spans="1:10" x14ac:dyDescent="0.2">
      <c r="A372" s="604">
        <f t="shared" si="59"/>
        <v>18</v>
      </c>
      <c r="B372" s="604" t="s">
        <v>15</v>
      </c>
      <c r="C372" s="2">
        <f t="shared" si="60"/>
        <v>4</v>
      </c>
      <c r="D372" s="28" t="str">
        <f t="shared" si="53"/>
        <v>018-004</v>
      </c>
      <c r="E372" s="604">
        <f t="shared" si="56"/>
        <v>40</v>
      </c>
      <c r="F372" s="32">
        <f>INDEX('Project Pipeline'!$B$8:$B$130,MATCH($B372,'Project Pipeline'!$A$7:$A$130,0),1)</f>
        <v>15000</v>
      </c>
      <c r="G372" s="32">
        <f>INDEX('Project Pipeline'!$B$8:$B$130,MATCH($B372,'Project Pipeline'!$A$7:$A$130,0)+3,1)*12</f>
        <v>6000</v>
      </c>
      <c r="H372" s="7">
        <f>(INDEX('Project Pipeline'!$B$8:$B$130,MATCH($B372,'Project Pipeline'!$A$7:$A$130,0)+6,1)*INDEX('Project Pipeline'!$B$8:$B$130,MATCH($B372,'Project Pipeline'!$A$7:$A$130,0)+13,1)+INDEX('Project Pipeline'!$B$8:$B$130,MATCH($B372,'Project Pipeline'!$A$7:$A$130,0)+7,1)*(INDEX('Project Pipeline'!$B$8:$B$130,MATCH($B372,'Project Pipeline'!$A$7:$A$130,0)+14,1)-INDEX('Project Pipeline'!$B$8:$B$130,MATCH($B372,'Project Pipeline'!$A$7:$A$130,0)+13,1)))/INDEX('Project Pipeline'!$B$8:$B$130,MATCH($B372,'Project Pipeline'!$A$7:$A$130,0)+14,1)</f>
        <v>0.75</v>
      </c>
      <c r="I372" s="6">
        <f>INDEX('Project Pipeline'!$B$8:$B$130,MATCH($B372,'Project Pipeline'!$A$7:$A$130,0)+13,1)</f>
        <v>71.513178015521419</v>
      </c>
      <c r="J372" s="6">
        <f>INDEX('Project Pipeline'!$B$8:$B$130,MATCH($B372,'Project Pipeline'!$A$7:$A$130,0)+14,1)</f>
        <v>96</v>
      </c>
    </row>
    <row r="373" spans="1:10" x14ac:dyDescent="0.2">
      <c r="A373" s="604">
        <f t="shared" si="59"/>
        <v>18</v>
      </c>
      <c r="B373" s="604" t="s">
        <v>463</v>
      </c>
      <c r="C373" s="2">
        <f t="shared" si="60"/>
        <v>5</v>
      </c>
      <c r="D373" s="28" t="str">
        <f t="shared" si="53"/>
        <v>018-005</v>
      </c>
      <c r="E373" s="604">
        <f t="shared" si="56"/>
        <v>41</v>
      </c>
      <c r="F373" s="32">
        <f>INDEX('Project Pipeline'!$B$8:$B$130,MATCH($B373,'Project Pipeline'!$A$7:$A$130,0),1)</f>
        <v>20000</v>
      </c>
      <c r="G373" s="32">
        <f>INDEX('Project Pipeline'!$B$8:$B$130,MATCH($B373,'Project Pipeline'!$A$7:$A$130,0)+3,1)*12</f>
        <v>30000</v>
      </c>
      <c r="H373" s="7">
        <f>(INDEX('Project Pipeline'!$B$8:$B$130,MATCH($B373,'Project Pipeline'!$A$7:$A$130,0)+6,1)*INDEX('Project Pipeline'!$B$8:$B$130,MATCH($B373,'Project Pipeline'!$A$7:$A$130,0)+13,1)+INDEX('Project Pipeline'!$B$8:$B$130,MATCH($B373,'Project Pipeline'!$A$7:$A$130,0)+7,1)*(INDEX('Project Pipeline'!$B$8:$B$130,MATCH($B373,'Project Pipeline'!$A$7:$A$130,0)+14,1)-INDEX('Project Pipeline'!$B$8:$B$130,MATCH($B373,'Project Pipeline'!$A$7:$A$130,0)+13,1)))/INDEX('Project Pipeline'!$B$8:$B$130,MATCH($B373,'Project Pipeline'!$A$7:$A$130,0)+14,1)</f>
        <v>0.75</v>
      </c>
      <c r="I373" s="6">
        <f>INDEX('Project Pipeline'!$B$8:$B$130,MATCH($B373,'Project Pipeline'!$A$7:$A$130,0)+13,1)</f>
        <v>28.691659673197091</v>
      </c>
      <c r="J373" s="6">
        <f>INDEX('Project Pipeline'!$B$8:$B$130,MATCH($B373,'Project Pipeline'!$A$7:$A$130,0)+14,1)</f>
        <v>60</v>
      </c>
    </row>
    <row r="374" spans="1:10" x14ac:dyDescent="0.2">
      <c r="A374" s="604">
        <f t="shared" si="59"/>
        <v>18</v>
      </c>
      <c r="B374" s="604" t="s">
        <v>463</v>
      </c>
      <c r="C374" s="2">
        <f t="shared" si="60"/>
        <v>6</v>
      </c>
      <c r="D374" s="28" t="str">
        <f t="shared" si="53"/>
        <v>018-006</v>
      </c>
      <c r="E374" s="604">
        <f t="shared" si="56"/>
        <v>41</v>
      </c>
      <c r="F374" s="32">
        <f>INDEX('Project Pipeline'!$B$8:$B$130,MATCH($B374,'Project Pipeline'!$A$7:$A$130,0),1)</f>
        <v>20000</v>
      </c>
      <c r="G374" s="32">
        <f>INDEX('Project Pipeline'!$B$8:$B$130,MATCH($B374,'Project Pipeline'!$A$7:$A$130,0)+3,1)*12</f>
        <v>30000</v>
      </c>
      <c r="H374" s="7">
        <f>(INDEX('Project Pipeline'!$B$8:$B$130,MATCH($B374,'Project Pipeline'!$A$7:$A$130,0)+6,1)*INDEX('Project Pipeline'!$B$8:$B$130,MATCH($B374,'Project Pipeline'!$A$7:$A$130,0)+13,1)+INDEX('Project Pipeline'!$B$8:$B$130,MATCH($B374,'Project Pipeline'!$A$7:$A$130,0)+7,1)*(INDEX('Project Pipeline'!$B$8:$B$130,MATCH($B374,'Project Pipeline'!$A$7:$A$130,0)+14,1)-INDEX('Project Pipeline'!$B$8:$B$130,MATCH($B374,'Project Pipeline'!$A$7:$A$130,0)+13,1)))/INDEX('Project Pipeline'!$B$8:$B$130,MATCH($B374,'Project Pipeline'!$A$7:$A$130,0)+14,1)</f>
        <v>0.75</v>
      </c>
      <c r="I374" s="6">
        <f>INDEX('Project Pipeline'!$B$8:$B$130,MATCH($B374,'Project Pipeline'!$A$7:$A$130,0)+13,1)</f>
        <v>28.691659673197091</v>
      </c>
      <c r="J374" s="6">
        <f>INDEX('Project Pipeline'!$B$8:$B$130,MATCH($B374,'Project Pipeline'!$A$7:$A$130,0)+14,1)</f>
        <v>60</v>
      </c>
    </row>
    <row r="375" spans="1:10" x14ac:dyDescent="0.2">
      <c r="A375" s="604">
        <f t="shared" si="59"/>
        <v>18</v>
      </c>
      <c r="B375" s="604" t="s">
        <v>463</v>
      </c>
      <c r="C375" s="2">
        <f t="shared" si="60"/>
        <v>7</v>
      </c>
      <c r="D375" s="28" t="str">
        <f t="shared" si="53"/>
        <v>018-007</v>
      </c>
      <c r="E375" s="604">
        <f t="shared" si="56"/>
        <v>42</v>
      </c>
      <c r="F375" s="32">
        <f>INDEX('Project Pipeline'!$B$8:$B$130,MATCH($B375,'Project Pipeline'!$A$7:$A$130,0),1)</f>
        <v>20000</v>
      </c>
      <c r="G375" s="32">
        <f>INDEX('Project Pipeline'!$B$8:$B$130,MATCH($B375,'Project Pipeline'!$A$7:$A$130,0)+3,1)*12</f>
        <v>30000</v>
      </c>
      <c r="H375" s="7">
        <f>(INDEX('Project Pipeline'!$B$8:$B$130,MATCH($B375,'Project Pipeline'!$A$7:$A$130,0)+6,1)*INDEX('Project Pipeline'!$B$8:$B$130,MATCH($B375,'Project Pipeline'!$A$7:$A$130,0)+13,1)+INDEX('Project Pipeline'!$B$8:$B$130,MATCH($B375,'Project Pipeline'!$A$7:$A$130,0)+7,1)*(INDEX('Project Pipeline'!$B$8:$B$130,MATCH($B375,'Project Pipeline'!$A$7:$A$130,0)+14,1)-INDEX('Project Pipeline'!$B$8:$B$130,MATCH($B375,'Project Pipeline'!$A$7:$A$130,0)+13,1)))/INDEX('Project Pipeline'!$B$8:$B$130,MATCH($B375,'Project Pipeline'!$A$7:$A$130,0)+14,1)</f>
        <v>0.75</v>
      </c>
      <c r="I375" s="6">
        <f>INDEX('Project Pipeline'!$B$8:$B$130,MATCH($B375,'Project Pipeline'!$A$7:$A$130,0)+13,1)</f>
        <v>28.691659673197091</v>
      </c>
      <c r="J375" s="6">
        <f>INDEX('Project Pipeline'!$B$8:$B$130,MATCH($B375,'Project Pipeline'!$A$7:$A$130,0)+14,1)</f>
        <v>60</v>
      </c>
    </row>
    <row r="376" spans="1:10" x14ac:dyDescent="0.2">
      <c r="A376" s="604">
        <f t="shared" si="59"/>
        <v>18</v>
      </c>
      <c r="B376" s="604" t="s">
        <v>463</v>
      </c>
      <c r="C376" s="2">
        <f t="shared" si="60"/>
        <v>8</v>
      </c>
      <c r="D376" s="28" t="str">
        <f t="shared" si="53"/>
        <v>018-008</v>
      </c>
      <c r="E376" s="604">
        <f t="shared" si="56"/>
        <v>42</v>
      </c>
      <c r="F376" s="32">
        <f>INDEX('Project Pipeline'!$B$8:$B$130,MATCH($B376,'Project Pipeline'!$A$7:$A$130,0),1)</f>
        <v>20000</v>
      </c>
      <c r="G376" s="32">
        <f>INDEX('Project Pipeline'!$B$8:$B$130,MATCH($B376,'Project Pipeline'!$A$7:$A$130,0)+3,1)*12</f>
        <v>30000</v>
      </c>
      <c r="H376" s="7">
        <f>(INDEX('Project Pipeline'!$B$8:$B$130,MATCH($B376,'Project Pipeline'!$A$7:$A$130,0)+6,1)*INDEX('Project Pipeline'!$B$8:$B$130,MATCH($B376,'Project Pipeline'!$A$7:$A$130,0)+13,1)+INDEX('Project Pipeline'!$B$8:$B$130,MATCH($B376,'Project Pipeline'!$A$7:$A$130,0)+7,1)*(INDEX('Project Pipeline'!$B$8:$B$130,MATCH($B376,'Project Pipeline'!$A$7:$A$130,0)+14,1)-INDEX('Project Pipeline'!$B$8:$B$130,MATCH($B376,'Project Pipeline'!$A$7:$A$130,0)+13,1)))/INDEX('Project Pipeline'!$B$8:$B$130,MATCH($B376,'Project Pipeline'!$A$7:$A$130,0)+14,1)</f>
        <v>0.75</v>
      </c>
      <c r="I376" s="6">
        <f>INDEX('Project Pipeline'!$B$8:$B$130,MATCH($B376,'Project Pipeline'!$A$7:$A$130,0)+13,1)</f>
        <v>28.691659673197091</v>
      </c>
      <c r="J376" s="6">
        <f>INDEX('Project Pipeline'!$B$8:$B$130,MATCH($B376,'Project Pipeline'!$A$7:$A$130,0)+14,1)</f>
        <v>60</v>
      </c>
    </row>
    <row r="377" spans="1:10" x14ac:dyDescent="0.2">
      <c r="A377" s="604">
        <f t="shared" si="59"/>
        <v>18</v>
      </c>
      <c r="B377" s="604" t="s">
        <v>464</v>
      </c>
      <c r="C377" s="2">
        <f t="shared" si="60"/>
        <v>9</v>
      </c>
      <c r="D377" s="28" t="str">
        <f t="shared" si="53"/>
        <v>018-009</v>
      </c>
      <c r="E377" s="604">
        <f t="shared" si="56"/>
        <v>33</v>
      </c>
      <c r="F377" s="32">
        <f>INDEX('Project Pipeline'!$B$8:$B$130,MATCH($B377,'Project Pipeline'!$A$7:$A$130,0),1)</f>
        <v>10000</v>
      </c>
      <c r="G377" s="32">
        <f>INDEX('Project Pipeline'!$B$8:$B$130,MATCH($B377,'Project Pipeline'!$A$7:$A$130,0)+3,1)*12</f>
        <v>4800</v>
      </c>
      <c r="H377" s="7">
        <f>(INDEX('Project Pipeline'!$B$8:$B$130,MATCH($B377,'Project Pipeline'!$A$7:$A$130,0)+6,1)*INDEX('Project Pipeline'!$B$8:$B$130,MATCH($B377,'Project Pipeline'!$A$7:$A$130,0)+13,1)+INDEX('Project Pipeline'!$B$8:$B$130,MATCH($B377,'Project Pipeline'!$A$7:$A$130,0)+7,1)*(INDEX('Project Pipeline'!$B$8:$B$130,MATCH($B377,'Project Pipeline'!$A$7:$A$130,0)+14,1)-INDEX('Project Pipeline'!$B$8:$B$130,MATCH($B377,'Project Pipeline'!$A$7:$A$130,0)+13,1)))/INDEX('Project Pipeline'!$B$8:$B$130,MATCH($B377,'Project Pipeline'!$A$7:$A$130,0)+14,1)</f>
        <v>0.75</v>
      </c>
      <c r="I377" s="6">
        <f>INDEX('Project Pipeline'!$B$8:$B$130,MATCH($B377,'Project Pipeline'!$A$7:$A$130,0)+13,1)</f>
        <v>57.680135957776329</v>
      </c>
      <c r="J377" s="6">
        <f>INDEX('Project Pipeline'!$B$8:$B$130,MATCH($B377,'Project Pipeline'!$A$7:$A$130,0)+14,1)</f>
        <v>60</v>
      </c>
    </row>
    <row r="378" spans="1:10" x14ac:dyDescent="0.2">
      <c r="A378" s="604">
        <f t="shared" si="59"/>
        <v>18</v>
      </c>
      <c r="B378" s="604" t="s">
        <v>464</v>
      </c>
      <c r="C378" s="2">
        <f t="shared" si="60"/>
        <v>10</v>
      </c>
      <c r="D378" s="28" t="str">
        <f t="shared" si="53"/>
        <v>018-010</v>
      </c>
      <c r="E378" s="604">
        <f t="shared" si="56"/>
        <v>36</v>
      </c>
      <c r="F378" s="32">
        <f>INDEX('Project Pipeline'!$B$8:$B$130,MATCH($B378,'Project Pipeline'!$A$7:$A$130,0),1)</f>
        <v>10000</v>
      </c>
      <c r="G378" s="32">
        <f>INDEX('Project Pipeline'!$B$8:$B$130,MATCH($B378,'Project Pipeline'!$A$7:$A$130,0)+3,1)*12</f>
        <v>4800</v>
      </c>
      <c r="H378" s="7">
        <f>(INDEX('Project Pipeline'!$B$8:$B$130,MATCH($B378,'Project Pipeline'!$A$7:$A$130,0)+6,1)*INDEX('Project Pipeline'!$B$8:$B$130,MATCH($B378,'Project Pipeline'!$A$7:$A$130,0)+13,1)+INDEX('Project Pipeline'!$B$8:$B$130,MATCH($B378,'Project Pipeline'!$A$7:$A$130,0)+7,1)*(INDEX('Project Pipeline'!$B$8:$B$130,MATCH($B378,'Project Pipeline'!$A$7:$A$130,0)+14,1)-INDEX('Project Pipeline'!$B$8:$B$130,MATCH($B378,'Project Pipeline'!$A$7:$A$130,0)+13,1)))/INDEX('Project Pipeline'!$B$8:$B$130,MATCH($B378,'Project Pipeline'!$A$7:$A$130,0)+14,1)</f>
        <v>0.75</v>
      </c>
      <c r="I378" s="6">
        <f>INDEX('Project Pipeline'!$B$8:$B$130,MATCH($B378,'Project Pipeline'!$A$7:$A$130,0)+13,1)</f>
        <v>57.680135957776329</v>
      </c>
      <c r="J378" s="6">
        <f>INDEX('Project Pipeline'!$B$8:$B$130,MATCH($B378,'Project Pipeline'!$A$7:$A$130,0)+14,1)</f>
        <v>60</v>
      </c>
    </row>
    <row r="379" spans="1:10" x14ac:dyDescent="0.2">
      <c r="A379" s="604">
        <f t="shared" si="59"/>
        <v>18</v>
      </c>
      <c r="B379" s="604" t="s">
        <v>464</v>
      </c>
      <c r="C379" s="2">
        <f t="shared" si="60"/>
        <v>11</v>
      </c>
      <c r="D379" s="28" t="str">
        <f t="shared" si="53"/>
        <v>018-011</v>
      </c>
      <c r="E379" s="604">
        <f t="shared" si="56"/>
        <v>39</v>
      </c>
      <c r="F379" s="32">
        <f>INDEX('Project Pipeline'!$B$8:$B$130,MATCH($B379,'Project Pipeline'!$A$7:$A$130,0),1)</f>
        <v>10000</v>
      </c>
      <c r="G379" s="32">
        <f>INDEX('Project Pipeline'!$B$8:$B$130,MATCH($B379,'Project Pipeline'!$A$7:$A$130,0)+3,1)*12</f>
        <v>4800</v>
      </c>
      <c r="H379" s="7">
        <f>(INDEX('Project Pipeline'!$B$8:$B$130,MATCH($B379,'Project Pipeline'!$A$7:$A$130,0)+6,1)*INDEX('Project Pipeline'!$B$8:$B$130,MATCH($B379,'Project Pipeline'!$A$7:$A$130,0)+13,1)+INDEX('Project Pipeline'!$B$8:$B$130,MATCH($B379,'Project Pipeline'!$A$7:$A$130,0)+7,1)*(INDEX('Project Pipeline'!$B$8:$B$130,MATCH($B379,'Project Pipeline'!$A$7:$A$130,0)+14,1)-INDEX('Project Pipeline'!$B$8:$B$130,MATCH($B379,'Project Pipeline'!$A$7:$A$130,0)+13,1)))/INDEX('Project Pipeline'!$B$8:$B$130,MATCH($B379,'Project Pipeline'!$A$7:$A$130,0)+14,1)</f>
        <v>0.75</v>
      </c>
      <c r="I379" s="6">
        <f>INDEX('Project Pipeline'!$B$8:$B$130,MATCH($B379,'Project Pipeline'!$A$7:$A$130,0)+13,1)</f>
        <v>57.680135957776329</v>
      </c>
      <c r="J379" s="6">
        <f>INDEX('Project Pipeline'!$B$8:$B$130,MATCH($B379,'Project Pipeline'!$A$7:$A$130,0)+14,1)</f>
        <v>60</v>
      </c>
    </row>
    <row r="380" spans="1:10" x14ac:dyDescent="0.2">
      <c r="A380" s="604">
        <f t="shared" si="59"/>
        <v>18</v>
      </c>
      <c r="B380" s="604" t="s">
        <v>464</v>
      </c>
      <c r="C380" s="2">
        <f t="shared" si="60"/>
        <v>12</v>
      </c>
      <c r="D380" s="28" t="str">
        <f t="shared" si="53"/>
        <v>018-012</v>
      </c>
      <c r="E380" s="604">
        <f t="shared" si="56"/>
        <v>42</v>
      </c>
      <c r="F380" s="32">
        <f>INDEX('Project Pipeline'!$B$8:$B$130,MATCH($B380,'Project Pipeline'!$A$7:$A$130,0),1)</f>
        <v>10000</v>
      </c>
      <c r="G380" s="32">
        <f>INDEX('Project Pipeline'!$B$8:$B$130,MATCH($B380,'Project Pipeline'!$A$7:$A$130,0)+3,1)*12</f>
        <v>4800</v>
      </c>
      <c r="H380" s="7">
        <f>(INDEX('Project Pipeline'!$B$8:$B$130,MATCH($B380,'Project Pipeline'!$A$7:$A$130,0)+6,1)*INDEX('Project Pipeline'!$B$8:$B$130,MATCH($B380,'Project Pipeline'!$A$7:$A$130,0)+13,1)+INDEX('Project Pipeline'!$B$8:$B$130,MATCH($B380,'Project Pipeline'!$A$7:$A$130,0)+7,1)*(INDEX('Project Pipeline'!$B$8:$B$130,MATCH($B380,'Project Pipeline'!$A$7:$A$130,0)+14,1)-INDEX('Project Pipeline'!$B$8:$B$130,MATCH($B380,'Project Pipeline'!$A$7:$A$130,0)+13,1)))/INDEX('Project Pipeline'!$B$8:$B$130,MATCH($B380,'Project Pipeline'!$A$7:$A$130,0)+14,1)</f>
        <v>0.75</v>
      </c>
      <c r="I380" s="6">
        <f>INDEX('Project Pipeline'!$B$8:$B$130,MATCH($B380,'Project Pipeline'!$A$7:$A$130,0)+13,1)</f>
        <v>57.680135957776329</v>
      </c>
      <c r="J380" s="6">
        <f>INDEX('Project Pipeline'!$B$8:$B$130,MATCH($B380,'Project Pipeline'!$A$7:$A$130,0)+14,1)</f>
        <v>60</v>
      </c>
    </row>
    <row r="381" spans="1:10" x14ac:dyDescent="0.2">
      <c r="A381" s="604">
        <f t="shared" si="59"/>
        <v>18</v>
      </c>
      <c r="B381" s="604" t="s">
        <v>14</v>
      </c>
      <c r="C381" s="2">
        <f t="shared" si="60"/>
        <v>13</v>
      </c>
      <c r="D381" s="28" t="str">
        <f t="shared" si="53"/>
        <v>018-013</v>
      </c>
      <c r="E381" s="604">
        <f t="shared" si="56"/>
        <v>33</v>
      </c>
      <c r="F381" s="32">
        <f>INDEX('Project Pipeline'!$B$8:$B$130,MATCH($B381,'Project Pipeline'!$A$7:$A$130,0),1)</f>
        <v>2000</v>
      </c>
      <c r="G381" s="32">
        <f>INDEX('Project Pipeline'!$B$8:$B$130,MATCH($B381,'Project Pipeline'!$A$7:$A$130,0)+3,1)*12</f>
        <v>2400</v>
      </c>
      <c r="H381" s="7">
        <f>(INDEX('Project Pipeline'!$B$8:$B$130,MATCH($B381,'Project Pipeline'!$A$7:$A$130,0)+6,1)*INDEX('Project Pipeline'!$B$8:$B$130,MATCH($B381,'Project Pipeline'!$A$7:$A$130,0)+13,1)+INDEX('Project Pipeline'!$B$8:$B$130,MATCH($B381,'Project Pipeline'!$A$7:$A$130,0)+7,1)*(INDEX('Project Pipeline'!$B$8:$B$130,MATCH($B381,'Project Pipeline'!$A$7:$A$130,0)+14,1)-INDEX('Project Pipeline'!$B$8:$B$130,MATCH($B381,'Project Pipeline'!$A$7:$A$130,0)+13,1)))/INDEX('Project Pipeline'!$B$8:$B$130,MATCH($B381,'Project Pipeline'!$A$7:$A$130,0)+14,1)</f>
        <v>0.75</v>
      </c>
      <c r="I381" s="6">
        <f>INDEX('Project Pipeline'!$B$8:$B$130,MATCH($B381,'Project Pipeline'!$A$7:$A$130,0)+13,1)</f>
        <v>21.124739598583997</v>
      </c>
      <c r="J381" s="6">
        <f>INDEX('Project Pipeline'!$B$8:$B$130,MATCH($B381,'Project Pipeline'!$A$7:$A$130,0)+14,1)</f>
        <v>60</v>
      </c>
    </row>
    <row r="382" spans="1:10" x14ac:dyDescent="0.2">
      <c r="A382" s="604">
        <f t="shared" si="59"/>
        <v>18</v>
      </c>
      <c r="B382" s="604" t="s">
        <v>14</v>
      </c>
      <c r="C382" s="2">
        <f t="shared" si="60"/>
        <v>14</v>
      </c>
      <c r="D382" s="28" t="str">
        <f t="shared" si="53"/>
        <v>018-014</v>
      </c>
      <c r="E382" s="604">
        <f t="shared" si="56"/>
        <v>35</v>
      </c>
      <c r="F382" s="32">
        <f>INDEX('Project Pipeline'!$B$8:$B$130,MATCH($B382,'Project Pipeline'!$A$7:$A$130,0),1)</f>
        <v>2000</v>
      </c>
      <c r="G382" s="32">
        <f>INDEX('Project Pipeline'!$B$8:$B$130,MATCH($B382,'Project Pipeline'!$A$7:$A$130,0)+3,1)*12</f>
        <v>2400</v>
      </c>
      <c r="H382" s="7">
        <f>(INDEX('Project Pipeline'!$B$8:$B$130,MATCH($B382,'Project Pipeline'!$A$7:$A$130,0)+6,1)*INDEX('Project Pipeline'!$B$8:$B$130,MATCH($B382,'Project Pipeline'!$A$7:$A$130,0)+13,1)+INDEX('Project Pipeline'!$B$8:$B$130,MATCH($B382,'Project Pipeline'!$A$7:$A$130,0)+7,1)*(INDEX('Project Pipeline'!$B$8:$B$130,MATCH($B382,'Project Pipeline'!$A$7:$A$130,0)+14,1)-INDEX('Project Pipeline'!$B$8:$B$130,MATCH($B382,'Project Pipeline'!$A$7:$A$130,0)+13,1)))/INDEX('Project Pipeline'!$B$8:$B$130,MATCH($B382,'Project Pipeline'!$A$7:$A$130,0)+14,1)</f>
        <v>0.75</v>
      </c>
      <c r="I382" s="6">
        <f>INDEX('Project Pipeline'!$B$8:$B$130,MATCH($B382,'Project Pipeline'!$A$7:$A$130,0)+13,1)</f>
        <v>21.124739598583997</v>
      </c>
      <c r="J382" s="6">
        <f>INDEX('Project Pipeline'!$B$8:$B$130,MATCH($B382,'Project Pipeline'!$A$7:$A$130,0)+14,1)</f>
        <v>60</v>
      </c>
    </row>
    <row r="383" spans="1:10" x14ac:dyDescent="0.2">
      <c r="A383" s="604">
        <f t="shared" si="59"/>
        <v>18</v>
      </c>
      <c r="B383" s="604" t="s">
        <v>14</v>
      </c>
      <c r="C383" s="2">
        <f t="shared" si="60"/>
        <v>15</v>
      </c>
      <c r="D383" s="28" t="str">
        <f t="shared" si="53"/>
        <v>018-015</v>
      </c>
      <c r="E383" s="604">
        <f t="shared" si="56"/>
        <v>37</v>
      </c>
      <c r="F383" s="32">
        <f>INDEX('Project Pipeline'!$B$8:$B$130,MATCH($B383,'Project Pipeline'!$A$7:$A$130,0),1)</f>
        <v>2000</v>
      </c>
      <c r="G383" s="32">
        <f>INDEX('Project Pipeline'!$B$8:$B$130,MATCH($B383,'Project Pipeline'!$A$7:$A$130,0)+3,1)*12</f>
        <v>2400</v>
      </c>
      <c r="H383" s="7">
        <f>(INDEX('Project Pipeline'!$B$8:$B$130,MATCH($B383,'Project Pipeline'!$A$7:$A$130,0)+6,1)*INDEX('Project Pipeline'!$B$8:$B$130,MATCH($B383,'Project Pipeline'!$A$7:$A$130,0)+13,1)+INDEX('Project Pipeline'!$B$8:$B$130,MATCH($B383,'Project Pipeline'!$A$7:$A$130,0)+7,1)*(INDEX('Project Pipeline'!$B$8:$B$130,MATCH($B383,'Project Pipeline'!$A$7:$A$130,0)+14,1)-INDEX('Project Pipeline'!$B$8:$B$130,MATCH($B383,'Project Pipeline'!$A$7:$A$130,0)+13,1)))/INDEX('Project Pipeline'!$B$8:$B$130,MATCH($B383,'Project Pipeline'!$A$7:$A$130,0)+14,1)</f>
        <v>0.75</v>
      </c>
      <c r="I383" s="6">
        <f>INDEX('Project Pipeline'!$B$8:$B$130,MATCH($B383,'Project Pipeline'!$A$7:$A$130,0)+13,1)</f>
        <v>21.124739598583997</v>
      </c>
      <c r="J383" s="6">
        <f>INDEX('Project Pipeline'!$B$8:$B$130,MATCH($B383,'Project Pipeline'!$A$7:$A$130,0)+14,1)</f>
        <v>60</v>
      </c>
    </row>
    <row r="384" spans="1:10" x14ac:dyDescent="0.2">
      <c r="A384" s="604">
        <f t="shared" si="59"/>
        <v>18</v>
      </c>
      <c r="B384" s="604" t="s">
        <v>14</v>
      </c>
      <c r="C384" s="2">
        <f t="shared" si="60"/>
        <v>16</v>
      </c>
      <c r="D384" s="28" t="str">
        <f t="shared" si="53"/>
        <v>018-016</v>
      </c>
      <c r="E384" s="604">
        <f t="shared" si="56"/>
        <v>39</v>
      </c>
      <c r="F384" s="32">
        <f>INDEX('Project Pipeline'!$B$8:$B$130,MATCH($B384,'Project Pipeline'!$A$7:$A$130,0),1)</f>
        <v>2000</v>
      </c>
      <c r="G384" s="32">
        <f>INDEX('Project Pipeline'!$B$8:$B$130,MATCH($B384,'Project Pipeline'!$A$7:$A$130,0)+3,1)*12</f>
        <v>2400</v>
      </c>
      <c r="H384" s="7">
        <f>(INDEX('Project Pipeline'!$B$8:$B$130,MATCH($B384,'Project Pipeline'!$A$7:$A$130,0)+6,1)*INDEX('Project Pipeline'!$B$8:$B$130,MATCH($B384,'Project Pipeline'!$A$7:$A$130,0)+13,1)+INDEX('Project Pipeline'!$B$8:$B$130,MATCH($B384,'Project Pipeline'!$A$7:$A$130,0)+7,1)*(INDEX('Project Pipeline'!$B$8:$B$130,MATCH($B384,'Project Pipeline'!$A$7:$A$130,0)+14,1)-INDEX('Project Pipeline'!$B$8:$B$130,MATCH($B384,'Project Pipeline'!$A$7:$A$130,0)+13,1)))/INDEX('Project Pipeline'!$B$8:$B$130,MATCH($B384,'Project Pipeline'!$A$7:$A$130,0)+14,1)</f>
        <v>0.75</v>
      </c>
      <c r="I384" s="6">
        <f>INDEX('Project Pipeline'!$B$8:$B$130,MATCH($B384,'Project Pipeline'!$A$7:$A$130,0)+13,1)</f>
        <v>21.124739598583997</v>
      </c>
      <c r="J384" s="6">
        <f>INDEX('Project Pipeline'!$B$8:$B$130,MATCH($B384,'Project Pipeline'!$A$7:$A$130,0)+14,1)</f>
        <v>60</v>
      </c>
    </row>
    <row r="385" spans="1:10" x14ac:dyDescent="0.2">
      <c r="A385" s="604">
        <f t="shared" si="59"/>
        <v>18</v>
      </c>
      <c r="B385" s="604" t="s">
        <v>14</v>
      </c>
      <c r="C385" s="2">
        <f t="shared" si="60"/>
        <v>17</v>
      </c>
      <c r="D385" s="28" t="str">
        <f t="shared" si="53"/>
        <v>018-017</v>
      </c>
      <c r="E385" s="604">
        <f t="shared" si="56"/>
        <v>41</v>
      </c>
      <c r="F385" s="32">
        <f>INDEX('Project Pipeline'!$B$8:$B$130,MATCH($B385,'Project Pipeline'!$A$7:$A$130,0),1)</f>
        <v>2000</v>
      </c>
      <c r="G385" s="32">
        <f>INDEX('Project Pipeline'!$B$8:$B$130,MATCH($B385,'Project Pipeline'!$A$7:$A$130,0)+3,1)*12</f>
        <v>2400</v>
      </c>
      <c r="H385" s="7">
        <f>(INDEX('Project Pipeline'!$B$8:$B$130,MATCH($B385,'Project Pipeline'!$A$7:$A$130,0)+6,1)*INDEX('Project Pipeline'!$B$8:$B$130,MATCH($B385,'Project Pipeline'!$A$7:$A$130,0)+13,1)+INDEX('Project Pipeline'!$B$8:$B$130,MATCH($B385,'Project Pipeline'!$A$7:$A$130,0)+7,1)*(INDEX('Project Pipeline'!$B$8:$B$130,MATCH($B385,'Project Pipeline'!$A$7:$A$130,0)+14,1)-INDEX('Project Pipeline'!$B$8:$B$130,MATCH($B385,'Project Pipeline'!$A$7:$A$130,0)+13,1)))/INDEX('Project Pipeline'!$B$8:$B$130,MATCH($B385,'Project Pipeline'!$A$7:$A$130,0)+14,1)</f>
        <v>0.75</v>
      </c>
      <c r="I385" s="6">
        <f>INDEX('Project Pipeline'!$B$8:$B$130,MATCH($B385,'Project Pipeline'!$A$7:$A$130,0)+13,1)</f>
        <v>21.124739598583997</v>
      </c>
      <c r="J385" s="6">
        <f>INDEX('Project Pipeline'!$B$8:$B$130,MATCH($B385,'Project Pipeline'!$A$7:$A$130,0)+14,1)</f>
        <v>60</v>
      </c>
    </row>
    <row r="386" spans="1:10" x14ac:dyDescent="0.2">
      <c r="A386" s="604">
        <f t="shared" si="59"/>
        <v>18</v>
      </c>
      <c r="B386" s="604" t="s">
        <v>14</v>
      </c>
      <c r="C386" s="2">
        <f t="shared" si="60"/>
        <v>18</v>
      </c>
      <c r="D386" s="28" t="str">
        <f t="shared" si="53"/>
        <v>018-018</v>
      </c>
      <c r="E386" s="604">
        <f t="shared" si="56"/>
        <v>43</v>
      </c>
      <c r="F386" s="32">
        <f>INDEX('Project Pipeline'!$B$8:$B$130,MATCH($B386,'Project Pipeline'!$A$7:$A$130,0),1)</f>
        <v>2000</v>
      </c>
      <c r="G386" s="32">
        <f>INDEX('Project Pipeline'!$B$8:$B$130,MATCH($B386,'Project Pipeline'!$A$7:$A$130,0)+3,1)*12</f>
        <v>2400</v>
      </c>
      <c r="H386" s="7">
        <f>(INDEX('Project Pipeline'!$B$8:$B$130,MATCH($B386,'Project Pipeline'!$A$7:$A$130,0)+6,1)*INDEX('Project Pipeline'!$B$8:$B$130,MATCH($B386,'Project Pipeline'!$A$7:$A$130,0)+13,1)+INDEX('Project Pipeline'!$B$8:$B$130,MATCH($B386,'Project Pipeline'!$A$7:$A$130,0)+7,1)*(INDEX('Project Pipeline'!$B$8:$B$130,MATCH($B386,'Project Pipeline'!$A$7:$A$130,0)+14,1)-INDEX('Project Pipeline'!$B$8:$B$130,MATCH($B386,'Project Pipeline'!$A$7:$A$130,0)+13,1)))/INDEX('Project Pipeline'!$B$8:$B$130,MATCH($B386,'Project Pipeline'!$A$7:$A$130,0)+14,1)</f>
        <v>0.75</v>
      </c>
      <c r="I386" s="6">
        <f>INDEX('Project Pipeline'!$B$8:$B$130,MATCH($B386,'Project Pipeline'!$A$7:$A$130,0)+13,1)</f>
        <v>21.124739598583997</v>
      </c>
      <c r="J386" s="6">
        <f>INDEX('Project Pipeline'!$B$8:$B$130,MATCH($B386,'Project Pipeline'!$A$7:$A$130,0)+14,1)</f>
        <v>60</v>
      </c>
    </row>
    <row r="387" spans="1:10" x14ac:dyDescent="0.2">
      <c r="A387" s="604">
        <f t="shared" si="59"/>
        <v>18</v>
      </c>
      <c r="B387" s="604" t="s">
        <v>41</v>
      </c>
      <c r="C387" s="2">
        <f t="shared" si="60"/>
        <v>19</v>
      </c>
      <c r="D387" s="28" t="str">
        <f t="shared" si="53"/>
        <v>018-019</v>
      </c>
      <c r="E387" s="604">
        <f t="shared" si="56"/>
        <v>37</v>
      </c>
      <c r="F387" s="32">
        <f>INDEX('Project Pipeline'!$B$8:$B$130,MATCH($B387,'Project Pipeline'!$A$7:$A$130,0),1)</f>
        <v>25000</v>
      </c>
      <c r="G387" s="32">
        <f>INDEX('Project Pipeline'!$B$8:$B$130,MATCH($B387,'Project Pipeline'!$A$7:$A$130,0)+3,1)*12</f>
        <v>24000</v>
      </c>
      <c r="H387" s="7">
        <f>(INDEX('Project Pipeline'!$B$8:$B$130,MATCH($B387,'Project Pipeline'!$A$7:$A$130,0)+6,1)*INDEX('Project Pipeline'!$B$8:$B$130,MATCH($B387,'Project Pipeline'!$A$7:$A$130,0)+13,1)+INDEX('Project Pipeline'!$B$8:$B$130,MATCH($B387,'Project Pipeline'!$A$7:$A$130,0)+7,1)*(INDEX('Project Pipeline'!$B$8:$B$130,MATCH($B387,'Project Pipeline'!$A$7:$A$130,0)+14,1)-INDEX('Project Pipeline'!$B$8:$B$130,MATCH($B387,'Project Pipeline'!$A$7:$A$130,0)+13,1)))/INDEX('Project Pipeline'!$B$8:$B$130,MATCH($B387,'Project Pipeline'!$A$7:$A$130,0)+14,1)</f>
        <v>0.74999999999999989</v>
      </c>
      <c r="I387" s="6">
        <f>INDEX('Project Pipeline'!$B$8:$B$130,MATCH($B387,'Project Pipeline'!$A$7:$A$130,0)+13,1)</f>
        <v>26.772988721793375</v>
      </c>
      <c r="J387" s="6">
        <f>INDEX('Project Pipeline'!$B$8:$B$130,MATCH($B387,'Project Pipeline'!$A$7:$A$130,0)+14,1)</f>
        <v>120</v>
      </c>
    </row>
    <row r="388" spans="1:10" x14ac:dyDescent="0.2">
      <c r="A388" s="604">
        <f t="shared" si="59"/>
        <v>18</v>
      </c>
      <c r="B388" s="604" t="s">
        <v>41</v>
      </c>
      <c r="C388" s="2">
        <f t="shared" si="60"/>
        <v>20</v>
      </c>
      <c r="D388" s="28" t="str">
        <f t="shared" si="53"/>
        <v>018-020</v>
      </c>
      <c r="E388" s="604">
        <f t="shared" si="56"/>
        <v>43</v>
      </c>
      <c r="F388" s="32">
        <f>INDEX('Project Pipeline'!$B$8:$B$130,MATCH($B388,'Project Pipeline'!$A$7:$A$130,0),1)</f>
        <v>25000</v>
      </c>
      <c r="G388" s="32">
        <f>INDEX('Project Pipeline'!$B$8:$B$130,MATCH($B388,'Project Pipeline'!$A$7:$A$130,0)+3,1)*12</f>
        <v>24000</v>
      </c>
      <c r="H388" s="7">
        <f>(INDEX('Project Pipeline'!$B$8:$B$130,MATCH($B388,'Project Pipeline'!$A$7:$A$130,0)+6,1)*INDEX('Project Pipeline'!$B$8:$B$130,MATCH($B388,'Project Pipeline'!$A$7:$A$130,0)+13,1)+INDEX('Project Pipeline'!$B$8:$B$130,MATCH($B388,'Project Pipeline'!$A$7:$A$130,0)+7,1)*(INDEX('Project Pipeline'!$B$8:$B$130,MATCH($B388,'Project Pipeline'!$A$7:$A$130,0)+14,1)-INDEX('Project Pipeline'!$B$8:$B$130,MATCH($B388,'Project Pipeline'!$A$7:$A$130,0)+13,1)))/INDEX('Project Pipeline'!$B$8:$B$130,MATCH($B388,'Project Pipeline'!$A$7:$A$130,0)+14,1)</f>
        <v>0.74999999999999989</v>
      </c>
      <c r="I388" s="6">
        <f>INDEX('Project Pipeline'!$B$8:$B$130,MATCH($B388,'Project Pipeline'!$A$7:$A$130,0)+13,1)</f>
        <v>26.772988721793375</v>
      </c>
      <c r="J388" s="6">
        <f>INDEX('Project Pipeline'!$B$8:$B$130,MATCH($B388,'Project Pipeline'!$A$7:$A$130,0)+14,1)</f>
        <v>120</v>
      </c>
    </row>
    <row r="389" spans="1:10" x14ac:dyDescent="0.2">
      <c r="A389" s="604">
        <f>A369+1</f>
        <v>19</v>
      </c>
      <c r="B389" s="604" t="s">
        <v>15</v>
      </c>
      <c r="C389" s="2">
        <v>1</v>
      </c>
      <c r="D389" s="28" t="str">
        <f t="shared" si="53"/>
        <v>019-001</v>
      </c>
      <c r="E389" s="604">
        <f t="shared" si="56"/>
        <v>32</v>
      </c>
      <c r="F389" s="32">
        <f>INDEX('Project Pipeline'!$B$8:$B$130,MATCH($B389,'Project Pipeline'!$A$7:$A$130,0),1)</f>
        <v>15000</v>
      </c>
      <c r="G389" s="32">
        <f>INDEX('Project Pipeline'!$B$8:$B$130,MATCH($B389,'Project Pipeline'!$A$7:$A$130,0)+3,1)*12</f>
        <v>6000</v>
      </c>
      <c r="H389" s="7">
        <f>(INDEX('Project Pipeline'!$B$8:$B$130,MATCH($B389,'Project Pipeline'!$A$7:$A$130,0)+6,1)*INDEX('Project Pipeline'!$B$8:$B$130,MATCH($B389,'Project Pipeline'!$A$7:$A$130,0)+13,1)+INDEX('Project Pipeline'!$B$8:$B$130,MATCH($B389,'Project Pipeline'!$A$7:$A$130,0)+7,1)*(INDEX('Project Pipeline'!$B$8:$B$130,MATCH($B389,'Project Pipeline'!$A$7:$A$130,0)+14,1)-INDEX('Project Pipeline'!$B$8:$B$130,MATCH($B389,'Project Pipeline'!$A$7:$A$130,0)+13,1)))/INDEX('Project Pipeline'!$B$8:$B$130,MATCH($B389,'Project Pipeline'!$A$7:$A$130,0)+14,1)</f>
        <v>0.75</v>
      </c>
      <c r="I389" s="6">
        <f>INDEX('Project Pipeline'!$B$8:$B$130,MATCH($B389,'Project Pipeline'!$A$7:$A$130,0)+13,1)</f>
        <v>71.513178015521419</v>
      </c>
      <c r="J389" s="6">
        <f>INDEX('Project Pipeline'!$B$8:$B$130,MATCH($B389,'Project Pipeline'!$A$7:$A$130,0)+14,1)</f>
        <v>96</v>
      </c>
    </row>
    <row r="390" spans="1:10" x14ac:dyDescent="0.2">
      <c r="A390" s="604">
        <f t="shared" ref="A390:A408" si="61">A370+1</f>
        <v>19</v>
      </c>
      <c r="B390" s="604" t="s">
        <v>15</v>
      </c>
      <c r="C390" s="2">
        <f t="shared" ref="C390:C408" si="62">C389+1</f>
        <v>2</v>
      </c>
      <c r="D390" s="28" t="str">
        <f t="shared" si="53"/>
        <v>019-002</v>
      </c>
      <c r="E390" s="604">
        <f t="shared" si="56"/>
        <v>35</v>
      </c>
      <c r="F390" s="32">
        <f>INDEX('Project Pipeline'!$B$8:$B$130,MATCH($B390,'Project Pipeline'!$A$7:$A$130,0),1)</f>
        <v>15000</v>
      </c>
      <c r="G390" s="32">
        <f>INDEX('Project Pipeline'!$B$8:$B$130,MATCH($B390,'Project Pipeline'!$A$7:$A$130,0)+3,1)*12</f>
        <v>6000</v>
      </c>
      <c r="H390" s="7">
        <f>(INDEX('Project Pipeline'!$B$8:$B$130,MATCH($B390,'Project Pipeline'!$A$7:$A$130,0)+6,1)*INDEX('Project Pipeline'!$B$8:$B$130,MATCH($B390,'Project Pipeline'!$A$7:$A$130,0)+13,1)+INDEX('Project Pipeline'!$B$8:$B$130,MATCH($B390,'Project Pipeline'!$A$7:$A$130,0)+7,1)*(INDEX('Project Pipeline'!$B$8:$B$130,MATCH($B390,'Project Pipeline'!$A$7:$A$130,0)+14,1)-INDEX('Project Pipeline'!$B$8:$B$130,MATCH($B390,'Project Pipeline'!$A$7:$A$130,0)+13,1)))/INDEX('Project Pipeline'!$B$8:$B$130,MATCH($B390,'Project Pipeline'!$A$7:$A$130,0)+14,1)</f>
        <v>0.75</v>
      </c>
      <c r="I390" s="6">
        <f>INDEX('Project Pipeline'!$B$8:$B$130,MATCH($B390,'Project Pipeline'!$A$7:$A$130,0)+13,1)</f>
        <v>71.513178015521419</v>
      </c>
      <c r="J390" s="6">
        <f>INDEX('Project Pipeline'!$B$8:$B$130,MATCH($B390,'Project Pipeline'!$A$7:$A$130,0)+14,1)</f>
        <v>96</v>
      </c>
    </row>
    <row r="391" spans="1:10" x14ac:dyDescent="0.2">
      <c r="A391" s="604">
        <f t="shared" si="61"/>
        <v>19</v>
      </c>
      <c r="B391" s="604" t="s">
        <v>15</v>
      </c>
      <c r="C391" s="2">
        <f t="shared" si="62"/>
        <v>3</v>
      </c>
      <c r="D391" s="28" t="str">
        <f t="shared" si="53"/>
        <v>019-003</v>
      </c>
      <c r="E391" s="604">
        <f t="shared" si="56"/>
        <v>38</v>
      </c>
      <c r="F391" s="32">
        <f>INDEX('Project Pipeline'!$B$8:$B$130,MATCH($B391,'Project Pipeline'!$A$7:$A$130,0),1)</f>
        <v>15000</v>
      </c>
      <c r="G391" s="32">
        <f>INDEX('Project Pipeline'!$B$8:$B$130,MATCH($B391,'Project Pipeline'!$A$7:$A$130,0)+3,1)*12</f>
        <v>6000</v>
      </c>
      <c r="H391" s="7">
        <f>(INDEX('Project Pipeline'!$B$8:$B$130,MATCH($B391,'Project Pipeline'!$A$7:$A$130,0)+6,1)*INDEX('Project Pipeline'!$B$8:$B$130,MATCH($B391,'Project Pipeline'!$A$7:$A$130,0)+13,1)+INDEX('Project Pipeline'!$B$8:$B$130,MATCH($B391,'Project Pipeline'!$A$7:$A$130,0)+7,1)*(INDEX('Project Pipeline'!$B$8:$B$130,MATCH($B391,'Project Pipeline'!$A$7:$A$130,0)+14,1)-INDEX('Project Pipeline'!$B$8:$B$130,MATCH($B391,'Project Pipeline'!$A$7:$A$130,0)+13,1)))/INDEX('Project Pipeline'!$B$8:$B$130,MATCH($B391,'Project Pipeline'!$A$7:$A$130,0)+14,1)</f>
        <v>0.75</v>
      </c>
      <c r="I391" s="6">
        <f>INDEX('Project Pipeline'!$B$8:$B$130,MATCH($B391,'Project Pipeline'!$A$7:$A$130,0)+13,1)</f>
        <v>71.513178015521419</v>
      </c>
      <c r="J391" s="6">
        <f>INDEX('Project Pipeline'!$B$8:$B$130,MATCH($B391,'Project Pipeline'!$A$7:$A$130,0)+14,1)</f>
        <v>96</v>
      </c>
    </row>
    <row r="392" spans="1:10" x14ac:dyDescent="0.2">
      <c r="A392" s="604">
        <f t="shared" si="61"/>
        <v>19</v>
      </c>
      <c r="B392" s="604" t="s">
        <v>15</v>
      </c>
      <c r="C392" s="2">
        <f t="shared" si="62"/>
        <v>4</v>
      </c>
      <c r="D392" s="28" t="str">
        <f t="shared" si="53"/>
        <v>019-004</v>
      </c>
      <c r="E392" s="604">
        <f t="shared" si="56"/>
        <v>40</v>
      </c>
      <c r="F392" s="32">
        <f>INDEX('Project Pipeline'!$B$8:$B$130,MATCH($B392,'Project Pipeline'!$A$7:$A$130,0),1)</f>
        <v>15000</v>
      </c>
      <c r="G392" s="32">
        <f>INDEX('Project Pipeline'!$B$8:$B$130,MATCH($B392,'Project Pipeline'!$A$7:$A$130,0)+3,1)*12</f>
        <v>6000</v>
      </c>
      <c r="H392" s="7">
        <f>(INDEX('Project Pipeline'!$B$8:$B$130,MATCH($B392,'Project Pipeline'!$A$7:$A$130,0)+6,1)*INDEX('Project Pipeline'!$B$8:$B$130,MATCH($B392,'Project Pipeline'!$A$7:$A$130,0)+13,1)+INDEX('Project Pipeline'!$B$8:$B$130,MATCH($B392,'Project Pipeline'!$A$7:$A$130,0)+7,1)*(INDEX('Project Pipeline'!$B$8:$B$130,MATCH($B392,'Project Pipeline'!$A$7:$A$130,0)+14,1)-INDEX('Project Pipeline'!$B$8:$B$130,MATCH($B392,'Project Pipeline'!$A$7:$A$130,0)+13,1)))/INDEX('Project Pipeline'!$B$8:$B$130,MATCH($B392,'Project Pipeline'!$A$7:$A$130,0)+14,1)</f>
        <v>0.75</v>
      </c>
      <c r="I392" s="6">
        <f>INDEX('Project Pipeline'!$B$8:$B$130,MATCH($B392,'Project Pipeline'!$A$7:$A$130,0)+13,1)</f>
        <v>71.513178015521419</v>
      </c>
      <c r="J392" s="6">
        <f>INDEX('Project Pipeline'!$B$8:$B$130,MATCH($B392,'Project Pipeline'!$A$7:$A$130,0)+14,1)</f>
        <v>96</v>
      </c>
    </row>
    <row r="393" spans="1:10" x14ac:dyDescent="0.2">
      <c r="A393" s="604">
        <f t="shared" si="61"/>
        <v>19</v>
      </c>
      <c r="B393" s="604" t="s">
        <v>463</v>
      </c>
      <c r="C393" s="2">
        <f t="shared" si="62"/>
        <v>5</v>
      </c>
      <c r="D393" s="28" t="str">
        <f t="shared" ref="D393:D456" si="63">TEXT(A393,"000")&amp;"-"&amp;TEXT(C393,"000")</f>
        <v>019-005</v>
      </c>
      <c r="E393" s="604">
        <f t="shared" si="56"/>
        <v>41</v>
      </c>
      <c r="F393" s="32">
        <f>INDEX('Project Pipeline'!$B$8:$B$130,MATCH($B393,'Project Pipeline'!$A$7:$A$130,0),1)</f>
        <v>20000</v>
      </c>
      <c r="G393" s="32">
        <f>INDEX('Project Pipeline'!$B$8:$B$130,MATCH($B393,'Project Pipeline'!$A$7:$A$130,0)+3,1)*12</f>
        <v>30000</v>
      </c>
      <c r="H393" s="7">
        <f>(INDEX('Project Pipeline'!$B$8:$B$130,MATCH($B393,'Project Pipeline'!$A$7:$A$130,0)+6,1)*INDEX('Project Pipeline'!$B$8:$B$130,MATCH($B393,'Project Pipeline'!$A$7:$A$130,0)+13,1)+INDEX('Project Pipeline'!$B$8:$B$130,MATCH($B393,'Project Pipeline'!$A$7:$A$130,0)+7,1)*(INDEX('Project Pipeline'!$B$8:$B$130,MATCH($B393,'Project Pipeline'!$A$7:$A$130,0)+14,1)-INDEX('Project Pipeline'!$B$8:$B$130,MATCH($B393,'Project Pipeline'!$A$7:$A$130,0)+13,1)))/INDEX('Project Pipeline'!$B$8:$B$130,MATCH($B393,'Project Pipeline'!$A$7:$A$130,0)+14,1)</f>
        <v>0.75</v>
      </c>
      <c r="I393" s="6">
        <f>INDEX('Project Pipeline'!$B$8:$B$130,MATCH($B393,'Project Pipeline'!$A$7:$A$130,0)+13,1)</f>
        <v>28.691659673197091</v>
      </c>
      <c r="J393" s="6">
        <f>INDEX('Project Pipeline'!$B$8:$B$130,MATCH($B393,'Project Pipeline'!$A$7:$A$130,0)+14,1)</f>
        <v>60</v>
      </c>
    </row>
    <row r="394" spans="1:10" x14ac:dyDescent="0.2">
      <c r="A394" s="604">
        <f t="shared" si="61"/>
        <v>19</v>
      </c>
      <c r="B394" s="604" t="s">
        <v>463</v>
      </c>
      <c r="C394" s="2">
        <f t="shared" si="62"/>
        <v>6</v>
      </c>
      <c r="D394" s="28" t="str">
        <f t="shared" si="63"/>
        <v>019-006</v>
      </c>
      <c r="E394" s="604">
        <f t="shared" ref="E394:E408" si="64">E374</f>
        <v>41</v>
      </c>
      <c r="F394" s="32">
        <f>INDEX('Project Pipeline'!$B$8:$B$130,MATCH($B394,'Project Pipeline'!$A$7:$A$130,0),1)</f>
        <v>20000</v>
      </c>
      <c r="G394" s="32">
        <f>INDEX('Project Pipeline'!$B$8:$B$130,MATCH($B394,'Project Pipeline'!$A$7:$A$130,0)+3,1)*12</f>
        <v>30000</v>
      </c>
      <c r="H394" s="7">
        <f>(INDEX('Project Pipeline'!$B$8:$B$130,MATCH($B394,'Project Pipeline'!$A$7:$A$130,0)+6,1)*INDEX('Project Pipeline'!$B$8:$B$130,MATCH($B394,'Project Pipeline'!$A$7:$A$130,0)+13,1)+INDEX('Project Pipeline'!$B$8:$B$130,MATCH($B394,'Project Pipeline'!$A$7:$A$130,0)+7,1)*(INDEX('Project Pipeline'!$B$8:$B$130,MATCH($B394,'Project Pipeline'!$A$7:$A$130,0)+14,1)-INDEX('Project Pipeline'!$B$8:$B$130,MATCH($B394,'Project Pipeline'!$A$7:$A$130,0)+13,1)))/INDEX('Project Pipeline'!$B$8:$B$130,MATCH($B394,'Project Pipeline'!$A$7:$A$130,0)+14,1)</f>
        <v>0.75</v>
      </c>
      <c r="I394" s="6">
        <f>INDEX('Project Pipeline'!$B$8:$B$130,MATCH($B394,'Project Pipeline'!$A$7:$A$130,0)+13,1)</f>
        <v>28.691659673197091</v>
      </c>
      <c r="J394" s="6">
        <f>INDEX('Project Pipeline'!$B$8:$B$130,MATCH($B394,'Project Pipeline'!$A$7:$A$130,0)+14,1)</f>
        <v>60</v>
      </c>
    </row>
    <row r="395" spans="1:10" x14ac:dyDescent="0.2">
      <c r="A395" s="604">
        <f t="shared" si="61"/>
        <v>19</v>
      </c>
      <c r="B395" s="604" t="s">
        <v>463</v>
      </c>
      <c r="C395" s="2">
        <f t="shared" si="62"/>
        <v>7</v>
      </c>
      <c r="D395" s="28" t="str">
        <f t="shared" si="63"/>
        <v>019-007</v>
      </c>
      <c r="E395" s="604">
        <f t="shared" si="64"/>
        <v>42</v>
      </c>
      <c r="F395" s="32">
        <f>INDEX('Project Pipeline'!$B$8:$B$130,MATCH($B395,'Project Pipeline'!$A$7:$A$130,0),1)</f>
        <v>20000</v>
      </c>
      <c r="G395" s="32">
        <f>INDEX('Project Pipeline'!$B$8:$B$130,MATCH($B395,'Project Pipeline'!$A$7:$A$130,0)+3,1)*12</f>
        <v>30000</v>
      </c>
      <c r="H395" s="7">
        <f>(INDEX('Project Pipeline'!$B$8:$B$130,MATCH($B395,'Project Pipeline'!$A$7:$A$130,0)+6,1)*INDEX('Project Pipeline'!$B$8:$B$130,MATCH($B395,'Project Pipeline'!$A$7:$A$130,0)+13,1)+INDEX('Project Pipeline'!$B$8:$B$130,MATCH($B395,'Project Pipeline'!$A$7:$A$130,0)+7,1)*(INDEX('Project Pipeline'!$B$8:$B$130,MATCH($B395,'Project Pipeline'!$A$7:$A$130,0)+14,1)-INDEX('Project Pipeline'!$B$8:$B$130,MATCH($B395,'Project Pipeline'!$A$7:$A$130,0)+13,1)))/INDEX('Project Pipeline'!$B$8:$B$130,MATCH($B395,'Project Pipeline'!$A$7:$A$130,0)+14,1)</f>
        <v>0.75</v>
      </c>
      <c r="I395" s="6">
        <f>INDEX('Project Pipeline'!$B$8:$B$130,MATCH($B395,'Project Pipeline'!$A$7:$A$130,0)+13,1)</f>
        <v>28.691659673197091</v>
      </c>
      <c r="J395" s="6">
        <f>INDEX('Project Pipeline'!$B$8:$B$130,MATCH($B395,'Project Pipeline'!$A$7:$A$130,0)+14,1)</f>
        <v>60</v>
      </c>
    </row>
    <row r="396" spans="1:10" x14ac:dyDescent="0.2">
      <c r="A396" s="604">
        <f t="shared" si="61"/>
        <v>19</v>
      </c>
      <c r="B396" s="604" t="s">
        <v>463</v>
      </c>
      <c r="C396" s="2">
        <f t="shared" si="62"/>
        <v>8</v>
      </c>
      <c r="D396" s="28" t="str">
        <f t="shared" si="63"/>
        <v>019-008</v>
      </c>
      <c r="E396" s="604">
        <f t="shared" si="64"/>
        <v>42</v>
      </c>
      <c r="F396" s="32">
        <f>INDEX('Project Pipeline'!$B$8:$B$130,MATCH($B396,'Project Pipeline'!$A$7:$A$130,0),1)</f>
        <v>20000</v>
      </c>
      <c r="G396" s="32">
        <f>INDEX('Project Pipeline'!$B$8:$B$130,MATCH($B396,'Project Pipeline'!$A$7:$A$130,0)+3,1)*12</f>
        <v>30000</v>
      </c>
      <c r="H396" s="7">
        <f>(INDEX('Project Pipeline'!$B$8:$B$130,MATCH($B396,'Project Pipeline'!$A$7:$A$130,0)+6,1)*INDEX('Project Pipeline'!$B$8:$B$130,MATCH($B396,'Project Pipeline'!$A$7:$A$130,0)+13,1)+INDEX('Project Pipeline'!$B$8:$B$130,MATCH($B396,'Project Pipeline'!$A$7:$A$130,0)+7,1)*(INDEX('Project Pipeline'!$B$8:$B$130,MATCH($B396,'Project Pipeline'!$A$7:$A$130,0)+14,1)-INDEX('Project Pipeline'!$B$8:$B$130,MATCH($B396,'Project Pipeline'!$A$7:$A$130,0)+13,1)))/INDEX('Project Pipeline'!$B$8:$B$130,MATCH($B396,'Project Pipeline'!$A$7:$A$130,0)+14,1)</f>
        <v>0.75</v>
      </c>
      <c r="I396" s="6">
        <f>INDEX('Project Pipeline'!$B$8:$B$130,MATCH($B396,'Project Pipeline'!$A$7:$A$130,0)+13,1)</f>
        <v>28.691659673197091</v>
      </c>
      <c r="J396" s="6">
        <f>INDEX('Project Pipeline'!$B$8:$B$130,MATCH($B396,'Project Pipeline'!$A$7:$A$130,0)+14,1)</f>
        <v>60</v>
      </c>
    </row>
    <row r="397" spans="1:10" x14ac:dyDescent="0.2">
      <c r="A397" s="604">
        <f t="shared" si="61"/>
        <v>19</v>
      </c>
      <c r="B397" s="604" t="s">
        <v>464</v>
      </c>
      <c r="C397" s="2">
        <f t="shared" si="62"/>
        <v>9</v>
      </c>
      <c r="D397" s="28" t="str">
        <f t="shared" si="63"/>
        <v>019-009</v>
      </c>
      <c r="E397" s="604">
        <f t="shared" si="64"/>
        <v>33</v>
      </c>
      <c r="F397" s="32">
        <f>INDEX('Project Pipeline'!$B$8:$B$130,MATCH($B397,'Project Pipeline'!$A$7:$A$130,0),1)</f>
        <v>10000</v>
      </c>
      <c r="G397" s="32">
        <f>INDEX('Project Pipeline'!$B$8:$B$130,MATCH($B397,'Project Pipeline'!$A$7:$A$130,0)+3,1)*12</f>
        <v>4800</v>
      </c>
      <c r="H397" s="7">
        <f>(INDEX('Project Pipeline'!$B$8:$B$130,MATCH($B397,'Project Pipeline'!$A$7:$A$130,0)+6,1)*INDEX('Project Pipeline'!$B$8:$B$130,MATCH($B397,'Project Pipeline'!$A$7:$A$130,0)+13,1)+INDEX('Project Pipeline'!$B$8:$B$130,MATCH($B397,'Project Pipeline'!$A$7:$A$130,0)+7,1)*(INDEX('Project Pipeline'!$B$8:$B$130,MATCH($B397,'Project Pipeline'!$A$7:$A$130,0)+14,1)-INDEX('Project Pipeline'!$B$8:$B$130,MATCH($B397,'Project Pipeline'!$A$7:$A$130,0)+13,1)))/INDEX('Project Pipeline'!$B$8:$B$130,MATCH($B397,'Project Pipeline'!$A$7:$A$130,0)+14,1)</f>
        <v>0.75</v>
      </c>
      <c r="I397" s="6">
        <f>INDEX('Project Pipeline'!$B$8:$B$130,MATCH($B397,'Project Pipeline'!$A$7:$A$130,0)+13,1)</f>
        <v>57.680135957776329</v>
      </c>
      <c r="J397" s="6">
        <f>INDEX('Project Pipeline'!$B$8:$B$130,MATCH($B397,'Project Pipeline'!$A$7:$A$130,0)+14,1)</f>
        <v>60</v>
      </c>
    </row>
    <row r="398" spans="1:10" x14ac:dyDescent="0.2">
      <c r="A398" s="604">
        <f t="shared" si="61"/>
        <v>19</v>
      </c>
      <c r="B398" s="604" t="s">
        <v>464</v>
      </c>
      <c r="C398" s="2">
        <f t="shared" si="62"/>
        <v>10</v>
      </c>
      <c r="D398" s="28" t="str">
        <f t="shared" si="63"/>
        <v>019-010</v>
      </c>
      <c r="E398" s="604">
        <f t="shared" si="64"/>
        <v>36</v>
      </c>
      <c r="F398" s="32">
        <f>INDEX('Project Pipeline'!$B$8:$B$130,MATCH($B398,'Project Pipeline'!$A$7:$A$130,0),1)</f>
        <v>10000</v>
      </c>
      <c r="G398" s="32">
        <f>INDEX('Project Pipeline'!$B$8:$B$130,MATCH($B398,'Project Pipeline'!$A$7:$A$130,0)+3,1)*12</f>
        <v>4800</v>
      </c>
      <c r="H398" s="7">
        <f>(INDEX('Project Pipeline'!$B$8:$B$130,MATCH($B398,'Project Pipeline'!$A$7:$A$130,0)+6,1)*INDEX('Project Pipeline'!$B$8:$B$130,MATCH($B398,'Project Pipeline'!$A$7:$A$130,0)+13,1)+INDEX('Project Pipeline'!$B$8:$B$130,MATCH($B398,'Project Pipeline'!$A$7:$A$130,0)+7,1)*(INDEX('Project Pipeline'!$B$8:$B$130,MATCH($B398,'Project Pipeline'!$A$7:$A$130,0)+14,1)-INDEX('Project Pipeline'!$B$8:$B$130,MATCH($B398,'Project Pipeline'!$A$7:$A$130,0)+13,1)))/INDEX('Project Pipeline'!$B$8:$B$130,MATCH($B398,'Project Pipeline'!$A$7:$A$130,0)+14,1)</f>
        <v>0.75</v>
      </c>
      <c r="I398" s="6">
        <f>INDEX('Project Pipeline'!$B$8:$B$130,MATCH($B398,'Project Pipeline'!$A$7:$A$130,0)+13,1)</f>
        <v>57.680135957776329</v>
      </c>
      <c r="J398" s="6">
        <f>INDEX('Project Pipeline'!$B$8:$B$130,MATCH($B398,'Project Pipeline'!$A$7:$A$130,0)+14,1)</f>
        <v>60</v>
      </c>
    </row>
    <row r="399" spans="1:10" x14ac:dyDescent="0.2">
      <c r="A399" s="604">
        <f t="shared" si="61"/>
        <v>19</v>
      </c>
      <c r="B399" s="604" t="s">
        <v>464</v>
      </c>
      <c r="C399" s="2">
        <f t="shared" si="62"/>
        <v>11</v>
      </c>
      <c r="D399" s="28" t="str">
        <f t="shared" si="63"/>
        <v>019-011</v>
      </c>
      <c r="E399" s="604">
        <f t="shared" si="64"/>
        <v>39</v>
      </c>
      <c r="F399" s="32">
        <f>INDEX('Project Pipeline'!$B$8:$B$130,MATCH($B399,'Project Pipeline'!$A$7:$A$130,0),1)</f>
        <v>10000</v>
      </c>
      <c r="G399" s="32">
        <f>INDEX('Project Pipeline'!$B$8:$B$130,MATCH($B399,'Project Pipeline'!$A$7:$A$130,0)+3,1)*12</f>
        <v>4800</v>
      </c>
      <c r="H399" s="7">
        <f>(INDEX('Project Pipeline'!$B$8:$B$130,MATCH($B399,'Project Pipeline'!$A$7:$A$130,0)+6,1)*INDEX('Project Pipeline'!$B$8:$B$130,MATCH($B399,'Project Pipeline'!$A$7:$A$130,0)+13,1)+INDEX('Project Pipeline'!$B$8:$B$130,MATCH($B399,'Project Pipeline'!$A$7:$A$130,0)+7,1)*(INDEX('Project Pipeline'!$B$8:$B$130,MATCH($B399,'Project Pipeline'!$A$7:$A$130,0)+14,1)-INDEX('Project Pipeline'!$B$8:$B$130,MATCH($B399,'Project Pipeline'!$A$7:$A$130,0)+13,1)))/INDEX('Project Pipeline'!$B$8:$B$130,MATCH($B399,'Project Pipeline'!$A$7:$A$130,0)+14,1)</f>
        <v>0.75</v>
      </c>
      <c r="I399" s="6">
        <f>INDEX('Project Pipeline'!$B$8:$B$130,MATCH($B399,'Project Pipeline'!$A$7:$A$130,0)+13,1)</f>
        <v>57.680135957776329</v>
      </c>
      <c r="J399" s="6">
        <f>INDEX('Project Pipeline'!$B$8:$B$130,MATCH($B399,'Project Pipeline'!$A$7:$A$130,0)+14,1)</f>
        <v>60</v>
      </c>
    </row>
    <row r="400" spans="1:10" x14ac:dyDescent="0.2">
      <c r="A400" s="604">
        <f t="shared" si="61"/>
        <v>19</v>
      </c>
      <c r="B400" s="604" t="s">
        <v>464</v>
      </c>
      <c r="C400" s="2">
        <f t="shared" si="62"/>
        <v>12</v>
      </c>
      <c r="D400" s="28" t="str">
        <f t="shared" si="63"/>
        <v>019-012</v>
      </c>
      <c r="E400" s="604">
        <f t="shared" si="64"/>
        <v>42</v>
      </c>
      <c r="F400" s="32">
        <f>INDEX('Project Pipeline'!$B$8:$B$130,MATCH($B400,'Project Pipeline'!$A$7:$A$130,0),1)</f>
        <v>10000</v>
      </c>
      <c r="G400" s="32">
        <f>INDEX('Project Pipeline'!$B$8:$B$130,MATCH($B400,'Project Pipeline'!$A$7:$A$130,0)+3,1)*12</f>
        <v>4800</v>
      </c>
      <c r="H400" s="7">
        <f>(INDEX('Project Pipeline'!$B$8:$B$130,MATCH($B400,'Project Pipeline'!$A$7:$A$130,0)+6,1)*INDEX('Project Pipeline'!$B$8:$B$130,MATCH($B400,'Project Pipeline'!$A$7:$A$130,0)+13,1)+INDEX('Project Pipeline'!$B$8:$B$130,MATCH($B400,'Project Pipeline'!$A$7:$A$130,0)+7,1)*(INDEX('Project Pipeline'!$B$8:$B$130,MATCH($B400,'Project Pipeline'!$A$7:$A$130,0)+14,1)-INDEX('Project Pipeline'!$B$8:$B$130,MATCH($B400,'Project Pipeline'!$A$7:$A$130,0)+13,1)))/INDEX('Project Pipeline'!$B$8:$B$130,MATCH($B400,'Project Pipeline'!$A$7:$A$130,0)+14,1)</f>
        <v>0.75</v>
      </c>
      <c r="I400" s="6">
        <f>INDEX('Project Pipeline'!$B$8:$B$130,MATCH($B400,'Project Pipeline'!$A$7:$A$130,0)+13,1)</f>
        <v>57.680135957776329</v>
      </c>
      <c r="J400" s="6">
        <f>INDEX('Project Pipeline'!$B$8:$B$130,MATCH($B400,'Project Pipeline'!$A$7:$A$130,0)+14,1)</f>
        <v>60</v>
      </c>
    </row>
    <row r="401" spans="1:10" x14ac:dyDescent="0.2">
      <c r="A401" s="604">
        <f t="shared" si="61"/>
        <v>19</v>
      </c>
      <c r="B401" s="604" t="s">
        <v>14</v>
      </c>
      <c r="C401" s="2">
        <f t="shared" si="62"/>
        <v>13</v>
      </c>
      <c r="D401" s="28" t="str">
        <f t="shared" si="63"/>
        <v>019-013</v>
      </c>
      <c r="E401" s="604">
        <f t="shared" si="64"/>
        <v>33</v>
      </c>
      <c r="F401" s="32">
        <f>INDEX('Project Pipeline'!$B$8:$B$130,MATCH($B401,'Project Pipeline'!$A$7:$A$130,0),1)</f>
        <v>2000</v>
      </c>
      <c r="G401" s="32">
        <f>INDEX('Project Pipeline'!$B$8:$B$130,MATCH($B401,'Project Pipeline'!$A$7:$A$130,0)+3,1)*12</f>
        <v>2400</v>
      </c>
      <c r="H401" s="7">
        <f>(INDEX('Project Pipeline'!$B$8:$B$130,MATCH($B401,'Project Pipeline'!$A$7:$A$130,0)+6,1)*INDEX('Project Pipeline'!$B$8:$B$130,MATCH($B401,'Project Pipeline'!$A$7:$A$130,0)+13,1)+INDEX('Project Pipeline'!$B$8:$B$130,MATCH($B401,'Project Pipeline'!$A$7:$A$130,0)+7,1)*(INDEX('Project Pipeline'!$B$8:$B$130,MATCH($B401,'Project Pipeline'!$A$7:$A$130,0)+14,1)-INDEX('Project Pipeline'!$B$8:$B$130,MATCH($B401,'Project Pipeline'!$A$7:$A$130,0)+13,1)))/INDEX('Project Pipeline'!$B$8:$B$130,MATCH($B401,'Project Pipeline'!$A$7:$A$130,0)+14,1)</f>
        <v>0.75</v>
      </c>
      <c r="I401" s="6">
        <f>INDEX('Project Pipeline'!$B$8:$B$130,MATCH($B401,'Project Pipeline'!$A$7:$A$130,0)+13,1)</f>
        <v>21.124739598583997</v>
      </c>
      <c r="J401" s="6">
        <f>INDEX('Project Pipeline'!$B$8:$B$130,MATCH($B401,'Project Pipeline'!$A$7:$A$130,0)+14,1)</f>
        <v>60</v>
      </c>
    </row>
    <row r="402" spans="1:10" x14ac:dyDescent="0.2">
      <c r="A402" s="604">
        <f t="shared" si="61"/>
        <v>19</v>
      </c>
      <c r="B402" s="604" t="s">
        <v>14</v>
      </c>
      <c r="C402" s="2">
        <f t="shared" si="62"/>
        <v>14</v>
      </c>
      <c r="D402" s="28" t="str">
        <f t="shared" si="63"/>
        <v>019-014</v>
      </c>
      <c r="E402" s="604">
        <f t="shared" si="64"/>
        <v>35</v>
      </c>
      <c r="F402" s="32">
        <f>INDEX('Project Pipeline'!$B$8:$B$130,MATCH($B402,'Project Pipeline'!$A$7:$A$130,0),1)</f>
        <v>2000</v>
      </c>
      <c r="G402" s="32">
        <f>INDEX('Project Pipeline'!$B$8:$B$130,MATCH($B402,'Project Pipeline'!$A$7:$A$130,0)+3,1)*12</f>
        <v>2400</v>
      </c>
      <c r="H402" s="7">
        <f>(INDEX('Project Pipeline'!$B$8:$B$130,MATCH($B402,'Project Pipeline'!$A$7:$A$130,0)+6,1)*INDEX('Project Pipeline'!$B$8:$B$130,MATCH($B402,'Project Pipeline'!$A$7:$A$130,0)+13,1)+INDEX('Project Pipeline'!$B$8:$B$130,MATCH($B402,'Project Pipeline'!$A$7:$A$130,0)+7,1)*(INDEX('Project Pipeline'!$B$8:$B$130,MATCH($B402,'Project Pipeline'!$A$7:$A$130,0)+14,1)-INDEX('Project Pipeline'!$B$8:$B$130,MATCH($B402,'Project Pipeline'!$A$7:$A$130,0)+13,1)))/INDEX('Project Pipeline'!$B$8:$B$130,MATCH($B402,'Project Pipeline'!$A$7:$A$130,0)+14,1)</f>
        <v>0.75</v>
      </c>
      <c r="I402" s="6">
        <f>INDEX('Project Pipeline'!$B$8:$B$130,MATCH($B402,'Project Pipeline'!$A$7:$A$130,0)+13,1)</f>
        <v>21.124739598583997</v>
      </c>
      <c r="J402" s="6">
        <f>INDEX('Project Pipeline'!$B$8:$B$130,MATCH($B402,'Project Pipeline'!$A$7:$A$130,0)+14,1)</f>
        <v>60</v>
      </c>
    </row>
    <row r="403" spans="1:10" x14ac:dyDescent="0.2">
      <c r="A403" s="604">
        <f t="shared" si="61"/>
        <v>19</v>
      </c>
      <c r="B403" s="604" t="s">
        <v>14</v>
      </c>
      <c r="C403" s="2">
        <f t="shared" si="62"/>
        <v>15</v>
      </c>
      <c r="D403" s="28" t="str">
        <f t="shared" si="63"/>
        <v>019-015</v>
      </c>
      <c r="E403" s="604">
        <f t="shared" si="64"/>
        <v>37</v>
      </c>
      <c r="F403" s="32">
        <f>INDEX('Project Pipeline'!$B$8:$B$130,MATCH($B403,'Project Pipeline'!$A$7:$A$130,0),1)</f>
        <v>2000</v>
      </c>
      <c r="G403" s="32">
        <f>INDEX('Project Pipeline'!$B$8:$B$130,MATCH($B403,'Project Pipeline'!$A$7:$A$130,0)+3,1)*12</f>
        <v>2400</v>
      </c>
      <c r="H403" s="7">
        <f>(INDEX('Project Pipeline'!$B$8:$B$130,MATCH($B403,'Project Pipeline'!$A$7:$A$130,0)+6,1)*INDEX('Project Pipeline'!$B$8:$B$130,MATCH($B403,'Project Pipeline'!$A$7:$A$130,0)+13,1)+INDEX('Project Pipeline'!$B$8:$B$130,MATCH($B403,'Project Pipeline'!$A$7:$A$130,0)+7,1)*(INDEX('Project Pipeline'!$B$8:$B$130,MATCH($B403,'Project Pipeline'!$A$7:$A$130,0)+14,1)-INDEX('Project Pipeline'!$B$8:$B$130,MATCH($B403,'Project Pipeline'!$A$7:$A$130,0)+13,1)))/INDEX('Project Pipeline'!$B$8:$B$130,MATCH($B403,'Project Pipeline'!$A$7:$A$130,0)+14,1)</f>
        <v>0.75</v>
      </c>
      <c r="I403" s="6">
        <f>INDEX('Project Pipeline'!$B$8:$B$130,MATCH($B403,'Project Pipeline'!$A$7:$A$130,0)+13,1)</f>
        <v>21.124739598583997</v>
      </c>
      <c r="J403" s="6">
        <f>INDEX('Project Pipeline'!$B$8:$B$130,MATCH($B403,'Project Pipeline'!$A$7:$A$130,0)+14,1)</f>
        <v>60</v>
      </c>
    </row>
    <row r="404" spans="1:10" x14ac:dyDescent="0.2">
      <c r="A404" s="604">
        <f t="shared" si="61"/>
        <v>19</v>
      </c>
      <c r="B404" s="604" t="s">
        <v>14</v>
      </c>
      <c r="C404" s="2">
        <f t="shared" si="62"/>
        <v>16</v>
      </c>
      <c r="D404" s="28" t="str">
        <f t="shared" si="63"/>
        <v>019-016</v>
      </c>
      <c r="E404" s="604">
        <f t="shared" si="64"/>
        <v>39</v>
      </c>
      <c r="F404" s="32">
        <f>INDEX('Project Pipeline'!$B$8:$B$130,MATCH($B404,'Project Pipeline'!$A$7:$A$130,0),1)</f>
        <v>2000</v>
      </c>
      <c r="G404" s="32">
        <f>INDEX('Project Pipeline'!$B$8:$B$130,MATCH($B404,'Project Pipeline'!$A$7:$A$130,0)+3,1)*12</f>
        <v>2400</v>
      </c>
      <c r="H404" s="7">
        <f>(INDEX('Project Pipeline'!$B$8:$B$130,MATCH($B404,'Project Pipeline'!$A$7:$A$130,0)+6,1)*INDEX('Project Pipeline'!$B$8:$B$130,MATCH($B404,'Project Pipeline'!$A$7:$A$130,0)+13,1)+INDEX('Project Pipeline'!$B$8:$B$130,MATCH($B404,'Project Pipeline'!$A$7:$A$130,0)+7,1)*(INDEX('Project Pipeline'!$B$8:$B$130,MATCH($B404,'Project Pipeline'!$A$7:$A$130,0)+14,1)-INDEX('Project Pipeline'!$B$8:$B$130,MATCH($B404,'Project Pipeline'!$A$7:$A$130,0)+13,1)))/INDEX('Project Pipeline'!$B$8:$B$130,MATCH($B404,'Project Pipeline'!$A$7:$A$130,0)+14,1)</f>
        <v>0.75</v>
      </c>
      <c r="I404" s="6">
        <f>INDEX('Project Pipeline'!$B$8:$B$130,MATCH($B404,'Project Pipeline'!$A$7:$A$130,0)+13,1)</f>
        <v>21.124739598583997</v>
      </c>
      <c r="J404" s="6">
        <f>INDEX('Project Pipeline'!$B$8:$B$130,MATCH($B404,'Project Pipeline'!$A$7:$A$130,0)+14,1)</f>
        <v>60</v>
      </c>
    </row>
    <row r="405" spans="1:10" x14ac:dyDescent="0.2">
      <c r="A405" s="604">
        <f t="shared" si="61"/>
        <v>19</v>
      </c>
      <c r="B405" s="604" t="s">
        <v>14</v>
      </c>
      <c r="C405" s="2">
        <f t="shared" si="62"/>
        <v>17</v>
      </c>
      <c r="D405" s="28" t="str">
        <f t="shared" si="63"/>
        <v>019-017</v>
      </c>
      <c r="E405" s="604">
        <f t="shared" si="64"/>
        <v>41</v>
      </c>
      <c r="F405" s="32">
        <f>INDEX('Project Pipeline'!$B$8:$B$130,MATCH($B405,'Project Pipeline'!$A$7:$A$130,0),1)</f>
        <v>2000</v>
      </c>
      <c r="G405" s="32">
        <f>INDEX('Project Pipeline'!$B$8:$B$130,MATCH($B405,'Project Pipeline'!$A$7:$A$130,0)+3,1)*12</f>
        <v>2400</v>
      </c>
      <c r="H405" s="7">
        <f>(INDEX('Project Pipeline'!$B$8:$B$130,MATCH($B405,'Project Pipeline'!$A$7:$A$130,0)+6,1)*INDEX('Project Pipeline'!$B$8:$B$130,MATCH($B405,'Project Pipeline'!$A$7:$A$130,0)+13,1)+INDEX('Project Pipeline'!$B$8:$B$130,MATCH($B405,'Project Pipeline'!$A$7:$A$130,0)+7,1)*(INDEX('Project Pipeline'!$B$8:$B$130,MATCH($B405,'Project Pipeline'!$A$7:$A$130,0)+14,1)-INDEX('Project Pipeline'!$B$8:$B$130,MATCH($B405,'Project Pipeline'!$A$7:$A$130,0)+13,1)))/INDEX('Project Pipeline'!$B$8:$B$130,MATCH($B405,'Project Pipeline'!$A$7:$A$130,0)+14,1)</f>
        <v>0.75</v>
      </c>
      <c r="I405" s="6">
        <f>INDEX('Project Pipeline'!$B$8:$B$130,MATCH($B405,'Project Pipeline'!$A$7:$A$130,0)+13,1)</f>
        <v>21.124739598583997</v>
      </c>
      <c r="J405" s="6">
        <f>INDEX('Project Pipeline'!$B$8:$B$130,MATCH($B405,'Project Pipeline'!$A$7:$A$130,0)+14,1)</f>
        <v>60</v>
      </c>
    </row>
    <row r="406" spans="1:10" x14ac:dyDescent="0.2">
      <c r="A406" s="604">
        <f t="shared" si="61"/>
        <v>19</v>
      </c>
      <c r="B406" s="604" t="s">
        <v>14</v>
      </c>
      <c r="C406" s="2">
        <f t="shared" si="62"/>
        <v>18</v>
      </c>
      <c r="D406" s="28" t="str">
        <f t="shared" si="63"/>
        <v>019-018</v>
      </c>
      <c r="E406" s="604">
        <f t="shared" si="64"/>
        <v>43</v>
      </c>
      <c r="F406" s="32">
        <f>INDEX('Project Pipeline'!$B$8:$B$130,MATCH($B406,'Project Pipeline'!$A$7:$A$130,0),1)</f>
        <v>2000</v>
      </c>
      <c r="G406" s="32">
        <f>INDEX('Project Pipeline'!$B$8:$B$130,MATCH($B406,'Project Pipeline'!$A$7:$A$130,0)+3,1)*12</f>
        <v>2400</v>
      </c>
      <c r="H406" s="7">
        <f>(INDEX('Project Pipeline'!$B$8:$B$130,MATCH($B406,'Project Pipeline'!$A$7:$A$130,0)+6,1)*INDEX('Project Pipeline'!$B$8:$B$130,MATCH($B406,'Project Pipeline'!$A$7:$A$130,0)+13,1)+INDEX('Project Pipeline'!$B$8:$B$130,MATCH($B406,'Project Pipeline'!$A$7:$A$130,0)+7,1)*(INDEX('Project Pipeline'!$B$8:$B$130,MATCH($B406,'Project Pipeline'!$A$7:$A$130,0)+14,1)-INDEX('Project Pipeline'!$B$8:$B$130,MATCH($B406,'Project Pipeline'!$A$7:$A$130,0)+13,1)))/INDEX('Project Pipeline'!$B$8:$B$130,MATCH($B406,'Project Pipeline'!$A$7:$A$130,0)+14,1)</f>
        <v>0.75</v>
      </c>
      <c r="I406" s="6">
        <f>INDEX('Project Pipeline'!$B$8:$B$130,MATCH($B406,'Project Pipeline'!$A$7:$A$130,0)+13,1)</f>
        <v>21.124739598583997</v>
      </c>
      <c r="J406" s="6">
        <f>INDEX('Project Pipeline'!$B$8:$B$130,MATCH($B406,'Project Pipeline'!$A$7:$A$130,0)+14,1)</f>
        <v>60</v>
      </c>
    </row>
    <row r="407" spans="1:10" x14ac:dyDescent="0.2">
      <c r="A407" s="604">
        <f t="shared" si="61"/>
        <v>19</v>
      </c>
      <c r="B407" s="604" t="s">
        <v>41</v>
      </c>
      <c r="C407" s="2">
        <f t="shared" si="62"/>
        <v>19</v>
      </c>
      <c r="D407" s="28" t="str">
        <f t="shared" si="63"/>
        <v>019-019</v>
      </c>
      <c r="E407" s="604">
        <f t="shared" si="64"/>
        <v>37</v>
      </c>
      <c r="F407" s="32">
        <f>INDEX('Project Pipeline'!$B$8:$B$130,MATCH($B407,'Project Pipeline'!$A$7:$A$130,0),1)</f>
        <v>25000</v>
      </c>
      <c r="G407" s="32">
        <f>INDEX('Project Pipeline'!$B$8:$B$130,MATCH($B407,'Project Pipeline'!$A$7:$A$130,0)+3,1)*12</f>
        <v>24000</v>
      </c>
      <c r="H407" s="7">
        <f>(INDEX('Project Pipeline'!$B$8:$B$130,MATCH($B407,'Project Pipeline'!$A$7:$A$130,0)+6,1)*INDEX('Project Pipeline'!$B$8:$B$130,MATCH($B407,'Project Pipeline'!$A$7:$A$130,0)+13,1)+INDEX('Project Pipeline'!$B$8:$B$130,MATCH($B407,'Project Pipeline'!$A$7:$A$130,0)+7,1)*(INDEX('Project Pipeline'!$B$8:$B$130,MATCH($B407,'Project Pipeline'!$A$7:$A$130,0)+14,1)-INDEX('Project Pipeline'!$B$8:$B$130,MATCH($B407,'Project Pipeline'!$A$7:$A$130,0)+13,1)))/INDEX('Project Pipeline'!$B$8:$B$130,MATCH($B407,'Project Pipeline'!$A$7:$A$130,0)+14,1)</f>
        <v>0.74999999999999989</v>
      </c>
      <c r="I407" s="6">
        <f>INDEX('Project Pipeline'!$B$8:$B$130,MATCH($B407,'Project Pipeline'!$A$7:$A$130,0)+13,1)</f>
        <v>26.772988721793375</v>
      </c>
      <c r="J407" s="6">
        <f>INDEX('Project Pipeline'!$B$8:$B$130,MATCH($B407,'Project Pipeline'!$A$7:$A$130,0)+14,1)</f>
        <v>120</v>
      </c>
    </row>
    <row r="408" spans="1:10" x14ac:dyDescent="0.2">
      <c r="A408" s="604">
        <f t="shared" si="61"/>
        <v>19</v>
      </c>
      <c r="B408" s="604" t="s">
        <v>41</v>
      </c>
      <c r="C408" s="2">
        <f t="shared" si="62"/>
        <v>20</v>
      </c>
      <c r="D408" s="28" t="str">
        <f t="shared" si="63"/>
        <v>019-020</v>
      </c>
      <c r="E408" s="604">
        <f t="shared" si="64"/>
        <v>43</v>
      </c>
      <c r="F408" s="32">
        <f>INDEX('Project Pipeline'!$B$8:$B$130,MATCH($B408,'Project Pipeline'!$A$7:$A$130,0),1)</f>
        <v>25000</v>
      </c>
      <c r="G408" s="32">
        <f>INDEX('Project Pipeline'!$B$8:$B$130,MATCH($B408,'Project Pipeline'!$A$7:$A$130,0)+3,1)*12</f>
        <v>24000</v>
      </c>
      <c r="H408" s="7">
        <f>(INDEX('Project Pipeline'!$B$8:$B$130,MATCH($B408,'Project Pipeline'!$A$7:$A$130,0)+6,1)*INDEX('Project Pipeline'!$B$8:$B$130,MATCH($B408,'Project Pipeline'!$A$7:$A$130,0)+13,1)+INDEX('Project Pipeline'!$B$8:$B$130,MATCH($B408,'Project Pipeline'!$A$7:$A$130,0)+7,1)*(INDEX('Project Pipeline'!$B$8:$B$130,MATCH($B408,'Project Pipeline'!$A$7:$A$130,0)+14,1)-INDEX('Project Pipeline'!$B$8:$B$130,MATCH($B408,'Project Pipeline'!$A$7:$A$130,0)+13,1)))/INDEX('Project Pipeline'!$B$8:$B$130,MATCH($B408,'Project Pipeline'!$A$7:$A$130,0)+14,1)</f>
        <v>0.74999999999999989</v>
      </c>
      <c r="I408" s="6">
        <f>INDEX('Project Pipeline'!$B$8:$B$130,MATCH($B408,'Project Pipeline'!$A$7:$A$130,0)+13,1)</f>
        <v>26.772988721793375</v>
      </c>
      <c r="J408" s="6">
        <f>INDEX('Project Pipeline'!$B$8:$B$130,MATCH($B408,'Project Pipeline'!$A$7:$A$130,0)+14,1)</f>
        <v>120</v>
      </c>
    </row>
    <row r="409" spans="1:10" x14ac:dyDescent="0.2">
      <c r="A409" s="604">
        <f>A389+1</f>
        <v>20</v>
      </c>
      <c r="B409" s="604" t="s">
        <v>15</v>
      </c>
      <c r="C409" s="2">
        <v>1</v>
      </c>
      <c r="D409" s="28" t="str">
        <f t="shared" si="63"/>
        <v>020-001</v>
      </c>
      <c r="E409" s="604">
        <f>E389+1</f>
        <v>33</v>
      </c>
      <c r="F409" s="32">
        <f>INDEX('Project Pipeline'!$B$8:$B$130,MATCH($B409,'Project Pipeline'!$A$7:$A$130,0),1)</f>
        <v>15000</v>
      </c>
      <c r="G409" s="32">
        <f>INDEX('Project Pipeline'!$B$8:$B$130,MATCH($B409,'Project Pipeline'!$A$7:$A$130,0)+3,1)*12</f>
        <v>6000</v>
      </c>
      <c r="H409" s="7">
        <f>(INDEX('Project Pipeline'!$B$8:$B$130,MATCH($B409,'Project Pipeline'!$A$7:$A$130,0)+6,1)*INDEX('Project Pipeline'!$B$8:$B$130,MATCH($B409,'Project Pipeline'!$A$7:$A$130,0)+13,1)+INDEX('Project Pipeline'!$B$8:$B$130,MATCH($B409,'Project Pipeline'!$A$7:$A$130,0)+7,1)*(INDEX('Project Pipeline'!$B$8:$B$130,MATCH($B409,'Project Pipeline'!$A$7:$A$130,0)+14,1)-INDEX('Project Pipeline'!$B$8:$B$130,MATCH($B409,'Project Pipeline'!$A$7:$A$130,0)+13,1)))/INDEX('Project Pipeline'!$B$8:$B$130,MATCH($B409,'Project Pipeline'!$A$7:$A$130,0)+14,1)</f>
        <v>0.75</v>
      </c>
      <c r="I409" s="6">
        <f>INDEX('Project Pipeline'!$B$8:$B$130,MATCH($B409,'Project Pipeline'!$A$7:$A$130,0)+13,1)</f>
        <v>71.513178015521419</v>
      </c>
      <c r="J409" s="6">
        <f>INDEX('Project Pipeline'!$B$8:$B$130,MATCH($B409,'Project Pipeline'!$A$7:$A$130,0)+14,1)</f>
        <v>96</v>
      </c>
    </row>
    <row r="410" spans="1:10" x14ac:dyDescent="0.2">
      <c r="A410" s="604">
        <f t="shared" ref="A410:A428" si="65">A390+1</f>
        <v>20</v>
      </c>
      <c r="B410" s="604" t="s">
        <v>15</v>
      </c>
      <c r="C410" s="2">
        <f t="shared" ref="C410:C428" si="66">C409+1</f>
        <v>2</v>
      </c>
      <c r="D410" s="28" t="str">
        <f t="shared" si="63"/>
        <v>020-002</v>
      </c>
      <c r="E410" s="604">
        <f t="shared" ref="E410:E428" si="67">E390+1</f>
        <v>36</v>
      </c>
      <c r="F410" s="32">
        <f>INDEX('Project Pipeline'!$B$8:$B$130,MATCH($B410,'Project Pipeline'!$A$7:$A$130,0),1)</f>
        <v>15000</v>
      </c>
      <c r="G410" s="32">
        <f>INDEX('Project Pipeline'!$B$8:$B$130,MATCH($B410,'Project Pipeline'!$A$7:$A$130,0)+3,1)*12</f>
        <v>6000</v>
      </c>
      <c r="H410" s="7">
        <f>(INDEX('Project Pipeline'!$B$8:$B$130,MATCH($B410,'Project Pipeline'!$A$7:$A$130,0)+6,1)*INDEX('Project Pipeline'!$B$8:$B$130,MATCH($B410,'Project Pipeline'!$A$7:$A$130,0)+13,1)+INDEX('Project Pipeline'!$B$8:$B$130,MATCH($B410,'Project Pipeline'!$A$7:$A$130,0)+7,1)*(INDEX('Project Pipeline'!$B$8:$B$130,MATCH($B410,'Project Pipeline'!$A$7:$A$130,0)+14,1)-INDEX('Project Pipeline'!$B$8:$B$130,MATCH($B410,'Project Pipeline'!$A$7:$A$130,0)+13,1)))/INDEX('Project Pipeline'!$B$8:$B$130,MATCH($B410,'Project Pipeline'!$A$7:$A$130,0)+14,1)</f>
        <v>0.75</v>
      </c>
      <c r="I410" s="6">
        <f>INDEX('Project Pipeline'!$B$8:$B$130,MATCH($B410,'Project Pipeline'!$A$7:$A$130,0)+13,1)</f>
        <v>71.513178015521419</v>
      </c>
      <c r="J410" s="6">
        <f>INDEX('Project Pipeline'!$B$8:$B$130,MATCH($B410,'Project Pipeline'!$A$7:$A$130,0)+14,1)</f>
        <v>96</v>
      </c>
    </row>
    <row r="411" spans="1:10" x14ac:dyDescent="0.2">
      <c r="A411" s="604">
        <f t="shared" si="65"/>
        <v>20</v>
      </c>
      <c r="B411" s="604" t="s">
        <v>15</v>
      </c>
      <c r="C411" s="2">
        <f t="shared" si="66"/>
        <v>3</v>
      </c>
      <c r="D411" s="28" t="str">
        <f t="shared" si="63"/>
        <v>020-003</v>
      </c>
      <c r="E411" s="604">
        <f t="shared" si="67"/>
        <v>39</v>
      </c>
      <c r="F411" s="32">
        <f>INDEX('Project Pipeline'!$B$8:$B$130,MATCH($B411,'Project Pipeline'!$A$7:$A$130,0),1)</f>
        <v>15000</v>
      </c>
      <c r="G411" s="32">
        <f>INDEX('Project Pipeline'!$B$8:$B$130,MATCH($B411,'Project Pipeline'!$A$7:$A$130,0)+3,1)*12</f>
        <v>6000</v>
      </c>
      <c r="H411" s="7">
        <f>(INDEX('Project Pipeline'!$B$8:$B$130,MATCH($B411,'Project Pipeline'!$A$7:$A$130,0)+6,1)*INDEX('Project Pipeline'!$B$8:$B$130,MATCH($B411,'Project Pipeline'!$A$7:$A$130,0)+13,1)+INDEX('Project Pipeline'!$B$8:$B$130,MATCH($B411,'Project Pipeline'!$A$7:$A$130,0)+7,1)*(INDEX('Project Pipeline'!$B$8:$B$130,MATCH($B411,'Project Pipeline'!$A$7:$A$130,0)+14,1)-INDEX('Project Pipeline'!$B$8:$B$130,MATCH($B411,'Project Pipeline'!$A$7:$A$130,0)+13,1)))/INDEX('Project Pipeline'!$B$8:$B$130,MATCH($B411,'Project Pipeline'!$A$7:$A$130,0)+14,1)</f>
        <v>0.75</v>
      </c>
      <c r="I411" s="6">
        <f>INDEX('Project Pipeline'!$B$8:$B$130,MATCH($B411,'Project Pipeline'!$A$7:$A$130,0)+13,1)</f>
        <v>71.513178015521419</v>
      </c>
      <c r="J411" s="6">
        <f>INDEX('Project Pipeline'!$B$8:$B$130,MATCH($B411,'Project Pipeline'!$A$7:$A$130,0)+14,1)</f>
        <v>96</v>
      </c>
    </row>
    <row r="412" spans="1:10" x14ac:dyDescent="0.2">
      <c r="A412" s="604">
        <f t="shared" si="65"/>
        <v>20</v>
      </c>
      <c r="B412" s="604" t="s">
        <v>15</v>
      </c>
      <c r="C412" s="2">
        <f t="shared" si="66"/>
        <v>4</v>
      </c>
      <c r="D412" s="28" t="str">
        <f t="shared" si="63"/>
        <v>020-004</v>
      </c>
      <c r="E412" s="604">
        <f t="shared" si="67"/>
        <v>41</v>
      </c>
      <c r="F412" s="32">
        <f>INDEX('Project Pipeline'!$B$8:$B$130,MATCH($B412,'Project Pipeline'!$A$7:$A$130,0),1)</f>
        <v>15000</v>
      </c>
      <c r="G412" s="32">
        <f>INDEX('Project Pipeline'!$B$8:$B$130,MATCH($B412,'Project Pipeline'!$A$7:$A$130,0)+3,1)*12</f>
        <v>6000</v>
      </c>
      <c r="H412" s="7">
        <f>(INDEX('Project Pipeline'!$B$8:$B$130,MATCH($B412,'Project Pipeline'!$A$7:$A$130,0)+6,1)*INDEX('Project Pipeline'!$B$8:$B$130,MATCH($B412,'Project Pipeline'!$A$7:$A$130,0)+13,1)+INDEX('Project Pipeline'!$B$8:$B$130,MATCH($B412,'Project Pipeline'!$A$7:$A$130,0)+7,1)*(INDEX('Project Pipeline'!$B$8:$B$130,MATCH($B412,'Project Pipeline'!$A$7:$A$130,0)+14,1)-INDEX('Project Pipeline'!$B$8:$B$130,MATCH($B412,'Project Pipeline'!$A$7:$A$130,0)+13,1)))/INDEX('Project Pipeline'!$B$8:$B$130,MATCH($B412,'Project Pipeline'!$A$7:$A$130,0)+14,1)</f>
        <v>0.75</v>
      </c>
      <c r="I412" s="6">
        <f>INDEX('Project Pipeline'!$B$8:$B$130,MATCH($B412,'Project Pipeline'!$A$7:$A$130,0)+13,1)</f>
        <v>71.513178015521419</v>
      </c>
      <c r="J412" s="6">
        <f>INDEX('Project Pipeline'!$B$8:$B$130,MATCH($B412,'Project Pipeline'!$A$7:$A$130,0)+14,1)</f>
        <v>96</v>
      </c>
    </row>
    <row r="413" spans="1:10" x14ac:dyDescent="0.2">
      <c r="A413" s="604">
        <f t="shared" si="65"/>
        <v>20</v>
      </c>
      <c r="B413" s="604" t="s">
        <v>463</v>
      </c>
      <c r="C413" s="2">
        <f t="shared" si="66"/>
        <v>5</v>
      </c>
      <c r="D413" s="28" t="str">
        <f t="shared" si="63"/>
        <v>020-005</v>
      </c>
      <c r="E413" s="604">
        <f t="shared" si="67"/>
        <v>42</v>
      </c>
      <c r="F413" s="32">
        <f>INDEX('Project Pipeline'!$B$8:$B$130,MATCH($B413,'Project Pipeline'!$A$7:$A$130,0),1)</f>
        <v>20000</v>
      </c>
      <c r="G413" s="32">
        <f>INDEX('Project Pipeline'!$B$8:$B$130,MATCH($B413,'Project Pipeline'!$A$7:$A$130,0)+3,1)*12</f>
        <v>30000</v>
      </c>
      <c r="H413" s="7">
        <f>(INDEX('Project Pipeline'!$B$8:$B$130,MATCH($B413,'Project Pipeline'!$A$7:$A$130,0)+6,1)*INDEX('Project Pipeline'!$B$8:$B$130,MATCH($B413,'Project Pipeline'!$A$7:$A$130,0)+13,1)+INDEX('Project Pipeline'!$B$8:$B$130,MATCH($B413,'Project Pipeline'!$A$7:$A$130,0)+7,1)*(INDEX('Project Pipeline'!$B$8:$B$130,MATCH($B413,'Project Pipeline'!$A$7:$A$130,0)+14,1)-INDEX('Project Pipeline'!$B$8:$B$130,MATCH($B413,'Project Pipeline'!$A$7:$A$130,0)+13,1)))/INDEX('Project Pipeline'!$B$8:$B$130,MATCH($B413,'Project Pipeline'!$A$7:$A$130,0)+14,1)</f>
        <v>0.75</v>
      </c>
      <c r="I413" s="6">
        <f>INDEX('Project Pipeline'!$B$8:$B$130,MATCH($B413,'Project Pipeline'!$A$7:$A$130,0)+13,1)</f>
        <v>28.691659673197091</v>
      </c>
      <c r="J413" s="6">
        <f>INDEX('Project Pipeline'!$B$8:$B$130,MATCH($B413,'Project Pipeline'!$A$7:$A$130,0)+14,1)</f>
        <v>60</v>
      </c>
    </row>
    <row r="414" spans="1:10" x14ac:dyDescent="0.2">
      <c r="A414" s="604">
        <f t="shared" si="65"/>
        <v>20</v>
      </c>
      <c r="B414" s="604" t="s">
        <v>463</v>
      </c>
      <c r="C414" s="2">
        <f t="shared" si="66"/>
        <v>6</v>
      </c>
      <c r="D414" s="28" t="str">
        <f t="shared" si="63"/>
        <v>020-006</v>
      </c>
      <c r="E414" s="604">
        <f t="shared" si="67"/>
        <v>42</v>
      </c>
      <c r="F414" s="32">
        <f>INDEX('Project Pipeline'!$B$8:$B$130,MATCH($B414,'Project Pipeline'!$A$7:$A$130,0),1)</f>
        <v>20000</v>
      </c>
      <c r="G414" s="32">
        <f>INDEX('Project Pipeline'!$B$8:$B$130,MATCH($B414,'Project Pipeline'!$A$7:$A$130,0)+3,1)*12</f>
        <v>30000</v>
      </c>
      <c r="H414" s="7">
        <f>(INDEX('Project Pipeline'!$B$8:$B$130,MATCH($B414,'Project Pipeline'!$A$7:$A$130,0)+6,1)*INDEX('Project Pipeline'!$B$8:$B$130,MATCH($B414,'Project Pipeline'!$A$7:$A$130,0)+13,1)+INDEX('Project Pipeline'!$B$8:$B$130,MATCH($B414,'Project Pipeline'!$A$7:$A$130,0)+7,1)*(INDEX('Project Pipeline'!$B$8:$B$130,MATCH($B414,'Project Pipeline'!$A$7:$A$130,0)+14,1)-INDEX('Project Pipeline'!$B$8:$B$130,MATCH($B414,'Project Pipeline'!$A$7:$A$130,0)+13,1)))/INDEX('Project Pipeline'!$B$8:$B$130,MATCH($B414,'Project Pipeline'!$A$7:$A$130,0)+14,1)</f>
        <v>0.75</v>
      </c>
      <c r="I414" s="6">
        <f>INDEX('Project Pipeline'!$B$8:$B$130,MATCH($B414,'Project Pipeline'!$A$7:$A$130,0)+13,1)</f>
        <v>28.691659673197091</v>
      </c>
      <c r="J414" s="6">
        <f>INDEX('Project Pipeline'!$B$8:$B$130,MATCH($B414,'Project Pipeline'!$A$7:$A$130,0)+14,1)</f>
        <v>60</v>
      </c>
    </row>
    <row r="415" spans="1:10" x14ac:dyDescent="0.2">
      <c r="A415" s="604">
        <f t="shared" si="65"/>
        <v>20</v>
      </c>
      <c r="B415" s="604" t="s">
        <v>463</v>
      </c>
      <c r="C415" s="2">
        <f t="shared" si="66"/>
        <v>7</v>
      </c>
      <c r="D415" s="28" t="str">
        <f t="shared" si="63"/>
        <v>020-007</v>
      </c>
      <c r="E415" s="604">
        <f t="shared" si="67"/>
        <v>43</v>
      </c>
      <c r="F415" s="32">
        <f>INDEX('Project Pipeline'!$B$8:$B$130,MATCH($B415,'Project Pipeline'!$A$7:$A$130,0),1)</f>
        <v>20000</v>
      </c>
      <c r="G415" s="32">
        <f>INDEX('Project Pipeline'!$B$8:$B$130,MATCH($B415,'Project Pipeline'!$A$7:$A$130,0)+3,1)*12</f>
        <v>30000</v>
      </c>
      <c r="H415" s="7">
        <f>(INDEX('Project Pipeline'!$B$8:$B$130,MATCH($B415,'Project Pipeline'!$A$7:$A$130,0)+6,1)*INDEX('Project Pipeline'!$B$8:$B$130,MATCH($B415,'Project Pipeline'!$A$7:$A$130,0)+13,1)+INDEX('Project Pipeline'!$B$8:$B$130,MATCH($B415,'Project Pipeline'!$A$7:$A$130,0)+7,1)*(INDEX('Project Pipeline'!$B$8:$B$130,MATCH($B415,'Project Pipeline'!$A$7:$A$130,0)+14,1)-INDEX('Project Pipeline'!$B$8:$B$130,MATCH($B415,'Project Pipeline'!$A$7:$A$130,0)+13,1)))/INDEX('Project Pipeline'!$B$8:$B$130,MATCH($B415,'Project Pipeline'!$A$7:$A$130,0)+14,1)</f>
        <v>0.75</v>
      </c>
      <c r="I415" s="6">
        <f>INDEX('Project Pipeline'!$B$8:$B$130,MATCH($B415,'Project Pipeline'!$A$7:$A$130,0)+13,1)</f>
        <v>28.691659673197091</v>
      </c>
      <c r="J415" s="6">
        <f>INDEX('Project Pipeline'!$B$8:$B$130,MATCH($B415,'Project Pipeline'!$A$7:$A$130,0)+14,1)</f>
        <v>60</v>
      </c>
    </row>
    <row r="416" spans="1:10" x14ac:dyDescent="0.2">
      <c r="A416" s="604">
        <f t="shared" si="65"/>
        <v>20</v>
      </c>
      <c r="B416" s="604" t="s">
        <v>463</v>
      </c>
      <c r="C416" s="2">
        <f t="shared" si="66"/>
        <v>8</v>
      </c>
      <c r="D416" s="28" t="str">
        <f t="shared" si="63"/>
        <v>020-008</v>
      </c>
      <c r="E416" s="604">
        <f t="shared" si="67"/>
        <v>43</v>
      </c>
      <c r="F416" s="32">
        <f>INDEX('Project Pipeline'!$B$8:$B$130,MATCH($B416,'Project Pipeline'!$A$7:$A$130,0),1)</f>
        <v>20000</v>
      </c>
      <c r="G416" s="32">
        <f>INDEX('Project Pipeline'!$B$8:$B$130,MATCH($B416,'Project Pipeline'!$A$7:$A$130,0)+3,1)*12</f>
        <v>30000</v>
      </c>
      <c r="H416" s="7">
        <f>(INDEX('Project Pipeline'!$B$8:$B$130,MATCH($B416,'Project Pipeline'!$A$7:$A$130,0)+6,1)*INDEX('Project Pipeline'!$B$8:$B$130,MATCH($B416,'Project Pipeline'!$A$7:$A$130,0)+13,1)+INDEX('Project Pipeline'!$B$8:$B$130,MATCH($B416,'Project Pipeline'!$A$7:$A$130,0)+7,1)*(INDEX('Project Pipeline'!$B$8:$B$130,MATCH($B416,'Project Pipeline'!$A$7:$A$130,0)+14,1)-INDEX('Project Pipeline'!$B$8:$B$130,MATCH($B416,'Project Pipeline'!$A$7:$A$130,0)+13,1)))/INDEX('Project Pipeline'!$B$8:$B$130,MATCH($B416,'Project Pipeline'!$A$7:$A$130,0)+14,1)</f>
        <v>0.75</v>
      </c>
      <c r="I416" s="6">
        <f>INDEX('Project Pipeline'!$B$8:$B$130,MATCH($B416,'Project Pipeline'!$A$7:$A$130,0)+13,1)</f>
        <v>28.691659673197091</v>
      </c>
      <c r="J416" s="6">
        <f>INDEX('Project Pipeline'!$B$8:$B$130,MATCH($B416,'Project Pipeline'!$A$7:$A$130,0)+14,1)</f>
        <v>60</v>
      </c>
    </row>
    <row r="417" spans="1:10" x14ac:dyDescent="0.2">
      <c r="A417" s="604">
        <f t="shared" si="65"/>
        <v>20</v>
      </c>
      <c r="B417" s="604" t="s">
        <v>464</v>
      </c>
      <c r="C417" s="2">
        <f t="shared" si="66"/>
        <v>9</v>
      </c>
      <c r="D417" s="28" t="str">
        <f t="shared" si="63"/>
        <v>020-009</v>
      </c>
      <c r="E417" s="604">
        <f t="shared" si="67"/>
        <v>34</v>
      </c>
      <c r="F417" s="32">
        <f>INDEX('Project Pipeline'!$B$8:$B$130,MATCH($B417,'Project Pipeline'!$A$7:$A$130,0),1)</f>
        <v>10000</v>
      </c>
      <c r="G417" s="32">
        <f>INDEX('Project Pipeline'!$B$8:$B$130,MATCH($B417,'Project Pipeline'!$A$7:$A$130,0)+3,1)*12</f>
        <v>4800</v>
      </c>
      <c r="H417" s="7">
        <f>(INDEX('Project Pipeline'!$B$8:$B$130,MATCH($B417,'Project Pipeline'!$A$7:$A$130,0)+6,1)*INDEX('Project Pipeline'!$B$8:$B$130,MATCH($B417,'Project Pipeline'!$A$7:$A$130,0)+13,1)+INDEX('Project Pipeline'!$B$8:$B$130,MATCH($B417,'Project Pipeline'!$A$7:$A$130,0)+7,1)*(INDEX('Project Pipeline'!$B$8:$B$130,MATCH($B417,'Project Pipeline'!$A$7:$A$130,0)+14,1)-INDEX('Project Pipeline'!$B$8:$B$130,MATCH($B417,'Project Pipeline'!$A$7:$A$130,0)+13,1)))/INDEX('Project Pipeline'!$B$8:$B$130,MATCH($B417,'Project Pipeline'!$A$7:$A$130,0)+14,1)</f>
        <v>0.75</v>
      </c>
      <c r="I417" s="6">
        <f>INDEX('Project Pipeline'!$B$8:$B$130,MATCH($B417,'Project Pipeline'!$A$7:$A$130,0)+13,1)</f>
        <v>57.680135957776329</v>
      </c>
      <c r="J417" s="6">
        <f>INDEX('Project Pipeline'!$B$8:$B$130,MATCH($B417,'Project Pipeline'!$A$7:$A$130,0)+14,1)</f>
        <v>60</v>
      </c>
    </row>
    <row r="418" spans="1:10" x14ac:dyDescent="0.2">
      <c r="A418" s="604">
        <f t="shared" si="65"/>
        <v>20</v>
      </c>
      <c r="B418" s="604" t="s">
        <v>464</v>
      </c>
      <c r="C418" s="2">
        <f t="shared" si="66"/>
        <v>10</v>
      </c>
      <c r="D418" s="28" t="str">
        <f t="shared" si="63"/>
        <v>020-010</v>
      </c>
      <c r="E418" s="604">
        <f t="shared" si="67"/>
        <v>37</v>
      </c>
      <c r="F418" s="32">
        <f>INDEX('Project Pipeline'!$B$8:$B$130,MATCH($B418,'Project Pipeline'!$A$7:$A$130,0),1)</f>
        <v>10000</v>
      </c>
      <c r="G418" s="32">
        <f>INDEX('Project Pipeline'!$B$8:$B$130,MATCH($B418,'Project Pipeline'!$A$7:$A$130,0)+3,1)*12</f>
        <v>4800</v>
      </c>
      <c r="H418" s="7">
        <f>(INDEX('Project Pipeline'!$B$8:$B$130,MATCH($B418,'Project Pipeline'!$A$7:$A$130,0)+6,1)*INDEX('Project Pipeline'!$B$8:$B$130,MATCH($B418,'Project Pipeline'!$A$7:$A$130,0)+13,1)+INDEX('Project Pipeline'!$B$8:$B$130,MATCH($B418,'Project Pipeline'!$A$7:$A$130,0)+7,1)*(INDEX('Project Pipeline'!$B$8:$B$130,MATCH($B418,'Project Pipeline'!$A$7:$A$130,0)+14,1)-INDEX('Project Pipeline'!$B$8:$B$130,MATCH($B418,'Project Pipeline'!$A$7:$A$130,0)+13,1)))/INDEX('Project Pipeline'!$B$8:$B$130,MATCH($B418,'Project Pipeline'!$A$7:$A$130,0)+14,1)</f>
        <v>0.75</v>
      </c>
      <c r="I418" s="6">
        <f>INDEX('Project Pipeline'!$B$8:$B$130,MATCH($B418,'Project Pipeline'!$A$7:$A$130,0)+13,1)</f>
        <v>57.680135957776329</v>
      </c>
      <c r="J418" s="6">
        <f>INDEX('Project Pipeline'!$B$8:$B$130,MATCH($B418,'Project Pipeline'!$A$7:$A$130,0)+14,1)</f>
        <v>60</v>
      </c>
    </row>
    <row r="419" spans="1:10" x14ac:dyDescent="0.2">
      <c r="A419" s="604">
        <f t="shared" si="65"/>
        <v>20</v>
      </c>
      <c r="B419" s="604" t="s">
        <v>464</v>
      </c>
      <c r="C419" s="2">
        <f t="shared" si="66"/>
        <v>11</v>
      </c>
      <c r="D419" s="28" t="str">
        <f t="shared" si="63"/>
        <v>020-011</v>
      </c>
      <c r="E419" s="604">
        <f t="shared" si="67"/>
        <v>40</v>
      </c>
      <c r="F419" s="32">
        <f>INDEX('Project Pipeline'!$B$8:$B$130,MATCH($B419,'Project Pipeline'!$A$7:$A$130,0),1)</f>
        <v>10000</v>
      </c>
      <c r="G419" s="32">
        <f>INDEX('Project Pipeline'!$B$8:$B$130,MATCH($B419,'Project Pipeline'!$A$7:$A$130,0)+3,1)*12</f>
        <v>4800</v>
      </c>
      <c r="H419" s="7">
        <f>(INDEX('Project Pipeline'!$B$8:$B$130,MATCH($B419,'Project Pipeline'!$A$7:$A$130,0)+6,1)*INDEX('Project Pipeline'!$B$8:$B$130,MATCH($B419,'Project Pipeline'!$A$7:$A$130,0)+13,1)+INDEX('Project Pipeline'!$B$8:$B$130,MATCH($B419,'Project Pipeline'!$A$7:$A$130,0)+7,1)*(INDEX('Project Pipeline'!$B$8:$B$130,MATCH($B419,'Project Pipeline'!$A$7:$A$130,0)+14,1)-INDEX('Project Pipeline'!$B$8:$B$130,MATCH($B419,'Project Pipeline'!$A$7:$A$130,0)+13,1)))/INDEX('Project Pipeline'!$B$8:$B$130,MATCH($B419,'Project Pipeline'!$A$7:$A$130,0)+14,1)</f>
        <v>0.75</v>
      </c>
      <c r="I419" s="6">
        <f>INDEX('Project Pipeline'!$B$8:$B$130,MATCH($B419,'Project Pipeline'!$A$7:$A$130,0)+13,1)</f>
        <v>57.680135957776329</v>
      </c>
      <c r="J419" s="6">
        <f>INDEX('Project Pipeline'!$B$8:$B$130,MATCH($B419,'Project Pipeline'!$A$7:$A$130,0)+14,1)</f>
        <v>60</v>
      </c>
    </row>
    <row r="420" spans="1:10" x14ac:dyDescent="0.2">
      <c r="A420" s="604">
        <f t="shared" si="65"/>
        <v>20</v>
      </c>
      <c r="B420" s="604" t="s">
        <v>464</v>
      </c>
      <c r="C420" s="2">
        <f t="shared" si="66"/>
        <v>12</v>
      </c>
      <c r="D420" s="28" t="str">
        <f t="shared" si="63"/>
        <v>020-012</v>
      </c>
      <c r="E420" s="604">
        <f t="shared" si="67"/>
        <v>43</v>
      </c>
      <c r="F420" s="32">
        <f>INDEX('Project Pipeline'!$B$8:$B$130,MATCH($B420,'Project Pipeline'!$A$7:$A$130,0),1)</f>
        <v>10000</v>
      </c>
      <c r="G420" s="32">
        <f>INDEX('Project Pipeline'!$B$8:$B$130,MATCH($B420,'Project Pipeline'!$A$7:$A$130,0)+3,1)*12</f>
        <v>4800</v>
      </c>
      <c r="H420" s="7">
        <f>(INDEX('Project Pipeline'!$B$8:$B$130,MATCH($B420,'Project Pipeline'!$A$7:$A$130,0)+6,1)*INDEX('Project Pipeline'!$B$8:$B$130,MATCH($B420,'Project Pipeline'!$A$7:$A$130,0)+13,1)+INDEX('Project Pipeline'!$B$8:$B$130,MATCH($B420,'Project Pipeline'!$A$7:$A$130,0)+7,1)*(INDEX('Project Pipeline'!$B$8:$B$130,MATCH($B420,'Project Pipeline'!$A$7:$A$130,0)+14,1)-INDEX('Project Pipeline'!$B$8:$B$130,MATCH($B420,'Project Pipeline'!$A$7:$A$130,0)+13,1)))/INDEX('Project Pipeline'!$B$8:$B$130,MATCH($B420,'Project Pipeline'!$A$7:$A$130,0)+14,1)</f>
        <v>0.75</v>
      </c>
      <c r="I420" s="6">
        <f>INDEX('Project Pipeline'!$B$8:$B$130,MATCH($B420,'Project Pipeline'!$A$7:$A$130,0)+13,1)</f>
        <v>57.680135957776329</v>
      </c>
      <c r="J420" s="6">
        <f>INDEX('Project Pipeline'!$B$8:$B$130,MATCH($B420,'Project Pipeline'!$A$7:$A$130,0)+14,1)</f>
        <v>60</v>
      </c>
    </row>
    <row r="421" spans="1:10" x14ac:dyDescent="0.2">
      <c r="A421" s="604">
        <f t="shared" si="65"/>
        <v>20</v>
      </c>
      <c r="B421" s="604" t="s">
        <v>14</v>
      </c>
      <c r="C421" s="2">
        <f t="shared" si="66"/>
        <v>13</v>
      </c>
      <c r="D421" s="28" t="str">
        <f t="shared" si="63"/>
        <v>020-013</v>
      </c>
      <c r="E421" s="604">
        <f t="shared" si="67"/>
        <v>34</v>
      </c>
      <c r="F421" s="32">
        <f>INDEX('Project Pipeline'!$B$8:$B$130,MATCH($B421,'Project Pipeline'!$A$7:$A$130,0),1)</f>
        <v>2000</v>
      </c>
      <c r="G421" s="32">
        <f>INDEX('Project Pipeline'!$B$8:$B$130,MATCH($B421,'Project Pipeline'!$A$7:$A$130,0)+3,1)*12</f>
        <v>2400</v>
      </c>
      <c r="H421" s="7">
        <f>(INDEX('Project Pipeline'!$B$8:$B$130,MATCH($B421,'Project Pipeline'!$A$7:$A$130,0)+6,1)*INDEX('Project Pipeline'!$B$8:$B$130,MATCH($B421,'Project Pipeline'!$A$7:$A$130,0)+13,1)+INDEX('Project Pipeline'!$B$8:$B$130,MATCH($B421,'Project Pipeline'!$A$7:$A$130,0)+7,1)*(INDEX('Project Pipeline'!$B$8:$B$130,MATCH($B421,'Project Pipeline'!$A$7:$A$130,0)+14,1)-INDEX('Project Pipeline'!$B$8:$B$130,MATCH($B421,'Project Pipeline'!$A$7:$A$130,0)+13,1)))/INDEX('Project Pipeline'!$B$8:$B$130,MATCH($B421,'Project Pipeline'!$A$7:$A$130,0)+14,1)</f>
        <v>0.75</v>
      </c>
      <c r="I421" s="6">
        <f>INDEX('Project Pipeline'!$B$8:$B$130,MATCH($B421,'Project Pipeline'!$A$7:$A$130,0)+13,1)</f>
        <v>21.124739598583997</v>
      </c>
      <c r="J421" s="6">
        <f>INDEX('Project Pipeline'!$B$8:$B$130,MATCH($B421,'Project Pipeline'!$A$7:$A$130,0)+14,1)</f>
        <v>60</v>
      </c>
    </row>
    <row r="422" spans="1:10" x14ac:dyDescent="0.2">
      <c r="A422" s="604">
        <f t="shared" si="65"/>
        <v>20</v>
      </c>
      <c r="B422" s="604" t="s">
        <v>14</v>
      </c>
      <c r="C422" s="2">
        <f t="shared" si="66"/>
        <v>14</v>
      </c>
      <c r="D422" s="28" t="str">
        <f t="shared" si="63"/>
        <v>020-014</v>
      </c>
      <c r="E422" s="604">
        <f t="shared" si="67"/>
        <v>36</v>
      </c>
      <c r="F422" s="32">
        <f>INDEX('Project Pipeline'!$B$8:$B$130,MATCH($B422,'Project Pipeline'!$A$7:$A$130,0),1)</f>
        <v>2000</v>
      </c>
      <c r="G422" s="32">
        <f>INDEX('Project Pipeline'!$B$8:$B$130,MATCH($B422,'Project Pipeline'!$A$7:$A$130,0)+3,1)*12</f>
        <v>2400</v>
      </c>
      <c r="H422" s="7">
        <f>(INDEX('Project Pipeline'!$B$8:$B$130,MATCH($B422,'Project Pipeline'!$A$7:$A$130,0)+6,1)*INDEX('Project Pipeline'!$B$8:$B$130,MATCH($B422,'Project Pipeline'!$A$7:$A$130,0)+13,1)+INDEX('Project Pipeline'!$B$8:$B$130,MATCH($B422,'Project Pipeline'!$A$7:$A$130,0)+7,1)*(INDEX('Project Pipeline'!$B$8:$B$130,MATCH($B422,'Project Pipeline'!$A$7:$A$130,0)+14,1)-INDEX('Project Pipeline'!$B$8:$B$130,MATCH($B422,'Project Pipeline'!$A$7:$A$130,0)+13,1)))/INDEX('Project Pipeline'!$B$8:$B$130,MATCH($B422,'Project Pipeline'!$A$7:$A$130,0)+14,1)</f>
        <v>0.75</v>
      </c>
      <c r="I422" s="6">
        <f>INDEX('Project Pipeline'!$B$8:$B$130,MATCH($B422,'Project Pipeline'!$A$7:$A$130,0)+13,1)</f>
        <v>21.124739598583997</v>
      </c>
      <c r="J422" s="6">
        <f>INDEX('Project Pipeline'!$B$8:$B$130,MATCH($B422,'Project Pipeline'!$A$7:$A$130,0)+14,1)</f>
        <v>60</v>
      </c>
    </row>
    <row r="423" spans="1:10" x14ac:dyDescent="0.2">
      <c r="A423" s="604">
        <f t="shared" si="65"/>
        <v>20</v>
      </c>
      <c r="B423" s="604" t="s">
        <v>14</v>
      </c>
      <c r="C423" s="2">
        <f t="shared" si="66"/>
        <v>15</v>
      </c>
      <c r="D423" s="28" t="str">
        <f t="shared" si="63"/>
        <v>020-015</v>
      </c>
      <c r="E423" s="604">
        <f t="shared" si="67"/>
        <v>38</v>
      </c>
      <c r="F423" s="32">
        <f>INDEX('Project Pipeline'!$B$8:$B$130,MATCH($B423,'Project Pipeline'!$A$7:$A$130,0),1)</f>
        <v>2000</v>
      </c>
      <c r="G423" s="32">
        <f>INDEX('Project Pipeline'!$B$8:$B$130,MATCH($B423,'Project Pipeline'!$A$7:$A$130,0)+3,1)*12</f>
        <v>2400</v>
      </c>
      <c r="H423" s="7">
        <f>(INDEX('Project Pipeline'!$B$8:$B$130,MATCH($B423,'Project Pipeline'!$A$7:$A$130,0)+6,1)*INDEX('Project Pipeline'!$B$8:$B$130,MATCH($B423,'Project Pipeline'!$A$7:$A$130,0)+13,1)+INDEX('Project Pipeline'!$B$8:$B$130,MATCH($B423,'Project Pipeline'!$A$7:$A$130,0)+7,1)*(INDEX('Project Pipeline'!$B$8:$B$130,MATCH($B423,'Project Pipeline'!$A$7:$A$130,0)+14,1)-INDEX('Project Pipeline'!$B$8:$B$130,MATCH($B423,'Project Pipeline'!$A$7:$A$130,0)+13,1)))/INDEX('Project Pipeline'!$B$8:$B$130,MATCH($B423,'Project Pipeline'!$A$7:$A$130,0)+14,1)</f>
        <v>0.75</v>
      </c>
      <c r="I423" s="6">
        <f>INDEX('Project Pipeline'!$B$8:$B$130,MATCH($B423,'Project Pipeline'!$A$7:$A$130,0)+13,1)</f>
        <v>21.124739598583997</v>
      </c>
      <c r="J423" s="6">
        <f>INDEX('Project Pipeline'!$B$8:$B$130,MATCH($B423,'Project Pipeline'!$A$7:$A$130,0)+14,1)</f>
        <v>60</v>
      </c>
    </row>
    <row r="424" spans="1:10" x14ac:dyDescent="0.2">
      <c r="A424" s="604">
        <f t="shared" si="65"/>
        <v>20</v>
      </c>
      <c r="B424" s="604" t="s">
        <v>14</v>
      </c>
      <c r="C424" s="2">
        <f t="shared" si="66"/>
        <v>16</v>
      </c>
      <c r="D424" s="28" t="str">
        <f t="shared" si="63"/>
        <v>020-016</v>
      </c>
      <c r="E424" s="604">
        <f t="shared" si="67"/>
        <v>40</v>
      </c>
      <c r="F424" s="32">
        <f>INDEX('Project Pipeline'!$B$8:$B$130,MATCH($B424,'Project Pipeline'!$A$7:$A$130,0),1)</f>
        <v>2000</v>
      </c>
      <c r="G424" s="32">
        <f>INDEX('Project Pipeline'!$B$8:$B$130,MATCH($B424,'Project Pipeline'!$A$7:$A$130,0)+3,1)*12</f>
        <v>2400</v>
      </c>
      <c r="H424" s="7">
        <f>(INDEX('Project Pipeline'!$B$8:$B$130,MATCH($B424,'Project Pipeline'!$A$7:$A$130,0)+6,1)*INDEX('Project Pipeline'!$B$8:$B$130,MATCH($B424,'Project Pipeline'!$A$7:$A$130,0)+13,1)+INDEX('Project Pipeline'!$B$8:$B$130,MATCH($B424,'Project Pipeline'!$A$7:$A$130,0)+7,1)*(INDEX('Project Pipeline'!$B$8:$B$130,MATCH($B424,'Project Pipeline'!$A$7:$A$130,0)+14,1)-INDEX('Project Pipeline'!$B$8:$B$130,MATCH($B424,'Project Pipeline'!$A$7:$A$130,0)+13,1)))/INDEX('Project Pipeline'!$B$8:$B$130,MATCH($B424,'Project Pipeline'!$A$7:$A$130,0)+14,1)</f>
        <v>0.75</v>
      </c>
      <c r="I424" s="6">
        <f>INDEX('Project Pipeline'!$B$8:$B$130,MATCH($B424,'Project Pipeline'!$A$7:$A$130,0)+13,1)</f>
        <v>21.124739598583997</v>
      </c>
      <c r="J424" s="6">
        <f>INDEX('Project Pipeline'!$B$8:$B$130,MATCH($B424,'Project Pipeline'!$A$7:$A$130,0)+14,1)</f>
        <v>60</v>
      </c>
    </row>
    <row r="425" spans="1:10" x14ac:dyDescent="0.2">
      <c r="A425" s="604">
        <f t="shared" si="65"/>
        <v>20</v>
      </c>
      <c r="B425" s="604" t="s">
        <v>14</v>
      </c>
      <c r="C425" s="2">
        <f t="shared" si="66"/>
        <v>17</v>
      </c>
      <c r="D425" s="28" t="str">
        <f t="shared" si="63"/>
        <v>020-017</v>
      </c>
      <c r="E425" s="604">
        <f t="shared" si="67"/>
        <v>42</v>
      </c>
      <c r="F425" s="32">
        <f>INDEX('Project Pipeline'!$B$8:$B$130,MATCH($B425,'Project Pipeline'!$A$7:$A$130,0),1)</f>
        <v>2000</v>
      </c>
      <c r="G425" s="32">
        <f>INDEX('Project Pipeline'!$B$8:$B$130,MATCH($B425,'Project Pipeline'!$A$7:$A$130,0)+3,1)*12</f>
        <v>2400</v>
      </c>
      <c r="H425" s="7">
        <f>(INDEX('Project Pipeline'!$B$8:$B$130,MATCH($B425,'Project Pipeline'!$A$7:$A$130,0)+6,1)*INDEX('Project Pipeline'!$B$8:$B$130,MATCH($B425,'Project Pipeline'!$A$7:$A$130,0)+13,1)+INDEX('Project Pipeline'!$B$8:$B$130,MATCH($B425,'Project Pipeline'!$A$7:$A$130,0)+7,1)*(INDEX('Project Pipeline'!$B$8:$B$130,MATCH($B425,'Project Pipeline'!$A$7:$A$130,0)+14,1)-INDEX('Project Pipeline'!$B$8:$B$130,MATCH($B425,'Project Pipeline'!$A$7:$A$130,0)+13,1)))/INDEX('Project Pipeline'!$B$8:$B$130,MATCH($B425,'Project Pipeline'!$A$7:$A$130,0)+14,1)</f>
        <v>0.75</v>
      </c>
      <c r="I425" s="6">
        <f>INDEX('Project Pipeline'!$B$8:$B$130,MATCH($B425,'Project Pipeline'!$A$7:$A$130,0)+13,1)</f>
        <v>21.124739598583997</v>
      </c>
      <c r="J425" s="6">
        <f>INDEX('Project Pipeline'!$B$8:$B$130,MATCH($B425,'Project Pipeline'!$A$7:$A$130,0)+14,1)</f>
        <v>60</v>
      </c>
    </row>
    <row r="426" spans="1:10" x14ac:dyDescent="0.2">
      <c r="A426" s="604">
        <f t="shared" si="65"/>
        <v>20</v>
      </c>
      <c r="B426" s="604" t="s">
        <v>14</v>
      </c>
      <c r="C426" s="2">
        <f t="shared" si="66"/>
        <v>18</v>
      </c>
      <c r="D426" s="28" t="str">
        <f t="shared" si="63"/>
        <v>020-018</v>
      </c>
      <c r="E426" s="604">
        <f t="shared" si="67"/>
        <v>44</v>
      </c>
      <c r="F426" s="32">
        <f>INDEX('Project Pipeline'!$B$8:$B$130,MATCH($B426,'Project Pipeline'!$A$7:$A$130,0),1)</f>
        <v>2000</v>
      </c>
      <c r="G426" s="32">
        <f>INDEX('Project Pipeline'!$B$8:$B$130,MATCH($B426,'Project Pipeline'!$A$7:$A$130,0)+3,1)*12</f>
        <v>2400</v>
      </c>
      <c r="H426" s="7">
        <f>(INDEX('Project Pipeline'!$B$8:$B$130,MATCH($B426,'Project Pipeline'!$A$7:$A$130,0)+6,1)*INDEX('Project Pipeline'!$B$8:$B$130,MATCH($B426,'Project Pipeline'!$A$7:$A$130,0)+13,1)+INDEX('Project Pipeline'!$B$8:$B$130,MATCH($B426,'Project Pipeline'!$A$7:$A$130,0)+7,1)*(INDEX('Project Pipeline'!$B$8:$B$130,MATCH($B426,'Project Pipeline'!$A$7:$A$130,0)+14,1)-INDEX('Project Pipeline'!$B$8:$B$130,MATCH($B426,'Project Pipeline'!$A$7:$A$130,0)+13,1)))/INDEX('Project Pipeline'!$B$8:$B$130,MATCH($B426,'Project Pipeline'!$A$7:$A$130,0)+14,1)</f>
        <v>0.75</v>
      </c>
      <c r="I426" s="6">
        <f>INDEX('Project Pipeline'!$B$8:$B$130,MATCH($B426,'Project Pipeline'!$A$7:$A$130,0)+13,1)</f>
        <v>21.124739598583997</v>
      </c>
      <c r="J426" s="6">
        <f>INDEX('Project Pipeline'!$B$8:$B$130,MATCH($B426,'Project Pipeline'!$A$7:$A$130,0)+14,1)</f>
        <v>60</v>
      </c>
    </row>
    <row r="427" spans="1:10" x14ac:dyDescent="0.2">
      <c r="A427" s="604">
        <f t="shared" si="65"/>
        <v>20</v>
      </c>
      <c r="B427" s="604" t="s">
        <v>41</v>
      </c>
      <c r="C427" s="2">
        <f t="shared" si="66"/>
        <v>19</v>
      </c>
      <c r="D427" s="28" t="str">
        <f t="shared" si="63"/>
        <v>020-019</v>
      </c>
      <c r="E427" s="604">
        <f t="shared" si="67"/>
        <v>38</v>
      </c>
      <c r="F427" s="32">
        <f>INDEX('Project Pipeline'!$B$8:$B$130,MATCH($B427,'Project Pipeline'!$A$7:$A$130,0),1)</f>
        <v>25000</v>
      </c>
      <c r="G427" s="32">
        <f>INDEX('Project Pipeline'!$B$8:$B$130,MATCH($B427,'Project Pipeline'!$A$7:$A$130,0)+3,1)*12</f>
        <v>24000</v>
      </c>
      <c r="H427" s="7">
        <f>(INDEX('Project Pipeline'!$B$8:$B$130,MATCH($B427,'Project Pipeline'!$A$7:$A$130,0)+6,1)*INDEX('Project Pipeline'!$B$8:$B$130,MATCH($B427,'Project Pipeline'!$A$7:$A$130,0)+13,1)+INDEX('Project Pipeline'!$B$8:$B$130,MATCH($B427,'Project Pipeline'!$A$7:$A$130,0)+7,1)*(INDEX('Project Pipeline'!$B$8:$B$130,MATCH($B427,'Project Pipeline'!$A$7:$A$130,0)+14,1)-INDEX('Project Pipeline'!$B$8:$B$130,MATCH($B427,'Project Pipeline'!$A$7:$A$130,0)+13,1)))/INDEX('Project Pipeline'!$B$8:$B$130,MATCH($B427,'Project Pipeline'!$A$7:$A$130,0)+14,1)</f>
        <v>0.74999999999999989</v>
      </c>
      <c r="I427" s="6">
        <f>INDEX('Project Pipeline'!$B$8:$B$130,MATCH($B427,'Project Pipeline'!$A$7:$A$130,0)+13,1)</f>
        <v>26.772988721793375</v>
      </c>
      <c r="J427" s="6">
        <f>INDEX('Project Pipeline'!$B$8:$B$130,MATCH($B427,'Project Pipeline'!$A$7:$A$130,0)+14,1)</f>
        <v>120</v>
      </c>
    </row>
    <row r="428" spans="1:10" x14ac:dyDescent="0.2">
      <c r="A428" s="604">
        <f t="shared" si="65"/>
        <v>20</v>
      </c>
      <c r="B428" s="604" t="s">
        <v>41</v>
      </c>
      <c r="C428" s="2">
        <f t="shared" si="66"/>
        <v>20</v>
      </c>
      <c r="D428" s="28" t="str">
        <f t="shared" si="63"/>
        <v>020-020</v>
      </c>
      <c r="E428" s="604">
        <f t="shared" si="67"/>
        <v>44</v>
      </c>
      <c r="F428" s="32">
        <f>INDEX('Project Pipeline'!$B$8:$B$130,MATCH($B428,'Project Pipeline'!$A$7:$A$130,0),1)</f>
        <v>25000</v>
      </c>
      <c r="G428" s="32">
        <f>INDEX('Project Pipeline'!$B$8:$B$130,MATCH($B428,'Project Pipeline'!$A$7:$A$130,0)+3,1)*12</f>
        <v>24000</v>
      </c>
      <c r="H428" s="7">
        <f>(INDEX('Project Pipeline'!$B$8:$B$130,MATCH($B428,'Project Pipeline'!$A$7:$A$130,0)+6,1)*INDEX('Project Pipeline'!$B$8:$B$130,MATCH($B428,'Project Pipeline'!$A$7:$A$130,0)+13,1)+INDEX('Project Pipeline'!$B$8:$B$130,MATCH($B428,'Project Pipeline'!$A$7:$A$130,0)+7,1)*(INDEX('Project Pipeline'!$B$8:$B$130,MATCH($B428,'Project Pipeline'!$A$7:$A$130,0)+14,1)-INDEX('Project Pipeline'!$B$8:$B$130,MATCH($B428,'Project Pipeline'!$A$7:$A$130,0)+13,1)))/INDEX('Project Pipeline'!$B$8:$B$130,MATCH($B428,'Project Pipeline'!$A$7:$A$130,0)+14,1)</f>
        <v>0.74999999999999989</v>
      </c>
      <c r="I428" s="6">
        <f>INDEX('Project Pipeline'!$B$8:$B$130,MATCH($B428,'Project Pipeline'!$A$7:$A$130,0)+13,1)</f>
        <v>26.772988721793375</v>
      </c>
      <c r="J428" s="6">
        <f>INDEX('Project Pipeline'!$B$8:$B$130,MATCH($B428,'Project Pipeline'!$A$7:$A$130,0)+14,1)</f>
        <v>120</v>
      </c>
    </row>
    <row r="429" spans="1:10" x14ac:dyDescent="0.2">
      <c r="A429" s="604">
        <f>A409+1</f>
        <v>21</v>
      </c>
      <c r="B429" s="604" t="s">
        <v>15</v>
      </c>
      <c r="C429" s="2">
        <v>1</v>
      </c>
      <c r="D429" s="28" t="str">
        <f t="shared" si="63"/>
        <v>021-001</v>
      </c>
      <c r="E429" s="604">
        <f t="shared" ref="E429" si="68">E409+1</f>
        <v>34</v>
      </c>
      <c r="F429" s="32">
        <f>INDEX('Project Pipeline'!$B$8:$B$130,MATCH($B429,'Project Pipeline'!$A$7:$A$130,0),1)</f>
        <v>15000</v>
      </c>
      <c r="G429" s="32">
        <f>INDEX('Project Pipeline'!$B$8:$B$130,MATCH($B429,'Project Pipeline'!$A$7:$A$130,0)+3,1)*12</f>
        <v>6000</v>
      </c>
      <c r="H429" s="7">
        <f>(INDEX('Project Pipeline'!$B$8:$B$130,MATCH($B429,'Project Pipeline'!$A$7:$A$130,0)+6,1)*INDEX('Project Pipeline'!$B$8:$B$130,MATCH($B429,'Project Pipeline'!$A$7:$A$130,0)+13,1)+INDEX('Project Pipeline'!$B$8:$B$130,MATCH($B429,'Project Pipeline'!$A$7:$A$130,0)+7,1)*(INDEX('Project Pipeline'!$B$8:$B$130,MATCH($B429,'Project Pipeline'!$A$7:$A$130,0)+14,1)-INDEX('Project Pipeline'!$B$8:$B$130,MATCH($B429,'Project Pipeline'!$A$7:$A$130,0)+13,1)))/INDEX('Project Pipeline'!$B$8:$B$130,MATCH($B429,'Project Pipeline'!$A$7:$A$130,0)+14,1)</f>
        <v>0.75</v>
      </c>
      <c r="I429" s="6">
        <f>INDEX('Project Pipeline'!$B$8:$B$130,MATCH($B429,'Project Pipeline'!$A$7:$A$130,0)+13,1)</f>
        <v>71.513178015521419</v>
      </c>
      <c r="J429" s="6">
        <f>INDEX('Project Pipeline'!$B$8:$B$130,MATCH($B429,'Project Pipeline'!$A$7:$A$130,0)+14,1)</f>
        <v>96</v>
      </c>
    </row>
    <row r="430" spans="1:10" x14ac:dyDescent="0.2">
      <c r="A430" s="604">
        <f t="shared" ref="A430:A448" si="69">A410+1</f>
        <v>21</v>
      </c>
      <c r="B430" s="604" t="s">
        <v>15</v>
      </c>
      <c r="C430" s="2">
        <f t="shared" ref="C430:C448" si="70">C429+1</f>
        <v>2</v>
      </c>
      <c r="D430" s="28" t="str">
        <f t="shared" si="63"/>
        <v>021-002</v>
      </c>
      <c r="E430" s="604">
        <f t="shared" ref="E430:E448" si="71">E410+1</f>
        <v>37</v>
      </c>
      <c r="F430" s="32">
        <f>INDEX('Project Pipeline'!$B$8:$B$130,MATCH($B430,'Project Pipeline'!$A$7:$A$130,0),1)</f>
        <v>15000</v>
      </c>
      <c r="G430" s="32">
        <f>INDEX('Project Pipeline'!$B$8:$B$130,MATCH($B430,'Project Pipeline'!$A$7:$A$130,0)+3,1)*12</f>
        <v>6000</v>
      </c>
      <c r="H430" s="7">
        <f>(INDEX('Project Pipeline'!$B$8:$B$130,MATCH($B430,'Project Pipeline'!$A$7:$A$130,0)+6,1)*INDEX('Project Pipeline'!$B$8:$B$130,MATCH($B430,'Project Pipeline'!$A$7:$A$130,0)+13,1)+INDEX('Project Pipeline'!$B$8:$B$130,MATCH($B430,'Project Pipeline'!$A$7:$A$130,0)+7,1)*(INDEX('Project Pipeline'!$B$8:$B$130,MATCH($B430,'Project Pipeline'!$A$7:$A$130,0)+14,1)-INDEX('Project Pipeline'!$B$8:$B$130,MATCH($B430,'Project Pipeline'!$A$7:$A$130,0)+13,1)))/INDEX('Project Pipeline'!$B$8:$B$130,MATCH($B430,'Project Pipeline'!$A$7:$A$130,0)+14,1)</f>
        <v>0.75</v>
      </c>
      <c r="I430" s="6">
        <f>INDEX('Project Pipeline'!$B$8:$B$130,MATCH($B430,'Project Pipeline'!$A$7:$A$130,0)+13,1)</f>
        <v>71.513178015521419</v>
      </c>
      <c r="J430" s="6">
        <f>INDEX('Project Pipeline'!$B$8:$B$130,MATCH($B430,'Project Pipeline'!$A$7:$A$130,0)+14,1)</f>
        <v>96</v>
      </c>
    </row>
    <row r="431" spans="1:10" x14ac:dyDescent="0.2">
      <c r="A431" s="604">
        <f t="shared" si="69"/>
        <v>21</v>
      </c>
      <c r="B431" s="604" t="s">
        <v>15</v>
      </c>
      <c r="C431" s="2">
        <f t="shared" si="70"/>
        <v>3</v>
      </c>
      <c r="D431" s="28" t="str">
        <f t="shared" si="63"/>
        <v>021-003</v>
      </c>
      <c r="E431" s="604">
        <f t="shared" si="71"/>
        <v>40</v>
      </c>
      <c r="F431" s="32">
        <f>INDEX('Project Pipeline'!$B$8:$B$130,MATCH($B431,'Project Pipeline'!$A$7:$A$130,0),1)</f>
        <v>15000</v>
      </c>
      <c r="G431" s="32">
        <f>INDEX('Project Pipeline'!$B$8:$B$130,MATCH($B431,'Project Pipeline'!$A$7:$A$130,0)+3,1)*12</f>
        <v>6000</v>
      </c>
      <c r="H431" s="7">
        <f>(INDEX('Project Pipeline'!$B$8:$B$130,MATCH($B431,'Project Pipeline'!$A$7:$A$130,0)+6,1)*INDEX('Project Pipeline'!$B$8:$B$130,MATCH($B431,'Project Pipeline'!$A$7:$A$130,0)+13,1)+INDEX('Project Pipeline'!$B$8:$B$130,MATCH($B431,'Project Pipeline'!$A$7:$A$130,0)+7,1)*(INDEX('Project Pipeline'!$B$8:$B$130,MATCH($B431,'Project Pipeline'!$A$7:$A$130,0)+14,1)-INDEX('Project Pipeline'!$B$8:$B$130,MATCH($B431,'Project Pipeline'!$A$7:$A$130,0)+13,1)))/INDEX('Project Pipeline'!$B$8:$B$130,MATCH($B431,'Project Pipeline'!$A$7:$A$130,0)+14,1)</f>
        <v>0.75</v>
      </c>
      <c r="I431" s="6">
        <f>INDEX('Project Pipeline'!$B$8:$B$130,MATCH($B431,'Project Pipeline'!$A$7:$A$130,0)+13,1)</f>
        <v>71.513178015521419</v>
      </c>
      <c r="J431" s="6">
        <f>INDEX('Project Pipeline'!$B$8:$B$130,MATCH($B431,'Project Pipeline'!$A$7:$A$130,0)+14,1)</f>
        <v>96</v>
      </c>
    </row>
    <row r="432" spans="1:10" x14ac:dyDescent="0.2">
      <c r="A432" s="604">
        <f t="shared" si="69"/>
        <v>21</v>
      </c>
      <c r="B432" s="604" t="s">
        <v>15</v>
      </c>
      <c r="C432" s="2">
        <f t="shared" si="70"/>
        <v>4</v>
      </c>
      <c r="D432" s="28" t="str">
        <f t="shared" si="63"/>
        <v>021-004</v>
      </c>
      <c r="E432" s="604">
        <f t="shared" si="71"/>
        <v>42</v>
      </c>
      <c r="F432" s="32">
        <f>INDEX('Project Pipeline'!$B$8:$B$130,MATCH($B432,'Project Pipeline'!$A$7:$A$130,0),1)</f>
        <v>15000</v>
      </c>
      <c r="G432" s="32">
        <f>INDEX('Project Pipeline'!$B$8:$B$130,MATCH($B432,'Project Pipeline'!$A$7:$A$130,0)+3,1)*12</f>
        <v>6000</v>
      </c>
      <c r="H432" s="7">
        <f>(INDEX('Project Pipeline'!$B$8:$B$130,MATCH($B432,'Project Pipeline'!$A$7:$A$130,0)+6,1)*INDEX('Project Pipeline'!$B$8:$B$130,MATCH($B432,'Project Pipeline'!$A$7:$A$130,0)+13,1)+INDEX('Project Pipeline'!$B$8:$B$130,MATCH($B432,'Project Pipeline'!$A$7:$A$130,0)+7,1)*(INDEX('Project Pipeline'!$B$8:$B$130,MATCH($B432,'Project Pipeline'!$A$7:$A$130,0)+14,1)-INDEX('Project Pipeline'!$B$8:$B$130,MATCH($B432,'Project Pipeline'!$A$7:$A$130,0)+13,1)))/INDEX('Project Pipeline'!$B$8:$B$130,MATCH($B432,'Project Pipeline'!$A$7:$A$130,0)+14,1)</f>
        <v>0.75</v>
      </c>
      <c r="I432" s="6">
        <f>INDEX('Project Pipeline'!$B$8:$B$130,MATCH($B432,'Project Pipeline'!$A$7:$A$130,0)+13,1)</f>
        <v>71.513178015521419</v>
      </c>
      <c r="J432" s="6">
        <f>INDEX('Project Pipeline'!$B$8:$B$130,MATCH($B432,'Project Pipeline'!$A$7:$A$130,0)+14,1)</f>
        <v>96</v>
      </c>
    </row>
    <row r="433" spans="1:10" x14ac:dyDescent="0.2">
      <c r="A433" s="604">
        <f t="shared" si="69"/>
        <v>21</v>
      </c>
      <c r="B433" s="604" t="s">
        <v>463</v>
      </c>
      <c r="C433" s="2">
        <f t="shared" si="70"/>
        <v>5</v>
      </c>
      <c r="D433" s="28" t="str">
        <f t="shared" si="63"/>
        <v>021-005</v>
      </c>
      <c r="E433" s="604">
        <f t="shared" si="71"/>
        <v>43</v>
      </c>
      <c r="F433" s="32">
        <f>INDEX('Project Pipeline'!$B$8:$B$130,MATCH($B433,'Project Pipeline'!$A$7:$A$130,0),1)</f>
        <v>20000</v>
      </c>
      <c r="G433" s="32">
        <f>INDEX('Project Pipeline'!$B$8:$B$130,MATCH($B433,'Project Pipeline'!$A$7:$A$130,0)+3,1)*12</f>
        <v>30000</v>
      </c>
      <c r="H433" s="7">
        <f>(INDEX('Project Pipeline'!$B$8:$B$130,MATCH($B433,'Project Pipeline'!$A$7:$A$130,0)+6,1)*INDEX('Project Pipeline'!$B$8:$B$130,MATCH($B433,'Project Pipeline'!$A$7:$A$130,0)+13,1)+INDEX('Project Pipeline'!$B$8:$B$130,MATCH($B433,'Project Pipeline'!$A$7:$A$130,0)+7,1)*(INDEX('Project Pipeline'!$B$8:$B$130,MATCH($B433,'Project Pipeline'!$A$7:$A$130,0)+14,1)-INDEX('Project Pipeline'!$B$8:$B$130,MATCH($B433,'Project Pipeline'!$A$7:$A$130,0)+13,1)))/INDEX('Project Pipeline'!$B$8:$B$130,MATCH($B433,'Project Pipeline'!$A$7:$A$130,0)+14,1)</f>
        <v>0.75</v>
      </c>
      <c r="I433" s="6">
        <f>INDEX('Project Pipeline'!$B$8:$B$130,MATCH($B433,'Project Pipeline'!$A$7:$A$130,0)+13,1)</f>
        <v>28.691659673197091</v>
      </c>
      <c r="J433" s="6">
        <f>INDEX('Project Pipeline'!$B$8:$B$130,MATCH($B433,'Project Pipeline'!$A$7:$A$130,0)+14,1)</f>
        <v>60</v>
      </c>
    </row>
    <row r="434" spans="1:10" x14ac:dyDescent="0.2">
      <c r="A434" s="604">
        <f t="shared" si="69"/>
        <v>21</v>
      </c>
      <c r="B434" s="604" t="s">
        <v>463</v>
      </c>
      <c r="C434" s="2">
        <f t="shared" si="70"/>
        <v>6</v>
      </c>
      <c r="D434" s="28" t="str">
        <f t="shared" si="63"/>
        <v>021-006</v>
      </c>
      <c r="E434" s="604">
        <f t="shared" si="71"/>
        <v>43</v>
      </c>
      <c r="F434" s="32">
        <f>INDEX('Project Pipeline'!$B$8:$B$130,MATCH($B434,'Project Pipeline'!$A$7:$A$130,0),1)</f>
        <v>20000</v>
      </c>
      <c r="G434" s="32">
        <f>INDEX('Project Pipeline'!$B$8:$B$130,MATCH($B434,'Project Pipeline'!$A$7:$A$130,0)+3,1)*12</f>
        <v>30000</v>
      </c>
      <c r="H434" s="7">
        <f>(INDEX('Project Pipeline'!$B$8:$B$130,MATCH($B434,'Project Pipeline'!$A$7:$A$130,0)+6,1)*INDEX('Project Pipeline'!$B$8:$B$130,MATCH($B434,'Project Pipeline'!$A$7:$A$130,0)+13,1)+INDEX('Project Pipeline'!$B$8:$B$130,MATCH($B434,'Project Pipeline'!$A$7:$A$130,0)+7,1)*(INDEX('Project Pipeline'!$B$8:$B$130,MATCH($B434,'Project Pipeline'!$A$7:$A$130,0)+14,1)-INDEX('Project Pipeline'!$B$8:$B$130,MATCH($B434,'Project Pipeline'!$A$7:$A$130,0)+13,1)))/INDEX('Project Pipeline'!$B$8:$B$130,MATCH($B434,'Project Pipeline'!$A$7:$A$130,0)+14,1)</f>
        <v>0.75</v>
      </c>
      <c r="I434" s="6">
        <f>INDEX('Project Pipeline'!$B$8:$B$130,MATCH($B434,'Project Pipeline'!$A$7:$A$130,0)+13,1)</f>
        <v>28.691659673197091</v>
      </c>
      <c r="J434" s="6">
        <f>INDEX('Project Pipeline'!$B$8:$B$130,MATCH($B434,'Project Pipeline'!$A$7:$A$130,0)+14,1)</f>
        <v>60</v>
      </c>
    </row>
    <row r="435" spans="1:10" x14ac:dyDescent="0.2">
      <c r="A435" s="604">
        <f t="shared" si="69"/>
        <v>21</v>
      </c>
      <c r="B435" s="604" t="s">
        <v>463</v>
      </c>
      <c r="C435" s="2">
        <f t="shared" si="70"/>
        <v>7</v>
      </c>
      <c r="D435" s="28" t="str">
        <f t="shared" si="63"/>
        <v>021-007</v>
      </c>
      <c r="E435" s="604">
        <f t="shared" si="71"/>
        <v>44</v>
      </c>
      <c r="F435" s="32">
        <f>INDEX('Project Pipeline'!$B$8:$B$130,MATCH($B435,'Project Pipeline'!$A$7:$A$130,0),1)</f>
        <v>20000</v>
      </c>
      <c r="G435" s="32">
        <f>INDEX('Project Pipeline'!$B$8:$B$130,MATCH($B435,'Project Pipeline'!$A$7:$A$130,0)+3,1)*12</f>
        <v>30000</v>
      </c>
      <c r="H435" s="7">
        <f>(INDEX('Project Pipeline'!$B$8:$B$130,MATCH($B435,'Project Pipeline'!$A$7:$A$130,0)+6,1)*INDEX('Project Pipeline'!$B$8:$B$130,MATCH($B435,'Project Pipeline'!$A$7:$A$130,0)+13,1)+INDEX('Project Pipeline'!$B$8:$B$130,MATCH($B435,'Project Pipeline'!$A$7:$A$130,0)+7,1)*(INDEX('Project Pipeline'!$B$8:$B$130,MATCH($B435,'Project Pipeline'!$A$7:$A$130,0)+14,1)-INDEX('Project Pipeline'!$B$8:$B$130,MATCH($B435,'Project Pipeline'!$A$7:$A$130,0)+13,1)))/INDEX('Project Pipeline'!$B$8:$B$130,MATCH($B435,'Project Pipeline'!$A$7:$A$130,0)+14,1)</f>
        <v>0.75</v>
      </c>
      <c r="I435" s="6">
        <f>INDEX('Project Pipeline'!$B$8:$B$130,MATCH($B435,'Project Pipeline'!$A$7:$A$130,0)+13,1)</f>
        <v>28.691659673197091</v>
      </c>
      <c r="J435" s="6">
        <f>INDEX('Project Pipeline'!$B$8:$B$130,MATCH($B435,'Project Pipeline'!$A$7:$A$130,0)+14,1)</f>
        <v>60</v>
      </c>
    </row>
    <row r="436" spans="1:10" x14ac:dyDescent="0.2">
      <c r="A436" s="604">
        <f t="shared" si="69"/>
        <v>21</v>
      </c>
      <c r="B436" s="604" t="s">
        <v>463</v>
      </c>
      <c r="C436" s="2">
        <f t="shared" si="70"/>
        <v>8</v>
      </c>
      <c r="D436" s="28" t="str">
        <f t="shared" si="63"/>
        <v>021-008</v>
      </c>
      <c r="E436" s="604">
        <f t="shared" si="71"/>
        <v>44</v>
      </c>
      <c r="F436" s="32">
        <f>INDEX('Project Pipeline'!$B$8:$B$130,MATCH($B436,'Project Pipeline'!$A$7:$A$130,0),1)</f>
        <v>20000</v>
      </c>
      <c r="G436" s="32">
        <f>INDEX('Project Pipeline'!$B$8:$B$130,MATCH($B436,'Project Pipeline'!$A$7:$A$130,0)+3,1)*12</f>
        <v>30000</v>
      </c>
      <c r="H436" s="7">
        <f>(INDEX('Project Pipeline'!$B$8:$B$130,MATCH($B436,'Project Pipeline'!$A$7:$A$130,0)+6,1)*INDEX('Project Pipeline'!$B$8:$B$130,MATCH($B436,'Project Pipeline'!$A$7:$A$130,0)+13,1)+INDEX('Project Pipeline'!$B$8:$B$130,MATCH($B436,'Project Pipeline'!$A$7:$A$130,0)+7,1)*(INDEX('Project Pipeline'!$B$8:$B$130,MATCH($B436,'Project Pipeline'!$A$7:$A$130,0)+14,1)-INDEX('Project Pipeline'!$B$8:$B$130,MATCH($B436,'Project Pipeline'!$A$7:$A$130,0)+13,1)))/INDEX('Project Pipeline'!$B$8:$B$130,MATCH($B436,'Project Pipeline'!$A$7:$A$130,0)+14,1)</f>
        <v>0.75</v>
      </c>
      <c r="I436" s="6">
        <f>INDEX('Project Pipeline'!$B$8:$B$130,MATCH($B436,'Project Pipeline'!$A$7:$A$130,0)+13,1)</f>
        <v>28.691659673197091</v>
      </c>
      <c r="J436" s="6">
        <f>INDEX('Project Pipeline'!$B$8:$B$130,MATCH($B436,'Project Pipeline'!$A$7:$A$130,0)+14,1)</f>
        <v>60</v>
      </c>
    </row>
    <row r="437" spans="1:10" x14ac:dyDescent="0.2">
      <c r="A437" s="604">
        <f t="shared" si="69"/>
        <v>21</v>
      </c>
      <c r="B437" s="604" t="s">
        <v>464</v>
      </c>
      <c r="C437" s="2">
        <f t="shared" si="70"/>
        <v>9</v>
      </c>
      <c r="D437" s="28" t="str">
        <f t="shared" si="63"/>
        <v>021-009</v>
      </c>
      <c r="E437" s="604">
        <f t="shared" si="71"/>
        <v>35</v>
      </c>
      <c r="F437" s="32">
        <f>INDEX('Project Pipeline'!$B$8:$B$130,MATCH($B437,'Project Pipeline'!$A$7:$A$130,0),1)</f>
        <v>10000</v>
      </c>
      <c r="G437" s="32">
        <f>INDEX('Project Pipeline'!$B$8:$B$130,MATCH($B437,'Project Pipeline'!$A$7:$A$130,0)+3,1)*12</f>
        <v>4800</v>
      </c>
      <c r="H437" s="7">
        <f>(INDEX('Project Pipeline'!$B$8:$B$130,MATCH($B437,'Project Pipeline'!$A$7:$A$130,0)+6,1)*INDEX('Project Pipeline'!$B$8:$B$130,MATCH($B437,'Project Pipeline'!$A$7:$A$130,0)+13,1)+INDEX('Project Pipeline'!$B$8:$B$130,MATCH($B437,'Project Pipeline'!$A$7:$A$130,0)+7,1)*(INDEX('Project Pipeline'!$B$8:$B$130,MATCH($B437,'Project Pipeline'!$A$7:$A$130,0)+14,1)-INDEX('Project Pipeline'!$B$8:$B$130,MATCH($B437,'Project Pipeline'!$A$7:$A$130,0)+13,1)))/INDEX('Project Pipeline'!$B$8:$B$130,MATCH($B437,'Project Pipeline'!$A$7:$A$130,0)+14,1)</f>
        <v>0.75</v>
      </c>
      <c r="I437" s="6">
        <f>INDEX('Project Pipeline'!$B$8:$B$130,MATCH($B437,'Project Pipeline'!$A$7:$A$130,0)+13,1)</f>
        <v>57.680135957776329</v>
      </c>
      <c r="J437" s="6">
        <f>INDEX('Project Pipeline'!$B$8:$B$130,MATCH($B437,'Project Pipeline'!$A$7:$A$130,0)+14,1)</f>
        <v>60</v>
      </c>
    </row>
    <row r="438" spans="1:10" x14ac:dyDescent="0.2">
      <c r="A438" s="604">
        <f t="shared" si="69"/>
        <v>21</v>
      </c>
      <c r="B438" s="604" t="s">
        <v>464</v>
      </c>
      <c r="C438" s="2">
        <f t="shared" si="70"/>
        <v>10</v>
      </c>
      <c r="D438" s="28" t="str">
        <f t="shared" si="63"/>
        <v>021-010</v>
      </c>
      <c r="E438" s="604">
        <f t="shared" si="71"/>
        <v>38</v>
      </c>
      <c r="F438" s="32">
        <f>INDEX('Project Pipeline'!$B$8:$B$130,MATCH($B438,'Project Pipeline'!$A$7:$A$130,0),1)</f>
        <v>10000</v>
      </c>
      <c r="G438" s="32">
        <f>INDEX('Project Pipeline'!$B$8:$B$130,MATCH($B438,'Project Pipeline'!$A$7:$A$130,0)+3,1)*12</f>
        <v>4800</v>
      </c>
      <c r="H438" s="7">
        <f>(INDEX('Project Pipeline'!$B$8:$B$130,MATCH($B438,'Project Pipeline'!$A$7:$A$130,0)+6,1)*INDEX('Project Pipeline'!$B$8:$B$130,MATCH($B438,'Project Pipeline'!$A$7:$A$130,0)+13,1)+INDEX('Project Pipeline'!$B$8:$B$130,MATCH($B438,'Project Pipeline'!$A$7:$A$130,0)+7,1)*(INDEX('Project Pipeline'!$B$8:$B$130,MATCH($B438,'Project Pipeline'!$A$7:$A$130,0)+14,1)-INDEX('Project Pipeline'!$B$8:$B$130,MATCH($B438,'Project Pipeline'!$A$7:$A$130,0)+13,1)))/INDEX('Project Pipeline'!$B$8:$B$130,MATCH($B438,'Project Pipeline'!$A$7:$A$130,0)+14,1)</f>
        <v>0.75</v>
      </c>
      <c r="I438" s="6">
        <f>INDEX('Project Pipeline'!$B$8:$B$130,MATCH($B438,'Project Pipeline'!$A$7:$A$130,0)+13,1)</f>
        <v>57.680135957776329</v>
      </c>
      <c r="J438" s="6">
        <f>INDEX('Project Pipeline'!$B$8:$B$130,MATCH($B438,'Project Pipeline'!$A$7:$A$130,0)+14,1)</f>
        <v>60</v>
      </c>
    </row>
    <row r="439" spans="1:10" x14ac:dyDescent="0.2">
      <c r="A439" s="604">
        <f t="shared" si="69"/>
        <v>21</v>
      </c>
      <c r="B439" s="604" t="s">
        <v>464</v>
      </c>
      <c r="C439" s="2">
        <f t="shared" si="70"/>
        <v>11</v>
      </c>
      <c r="D439" s="28" t="str">
        <f t="shared" si="63"/>
        <v>021-011</v>
      </c>
      <c r="E439" s="604">
        <f t="shared" si="71"/>
        <v>41</v>
      </c>
      <c r="F439" s="32">
        <f>INDEX('Project Pipeline'!$B$8:$B$130,MATCH($B439,'Project Pipeline'!$A$7:$A$130,0),1)</f>
        <v>10000</v>
      </c>
      <c r="G439" s="32">
        <f>INDEX('Project Pipeline'!$B$8:$B$130,MATCH($B439,'Project Pipeline'!$A$7:$A$130,0)+3,1)*12</f>
        <v>4800</v>
      </c>
      <c r="H439" s="7">
        <f>(INDEX('Project Pipeline'!$B$8:$B$130,MATCH($B439,'Project Pipeline'!$A$7:$A$130,0)+6,1)*INDEX('Project Pipeline'!$B$8:$B$130,MATCH($B439,'Project Pipeline'!$A$7:$A$130,0)+13,1)+INDEX('Project Pipeline'!$B$8:$B$130,MATCH($B439,'Project Pipeline'!$A$7:$A$130,0)+7,1)*(INDEX('Project Pipeline'!$B$8:$B$130,MATCH($B439,'Project Pipeline'!$A$7:$A$130,0)+14,1)-INDEX('Project Pipeline'!$B$8:$B$130,MATCH($B439,'Project Pipeline'!$A$7:$A$130,0)+13,1)))/INDEX('Project Pipeline'!$B$8:$B$130,MATCH($B439,'Project Pipeline'!$A$7:$A$130,0)+14,1)</f>
        <v>0.75</v>
      </c>
      <c r="I439" s="6">
        <f>INDEX('Project Pipeline'!$B$8:$B$130,MATCH($B439,'Project Pipeline'!$A$7:$A$130,0)+13,1)</f>
        <v>57.680135957776329</v>
      </c>
      <c r="J439" s="6">
        <f>INDEX('Project Pipeline'!$B$8:$B$130,MATCH($B439,'Project Pipeline'!$A$7:$A$130,0)+14,1)</f>
        <v>60</v>
      </c>
    </row>
    <row r="440" spans="1:10" x14ac:dyDescent="0.2">
      <c r="A440" s="604">
        <f t="shared" si="69"/>
        <v>21</v>
      </c>
      <c r="B440" s="604" t="s">
        <v>464</v>
      </c>
      <c r="C440" s="2">
        <f t="shared" si="70"/>
        <v>12</v>
      </c>
      <c r="D440" s="28" t="str">
        <f t="shared" si="63"/>
        <v>021-012</v>
      </c>
      <c r="E440" s="604">
        <f t="shared" si="71"/>
        <v>44</v>
      </c>
      <c r="F440" s="32">
        <f>INDEX('Project Pipeline'!$B$8:$B$130,MATCH($B440,'Project Pipeline'!$A$7:$A$130,0),1)</f>
        <v>10000</v>
      </c>
      <c r="G440" s="32">
        <f>INDEX('Project Pipeline'!$B$8:$B$130,MATCH($B440,'Project Pipeline'!$A$7:$A$130,0)+3,1)*12</f>
        <v>4800</v>
      </c>
      <c r="H440" s="7">
        <f>(INDEX('Project Pipeline'!$B$8:$B$130,MATCH($B440,'Project Pipeline'!$A$7:$A$130,0)+6,1)*INDEX('Project Pipeline'!$B$8:$B$130,MATCH($B440,'Project Pipeline'!$A$7:$A$130,0)+13,1)+INDEX('Project Pipeline'!$B$8:$B$130,MATCH($B440,'Project Pipeline'!$A$7:$A$130,0)+7,1)*(INDEX('Project Pipeline'!$B$8:$B$130,MATCH($B440,'Project Pipeline'!$A$7:$A$130,0)+14,1)-INDEX('Project Pipeline'!$B$8:$B$130,MATCH($B440,'Project Pipeline'!$A$7:$A$130,0)+13,1)))/INDEX('Project Pipeline'!$B$8:$B$130,MATCH($B440,'Project Pipeline'!$A$7:$A$130,0)+14,1)</f>
        <v>0.75</v>
      </c>
      <c r="I440" s="6">
        <f>INDEX('Project Pipeline'!$B$8:$B$130,MATCH($B440,'Project Pipeline'!$A$7:$A$130,0)+13,1)</f>
        <v>57.680135957776329</v>
      </c>
      <c r="J440" s="6">
        <f>INDEX('Project Pipeline'!$B$8:$B$130,MATCH($B440,'Project Pipeline'!$A$7:$A$130,0)+14,1)</f>
        <v>60</v>
      </c>
    </row>
    <row r="441" spans="1:10" x14ac:dyDescent="0.2">
      <c r="A441" s="604">
        <f t="shared" si="69"/>
        <v>21</v>
      </c>
      <c r="B441" s="604" t="s">
        <v>14</v>
      </c>
      <c r="C441" s="2">
        <f t="shared" si="70"/>
        <v>13</v>
      </c>
      <c r="D441" s="28" t="str">
        <f t="shared" si="63"/>
        <v>021-013</v>
      </c>
      <c r="E441" s="604">
        <f t="shared" si="71"/>
        <v>35</v>
      </c>
      <c r="F441" s="32">
        <f>INDEX('Project Pipeline'!$B$8:$B$130,MATCH($B441,'Project Pipeline'!$A$7:$A$130,0),1)</f>
        <v>2000</v>
      </c>
      <c r="G441" s="32">
        <f>INDEX('Project Pipeline'!$B$8:$B$130,MATCH($B441,'Project Pipeline'!$A$7:$A$130,0)+3,1)*12</f>
        <v>2400</v>
      </c>
      <c r="H441" s="7">
        <f>(INDEX('Project Pipeline'!$B$8:$B$130,MATCH($B441,'Project Pipeline'!$A$7:$A$130,0)+6,1)*INDEX('Project Pipeline'!$B$8:$B$130,MATCH($B441,'Project Pipeline'!$A$7:$A$130,0)+13,1)+INDEX('Project Pipeline'!$B$8:$B$130,MATCH($B441,'Project Pipeline'!$A$7:$A$130,0)+7,1)*(INDEX('Project Pipeline'!$B$8:$B$130,MATCH($B441,'Project Pipeline'!$A$7:$A$130,0)+14,1)-INDEX('Project Pipeline'!$B$8:$B$130,MATCH($B441,'Project Pipeline'!$A$7:$A$130,0)+13,1)))/INDEX('Project Pipeline'!$B$8:$B$130,MATCH($B441,'Project Pipeline'!$A$7:$A$130,0)+14,1)</f>
        <v>0.75</v>
      </c>
      <c r="I441" s="6">
        <f>INDEX('Project Pipeline'!$B$8:$B$130,MATCH($B441,'Project Pipeline'!$A$7:$A$130,0)+13,1)</f>
        <v>21.124739598583997</v>
      </c>
      <c r="J441" s="6">
        <f>INDEX('Project Pipeline'!$B$8:$B$130,MATCH($B441,'Project Pipeline'!$A$7:$A$130,0)+14,1)</f>
        <v>60</v>
      </c>
    </row>
    <row r="442" spans="1:10" x14ac:dyDescent="0.2">
      <c r="A442" s="604">
        <f t="shared" si="69"/>
        <v>21</v>
      </c>
      <c r="B442" s="604" t="s">
        <v>14</v>
      </c>
      <c r="C442" s="2">
        <f t="shared" si="70"/>
        <v>14</v>
      </c>
      <c r="D442" s="28" t="str">
        <f t="shared" si="63"/>
        <v>021-014</v>
      </c>
      <c r="E442" s="604">
        <f t="shared" si="71"/>
        <v>37</v>
      </c>
      <c r="F442" s="32">
        <f>INDEX('Project Pipeline'!$B$8:$B$130,MATCH($B442,'Project Pipeline'!$A$7:$A$130,0),1)</f>
        <v>2000</v>
      </c>
      <c r="G442" s="32">
        <f>INDEX('Project Pipeline'!$B$8:$B$130,MATCH($B442,'Project Pipeline'!$A$7:$A$130,0)+3,1)*12</f>
        <v>2400</v>
      </c>
      <c r="H442" s="7">
        <f>(INDEX('Project Pipeline'!$B$8:$B$130,MATCH($B442,'Project Pipeline'!$A$7:$A$130,0)+6,1)*INDEX('Project Pipeline'!$B$8:$B$130,MATCH($B442,'Project Pipeline'!$A$7:$A$130,0)+13,1)+INDEX('Project Pipeline'!$B$8:$B$130,MATCH($B442,'Project Pipeline'!$A$7:$A$130,0)+7,1)*(INDEX('Project Pipeline'!$B$8:$B$130,MATCH($B442,'Project Pipeline'!$A$7:$A$130,0)+14,1)-INDEX('Project Pipeline'!$B$8:$B$130,MATCH($B442,'Project Pipeline'!$A$7:$A$130,0)+13,1)))/INDEX('Project Pipeline'!$B$8:$B$130,MATCH($B442,'Project Pipeline'!$A$7:$A$130,0)+14,1)</f>
        <v>0.75</v>
      </c>
      <c r="I442" s="6">
        <f>INDEX('Project Pipeline'!$B$8:$B$130,MATCH($B442,'Project Pipeline'!$A$7:$A$130,0)+13,1)</f>
        <v>21.124739598583997</v>
      </c>
      <c r="J442" s="6">
        <f>INDEX('Project Pipeline'!$B$8:$B$130,MATCH($B442,'Project Pipeline'!$A$7:$A$130,0)+14,1)</f>
        <v>60</v>
      </c>
    </row>
    <row r="443" spans="1:10" x14ac:dyDescent="0.2">
      <c r="A443" s="604">
        <f t="shared" si="69"/>
        <v>21</v>
      </c>
      <c r="B443" s="604" t="s">
        <v>14</v>
      </c>
      <c r="C443" s="2">
        <f t="shared" si="70"/>
        <v>15</v>
      </c>
      <c r="D443" s="28" t="str">
        <f t="shared" si="63"/>
        <v>021-015</v>
      </c>
      <c r="E443" s="604">
        <f t="shared" si="71"/>
        <v>39</v>
      </c>
      <c r="F443" s="32">
        <f>INDEX('Project Pipeline'!$B$8:$B$130,MATCH($B443,'Project Pipeline'!$A$7:$A$130,0),1)</f>
        <v>2000</v>
      </c>
      <c r="G443" s="32">
        <f>INDEX('Project Pipeline'!$B$8:$B$130,MATCH($B443,'Project Pipeline'!$A$7:$A$130,0)+3,1)*12</f>
        <v>2400</v>
      </c>
      <c r="H443" s="7">
        <f>(INDEX('Project Pipeline'!$B$8:$B$130,MATCH($B443,'Project Pipeline'!$A$7:$A$130,0)+6,1)*INDEX('Project Pipeline'!$B$8:$B$130,MATCH($B443,'Project Pipeline'!$A$7:$A$130,0)+13,1)+INDEX('Project Pipeline'!$B$8:$B$130,MATCH($B443,'Project Pipeline'!$A$7:$A$130,0)+7,1)*(INDEX('Project Pipeline'!$B$8:$B$130,MATCH($B443,'Project Pipeline'!$A$7:$A$130,0)+14,1)-INDEX('Project Pipeline'!$B$8:$B$130,MATCH($B443,'Project Pipeline'!$A$7:$A$130,0)+13,1)))/INDEX('Project Pipeline'!$B$8:$B$130,MATCH($B443,'Project Pipeline'!$A$7:$A$130,0)+14,1)</f>
        <v>0.75</v>
      </c>
      <c r="I443" s="6">
        <f>INDEX('Project Pipeline'!$B$8:$B$130,MATCH($B443,'Project Pipeline'!$A$7:$A$130,0)+13,1)</f>
        <v>21.124739598583997</v>
      </c>
      <c r="J443" s="6">
        <f>INDEX('Project Pipeline'!$B$8:$B$130,MATCH($B443,'Project Pipeline'!$A$7:$A$130,0)+14,1)</f>
        <v>60</v>
      </c>
    </row>
    <row r="444" spans="1:10" x14ac:dyDescent="0.2">
      <c r="A444" s="604">
        <f t="shared" si="69"/>
        <v>21</v>
      </c>
      <c r="B444" s="604" t="s">
        <v>14</v>
      </c>
      <c r="C444" s="2">
        <f t="shared" si="70"/>
        <v>16</v>
      </c>
      <c r="D444" s="28" t="str">
        <f t="shared" si="63"/>
        <v>021-016</v>
      </c>
      <c r="E444" s="604">
        <f t="shared" si="71"/>
        <v>41</v>
      </c>
      <c r="F444" s="32">
        <f>INDEX('Project Pipeline'!$B$8:$B$130,MATCH($B444,'Project Pipeline'!$A$7:$A$130,0),1)</f>
        <v>2000</v>
      </c>
      <c r="G444" s="32">
        <f>INDEX('Project Pipeline'!$B$8:$B$130,MATCH($B444,'Project Pipeline'!$A$7:$A$130,0)+3,1)*12</f>
        <v>2400</v>
      </c>
      <c r="H444" s="7">
        <f>(INDEX('Project Pipeline'!$B$8:$B$130,MATCH($B444,'Project Pipeline'!$A$7:$A$130,0)+6,1)*INDEX('Project Pipeline'!$B$8:$B$130,MATCH($B444,'Project Pipeline'!$A$7:$A$130,0)+13,1)+INDEX('Project Pipeline'!$B$8:$B$130,MATCH($B444,'Project Pipeline'!$A$7:$A$130,0)+7,1)*(INDEX('Project Pipeline'!$B$8:$B$130,MATCH($B444,'Project Pipeline'!$A$7:$A$130,0)+14,1)-INDEX('Project Pipeline'!$B$8:$B$130,MATCH($B444,'Project Pipeline'!$A$7:$A$130,0)+13,1)))/INDEX('Project Pipeline'!$B$8:$B$130,MATCH($B444,'Project Pipeline'!$A$7:$A$130,0)+14,1)</f>
        <v>0.75</v>
      </c>
      <c r="I444" s="6">
        <f>INDEX('Project Pipeline'!$B$8:$B$130,MATCH($B444,'Project Pipeline'!$A$7:$A$130,0)+13,1)</f>
        <v>21.124739598583997</v>
      </c>
      <c r="J444" s="6">
        <f>INDEX('Project Pipeline'!$B$8:$B$130,MATCH($B444,'Project Pipeline'!$A$7:$A$130,0)+14,1)</f>
        <v>60</v>
      </c>
    </row>
    <row r="445" spans="1:10" x14ac:dyDescent="0.2">
      <c r="A445" s="604">
        <f t="shared" si="69"/>
        <v>21</v>
      </c>
      <c r="B445" s="604" t="s">
        <v>14</v>
      </c>
      <c r="C445" s="2">
        <f t="shared" si="70"/>
        <v>17</v>
      </c>
      <c r="D445" s="28" t="str">
        <f t="shared" si="63"/>
        <v>021-017</v>
      </c>
      <c r="E445" s="604">
        <f t="shared" si="71"/>
        <v>43</v>
      </c>
      <c r="F445" s="32">
        <f>INDEX('Project Pipeline'!$B$8:$B$130,MATCH($B445,'Project Pipeline'!$A$7:$A$130,0),1)</f>
        <v>2000</v>
      </c>
      <c r="G445" s="32">
        <f>INDEX('Project Pipeline'!$B$8:$B$130,MATCH($B445,'Project Pipeline'!$A$7:$A$130,0)+3,1)*12</f>
        <v>2400</v>
      </c>
      <c r="H445" s="7">
        <f>(INDEX('Project Pipeline'!$B$8:$B$130,MATCH($B445,'Project Pipeline'!$A$7:$A$130,0)+6,1)*INDEX('Project Pipeline'!$B$8:$B$130,MATCH($B445,'Project Pipeline'!$A$7:$A$130,0)+13,1)+INDEX('Project Pipeline'!$B$8:$B$130,MATCH($B445,'Project Pipeline'!$A$7:$A$130,0)+7,1)*(INDEX('Project Pipeline'!$B$8:$B$130,MATCH($B445,'Project Pipeline'!$A$7:$A$130,0)+14,1)-INDEX('Project Pipeline'!$B$8:$B$130,MATCH($B445,'Project Pipeline'!$A$7:$A$130,0)+13,1)))/INDEX('Project Pipeline'!$B$8:$B$130,MATCH($B445,'Project Pipeline'!$A$7:$A$130,0)+14,1)</f>
        <v>0.75</v>
      </c>
      <c r="I445" s="6">
        <f>INDEX('Project Pipeline'!$B$8:$B$130,MATCH($B445,'Project Pipeline'!$A$7:$A$130,0)+13,1)</f>
        <v>21.124739598583997</v>
      </c>
      <c r="J445" s="6">
        <f>INDEX('Project Pipeline'!$B$8:$B$130,MATCH($B445,'Project Pipeline'!$A$7:$A$130,0)+14,1)</f>
        <v>60</v>
      </c>
    </row>
    <row r="446" spans="1:10" x14ac:dyDescent="0.2">
      <c r="A446" s="604">
        <f t="shared" si="69"/>
        <v>21</v>
      </c>
      <c r="B446" s="604" t="s">
        <v>14</v>
      </c>
      <c r="C446" s="2">
        <f t="shared" si="70"/>
        <v>18</v>
      </c>
      <c r="D446" s="28" t="str">
        <f t="shared" si="63"/>
        <v>021-018</v>
      </c>
      <c r="E446" s="604">
        <f t="shared" si="71"/>
        <v>45</v>
      </c>
      <c r="F446" s="32">
        <f>INDEX('Project Pipeline'!$B$8:$B$130,MATCH($B446,'Project Pipeline'!$A$7:$A$130,0),1)</f>
        <v>2000</v>
      </c>
      <c r="G446" s="32">
        <f>INDEX('Project Pipeline'!$B$8:$B$130,MATCH($B446,'Project Pipeline'!$A$7:$A$130,0)+3,1)*12</f>
        <v>2400</v>
      </c>
      <c r="H446" s="7">
        <f>(INDEX('Project Pipeline'!$B$8:$B$130,MATCH($B446,'Project Pipeline'!$A$7:$A$130,0)+6,1)*INDEX('Project Pipeline'!$B$8:$B$130,MATCH($B446,'Project Pipeline'!$A$7:$A$130,0)+13,1)+INDEX('Project Pipeline'!$B$8:$B$130,MATCH($B446,'Project Pipeline'!$A$7:$A$130,0)+7,1)*(INDEX('Project Pipeline'!$B$8:$B$130,MATCH($B446,'Project Pipeline'!$A$7:$A$130,0)+14,1)-INDEX('Project Pipeline'!$B$8:$B$130,MATCH($B446,'Project Pipeline'!$A$7:$A$130,0)+13,1)))/INDEX('Project Pipeline'!$B$8:$B$130,MATCH($B446,'Project Pipeline'!$A$7:$A$130,0)+14,1)</f>
        <v>0.75</v>
      </c>
      <c r="I446" s="6">
        <f>INDEX('Project Pipeline'!$B$8:$B$130,MATCH($B446,'Project Pipeline'!$A$7:$A$130,0)+13,1)</f>
        <v>21.124739598583997</v>
      </c>
      <c r="J446" s="6">
        <f>INDEX('Project Pipeline'!$B$8:$B$130,MATCH($B446,'Project Pipeline'!$A$7:$A$130,0)+14,1)</f>
        <v>60</v>
      </c>
    </row>
    <row r="447" spans="1:10" x14ac:dyDescent="0.2">
      <c r="A447" s="604">
        <f t="shared" si="69"/>
        <v>21</v>
      </c>
      <c r="B447" s="604" t="s">
        <v>41</v>
      </c>
      <c r="C447" s="2">
        <f t="shared" si="70"/>
        <v>19</v>
      </c>
      <c r="D447" s="28" t="str">
        <f t="shared" si="63"/>
        <v>021-019</v>
      </c>
      <c r="E447" s="604">
        <f t="shared" si="71"/>
        <v>39</v>
      </c>
      <c r="F447" s="32">
        <f>INDEX('Project Pipeline'!$B$8:$B$130,MATCH($B447,'Project Pipeline'!$A$7:$A$130,0),1)</f>
        <v>25000</v>
      </c>
      <c r="G447" s="32">
        <f>INDEX('Project Pipeline'!$B$8:$B$130,MATCH($B447,'Project Pipeline'!$A$7:$A$130,0)+3,1)*12</f>
        <v>24000</v>
      </c>
      <c r="H447" s="7">
        <f>(INDEX('Project Pipeline'!$B$8:$B$130,MATCH($B447,'Project Pipeline'!$A$7:$A$130,0)+6,1)*INDEX('Project Pipeline'!$B$8:$B$130,MATCH($B447,'Project Pipeline'!$A$7:$A$130,0)+13,1)+INDEX('Project Pipeline'!$B$8:$B$130,MATCH($B447,'Project Pipeline'!$A$7:$A$130,0)+7,1)*(INDEX('Project Pipeline'!$B$8:$B$130,MATCH($B447,'Project Pipeline'!$A$7:$A$130,0)+14,1)-INDEX('Project Pipeline'!$B$8:$B$130,MATCH($B447,'Project Pipeline'!$A$7:$A$130,0)+13,1)))/INDEX('Project Pipeline'!$B$8:$B$130,MATCH($B447,'Project Pipeline'!$A$7:$A$130,0)+14,1)</f>
        <v>0.74999999999999989</v>
      </c>
      <c r="I447" s="6">
        <f>INDEX('Project Pipeline'!$B$8:$B$130,MATCH($B447,'Project Pipeline'!$A$7:$A$130,0)+13,1)</f>
        <v>26.772988721793375</v>
      </c>
      <c r="J447" s="6">
        <f>INDEX('Project Pipeline'!$B$8:$B$130,MATCH($B447,'Project Pipeline'!$A$7:$A$130,0)+14,1)</f>
        <v>120</v>
      </c>
    </row>
    <row r="448" spans="1:10" x14ac:dyDescent="0.2">
      <c r="A448" s="604">
        <f t="shared" si="69"/>
        <v>21</v>
      </c>
      <c r="B448" s="604" t="s">
        <v>41</v>
      </c>
      <c r="C448" s="2">
        <f t="shared" si="70"/>
        <v>20</v>
      </c>
      <c r="D448" s="28" t="str">
        <f t="shared" si="63"/>
        <v>021-020</v>
      </c>
      <c r="E448" s="604">
        <f t="shared" si="71"/>
        <v>45</v>
      </c>
      <c r="F448" s="32">
        <f>INDEX('Project Pipeline'!$B$8:$B$130,MATCH($B448,'Project Pipeline'!$A$7:$A$130,0),1)</f>
        <v>25000</v>
      </c>
      <c r="G448" s="32">
        <f>INDEX('Project Pipeline'!$B$8:$B$130,MATCH($B448,'Project Pipeline'!$A$7:$A$130,0)+3,1)*12</f>
        <v>24000</v>
      </c>
      <c r="H448" s="7">
        <f>(INDEX('Project Pipeline'!$B$8:$B$130,MATCH($B448,'Project Pipeline'!$A$7:$A$130,0)+6,1)*INDEX('Project Pipeline'!$B$8:$B$130,MATCH($B448,'Project Pipeline'!$A$7:$A$130,0)+13,1)+INDEX('Project Pipeline'!$B$8:$B$130,MATCH($B448,'Project Pipeline'!$A$7:$A$130,0)+7,1)*(INDEX('Project Pipeline'!$B$8:$B$130,MATCH($B448,'Project Pipeline'!$A$7:$A$130,0)+14,1)-INDEX('Project Pipeline'!$B$8:$B$130,MATCH($B448,'Project Pipeline'!$A$7:$A$130,0)+13,1)))/INDEX('Project Pipeline'!$B$8:$B$130,MATCH($B448,'Project Pipeline'!$A$7:$A$130,0)+14,1)</f>
        <v>0.74999999999999989</v>
      </c>
      <c r="I448" s="6">
        <f>INDEX('Project Pipeline'!$B$8:$B$130,MATCH($B448,'Project Pipeline'!$A$7:$A$130,0)+13,1)</f>
        <v>26.772988721793375</v>
      </c>
      <c r="J448" s="6">
        <f>INDEX('Project Pipeline'!$B$8:$B$130,MATCH($B448,'Project Pipeline'!$A$7:$A$130,0)+14,1)</f>
        <v>120</v>
      </c>
    </row>
    <row r="449" spans="1:10" x14ac:dyDescent="0.2">
      <c r="A449" s="604">
        <f>A429+1</f>
        <v>22</v>
      </c>
      <c r="B449" s="604" t="s">
        <v>15</v>
      </c>
      <c r="C449" s="2">
        <v>1</v>
      </c>
      <c r="D449" s="28" t="str">
        <f t="shared" si="63"/>
        <v>022-001</v>
      </c>
      <c r="E449" s="604">
        <f>E429</f>
        <v>34</v>
      </c>
      <c r="F449" s="32">
        <f>INDEX('Project Pipeline'!$B$8:$B$130,MATCH($B449,'Project Pipeline'!$A$7:$A$130,0),1)</f>
        <v>15000</v>
      </c>
      <c r="G449" s="32">
        <f>INDEX('Project Pipeline'!$B$8:$B$130,MATCH($B449,'Project Pipeline'!$A$7:$A$130,0)+3,1)*12</f>
        <v>6000</v>
      </c>
      <c r="H449" s="7">
        <f>(INDEX('Project Pipeline'!$B$8:$B$130,MATCH($B449,'Project Pipeline'!$A$7:$A$130,0)+6,1)*INDEX('Project Pipeline'!$B$8:$B$130,MATCH($B449,'Project Pipeline'!$A$7:$A$130,0)+13,1)+INDEX('Project Pipeline'!$B$8:$B$130,MATCH($B449,'Project Pipeline'!$A$7:$A$130,0)+7,1)*(INDEX('Project Pipeline'!$B$8:$B$130,MATCH($B449,'Project Pipeline'!$A$7:$A$130,0)+14,1)-INDEX('Project Pipeline'!$B$8:$B$130,MATCH($B449,'Project Pipeline'!$A$7:$A$130,0)+13,1)))/INDEX('Project Pipeline'!$B$8:$B$130,MATCH($B449,'Project Pipeline'!$A$7:$A$130,0)+14,1)</f>
        <v>0.75</v>
      </c>
      <c r="I449" s="6">
        <f>INDEX('Project Pipeline'!$B$8:$B$130,MATCH($B449,'Project Pipeline'!$A$7:$A$130,0)+13,1)</f>
        <v>71.513178015521419</v>
      </c>
      <c r="J449" s="6">
        <f>INDEX('Project Pipeline'!$B$8:$B$130,MATCH($B449,'Project Pipeline'!$A$7:$A$130,0)+14,1)</f>
        <v>96</v>
      </c>
    </row>
    <row r="450" spans="1:10" x14ac:dyDescent="0.2">
      <c r="A450" s="604">
        <f t="shared" ref="A450:A468" si="72">A430+1</f>
        <v>22</v>
      </c>
      <c r="B450" s="604" t="s">
        <v>15</v>
      </c>
      <c r="C450" s="2">
        <f t="shared" ref="C450:C468" si="73">C449+1</f>
        <v>2</v>
      </c>
      <c r="D450" s="28" t="str">
        <f t="shared" si="63"/>
        <v>022-002</v>
      </c>
      <c r="E450" s="604">
        <f t="shared" ref="E450:E509" si="74">E430</f>
        <v>37</v>
      </c>
      <c r="F450" s="32">
        <f>INDEX('Project Pipeline'!$B$8:$B$130,MATCH($B450,'Project Pipeline'!$A$7:$A$130,0),1)</f>
        <v>15000</v>
      </c>
      <c r="G450" s="32">
        <f>INDEX('Project Pipeline'!$B$8:$B$130,MATCH($B450,'Project Pipeline'!$A$7:$A$130,0)+3,1)*12</f>
        <v>6000</v>
      </c>
      <c r="H450" s="7">
        <f>(INDEX('Project Pipeline'!$B$8:$B$130,MATCH($B450,'Project Pipeline'!$A$7:$A$130,0)+6,1)*INDEX('Project Pipeline'!$B$8:$B$130,MATCH($B450,'Project Pipeline'!$A$7:$A$130,0)+13,1)+INDEX('Project Pipeline'!$B$8:$B$130,MATCH($B450,'Project Pipeline'!$A$7:$A$130,0)+7,1)*(INDEX('Project Pipeline'!$B$8:$B$130,MATCH($B450,'Project Pipeline'!$A$7:$A$130,0)+14,1)-INDEX('Project Pipeline'!$B$8:$B$130,MATCH($B450,'Project Pipeline'!$A$7:$A$130,0)+13,1)))/INDEX('Project Pipeline'!$B$8:$B$130,MATCH($B450,'Project Pipeline'!$A$7:$A$130,0)+14,1)</f>
        <v>0.75</v>
      </c>
      <c r="I450" s="6">
        <f>INDEX('Project Pipeline'!$B$8:$B$130,MATCH($B450,'Project Pipeline'!$A$7:$A$130,0)+13,1)</f>
        <v>71.513178015521419</v>
      </c>
      <c r="J450" s="6">
        <f>INDEX('Project Pipeline'!$B$8:$B$130,MATCH($B450,'Project Pipeline'!$A$7:$A$130,0)+14,1)</f>
        <v>96</v>
      </c>
    </row>
    <row r="451" spans="1:10" x14ac:dyDescent="0.2">
      <c r="A451" s="604">
        <f t="shared" si="72"/>
        <v>22</v>
      </c>
      <c r="B451" s="604" t="s">
        <v>15</v>
      </c>
      <c r="C451" s="2">
        <f t="shared" si="73"/>
        <v>3</v>
      </c>
      <c r="D451" s="28" t="str">
        <f t="shared" si="63"/>
        <v>022-003</v>
      </c>
      <c r="E451" s="604">
        <f t="shared" si="74"/>
        <v>40</v>
      </c>
      <c r="F451" s="32">
        <f>INDEX('Project Pipeline'!$B$8:$B$130,MATCH($B451,'Project Pipeline'!$A$7:$A$130,0),1)</f>
        <v>15000</v>
      </c>
      <c r="G451" s="32">
        <f>INDEX('Project Pipeline'!$B$8:$B$130,MATCH($B451,'Project Pipeline'!$A$7:$A$130,0)+3,1)*12</f>
        <v>6000</v>
      </c>
      <c r="H451" s="7">
        <f>(INDEX('Project Pipeline'!$B$8:$B$130,MATCH($B451,'Project Pipeline'!$A$7:$A$130,0)+6,1)*INDEX('Project Pipeline'!$B$8:$B$130,MATCH($B451,'Project Pipeline'!$A$7:$A$130,0)+13,1)+INDEX('Project Pipeline'!$B$8:$B$130,MATCH($B451,'Project Pipeline'!$A$7:$A$130,0)+7,1)*(INDEX('Project Pipeline'!$B$8:$B$130,MATCH($B451,'Project Pipeline'!$A$7:$A$130,0)+14,1)-INDEX('Project Pipeline'!$B$8:$B$130,MATCH($B451,'Project Pipeline'!$A$7:$A$130,0)+13,1)))/INDEX('Project Pipeline'!$B$8:$B$130,MATCH($B451,'Project Pipeline'!$A$7:$A$130,0)+14,1)</f>
        <v>0.75</v>
      </c>
      <c r="I451" s="6">
        <f>INDEX('Project Pipeline'!$B$8:$B$130,MATCH($B451,'Project Pipeline'!$A$7:$A$130,0)+13,1)</f>
        <v>71.513178015521419</v>
      </c>
      <c r="J451" s="6">
        <f>INDEX('Project Pipeline'!$B$8:$B$130,MATCH($B451,'Project Pipeline'!$A$7:$A$130,0)+14,1)</f>
        <v>96</v>
      </c>
    </row>
    <row r="452" spans="1:10" x14ac:dyDescent="0.2">
      <c r="A452" s="604">
        <f t="shared" si="72"/>
        <v>22</v>
      </c>
      <c r="B452" s="604" t="s">
        <v>15</v>
      </c>
      <c r="C452" s="2">
        <f t="shared" si="73"/>
        <v>4</v>
      </c>
      <c r="D452" s="28" t="str">
        <f t="shared" si="63"/>
        <v>022-004</v>
      </c>
      <c r="E452" s="604">
        <f t="shared" si="74"/>
        <v>42</v>
      </c>
      <c r="F452" s="32">
        <f>INDEX('Project Pipeline'!$B$8:$B$130,MATCH($B452,'Project Pipeline'!$A$7:$A$130,0),1)</f>
        <v>15000</v>
      </c>
      <c r="G452" s="32">
        <f>INDEX('Project Pipeline'!$B$8:$B$130,MATCH($B452,'Project Pipeline'!$A$7:$A$130,0)+3,1)*12</f>
        <v>6000</v>
      </c>
      <c r="H452" s="7">
        <f>(INDEX('Project Pipeline'!$B$8:$B$130,MATCH($B452,'Project Pipeline'!$A$7:$A$130,0)+6,1)*INDEX('Project Pipeline'!$B$8:$B$130,MATCH($B452,'Project Pipeline'!$A$7:$A$130,0)+13,1)+INDEX('Project Pipeline'!$B$8:$B$130,MATCH($B452,'Project Pipeline'!$A$7:$A$130,0)+7,1)*(INDEX('Project Pipeline'!$B$8:$B$130,MATCH($B452,'Project Pipeline'!$A$7:$A$130,0)+14,1)-INDEX('Project Pipeline'!$B$8:$B$130,MATCH($B452,'Project Pipeline'!$A$7:$A$130,0)+13,1)))/INDEX('Project Pipeline'!$B$8:$B$130,MATCH($B452,'Project Pipeline'!$A$7:$A$130,0)+14,1)</f>
        <v>0.75</v>
      </c>
      <c r="I452" s="6">
        <f>INDEX('Project Pipeline'!$B$8:$B$130,MATCH($B452,'Project Pipeline'!$A$7:$A$130,0)+13,1)</f>
        <v>71.513178015521419</v>
      </c>
      <c r="J452" s="6">
        <f>INDEX('Project Pipeline'!$B$8:$B$130,MATCH($B452,'Project Pipeline'!$A$7:$A$130,0)+14,1)</f>
        <v>96</v>
      </c>
    </row>
    <row r="453" spans="1:10" x14ac:dyDescent="0.2">
      <c r="A453" s="604">
        <f t="shared" si="72"/>
        <v>22</v>
      </c>
      <c r="B453" s="604" t="s">
        <v>463</v>
      </c>
      <c r="C453" s="2">
        <f t="shared" si="73"/>
        <v>5</v>
      </c>
      <c r="D453" s="28" t="str">
        <f t="shared" si="63"/>
        <v>022-005</v>
      </c>
      <c r="E453" s="604">
        <f t="shared" si="74"/>
        <v>43</v>
      </c>
      <c r="F453" s="32">
        <f>INDEX('Project Pipeline'!$B$8:$B$130,MATCH($B453,'Project Pipeline'!$A$7:$A$130,0),1)</f>
        <v>20000</v>
      </c>
      <c r="G453" s="32">
        <f>INDEX('Project Pipeline'!$B$8:$B$130,MATCH($B453,'Project Pipeline'!$A$7:$A$130,0)+3,1)*12</f>
        <v>30000</v>
      </c>
      <c r="H453" s="7">
        <f>(INDEX('Project Pipeline'!$B$8:$B$130,MATCH($B453,'Project Pipeline'!$A$7:$A$130,0)+6,1)*INDEX('Project Pipeline'!$B$8:$B$130,MATCH($B453,'Project Pipeline'!$A$7:$A$130,0)+13,1)+INDEX('Project Pipeline'!$B$8:$B$130,MATCH($B453,'Project Pipeline'!$A$7:$A$130,0)+7,1)*(INDEX('Project Pipeline'!$B$8:$B$130,MATCH($B453,'Project Pipeline'!$A$7:$A$130,0)+14,1)-INDEX('Project Pipeline'!$B$8:$B$130,MATCH($B453,'Project Pipeline'!$A$7:$A$130,0)+13,1)))/INDEX('Project Pipeline'!$B$8:$B$130,MATCH($B453,'Project Pipeline'!$A$7:$A$130,0)+14,1)</f>
        <v>0.75</v>
      </c>
      <c r="I453" s="6">
        <f>INDEX('Project Pipeline'!$B$8:$B$130,MATCH($B453,'Project Pipeline'!$A$7:$A$130,0)+13,1)</f>
        <v>28.691659673197091</v>
      </c>
      <c r="J453" s="6">
        <f>INDEX('Project Pipeline'!$B$8:$B$130,MATCH($B453,'Project Pipeline'!$A$7:$A$130,0)+14,1)</f>
        <v>60</v>
      </c>
    </row>
    <row r="454" spans="1:10" x14ac:dyDescent="0.2">
      <c r="A454" s="604">
        <f t="shared" si="72"/>
        <v>22</v>
      </c>
      <c r="B454" s="604" t="s">
        <v>463</v>
      </c>
      <c r="C454" s="2">
        <f t="shared" si="73"/>
        <v>6</v>
      </c>
      <c r="D454" s="28" t="str">
        <f t="shared" si="63"/>
        <v>022-006</v>
      </c>
      <c r="E454" s="604">
        <f t="shared" si="74"/>
        <v>43</v>
      </c>
      <c r="F454" s="32">
        <f>INDEX('Project Pipeline'!$B$8:$B$130,MATCH($B454,'Project Pipeline'!$A$7:$A$130,0),1)</f>
        <v>20000</v>
      </c>
      <c r="G454" s="32">
        <f>INDEX('Project Pipeline'!$B$8:$B$130,MATCH($B454,'Project Pipeline'!$A$7:$A$130,0)+3,1)*12</f>
        <v>30000</v>
      </c>
      <c r="H454" s="7">
        <f>(INDEX('Project Pipeline'!$B$8:$B$130,MATCH($B454,'Project Pipeline'!$A$7:$A$130,0)+6,1)*INDEX('Project Pipeline'!$B$8:$B$130,MATCH($B454,'Project Pipeline'!$A$7:$A$130,0)+13,1)+INDEX('Project Pipeline'!$B$8:$B$130,MATCH($B454,'Project Pipeline'!$A$7:$A$130,0)+7,1)*(INDEX('Project Pipeline'!$B$8:$B$130,MATCH($B454,'Project Pipeline'!$A$7:$A$130,0)+14,1)-INDEX('Project Pipeline'!$B$8:$B$130,MATCH($B454,'Project Pipeline'!$A$7:$A$130,0)+13,1)))/INDEX('Project Pipeline'!$B$8:$B$130,MATCH($B454,'Project Pipeline'!$A$7:$A$130,0)+14,1)</f>
        <v>0.75</v>
      </c>
      <c r="I454" s="6">
        <f>INDEX('Project Pipeline'!$B$8:$B$130,MATCH($B454,'Project Pipeline'!$A$7:$A$130,0)+13,1)</f>
        <v>28.691659673197091</v>
      </c>
      <c r="J454" s="6">
        <f>INDEX('Project Pipeline'!$B$8:$B$130,MATCH($B454,'Project Pipeline'!$A$7:$A$130,0)+14,1)</f>
        <v>60</v>
      </c>
    </row>
    <row r="455" spans="1:10" x14ac:dyDescent="0.2">
      <c r="A455" s="604">
        <f t="shared" si="72"/>
        <v>22</v>
      </c>
      <c r="B455" s="604" t="s">
        <v>463</v>
      </c>
      <c r="C455" s="2">
        <f t="shared" si="73"/>
        <v>7</v>
      </c>
      <c r="D455" s="28" t="str">
        <f t="shared" si="63"/>
        <v>022-007</v>
      </c>
      <c r="E455" s="604">
        <f t="shared" si="74"/>
        <v>44</v>
      </c>
      <c r="F455" s="32">
        <f>INDEX('Project Pipeline'!$B$8:$B$130,MATCH($B455,'Project Pipeline'!$A$7:$A$130,0),1)</f>
        <v>20000</v>
      </c>
      <c r="G455" s="32">
        <f>INDEX('Project Pipeline'!$B$8:$B$130,MATCH($B455,'Project Pipeline'!$A$7:$A$130,0)+3,1)*12</f>
        <v>30000</v>
      </c>
      <c r="H455" s="7">
        <f>(INDEX('Project Pipeline'!$B$8:$B$130,MATCH($B455,'Project Pipeline'!$A$7:$A$130,0)+6,1)*INDEX('Project Pipeline'!$B$8:$B$130,MATCH($B455,'Project Pipeline'!$A$7:$A$130,0)+13,1)+INDEX('Project Pipeline'!$B$8:$B$130,MATCH($B455,'Project Pipeline'!$A$7:$A$130,0)+7,1)*(INDEX('Project Pipeline'!$B$8:$B$130,MATCH($B455,'Project Pipeline'!$A$7:$A$130,0)+14,1)-INDEX('Project Pipeline'!$B$8:$B$130,MATCH($B455,'Project Pipeline'!$A$7:$A$130,0)+13,1)))/INDEX('Project Pipeline'!$B$8:$B$130,MATCH($B455,'Project Pipeline'!$A$7:$A$130,0)+14,1)</f>
        <v>0.75</v>
      </c>
      <c r="I455" s="6">
        <f>INDEX('Project Pipeline'!$B$8:$B$130,MATCH($B455,'Project Pipeline'!$A$7:$A$130,0)+13,1)</f>
        <v>28.691659673197091</v>
      </c>
      <c r="J455" s="6">
        <f>INDEX('Project Pipeline'!$B$8:$B$130,MATCH($B455,'Project Pipeline'!$A$7:$A$130,0)+14,1)</f>
        <v>60</v>
      </c>
    </row>
    <row r="456" spans="1:10" x14ac:dyDescent="0.2">
      <c r="A456" s="604">
        <f t="shared" si="72"/>
        <v>22</v>
      </c>
      <c r="B456" s="604" t="s">
        <v>463</v>
      </c>
      <c r="C456" s="2">
        <f t="shared" si="73"/>
        <v>8</v>
      </c>
      <c r="D456" s="28" t="str">
        <f t="shared" si="63"/>
        <v>022-008</v>
      </c>
      <c r="E456" s="604">
        <f t="shared" si="74"/>
        <v>44</v>
      </c>
      <c r="F456" s="32">
        <f>INDEX('Project Pipeline'!$B$8:$B$130,MATCH($B456,'Project Pipeline'!$A$7:$A$130,0),1)</f>
        <v>20000</v>
      </c>
      <c r="G456" s="32">
        <f>INDEX('Project Pipeline'!$B$8:$B$130,MATCH($B456,'Project Pipeline'!$A$7:$A$130,0)+3,1)*12</f>
        <v>30000</v>
      </c>
      <c r="H456" s="7">
        <f>(INDEX('Project Pipeline'!$B$8:$B$130,MATCH($B456,'Project Pipeline'!$A$7:$A$130,0)+6,1)*INDEX('Project Pipeline'!$B$8:$B$130,MATCH($B456,'Project Pipeline'!$A$7:$A$130,0)+13,1)+INDEX('Project Pipeline'!$B$8:$B$130,MATCH($B456,'Project Pipeline'!$A$7:$A$130,0)+7,1)*(INDEX('Project Pipeline'!$B$8:$B$130,MATCH($B456,'Project Pipeline'!$A$7:$A$130,0)+14,1)-INDEX('Project Pipeline'!$B$8:$B$130,MATCH($B456,'Project Pipeline'!$A$7:$A$130,0)+13,1)))/INDEX('Project Pipeline'!$B$8:$B$130,MATCH($B456,'Project Pipeline'!$A$7:$A$130,0)+14,1)</f>
        <v>0.75</v>
      </c>
      <c r="I456" s="6">
        <f>INDEX('Project Pipeline'!$B$8:$B$130,MATCH($B456,'Project Pipeline'!$A$7:$A$130,0)+13,1)</f>
        <v>28.691659673197091</v>
      </c>
      <c r="J456" s="6">
        <f>INDEX('Project Pipeline'!$B$8:$B$130,MATCH($B456,'Project Pipeline'!$A$7:$A$130,0)+14,1)</f>
        <v>60</v>
      </c>
    </row>
    <row r="457" spans="1:10" x14ac:dyDescent="0.2">
      <c r="A457" s="604">
        <f t="shared" si="72"/>
        <v>22</v>
      </c>
      <c r="B457" s="604" t="s">
        <v>464</v>
      </c>
      <c r="C457" s="2">
        <f t="shared" si="73"/>
        <v>9</v>
      </c>
      <c r="D457" s="28" t="str">
        <f t="shared" ref="D457:D520" si="75">TEXT(A457,"000")&amp;"-"&amp;TEXT(C457,"000")</f>
        <v>022-009</v>
      </c>
      <c r="E457" s="604">
        <f t="shared" si="74"/>
        <v>35</v>
      </c>
      <c r="F457" s="32">
        <f>INDEX('Project Pipeline'!$B$8:$B$130,MATCH($B457,'Project Pipeline'!$A$7:$A$130,0),1)</f>
        <v>10000</v>
      </c>
      <c r="G457" s="32">
        <f>INDEX('Project Pipeline'!$B$8:$B$130,MATCH($B457,'Project Pipeline'!$A$7:$A$130,0)+3,1)*12</f>
        <v>4800</v>
      </c>
      <c r="H457" s="7">
        <f>(INDEX('Project Pipeline'!$B$8:$B$130,MATCH($B457,'Project Pipeline'!$A$7:$A$130,0)+6,1)*INDEX('Project Pipeline'!$B$8:$B$130,MATCH($B457,'Project Pipeline'!$A$7:$A$130,0)+13,1)+INDEX('Project Pipeline'!$B$8:$B$130,MATCH($B457,'Project Pipeline'!$A$7:$A$130,0)+7,1)*(INDEX('Project Pipeline'!$B$8:$B$130,MATCH($B457,'Project Pipeline'!$A$7:$A$130,0)+14,1)-INDEX('Project Pipeline'!$B$8:$B$130,MATCH($B457,'Project Pipeline'!$A$7:$A$130,0)+13,1)))/INDEX('Project Pipeline'!$B$8:$B$130,MATCH($B457,'Project Pipeline'!$A$7:$A$130,0)+14,1)</f>
        <v>0.75</v>
      </c>
      <c r="I457" s="6">
        <f>INDEX('Project Pipeline'!$B$8:$B$130,MATCH($B457,'Project Pipeline'!$A$7:$A$130,0)+13,1)</f>
        <v>57.680135957776329</v>
      </c>
      <c r="J457" s="6">
        <f>INDEX('Project Pipeline'!$B$8:$B$130,MATCH($B457,'Project Pipeline'!$A$7:$A$130,0)+14,1)</f>
        <v>60</v>
      </c>
    </row>
    <row r="458" spans="1:10" x14ac:dyDescent="0.2">
      <c r="A458" s="604">
        <f t="shared" si="72"/>
        <v>22</v>
      </c>
      <c r="B458" s="604" t="s">
        <v>464</v>
      </c>
      <c r="C458" s="2">
        <f t="shared" si="73"/>
        <v>10</v>
      </c>
      <c r="D458" s="28" t="str">
        <f t="shared" si="75"/>
        <v>022-010</v>
      </c>
      <c r="E458" s="604">
        <f t="shared" si="74"/>
        <v>38</v>
      </c>
      <c r="F458" s="32">
        <f>INDEX('Project Pipeline'!$B$8:$B$130,MATCH($B458,'Project Pipeline'!$A$7:$A$130,0),1)</f>
        <v>10000</v>
      </c>
      <c r="G458" s="32">
        <f>INDEX('Project Pipeline'!$B$8:$B$130,MATCH($B458,'Project Pipeline'!$A$7:$A$130,0)+3,1)*12</f>
        <v>4800</v>
      </c>
      <c r="H458" s="7">
        <f>(INDEX('Project Pipeline'!$B$8:$B$130,MATCH($B458,'Project Pipeline'!$A$7:$A$130,0)+6,1)*INDEX('Project Pipeline'!$B$8:$B$130,MATCH($B458,'Project Pipeline'!$A$7:$A$130,0)+13,1)+INDEX('Project Pipeline'!$B$8:$B$130,MATCH($B458,'Project Pipeline'!$A$7:$A$130,0)+7,1)*(INDEX('Project Pipeline'!$B$8:$B$130,MATCH($B458,'Project Pipeline'!$A$7:$A$130,0)+14,1)-INDEX('Project Pipeline'!$B$8:$B$130,MATCH($B458,'Project Pipeline'!$A$7:$A$130,0)+13,1)))/INDEX('Project Pipeline'!$B$8:$B$130,MATCH($B458,'Project Pipeline'!$A$7:$A$130,0)+14,1)</f>
        <v>0.75</v>
      </c>
      <c r="I458" s="6">
        <f>INDEX('Project Pipeline'!$B$8:$B$130,MATCH($B458,'Project Pipeline'!$A$7:$A$130,0)+13,1)</f>
        <v>57.680135957776329</v>
      </c>
      <c r="J458" s="6">
        <f>INDEX('Project Pipeline'!$B$8:$B$130,MATCH($B458,'Project Pipeline'!$A$7:$A$130,0)+14,1)</f>
        <v>60</v>
      </c>
    </row>
    <row r="459" spans="1:10" x14ac:dyDescent="0.2">
      <c r="A459" s="604">
        <f t="shared" si="72"/>
        <v>22</v>
      </c>
      <c r="B459" s="604" t="s">
        <v>464</v>
      </c>
      <c r="C459" s="2">
        <f t="shared" si="73"/>
        <v>11</v>
      </c>
      <c r="D459" s="28" t="str">
        <f t="shared" si="75"/>
        <v>022-011</v>
      </c>
      <c r="E459" s="604">
        <f t="shared" si="74"/>
        <v>41</v>
      </c>
      <c r="F459" s="32">
        <f>INDEX('Project Pipeline'!$B$8:$B$130,MATCH($B459,'Project Pipeline'!$A$7:$A$130,0),1)</f>
        <v>10000</v>
      </c>
      <c r="G459" s="32">
        <f>INDEX('Project Pipeline'!$B$8:$B$130,MATCH($B459,'Project Pipeline'!$A$7:$A$130,0)+3,1)*12</f>
        <v>4800</v>
      </c>
      <c r="H459" s="7">
        <f>(INDEX('Project Pipeline'!$B$8:$B$130,MATCH($B459,'Project Pipeline'!$A$7:$A$130,0)+6,1)*INDEX('Project Pipeline'!$B$8:$B$130,MATCH($B459,'Project Pipeline'!$A$7:$A$130,0)+13,1)+INDEX('Project Pipeline'!$B$8:$B$130,MATCH($B459,'Project Pipeline'!$A$7:$A$130,0)+7,1)*(INDEX('Project Pipeline'!$B$8:$B$130,MATCH($B459,'Project Pipeline'!$A$7:$A$130,0)+14,1)-INDEX('Project Pipeline'!$B$8:$B$130,MATCH($B459,'Project Pipeline'!$A$7:$A$130,0)+13,1)))/INDEX('Project Pipeline'!$B$8:$B$130,MATCH($B459,'Project Pipeline'!$A$7:$A$130,0)+14,1)</f>
        <v>0.75</v>
      </c>
      <c r="I459" s="6">
        <f>INDEX('Project Pipeline'!$B$8:$B$130,MATCH($B459,'Project Pipeline'!$A$7:$A$130,0)+13,1)</f>
        <v>57.680135957776329</v>
      </c>
      <c r="J459" s="6">
        <f>INDEX('Project Pipeline'!$B$8:$B$130,MATCH($B459,'Project Pipeline'!$A$7:$A$130,0)+14,1)</f>
        <v>60</v>
      </c>
    </row>
    <row r="460" spans="1:10" x14ac:dyDescent="0.2">
      <c r="A460" s="604">
        <f t="shared" si="72"/>
        <v>22</v>
      </c>
      <c r="B460" s="604" t="s">
        <v>464</v>
      </c>
      <c r="C460" s="2">
        <f t="shared" si="73"/>
        <v>12</v>
      </c>
      <c r="D460" s="28" t="str">
        <f t="shared" si="75"/>
        <v>022-012</v>
      </c>
      <c r="E460" s="604">
        <f t="shared" si="74"/>
        <v>44</v>
      </c>
      <c r="F460" s="32">
        <f>INDEX('Project Pipeline'!$B$8:$B$130,MATCH($B460,'Project Pipeline'!$A$7:$A$130,0),1)</f>
        <v>10000</v>
      </c>
      <c r="G460" s="32">
        <f>INDEX('Project Pipeline'!$B$8:$B$130,MATCH($B460,'Project Pipeline'!$A$7:$A$130,0)+3,1)*12</f>
        <v>4800</v>
      </c>
      <c r="H460" s="7">
        <f>(INDEX('Project Pipeline'!$B$8:$B$130,MATCH($B460,'Project Pipeline'!$A$7:$A$130,0)+6,1)*INDEX('Project Pipeline'!$B$8:$B$130,MATCH($B460,'Project Pipeline'!$A$7:$A$130,0)+13,1)+INDEX('Project Pipeline'!$B$8:$B$130,MATCH($B460,'Project Pipeline'!$A$7:$A$130,0)+7,1)*(INDEX('Project Pipeline'!$B$8:$B$130,MATCH($B460,'Project Pipeline'!$A$7:$A$130,0)+14,1)-INDEX('Project Pipeline'!$B$8:$B$130,MATCH($B460,'Project Pipeline'!$A$7:$A$130,0)+13,1)))/INDEX('Project Pipeline'!$B$8:$B$130,MATCH($B460,'Project Pipeline'!$A$7:$A$130,0)+14,1)</f>
        <v>0.75</v>
      </c>
      <c r="I460" s="6">
        <f>INDEX('Project Pipeline'!$B$8:$B$130,MATCH($B460,'Project Pipeline'!$A$7:$A$130,0)+13,1)</f>
        <v>57.680135957776329</v>
      </c>
      <c r="J460" s="6">
        <f>INDEX('Project Pipeline'!$B$8:$B$130,MATCH($B460,'Project Pipeline'!$A$7:$A$130,0)+14,1)</f>
        <v>60</v>
      </c>
    </row>
    <row r="461" spans="1:10" x14ac:dyDescent="0.2">
      <c r="A461" s="604">
        <f t="shared" si="72"/>
        <v>22</v>
      </c>
      <c r="B461" s="604" t="s">
        <v>14</v>
      </c>
      <c r="C461" s="2">
        <f t="shared" si="73"/>
        <v>13</v>
      </c>
      <c r="D461" s="28" t="str">
        <f t="shared" si="75"/>
        <v>022-013</v>
      </c>
      <c r="E461" s="604">
        <f t="shared" si="74"/>
        <v>35</v>
      </c>
      <c r="F461" s="32">
        <f>INDEX('Project Pipeline'!$B$8:$B$130,MATCH($B461,'Project Pipeline'!$A$7:$A$130,0),1)</f>
        <v>2000</v>
      </c>
      <c r="G461" s="32">
        <f>INDEX('Project Pipeline'!$B$8:$B$130,MATCH($B461,'Project Pipeline'!$A$7:$A$130,0)+3,1)*12</f>
        <v>2400</v>
      </c>
      <c r="H461" s="7">
        <f>(INDEX('Project Pipeline'!$B$8:$B$130,MATCH($B461,'Project Pipeline'!$A$7:$A$130,0)+6,1)*INDEX('Project Pipeline'!$B$8:$B$130,MATCH($B461,'Project Pipeline'!$A$7:$A$130,0)+13,1)+INDEX('Project Pipeline'!$B$8:$B$130,MATCH($B461,'Project Pipeline'!$A$7:$A$130,0)+7,1)*(INDEX('Project Pipeline'!$B$8:$B$130,MATCH($B461,'Project Pipeline'!$A$7:$A$130,0)+14,1)-INDEX('Project Pipeline'!$B$8:$B$130,MATCH($B461,'Project Pipeline'!$A$7:$A$130,0)+13,1)))/INDEX('Project Pipeline'!$B$8:$B$130,MATCH($B461,'Project Pipeline'!$A$7:$A$130,0)+14,1)</f>
        <v>0.75</v>
      </c>
      <c r="I461" s="6">
        <f>INDEX('Project Pipeline'!$B$8:$B$130,MATCH($B461,'Project Pipeline'!$A$7:$A$130,0)+13,1)</f>
        <v>21.124739598583997</v>
      </c>
      <c r="J461" s="6">
        <f>INDEX('Project Pipeline'!$B$8:$B$130,MATCH($B461,'Project Pipeline'!$A$7:$A$130,0)+14,1)</f>
        <v>60</v>
      </c>
    </row>
    <row r="462" spans="1:10" x14ac:dyDescent="0.2">
      <c r="A462" s="604">
        <f t="shared" si="72"/>
        <v>22</v>
      </c>
      <c r="B462" s="604" t="s">
        <v>14</v>
      </c>
      <c r="C462" s="2">
        <f t="shared" si="73"/>
        <v>14</v>
      </c>
      <c r="D462" s="28" t="str">
        <f t="shared" si="75"/>
        <v>022-014</v>
      </c>
      <c r="E462" s="604">
        <f t="shared" si="74"/>
        <v>37</v>
      </c>
      <c r="F462" s="32">
        <f>INDEX('Project Pipeline'!$B$8:$B$130,MATCH($B462,'Project Pipeline'!$A$7:$A$130,0),1)</f>
        <v>2000</v>
      </c>
      <c r="G462" s="32">
        <f>INDEX('Project Pipeline'!$B$8:$B$130,MATCH($B462,'Project Pipeline'!$A$7:$A$130,0)+3,1)*12</f>
        <v>2400</v>
      </c>
      <c r="H462" s="7">
        <f>(INDEX('Project Pipeline'!$B$8:$B$130,MATCH($B462,'Project Pipeline'!$A$7:$A$130,0)+6,1)*INDEX('Project Pipeline'!$B$8:$B$130,MATCH($B462,'Project Pipeline'!$A$7:$A$130,0)+13,1)+INDEX('Project Pipeline'!$B$8:$B$130,MATCH($B462,'Project Pipeline'!$A$7:$A$130,0)+7,1)*(INDEX('Project Pipeline'!$B$8:$B$130,MATCH($B462,'Project Pipeline'!$A$7:$A$130,0)+14,1)-INDEX('Project Pipeline'!$B$8:$B$130,MATCH($B462,'Project Pipeline'!$A$7:$A$130,0)+13,1)))/INDEX('Project Pipeline'!$B$8:$B$130,MATCH($B462,'Project Pipeline'!$A$7:$A$130,0)+14,1)</f>
        <v>0.75</v>
      </c>
      <c r="I462" s="6">
        <f>INDEX('Project Pipeline'!$B$8:$B$130,MATCH($B462,'Project Pipeline'!$A$7:$A$130,0)+13,1)</f>
        <v>21.124739598583997</v>
      </c>
      <c r="J462" s="6">
        <f>INDEX('Project Pipeline'!$B$8:$B$130,MATCH($B462,'Project Pipeline'!$A$7:$A$130,0)+14,1)</f>
        <v>60</v>
      </c>
    </row>
    <row r="463" spans="1:10" x14ac:dyDescent="0.2">
      <c r="A463" s="604">
        <f t="shared" si="72"/>
        <v>22</v>
      </c>
      <c r="B463" s="604" t="s">
        <v>14</v>
      </c>
      <c r="C463" s="2">
        <f t="shared" si="73"/>
        <v>15</v>
      </c>
      <c r="D463" s="28" t="str">
        <f t="shared" si="75"/>
        <v>022-015</v>
      </c>
      <c r="E463" s="604">
        <f t="shared" si="74"/>
        <v>39</v>
      </c>
      <c r="F463" s="32">
        <f>INDEX('Project Pipeline'!$B$8:$B$130,MATCH($B463,'Project Pipeline'!$A$7:$A$130,0),1)</f>
        <v>2000</v>
      </c>
      <c r="G463" s="32">
        <f>INDEX('Project Pipeline'!$B$8:$B$130,MATCH($B463,'Project Pipeline'!$A$7:$A$130,0)+3,1)*12</f>
        <v>2400</v>
      </c>
      <c r="H463" s="7">
        <f>(INDEX('Project Pipeline'!$B$8:$B$130,MATCH($B463,'Project Pipeline'!$A$7:$A$130,0)+6,1)*INDEX('Project Pipeline'!$B$8:$B$130,MATCH($B463,'Project Pipeline'!$A$7:$A$130,0)+13,1)+INDEX('Project Pipeline'!$B$8:$B$130,MATCH($B463,'Project Pipeline'!$A$7:$A$130,0)+7,1)*(INDEX('Project Pipeline'!$B$8:$B$130,MATCH($B463,'Project Pipeline'!$A$7:$A$130,0)+14,1)-INDEX('Project Pipeline'!$B$8:$B$130,MATCH($B463,'Project Pipeline'!$A$7:$A$130,0)+13,1)))/INDEX('Project Pipeline'!$B$8:$B$130,MATCH($B463,'Project Pipeline'!$A$7:$A$130,0)+14,1)</f>
        <v>0.75</v>
      </c>
      <c r="I463" s="6">
        <f>INDEX('Project Pipeline'!$B$8:$B$130,MATCH($B463,'Project Pipeline'!$A$7:$A$130,0)+13,1)</f>
        <v>21.124739598583997</v>
      </c>
      <c r="J463" s="6">
        <f>INDEX('Project Pipeline'!$B$8:$B$130,MATCH($B463,'Project Pipeline'!$A$7:$A$130,0)+14,1)</f>
        <v>60</v>
      </c>
    </row>
    <row r="464" spans="1:10" x14ac:dyDescent="0.2">
      <c r="A464" s="604">
        <f t="shared" si="72"/>
        <v>22</v>
      </c>
      <c r="B464" s="604" t="s">
        <v>14</v>
      </c>
      <c r="C464" s="2">
        <f t="shared" si="73"/>
        <v>16</v>
      </c>
      <c r="D464" s="28" t="str">
        <f t="shared" si="75"/>
        <v>022-016</v>
      </c>
      <c r="E464" s="604">
        <f t="shared" si="74"/>
        <v>41</v>
      </c>
      <c r="F464" s="32">
        <f>INDEX('Project Pipeline'!$B$8:$B$130,MATCH($B464,'Project Pipeline'!$A$7:$A$130,0),1)</f>
        <v>2000</v>
      </c>
      <c r="G464" s="32">
        <f>INDEX('Project Pipeline'!$B$8:$B$130,MATCH($B464,'Project Pipeline'!$A$7:$A$130,0)+3,1)*12</f>
        <v>2400</v>
      </c>
      <c r="H464" s="7">
        <f>(INDEX('Project Pipeline'!$B$8:$B$130,MATCH($B464,'Project Pipeline'!$A$7:$A$130,0)+6,1)*INDEX('Project Pipeline'!$B$8:$B$130,MATCH($B464,'Project Pipeline'!$A$7:$A$130,0)+13,1)+INDEX('Project Pipeline'!$B$8:$B$130,MATCH($B464,'Project Pipeline'!$A$7:$A$130,0)+7,1)*(INDEX('Project Pipeline'!$B$8:$B$130,MATCH($B464,'Project Pipeline'!$A$7:$A$130,0)+14,1)-INDEX('Project Pipeline'!$B$8:$B$130,MATCH($B464,'Project Pipeline'!$A$7:$A$130,0)+13,1)))/INDEX('Project Pipeline'!$B$8:$B$130,MATCH($B464,'Project Pipeline'!$A$7:$A$130,0)+14,1)</f>
        <v>0.75</v>
      </c>
      <c r="I464" s="6">
        <f>INDEX('Project Pipeline'!$B$8:$B$130,MATCH($B464,'Project Pipeline'!$A$7:$A$130,0)+13,1)</f>
        <v>21.124739598583997</v>
      </c>
      <c r="J464" s="6">
        <f>INDEX('Project Pipeline'!$B$8:$B$130,MATCH($B464,'Project Pipeline'!$A$7:$A$130,0)+14,1)</f>
        <v>60</v>
      </c>
    </row>
    <row r="465" spans="1:10" x14ac:dyDescent="0.2">
      <c r="A465" s="604">
        <f t="shared" si="72"/>
        <v>22</v>
      </c>
      <c r="B465" s="604" t="s">
        <v>14</v>
      </c>
      <c r="C465" s="2">
        <f t="shared" si="73"/>
        <v>17</v>
      </c>
      <c r="D465" s="28" t="str">
        <f t="shared" si="75"/>
        <v>022-017</v>
      </c>
      <c r="E465" s="604">
        <f t="shared" si="74"/>
        <v>43</v>
      </c>
      <c r="F465" s="32">
        <f>INDEX('Project Pipeline'!$B$8:$B$130,MATCH($B465,'Project Pipeline'!$A$7:$A$130,0),1)</f>
        <v>2000</v>
      </c>
      <c r="G465" s="32">
        <f>INDEX('Project Pipeline'!$B$8:$B$130,MATCH($B465,'Project Pipeline'!$A$7:$A$130,0)+3,1)*12</f>
        <v>2400</v>
      </c>
      <c r="H465" s="7">
        <f>(INDEX('Project Pipeline'!$B$8:$B$130,MATCH($B465,'Project Pipeline'!$A$7:$A$130,0)+6,1)*INDEX('Project Pipeline'!$B$8:$B$130,MATCH($B465,'Project Pipeline'!$A$7:$A$130,0)+13,1)+INDEX('Project Pipeline'!$B$8:$B$130,MATCH($B465,'Project Pipeline'!$A$7:$A$130,0)+7,1)*(INDEX('Project Pipeline'!$B$8:$B$130,MATCH($B465,'Project Pipeline'!$A$7:$A$130,0)+14,1)-INDEX('Project Pipeline'!$B$8:$B$130,MATCH($B465,'Project Pipeline'!$A$7:$A$130,0)+13,1)))/INDEX('Project Pipeline'!$B$8:$B$130,MATCH($B465,'Project Pipeline'!$A$7:$A$130,0)+14,1)</f>
        <v>0.75</v>
      </c>
      <c r="I465" s="6">
        <f>INDEX('Project Pipeline'!$B$8:$B$130,MATCH($B465,'Project Pipeline'!$A$7:$A$130,0)+13,1)</f>
        <v>21.124739598583997</v>
      </c>
      <c r="J465" s="6">
        <f>INDEX('Project Pipeline'!$B$8:$B$130,MATCH($B465,'Project Pipeline'!$A$7:$A$130,0)+14,1)</f>
        <v>60</v>
      </c>
    </row>
    <row r="466" spans="1:10" x14ac:dyDescent="0.2">
      <c r="A466" s="604">
        <f t="shared" si="72"/>
        <v>22</v>
      </c>
      <c r="B466" s="604" t="s">
        <v>14</v>
      </c>
      <c r="C466" s="2">
        <f t="shared" si="73"/>
        <v>18</v>
      </c>
      <c r="D466" s="28" t="str">
        <f t="shared" si="75"/>
        <v>022-018</v>
      </c>
      <c r="E466" s="604">
        <f t="shared" si="74"/>
        <v>45</v>
      </c>
      <c r="F466" s="32">
        <f>INDEX('Project Pipeline'!$B$8:$B$130,MATCH($B466,'Project Pipeline'!$A$7:$A$130,0),1)</f>
        <v>2000</v>
      </c>
      <c r="G466" s="32">
        <f>INDEX('Project Pipeline'!$B$8:$B$130,MATCH($B466,'Project Pipeline'!$A$7:$A$130,0)+3,1)*12</f>
        <v>2400</v>
      </c>
      <c r="H466" s="7">
        <f>(INDEX('Project Pipeline'!$B$8:$B$130,MATCH($B466,'Project Pipeline'!$A$7:$A$130,0)+6,1)*INDEX('Project Pipeline'!$B$8:$B$130,MATCH($B466,'Project Pipeline'!$A$7:$A$130,0)+13,1)+INDEX('Project Pipeline'!$B$8:$B$130,MATCH($B466,'Project Pipeline'!$A$7:$A$130,0)+7,1)*(INDEX('Project Pipeline'!$B$8:$B$130,MATCH($B466,'Project Pipeline'!$A$7:$A$130,0)+14,1)-INDEX('Project Pipeline'!$B$8:$B$130,MATCH($B466,'Project Pipeline'!$A$7:$A$130,0)+13,1)))/INDEX('Project Pipeline'!$B$8:$B$130,MATCH($B466,'Project Pipeline'!$A$7:$A$130,0)+14,1)</f>
        <v>0.75</v>
      </c>
      <c r="I466" s="6">
        <f>INDEX('Project Pipeline'!$B$8:$B$130,MATCH($B466,'Project Pipeline'!$A$7:$A$130,0)+13,1)</f>
        <v>21.124739598583997</v>
      </c>
      <c r="J466" s="6">
        <f>INDEX('Project Pipeline'!$B$8:$B$130,MATCH($B466,'Project Pipeline'!$A$7:$A$130,0)+14,1)</f>
        <v>60</v>
      </c>
    </row>
    <row r="467" spans="1:10" x14ac:dyDescent="0.2">
      <c r="A467" s="604">
        <f t="shared" si="72"/>
        <v>22</v>
      </c>
      <c r="B467" s="604" t="s">
        <v>41</v>
      </c>
      <c r="C467" s="2">
        <f t="shared" si="73"/>
        <v>19</v>
      </c>
      <c r="D467" s="28" t="str">
        <f t="shared" si="75"/>
        <v>022-019</v>
      </c>
      <c r="E467" s="604">
        <f t="shared" si="74"/>
        <v>39</v>
      </c>
      <c r="F467" s="32">
        <f>INDEX('Project Pipeline'!$B$8:$B$130,MATCH($B467,'Project Pipeline'!$A$7:$A$130,0),1)</f>
        <v>25000</v>
      </c>
      <c r="G467" s="32">
        <f>INDEX('Project Pipeline'!$B$8:$B$130,MATCH($B467,'Project Pipeline'!$A$7:$A$130,0)+3,1)*12</f>
        <v>24000</v>
      </c>
      <c r="H467" s="7">
        <f>(INDEX('Project Pipeline'!$B$8:$B$130,MATCH($B467,'Project Pipeline'!$A$7:$A$130,0)+6,1)*INDEX('Project Pipeline'!$B$8:$B$130,MATCH($B467,'Project Pipeline'!$A$7:$A$130,0)+13,1)+INDEX('Project Pipeline'!$B$8:$B$130,MATCH($B467,'Project Pipeline'!$A$7:$A$130,0)+7,1)*(INDEX('Project Pipeline'!$B$8:$B$130,MATCH($B467,'Project Pipeline'!$A$7:$A$130,0)+14,1)-INDEX('Project Pipeline'!$B$8:$B$130,MATCH($B467,'Project Pipeline'!$A$7:$A$130,0)+13,1)))/INDEX('Project Pipeline'!$B$8:$B$130,MATCH($B467,'Project Pipeline'!$A$7:$A$130,0)+14,1)</f>
        <v>0.74999999999999989</v>
      </c>
      <c r="I467" s="6">
        <f>INDEX('Project Pipeline'!$B$8:$B$130,MATCH($B467,'Project Pipeline'!$A$7:$A$130,0)+13,1)</f>
        <v>26.772988721793375</v>
      </c>
      <c r="J467" s="6">
        <f>INDEX('Project Pipeline'!$B$8:$B$130,MATCH($B467,'Project Pipeline'!$A$7:$A$130,0)+14,1)</f>
        <v>120</v>
      </c>
    </row>
    <row r="468" spans="1:10" x14ac:dyDescent="0.2">
      <c r="A468" s="604">
        <f t="shared" si="72"/>
        <v>22</v>
      </c>
      <c r="B468" s="604" t="s">
        <v>41</v>
      </c>
      <c r="C468" s="2">
        <f t="shared" si="73"/>
        <v>20</v>
      </c>
      <c r="D468" s="28" t="str">
        <f t="shared" si="75"/>
        <v>022-020</v>
      </c>
      <c r="E468" s="604">
        <f t="shared" si="74"/>
        <v>45</v>
      </c>
      <c r="F468" s="32">
        <f>INDEX('Project Pipeline'!$B$8:$B$130,MATCH($B468,'Project Pipeline'!$A$7:$A$130,0),1)</f>
        <v>25000</v>
      </c>
      <c r="G468" s="32">
        <f>INDEX('Project Pipeline'!$B$8:$B$130,MATCH($B468,'Project Pipeline'!$A$7:$A$130,0)+3,1)*12</f>
        <v>24000</v>
      </c>
      <c r="H468" s="7">
        <f>(INDEX('Project Pipeline'!$B$8:$B$130,MATCH($B468,'Project Pipeline'!$A$7:$A$130,0)+6,1)*INDEX('Project Pipeline'!$B$8:$B$130,MATCH($B468,'Project Pipeline'!$A$7:$A$130,0)+13,1)+INDEX('Project Pipeline'!$B$8:$B$130,MATCH($B468,'Project Pipeline'!$A$7:$A$130,0)+7,1)*(INDEX('Project Pipeline'!$B$8:$B$130,MATCH($B468,'Project Pipeline'!$A$7:$A$130,0)+14,1)-INDEX('Project Pipeline'!$B$8:$B$130,MATCH($B468,'Project Pipeline'!$A$7:$A$130,0)+13,1)))/INDEX('Project Pipeline'!$B$8:$B$130,MATCH($B468,'Project Pipeline'!$A$7:$A$130,0)+14,1)</f>
        <v>0.74999999999999989</v>
      </c>
      <c r="I468" s="6">
        <f>INDEX('Project Pipeline'!$B$8:$B$130,MATCH($B468,'Project Pipeline'!$A$7:$A$130,0)+13,1)</f>
        <v>26.772988721793375</v>
      </c>
      <c r="J468" s="6">
        <f>INDEX('Project Pipeline'!$B$8:$B$130,MATCH($B468,'Project Pipeline'!$A$7:$A$130,0)+14,1)</f>
        <v>120</v>
      </c>
    </row>
    <row r="469" spans="1:10" x14ac:dyDescent="0.2">
      <c r="A469" s="604">
        <f>A449+1</f>
        <v>23</v>
      </c>
      <c r="B469" s="604" t="s">
        <v>15</v>
      </c>
      <c r="C469" s="2">
        <v>1</v>
      </c>
      <c r="D469" s="28" t="str">
        <f t="shared" si="75"/>
        <v>023-001</v>
      </c>
      <c r="E469" s="604">
        <f t="shared" si="74"/>
        <v>34</v>
      </c>
      <c r="F469" s="32">
        <f>INDEX('Project Pipeline'!$B$8:$B$130,MATCH($B469,'Project Pipeline'!$A$7:$A$130,0),1)</f>
        <v>15000</v>
      </c>
      <c r="G469" s="32">
        <f>INDEX('Project Pipeline'!$B$8:$B$130,MATCH($B469,'Project Pipeline'!$A$7:$A$130,0)+3,1)*12</f>
        <v>6000</v>
      </c>
      <c r="H469" s="7">
        <f>(INDEX('Project Pipeline'!$B$8:$B$130,MATCH($B469,'Project Pipeline'!$A$7:$A$130,0)+6,1)*INDEX('Project Pipeline'!$B$8:$B$130,MATCH($B469,'Project Pipeline'!$A$7:$A$130,0)+13,1)+INDEX('Project Pipeline'!$B$8:$B$130,MATCH($B469,'Project Pipeline'!$A$7:$A$130,0)+7,1)*(INDEX('Project Pipeline'!$B$8:$B$130,MATCH($B469,'Project Pipeline'!$A$7:$A$130,0)+14,1)-INDEX('Project Pipeline'!$B$8:$B$130,MATCH($B469,'Project Pipeline'!$A$7:$A$130,0)+13,1)))/INDEX('Project Pipeline'!$B$8:$B$130,MATCH($B469,'Project Pipeline'!$A$7:$A$130,0)+14,1)</f>
        <v>0.75</v>
      </c>
      <c r="I469" s="6">
        <f>INDEX('Project Pipeline'!$B$8:$B$130,MATCH($B469,'Project Pipeline'!$A$7:$A$130,0)+13,1)</f>
        <v>71.513178015521419</v>
      </c>
      <c r="J469" s="6">
        <f>INDEX('Project Pipeline'!$B$8:$B$130,MATCH($B469,'Project Pipeline'!$A$7:$A$130,0)+14,1)</f>
        <v>96</v>
      </c>
    </row>
    <row r="470" spans="1:10" x14ac:dyDescent="0.2">
      <c r="A470" s="604">
        <f t="shared" ref="A470:A488" si="76">A450+1</f>
        <v>23</v>
      </c>
      <c r="B470" s="604" t="s">
        <v>15</v>
      </c>
      <c r="C470" s="2">
        <f t="shared" ref="C470:C488" si="77">C469+1</f>
        <v>2</v>
      </c>
      <c r="D470" s="28" t="str">
        <f t="shared" si="75"/>
        <v>023-002</v>
      </c>
      <c r="E470" s="604">
        <f t="shared" si="74"/>
        <v>37</v>
      </c>
      <c r="F470" s="32">
        <f>INDEX('Project Pipeline'!$B$8:$B$130,MATCH($B470,'Project Pipeline'!$A$7:$A$130,0),1)</f>
        <v>15000</v>
      </c>
      <c r="G470" s="32">
        <f>INDEX('Project Pipeline'!$B$8:$B$130,MATCH($B470,'Project Pipeline'!$A$7:$A$130,0)+3,1)*12</f>
        <v>6000</v>
      </c>
      <c r="H470" s="7">
        <f>(INDEX('Project Pipeline'!$B$8:$B$130,MATCH($B470,'Project Pipeline'!$A$7:$A$130,0)+6,1)*INDEX('Project Pipeline'!$B$8:$B$130,MATCH($B470,'Project Pipeline'!$A$7:$A$130,0)+13,1)+INDEX('Project Pipeline'!$B$8:$B$130,MATCH($B470,'Project Pipeline'!$A$7:$A$130,0)+7,1)*(INDEX('Project Pipeline'!$B$8:$B$130,MATCH($B470,'Project Pipeline'!$A$7:$A$130,0)+14,1)-INDEX('Project Pipeline'!$B$8:$B$130,MATCH($B470,'Project Pipeline'!$A$7:$A$130,0)+13,1)))/INDEX('Project Pipeline'!$B$8:$B$130,MATCH($B470,'Project Pipeline'!$A$7:$A$130,0)+14,1)</f>
        <v>0.75</v>
      </c>
      <c r="I470" s="6">
        <f>INDEX('Project Pipeline'!$B$8:$B$130,MATCH($B470,'Project Pipeline'!$A$7:$A$130,0)+13,1)</f>
        <v>71.513178015521419</v>
      </c>
      <c r="J470" s="6">
        <f>INDEX('Project Pipeline'!$B$8:$B$130,MATCH($B470,'Project Pipeline'!$A$7:$A$130,0)+14,1)</f>
        <v>96</v>
      </c>
    </row>
    <row r="471" spans="1:10" x14ac:dyDescent="0.2">
      <c r="A471" s="604">
        <f t="shared" si="76"/>
        <v>23</v>
      </c>
      <c r="B471" s="604" t="s">
        <v>15</v>
      </c>
      <c r="C471" s="2">
        <f t="shared" si="77"/>
        <v>3</v>
      </c>
      <c r="D471" s="28" t="str">
        <f t="shared" si="75"/>
        <v>023-003</v>
      </c>
      <c r="E471" s="604">
        <f t="shared" si="74"/>
        <v>40</v>
      </c>
      <c r="F471" s="32">
        <f>INDEX('Project Pipeline'!$B$8:$B$130,MATCH($B471,'Project Pipeline'!$A$7:$A$130,0),1)</f>
        <v>15000</v>
      </c>
      <c r="G471" s="32">
        <f>INDEX('Project Pipeline'!$B$8:$B$130,MATCH($B471,'Project Pipeline'!$A$7:$A$130,0)+3,1)*12</f>
        <v>6000</v>
      </c>
      <c r="H471" s="7">
        <f>(INDEX('Project Pipeline'!$B$8:$B$130,MATCH($B471,'Project Pipeline'!$A$7:$A$130,0)+6,1)*INDEX('Project Pipeline'!$B$8:$B$130,MATCH($B471,'Project Pipeline'!$A$7:$A$130,0)+13,1)+INDEX('Project Pipeline'!$B$8:$B$130,MATCH($B471,'Project Pipeline'!$A$7:$A$130,0)+7,1)*(INDEX('Project Pipeline'!$B$8:$B$130,MATCH($B471,'Project Pipeline'!$A$7:$A$130,0)+14,1)-INDEX('Project Pipeline'!$B$8:$B$130,MATCH($B471,'Project Pipeline'!$A$7:$A$130,0)+13,1)))/INDEX('Project Pipeline'!$B$8:$B$130,MATCH($B471,'Project Pipeline'!$A$7:$A$130,0)+14,1)</f>
        <v>0.75</v>
      </c>
      <c r="I471" s="6">
        <f>INDEX('Project Pipeline'!$B$8:$B$130,MATCH($B471,'Project Pipeline'!$A$7:$A$130,0)+13,1)</f>
        <v>71.513178015521419</v>
      </c>
      <c r="J471" s="6">
        <f>INDEX('Project Pipeline'!$B$8:$B$130,MATCH($B471,'Project Pipeline'!$A$7:$A$130,0)+14,1)</f>
        <v>96</v>
      </c>
    </row>
    <row r="472" spans="1:10" x14ac:dyDescent="0.2">
      <c r="A472" s="604">
        <f t="shared" si="76"/>
        <v>23</v>
      </c>
      <c r="B472" s="604" t="s">
        <v>15</v>
      </c>
      <c r="C472" s="2">
        <f t="shared" si="77"/>
        <v>4</v>
      </c>
      <c r="D472" s="28" t="str">
        <f t="shared" si="75"/>
        <v>023-004</v>
      </c>
      <c r="E472" s="604">
        <f t="shared" si="74"/>
        <v>42</v>
      </c>
      <c r="F472" s="32">
        <f>INDEX('Project Pipeline'!$B$8:$B$130,MATCH($B472,'Project Pipeline'!$A$7:$A$130,0),1)</f>
        <v>15000</v>
      </c>
      <c r="G472" s="32">
        <f>INDEX('Project Pipeline'!$B$8:$B$130,MATCH($B472,'Project Pipeline'!$A$7:$A$130,0)+3,1)*12</f>
        <v>6000</v>
      </c>
      <c r="H472" s="7">
        <f>(INDEX('Project Pipeline'!$B$8:$B$130,MATCH($B472,'Project Pipeline'!$A$7:$A$130,0)+6,1)*INDEX('Project Pipeline'!$B$8:$B$130,MATCH($B472,'Project Pipeline'!$A$7:$A$130,0)+13,1)+INDEX('Project Pipeline'!$B$8:$B$130,MATCH($B472,'Project Pipeline'!$A$7:$A$130,0)+7,1)*(INDEX('Project Pipeline'!$B$8:$B$130,MATCH($B472,'Project Pipeline'!$A$7:$A$130,0)+14,1)-INDEX('Project Pipeline'!$B$8:$B$130,MATCH($B472,'Project Pipeline'!$A$7:$A$130,0)+13,1)))/INDEX('Project Pipeline'!$B$8:$B$130,MATCH($B472,'Project Pipeline'!$A$7:$A$130,0)+14,1)</f>
        <v>0.75</v>
      </c>
      <c r="I472" s="6">
        <f>INDEX('Project Pipeline'!$B$8:$B$130,MATCH($B472,'Project Pipeline'!$A$7:$A$130,0)+13,1)</f>
        <v>71.513178015521419</v>
      </c>
      <c r="J472" s="6">
        <f>INDEX('Project Pipeline'!$B$8:$B$130,MATCH($B472,'Project Pipeline'!$A$7:$A$130,0)+14,1)</f>
        <v>96</v>
      </c>
    </row>
    <row r="473" spans="1:10" x14ac:dyDescent="0.2">
      <c r="A473" s="604">
        <f t="shared" si="76"/>
        <v>23</v>
      </c>
      <c r="B473" s="604" t="s">
        <v>463</v>
      </c>
      <c r="C473" s="2">
        <f t="shared" si="77"/>
        <v>5</v>
      </c>
      <c r="D473" s="28" t="str">
        <f t="shared" si="75"/>
        <v>023-005</v>
      </c>
      <c r="E473" s="604">
        <f t="shared" si="74"/>
        <v>43</v>
      </c>
      <c r="F473" s="32">
        <f>INDEX('Project Pipeline'!$B$8:$B$130,MATCH($B473,'Project Pipeline'!$A$7:$A$130,0),1)</f>
        <v>20000</v>
      </c>
      <c r="G473" s="32">
        <f>INDEX('Project Pipeline'!$B$8:$B$130,MATCH($B473,'Project Pipeline'!$A$7:$A$130,0)+3,1)*12</f>
        <v>30000</v>
      </c>
      <c r="H473" s="7">
        <f>(INDEX('Project Pipeline'!$B$8:$B$130,MATCH($B473,'Project Pipeline'!$A$7:$A$130,0)+6,1)*INDEX('Project Pipeline'!$B$8:$B$130,MATCH($B473,'Project Pipeline'!$A$7:$A$130,0)+13,1)+INDEX('Project Pipeline'!$B$8:$B$130,MATCH($B473,'Project Pipeline'!$A$7:$A$130,0)+7,1)*(INDEX('Project Pipeline'!$B$8:$B$130,MATCH($B473,'Project Pipeline'!$A$7:$A$130,0)+14,1)-INDEX('Project Pipeline'!$B$8:$B$130,MATCH($B473,'Project Pipeline'!$A$7:$A$130,0)+13,1)))/INDEX('Project Pipeline'!$B$8:$B$130,MATCH($B473,'Project Pipeline'!$A$7:$A$130,0)+14,1)</f>
        <v>0.75</v>
      </c>
      <c r="I473" s="6">
        <f>INDEX('Project Pipeline'!$B$8:$B$130,MATCH($B473,'Project Pipeline'!$A$7:$A$130,0)+13,1)</f>
        <v>28.691659673197091</v>
      </c>
      <c r="J473" s="6">
        <f>INDEX('Project Pipeline'!$B$8:$B$130,MATCH($B473,'Project Pipeline'!$A$7:$A$130,0)+14,1)</f>
        <v>60</v>
      </c>
    </row>
    <row r="474" spans="1:10" x14ac:dyDescent="0.2">
      <c r="A474" s="604">
        <f t="shared" si="76"/>
        <v>23</v>
      </c>
      <c r="B474" s="604" t="s">
        <v>463</v>
      </c>
      <c r="C474" s="2">
        <f t="shared" si="77"/>
        <v>6</v>
      </c>
      <c r="D474" s="28" t="str">
        <f t="shared" si="75"/>
        <v>023-006</v>
      </c>
      <c r="E474" s="604">
        <f t="shared" si="74"/>
        <v>43</v>
      </c>
      <c r="F474" s="32">
        <f>INDEX('Project Pipeline'!$B$8:$B$130,MATCH($B474,'Project Pipeline'!$A$7:$A$130,0),1)</f>
        <v>20000</v>
      </c>
      <c r="G474" s="32">
        <f>INDEX('Project Pipeline'!$B$8:$B$130,MATCH($B474,'Project Pipeline'!$A$7:$A$130,0)+3,1)*12</f>
        <v>30000</v>
      </c>
      <c r="H474" s="7">
        <f>(INDEX('Project Pipeline'!$B$8:$B$130,MATCH($B474,'Project Pipeline'!$A$7:$A$130,0)+6,1)*INDEX('Project Pipeline'!$B$8:$B$130,MATCH($B474,'Project Pipeline'!$A$7:$A$130,0)+13,1)+INDEX('Project Pipeline'!$B$8:$B$130,MATCH($B474,'Project Pipeline'!$A$7:$A$130,0)+7,1)*(INDEX('Project Pipeline'!$B$8:$B$130,MATCH($B474,'Project Pipeline'!$A$7:$A$130,0)+14,1)-INDEX('Project Pipeline'!$B$8:$B$130,MATCH($B474,'Project Pipeline'!$A$7:$A$130,0)+13,1)))/INDEX('Project Pipeline'!$B$8:$B$130,MATCH($B474,'Project Pipeline'!$A$7:$A$130,0)+14,1)</f>
        <v>0.75</v>
      </c>
      <c r="I474" s="6">
        <f>INDEX('Project Pipeline'!$B$8:$B$130,MATCH($B474,'Project Pipeline'!$A$7:$A$130,0)+13,1)</f>
        <v>28.691659673197091</v>
      </c>
      <c r="J474" s="6">
        <f>INDEX('Project Pipeline'!$B$8:$B$130,MATCH($B474,'Project Pipeline'!$A$7:$A$130,0)+14,1)</f>
        <v>60</v>
      </c>
    </row>
    <row r="475" spans="1:10" x14ac:dyDescent="0.2">
      <c r="A475" s="604">
        <f t="shared" si="76"/>
        <v>23</v>
      </c>
      <c r="B475" s="604" t="s">
        <v>463</v>
      </c>
      <c r="C475" s="2">
        <f t="shared" si="77"/>
        <v>7</v>
      </c>
      <c r="D475" s="28" t="str">
        <f t="shared" si="75"/>
        <v>023-007</v>
      </c>
      <c r="E475" s="604">
        <f t="shared" si="74"/>
        <v>44</v>
      </c>
      <c r="F475" s="32">
        <f>INDEX('Project Pipeline'!$B$8:$B$130,MATCH($B475,'Project Pipeline'!$A$7:$A$130,0),1)</f>
        <v>20000</v>
      </c>
      <c r="G475" s="32">
        <f>INDEX('Project Pipeline'!$B$8:$B$130,MATCH($B475,'Project Pipeline'!$A$7:$A$130,0)+3,1)*12</f>
        <v>30000</v>
      </c>
      <c r="H475" s="7">
        <f>(INDEX('Project Pipeline'!$B$8:$B$130,MATCH($B475,'Project Pipeline'!$A$7:$A$130,0)+6,1)*INDEX('Project Pipeline'!$B$8:$B$130,MATCH($B475,'Project Pipeline'!$A$7:$A$130,0)+13,1)+INDEX('Project Pipeline'!$B$8:$B$130,MATCH($B475,'Project Pipeline'!$A$7:$A$130,0)+7,1)*(INDEX('Project Pipeline'!$B$8:$B$130,MATCH($B475,'Project Pipeline'!$A$7:$A$130,0)+14,1)-INDEX('Project Pipeline'!$B$8:$B$130,MATCH($B475,'Project Pipeline'!$A$7:$A$130,0)+13,1)))/INDEX('Project Pipeline'!$B$8:$B$130,MATCH($B475,'Project Pipeline'!$A$7:$A$130,0)+14,1)</f>
        <v>0.75</v>
      </c>
      <c r="I475" s="6">
        <f>INDEX('Project Pipeline'!$B$8:$B$130,MATCH($B475,'Project Pipeline'!$A$7:$A$130,0)+13,1)</f>
        <v>28.691659673197091</v>
      </c>
      <c r="J475" s="6">
        <f>INDEX('Project Pipeline'!$B$8:$B$130,MATCH($B475,'Project Pipeline'!$A$7:$A$130,0)+14,1)</f>
        <v>60</v>
      </c>
    </row>
    <row r="476" spans="1:10" x14ac:dyDescent="0.2">
      <c r="A476" s="604">
        <f t="shared" si="76"/>
        <v>23</v>
      </c>
      <c r="B476" s="604" t="s">
        <v>463</v>
      </c>
      <c r="C476" s="2">
        <f t="shared" si="77"/>
        <v>8</v>
      </c>
      <c r="D476" s="28" t="str">
        <f t="shared" si="75"/>
        <v>023-008</v>
      </c>
      <c r="E476" s="604">
        <f t="shared" si="74"/>
        <v>44</v>
      </c>
      <c r="F476" s="32">
        <f>INDEX('Project Pipeline'!$B$8:$B$130,MATCH($B476,'Project Pipeline'!$A$7:$A$130,0),1)</f>
        <v>20000</v>
      </c>
      <c r="G476" s="32">
        <f>INDEX('Project Pipeline'!$B$8:$B$130,MATCH($B476,'Project Pipeline'!$A$7:$A$130,0)+3,1)*12</f>
        <v>30000</v>
      </c>
      <c r="H476" s="7">
        <f>(INDEX('Project Pipeline'!$B$8:$B$130,MATCH($B476,'Project Pipeline'!$A$7:$A$130,0)+6,1)*INDEX('Project Pipeline'!$B$8:$B$130,MATCH($B476,'Project Pipeline'!$A$7:$A$130,0)+13,1)+INDEX('Project Pipeline'!$B$8:$B$130,MATCH($B476,'Project Pipeline'!$A$7:$A$130,0)+7,1)*(INDEX('Project Pipeline'!$B$8:$B$130,MATCH($B476,'Project Pipeline'!$A$7:$A$130,0)+14,1)-INDEX('Project Pipeline'!$B$8:$B$130,MATCH($B476,'Project Pipeline'!$A$7:$A$130,0)+13,1)))/INDEX('Project Pipeline'!$B$8:$B$130,MATCH($B476,'Project Pipeline'!$A$7:$A$130,0)+14,1)</f>
        <v>0.75</v>
      </c>
      <c r="I476" s="6">
        <f>INDEX('Project Pipeline'!$B$8:$B$130,MATCH($B476,'Project Pipeline'!$A$7:$A$130,0)+13,1)</f>
        <v>28.691659673197091</v>
      </c>
      <c r="J476" s="6">
        <f>INDEX('Project Pipeline'!$B$8:$B$130,MATCH($B476,'Project Pipeline'!$A$7:$A$130,0)+14,1)</f>
        <v>60</v>
      </c>
    </row>
    <row r="477" spans="1:10" x14ac:dyDescent="0.2">
      <c r="A477" s="604">
        <f t="shared" si="76"/>
        <v>23</v>
      </c>
      <c r="B477" s="604" t="s">
        <v>464</v>
      </c>
      <c r="C477" s="2">
        <f t="shared" si="77"/>
        <v>9</v>
      </c>
      <c r="D477" s="28" t="str">
        <f t="shared" si="75"/>
        <v>023-009</v>
      </c>
      <c r="E477" s="604">
        <f t="shared" si="74"/>
        <v>35</v>
      </c>
      <c r="F477" s="32">
        <f>INDEX('Project Pipeline'!$B$8:$B$130,MATCH($B477,'Project Pipeline'!$A$7:$A$130,0),1)</f>
        <v>10000</v>
      </c>
      <c r="G477" s="32">
        <f>INDEX('Project Pipeline'!$B$8:$B$130,MATCH($B477,'Project Pipeline'!$A$7:$A$130,0)+3,1)*12</f>
        <v>4800</v>
      </c>
      <c r="H477" s="7">
        <f>(INDEX('Project Pipeline'!$B$8:$B$130,MATCH($B477,'Project Pipeline'!$A$7:$A$130,0)+6,1)*INDEX('Project Pipeline'!$B$8:$B$130,MATCH($B477,'Project Pipeline'!$A$7:$A$130,0)+13,1)+INDEX('Project Pipeline'!$B$8:$B$130,MATCH($B477,'Project Pipeline'!$A$7:$A$130,0)+7,1)*(INDEX('Project Pipeline'!$B$8:$B$130,MATCH($B477,'Project Pipeline'!$A$7:$A$130,0)+14,1)-INDEX('Project Pipeline'!$B$8:$B$130,MATCH($B477,'Project Pipeline'!$A$7:$A$130,0)+13,1)))/INDEX('Project Pipeline'!$B$8:$B$130,MATCH($B477,'Project Pipeline'!$A$7:$A$130,0)+14,1)</f>
        <v>0.75</v>
      </c>
      <c r="I477" s="6">
        <f>INDEX('Project Pipeline'!$B$8:$B$130,MATCH($B477,'Project Pipeline'!$A$7:$A$130,0)+13,1)</f>
        <v>57.680135957776329</v>
      </c>
      <c r="J477" s="6">
        <f>INDEX('Project Pipeline'!$B$8:$B$130,MATCH($B477,'Project Pipeline'!$A$7:$A$130,0)+14,1)</f>
        <v>60</v>
      </c>
    </row>
    <row r="478" spans="1:10" x14ac:dyDescent="0.2">
      <c r="A478" s="604">
        <f t="shared" si="76"/>
        <v>23</v>
      </c>
      <c r="B478" s="604" t="s">
        <v>464</v>
      </c>
      <c r="C478" s="2">
        <f t="shared" si="77"/>
        <v>10</v>
      </c>
      <c r="D478" s="28" t="str">
        <f t="shared" si="75"/>
        <v>023-010</v>
      </c>
      <c r="E478" s="604">
        <f t="shared" si="74"/>
        <v>38</v>
      </c>
      <c r="F478" s="32">
        <f>INDEX('Project Pipeline'!$B$8:$B$130,MATCH($B478,'Project Pipeline'!$A$7:$A$130,0),1)</f>
        <v>10000</v>
      </c>
      <c r="G478" s="32">
        <f>INDEX('Project Pipeline'!$B$8:$B$130,MATCH($B478,'Project Pipeline'!$A$7:$A$130,0)+3,1)*12</f>
        <v>4800</v>
      </c>
      <c r="H478" s="7">
        <f>(INDEX('Project Pipeline'!$B$8:$B$130,MATCH($B478,'Project Pipeline'!$A$7:$A$130,0)+6,1)*INDEX('Project Pipeline'!$B$8:$B$130,MATCH($B478,'Project Pipeline'!$A$7:$A$130,0)+13,1)+INDEX('Project Pipeline'!$B$8:$B$130,MATCH($B478,'Project Pipeline'!$A$7:$A$130,0)+7,1)*(INDEX('Project Pipeline'!$B$8:$B$130,MATCH($B478,'Project Pipeline'!$A$7:$A$130,0)+14,1)-INDEX('Project Pipeline'!$B$8:$B$130,MATCH($B478,'Project Pipeline'!$A$7:$A$130,0)+13,1)))/INDEX('Project Pipeline'!$B$8:$B$130,MATCH($B478,'Project Pipeline'!$A$7:$A$130,0)+14,1)</f>
        <v>0.75</v>
      </c>
      <c r="I478" s="6">
        <f>INDEX('Project Pipeline'!$B$8:$B$130,MATCH($B478,'Project Pipeline'!$A$7:$A$130,0)+13,1)</f>
        <v>57.680135957776329</v>
      </c>
      <c r="J478" s="6">
        <f>INDEX('Project Pipeline'!$B$8:$B$130,MATCH($B478,'Project Pipeline'!$A$7:$A$130,0)+14,1)</f>
        <v>60</v>
      </c>
    </row>
    <row r="479" spans="1:10" x14ac:dyDescent="0.2">
      <c r="A479" s="604">
        <f t="shared" si="76"/>
        <v>23</v>
      </c>
      <c r="B479" s="604" t="s">
        <v>464</v>
      </c>
      <c r="C479" s="2">
        <f t="shared" si="77"/>
        <v>11</v>
      </c>
      <c r="D479" s="28" t="str">
        <f t="shared" si="75"/>
        <v>023-011</v>
      </c>
      <c r="E479" s="604">
        <f t="shared" si="74"/>
        <v>41</v>
      </c>
      <c r="F479" s="32">
        <f>INDEX('Project Pipeline'!$B$8:$B$130,MATCH($B479,'Project Pipeline'!$A$7:$A$130,0),1)</f>
        <v>10000</v>
      </c>
      <c r="G479" s="32">
        <f>INDEX('Project Pipeline'!$B$8:$B$130,MATCH($B479,'Project Pipeline'!$A$7:$A$130,0)+3,1)*12</f>
        <v>4800</v>
      </c>
      <c r="H479" s="7">
        <f>(INDEX('Project Pipeline'!$B$8:$B$130,MATCH($B479,'Project Pipeline'!$A$7:$A$130,0)+6,1)*INDEX('Project Pipeline'!$B$8:$B$130,MATCH($B479,'Project Pipeline'!$A$7:$A$130,0)+13,1)+INDEX('Project Pipeline'!$B$8:$B$130,MATCH($B479,'Project Pipeline'!$A$7:$A$130,0)+7,1)*(INDEX('Project Pipeline'!$B$8:$B$130,MATCH($B479,'Project Pipeline'!$A$7:$A$130,0)+14,1)-INDEX('Project Pipeline'!$B$8:$B$130,MATCH($B479,'Project Pipeline'!$A$7:$A$130,0)+13,1)))/INDEX('Project Pipeline'!$B$8:$B$130,MATCH($B479,'Project Pipeline'!$A$7:$A$130,0)+14,1)</f>
        <v>0.75</v>
      </c>
      <c r="I479" s="6">
        <f>INDEX('Project Pipeline'!$B$8:$B$130,MATCH($B479,'Project Pipeline'!$A$7:$A$130,0)+13,1)</f>
        <v>57.680135957776329</v>
      </c>
      <c r="J479" s="6">
        <f>INDEX('Project Pipeline'!$B$8:$B$130,MATCH($B479,'Project Pipeline'!$A$7:$A$130,0)+14,1)</f>
        <v>60</v>
      </c>
    </row>
    <row r="480" spans="1:10" x14ac:dyDescent="0.2">
      <c r="A480" s="604">
        <f t="shared" si="76"/>
        <v>23</v>
      </c>
      <c r="B480" s="604" t="s">
        <v>464</v>
      </c>
      <c r="C480" s="2">
        <f t="shared" si="77"/>
        <v>12</v>
      </c>
      <c r="D480" s="28" t="str">
        <f t="shared" si="75"/>
        <v>023-012</v>
      </c>
      <c r="E480" s="604">
        <f t="shared" si="74"/>
        <v>44</v>
      </c>
      <c r="F480" s="32">
        <f>INDEX('Project Pipeline'!$B$8:$B$130,MATCH($B480,'Project Pipeline'!$A$7:$A$130,0),1)</f>
        <v>10000</v>
      </c>
      <c r="G480" s="32">
        <f>INDEX('Project Pipeline'!$B$8:$B$130,MATCH($B480,'Project Pipeline'!$A$7:$A$130,0)+3,1)*12</f>
        <v>4800</v>
      </c>
      <c r="H480" s="7">
        <f>(INDEX('Project Pipeline'!$B$8:$B$130,MATCH($B480,'Project Pipeline'!$A$7:$A$130,0)+6,1)*INDEX('Project Pipeline'!$B$8:$B$130,MATCH($B480,'Project Pipeline'!$A$7:$A$130,0)+13,1)+INDEX('Project Pipeline'!$B$8:$B$130,MATCH($B480,'Project Pipeline'!$A$7:$A$130,0)+7,1)*(INDEX('Project Pipeline'!$B$8:$B$130,MATCH($B480,'Project Pipeline'!$A$7:$A$130,0)+14,1)-INDEX('Project Pipeline'!$B$8:$B$130,MATCH($B480,'Project Pipeline'!$A$7:$A$130,0)+13,1)))/INDEX('Project Pipeline'!$B$8:$B$130,MATCH($B480,'Project Pipeline'!$A$7:$A$130,0)+14,1)</f>
        <v>0.75</v>
      </c>
      <c r="I480" s="6">
        <f>INDEX('Project Pipeline'!$B$8:$B$130,MATCH($B480,'Project Pipeline'!$A$7:$A$130,0)+13,1)</f>
        <v>57.680135957776329</v>
      </c>
      <c r="J480" s="6">
        <f>INDEX('Project Pipeline'!$B$8:$B$130,MATCH($B480,'Project Pipeline'!$A$7:$A$130,0)+14,1)</f>
        <v>60</v>
      </c>
    </row>
    <row r="481" spans="1:10" x14ac:dyDescent="0.2">
      <c r="A481" s="604">
        <f t="shared" si="76"/>
        <v>23</v>
      </c>
      <c r="B481" s="604" t="s">
        <v>14</v>
      </c>
      <c r="C481" s="2">
        <f t="shared" si="77"/>
        <v>13</v>
      </c>
      <c r="D481" s="28" t="str">
        <f t="shared" si="75"/>
        <v>023-013</v>
      </c>
      <c r="E481" s="604">
        <f t="shared" si="74"/>
        <v>35</v>
      </c>
      <c r="F481" s="32">
        <f>INDEX('Project Pipeline'!$B$8:$B$130,MATCH($B481,'Project Pipeline'!$A$7:$A$130,0),1)</f>
        <v>2000</v>
      </c>
      <c r="G481" s="32">
        <f>INDEX('Project Pipeline'!$B$8:$B$130,MATCH($B481,'Project Pipeline'!$A$7:$A$130,0)+3,1)*12</f>
        <v>2400</v>
      </c>
      <c r="H481" s="7">
        <f>(INDEX('Project Pipeline'!$B$8:$B$130,MATCH($B481,'Project Pipeline'!$A$7:$A$130,0)+6,1)*INDEX('Project Pipeline'!$B$8:$B$130,MATCH($B481,'Project Pipeline'!$A$7:$A$130,0)+13,1)+INDEX('Project Pipeline'!$B$8:$B$130,MATCH($B481,'Project Pipeline'!$A$7:$A$130,0)+7,1)*(INDEX('Project Pipeline'!$B$8:$B$130,MATCH($B481,'Project Pipeline'!$A$7:$A$130,0)+14,1)-INDEX('Project Pipeline'!$B$8:$B$130,MATCH($B481,'Project Pipeline'!$A$7:$A$130,0)+13,1)))/INDEX('Project Pipeline'!$B$8:$B$130,MATCH($B481,'Project Pipeline'!$A$7:$A$130,0)+14,1)</f>
        <v>0.75</v>
      </c>
      <c r="I481" s="6">
        <f>INDEX('Project Pipeline'!$B$8:$B$130,MATCH($B481,'Project Pipeline'!$A$7:$A$130,0)+13,1)</f>
        <v>21.124739598583997</v>
      </c>
      <c r="J481" s="6">
        <f>INDEX('Project Pipeline'!$B$8:$B$130,MATCH($B481,'Project Pipeline'!$A$7:$A$130,0)+14,1)</f>
        <v>60</v>
      </c>
    </row>
    <row r="482" spans="1:10" x14ac:dyDescent="0.2">
      <c r="A482" s="604">
        <f t="shared" si="76"/>
        <v>23</v>
      </c>
      <c r="B482" s="604" t="s">
        <v>14</v>
      </c>
      <c r="C482" s="2">
        <f t="shared" si="77"/>
        <v>14</v>
      </c>
      <c r="D482" s="28" t="str">
        <f t="shared" si="75"/>
        <v>023-014</v>
      </c>
      <c r="E482" s="604">
        <f t="shared" si="74"/>
        <v>37</v>
      </c>
      <c r="F482" s="32">
        <f>INDEX('Project Pipeline'!$B$8:$B$130,MATCH($B482,'Project Pipeline'!$A$7:$A$130,0),1)</f>
        <v>2000</v>
      </c>
      <c r="G482" s="32">
        <f>INDEX('Project Pipeline'!$B$8:$B$130,MATCH($B482,'Project Pipeline'!$A$7:$A$130,0)+3,1)*12</f>
        <v>2400</v>
      </c>
      <c r="H482" s="7">
        <f>(INDEX('Project Pipeline'!$B$8:$B$130,MATCH($B482,'Project Pipeline'!$A$7:$A$130,0)+6,1)*INDEX('Project Pipeline'!$B$8:$B$130,MATCH($B482,'Project Pipeline'!$A$7:$A$130,0)+13,1)+INDEX('Project Pipeline'!$B$8:$B$130,MATCH($B482,'Project Pipeline'!$A$7:$A$130,0)+7,1)*(INDEX('Project Pipeline'!$B$8:$B$130,MATCH($B482,'Project Pipeline'!$A$7:$A$130,0)+14,1)-INDEX('Project Pipeline'!$B$8:$B$130,MATCH($B482,'Project Pipeline'!$A$7:$A$130,0)+13,1)))/INDEX('Project Pipeline'!$B$8:$B$130,MATCH($B482,'Project Pipeline'!$A$7:$A$130,0)+14,1)</f>
        <v>0.75</v>
      </c>
      <c r="I482" s="6">
        <f>INDEX('Project Pipeline'!$B$8:$B$130,MATCH($B482,'Project Pipeline'!$A$7:$A$130,0)+13,1)</f>
        <v>21.124739598583997</v>
      </c>
      <c r="J482" s="6">
        <f>INDEX('Project Pipeline'!$B$8:$B$130,MATCH($B482,'Project Pipeline'!$A$7:$A$130,0)+14,1)</f>
        <v>60</v>
      </c>
    </row>
    <row r="483" spans="1:10" x14ac:dyDescent="0.2">
      <c r="A483" s="604">
        <f t="shared" si="76"/>
        <v>23</v>
      </c>
      <c r="B483" s="604" t="s">
        <v>14</v>
      </c>
      <c r="C483" s="2">
        <f t="shared" si="77"/>
        <v>15</v>
      </c>
      <c r="D483" s="28" t="str">
        <f t="shared" si="75"/>
        <v>023-015</v>
      </c>
      <c r="E483" s="604">
        <f t="shared" si="74"/>
        <v>39</v>
      </c>
      <c r="F483" s="32">
        <f>INDEX('Project Pipeline'!$B$8:$B$130,MATCH($B483,'Project Pipeline'!$A$7:$A$130,0),1)</f>
        <v>2000</v>
      </c>
      <c r="G483" s="32">
        <f>INDEX('Project Pipeline'!$B$8:$B$130,MATCH($B483,'Project Pipeline'!$A$7:$A$130,0)+3,1)*12</f>
        <v>2400</v>
      </c>
      <c r="H483" s="7">
        <f>(INDEX('Project Pipeline'!$B$8:$B$130,MATCH($B483,'Project Pipeline'!$A$7:$A$130,0)+6,1)*INDEX('Project Pipeline'!$B$8:$B$130,MATCH($B483,'Project Pipeline'!$A$7:$A$130,0)+13,1)+INDEX('Project Pipeline'!$B$8:$B$130,MATCH($B483,'Project Pipeline'!$A$7:$A$130,0)+7,1)*(INDEX('Project Pipeline'!$B$8:$B$130,MATCH($B483,'Project Pipeline'!$A$7:$A$130,0)+14,1)-INDEX('Project Pipeline'!$B$8:$B$130,MATCH($B483,'Project Pipeline'!$A$7:$A$130,0)+13,1)))/INDEX('Project Pipeline'!$B$8:$B$130,MATCH($B483,'Project Pipeline'!$A$7:$A$130,0)+14,1)</f>
        <v>0.75</v>
      </c>
      <c r="I483" s="6">
        <f>INDEX('Project Pipeline'!$B$8:$B$130,MATCH($B483,'Project Pipeline'!$A$7:$A$130,0)+13,1)</f>
        <v>21.124739598583997</v>
      </c>
      <c r="J483" s="6">
        <f>INDEX('Project Pipeline'!$B$8:$B$130,MATCH($B483,'Project Pipeline'!$A$7:$A$130,0)+14,1)</f>
        <v>60</v>
      </c>
    </row>
    <row r="484" spans="1:10" x14ac:dyDescent="0.2">
      <c r="A484" s="604">
        <f t="shared" si="76"/>
        <v>23</v>
      </c>
      <c r="B484" s="604" t="s">
        <v>14</v>
      </c>
      <c r="C484" s="2">
        <f t="shared" si="77"/>
        <v>16</v>
      </c>
      <c r="D484" s="28" t="str">
        <f t="shared" si="75"/>
        <v>023-016</v>
      </c>
      <c r="E484" s="604">
        <f t="shared" si="74"/>
        <v>41</v>
      </c>
      <c r="F484" s="32">
        <f>INDEX('Project Pipeline'!$B$8:$B$130,MATCH($B484,'Project Pipeline'!$A$7:$A$130,0),1)</f>
        <v>2000</v>
      </c>
      <c r="G484" s="32">
        <f>INDEX('Project Pipeline'!$B$8:$B$130,MATCH($B484,'Project Pipeline'!$A$7:$A$130,0)+3,1)*12</f>
        <v>2400</v>
      </c>
      <c r="H484" s="7">
        <f>(INDEX('Project Pipeline'!$B$8:$B$130,MATCH($B484,'Project Pipeline'!$A$7:$A$130,0)+6,1)*INDEX('Project Pipeline'!$B$8:$B$130,MATCH($B484,'Project Pipeline'!$A$7:$A$130,0)+13,1)+INDEX('Project Pipeline'!$B$8:$B$130,MATCH($B484,'Project Pipeline'!$A$7:$A$130,0)+7,1)*(INDEX('Project Pipeline'!$B$8:$B$130,MATCH($B484,'Project Pipeline'!$A$7:$A$130,0)+14,1)-INDEX('Project Pipeline'!$B$8:$B$130,MATCH($B484,'Project Pipeline'!$A$7:$A$130,0)+13,1)))/INDEX('Project Pipeline'!$B$8:$B$130,MATCH($B484,'Project Pipeline'!$A$7:$A$130,0)+14,1)</f>
        <v>0.75</v>
      </c>
      <c r="I484" s="6">
        <f>INDEX('Project Pipeline'!$B$8:$B$130,MATCH($B484,'Project Pipeline'!$A$7:$A$130,0)+13,1)</f>
        <v>21.124739598583997</v>
      </c>
      <c r="J484" s="6">
        <f>INDEX('Project Pipeline'!$B$8:$B$130,MATCH($B484,'Project Pipeline'!$A$7:$A$130,0)+14,1)</f>
        <v>60</v>
      </c>
    </row>
    <row r="485" spans="1:10" x14ac:dyDescent="0.2">
      <c r="A485" s="604">
        <f t="shared" si="76"/>
        <v>23</v>
      </c>
      <c r="B485" s="604" t="s">
        <v>14</v>
      </c>
      <c r="C485" s="2">
        <f t="shared" si="77"/>
        <v>17</v>
      </c>
      <c r="D485" s="28" t="str">
        <f t="shared" si="75"/>
        <v>023-017</v>
      </c>
      <c r="E485" s="604">
        <f t="shared" si="74"/>
        <v>43</v>
      </c>
      <c r="F485" s="32">
        <f>INDEX('Project Pipeline'!$B$8:$B$130,MATCH($B485,'Project Pipeline'!$A$7:$A$130,0),1)</f>
        <v>2000</v>
      </c>
      <c r="G485" s="32">
        <f>INDEX('Project Pipeline'!$B$8:$B$130,MATCH($B485,'Project Pipeline'!$A$7:$A$130,0)+3,1)*12</f>
        <v>2400</v>
      </c>
      <c r="H485" s="7">
        <f>(INDEX('Project Pipeline'!$B$8:$B$130,MATCH($B485,'Project Pipeline'!$A$7:$A$130,0)+6,1)*INDEX('Project Pipeline'!$B$8:$B$130,MATCH($B485,'Project Pipeline'!$A$7:$A$130,0)+13,1)+INDEX('Project Pipeline'!$B$8:$B$130,MATCH($B485,'Project Pipeline'!$A$7:$A$130,0)+7,1)*(INDEX('Project Pipeline'!$B$8:$B$130,MATCH($B485,'Project Pipeline'!$A$7:$A$130,0)+14,1)-INDEX('Project Pipeline'!$B$8:$B$130,MATCH($B485,'Project Pipeline'!$A$7:$A$130,0)+13,1)))/INDEX('Project Pipeline'!$B$8:$B$130,MATCH($B485,'Project Pipeline'!$A$7:$A$130,0)+14,1)</f>
        <v>0.75</v>
      </c>
      <c r="I485" s="6">
        <f>INDEX('Project Pipeline'!$B$8:$B$130,MATCH($B485,'Project Pipeline'!$A$7:$A$130,0)+13,1)</f>
        <v>21.124739598583997</v>
      </c>
      <c r="J485" s="6">
        <f>INDEX('Project Pipeline'!$B$8:$B$130,MATCH($B485,'Project Pipeline'!$A$7:$A$130,0)+14,1)</f>
        <v>60</v>
      </c>
    </row>
    <row r="486" spans="1:10" x14ac:dyDescent="0.2">
      <c r="A486" s="604">
        <f t="shared" si="76"/>
        <v>23</v>
      </c>
      <c r="B486" s="604" t="s">
        <v>14</v>
      </c>
      <c r="C486" s="2">
        <f t="shared" si="77"/>
        <v>18</v>
      </c>
      <c r="D486" s="28" t="str">
        <f t="shared" si="75"/>
        <v>023-018</v>
      </c>
      <c r="E486" s="604">
        <f t="shared" si="74"/>
        <v>45</v>
      </c>
      <c r="F486" s="32">
        <f>INDEX('Project Pipeline'!$B$8:$B$130,MATCH($B486,'Project Pipeline'!$A$7:$A$130,0),1)</f>
        <v>2000</v>
      </c>
      <c r="G486" s="32">
        <f>INDEX('Project Pipeline'!$B$8:$B$130,MATCH($B486,'Project Pipeline'!$A$7:$A$130,0)+3,1)*12</f>
        <v>2400</v>
      </c>
      <c r="H486" s="7">
        <f>(INDEX('Project Pipeline'!$B$8:$B$130,MATCH($B486,'Project Pipeline'!$A$7:$A$130,0)+6,1)*INDEX('Project Pipeline'!$B$8:$B$130,MATCH($B486,'Project Pipeline'!$A$7:$A$130,0)+13,1)+INDEX('Project Pipeline'!$B$8:$B$130,MATCH($B486,'Project Pipeline'!$A$7:$A$130,0)+7,1)*(INDEX('Project Pipeline'!$B$8:$B$130,MATCH($B486,'Project Pipeline'!$A$7:$A$130,0)+14,1)-INDEX('Project Pipeline'!$B$8:$B$130,MATCH($B486,'Project Pipeline'!$A$7:$A$130,0)+13,1)))/INDEX('Project Pipeline'!$B$8:$B$130,MATCH($B486,'Project Pipeline'!$A$7:$A$130,0)+14,1)</f>
        <v>0.75</v>
      </c>
      <c r="I486" s="6">
        <f>INDEX('Project Pipeline'!$B$8:$B$130,MATCH($B486,'Project Pipeline'!$A$7:$A$130,0)+13,1)</f>
        <v>21.124739598583997</v>
      </c>
      <c r="J486" s="6">
        <f>INDEX('Project Pipeline'!$B$8:$B$130,MATCH($B486,'Project Pipeline'!$A$7:$A$130,0)+14,1)</f>
        <v>60</v>
      </c>
    </row>
    <row r="487" spans="1:10" x14ac:dyDescent="0.2">
      <c r="A487" s="604">
        <f t="shared" si="76"/>
        <v>23</v>
      </c>
      <c r="B487" s="604" t="s">
        <v>41</v>
      </c>
      <c r="C487" s="2">
        <f t="shared" si="77"/>
        <v>19</v>
      </c>
      <c r="D487" s="28" t="str">
        <f t="shared" si="75"/>
        <v>023-019</v>
      </c>
      <c r="E487" s="604">
        <f t="shared" si="74"/>
        <v>39</v>
      </c>
      <c r="F487" s="32">
        <f>INDEX('Project Pipeline'!$B$8:$B$130,MATCH($B487,'Project Pipeline'!$A$7:$A$130,0),1)</f>
        <v>25000</v>
      </c>
      <c r="G487" s="32">
        <f>INDEX('Project Pipeline'!$B$8:$B$130,MATCH($B487,'Project Pipeline'!$A$7:$A$130,0)+3,1)*12</f>
        <v>24000</v>
      </c>
      <c r="H487" s="7">
        <f>(INDEX('Project Pipeline'!$B$8:$B$130,MATCH($B487,'Project Pipeline'!$A$7:$A$130,0)+6,1)*INDEX('Project Pipeline'!$B$8:$B$130,MATCH($B487,'Project Pipeline'!$A$7:$A$130,0)+13,1)+INDEX('Project Pipeline'!$B$8:$B$130,MATCH($B487,'Project Pipeline'!$A$7:$A$130,0)+7,1)*(INDEX('Project Pipeline'!$B$8:$B$130,MATCH($B487,'Project Pipeline'!$A$7:$A$130,0)+14,1)-INDEX('Project Pipeline'!$B$8:$B$130,MATCH($B487,'Project Pipeline'!$A$7:$A$130,0)+13,1)))/INDEX('Project Pipeline'!$B$8:$B$130,MATCH($B487,'Project Pipeline'!$A$7:$A$130,0)+14,1)</f>
        <v>0.74999999999999989</v>
      </c>
      <c r="I487" s="6">
        <f>INDEX('Project Pipeline'!$B$8:$B$130,MATCH($B487,'Project Pipeline'!$A$7:$A$130,0)+13,1)</f>
        <v>26.772988721793375</v>
      </c>
      <c r="J487" s="6">
        <f>INDEX('Project Pipeline'!$B$8:$B$130,MATCH($B487,'Project Pipeline'!$A$7:$A$130,0)+14,1)</f>
        <v>120</v>
      </c>
    </row>
    <row r="488" spans="1:10" x14ac:dyDescent="0.2">
      <c r="A488" s="604">
        <f t="shared" si="76"/>
        <v>23</v>
      </c>
      <c r="B488" s="604" t="s">
        <v>41</v>
      </c>
      <c r="C488" s="2">
        <f t="shared" si="77"/>
        <v>20</v>
      </c>
      <c r="D488" s="28" t="str">
        <f t="shared" si="75"/>
        <v>023-020</v>
      </c>
      <c r="E488" s="604">
        <f t="shared" si="74"/>
        <v>45</v>
      </c>
      <c r="F488" s="32">
        <f>INDEX('Project Pipeline'!$B$8:$B$130,MATCH($B488,'Project Pipeline'!$A$7:$A$130,0),1)</f>
        <v>25000</v>
      </c>
      <c r="G488" s="32">
        <f>INDEX('Project Pipeline'!$B$8:$B$130,MATCH($B488,'Project Pipeline'!$A$7:$A$130,0)+3,1)*12</f>
        <v>24000</v>
      </c>
      <c r="H488" s="7">
        <f>(INDEX('Project Pipeline'!$B$8:$B$130,MATCH($B488,'Project Pipeline'!$A$7:$A$130,0)+6,1)*INDEX('Project Pipeline'!$B$8:$B$130,MATCH($B488,'Project Pipeline'!$A$7:$A$130,0)+13,1)+INDEX('Project Pipeline'!$B$8:$B$130,MATCH($B488,'Project Pipeline'!$A$7:$A$130,0)+7,1)*(INDEX('Project Pipeline'!$B$8:$B$130,MATCH($B488,'Project Pipeline'!$A$7:$A$130,0)+14,1)-INDEX('Project Pipeline'!$B$8:$B$130,MATCH($B488,'Project Pipeline'!$A$7:$A$130,0)+13,1)))/INDEX('Project Pipeline'!$B$8:$B$130,MATCH($B488,'Project Pipeline'!$A$7:$A$130,0)+14,1)</f>
        <v>0.74999999999999989</v>
      </c>
      <c r="I488" s="6">
        <f>INDEX('Project Pipeline'!$B$8:$B$130,MATCH($B488,'Project Pipeline'!$A$7:$A$130,0)+13,1)</f>
        <v>26.772988721793375</v>
      </c>
      <c r="J488" s="6">
        <f>INDEX('Project Pipeline'!$B$8:$B$130,MATCH($B488,'Project Pipeline'!$A$7:$A$130,0)+14,1)</f>
        <v>120</v>
      </c>
    </row>
    <row r="489" spans="1:10" x14ac:dyDescent="0.2">
      <c r="A489" s="604">
        <f>A469+1</f>
        <v>24</v>
      </c>
      <c r="B489" s="604" t="s">
        <v>15</v>
      </c>
      <c r="C489" s="2">
        <v>1</v>
      </c>
      <c r="D489" s="28" t="str">
        <f t="shared" si="75"/>
        <v>024-001</v>
      </c>
      <c r="E489" s="604">
        <f t="shared" si="74"/>
        <v>34</v>
      </c>
      <c r="F489" s="32">
        <f>INDEX('Project Pipeline'!$B$8:$B$130,MATCH($B489,'Project Pipeline'!$A$7:$A$130,0),1)</f>
        <v>15000</v>
      </c>
      <c r="G489" s="32">
        <f>INDEX('Project Pipeline'!$B$8:$B$130,MATCH($B489,'Project Pipeline'!$A$7:$A$130,0)+3,1)*12</f>
        <v>6000</v>
      </c>
      <c r="H489" s="7">
        <f>(INDEX('Project Pipeline'!$B$8:$B$130,MATCH($B489,'Project Pipeline'!$A$7:$A$130,0)+6,1)*INDEX('Project Pipeline'!$B$8:$B$130,MATCH($B489,'Project Pipeline'!$A$7:$A$130,0)+13,1)+INDEX('Project Pipeline'!$B$8:$B$130,MATCH($B489,'Project Pipeline'!$A$7:$A$130,0)+7,1)*(INDEX('Project Pipeline'!$B$8:$B$130,MATCH($B489,'Project Pipeline'!$A$7:$A$130,0)+14,1)-INDEX('Project Pipeline'!$B$8:$B$130,MATCH($B489,'Project Pipeline'!$A$7:$A$130,0)+13,1)))/INDEX('Project Pipeline'!$B$8:$B$130,MATCH($B489,'Project Pipeline'!$A$7:$A$130,0)+14,1)</f>
        <v>0.75</v>
      </c>
      <c r="I489" s="6">
        <f>INDEX('Project Pipeline'!$B$8:$B$130,MATCH($B489,'Project Pipeline'!$A$7:$A$130,0)+13,1)</f>
        <v>71.513178015521419</v>
      </c>
      <c r="J489" s="6">
        <f>INDEX('Project Pipeline'!$B$8:$B$130,MATCH($B489,'Project Pipeline'!$A$7:$A$130,0)+14,1)</f>
        <v>96</v>
      </c>
    </row>
    <row r="490" spans="1:10" x14ac:dyDescent="0.2">
      <c r="A490" s="604">
        <f t="shared" ref="A490:A508" si="78">A470+1</f>
        <v>24</v>
      </c>
      <c r="B490" s="604" t="s">
        <v>15</v>
      </c>
      <c r="C490" s="2">
        <f t="shared" ref="C490:C508" si="79">C489+1</f>
        <v>2</v>
      </c>
      <c r="D490" s="28" t="str">
        <f t="shared" si="75"/>
        <v>024-002</v>
      </c>
      <c r="E490" s="604">
        <f t="shared" si="74"/>
        <v>37</v>
      </c>
      <c r="F490" s="32">
        <f>INDEX('Project Pipeline'!$B$8:$B$130,MATCH($B490,'Project Pipeline'!$A$7:$A$130,0),1)</f>
        <v>15000</v>
      </c>
      <c r="G490" s="32">
        <f>INDEX('Project Pipeline'!$B$8:$B$130,MATCH($B490,'Project Pipeline'!$A$7:$A$130,0)+3,1)*12</f>
        <v>6000</v>
      </c>
      <c r="H490" s="7">
        <f>(INDEX('Project Pipeline'!$B$8:$B$130,MATCH($B490,'Project Pipeline'!$A$7:$A$130,0)+6,1)*INDEX('Project Pipeline'!$B$8:$B$130,MATCH($B490,'Project Pipeline'!$A$7:$A$130,0)+13,1)+INDEX('Project Pipeline'!$B$8:$B$130,MATCH($B490,'Project Pipeline'!$A$7:$A$130,0)+7,1)*(INDEX('Project Pipeline'!$B$8:$B$130,MATCH($B490,'Project Pipeline'!$A$7:$A$130,0)+14,1)-INDEX('Project Pipeline'!$B$8:$B$130,MATCH($B490,'Project Pipeline'!$A$7:$A$130,0)+13,1)))/INDEX('Project Pipeline'!$B$8:$B$130,MATCH($B490,'Project Pipeline'!$A$7:$A$130,0)+14,1)</f>
        <v>0.75</v>
      </c>
      <c r="I490" s="6">
        <f>INDEX('Project Pipeline'!$B$8:$B$130,MATCH($B490,'Project Pipeline'!$A$7:$A$130,0)+13,1)</f>
        <v>71.513178015521419</v>
      </c>
      <c r="J490" s="6">
        <f>INDEX('Project Pipeline'!$B$8:$B$130,MATCH($B490,'Project Pipeline'!$A$7:$A$130,0)+14,1)</f>
        <v>96</v>
      </c>
    </row>
    <row r="491" spans="1:10" x14ac:dyDescent="0.2">
      <c r="A491" s="604">
        <f t="shared" si="78"/>
        <v>24</v>
      </c>
      <c r="B491" s="604" t="s">
        <v>15</v>
      </c>
      <c r="C491" s="2">
        <f t="shared" si="79"/>
        <v>3</v>
      </c>
      <c r="D491" s="28" t="str">
        <f t="shared" si="75"/>
        <v>024-003</v>
      </c>
      <c r="E491" s="604">
        <f t="shared" si="74"/>
        <v>40</v>
      </c>
      <c r="F491" s="32">
        <f>INDEX('Project Pipeline'!$B$8:$B$130,MATCH($B491,'Project Pipeline'!$A$7:$A$130,0),1)</f>
        <v>15000</v>
      </c>
      <c r="G491" s="32">
        <f>INDEX('Project Pipeline'!$B$8:$B$130,MATCH($B491,'Project Pipeline'!$A$7:$A$130,0)+3,1)*12</f>
        <v>6000</v>
      </c>
      <c r="H491" s="7">
        <f>(INDEX('Project Pipeline'!$B$8:$B$130,MATCH($B491,'Project Pipeline'!$A$7:$A$130,0)+6,1)*INDEX('Project Pipeline'!$B$8:$B$130,MATCH($B491,'Project Pipeline'!$A$7:$A$130,0)+13,1)+INDEX('Project Pipeline'!$B$8:$B$130,MATCH($B491,'Project Pipeline'!$A$7:$A$130,0)+7,1)*(INDEX('Project Pipeline'!$B$8:$B$130,MATCH($B491,'Project Pipeline'!$A$7:$A$130,0)+14,1)-INDEX('Project Pipeline'!$B$8:$B$130,MATCH($B491,'Project Pipeline'!$A$7:$A$130,0)+13,1)))/INDEX('Project Pipeline'!$B$8:$B$130,MATCH($B491,'Project Pipeline'!$A$7:$A$130,0)+14,1)</f>
        <v>0.75</v>
      </c>
      <c r="I491" s="6">
        <f>INDEX('Project Pipeline'!$B$8:$B$130,MATCH($B491,'Project Pipeline'!$A$7:$A$130,0)+13,1)</f>
        <v>71.513178015521419</v>
      </c>
      <c r="J491" s="6">
        <f>INDEX('Project Pipeline'!$B$8:$B$130,MATCH($B491,'Project Pipeline'!$A$7:$A$130,0)+14,1)</f>
        <v>96</v>
      </c>
    </row>
    <row r="492" spans="1:10" x14ac:dyDescent="0.2">
      <c r="A492" s="604">
        <f t="shared" si="78"/>
        <v>24</v>
      </c>
      <c r="B492" s="604" t="s">
        <v>15</v>
      </c>
      <c r="C492" s="2">
        <f t="shared" si="79"/>
        <v>4</v>
      </c>
      <c r="D492" s="28" t="str">
        <f t="shared" si="75"/>
        <v>024-004</v>
      </c>
      <c r="E492" s="604">
        <f t="shared" si="74"/>
        <v>42</v>
      </c>
      <c r="F492" s="32">
        <f>INDEX('Project Pipeline'!$B$8:$B$130,MATCH($B492,'Project Pipeline'!$A$7:$A$130,0),1)</f>
        <v>15000</v>
      </c>
      <c r="G492" s="32">
        <f>INDEX('Project Pipeline'!$B$8:$B$130,MATCH($B492,'Project Pipeline'!$A$7:$A$130,0)+3,1)*12</f>
        <v>6000</v>
      </c>
      <c r="H492" s="7">
        <f>(INDEX('Project Pipeline'!$B$8:$B$130,MATCH($B492,'Project Pipeline'!$A$7:$A$130,0)+6,1)*INDEX('Project Pipeline'!$B$8:$B$130,MATCH($B492,'Project Pipeline'!$A$7:$A$130,0)+13,1)+INDEX('Project Pipeline'!$B$8:$B$130,MATCH($B492,'Project Pipeline'!$A$7:$A$130,0)+7,1)*(INDEX('Project Pipeline'!$B$8:$B$130,MATCH($B492,'Project Pipeline'!$A$7:$A$130,0)+14,1)-INDEX('Project Pipeline'!$B$8:$B$130,MATCH($B492,'Project Pipeline'!$A$7:$A$130,0)+13,1)))/INDEX('Project Pipeline'!$B$8:$B$130,MATCH($B492,'Project Pipeline'!$A$7:$A$130,0)+14,1)</f>
        <v>0.75</v>
      </c>
      <c r="I492" s="6">
        <f>INDEX('Project Pipeline'!$B$8:$B$130,MATCH($B492,'Project Pipeline'!$A$7:$A$130,0)+13,1)</f>
        <v>71.513178015521419</v>
      </c>
      <c r="J492" s="6">
        <f>INDEX('Project Pipeline'!$B$8:$B$130,MATCH($B492,'Project Pipeline'!$A$7:$A$130,0)+14,1)</f>
        <v>96</v>
      </c>
    </row>
    <row r="493" spans="1:10" x14ac:dyDescent="0.2">
      <c r="A493" s="604">
        <f t="shared" si="78"/>
        <v>24</v>
      </c>
      <c r="B493" s="604" t="s">
        <v>463</v>
      </c>
      <c r="C493" s="2">
        <f t="shared" si="79"/>
        <v>5</v>
      </c>
      <c r="D493" s="28" t="str">
        <f t="shared" si="75"/>
        <v>024-005</v>
      </c>
      <c r="E493" s="604">
        <f t="shared" si="74"/>
        <v>43</v>
      </c>
      <c r="F493" s="32">
        <f>INDEX('Project Pipeline'!$B$8:$B$130,MATCH($B493,'Project Pipeline'!$A$7:$A$130,0),1)</f>
        <v>20000</v>
      </c>
      <c r="G493" s="32">
        <f>INDEX('Project Pipeline'!$B$8:$B$130,MATCH($B493,'Project Pipeline'!$A$7:$A$130,0)+3,1)*12</f>
        <v>30000</v>
      </c>
      <c r="H493" s="7">
        <f>(INDEX('Project Pipeline'!$B$8:$B$130,MATCH($B493,'Project Pipeline'!$A$7:$A$130,0)+6,1)*INDEX('Project Pipeline'!$B$8:$B$130,MATCH($B493,'Project Pipeline'!$A$7:$A$130,0)+13,1)+INDEX('Project Pipeline'!$B$8:$B$130,MATCH($B493,'Project Pipeline'!$A$7:$A$130,0)+7,1)*(INDEX('Project Pipeline'!$B$8:$B$130,MATCH($B493,'Project Pipeline'!$A$7:$A$130,0)+14,1)-INDEX('Project Pipeline'!$B$8:$B$130,MATCH($B493,'Project Pipeline'!$A$7:$A$130,0)+13,1)))/INDEX('Project Pipeline'!$B$8:$B$130,MATCH($B493,'Project Pipeline'!$A$7:$A$130,0)+14,1)</f>
        <v>0.75</v>
      </c>
      <c r="I493" s="6">
        <f>INDEX('Project Pipeline'!$B$8:$B$130,MATCH($B493,'Project Pipeline'!$A$7:$A$130,0)+13,1)</f>
        <v>28.691659673197091</v>
      </c>
      <c r="J493" s="6">
        <f>INDEX('Project Pipeline'!$B$8:$B$130,MATCH($B493,'Project Pipeline'!$A$7:$A$130,0)+14,1)</f>
        <v>60</v>
      </c>
    </row>
    <row r="494" spans="1:10" x14ac:dyDescent="0.2">
      <c r="A494" s="604">
        <f t="shared" si="78"/>
        <v>24</v>
      </c>
      <c r="B494" s="604" t="s">
        <v>463</v>
      </c>
      <c r="C494" s="2">
        <f t="shared" si="79"/>
        <v>6</v>
      </c>
      <c r="D494" s="28" t="str">
        <f t="shared" si="75"/>
        <v>024-006</v>
      </c>
      <c r="E494" s="604">
        <f t="shared" si="74"/>
        <v>43</v>
      </c>
      <c r="F494" s="32">
        <f>INDEX('Project Pipeline'!$B$8:$B$130,MATCH($B494,'Project Pipeline'!$A$7:$A$130,0),1)</f>
        <v>20000</v>
      </c>
      <c r="G494" s="32">
        <f>INDEX('Project Pipeline'!$B$8:$B$130,MATCH($B494,'Project Pipeline'!$A$7:$A$130,0)+3,1)*12</f>
        <v>30000</v>
      </c>
      <c r="H494" s="7">
        <f>(INDEX('Project Pipeline'!$B$8:$B$130,MATCH($B494,'Project Pipeline'!$A$7:$A$130,0)+6,1)*INDEX('Project Pipeline'!$B$8:$B$130,MATCH($B494,'Project Pipeline'!$A$7:$A$130,0)+13,1)+INDEX('Project Pipeline'!$B$8:$B$130,MATCH($B494,'Project Pipeline'!$A$7:$A$130,0)+7,1)*(INDEX('Project Pipeline'!$B$8:$B$130,MATCH($B494,'Project Pipeline'!$A$7:$A$130,0)+14,1)-INDEX('Project Pipeline'!$B$8:$B$130,MATCH($B494,'Project Pipeline'!$A$7:$A$130,0)+13,1)))/INDEX('Project Pipeline'!$B$8:$B$130,MATCH($B494,'Project Pipeline'!$A$7:$A$130,0)+14,1)</f>
        <v>0.75</v>
      </c>
      <c r="I494" s="6">
        <f>INDEX('Project Pipeline'!$B$8:$B$130,MATCH($B494,'Project Pipeline'!$A$7:$A$130,0)+13,1)</f>
        <v>28.691659673197091</v>
      </c>
      <c r="J494" s="6">
        <f>INDEX('Project Pipeline'!$B$8:$B$130,MATCH($B494,'Project Pipeline'!$A$7:$A$130,0)+14,1)</f>
        <v>60</v>
      </c>
    </row>
    <row r="495" spans="1:10" x14ac:dyDescent="0.2">
      <c r="A495" s="604">
        <f t="shared" si="78"/>
        <v>24</v>
      </c>
      <c r="B495" s="604" t="s">
        <v>463</v>
      </c>
      <c r="C495" s="2">
        <f t="shared" si="79"/>
        <v>7</v>
      </c>
      <c r="D495" s="28" t="str">
        <f t="shared" si="75"/>
        <v>024-007</v>
      </c>
      <c r="E495" s="604">
        <f t="shared" si="74"/>
        <v>44</v>
      </c>
      <c r="F495" s="32">
        <f>INDEX('Project Pipeline'!$B$8:$B$130,MATCH($B495,'Project Pipeline'!$A$7:$A$130,0),1)</f>
        <v>20000</v>
      </c>
      <c r="G495" s="32">
        <f>INDEX('Project Pipeline'!$B$8:$B$130,MATCH($B495,'Project Pipeline'!$A$7:$A$130,0)+3,1)*12</f>
        <v>30000</v>
      </c>
      <c r="H495" s="7">
        <f>(INDEX('Project Pipeline'!$B$8:$B$130,MATCH($B495,'Project Pipeline'!$A$7:$A$130,0)+6,1)*INDEX('Project Pipeline'!$B$8:$B$130,MATCH($B495,'Project Pipeline'!$A$7:$A$130,0)+13,1)+INDEX('Project Pipeline'!$B$8:$B$130,MATCH($B495,'Project Pipeline'!$A$7:$A$130,0)+7,1)*(INDEX('Project Pipeline'!$B$8:$B$130,MATCH($B495,'Project Pipeline'!$A$7:$A$130,0)+14,1)-INDEX('Project Pipeline'!$B$8:$B$130,MATCH($B495,'Project Pipeline'!$A$7:$A$130,0)+13,1)))/INDEX('Project Pipeline'!$B$8:$B$130,MATCH($B495,'Project Pipeline'!$A$7:$A$130,0)+14,1)</f>
        <v>0.75</v>
      </c>
      <c r="I495" s="6">
        <f>INDEX('Project Pipeline'!$B$8:$B$130,MATCH($B495,'Project Pipeline'!$A$7:$A$130,0)+13,1)</f>
        <v>28.691659673197091</v>
      </c>
      <c r="J495" s="6">
        <f>INDEX('Project Pipeline'!$B$8:$B$130,MATCH($B495,'Project Pipeline'!$A$7:$A$130,0)+14,1)</f>
        <v>60</v>
      </c>
    </row>
    <row r="496" spans="1:10" x14ac:dyDescent="0.2">
      <c r="A496" s="604">
        <f t="shared" si="78"/>
        <v>24</v>
      </c>
      <c r="B496" s="604" t="s">
        <v>463</v>
      </c>
      <c r="C496" s="2">
        <f t="shared" si="79"/>
        <v>8</v>
      </c>
      <c r="D496" s="28" t="str">
        <f t="shared" si="75"/>
        <v>024-008</v>
      </c>
      <c r="E496" s="604">
        <f t="shared" si="74"/>
        <v>44</v>
      </c>
      <c r="F496" s="32">
        <f>INDEX('Project Pipeline'!$B$8:$B$130,MATCH($B496,'Project Pipeline'!$A$7:$A$130,0),1)</f>
        <v>20000</v>
      </c>
      <c r="G496" s="32">
        <f>INDEX('Project Pipeline'!$B$8:$B$130,MATCH($B496,'Project Pipeline'!$A$7:$A$130,0)+3,1)*12</f>
        <v>30000</v>
      </c>
      <c r="H496" s="7">
        <f>(INDEX('Project Pipeline'!$B$8:$B$130,MATCH($B496,'Project Pipeline'!$A$7:$A$130,0)+6,1)*INDEX('Project Pipeline'!$B$8:$B$130,MATCH($B496,'Project Pipeline'!$A$7:$A$130,0)+13,1)+INDEX('Project Pipeline'!$B$8:$B$130,MATCH($B496,'Project Pipeline'!$A$7:$A$130,0)+7,1)*(INDEX('Project Pipeline'!$B$8:$B$130,MATCH($B496,'Project Pipeline'!$A$7:$A$130,0)+14,1)-INDEX('Project Pipeline'!$B$8:$B$130,MATCH($B496,'Project Pipeline'!$A$7:$A$130,0)+13,1)))/INDEX('Project Pipeline'!$B$8:$B$130,MATCH($B496,'Project Pipeline'!$A$7:$A$130,0)+14,1)</f>
        <v>0.75</v>
      </c>
      <c r="I496" s="6">
        <f>INDEX('Project Pipeline'!$B$8:$B$130,MATCH($B496,'Project Pipeline'!$A$7:$A$130,0)+13,1)</f>
        <v>28.691659673197091</v>
      </c>
      <c r="J496" s="6">
        <f>INDEX('Project Pipeline'!$B$8:$B$130,MATCH($B496,'Project Pipeline'!$A$7:$A$130,0)+14,1)</f>
        <v>60</v>
      </c>
    </row>
    <row r="497" spans="1:10" x14ac:dyDescent="0.2">
      <c r="A497" s="604">
        <f t="shared" si="78"/>
        <v>24</v>
      </c>
      <c r="B497" s="604" t="s">
        <v>464</v>
      </c>
      <c r="C497" s="2">
        <f t="shared" si="79"/>
        <v>9</v>
      </c>
      <c r="D497" s="28" t="str">
        <f t="shared" si="75"/>
        <v>024-009</v>
      </c>
      <c r="E497" s="604">
        <f t="shared" si="74"/>
        <v>35</v>
      </c>
      <c r="F497" s="32">
        <f>INDEX('Project Pipeline'!$B$8:$B$130,MATCH($B497,'Project Pipeline'!$A$7:$A$130,0),1)</f>
        <v>10000</v>
      </c>
      <c r="G497" s="32">
        <f>INDEX('Project Pipeline'!$B$8:$B$130,MATCH($B497,'Project Pipeline'!$A$7:$A$130,0)+3,1)*12</f>
        <v>4800</v>
      </c>
      <c r="H497" s="7">
        <f>(INDEX('Project Pipeline'!$B$8:$B$130,MATCH($B497,'Project Pipeline'!$A$7:$A$130,0)+6,1)*INDEX('Project Pipeline'!$B$8:$B$130,MATCH($B497,'Project Pipeline'!$A$7:$A$130,0)+13,1)+INDEX('Project Pipeline'!$B$8:$B$130,MATCH($B497,'Project Pipeline'!$A$7:$A$130,0)+7,1)*(INDEX('Project Pipeline'!$B$8:$B$130,MATCH($B497,'Project Pipeline'!$A$7:$A$130,0)+14,1)-INDEX('Project Pipeline'!$B$8:$B$130,MATCH($B497,'Project Pipeline'!$A$7:$A$130,0)+13,1)))/INDEX('Project Pipeline'!$B$8:$B$130,MATCH($B497,'Project Pipeline'!$A$7:$A$130,0)+14,1)</f>
        <v>0.75</v>
      </c>
      <c r="I497" s="6">
        <f>INDEX('Project Pipeline'!$B$8:$B$130,MATCH($B497,'Project Pipeline'!$A$7:$A$130,0)+13,1)</f>
        <v>57.680135957776329</v>
      </c>
      <c r="J497" s="6">
        <f>INDEX('Project Pipeline'!$B$8:$B$130,MATCH($B497,'Project Pipeline'!$A$7:$A$130,0)+14,1)</f>
        <v>60</v>
      </c>
    </row>
    <row r="498" spans="1:10" x14ac:dyDescent="0.2">
      <c r="A498" s="604">
        <f t="shared" si="78"/>
        <v>24</v>
      </c>
      <c r="B498" s="604" t="s">
        <v>464</v>
      </c>
      <c r="C498" s="2">
        <f t="shared" si="79"/>
        <v>10</v>
      </c>
      <c r="D498" s="28" t="str">
        <f t="shared" si="75"/>
        <v>024-010</v>
      </c>
      <c r="E498" s="604">
        <f t="shared" si="74"/>
        <v>38</v>
      </c>
      <c r="F498" s="32">
        <f>INDEX('Project Pipeline'!$B$8:$B$130,MATCH($B498,'Project Pipeline'!$A$7:$A$130,0),1)</f>
        <v>10000</v>
      </c>
      <c r="G498" s="32">
        <f>INDEX('Project Pipeline'!$B$8:$B$130,MATCH($B498,'Project Pipeline'!$A$7:$A$130,0)+3,1)*12</f>
        <v>4800</v>
      </c>
      <c r="H498" s="7">
        <f>(INDEX('Project Pipeline'!$B$8:$B$130,MATCH($B498,'Project Pipeline'!$A$7:$A$130,0)+6,1)*INDEX('Project Pipeline'!$B$8:$B$130,MATCH($B498,'Project Pipeline'!$A$7:$A$130,0)+13,1)+INDEX('Project Pipeline'!$B$8:$B$130,MATCH($B498,'Project Pipeline'!$A$7:$A$130,0)+7,1)*(INDEX('Project Pipeline'!$B$8:$B$130,MATCH($B498,'Project Pipeline'!$A$7:$A$130,0)+14,1)-INDEX('Project Pipeline'!$B$8:$B$130,MATCH($B498,'Project Pipeline'!$A$7:$A$130,0)+13,1)))/INDEX('Project Pipeline'!$B$8:$B$130,MATCH($B498,'Project Pipeline'!$A$7:$A$130,0)+14,1)</f>
        <v>0.75</v>
      </c>
      <c r="I498" s="6">
        <f>INDEX('Project Pipeline'!$B$8:$B$130,MATCH($B498,'Project Pipeline'!$A$7:$A$130,0)+13,1)</f>
        <v>57.680135957776329</v>
      </c>
      <c r="J498" s="6">
        <f>INDEX('Project Pipeline'!$B$8:$B$130,MATCH($B498,'Project Pipeline'!$A$7:$A$130,0)+14,1)</f>
        <v>60</v>
      </c>
    </row>
    <row r="499" spans="1:10" x14ac:dyDescent="0.2">
      <c r="A499" s="604">
        <f t="shared" si="78"/>
        <v>24</v>
      </c>
      <c r="B499" s="604" t="s">
        <v>464</v>
      </c>
      <c r="C499" s="2">
        <f t="shared" si="79"/>
        <v>11</v>
      </c>
      <c r="D499" s="28" t="str">
        <f t="shared" si="75"/>
        <v>024-011</v>
      </c>
      <c r="E499" s="604">
        <f t="shared" si="74"/>
        <v>41</v>
      </c>
      <c r="F499" s="32">
        <f>INDEX('Project Pipeline'!$B$8:$B$130,MATCH($B499,'Project Pipeline'!$A$7:$A$130,0),1)</f>
        <v>10000</v>
      </c>
      <c r="G499" s="32">
        <f>INDEX('Project Pipeline'!$B$8:$B$130,MATCH($B499,'Project Pipeline'!$A$7:$A$130,0)+3,1)*12</f>
        <v>4800</v>
      </c>
      <c r="H499" s="7">
        <f>(INDEX('Project Pipeline'!$B$8:$B$130,MATCH($B499,'Project Pipeline'!$A$7:$A$130,0)+6,1)*INDEX('Project Pipeline'!$B$8:$B$130,MATCH($B499,'Project Pipeline'!$A$7:$A$130,0)+13,1)+INDEX('Project Pipeline'!$B$8:$B$130,MATCH($B499,'Project Pipeline'!$A$7:$A$130,0)+7,1)*(INDEX('Project Pipeline'!$B$8:$B$130,MATCH($B499,'Project Pipeline'!$A$7:$A$130,0)+14,1)-INDEX('Project Pipeline'!$B$8:$B$130,MATCH($B499,'Project Pipeline'!$A$7:$A$130,0)+13,1)))/INDEX('Project Pipeline'!$B$8:$B$130,MATCH($B499,'Project Pipeline'!$A$7:$A$130,0)+14,1)</f>
        <v>0.75</v>
      </c>
      <c r="I499" s="6">
        <f>INDEX('Project Pipeline'!$B$8:$B$130,MATCH($B499,'Project Pipeline'!$A$7:$A$130,0)+13,1)</f>
        <v>57.680135957776329</v>
      </c>
      <c r="J499" s="6">
        <f>INDEX('Project Pipeline'!$B$8:$B$130,MATCH($B499,'Project Pipeline'!$A$7:$A$130,0)+14,1)</f>
        <v>60</v>
      </c>
    </row>
    <row r="500" spans="1:10" x14ac:dyDescent="0.2">
      <c r="A500" s="604">
        <f t="shared" si="78"/>
        <v>24</v>
      </c>
      <c r="B500" s="604" t="s">
        <v>464</v>
      </c>
      <c r="C500" s="2">
        <f t="shared" si="79"/>
        <v>12</v>
      </c>
      <c r="D500" s="28" t="str">
        <f t="shared" si="75"/>
        <v>024-012</v>
      </c>
      <c r="E500" s="604">
        <f t="shared" si="74"/>
        <v>44</v>
      </c>
      <c r="F500" s="32">
        <f>INDEX('Project Pipeline'!$B$8:$B$130,MATCH($B500,'Project Pipeline'!$A$7:$A$130,0),1)</f>
        <v>10000</v>
      </c>
      <c r="G500" s="32">
        <f>INDEX('Project Pipeline'!$B$8:$B$130,MATCH($B500,'Project Pipeline'!$A$7:$A$130,0)+3,1)*12</f>
        <v>4800</v>
      </c>
      <c r="H500" s="7">
        <f>(INDEX('Project Pipeline'!$B$8:$B$130,MATCH($B500,'Project Pipeline'!$A$7:$A$130,0)+6,1)*INDEX('Project Pipeline'!$B$8:$B$130,MATCH($B500,'Project Pipeline'!$A$7:$A$130,0)+13,1)+INDEX('Project Pipeline'!$B$8:$B$130,MATCH($B500,'Project Pipeline'!$A$7:$A$130,0)+7,1)*(INDEX('Project Pipeline'!$B$8:$B$130,MATCH($B500,'Project Pipeline'!$A$7:$A$130,0)+14,1)-INDEX('Project Pipeline'!$B$8:$B$130,MATCH($B500,'Project Pipeline'!$A$7:$A$130,0)+13,1)))/INDEX('Project Pipeline'!$B$8:$B$130,MATCH($B500,'Project Pipeline'!$A$7:$A$130,0)+14,1)</f>
        <v>0.75</v>
      </c>
      <c r="I500" s="6">
        <f>INDEX('Project Pipeline'!$B$8:$B$130,MATCH($B500,'Project Pipeline'!$A$7:$A$130,0)+13,1)</f>
        <v>57.680135957776329</v>
      </c>
      <c r="J500" s="6">
        <f>INDEX('Project Pipeline'!$B$8:$B$130,MATCH($B500,'Project Pipeline'!$A$7:$A$130,0)+14,1)</f>
        <v>60</v>
      </c>
    </row>
    <row r="501" spans="1:10" x14ac:dyDescent="0.2">
      <c r="A501" s="604">
        <f t="shared" si="78"/>
        <v>24</v>
      </c>
      <c r="B501" s="604" t="s">
        <v>14</v>
      </c>
      <c r="C501" s="2">
        <f t="shared" si="79"/>
        <v>13</v>
      </c>
      <c r="D501" s="28" t="str">
        <f t="shared" si="75"/>
        <v>024-013</v>
      </c>
      <c r="E501" s="604">
        <f t="shared" si="74"/>
        <v>35</v>
      </c>
      <c r="F501" s="32">
        <f>INDEX('Project Pipeline'!$B$8:$B$130,MATCH($B501,'Project Pipeline'!$A$7:$A$130,0),1)</f>
        <v>2000</v>
      </c>
      <c r="G501" s="32">
        <f>INDEX('Project Pipeline'!$B$8:$B$130,MATCH($B501,'Project Pipeline'!$A$7:$A$130,0)+3,1)*12</f>
        <v>2400</v>
      </c>
      <c r="H501" s="7">
        <f>(INDEX('Project Pipeline'!$B$8:$B$130,MATCH($B501,'Project Pipeline'!$A$7:$A$130,0)+6,1)*INDEX('Project Pipeline'!$B$8:$B$130,MATCH($B501,'Project Pipeline'!$A$7:$A$130,0)+13,1)+INDEX('Project Pipeline'!$B$8:$B$130,MATCH($B501,'Project Pipeline'!$A$7:$A$130,0)+7,1)*(INDEX('Project Pipeline'!$B$8:$B$130,MATCH($B501,'Project Pipeline'!$A$7:$A$130,0)+14,1)-INDEX('Project Pipeline'!$B$8:$B$130,MATCH($B501,'Project Pipeline'!$A$7:$A$130,0)+13,1)))/INDEX('Project Pipeline'!$B$8:$B$130,MATCH($B501,'Project Pipeline'!$A$7:$A$130,0)+14,1)</f>
        <v>0.75</v>
      </c>
      <c r="I501" s="6">
        <f>INDEX('Project Pipeline'!$B$8:$B$130,MATCH($B501,'Project Pipeline'!$A$7:$A$130,0)+13,1)</f>
        <v>21.124739598583997</v>
      </c>
      <c r="J501" s="6">
        <f>INDEX('Project Pipeline'!$B$8:$B$130,MATCH($B501,'Project Pipeline'!$A$7:$A$130,0)+14,1)</f>
        <v>60</v>
      </c>
    </row>
    <row r="502" spans="1:10" x14ac:dyDescent="0.2">
      <c r="A502" s="604">
        <f t="shared" si="78"/>
        <v>24</v>
      </c>
      <c r="B502" s="604" t="s">
        <v>14</v>
      </c>
      <c r="C502" s="2">
        <f t="shared" si="79"/>
        <v>14</v>
      </c>
      <c r="D502" s="28" t="str">
        <f t="shared" si="75"/>
        <v>024-014</v>
      </c>
      <c r="E502" s="604">
        <f t="shared" si="74"/>
        <v>37</v>
      </c>
      <c r="F502" s="32">
        <f>INDEX('Project Pipeline'!$B$8:$B$130,MATCH($B502,'Project Pipeline'!$A$7:$A$130,0),1)</f>
        <v>2000</v>
      </c>
      <c r="G502" s="32">
        <f>INDEX('Project Pipeline'!$B$8:$B$130,MATCH($B502,'Project Pipeline'!$A$7:$A$130,0)+3,1)*12</f>
        <v>2400</v>
      </c>
      <c r="H502" s="7">
        <f>(INDEX('Project Pipeline'!$B$8:$B$130,MATCH($B502,'Project Pipeline'!$A$7:$A$130,0)+6,1)*INDEX('Project Pipeline'!$B$8:$B$130,MATCH($B502,'Project Pipeline'!$A$7:$A$130,0)+13,1)+INDEX('Project Pipeline'!$B$8:$B$130,MATCH($B502,'Project Pipeline'!$A$7:$A$130,0)+7,1)*(INDEX('Project Pipeline'!$B$8:$B$130,MATCH($B502,'Project Pipeline'!$A$7:$A$130,0)+14,1)-INDEX('Project Pipeline'!$B$8:$B$130,MATCH($B502,'Project Pipeline'!$A$7:$A$130,0)+13,1)))/INDEX('Project Pipeline'!$B$8:$B$130,MATCH($B502,'Project Pipeline'!$A$7:$A$130,0)+14,1)</f>
        <v>0.75</v>
      </c>
      <c r="I502" s="6">
        <f>INDEX('Project Pipeline'!$B$8:$B$130,MATCH($B502,'Project Pipeline'!$A$7:$A$130,0)+13,1)</f>
        <v>21.124739598583997</v>
      </c>
      <c r="J502" s="6">
        <f>INDEX('Project Pipeline'!$B$8:$B$130,MATCH($B502,'Project Pipeline'!$A$7:$A$130,0)+14,1)</f>
        <v>60</v>
      </c>
    </row>
    <row r="503" spans="1:10" x14ac:dyDescent="0.2">
      <c r="A503" s="604">
        <f t="shared" si="78"/>
        <v>24</v>
      </c>
      <c r="B503" s="604" t="s">
        <v>14</v>
      </c>
      <c r="C503" s="2">
        <f t="shared" si="79"/>
        <v>15</v>
      </c>
      <c r="D503" s="28" t="str">
        <f t="shared" si="75"/>
        <v>024-015</v>
      </c>
      <c r="E503" s="604">
        <f t="shared" si="74"/>
        <v>39</v>
      </c>
      <c r="F503" s="32">
        <f>INDEX('Project Pipeline'!$B$8:$B$130,MATCH($B503,'Project Pipeline'!$A$7:$A$130,0),1)</f>
        <v>2000</v>
      </c>
      <c r="G503" s="32">
        <f>INDEX('Project Pipeline'!$B$8:$B$130,MATCH($B503,'Project Pipeline'!$A$7:$A$130,0)+3,1)*12</f>
        <v>2400</v>
      </c>
      <c r="H503" s="7">
        <f>(INDEX('Project Pipeline'!$B$8:$B$130,MATCH($B503,'Project Pipeline'!$A$7:$A$130,0)+6,1)*INDEX('Project Pipeline'!$B$8:$B$130,MATCH($B503,'Project Pipeline'!$A$7:$A$130,0)+13,1)+INDEX('Project Pipeline'!$B$8:$B$130,MATCH($B503,'Project Pipeline'!$A$7:$A$130,0)+7,1)*(INDEX('Project Pipeline'!$B$8:$B$130,MATCH($B503,'Project Pipeline'!$A$7:$A$130,0)+14,1)-INDEX('Project Pipeline'!$B$8:$B$130,MATCH($B503,'Project Pipeline'!$A$7:$A$130,0)+13,1)))/INDEX('Project Pipeline'!$B$8:$B$130,MATCH($B503,'Project Pipeline'!$A$7:$A$130,0)+14,1)</f>
        <v>0.75</v>
      </c>
      <c r="I503" s="6">
        <f>INDEX('Project Pipeline'!$B$8:$B$130,MATCH($B503,'Project Pipeline'!$A$7:$A$130,0)+13,1)</f>
        <v>21.124739598583997</v>
      </c>
      <c r="J503" s="6">
        <f>INDEX('Project Pipeline'!$B$8:$B$130,MATCH($B503,'Project Pipeline'!$A$7:$A$130,0)+14,1)</f>
        <v>60</v>
      </c>
    </row>
    <row r="504" spans="1:10" x14ac:dyDescent="0.2">
      <c r="A504" s="604">
        <f t="shared" si="78"/>
        <v>24</v>
      </c>
      <c r="B504" s="604" t="s">
        <v>14</v>
      </c>
      <c r="C504" s="2">
        <f t="shared" si="79"/>
        <v>16</v>
      </c>
      <c r="D504" s="28" t="str">
        <f t="shared" si="75"/>
        <v>024-016</v>
      </c>
      <c r="E504" s="604">
        <f t="shared" si="74"/>
        <v>41</v>
      </c>
      <c r="F504" s="32">
        <f>INDEX('Project Pipeline'!$B$8:$B$130,MATCH($B504,'Project Pipeline'!$A$7:$A$130,0),1)</f>
        <v>2000</v>
      </c>
      <c r="G504" s="32">
        <f>INDEX('Project Pipeline'!$B$8:$B$130,MATCH($B504,'Project Pipeline'!$A$7:$A$130,0)+3,1)*12</f>
        <v>2400</v>
      </c>
      <c r="H504" s="7">
        <f>(INDEX('Project Pipeline'!$B$8:$B$130,MATCH($B504,'Project Pipeline'!$A$7:$A$130,0)+6,1)*INDEX('Project Pipeline'!$B$8:$B$130,MATCH($B504,'Project Pipeline'!$A$7:$A$130,0)+13,1)+INDEX('Project Pipeline'!$B$8:$B$130,MATCH($B504,'Project Pipeline'!$A$7:$A$130,0)+7,1)*(INDEX('Project Pipeline'!$B$8:$B$130,MATCH($B504,'Project Pipeline'!$A$7:$A$130,0)+14,1)-INDEX('Project Pipeline'!$B$8:$B$130,MATCH($B504,'Project Pipeline'!$A$7:$A$130,0)+13,1)))/INDEX('Project Pipeline'!$B$8:$B$130,MATCH($B504,'Project Pipeline'!$A$7:$A$130,0)+14,1)</f>
        <v>0.75</v>
      </c>
      <c r="I504" s="6">
        <f>INDEX('Project Pipeline'!$B$8:$B$130,MATCH($B504,'Project Pipeline'!$A$7:$A$130,0)+13,1)</f>
        <v>21.124739598583997</v>
      </c>
      <c r="J504" s="6">
        <f>INDEX('Project Pipeline'!$B$8:$B$130,MATCH($B504,'Project Pipeline'!$A$7:$A$130,0)+14,1)</f>
        <v>60</v>
      </c>
    </row>
    <row r="505" spans="1:10" x14ac:dyDescent="0.2">
      <c r="A505" s="604">
        <f t="shared" si="78"/>
        <v>24</v>
      </c>
      <c r="B505" s="604" t="s">
        <v>14</v>
      </c>
      <c r="C505" s="2">
        <f t="shared" si="79"/>
        <v>17</v>
      </c>
      <c r="D505" s="28" t="str">
        <f t="shared" si="75"/>
        <v>024-017</v>
      </c>
      <c r="E505" s="604">
        <f t="shared" si="74"/>
        <v>43</v>
      </c>
      <c r="F505" s="32">
        <f>INDEX('Project Pipeline'!$B$8:$B$130,MATCH($B505,'Project Pipeline'!$A$7:$A$130,0),1)</f>
        <v>2000</v>
      </c>
      <c r="G505" s="32">
        <f>INDEX('Project Pipeline'!$B$8:$B$130,MATCH($B505,'Project Pipeline'!$A$7:$A$130,0)+3,1)*12</f>
        <v>2400</v>
      </c>
      <c r="H505" s="7">
        <f>(INDEX('Project Pipeline'!$B$8:$B$130,MATCH($B505,'Project Pipeline'!$A$7:$A$130,0)+6,1)*INDEX('Project Pipeline'!$B$8:$B$130,MATCH($B505,'Project Pipeline'!$A$7:$A$130,0)+13,1)+INDEX('Project Pipeline'!$B$8:$B$130,MATCH($B505,'Project Pipeline'!$A$7:$A$130,0)+7,1)*(INDEX('Project Pipeline'!$B$8:$B$130,MATCH($B505,'Project Pipeline'!$A$7:$A$130,0)+14,1)-INDEX('Project Pipeline'!$B$8:$B$130,MATCH($B505,'Project Pipeline'!$A$7:$A$130,0)+13,1)))/INDEX('Project Pipeline'!$B$8:$B$130,MATCH($B505,'Project Pipeline'!$A$7:$A$130,0)+14,1)</f>
        <v>0.75</v>
      </c>
      <c r="I505" s="6">
        <f>INDEX('Project Pipeline'!$B$8:$B$130,MATCH($B505,'Project Pipeline'!$A$7:$A$130,0)+13,1)</f>
        <v>21.124739598583997</v>
      </c>
      <c r="J505" s="6">
        <f>INDEX('Project Pipeline'!$B$8:$B$130,MATCH($B505,'Project Pipeline'!$A$7:$A$130,0)+14,1)</f>
        <v>60</v>
      </c>
    </row>
    <row r="506" spans="1:10" x14ac:dyDescent="0.2">
      <c r="A506" s="604">
        <f t="shared" si="78"/>
        <v>24</v>
      </c>
      <c r="B506" s="604" t="s">
        <v>14</v>
      </c>
      <c r="C506" s="2">
        <f t="shared" si="79"/>
        <v>18</v>
      </c>
      <c r="D506" s="28" t="str">
        <f t="shared" si="75"/>
        <v>024-018</v>
      </c>
      <c r="E506" s="604">
        <f t="shared" si="74"/>
        <v>45</v>
      </c>
      <c r="F506" s="32">
        <f>INDEX('Project Pipeline'!$B$8:$B$130,MATCH($B506,'Project Pipeline'!$A$7:$A$130,0),1)</f>
        <v>2000</v>
      </c>
      <c r="G506" s="32">
        <f>INDEX('Project Pipeline'!$B$8:$B$130,MATCH($B506,'Project Pipeline'!$A$7:$A$130,0)+3,1)*12</f>
        <v>2400</v>
      </c>
      <c r="H506" s="7">
        <f>(INDEX('Project Pipeline'!$B$8:$B$130,MATCH($B506,'Project Pipeline'!$A$7:$A$130,0)+6,1)*INDEX('Project Pipeline'!$B$8:$B$130,MATCH($B506,'Project Pipeline'!$A$7:$A$130,0)+13,1)+INDEX('Project Pipeline'!$B$8:$B$130,MATCH($B506,'Project Pipeline'!$A$7:$A$130,0)+7,1)*(INDEX('Project Pipeline'!$B$8:$B$130,MATCH($B506,'Project Pipeline'!$A$7:$A$130,0)+14,1)-INDEX('Project Pipeline'!$B$8:$B$130,MATCH($B506,'Project Pipeline'!$A$7:$A$130,0)+13,1)))/INDEX('Project Pipeline'!$B$8:$B$130,MATCH($B506,'Project Pipeline'!$A$7:$A$130,0)+14,1)</f>
        <v>0.75</v>
      </c>
      <c r="I506" s="6">
        <f>INDEX('Project Pipeline'!$B$8:$B$130,MATCH($B506,'Project Pipeline'!$A$7:$A$130,0)+13,1)</f>
        <v>21.124739598583997</v>
      </c>
      <c r="J506" s="6">
        <f>INDEX('Project Pipeline'!$B$8:$B$130,MATCH($B506,'Project Pipeline'!$A$7:$A$130,0)+14,1)</f>
        <v>60</v>
      </c>
    </row>
    <row r="507" spans="1:10" x14ac:dyDescent="0.2">
      <c r="A507" s="604">
        <f t="shared" si="78"/>
        <v>24</v>
      </c>
      <c r="B507" s="604" t="s">
        <v>41</v>
      </c>
      <c r="C507" s="2">
        <f t="shared" si="79"/>
        <v>19</v>
      </c>
      <c r="D507" s="28" t="str">
        <f t="shared" si="75"/>
        <v>024-019</v>
      </c>
      <c r="E507" s="604">
        <f t="shared" si="74"/>
        <v>39</v>
      </c>
      <c r="F507" s="32">
        <f>INDEX('Project Pipeline'!$B$8:$B$130,MATCH($B507,'Project Pipeline'!$A$7:$A$130,0),1)</f>
        <v>25000</v>
      </c>
      <c r="G507" s="32">
        <f>INDEX('Project Pipeline'!$B$8:$B$130,MATCH($B507,'Project Pipeline'!$A$7:$A$130,0)+3,1)*12</f>
        <v>24000</v>
      </c>
      <c r="H507" s="7">
        <f>(INDEX('Project Pipeline'!$B$8:$B$130,MATCH($B507,'Project Pipeline'!$A$7:$A$130,0)+6,1)*INDEX('Project Pipeline'!$B$8:$B$130,MATCH($B507,'Project Pipeline'!$A$7:$A$130,0)+13,1)+INDEX('Project Pipeline'!$B$8:$B$130,MATCH($B507,'Project Pipeline'!$A$7:$A$130,0)+7,1)*(INDEX('Project Pipeline'!$B$8:$B$130,MATCH($B507,'Project Pipeline'!$A$7:$A$130,0)+14,1)-INDEX('Project Pipeline'!$B$8:$B$130,MATCH($B507,'Project Pipeline'!$A$7:$A$130,0)+13,1)))/INDEX('Project Pipeline'!$B$8:$B$130,MATCH($B507,'Project Pipeline'!$A$7:$A$130,0)+14,1)</f>
        <v>0.74999999999999989</v>
      </c>
      <c r="I507" s="6">
        <f>INDEX('Project Pipeline'!$B$8:$B$130,MATCH($B507,'Project Pipeline'!$A$7:$A$130,0)+13,1)</f>
        <v>26.772988721793375</v>
      </c>
      <c r="J507" s="6">
        <f>INDEX('Project Pipeline'!$B$8:$B$130,MATCH($B507,'Project Pipeline'!$A$7:$A$130,0)+14,1)</f>
        <v>120</v>
      </c>
    </row>
    <row r="508" spans="1:10" x14ac:dyDescent="0.2">
      <c r="A508" s="604">
        <f t="shared" si="78"/>
        <v>24</v>
      </c>
      <c r="B508" s="604" t="s">
        <v>41</v>
      </c>
      <c r="C508" s="2">
        <f t="shared" si="79"/>
        <v>20</v>
      </c>
      <c r="D508" s="28" t="str">
        <f t="shared" si="75"/>
        <v>024-020</v>
      </c>
      <c r="E508" s="604">
        <f t="shared" si="74"/>
        <v>45</v>
      </c>
      <c r="F508" s="32">
        <f>INDEX('Project Pipeline'!$B$8:$B$130,MATCH($B508,'Project Pipeline'!$A$7:$A$130,0),1)</f>
        <v>25000</v>
      </c>
      <c r="G508" s="32">
        <f>INDEX('Project Pipeline'!$B$8:$B$130,MATCH($B508,'Project Pipeline'!$A$7:$A$130,0)+3,1)*12</f>
        <v>24000</v>
      </c>
      <c r="H508" s="7">
        <f>(INDEX('Project Pipeline'!$B$8:$B$130,MATCH($B508,'Project Pipeline'!$A$7:$A$130,0)+6,1)*INDEX('Project Pipeline'!$B$8:$B$130,MATCH($B508,'Project Pipeline'!$A$7:$A$130,0)+13,1)+INDEX('Project Pipeline'!$B$8:$B$130,MATCH($B508,'Project Pipeline'!$A$7:$A$130,0)+7,1)*(INDEX('Project Pipeline'!$B$8:$B$130,MATCH($B508,'Project Pipeline'!$A$7:$A$130,0)+14,1)-INDEX('Project Pipeline'!$B$8:$B$130,MATCH($B508,'Project Pipeline'!$A$7:$A$130,0)+13,1)))/INDEX('Project Pipeline'!$B$8:$B$130,MATCH($B508,'Project Pipeline'!$A$7:$A$130,0)+14,1)</f>
        <v>0.74999999999999989</v>
      </c>
      <c r="I508" s="6">
        <f>INDEX('Project Pipeline'!$B$8:$B$130,MATCH($B508,'Project Pipeline'!$A$7:$A$130,0)+13,1)</f>
        <v>26.772988721793375</v>
      </c>
      <c r="J508" s="6">
        <f>INDEX('Project Pipeline'!$B$8:$B$130,MATCH($B508,'Project Pipeline'!$A$7:$A$130,0)+14,1)</f>
        <v>120</v>
      </c>
    </row>
    <row r="509" spans="1:10" x14ac:dyDescent="0.2">
      <c r="A509" s="604">
        <f>A489+1</f>
        <v>25</v>
      </c>
      <c r="B509" s="604" t="s">
        <v>15</v>
      </c>
      <c r="C509" s="2">
        <v>1</v>
      </c>
      <c r="D509" s="28" t="str">
        <f t="shared" si="75"/>
        <v>025-001</v>
      </c>
      <c r="E509" s="604">
        <f t="shared" si="74"/>
        <v>34</v>
      </c>
      <c r="F509" s="32">
        <f>INDEX('Project Pipeline'!$B$8:$B$130,MATCH($B509,'Project Pipeline'!$A$7:$A$130,0),1)</f>
        <v>15000</v>
      </c>
      <c r="G509" s="32">
        <f>INDEX('Project Pipeline'!$B$8:$B$130,MATCH($B509,'Project Pipeline'!$A$7:$A$130,0)+3,1)*12</f>
        <v>6000</v>
      </c>
      <c r="H509" s="7">
        <f>(INDEX('Project Pipeline'!$B$8:$B$130,MATCH($B509,'Project Pipeline'!$A$7:$A$130,0)+6,1)*INDEX('Project Pipeline'!$B$8:$B$130,MATCH($B509,'Project Pipeline'!$A$7:$A$130,0)+13,1)+INDEX('Project Pipeline'!$B$8:$B$130,MATCH($B509,'Project Pipeline'!$A$7:$A$130,0)+7,1)*(INDEX('Project Pipeline'!$B$8:$B$130,MATCH($B509,'Project Pipeline'!$A$7:$A$130,0)+14,1)-INDEX('Project Pipeline'!$B$8:$B$130,MATCH($B509,'Project Pipeline'!$A$7:$A$130,0)+13,1)))/INDEX('Project Pipeline'!$B$8:$B$130,MATCH($B509,'Project Pipeline'!$A$7:$A$130,0)+14,1)</f>
        <v>0.75</v>
      </c>
      <c r="I509" s="6">
        <f>INDEX('Project Pipeline'!$B$8:$B$130,MATCH($B509,'Project Pipeline'!$A$7:$A$130,0)+13,1)</f>
        <v>71.513178015521419</v>
      </c>
      <c r="J509" s="6">
        <f>INDEX('Project Pipeline'!$B$8:$B$130,MATCH($B509,'Project Pipeline'!$A$7:$A$130,0)+14,1)</f>
        <v>96</v>
      </c>
    </row>
    <row r="510" spans="1:10" x14ac:dyDescent="0.2">
      <c r="A510" s="604">
        <f t="shared" ref="A510:A528" si="80">A490+1</f>
        <v>25</v>
      </c>
      <c r="B510" s="604" t="s">
        <v>15</v>
      </c>
      <c r="C510" s="2">
        <f t="shared" ref="C510:C528" si="81">C509+1</f>
        <v>2</v>
      </c>
      <c r="D510" s="28" t="str">
        <f t="shared" si="75"/>
        <v>025-002</v>
      </c>
      <c r="E510" s="604">
        <f>E490+1</f>
        <v>38</v>
      </c>
      <c r="F510" s="32">
        <f>INDEX('Project Pipeline'!$B$8:$B$130,MATCH($B510,'Project Pipeline'!$A$7:$A$130,0),1)</f>
        <v>15000</v>
      </c>
      <c r="G510" s="32">
        <f>INDEX('Project Pipeline'!$B$8:$B$130,MATCH($B510,'Project Pipeline'!$A$7:$A$130,0)+3,1)*12</f>
        <v>6000</v>
      </c>
      <c r="H510" s="7">
        <f>(INDEX('Project Pipeline'!$B$8:$B$130,MATCH($B510,'Project Pipeline'!$A$7:$A$130,0)+6,1)*INDEX('Project Pipeline'!$B$8:$B$130,MATCH($B510,'Project Pipeline'!$A$7:$A$130,0)+13,1)+INDEX('Project Pipeline'!$B$8:$B$130,MATCH($B510,'Project Pipeline'!$A$7:$A$130,0)+7,1)*(INDEX('Project Pipeline'!$B$8:$B$130,MATCH($B510,'Project Pipeline'!$A$7:$A$130,0)+14,1)-INDEX('Project Pipeline'!$B$8:$B$130,MATCH($B510,'Project Pipeline'!$A$7:$A$130,0)+13,1)))/INDEX('Project Pipeline'!$B$8:$B$130,MATCH($B510,'Project Pipeline'!$A$7:$A$130,0)+14,1)</f>
        <v>0.75</v>
      </c>
      <c r="I510" s="6">
        <f>INDEX('Project Pipeline'!$B$8:$B$130,MATCH($B510,'Project Pipeline'!$A$7:$A$130,0)+13,1)</f>
        <v>71.513178015521419</v>
      </c>
      <c r="J510" s="6">
        <f>INDEX('Project Pipeline'!$B$8:$B$130,MATCH($B510,'Project Pipeline'!$A$7:$A$130,0)+14,1)</f>
        <v>96</v>
      </c>
    </row>
    <row r="511" spans="1:10" x14ac:dyDescent="0.2">
      <c r="A511" s="604">
        <f t="shared" si="80"/>
        <v>25</v>
      </c>
      <c r="B511" s="604" t="s">
        <v>15</v>
      </c>
      <c r="C511" s="2">
        <f t="shared" si="81"/>
        <v>3</v>
      </c>
      <c r="D511" s="28" t="str">
        <f t="shared" si="75"/>
        <v>025-003</v>
      </c>
      <c r="E511" s="604">
        <f t="shared" ref="E511:E528" si="82">E491+1</f>
        <v>41</v>
      </c>
      <c r="F511" s="32">
        <f>INDEX('Project Pipeline'!$B$8:$B$130,MATCH($B511,'Project Pipeline'!$A$7:$A$130,0),1)</f>
        <v>15000</v>
      </c>
      <c r="G511" s="32">
        <f>INDEX('Project Pipeline'!$B$8:$B$130,MATCH($B511,'Project Pipeline'!$A$7:$A$130,0)+3,1)*12</f>
        <v>6000</v>
      </c>
      <c r="H511" s="7">
        <f>(INDEX('Project Pipeline'!$B$8:$B$130,MATCH($B511,'Project Pipeline'!$A$7:$A$130,0)+6,1)*INDEX('Project Pipeline'!$B$8:$B$130,MATCH($B511,'Project Pipeline'!$A$7:$A$130,0)+13,1)+INDEX('Project Pipeline'!$B$8:$B$130,MATCH($B511,'Project Pipeline'!$A$7:$A$130,0)+7,1)*(INDEX('Project Pipeline'!$B$8:$B$130,MATCH($B511,'Project Pipeline'!$A$7:$A$130,0)+14,1)-INDEX('Project Pipeline'!$B$8:$B$130,MATCH($B511,'Project Pipeline'!$A$7:$A$130,0)+13,1)))/INDEX('Project Pipeline'!$B$8:$B$130,MATCH($B511,'Project Pipeline'!$A$7:$A$130,0)+14,1)</f>
        <v>0.75</v>
      </c>
      <c r="I511" s="6">
        <f>INDEX('Project Pipeline'!$B$8:$B$130,MATCH($B511,'Project Pipeline'!$A$7:$A$130,0)+13,1)</f>
        <v>71.513178015521419</v>
      </c>
      <c r="J511" s="6">
        <f>INDEX('Project Pipeline'!$B$8:$B$130,MATCH($B511,'Project Pipeline'!$A$7:$A$130,0)+14,1)</f>
        <v>96</v>
      </c>
    </row>
    <row r="512" spans="1:10" x14ac:dyDescent="0.2">
      <c r="A512" s="604">
        <f t="shared" si="80"/>
        <v>25</v>
      </c>
      <c r="B512" s="604" t="s">
        <v>15</v>
      </c>
      <c r="C512" s="2">
        <f t="shared" si="81"/>
        <v>4</v>
      </c>
      <c r="D512" s="28" t="str">
        <f t="shared" si="75"/>
        <v>025-004</v>
      </c>
      <c r="E512" s="604">
        <f t="shared" si="82"/>
        <v>43</v>
      </c>
      <c r="F512" s="32">
        <f>INDEX('Project Pipeline'!$B$8:$B$130,MATCH($B512,'Project Pipeline'!$A$7:$A$130,0),1)</f>
        <v>15000</v>
      </c>
      <c r="G512" s="32">
        <f>INDEX('Project Pipeline'!$B$8:$B$130,MATCH($B512,'Project Pipeline'!$A$7:$A$130,0)+3,1)*12</f>
        <v>6000</v>
      </c>
      <c r="H512" s="7">
        <f>(INDEX('Project Pipeline'!$B$8:$B$130,MATCH($B512,'Project Pipeline'!$A$7:$A$130,0)+6,1)*INDEX('Project Pipeline'!$B$8:$B$130,MATCH($B512,'Project Pipeline'!$A$7:$A$130,0)+13,1)+INDEX('Project Pipeline'!$B$8:$B$130,MATCH($B512,'Project Pipeline'!$A$7:$A$130,0)+7,1)*(INDEX('Project Pipeline'!$B$8:$B$130,MATCH($B512,'Project Pipeline'!$A$7:$A$130,0)+14,1)-INDEX('Project Pipeline'!$B$8:$B$130,MATCH($B512,'Project Pipeline'!$A$7:$A$130,0)+13,1)))/INDEX('Project Pipeline'!$B$8:$B$130,MATCH($B512,'Project Pipeline'!$A$7:$A$130,0)+14,1)</f>
        <v>0.75</v>
      </c>
      <c r="I512" s="6">
        <f>INDEX('Project Pipeline'!$B$8:$B$130,MATCH($B512,'Project Pipeline'!$A$7:$A$130,0)+13,1)</f>
        <v>71.513178015521419</v>
      </c>
      <c r="J512" s="6">
        <f>INDEX('Project Pipeline'!$B$8:$B$130,MATCH($B512,'Project Pipeline'!$A$7:$A$130,0)+14,1)</f>
        <v>96</v>
      </c>
    </row>
    <row r="513" spans="1:10" x14ac:dyDescent="0.2">
      <c r="A513" s="604">
        <f t="shared" si="80"/>
        <v>25</v>
      </c>
      <c r="B513" s="604" t="s">
        <v>463</v>
      </c>
      <c r="C513" s="2">
        <f t="shared" si="81"/>
        <v>5</v>
      </c>
      <c r="D513" s="28" t="str">
        <f t="shared" si="75"/>
        <v>025-005</v>
      </c>
      <c r="E513" s="604">
        <f t="shared" si="82"/>
        <v>44</v>
      </c>
      <c r="F513" s="32">
        <f>INDEX('Project Pipeline'!$B$8:$B$130,MATCH($B513,'Project Pipeline'!$A$7:$A$130,0),1)</f>
        <v>20000</v>
      </c>
      <c r="G513" s="32">
        <f>INDEX('Project Pipeline'!$B$8:$B$130,MATCH($B513,'Project Pipeline'!$A$7:$A$130,0)+3,1)*12</f>
        <v>30000</v>
      </c>
      <c r="H513" s="7">
        <f>(INDEX('Project Pipeline'!$B$8:$B$130,MATCH($B513,'Project Pipeline'!$A$7:$A$130,0)+6,1)*INDEX('Project Pipeline'!$B$8:$B$130,MATCH($B513,'Project Pipeline'!$A$7:$A$130,0)+13,1)+INDEX('Project Pipeline'!$B$8:$B$130,MATCH($B513,'Project Pipeline'!$A$7:$A$130,0)+7,1)*(INDEX('Project Pipeline'!$B$8:$B$130,MATCH($B513,'Project Pipeline'!$A$7:$A$130,0)+14,1)-INDEX('Project Pipeline'!$B$8:$B$130,MATCH($B513,'Project Pipeline'!$A$7:$A$130,0)+13,1)))/INDEX('Project Pipeline'!$B$8:$B$130,MATCH($B513,'Project Pipeline'!$A$7:$A$130,0)+14,1)</f>
        <v>0.75</v>
      </c>
      <c r="I513" s="6">
        <f>INDEX('Project Pipeline'!$B$8:$B$130,MATCH($B513,'Project Pipeline'!$A$7:$A$130,0)+13,1)</f>
        <v>28.691659673197091</v>
      </c>
      <c r="J513" s="6">
        <f>INDEX('Project Pipeline'!$B$8:$B$130,MATCH($B513,'Project Pipeline'!$A$7:$A$130,0)+14,1)</f>
        <v>60</v>
      </c>
    </row>
    <row r="514" spans="1:10" x14ac:dyDescent="0.2">
      <c r="A514" s="604">
        <f t="shared" si="80"/>
        <v>25</v>
      </c>
      <c r="B514" s="604" t="s">
        <v>463</v>
      </c>
      <c r="C514" s="2">
        <f t="shared" si="81"/>
        <v>6</v>
      </c>
      <c r="D514" s="28" t="str">
        <f t="shared" si="75"/>
        <v>025-006</v>
      </c>
      <c r="E514" s="604">
        <f t="shared" si="82"/>
        <v>44</v>
      </c>
      <c r="F514" s="32">
        <f>INDEX('Project Pipeline'!$B$8:$B$130,MATCH($B514,'Project Pipeline'!$A$7:$A$130,0),1)</f>
        <v>20000</v>
      </c>
      <c r="G514" s="32">
        <f>INDEX('Project Pipeline'!$B$8:$B$130,MATCH($B514,'Project Pipeline'!$A$7:$A$130,0)+3,1)*12</f>
        <v>30000</v>
      </c>
      <c r="H514" s="7">
        <f>(INDEX('Project Pipeline'!$B$8:$B$130,MATCH($B514,'Project Pipeline'!$A$7:$A$130,0)+6,1)*INDEX('Project Pipeline'!$B$8:$B$130,MATCH($B514,'Project Pipeline'!$A$7:$A$130,0)+13,1)+INDEX('Project Pipeline'!$B$8:$B$130,MATCH($B514,'Project Pipeline'!$A$7:$A$130,0)+7,1)*(INDEX('Project Pipeline'!$B$8:$B$130,MATCH($B514,'Project Pipeline'!$A$7:$A$130,0)+14,1)-INDEX('Project Pipeline'!$B$8:$B$130,MATCH($B514,'Project Pipeline'!$A$7:$A$130,0)+13,1)))/INDEX('Project Pipeline'!$B$8:$B$130,MATCH($B514,'Project Pipeline'!$A$7:$A$130,0)+14,1)</f>
        <v>0.75</v>
      </c>
      <c r="I514" s="6">
        <f>INDEX('Project Pipeline'!$B$8:$B$130,MATCH($B514,'Project Pipeline'!$A$7:$A$130,0)+13,1)</f>
        <v>28.691659673197091</v>
      </c>
      <c r="J514" s="6">
        <f>INDEX('Project Pipeline'!$B$8:$B$130,MATCH($B514,'Project Pipeline'!$A$7:$A$130,0)+14,1)</f>
        <v>60</v>
      </c>
    </row>
    <row r="515" spans="1:10" x14ac:dyDescent="0.2">
      <c r="A515" s="604">
        <f t="shared" si="80"/>
        <v>25</v>
      </c>
      <c r="B515" s="604" t="s">
        <v>463</v>
      </c>
      <c r="C515" s="2">
        <f t="shared" si="81"/>
        <v>7</v>
      </c>
      <c r="D515" s="28" t="str">
        <f t="shared" si="75"/>
        <v>025-007</v>
      </c>
      <c r="E515" s="604">
        <f t="shared" si="82"/>
        <v>45</v>
      </c>
      <c r="F515" s="32">
        <f>INDEX('Project Pipeline'!$B$8:$B$130,MATCH($B515,'Project Pipeline'!$A$7:$A$130,0),1)</f>
        <v>20000</v>
      </c>
      <c r="G515" s="32">
        <f>INDEX('Project Pipeline'!$B$8:$B$130,MATCH($B515,'Project Pipeline'!$A$7:$A$130,0)+3,1)*12</f>
        <v>30000</v>
      </c>
      <c r="H515" s="7">
        <f>(INDEX('Project Pipeline'!$B$8:$B$130,MATCH($B515,'Project Pipeline'!$A$7:$A$130,0)+6,1)*INDEX('Project Pipeline'!$B$8:$B$130,MATCH($B515,'Project Pipeline'!$A$7:$A$130,0)+13,1)+INDEX('Project Pipeline'!$B$8:$B$130,MATCH($B515,'Project Pipeline'!$A$7:$A$130,0)+7,1)*(INDEX('Project Pipeline'!$B$8:$B$130,MATCH($B515,'Project Pipeline'!$A$7:$A$130,0)+14,1)-INDEX('Project Pipeline'!$B$8:$B$130,MATCH($B515,'Project Pipeline'!$A$7:$A$130,0)+13,1)))/INDEX('Project Pipeline'!$B$8:$B$130,MATCH($B515,'Project Pipeline'!$A$7:$A$130,0)+14,1)</f>
        <v>0.75</v>
      </c>
      <c r="I515" s="6">
        <f>INDEX('Project Pipeline'!$B$8:$B$130,MATCH($B515,'Project Pipeline'!$A$7:$A$130,0)+13,1)</f>
        <v>28.691659673197091</v>
      </c>
      <c r="J515" s="6">
        <f>INDEX('Project Pipeline'!$B$8:$B$130,MATCH($B515,'Project Pipeline'!$A$7:$A$130,0)+14,1)</f>
        <v>60</v>
      </c>
    </row>
    <row r="516" spans="1:10" x14ac:dyDescent="0.2">
      <c r="A516" s="604">
        <f t="shared" si="80"/>
        <v>25</v>
      </c>
      <c r="B516" s="604" t="s">
        <v>463</v>
      </c>
      <c r="C516" s="2">
        <f t="shared" si="81"/>
        <v>8</v>
      </c>
      <c r="D516" s="28" t="str">
        <f t="shared" si="75"/>
        <v>025-008</v>
      </c>
      <c r="E516" s="604">
        <f t="shared" si="82"/>
        <v>45</v>
      </c>
      <c r="F516" s="32">
        <f>INDEX('Project Pipeline'!$B$8:$B$130,MATCH($B516,'Project Pipeline'!$A$7:$A$130,0),1)</f>
        <v>20000</v>
      </c>
      <c r="G516" s="32">
        <f>INDEX('Project Pipeline'!$B$8:$B$130,MATCH($B516,'Project Pipeline'!$A$7:$A$130,0)+3,1)*12</f>
        <v>30000</v>
      </c>
      <c r="H516" s="7">
        <f>(INDEX('Project Pipeline'!$B$8:$B$130,MATCH($B516,'Project Pipeline'!$A$7:$A$130,0)+6,1)*INDEX('Project Pipeline'!$B$8:$B$130,MATCH($B516,'Project Pipeline'!$A$7:$A$130,0)+13,1)+INDEX('Project Pipeline'!$B$8:$B$130,MATCH($B516,'Project Pipeline'!$A$7:$A$130,0)+7,1)*(INDEX('Project Pipeline'!$B$8:$B$130,MATCH($B516,'Project Pipeline'!$A$7:$A$130,0)+14,1)-INDEX('Project Pipeline'!$B$8:$B$130,MATCH($B516,'Project Pipeline'!$A$7:$A$130,0)+13,1)))/INDEX('Project Pipeline'!$B$8:$B$130,MATCH($B516,'Project Pipeline'!$A$7:$A$130,0)+14,1)</f>
        <v>0.75</v>
      </c>
      <c r="I516" s="6">
        <f>INDEX('Project Pipeline'!$B$8:$B$130,MATCH($B516,'Project Pipeline'!$A$7:$A$130,0)+13,1)</f>
        <v>28.691659673197091</v>
      </c>
      <c r="J516" s="6">
        <f>INDEX('Project Pipeline'!$B$8:$B$130,MATCH($B516,'Project Pipeline'!$A$7:$A$130,0)+14,1)</f>
        <v>60</v>
      </c>
    </row>
    <row r="517" spans="1:10" x14ac:dyDescent="0.2">
      <c r="A517" s="604">
        <f t="shared" si="80"/>
        <v>25</v>
      </c>
      <c r="B517" s="604" t="s">
        <v>464</v>
      </c>
      <c r="C517" s="2">
        <f t="shared" si="81"/>
        <v>9</v>
      </c>
      <c r="D517" s="28" t="str">
        <f t="shared" si="75"/>
        <v>025-009</v>
      </c>
      <c r="E517" s="604">
        <f t="shared" si="82"/>
        <v>36</v>
      </c>
      <c r="F517" s="32">
        <f>INDEX('Project Pipeline'!$B$8:$B$130,MATCH($B517,'Project Pipeline'!$A$7:$A$130,0),1)</f>
        <v>10000</v>
      </c>
      <c r="G517" s="32">
        <f>INDEX('Project Pipeline'!$B$8:$B$130,MATCH($B517,'Project Pipeline'!$A$7:$A$130,0)+3,1)*12</f>
        <v>4800</v>
      </c>
      <c r="H517" s="7">
        <f>(INDEX('Project Pipeline'!$B$8:$B$130,MATCH($B517,'Project Pipeline'!$A$7:$A$130,0)+6,1)*INDEX('Project Pipeline'!$B$8:$B$130,MATCH($B517,'Project Pipeline'!$A$7:$A$130,0)+13,1)+INDEX('Project Pipeline'!$B$8:$B$130,MATCH($B517,'Project Pipeline'!$A$7:$A$130,0)+7,1)*(INDEX('Project Pipeline'!$B$8:$B$130,MATCH($B517,'Project Pipeline'!$A$7:$A$130,0)+14,1)-INDEX('Project Pipeline'!$B$8:$B$130,MATCH($B517,'Project Pipeline'!$A$7:$A$130,0)+13,1)))/INDEX('Project Pipeline'!$B$8:$B$130,MATCH($B517,'Project Pipeline'!$A$7:$A$130,0)+14,1)</f>
        <v>0.75</v>
      </c>
      <c r="I517" s="6">
        <f>INDEX('Project Pipeline'!$B$8:$B$130,MATCH($B517,'Project Pipeline'!$A$7:$A$130,0)+13,1)</f>
        <v>57.680135957776329</v>
      </c>
      <c r="J517" s="6">
        <f>INDEX('Project Pipeline'!$B$8:$B$130,MATCH($B517,'Project Pipeline'!$A$7:$A$130,0)+14,1)</f>
        <v>60</v>
      </c>
    </row>
    <row r="518" spans="1:10" x14ac:dyDescent="0.2">
      <c r="A518" s="604">
        <f t="shared" si="80"/>
        <v>25</v>
      </c>
      <c r="B518" s="604" t="s">
        <v>464</v>
      </c>
      <c r="C518" s="2">
        <f t="shared" si="81"/>
        <v>10</v>
      </c>
      <c r="D518" s="28" t="str">
        <f t="shared" si="75"/>
        <v>025-010</v>
      </c>
      <c r="E518" s="604">
        <f t="shared" si="82"/>
        <v>39</v>
      </c>
      <c r="F518" s="32">
        <f>INDEX('Project Pipeline'!$B$8:$B$130,MATCH($B518,'Project Pipeline'!$A$7:$A$130,0),1)</f>
        <v>10000</v>
      </c>
      <c r="G518" s="32">
        <f>INDEX('Project Pipeline'!$B$8:$B$130,MATCH($B518,'Project Pipeline'!$A$7:$A$130,0)+3,1)*12</f>
        <v>4800</v>
      </c>
      <c r="H518" s="7">
        <f>(INDEX('Project Pipeline'!$B$8:$B$130,MATCH($B518,'Project Pipeline'!$A$7:$A$130,0)+6,1)*INDEX('Project Pipeline'!$B$8:$B$130,MATCH($B518,'Project Pipeline'!$A$7:$A$130,0)+13,1)+INDEX('Project Pipeline'!$B$8:$B$130,MATCH($B518,'Project Pipeline'!$A$7:$A$130,0)+7,1)*(INDEX('Project Pipeline'!$B$8:$B$130,MATCH($B518,'Project Pipeline'!$A$7:$A$130,0)+14,1)-INDEX('Project Pipeline'!$B$8:$B$130,MATCH($B518,'Project Pipeline'!$A$7:$A$130,0)+13,1)))/INDEX('Project Pipeline'!$B$8:$B$130,MATCH($B518,'Project Pipeline'!$A$7:$A$130,0)+14,1)</f>
        <v>0.75</v>
      </c>
      <c r="I518" s="6">
        <f>INDEX('Project Pipeline'!$B$8:$B$130,MATCH($B518,'Project Pipeline'!$A$7:$A$130,0)+13,1)</f>
        <v>57.680135957776329</v>
      </c>
      <c r="J518" s="6">
        <f>INDEX('Project Pipeline'!$B$8:$B$130,MATCH($B518,'Project Pipeline'!$A$7:$A$130,0)+14,1)</f>
        <v>60</v>
      </c>
    </row>
    <row r="519" spans="1:10" x14ac:dyDescent="0.2">
      <c r="A519" s="604">
        <f t="shared" si="80"/>
        <v>25</v>
      </c>
      <c r="B519" s="604" t="s">
        <v>464</v>
      </c>
      <c r="C519" s="2">
        <f t="shared" si="81"/>
        <v>11</v>
      </c>
      <c r="D519" s="28" t="str">
        <f t="shared" si="75"/>
        <v>025-011</v>
      </c>
      <c r="E519" s="604">
        <f t="shared" si="82"/>
        <v>42</v>
      </c>
      <c r="F519" s="32">
        <f>INDEX('Project Pipeline'!$B$8:$B$130,MATCH($B519,'Project Pipeline'!$A$7:$A$130,0),1)</f>
        <v>10000</v>
      </c>
      <c r="G519" s="32">
        <f>INDEX('Project Pipeline'!$B$8:$B$130,MATCH($B519,'Project Pipeline'!$A$7:$A$130,0)+3,1)*12</f>
        <v>4800</v>
      </c>
      <c r="H519" s="7">
        <f>(INDEX('Project Pipeline'!$B$8:$B$130,MATCH($B519,'Project Pipeline'!$A$7:$A$130,0)+6,1)*INDEX('Project Pipeline'!$B$8:$B$130,MATCH($B519,'Project Pipeline'!$A$7:$A$130,0)+13,1)+INDEX('Project Pipeline'!$B$8:$B$130,MATCH($B519,'Project Pipeline'!$A$7:$A$130,0)+7,1)*(INDEX('Project Pipeline'!$B$8:$B$130,MATCH($B519,'Project Pipeline'!$A$7:$A$130,0)+14,1)-INDEX('Project Pipeline'!$B$8:$B$130,MATCH($B519,'Project Pipeline'!$A$7:$A$130,0)+13,1)))/INDEX('Project Pipeline'!$B$8:$B$130,MATCH($B519,'Project Pipeline'!$A$7:$A$130,0)+14,1)</f>
        <v>0.75</v>
      </c>
      <c r="I519" s="6">
        <f>INDEX('Project Pipeline'!$B$8:$B$130,MATCH($B519,'Project Pipeline'!$A$7:$A$130,0)+13,1)</f>
        <v>57.680135957776329</v>
      </c>
      <c r="J519" s="6">
        <f>INDEX('Project Pipeline'!$B$8:$B$130,MATCH($B519,'Project Pipeline'!$A$7:$A$130,0)+14,1)</f>
        <v>60</v>
      </c>
    </row>
    <row r="520" spans="1:10" x14ac:dyDescent="0.2">
      <c r="A520" s="604">
        <f t="shared" si="80"/>
        <v>25</v>
      </c>
      <c r="B520" s="604" t="s">
        <v>464</v>
      </c>
      <c r="C520" s="2">
        <f t="shared" si="81"/>
        <v>12</v>
      </c>
      <c r="D520" s="28" t="str">
        <f t="shared" si="75"/>
        <v>025-012</v>
      </c>
      <c r="E520" s="604">
        <f t="shared" si="82"/>
        <v>45</v>
      </c>
      <c r="F520" s="32">
        <f>INDEX('Project Pipeline'!$B$8:$B$130,MATCH($B520,'Project Pipeline'!$A$7:$A$130,0),1)</f>
        <v>10000</v>
      </c>
      <c r="G520" s="32">
        <f>INDEX('Project Pipeline'!$B$8:$B$130,MATCH($B520,'Project Pipeline'!$A$7:$A$130,0)+3,1)*12</f>
        <v>4800</v>
      </c>
      <c r="H520" s="7">
        <f>(INDEX('Project Pipeline'!$B$8:$B$130,MATCH($B520,'Project Pipeline'!$A$7:$A$130,0)+6,1)*INDEX('Project Pipeline'!$B$8:$B$130,MATCH($B520,'Project Pipeline'!$A$7:$A$130,0)+13,1)+INDEX('Project Pipeline'!$B$8:$B$130,MATCH($B520,'Project Pipeline'!$A$7:$A$130,0)+7,1)*(INDEX('Project Pipeline'!$B$8:$B$130,MATCH($B520,'Project Pipeline'!$A$7:$A$130,0)+14,1)-INDEX('Project Pipeline'!$B$8:$B$130,MATCH($B520,'Project Pipeline'!$A$7:$A$130,0)+13,1)))/INDEX('Project Pipeline'!$B$8:$B$130,MATCH($B520,'Project Pipeline'!$A$7:$A$130,0)+14,1)</f>
        <v>0.75</v>
      </c>
      <c r="I520" s="6">
        <f>INDEX('Project Pipeline'!$B$8:$B$130,MATCH($B520,'Project Pipeline'!$A$7:$A$130,0)+13,1)</f>
        <v>57.680135957776329</v>
      </c>
      <c r="J520" s="6">
        <f>INDEX('Project Pipeline'!$B$8:$B$130,MATCH($B520,'Project Pipeline'!$A$7:$A$130,0)+14,1)</f>
        <v>60</v>
      </c>
    </row>
    <row r="521" spans="1:10" x14ac:dyDescent="0.2">
      <c r="A521" s="604">
        <f t="shared" si="80"/>
        <v>25</v>
      </c>
      <c r="B521" s="604" t="s">
        <v>14</v>
      </c>
      <c r="C521" s="2">
        <f t="shared" si="81"/>
        <v>13</v>
      </c>
      <c r="D521" s="28" t="str">
        <f t="shared" ref="D521:D584" si="83">TEXT(A521,"000")&amp;"-"&amp;TEXT(C521,"000")</f>
        <v>025-013</v>
      </c>
      <c r="E521" s="604">
        <f t="shared" si="82"/>
        <v>36</v>
      </c>
      <c r="F521" s="32">
        <f>INDEX('Project Pipeline'!$B$8:$B$130,MATCH($B521,'Project Pipeline'!$A$7:$A$130,0),1)</f>
        <v>2000</v>
      </c>
      <c r="G521" s="32">
        <f>INDEX('Project Pipeline'!$B$8:$B$130,MATCH($B521,'Project Pipeline'!$A$7:$A$130,0)+3,1)*12</f>
        <v>2400</v>
      </c>
      <c r="H521" s="7">
        <f>(INDEX('Project Pipeline'!$B$8:$B$130,MATCH($B521,'Project Pipeline'!$A$7:$A$130,0)+6,1)*INDEX('Project Pipeline'!$B$8:$B$130,MATCH($B521,'Project Pipeline'!$A$7:$A$130,0)+13,1)+INDEX('Project Pipeline'!$B$8:$B$130,MATCH($B521,'Project Pipeline'!$A$7:$A$130,0)+7,1)*(INDEX('Project Pipeline'!$B$8:$B$130,MATCH($B521,'Project Pipeline'!$A$7:$A$130,0)+14,1)-INDEX('Project Pipeline'!$B$8:$B$130,MATCH($B521,'Project Pipeline'!$A$7:$A$130,0)+13,1)))/INDEX('Project Pipeline'!$B$8:$B$130,MATCH($B521,'Project Pipeline'!$A$7:$A$130,0)+14,1)</f>
        <v>0.75</v>
      </c>
      <c r="I521" s="6">
        <f>INDEX('Project Pipeline'!$B$8:$B$130,MATCH($B521,'Project Pipeline'!$A$7:$A$130,0)+13,1)</f>
        <v>21.124739598583997</v>
      </c>
      <c r="J521" s="6">
        <f>INDEX('Project Pipeline'!$B$8:$B$130,MATCH($B521,'Project Pipeline'!$A$7:$A$130,0)+14,1)</f>
        <v>60</v>
      </c>
    </row>
    <row r="522" spans="1:10" x14ac:dyDescent="0.2">
      <c r="A522" s="604">
        <f t="shared" si="80"/>
        <v>25</v>
      </c>
      <c r="B522" s="604" t="s">
        <v>14</v>
      </c>
      <c r="C522" s="2">
        <f t="shared" si="81"/>
        <v>14</v>
      </c>
      <c r="D522" s="28" t="str">
        <f t="shared" si="83"/>
        <v>025-014</v>
      </c>
      <c r="E522" s="604">
        <f t="shared" si="82"/>
        <v>38</v>
      </c>
      <c r="F522" s="32">
        <f>INDEX('Project Pipeline'!$B$8:$B$130,MATCH($B522,'Project Pipeline'!$A$7:$A$130,0),1)</f>
        <v>2000</v>
      </c>
      <c r="G522" s="32">
        <f>INDEX('Project Pipeline'!$B$8:$B$130,MATCH($B522,'Project Pipeline'!$A$7:$A$130,0)+3,1)*12</f>
        <v>2400</v>
      </c>
      <c r="H522" s="7">
        <f>(INDEX('Project Pipeline'!$B$8:$B$130,MATCH($B522,'Project Pipeline'!$A$7:$A$130,0)+6,1)*INDEX('Project Pipeline'!$B$8:$B$130,MATCH($B522,'Project Pipeline'!$A$7:$A$130,0)+13,1)+INDEX('Project Pipeline'!$B$8:$B$130,MATCH($B522,'Project Pipeline'!$A$7:$A$130,0)+7,1)*(INDEX('Project Pipeline'!$B$8:$B$130,MATCH($B522,'Project Pipeline'!$A$7:$A$130,0)+14,1)-INDEX('Project Pipeline'!$B$8:$B$130,MATCH($B522,'Project Pipeline'!$A$7:$A$130,0)+13,1)))/INDEX('Project Pipeline'!$B$8:$B$130,MATCH($B522,'Project Pipeline'!$A$7:$A$130,0)+14,1)</f>
        <v>0.75</v>
      </c>
      <c r="I522" s="6">
        <f>INDEX('Project Pipeline'!$B$8:$B$130,MATCH($B522,'Project Pipeline'!$A$7:$A$130,0)+13,1)</f>
        <v>21.124739598583997</v>
      </c>
      <c r="J522" s="6">
        <f>INDEX('Project Pipeline'!$B$8:$B$130,MATCH($B522,'Project Pipeline'!$A$7:$A$130,0)+14,1)</f>
        <v>60</v>
      </c>
    </row>
    <row r="523" spans="1:10" x14ac:dyDescent="0.2">
      <c r="A523" s="604">
        <f t="shared" si="80"/>
        <v>25</v>
      </c>
      <c r="B523" s="604" t="s">
        <v>14</v>
      </c>
      <c r="C523" s="2">
        <f t="shared" si="81"/>
        <v>15</v>
      </c>
      <c r="D523" s="28" t="str">
        <f t="shared" si="83"/>
        <v>025-015</v>
      </c>
      <c r="E523" s="604">
        <f t="shared" si="82"/>
        <v>40</v>
      </c>
      <c r="F523" s="32">
        <f>INDEX('Project Pipeline'!$B$8:$B$130,MATCH($B523,'Project Pipeline'!$A$7:$A$130,0),1)</f>
        <v>2000</v>
      </c>
      <c r="G523" s="32">
        <f>INDEX('Project Pipeline'!$B$8:$B$130,MATCH($B523,'Project Pipeline'!$A$7:$A$130,0)+3,1)*12</f>
        <v>2400</v>
      </c>
      <c r="H523" s="7">
        <f>(INDEX('Project Pipeline'!$B$8:$B$130,MATCH($B523,'Project Pipeline'!$A$7:$A$130,0)+6,1)*INDEX('Project Pipeline'!$B$8:$B$130,MATCH($B523,'Project Pipeline'!$A$7:$A$130,0)+13,1)+INDEX('Project Pipeline'!$B$8:$B$130,MATCH($B523,'Project Pipeline'!$A$7:$A$130,0)+7,1)*(INDEX('Project Pipeline'!$B$8:$B$130,MATCH($B523,'Project Pipeline'!$A$7:$A$130,0)+14,1)-INDEX('Project Pipeline'!$B$8:$B$130,MATCH($B523,'Project Pipeline'!$A$7:$A$130,0)+13,1)))/INDEX('Project Pipeline'!$B$8:$B$130,MATCH($B523,'Project Pipeline'!$A$7:$A$130,0)+14,1)</f>
        <v>0.75</v>
      </c>
      <c r="I523" s="6">
        <f>INDEX('Project Pipeline'!$B$8:$B$130,MATCH($B523,'Project Pipeline'!$A$7:$A$130,0)+13,1)</f>
        <v>21.124739598583997</v>
      </c>
      <c r="J523" s="6">
        <f>INDEX('Project Pipeline'!$B$8:$B$130,MATCH($B523,'Project Pipeline'!$A$7:$A$130,0)+14,1)</f>
        <v>60</v>
      </c>
    </row>
    <row r="524" spans="1:10" x14ac:dyDescent="0.2">
      <c r="A524" s="604">
        <f t="shared" si="80"/>
        <v>25</v>
      </c>
      <c r="B524" s="604" t="s">
        <v>14</v>
      </c>
      <c r="C524" s="2">
        <f t="shared" si="81"/>
        <v>16</v>
      </c>
      <c r="D524" s="28" t="str">
        <f t="shared" si="83"/>
        <v>025-016</v>
      </c>
      <c r="E524" s="604">
        <f t="shared" si="82"/>
        <v>42</v>
      </c>
      <c r="F524" s="32">
        <f>INDEX('Project Pipeline'!$B$8:$B$130,MATCH($B524,'Project Pipeline'!$A$7:$A$130,0),1)</f>
        <v>2000</v>
      </c>
      <c r="G524" s="32">
        <f>INDEX('Project Pipeline'!$B$8:$B$130,MATCH($B524,'Project Pipeline'!$A$7:$A$130,0)+3,1)*12</f>
        <v>2400</v>
      </c>
      <c r="H524" s="7">
        <f>(INDEX('Project Pipeline'!$B$8:$B$130,MATCH($B524,'Project Pipeline'!$A$7:$A$130,0)+6,1)*INDEX('Project Pipeline'!$B$8:$B$130,MATCH($B524,'Project Pipeline'!$A$7:$A$130,0)+13,1)+INDEX('Project Pipeline'!$B$8:$B$130,MATCH($B524,'Project Pipeline'!$A$7:$A$130,0)+7,1)*(INDEX('Project Pipeline'!$B$8:$B$130,MATCH($B524,'Project Pipeline'!$A$7:$A$130,0)+14,1)-INDEX('Project Pipeline'!$B$8:$B$130,MATCH($B524,'Project Pipeline'!$A$7:$A$130,0)+13,1)))/INDEX('Project Pipeline'!$B$8:$B$130,MATCH($B524,'Project Pipeline'!$A$7:$A$130,0)+14,1)</f>
        <v>0.75</v>
      </c>
      <c r="I524" s="6">
        <f>INDEX('Project Pipeline'!$B$8:$B$130,MATCH($B524,'Project Pipeline'!$A$7:$A$130,0)+13,1)</f>
        <v>21.124739598583997</v>
      </c>
      <c r="J524" s="6">
        <f>INDEX('Project Pipeline'!$B$8:$B$130,MATCH($B524,'Project Pipeline'!$A$7:$A$130,0)+14,1)</f>
        <v>60</v>
      </c>
    </row>
    <row r="525" spans="1:10" x14ac:dyDescent="0.2">
      <c r="A525" s="604">
        <f t="shared" si="80"/>
        <v>25</v>
      </c>
      <c r="B525" s="604" t="s">
        <v>14</v>
      </c>
      <c r="C525" s="2">
        <f t="shared" si="81"/>
        <v>17</v>
      </c>
      <c r="D525" s="28" t="str">
        <f t="shared" si="83"/>
        <v>025-017</v>
      </c>
      <c r="E525" s="604">
        <f t="shared" si="82"/>
        <v>44</v>
      </c>
      <c r="F525" s="32">
        <f>INDEX('Project Pipeline'!$B$8:$B$130,MATCH($B525,'Project Pipeline'!$A$7:$A$130,0),1)</f>
        <v>2000</v>
      </c>
      <c r="G525" s="32">
        <f>INDEX('Project Pipeline'!$B$8:$B$130,MATCH($B525,'Project Pipeline'!$A$7:$A$130,0)+3,1)*12</f>
        <v>2400</v>
      </c>
      <c r="H525" s="7">
        <f>(INDEX('Project Pipeline'!$B$8:$B$130,MATCH($B525,'Project Pipeline'!$A$7:$A$130,0)+6,1)*INDEX('Project Pipeline'!$B$8:$B$130,MATCH($B525,'Project Pipeline'!$A$7:$A$130,0)+13,1)+INDEX('Project Pipeline'!$B$8:$B$130,MATCH($B525,'Project Pipeline'!$A$7:$A$130,0)+7,1)*(INDEX('Project Pipeline'!$B$8:$B$130,MATCH($B525,'Project Pipeline'!$A$7:$A$130,0)+14,1)-INDEX('Project Pipeline'!$B$8:$B$130,MATCH($B525,'Project Pipeline'!$A$7:$A$130,0)+13,1)))/INDEX('Project Pipeline'!$B$8:$B$130,MATCH($B525,'Project Pipeline'!$A$7:$A$130,0)+14,1)</f>
        <v>0.75</v>
      </c>
      <c r="I525" s="6">
        <f>INDEX('Project Pipeline'!$B$8:$B$130,MATCH($B525,'Project Pipeline'!$A$7:$A$130,0)+13,1)</f>
        <v>21.124739598583997</v>
      </c>
      <c r="J525" s="6">
        <f>INDEX('Project Pipeline'!$B$8:$B$130,MATCH($B525,'Project Pipeline'!$A$7:$A$130,0)+14,1)</f>
        <v>60</v>
      </c>
    </row>
    <row r="526" spans="1:10" x14ac:dyDescent="0.2">
      <c r="A526" s="604">
        <f t="shared" si="80"/>
        <v>25</v>
      </c>
      <c r="B526" s="604" t="s">
        <v>14</v>
      </c>
      <c r="C526" s="2">
        <f t="shared" si="81"/>
        <v>18</v>
      </c>
      <c r="D526" s="28" t="str">
        <f t="shared" si="83"/>
        <v>025-018</v>
      </c>
      <c r="E526" s="604">
        <f t="shared" si="82"/>
        <v>46</v>
      </c>
      <c r="F526" s="32">
        <f>INDEX('Project Pipeline'!$B$8:$B$130,MATCH($B526,'Project Pipeline'!$A$7:$A$130,0),1)</f>
        <v>2000</v>
      </c>
      <c r="G526" s="32">
        <f>INDEX('Project Pipeline'!$B$8:$B$130,MATCH($B526,'Project Pipeline'!$A$7:$A$130,0)+3,1)*12</f>
        <v>2400</v>
      </c>
      <c r="H526" s="7">
        <f>(INDEX('Project Pipeline'!$B$8:$B$130,MATCH($B526,'Project Pipeline'!$A$7:$A$130,0)+6,1)*INDEX('Project Pipeline'!$B$8:$B$130,MATCH($B526,'Project Pipeline'!$A$7:$A$130,0)+13,1)+INDEX('Project Pipeline'!$B$8:$B$130,MATCH($B526,'Project Pipeline'!$A$7:$A$130,0)+7,1)*(INDEX('Project Pipeline'!$B$8:$B$130,MATCH($B526,'Project Pipeline'!$A$7:$A$130,0)+14,1)-INDEX('Project Pipeline'!$B$8:$B$130,MATCH($B526,'Project Pipeline'!$A$7:$A$130,0)+13,1)))/INDEX('Project Pipeline'!$B$8:$B$130,MATCH($B526,'Project Pipeline'!$A$7:$A$130,0)+14,1)</f>
        <v>0.75</v>
      </c>
      <c r="I526" s="6">
        <f>INDEX('Project Pipeline'!$B$8:$B$130,MATCH($B526,'Project Pipeline'!$A$7:$A$130,0)+13,1)</f>
        <v>21.124739598583997</v>
      </c>
      <c r="J526" s="6">
        <f>INDEX('Project Pipeline'!$B$8:$B$130,MATCH($B526,'Project Pipeline'!$A$7:$A$130,0)+14,1)</f>
        <v>60</v>
      </c>
    </row>
    <row r="527" spans="1:10" x14ac:dyDescent="0.2">
      <c r="A527" s="604">
        <f t="shared" si="80"/>
        <v>25</v>
      </c>
      <c r="B527" s="604" t="s">
        <v>41</v>
      </c>
      <c r="C527" s="2">
        <f t="shared" si="81"/>
        <v>19</v>
      </c>
      <c r="D527" s="28" t="str">
        <f t="shared" si="83"/>
        <v>025-019</v>
      </c>
      <c r="E527" s="604">
        <f t="shared" si="82"/>
        <v>40</v>
      </c>
      <c r="F527" s="32">
        <f>INDEX('Project Pipeline'!$B$8:$B$130,MATCH($B527,'Project Pipeline'!$A$7:$A$130,0),1)</f>
        <v>25000</v>
      </c>
      <c r="G527" s="32">
        <f>INDEX('Project Pipeline'!$B$8:$B$130,MATCH($B527,'Project Pipeline'!$A$7:$A$130,0)+3,1)*12</f>
        <v>24000</v>
      </c>
      <c r="H527" s="7">
        <f>(INDEX('Project Pipeline'!$B$8:$B$130,MATCH($B527,'Project Pipeline'!$A$7:$A$130,0)+6,1)*INDEX('Project Pipeline'!$B$8:$B$130,MATCH($B527,'Project Pipeline'!$A$7:$A$130,0)+13,1)+INDEX('Project Pipeline'!$B$8:$B$130,MATCH($B527,'Project Pipeline'!$A$7:$A$130,0)+7,1)*(INDEX('Project Pipeline'!$B$8:$B$130,MATCH($B527,'Project Pipeline'!$A$7:$A$130,0)+14,1)-INDEX('Project Pipeline'!$B$8:$B$130,MATCH($B527,'Project Pipeline'!$A$7:$A$130,0)+13,1)))/INDEX('Project Pipeline'!$B$8:$B$130,MATCH($B527,'Project Pipeline'!$A$7:$A$130,0)+14,1)</f>
        <v>0.74999999999999989</v>
      </c>
      <c r="I527" s="6">
        <f>INDEX('Project Pipeline'!$B$8:$B$130,MATCH($B527,'Project Pipeline'!$A$7:$A$130,0)+13,1)</f>
        <v>26.772988721793375</v>
      </c>
      <c r="J527" s="6">
        <f>INDEX('Project Pipeline'!$B$8:$B$130,MATCH($B527,'Project Pipeline'!$A$7:$A$130,0)+14,1)</f>
        <v>120</v>
      </c>
    </row>
    <row r="528" spans="1:10" x14ac:dyDescent="0.2">
      <c r="A528" s="604">
        <f t="shared" si="80"/>
        <v>25</v>
      </c>
      <c r="B528" s="604" t="s">
        <v>41</v>
      </c>
      <c r="C528" s="2">
        <f t="shared" si="81"/>
        <v>20</v>
      </c>
      <c r="D528" s="28" t="str">
        <f t="shared" si="83"/>
        <v>025-020</v>
      </c>
      <c r="E528" s="604">
        <f t="shared" si="82"/>
        <v>46</v>
      </c>
      <c r="F528" s="32">
        <f>INDEX('Project Pipeline'!$B$8:$B$130,MATCH($B528,'Project Pipeline'!$A$7:$A$130,0),1)</f>
        <v>25000</v>
      </c>
      <c r="G528" s="32">
        <f>INDEX('Project Pipeline'!$B$8:$B$130,MATCH($B528,'Project Pipeline'!$A$7:$A$130,0)+3,1)*12</f>
        <v>24000</v>
      </c>
      <c r="H528" s="7">
        <f>(INDEX('Project Pipeline'!$B$8:$B$130,MATCH($B528,'Project Pipeline'!$A$7:$A$130,0)+6,1)*INDEX('Project Pipeline'!$B$8:$B$130,MATCH($B528,'Project Pipeline'!$A$7:$A$130,0)+13,1)+INDEX('Project Pipeline'!$B$8:$B$130,MATCH($B528,'Project Pipeline'!$A$7:$A$130,0)+7,1)*(INDEX('Project Pipeline'!$B$8:$B$130,MATCH($B528,'Project Pipeline'!$A$7:$A$130,0)+14,1)-INDEX('Project Pipeline'!$B$8:$B$130,MATCH($B528,'Project Pipeline'!$A$7:$A$130,0)+13,1)))/INDEX('Project Pipeline'!$B$8:$B$130,MATCH($B528,'Project Pipeline'!$A$7:$A$130,0)+14,1)</f>
        <v>0.74999999999999989</v>
      </c>
      <c r="I528" s="6">
        <f>INDEX('Project Pipeline'!$B$8:$B$130,MATCH($B528,'Project Pipeline'!$A$7:$A$130,0)+13,1)</f>
        <v>26.772988721793375</v>
      </c>
      <c r="J528" s="6">
        <f>INDEX('Project Pipeline'!$B$8:$B$130,MATCH($B528,'Project Pipeline'!$A$7:$A$130,0)+14,1)</f>
        <v>120</v>
      </c>
    </row>
    <row r="529" spans="1:10" x14ac:dyDescent="0.2">
      <c r="A529" s="604">
        <f>A509+1</f>
        <v>26</v>
      </c>
      <c r="B529" s="604" t="s">
        <v>15</v>
      </c>
      <c r="C529" s="2">
        <v>1</v>
      </c>
      <c r="D529" s="28" t="str">
        <f t="shared" si="83"/>
        <v>026-001</v>
      </c>
      <c r="E529" s="604">
        <f t="shared" ref="E529:E577" si="84">E509</f>
        <v>34</v>
      </c>
      <c r="F529" s="32">
        <f>INDEX('Project Pipeline'!$B$8:$B$130,MATCH($B529,'Project Pipeline'!$A$7:$A$130,0),1)</f>
        <v>15000</v>
      </c>
      <c r="G529" s="32">
        <f>INDEX('Project Pipeline'!$B$8:$B$130,MATCH($B529,'Project Pipeline'!$A$7:$A$130,0)+3,1)*12</f>
        <v>6000</v>
      </c>
      <c r="H529" s="7">
        <f>(INDEX('Project Pipeline'!$B$8:$B$130,MATCH($B529,'Project Pipeline'!$A$7:$A$130,0)+6,1)*INDEX('Project Pipeline'!$B$8:$B$130,MATCH($B529,'Project Pipeline'!$A$7:$A$130,0)+13,1)+INDEX('Project Pipeline'!$B$8:$B$130,MATCH($B529,'Project Pipeline'!$A$7:$A$130,0)+7,1)*(INDEX('Project Pipeline'!$B$8:$B$130,MATCH($B529,'Project Pipeline'!$A$7:$A$130,0)+14,1)-INDEX('Project Pipeline'!$B$8:$B$130,MATCH($B529,'Project Pipeline'!$A$7:$A$130,0)+13,1)))/INDEX('Project Pipeline'!$B$8:$B$130,MATCH($B529,'Project Pipeline'!$A$7:$A$130,0)+14,1)</f>
        <v>0.75</v>
      </c>
      <c r="I529" s="6">
        <f>INDEX('Project Pipeline'!$B$8:$B$130,MATCH($B529,'Project Pipeline'!$A$7:$A$130,0)+13,1)</f>
        <v>71.513178015521419</v>
      </c>
      <c r="J529" s="6">
        <f>INDEX('Project Pipeline'!$B$8:$B$130,MATCH($B529,'Project Pipeline'!$A$7:$A$130,0)+14,1)</f>
        <v>96</v>
      </c>
    </row>
    <row r="530" spans="1:10" x14ac:dyDescent="0.2">
      <c r="A530" s="604">
        <f t="shared" ref="A530:A548" si="85">A510+1</f>
        <v>26</v>
      </c>
      <c r="B530" s="604" t="s">
        <v>15</v>
      </c>
      <c r="C530" s="2">
        <f t="shared" ref="C530:C548" si="86">C529+1</f>
        <v>2</v>
      </c>
      <c r="D530" s="28" t="str">
        <f t="shared" si="83"/>
        <v>026-002</v>
      </c>
      <c r="E530" s="604">
        <f t="shared" si="84"/>
        <v>38</v>
      </c>
      <c r="F530" s="32">
        <f>INDEX('Project Pipeline'!$B$8:$B$130,MATCH($B530,'Project Pipeline'!$A$7:$A$130,0),1)</f>
        <v>15000</v>
      </c>
      <c r="G530" s="32">
        <f>INDEX('Project Pipeline'!$B$8:$B$130,MATCH($B530,'Project Pipeline'!$A$7:$A$130,0)+3,1)*12</f>
        <v>6000</v>
      </c>
      <c r="H530" s="7">
        <f>(INDEX('Project Pipeline'!$B$8:$B$130,MATCH($B530,'Project Pipeline'!$A$7:$A$130,0)+6,1)*INDEX('Project Pipeline'!$B$8:$B$130,MATCH($B530,'Project Pipeline'!$A$7:$A$130,0)+13,1)+INDEX('Project Pipeline'!$B$8:$B$130,MATCH($B530,'Project Pipeline'!$A$7:$A$130,0)+7,1)*(INDEX('Project Pipeline'!$B$8:$B$130,MATCH($B530,'Project Pipeline'!$A$7:$A$130,0)+14,1)-INDEX('Project Pipeline'!$B$8:$B$130,MATCH($B530,'Project Pipeline'!$A$7:$A$130,0)+13,1)))/INDEX('Project Pipeline'!$B$8:$B$130,MATCH($B530,'Project Pipeline'!$A$7:$A$130,0)+14,1)</f>
        <v>0.75</v>
      </c>
      <c r="I530" s="6">
        <f>INDEX('Project Pipeline'!$B$8:$B$130,MATCH($B530,'Project Pipeline'!$A$7:$A$130,0)+13,1)</f>
        <v>71.513178015521419</v>
      </c>
      <c r="J530" s="6">
        <f>INDEX('Project Pipeline'!$B$8:$B$130,MATCH($B530,'Project Pipeline'!$A$7:$A$130,0)+14,1)</f>
        <v>96</v>
      </c>
    </row>
    <row r="531" spans="1:10" x14ac:dyDescent="0.2">
      <c r="A531" s="604">
        <f t="shared" si="85"/>
        <v>26</v>
      </c>
      <c r="B531" s="604" t="s">
        <v>15</v>
      </c>
      <c r="C531" s="2">
        <f t="shared" si="86"/>
        <v>3</v>
      </c>
      <c r="D531" s="28" t="str">
        <f t="shared" si="83"/>
        <v>026-003</v>
      </c>
      <c r="E531" s="604">
        <f t="shared" si="84"/>
        <v>41</v>
      </c>
      <c r="F531" s="32">
        <f>INDEX('Project Pipeline'!$B$8:$B$130,MATCH($B531,'Project Pipeline'!$A$7:$A$130,0),1)</f>
        <v>15000</v>
      </c>
      <c r="G531" s="32">
        <f>INDEX('Project Pipeline'!$B$8:$B$130,MATCH($B531,'Project Pipeline'!$A$7:$A$130,0)+3,1)*12</f>
        <v>6000</v>
      </c>
      <c r="H531" s="7">
        <f>(INDEX('Project Pipeline'!$B$8:$B$130,MATCH($B531,'Project Pipeline'!$A$7:$A$130,0)+6,1)*INDEX('Project Pipeline'!$B$8:$B$130,MATCH($B531,'Project Pipeline'!$A$7:$A$130,0)+13,1)+INDEX('Project Pipeline'!$B$8:$B$130,MATCH($B531,'Project Pipeline'!$A$7:$A$130,0)+7,1)*(INDEX('Project Pipeline'!$B$8:$B$130,MATCH($B531,'Project Pipeline'!$A$7:$A$130,0)+14,1)-INDEX('Project Pipeline'!$B$8:$B$130,MATCH($B531,'Project Pipeline'!$A$7:$A$130,0)+13,1)))/INDEX('Project Pipeline'!$B$8:$B$130,MATCH($B531,'Project Pipeline'!$A$7:$A$130,0)+14,1)</f>
        <v>0.75</v>
      </c>
      <c r="I531" s="6">
        <f>INDEX('Project Pipeline'!$B$8:$B$130,MATCH($B531,'Project Pipeline'!$A$7:$A$130,0)+13,1)</f>
        <v>71.513178015521419</v>
      </c>
      <c r="J531" s="6">
        <f>INDEX('Project Pipeline'!$B$8:$B$130,MATCH($B531,'Project Pipeline'!$A$7:$A$130,0)+14,1)</f>
        <v>96</v>
      </c>
    </row>
    <row r="532" spans="1:10" x14ac:dyDescent="0.2">
      <c r="A532" s="604">
        <f t="shared" si="85"/>
        <v>26</v>
      </c>
      <c r="B532" s="604" t="s">
        <v>15</v>
      </c>
      <c r="C532" s="2">
        <f t="shared" si="86"/>
        <v>4</v>
      </c>
      <c r="D532" s="28" t="str">
        <f t="shared" si="83"/>
        <v>026-004</v>
      </c>
      <c r="E532" s="604">
        <f t="shared" si="84"/>
        <v>43</v>
      </c>
      <c r="F532" s="32">
        <f>INDEX('Project Pipeline'!$B$8:$B$130,MATCH($B532,'Project Pipeline'!$A$7:$A$130,0),1)</f>
        <v>15000</v>
      </c>
      <c r="G532" s="32">
        <f>INDEX('Project Pipeline'!$B$8:$B$130,MATCH($B532,'Project Pipeline'!$A$7:$A$130,0)+3,1)*12</f>
        <v>6000</v>
      </c>
      <c r="H532" s="7">
        <f>(INDEX('Project Pipeline'!$B$8:$B$130,MATCH($B532,'Project Pipeline'!$A$7:$A$130,0)+6,1)*INDEX('Project Pipeline'!$B$8:$B$130,MATCH($B532,'Project Pipeline'!$A$7:$A$130,0)+13,1)+INDEX('Project Pipeline'!$B$8:$B$130,MATCH($B532,'Project Pipeline'!$A$7:$A$130,0)+7,1)*(INDEX('Project Pipeline'!$B$8:$B$130,MATCH($B532,'Project Pipeline'!$A$7:$A$130,0)+14,1)-INDEX('Project Pipeline'!$B$8:$B$130,MATCH($B532,'Project Pipeline'!$A$7:$A$130,0)+13,1)))/INDEX('Project Pipeline'!$B$8:$B$130,MATCH($B532,'Project Pipeline'!$A$7:$A$130,0)+14,1)</f>
        <v>0.75</v>
      </c>
      <c r="I532" s="6">
        <f>INDEX('Project Pipeline'!$B$8:$B$130,MATCH($B532,'Project Pipeline'!$A$7:$A$130,0)+13,1)</f>
        <v>71.513178015521419</v>
      </c>
      <c r="J532" s="6">
        <f>INDEX('Project Pipeline'!$B$8:$B$130,MATCH($B532,'Project Pipeline'!$A$7:$A$130,0)+14,1)</f>
        <v>96</v>
      </c>
    </row>
    <row r="533" spans="1:10" x14ac:dyDescent="0.2">
      <c r="A533" s="604">
        <f t="shared" si="85"/>
        <v>26</v>
      </c>
      <c r="B533" s="604" t="s">
        <v>463</v>
      </c>
      <c r="C533" s="2">
        <f t="shared" si="86"/>
        <v>5</v>
      </c>
      <c r="D533" s="28" t="str">
        <f t="shared" si="83"/>
        <v>026-005</v>
      </c>
      <c r="E533" s="604">
        <f t="shared" si="84"/>
        <v>44</v>
      </c>
      <c r="F533" s="32">
        <f>INDEX('Project Pipeline'!$B$8:$B$130,MATCH($B533,'Project Pipeline'!$A$7:$A$130,0),1)</f>
        <v>20000</v>
      </c>
      <c r="G533" s="32">
        <f>INDEX('Project Pipeline'!$B$8:$B$130,MATCH($B533,'Project Pipeline'!$A$7:$A$130,0)+3,1)*12</f>
        <v>30000</v>
      </c>
      <c r="H533" s="7">
        <f>(INDEX('Project Pipeline'!$B$8:$B$130,MATCH($B533,'Project Pipeline'!$A$7:$A$130,0)+6,1)*INDEX('Project Pipeline'!$B$8:$B$130,MATCH($B533,'Project Pipeline'!$A$7:$A$130,0)+13,1)+INDEX('Project Pipeline'!$B$8:$B$130,MATCH($B533,'Project Pipeline'!$A$7:$A$130,0)+7,1)*(INDEX('Project Pipeline'!$B$8:$B$130,MATCH($B533,'Project Pipeline'!$A$7:$A$130,0)+14,1)-INDEX('Project Pipeline'!$B$8:$B$130,MATCH($B533,'Project Pipeline'!$A$7:$A$130,0)+13,1)))/INDEX('Project Pipeline'!$B$8:$B$130,MATCH($B533,'Project Pipeline'!$A$7:$A$130,0)+14,1)</f>
        <v>0.75</v>
      </c>
      <c r="I533" s="6">
        <f>INDEX('Project Pipeline'!$B$8:$B$130,MATCH($B533,'Project Pipeline'!$A$7:$A$130,0)+13,1)</f>
        <v>28.691659673197091</v>
      </c>
      <c r="J533" s="6">
        <f>INDEX('Project Pipeline'!$B$8:$B$130,MATCH($B533,'Project Pipeline'!$A$7:$A$130,0)+14,1)</f>
        <v>60</v>
      </c>
    </row>
    <row r="534" spans="1:10" x14ac:dyDescent="0.2">
      <c r="A534" s="604">
        <f t="shared" si="85"/>
        <v>26</v>
      </c>
      <c r="B534" s="604" t="s">
        <v>463</v>
      </c>
      <c r="C534" s="2">
        <f t="shared" si="86"/>
        <v>6</v>
      </c>
      <c r="D534" s="28" t="str">
        <f t="shared" si="83"/>
        <v>026-006</v>
      </c>
      <c r="E534" s="604">
        <f t="shared" si="84"/>
        <v>44</v>
      </c>
      <c r="F534" s="32">
        <f>INDEX('Project Pipeline'!$B$8:$B$130,MATCH($B534,'Project Pipeline'!$A$7:$A$130,0),1)</f>
        <v>20000</v>
      </c>
      <c r="G534" s="32">
        <f>INDEX('Project Pipeline'!$B$8:$B$130,MATCH($B534,'Project Pipeline'!$A$7:$A$130,0)+3,1)*12</f>
        <v>30000</v>
      </c>
      <c r="H534" s="7">
        <f>(INDEX('Project Pipeline'!$B$8:$B$130,MATCH($B534,'Project Pipeline'!$A$7:$A$130,0)+6,1)*INDEX('Project Pipeline'!$B$8:$B$130,MATCH($B534,'Project Pipeline'!$A$7:$A$130,0)+13,1)+INDEX('Project Pipeline'!$B$8:$B$130,MATCH($B534,'Project Pipeline'!$A$7:$A$130,0)+7,1)*(INDEX('Project Pipeline'!$B$8:$B$130,MATCH($B534,'Project Pipeline'!$A$7:$A$130,0)+14,1)-INDEX('Project Pipeline'!$B$8:$B$130,MATCH($B534,'Project Pipeline'!$A$7:$A$130,0)+13,1)))/INDEX('Project Pipeline'!$B$8:$B$130,MATCH($B534,'Project Pipeline'!$A$7:$A$130,0)+14,1)</f>
        <v>0.75</v>
      </c>
      <c r="I534" s="6">
        <f>INDEX('Project Pipeline'!$B$8:$B$130,MATCH($B534,'Project Pipeline'!$A$7:$A$130,0)+13,1)</f>
        <v>28.691659673197091</v>
      </c>
      <c r="J534" s="6">
        <f>INDEX('Project Pipeline'!$B$8:$B$130,MATCH($B534,'Project Pipeline'!$A$7:$A$130,0)+14,1)</f>
        <v>60</v>
      </c>
    </row>
    <row r="535" spans="1:10" x14ac:dyDescent="0.2">
      <c r="A535" s="604">
        <f t="shared" si="85"/>
        <v>26</v>
      </c>
      <c r="B535" s="604" t="s">
        <v>463</v>
      </c>
      <c r="C535" s="2">
        <f t="shared" si="86"/>
        <v>7</v>
      </c>
      <c r="D535" s="28" t="str">
        <f t="shared" si="83"/>
        <v>026-007</v>
      </c>
      <c r="E535" s="604">
        <f t="shared" si="84"/>
        <v>45</v>
      </c>
      <c r="F535" s="32">
        <f>INDEX('Project Pipeline'!$B$8:$B$130,MATCH($B535,'Project Pipeline'!$A$7:$A$130,0),1)</f>
        <v>20000</v>
      </c>
      <c r="G535" s="32">
        <f>INDEX('Project Pipeline'!$B$8:$B$130,MATCH($B535,'Project Pipeline'!$A$7:$A$130,0)+3,1)*12</f>
        <v>30000</v>
      </c>
      <c r="H535" s="7">
        <f>(INDEX('Project Pipeline'!$B$8:$B$130,MATCH($B535,'Project Pipeline'!$A$7:$A$130,0)+6,1)*INDEX('Project Pipeline'!$B$8:$B$130,MATCH($B535,'Project Pipeline'!$A$7:$A$130,0)+13,1)+INDEX('Project Pipeline'!$B$8:$B$130,MATCH($B535,'Project Pipeline'!$A$7:$A$130,0)+7,1)*(INDEX('Project Pipeline'!$B$8:$B$130,MATCH($B535,'Project Pipeline'!$A$7:$A$130,0)+14,1)-INDEX('Project Pipeline'!$B$8:$B$130,MATCH($B535,'Project Pipeline'!$A$7:$A$130,0)+13,1)))/INDEX('Project Pipeline'!$B$8:$B$130,MATCH($B535,'Project Pipeline'!$A$7:$A$130,0)+14,1)</f>
        <v>0.75</v>
      </c>
      <c r="I535" s="6">
        <f>INDEX('Project Pipeline'!$B$8:$B$130,MATCH($B535,'Project Pipeline'!$A$7:$A$130,0)+13,1)</f>
        <v>28.691659673197091</v>
      </c>
      <c r="J535" s="6">
        <f>INDEX('Project Pipeline'!$B$8:$B$130,MATCH($B535,'Project Pipeline'!$A$7:$A$130,0)+14,1)</f>
        <v>60</v>
      </c>
    </row>
    <row r="536" spans="1:10" x14ac:dyDescent="0.2">
      <c r="A536" s="604">
        <f t="shared" si="85"/>
        <v>26</v>
      </c>
      <c r="B536" s="604" t="s">
        <v>463</v>
      </c>
      <c r="C536" s="2">
        <f t="shared" si="86"/>
        <v>8</v>
      </c>
      <c r="D536" s="28" t="str">
        <f t="shared" si="83"/>
        <v>026-008</v>
      </c>
      <c r="E536" s="604">
        <f t="shared" si="84"/>
        <v>45</v>
      </c>
      <c r="F536" s="32">
        <f>INDEX('Project Pipeline'!$B$8:$B$130,MATCH($B536,'Project Pipeline'!$A$7:$A$130,0),1)</f>
        <v>20000</v>
      </c>
      <c r="G536" s="32">
        <f>INDEX('Project Pipeline'!$B$8:$B$130,MATCH($B536,'Project Pipeline'!$A$7:$A$130,0)+3,1)*12</f>
        <v>30000</v>
      </c>
      <c r="H536" s="7">
        <f>(INDEX('Project Pipeline'!$B$8:$B$130,MATCH($B536,'Project Pipeline'!$A$7:$A$130,0)+6,1)*INDEX('Project Pipeline'!$B$8:$B$130,MATCH($B536,'Project Pipeline'!$A$7:$A$130,0)+13,1)+INDEX('Project Pipeline'!$B$8:$B$130,MATCH($B536,'Project Pipeline'!$A$7:$A$130,0)+7,1)*(INDEX('Project Pipeline'!$B$8:$B$130,MATCH($B536,'Project Pipeline'!$A$7:$A$130,0)+14,1)-INDEX('Project Pipeline'!$B$8:$B$130,MATCH($B536,'Project Pipeline'!$A$7:$A$130,0)+13,1)))/INDEX('Project Pipeline'!$B$8:$B$130,MATCH($B536,'Project Pipeline'!$A$7:$A$130,0)+14,1)</f>
        <v>0.75</v>
      </c>
      <c r="I536" s="6">
        <f>INDEX('Project Pipeline'!$B$8:$B$130,MATCH($B536,'Project Pipeline'!$A$7:$A$130,0)+13,1)</f>
        <v>28.691659673197091</v>
      </c>
      <c r="J536" s="6">
        <f>INDEX('Project Pipeline'!$B$8:$B$130,MATCH($B536,'Project Pipeline'!$A$7:$A$130,0)+14,1)</f>
        <v>60</v>
      </c>
    </row>
    <row r="537" spans="1:10" x14ac:dyDescent="0.2">
      <c r="A537" s="604">
        <f t="shared" si="85"/>
        <v>26</v>
      </c>
      <c r="B537" s="604" t="s">
        <v>464</v>
      </c>
      <c r="C537" s="2">
        <f t="shared" si="86"/>
        <v>9</v>
      </c>
      <c r="D537" s="28" t="str">
        <f t="shared" si="83"/>
        <v>026-009</v>
      </c>
      <c r="E537" s="604">
        <f t="shared" si="84"/>
        <v>36</v>
      </c>
      <c r="F537" s="32">
        <f>INDEX('Project Pipeline'!$B$8:$B$130,MATCH($B537,'Project Pipeline'!$A$7:$A$130,0),1)</f>
        <v>10000</v>
      </c>
      <c r="G537" s="32">
        <f>INDEX('Project Pipeline'!$B$8:$B$130,MATCH($B537,'Project Pipeline'!$A$7:$A$130,0)+3,1)*12</f>
        <v>4800</v>
      </c>
      <c r="H537" s="7">
        <f>(INDEX('Project Pipeline'!$B$8:$B$130,MATCH($B537,'Project Pipeline'!$A$7:$A$130,0)+6,1)*INDEX('Project Pipeline'!$B$8:$B$130,MATCH($B537,'Project Pipeline'!$A$7:$A$130,0)+13,1)+INDEX('Project Pipeline'!$B$8:$B$130,MATCH($B537,'Project Pipeline'!$A$7:$A$130,0)+7,1)*(INDEX('Project Pipeline'!$B$8:$B$130,MATCH($B537,'Project Pipeline'!$A$7:$A$130,0)+14,1)-INDEX('Project Pipeline'!$B$8:$B$130,MATCH($B537,'Project Pipeline'!$A$7:$A$130,0)+13,1)))/INDEX('Project Pipeline'!$B$8:$B$130,MATCH($B537,'Project Pipeline'!$A$7:$A$130,0)+14,1)</f>
        <v>0.75</v>
      </c>
      <c r="I537" s="6">
        <f>INDEX('Project Pipeline'!$B$8:$B$130,MATCH($B537,'Project Pipeline'!$A$7:$A$130,0)+13,1)</f>
        <v>57.680135957776329</v>
      </c>
      <c r="J537" s="6">
        <f>INDEX('Project Pipeline'!$B$8:$B$130,MATCH($B537,'Project Pipeline'!$A$7:$A$130,0)+14,1)</f>
        <v>60</v>
      </c>
    </row>
    <row r="538" spans="1:10" x14ac:dyDescent="0.2">
      <c r="A538" s="604">
        <f t="shared" si="85"/>
        <v>26</v>
      </c>
      <c r="B538" s="604" t="s">
        <v>464</v>
      </c>
      <c r="C538" s="2">
        <f t="shared" si="86"/>
        <v>10</v>
      </c>
      <c r="D538" s="28" t="str">
        <f t="shared" si="83"/>
        <v>026-010</v>
      </c>
      <c r="E538" s="604">
        <f t="shared" si="84"/>
        <v>39</v>
      </c>
      <c r="F538" s="32">
        <f>INDEX('Project Pipeline'!$B$8:$B$130,MATCH($B538,'Project Pipeline'!$A$7:$A$130,0),1)</f>
        <v>10000</v>
      </c>
      <c r="G538" s="32">
        <f>INDEX('Project Pipeline'!$B$8:$B$130,MATCH($B538,'Project Pipeline'!$A$7:$A$130,0)+3,1)*12</f>
        <v>4800</v>
      </c>
      <c r="H538" s="7">
        <f>(INDEX('Project Pipeline'!$B$8:$B$130,MATCH($B538,'Project Pipeline'!$A$7:$A$130,0)+6,1)*INDEX('Project Pipeline'!$B$8:$B$130,MATCH($B538,'Project Pipeline'!$A$7:$A$130,0)+13,1)+INDEX('Project Pipeline'!$B$8:$B$130,MATCH($B538,'Project Pipeline'!$A$7:$A$130,0)+7,1)*(INDEX('Project Pipeline'!$B$8:$B$130,MATCH($B538,'Project Pipeline'!$A$7:$A$130,0)+14,1)-INDEX('Project Pipeline'!$B$8:$B$130,MATCH($B538,'Project Pipeline'!$A$7:$A$130,0)+13,1)))/INDEX('Project Pipeline'!$B$8:$B$130,MATCH($B538,'Project Pipeline'!$A$7:$A$130,0)+14,1)</f>
        <v>0.75</v>
      </c>
      <c r="I538" s="6">
        <f>INDEX('Project Pipeline'!$B$8:$B$130,MATCH($B538,'Project Pipeline'!$A$7:$A$130,0)+13,1)</f>
        <v>57.680135957776329</v>
      </c>
      <c r="J538" s="6">
        <f>INDEX('Project Pipeline'!$B$8:$B$130,MATCH($B538,'Project Pipeline'!$A$7:$A$130,0)+14,1)</f>
        <v>60</v>
      </c>
    </row>
    <row r="539" spans="1:10" x14ac:dyDescent="0.2">
      <c r="A539" s="604">
        <f t="shared" si="85"/>
        <v>26</v>
      </c>
      <c r="B539" s="604" t="s">
        <v>464</v>
      </c>
      <c r="C539" s="2">
        <f t="shared" si="86"/>
        <v>11</v>
      </c>
      <c r="D539" s="28" t="str">
        <f t="shared" si="83"/>
        <v>026-011</v>
      </c>
      <c r="E539" s="604">
        <f t="shared" si="84"/>
        <v>42</v>
      </c>
      <c r="F539" s="32">
        <f>INDEX('Project Pipeline'!$B$8:$B$130,MATCH($B539,'Project Pipeline'!$A$7:$A$130,0),1)</f>
        <v>10000</v>
      </c>
      <c r="G539" s="32">
        <f>INDEX('Project Pipeline'!$B$8:$B$130,MATCH($B539,'Project Pipeline'!$A$7:$A$130,0)+3,1)*12</f>
        <v>4800</v>
      </c>
      <c r="H539" s="7">
        <f>(INDEX('Project Pipeline'!$B$8:$B$130,MATCH($B539,'Project Pipeline'!$A$7:$A$130,0)+6,1)*INDEX('Project Pipeline'!$B$8:$B$130,MATCH($B539,'Project Pipeline'!$A$7:$A$130,0)+13,1)+INDEX('Project Pipeline'!$B$8:$B$130,MATCH($B539,'Project Pipeline'!$A$7:$A$130,0)+7,1)*(INDEX('Project Pipeline'!$B$8:$B$130,MATCH($B539,'Project Pipeline'!$A$7:$A$130,0)+14,1)-INDEX('Project Pipeline'!$B$8:$B$130,MATCH($B539,'Project Pipeline'!$A$7:$A$130,0)+13,1)))/INDEX('Project Pipeline'!$B$8:$B$130,MATCH($B539,'Project Pipeline'!$A$7:$A$130,0)+14,1)</f>
        <v>0.75</v>
      </c>
      <c r="I539" s="6">
        <f>INDEX('Project Pipeline'!$B$8:$B$130,MATCH($B539,'Project Pipeline'!$A$7:$A$130,0)+13,1)</f>
        <v>57.680135957776329</v>
      </c>
      <c r="J539" s="6">
        <f>INDEX('Project Pipeline'!$B$8:$B$130,MATCH($B539,'Project Pipeline'!$A$7:$A$130,0)+14,1)</f>
        <v>60</v>
      </c>
    </row>
    <row r="540" spans="1:10" x14ac:dyDescent="0.2">
      <c r="A540" s="604">
        <f t="shared" si="85"/>
        <v>26</v>
      </c>
      <c r="B540" s="604" t="s">
        <v>464</v>
      </c>
      <c r="C540" s="2">
        <f t="shared" si="86"/>
        <v>12</v>
      </c>
      <c r="D540" s="28" t="str">
        <f t="shared" si="83"/>
        <v>026-012</v>
      </c>
      <c r="E540" s="604">
        <f t="shared" si="84"/>
        <v>45</v>
      </c>
      <c r="F540" s="32">
        <f>INDEX('Project Pipeline'!$B$8:$B$130,MATCH($B540,'Project Pipeline'!$A$7:$A$130,0),1)</f>
        <v>10000</v>
      </c>
      <c r="G540" s="32">
        <f>INDEX('Project Pipeline'!$B$8:$B$130,MATCH($B540,'Project Pipeline'!$A$7:$A$130,0)+3,1)*12</f>
        <v>4800</v>
      </c>
      <c r="H540" s="7">
        <f>(INDEX('Project Pipeline'!$B$8:$B$130,MATCH($B540,'Project Pipeline'!$A$7:$A$130,0)+6,1)*INDEX('Project Pipeline'!$B$8:$B$130,MATCH($B540,'Project Pipeline'!$A$7:$A$130,0)+13,1)+INDEX('Project Pipeline'!$B$8:$B$130,MATCH($B540,'Project Pipeline'!$A$7:$A$130,0)+7,1)*(INDEX('Project Pipeline'!$B$8:$B$130,MATCH($B540,'Project Pipeline'!$A$7:$A$130,0)+14,1)-INDEX('Project Pipeline'!$B$8:$B$130,MATCH($B540,'Project Pipeline'!$A$7:$A$130,0)+13,1)))/INDEX('Project Pipeline'!$B$8:$B$130,MATCH($B540,'Project Pipeline'!$A$7:$A$130,0)+14,1)</f>
        <v>0.75</v>
      </c>
      <c r="I540" s="6">
        <f>INDEX('Project Pipeline'!$B$8:$B$130,MATCH($B540,'Project Pipeline'!$A$7:$A$130,0)+13,1)</f>
        <v>57.680135957776329</v>
      </c>
      <c r="J540" s="6">
        <f>INDEX('Project Pipeline'!$B$8:$B$130,MATCH($B540,'Project Pipeline'!$A$7:$A$130,0)+14,1)</f>
        <v>60</v>
      </c>
    </row>
    <row r="541" spans="1:10" x14ac:dyDescent="0.2">
      <c r="A541" s="604">
        <f t="shared" si="85"/>
        <v>26</v>
      </c>
      <c r="B541" s="604" t="s">
        <v>14</v>
      </c>
      <c r="C541" s="2">
        <f t="shared" si="86"/>
        <v>13</v>
      </c>
      <c r="D541" s="28" t="str">
        <f t="shared" si="83"/>
        <v>026-013</v>
      </c>
      <c r="E541" s="604">
        <f t="shared" si="84"/>
        <v>36</v>
      </c>
      <c r="F541" s="32">
        <f>INDEX('Project Pipeline'!$B$8:$B$130,MATCH($B541,'Project Pipeline'!$A$7:$A$130,0),1)</f>
        <v>2000</v>
      </c>
      <c r="G541" s="32">
        <f>INDEX('Project Pipeline'!$B$8:$B$130,MATCH($B541,'Project Pipeline'!$A$7:$A$130,0)+3,1)*12</f>
        <v>2400</v>
      </c>
      <c r="H541" s="7">
        <f>(INDEX('Project Pipeline'!$B$8:$B$130,MATCH($B541,'Project Pipeline'!$A$7:$A$130,0)+6,1)*INDEX('Project Pipeline'!$B$8:$B$130,MATCH($B541,'Project Pipeline'!$A$7:$A$130,0)+13,1)+INDEX('Project Pipeline'!$B$8:$B$130,MATCH($B541,'Project Pipeline'!$A$7:$A$130,0)+7,1)*(INDEX('Project Pipeline'!$B$8:$B$130,MATCH($B541,'Project Pipeline'!$A$7:$A$130,0)+14,1)-INDEX('Project Pipeline'!$B$8:$B$130,MATCH($B541,'Project Pipeline'!$A$7:$A$130,0)+13,1)))/INDEX('Project Pipeline'!$B$8:$B$130,MATCH($B541,'Project Pipeline'!$A$7:$A$130,0)+14,1)</f>
        <v>0.75</v>
      </c>
      <c r="I541" s="6">
        <f>INDEX('Project Pipeline'!$B$8:$B$130,MATCH($B541,'Project Pipeline'!$A$7:$A$130,0)+13,1)</f>
        <v>21.124739598583997</v>
      </c>
      <c r="J541" s="6">
        <f>INDEX('Project Pipeline'!$B$8:$B$130,MATCH($B541,'Project Pipeline'!$A$7:$A$130,0)+14,1)</f>
        <v>60</v>
      </c>
    </row>
    <row r="542" spans="1:10" x14ac:dyDescent="0.2">
      <c r="A542" s="604">
        <f t="shared" si="85"/>
        <v>26</v>
      </c>
      <c r="B542" s="604" t="s">
        <v>14</v>
      </c>
      <c r="C542" s="2">
        <f t="shared" si="86"/>
        <v>14</v>
      </c>
      <c r="D542" s="28" t="str">
        <f t="shared" si="83"/>
        <v>026-014</v>
      </c>
      <c r="E542" s="604">
        <f t="shared" si="84"/>
        <v>38</v>
      </c>
      <c r="F542" s="32">
        <f>INDEX('Project Pipeline'!$B$8:$B$130,MATCH($B542,'Project Pipeline'!$A$7:$A$130,0),1)</f>
        <v>2000</v>
      </c>
      <c r="G542" s="32">
        <f>INDEX('Project Pipeline'!$B$8:$B$130,MATCH($B542,'Project Pipeline'!$A$7:$A$130,0)+3,1)*12</f>
        <v>2400</v>
      </c>
      <c r="H542" s="7">
        <f>(INDEX('Project Pipeline'!$B$8:$B$130,MATCH($B542,'Project Pipeline'!$A$7:$A$130,0)+6,1)*INDEX('Project Pipeline'!$B$8:$B$130,MATCH($B542,'Project Pipeline'!$A$7:$A$130,0)+13,1)+INDEX('Project Pipeline'!$B$8:$B$130,MATCH($B542,'Project Pipeline'!$A$7:$A$130,0)+7,1)*(INDEX('Project Pipeline'!$B$8:$B$130,MATCH($B542,'Project Pipeline'!$A$7:$A$130,0)+14,1)-INDEX('Project Pipeline'!$B$8:$B$130,MATCH($B542,'Project Pipeline'!$A$7:$A$130,0)+13,1)))/INDEX('Project Pipeline'!$B$8:$B$130,MATCH($B542,'Project Pipeline'!$A$7:$A$130,0)+14,1)</f>
        <v>0.75</v>
      </c>
      <c r="I542" s="6">
        <f>INDEX('Project Pipeline'!$B$8:$B$130,MATCH($B542,'Project Pipeline'!$A$7:$A$130,0)+13,1)</f>
        <v>21.124739598583997</v>
      </c>
      <c r="J542" s="6">
        <f>INDEX('Project Pipeline'!$B$8:$B$130,MATCH($B542,'Project Pipeline'!$A$7:$A$130,0)+14,1)</f>
        <v>60</v>
      </c>
    </row>
    <row r="543" spans="1:10" x14ac:dyDescent="0.2">
      <c r="A543" s="604">
        <f t="shared" si="85"/>
        <v>26</v>
      </c>
      <c r="B543" s="604" t="s">
        <v>14</v>
      </c>
      <c r="C543" s="2">
        <f t="shared" si="86"/>
        <v>15</v>
      </c>
      <c r="D543" s="28" t="str">
        <f t="shared" si="83"/>
        <v>026-015</v>
      </c>
      <c r="E543" s="604">
        <f t="shared" si="84"/>
        <v>40</v>
      </c>
      <c r="F543" s="32">
        <f>INDEX('Project Pipeline'!$B$8:$B$130,MATCH($B543,'Project Pipeline'!$A$7:$A$130,0),1)</f>
        <v>2000</v>
      </c>
      <c r="G543" s="32">
        <f>INDEX('Project Pipeline'!$B$8:$B$130,MATCH($B543,'Project Pipeline'!$A$7:$A$130,0)+3,1)*12</f>
        <v>2400</v>
      </c>
      <c r="H543" s="7">
        <f>(INDEX('Project Pipeline'!$B$8:$B$130,MATCH($B543,'Project Pipeline'!$A$7:$A$130,0)+6,1)*INDEX('Project Pipeline'!$B$8:$B$130,MATCH($B543,'Project Pipeline'!$A$7:$A$130,0)+13,1)+INDEX('Project Pipeline'!$B$8:$B$130,MATCH($B543,'Project Pipeline'!$A$7:$A$130,0)+7,1)*(INDEX('Project Pipeline'!$B$8:$B$130,MATCH($B543,'Project Pipeline'!$A$7:$A$130,0)+14,1)-INDEX('Project Pipeline'!$B$8:$B$130,MATCH($B543,'Project Pipeline'!$A$7:$A$130,0)+13,1)))/INDEX('Project Pipeline'!$B$8:$B$130,MATCH($B543,'Project Pipeline'!$A$7:$A$130,0)+14,1)</f>
        <v>0.75</v>
      </c>
      <c r="I543" s="6">
        <f>INDEX('Project Pipeline'!$B$8:$B$130,MATCH($B543,'Project Pipeline'!$A$7:$A$130,0)+13,1)</f>
        <v>21.124739598583997</v>
      </c>
      <c r="J543" s="6">
        <f>INDEX('Project Pipeline'!$B$8:$B$130,MATCH($B543,'Project Pipeline'!$A$7:$A$130,0)+14,1)</f>
        <v>60</v>
      </c>
    </row>
    <row r="544" spans="1:10" x14ac:dyDescent="0.2">
      <c r="A544" s="604">
        <f t="shared" si="85"/>
        <v>26</v>
      </c>
      <c r="B544" s="604" t="s">
        <v>14</v>
      </c>
      <c r="C544" s="2">
        <f t="shared" si="86"/>
        <v>16</v>
      </c>
      <c r="D544" s="28" t="str">
        <f t="shared" si="83"/>
        <v>026-016</v>
      </c>
      <c r="E544" s="604">
        <f t="shared" si="84"/>
        <v>42</v>
      </c>
      <c r="F544" s="32">
        <f>INDEX('Project Pipeline'!$B$8:$B$130,MATCH($B544,'Project Pipeline'!$A$7:$A$130,0),1)</f>
        <v>2000</v>
      </c>
      <c r="G544" s="32">
        <f>INDEX('Project Pipeline'!$B$8:$B$130,MATCH($B544,'Project Pipeline'!$A$7:$A$130,0)+3,1)*12</f>
        <v>2400</v>
      </c>
      <c r="H544" s="7">
        <f>(INDEX('Project Pipeline'!$B$8:$B$130,MATCH($B544,'Project Pipeline'!$A$7:$A$130,0)+6,1)*INDEX('Project Pipeline'!$B$8:$B$130,MATCH($B544,'Project Pipeline'!$A$7:$A$130,0)+13,1)+INDEX('Project Pipeline'!$B$8:$B$130,MATCH($B544,'Project Pipeline'!$A$7:$A$130,0)+7,1)*(INDEX('Project Pipeline'!$B$8:$B$130,MATCH($B544,'Project Pipeline'!$A$7:$A$130,0)+14,1)-INDEX('Project Pipeline'!$B$8:$B$130,MATCH($B544,'Project Pipeline'!$A$7:$A$130,0)+13,1)))/INDEX('Project Pipeline'!$B$8:$B$130,MATCH($B544,'Project Pipeline'!$A$7:$A$130,0)+14,1)</f>
        <v>0.75</v>
      </c>
      <c r="I544" s="6">
        <f>INDEX('Project Pipeline'!$B$8:$B$130,MATCH($B544,'Project Pipeline'!$A$7:$A$130,0)+13,1)</f>
        <v>21.124739598583997</v>
      </c>
      <c r="J544" s="6">
        <f>INDEX('Project Pipeline'!$B$8:$B$130,MATCH($B544,'Project Pipeline'!$A$7:$A$130,0)+14,1)</f>
        <v>60</v>
      </c>
    </row>
    <row r="545" spans="1:10" x14ac:dyDescent="0.2">
      <c r="A545" s="604">
        <f t="shared" si="85"/>
        <v>26</v>
      </c>
      <c r="B545" s="604" t="s">
        <v>14</v>
      </c>
      <c r="C545" s="2">
        <f t="shared" si="86"/>
        <v>17</v>
      </c>
      <c r="D545" s="28" t="str">
        <f t="shared" si="83"/>
        <v>026-017</v>
      </c>
      <c r="E545" s="604">
        <f t="shared" si="84"/>
        <v>44</v>
      </c>
      <c r="F545" s="32">
        <f>INDEX('Project Pipeline'!$B$8:$B$130,MATCH($B545,'Project Pipeline'!$A$7:$A$130,0),1)</f>
        <v>2000</v>
      </c>
      <c r="G545" s="32">
        <f>INDEX('Project Pipeline'!$B$8:$B$130,MATCH($B545,'Project Pipeline'!$A$7:$A$130,0)+3,1)*12</f>
        <v>2400</v>
      </c>
      <c r="H545" s="7">
        <f>(INDEX('Project Pipeline'!$B$8:$B$130,MATCH($B545,'Project Pipeline'!$A$7:$A$130,0)+6,1)*INDEX('Project Pipeline'!$B$8:$B$130,MATCH($B545,'Project Pipeline'!$A$7:$A$130,0)+13,1)+INDEX('Project Pipeline'!$B$8:$B$130,MATCH($B545,'Project Pipeline'!$A$7:$A$130,0)+7,1)*(INDEX('Project Pipeline'!$B$8:$B$130,MATCH($B545,'Project Pipeline'!$A$7:$A$130,0)+14,1)-INDEX('Project Pipeline'!$B$8:$B$130,MATCH($B545,'Project Pipeline'!$A$7:$A$130,0)+13,1)))/INDEX('Project Pipeline'!$B$8:$B$130,MATCH($B545,'Project Pipeline'!$A$7:$A$130,0)+14,1)</f>
        <v>0.75</v>
      </c>
      <c r="I545" s="6">
        <f>INDEX('Project Pipeline'!$B$8:$B$130,MATCH($B545,'Project Pipeline'!$A$7:$A$130,0)+13,1)</f>
        <v>21.124739598583997</v>
      </c>
      <c r="J545" s="6">
        <f>INDEX('Project Pipeline'!$B$8:$B$130,MATCH($B545,'Project Pipeline'!$A$7:$A$130,0)+14,1)</f>
        <v>60</v>
      </c>
    </row>
    <row r="546" spans="1:10" x14ac:dyDescent="0.2">
      <c r="A546" s="604">
        <f t="shared" si="85"/>
        <v>26</v>
      </c>
      <c r="B546" s="604" t="s">
        <v>14</v>
      </c>
      <c r="C546" s="2">
        <f t="shared" si="86"/>
        <v>18</v>
      </c>
      <c r="D546" s="28" t="str">
        <f t="shared" si="83"/>
        <v>026-018</v>
      </c>
      <c r="E546" s="604">
        <f t="shared" si="84"/>
        <v>46</v>
      </c>
      <c r="F546" s="32">
        <f>INDEX('Project Pipeline'!$B$8:$B$130,MATCH($B546,'Project Pipeline'!$A$7:$A$130,0),1)</f>
        <v>2000</v>
      </c>
      <c r="G546" s="32">
        <f>INDEX('Project Pipeline'!$B$8:$B$130,MATCH($B546,'Project Pipeline'!$A$7:$A$130,0)+3,1)*12</f>
        <v>2400</v>
      </c>
      <c r="H546" s="7">
        <f>(INDEX('Project Pipeline'!$B$8:$B$130,MATCH($B546,'Project Pipeline'!$A$7:$A$130,0)+6,1)*INDEX('Project Pipeline'!$B$8:$B$130,MATCH($B546,'Project Pipeline'!$A$7:$A$130,0)+13,1)+INDEX('Project Pipeline'!$B$8:$B$130,MATCH($B546,'Project Pipeline'!$A$7:$A$130,0)+7,1)*(INDEX('Project Pipeline'!$B$8:$B$130,MATCH($B546,'Project Pipeline'!$A$7:$A$130,0)+14,1)-INDEX('Project Pipeline'!$B$8:$B$130,MATCH($B546,'Project Pipeline'!$A$7:$A$130,0)+13,1)))/INDEX('Project Pipeline'!$B$8:$B$130,MATCH($B546,'Project Pipeline'!$A$7:$A$130,0)+14,1)</f>
        <v>0.75</v>
      </c>
      <c r="I546" s="6">
        <f>INDEX('Project Pipeline'!$B$8:$B$130,MATCH($B546,'Project Pipeline'!$A$7:$A$130,0)+13,1)</f>
        <v>21.124739598583997</v>
      </c>
      <c r="J546" s="6">
        <f>INDEX('Project Pipeline'!$B$8:$B$130,MATCH($B546,'Project Pipeline'!$A$7:$A$130,0)+14,1)</f>
        <v>60</v>
      </c>
    </row>
    <row r="547" spans="1:10" x14ac:dyDescent="0.2">
      <c r="A547" s="604">
        <f t="shared" si="85"/>
        <v>26</v>
      </c>
      <c r="B547" s="604" t="s">
        <v>41</v>
      </c>
      <c r="C547" s="2">
        <f t="shared" si="86"/>
        <v>19</v>
      </c>
      <c r="D547" s="28" t="str">
        <f t="shared" si="83"/>
        <v>026-019</v>
      </c>
      <c r="E547" s="604">
        <f t="shared" si="84"/>
        <v>40</v>
      </c>
      <c r="F547" s="32">
        <f>INDEX('Project Pipeline'!$B$8:$B$130,MATCH($B547,'Project Pipeline'!$A$7:$A$130,0),1)</f>
        <v>25000</v>
      </c>
      <c r="G547" s="32">
        <f>INDEX('Project Pipeline'!$B$8:$B$130,MATCH($B547,'Project Pipeline'!$A$7:$A$130,0)+3,1)*12</f>
        <v>24000</v>
      </c>
      <c r="H547" s="7">
        <f>(INDEX('Project Pipeline'!$B$8:$B$130,MATCH($B547,'Project Pipeline'!$A$7:$A$130,0)+6,1)*INDEX('Project Pipeline'!$B$8:$B$130,MATCH($B547,'Project Pipeline'!$A$7:$A$130,0)+13,1)+INDEX('Project Pipeline'!$B$8:$B$130,MATCH($B547,'Project Pipeline'!$A$7:$A$130,0)+7,1)*(INDEX('Project Pipeline'!$B$8:$B$130,MATCH($B547,'Project Pipeline'!$A$7:$A$130,0)+14,1)-INDEX('Project Pipeline'!$B$8:$B$130,MATCH($B547,'Project Pipeline'!$A$7:$A$130,0)+13,1)))/INDEX('Project Pipeline'!$B$8:$B$130,MATCH($B547,'Project Pipeline'!$A$7:$A$130,0)+14,1)</f>
        <v>0.74999999999999989</v>
      </c>
      <c r="I547" s="6">
        <f>INDEX('Project Pipeline'!$B$8:$B$130,MATCH($B547,'Project Pipeline'!$A$7:$A$130,0)+13,1)</f>
        <v>26.772988721793375</v>
      </c>
      <c r="J547" s="6">
        <f>INDEX('Project Pipeline'!$B$8:$B$130,MATCH($B547,'Project Pipeline'!$A$7:$A$130,0)+14,1)</f>
        <v>120</v>
      </c>
    </row>
    <row r="548" spans="1:10" x14ac:dyDescent="0.2">
      <c r="A548" s="604">
        <f t="shared" si="85"/>
        <v>26</v>
      </c>
      <c r="B548" s="604" t="s">
        <v>41</v>
      </c>
      <c r="C548" s="2">
        <f t="shared" si="86"/>
        <v>20</v>
      </c>
      <c r="D548" s="28" t="str">
        <f t="shared" si="83"/>
        <v>026-020</v>
      </c>
      <c r="E548" s="604">
        <f t="shared" si="84"/>
        <v>46</v>
      </c>
      <c r="F548" s="32">
        <f>INDEX('Project Pipeline'!$B$8:$B$130,MATCH($B548,'Project Pipeline'!$A$7:$A$130,0),1)</f>
        <v>25000</v>
      </c>
      <c r="G548" s="32">
        <f>INDEX('Project Pipeline'!$B$8:$B$130,MATCH($B548,'Project Pipeline'!$A$7:$A$130,0)+3,1)*12</f>
        <v>24000</v>
      </c>
      <c r="H548" s="7">
        <f>(INDEX('Project Pipeline'!$B$8:$B$130,MATCH($B548,'Project Pipeline'!$A$7:$A$130,0)+6,1)*INDEX('Project Pipeline'!$B$8:$B$130,MATCH($B548,'Project Pipeline'!$A$7:$A$130,0)+13,1)+INDEX('Project Pipeline'!$B$8:$B$130,MATCH($B548,'Project Pipeline'!$A$7:$A$130,0)+7,1)*(INDEX('Project Pipeline'!$B$8:$B$130,MATCH($B548,'Project Pipeline'!$A$7:$A$130,0)+14,1)-INDEX('Project Pipeline'!$B$8:$B$130,MATCH($B548,'Project Pipeline'!$A$7:$A$130,0)+13,1)))/INDEX('Project Pipeline'!$B$8:$B$130,MATCH($B548,'Project Pipeline'!$A$7:$A$130,0)+14,1)</f>
        <v>0.74999999999999989</v>
      </c>
      <c r="I548" s="6">
        <f>INDEX('Project Pipeline'!$B$8:$B$130,MATCH($B548,'Project Pipeline'!$A$7:$A$130,0)+13,1)</f>
        <v>26.772988721793375</v>
      </c>
      <c r="J548" s="6">
        <f>INDEX('Project Pipeline'!$B$8:$B$130,MATCH($B548,'Project Pipeline'!$A$7:$A$130,0)+14,1)</f>
        <v>120</v>
      </c>
    </row>
    <row r="549" spans="1:10" x14ac:dyDescent="0.2">
      <c r="A549" s="604">
        <f>A529+1</f>
        <v>27</v>
      </c>
      <c r="B549" s="604" t="s">
        <v>15</v>
      </c>
      <c r="C549" s="2">
        <v>1</v>
      </c>
      <c r="D549" s="28" t="str">
        <f t="shared" si="83"/>
        <v>027-001</v>
      </c>
      <c r="E549" s="604">
        <f t="shared" si="84"/>
        <v>34</v>
      </c>
      <c r="F549" s="32">
        <f>INDEX('Project Pipeline'!$B$8:$B$130,MATCH($B549,'Project Pipeline'!$A$7:$A$130,0),1)</f>
        <v>15000</v>
      </c>
      <c r="G549" s="32">
        <f>INDEX('Project Pipeline'!$B$8:$B$130,MATCH($B549,'Project Pipeline'!$A$7:$A$130,0)+3,1)*12</f>
        <v>6000</v>
      </c>
      <c r="H549" s="7">
        <f>(INDEX('Project Pipeline'!$B$8:$B$130,MATCH($B549,'Project Pipeline'!$A$7:$A$130,0)+6,1)*INDEX('Project Pipeline'!$B$8:$B$130,MATCH($B549,'Project Pipeline'!$A$7:$A$130,0)+13,1)+INDEX('Project Pipeline'!$B$8:$B$130,MATCH($B549,'Project Pipeline'!$A$7:$A$130,0)+7,1)*(INDEX('Project Pipeline'!$B$8:$B$130,MATCH($B549,'Project Pipeline'!$A$7:$A$130,0)+14,1)-INDEX('Project Pipeline'!$B$8:$B$130,MATCH($B549,'Project Pipeline'!$A$7:$A$130,0)+13,1)))/INDEX('Project Pipeline'!$B$8:$B$130,MATCH($B549,'Project Pipeline'!$A$7:$A$130,0)+14,1)</f>
        <v>0.75</v>
      </c>
      <c r="I549" s="6">
        <f>INDEX('Project Pipeline'!$B$8:$B$130,MATCH($B549,'Project Pipeline'!$A$7:$A$130,0)+13,1)</f>
        <v>71.513178015521419</v>
      </c>
      <c r="J549" s="6">
        <f>INDEX('Project Pipeline'!$B$8:$B$130,MATCH($B549,'Project Pipeline'!$A$7:$A$130,0)+14,1)</f>
        <v>96</v>
      </c>
    </row>
    <row r="550" spans="1:10" x14ac:dyDescent="0.2">
      <c r="A550" s="604">
        <f t="shared" ref="A550:A568" si="87">A530+1</f>
        <v>27</v>
      </c>
      <c r="B550" s="604" t="s">
        <v>15</v>
      </c>
      <c r="C550" s="2">
        <f t="shared" ref="C550:C568" si="88">C549+1</f>
        <v>2</v>
      </c>
      <c r="D550" s="28" t="str">
        <f t="shared" si="83"/>
        <v>027-002</v>
      </c>
      <c r="E550" s="604">
        <f t="shared" si="84"/>
        <v>38</v>
      </c>
      <c r="F550" s="32">
        <f>INDEX('Project Pipeline'!$B$8:$B$130,MATCH($B550,'Project Pipeline'!$A$7:$A$130,0),1)</f>
        <v>15000</v>
      </c>
      <c r="G550" s="32">
        <f>INDEX('Project Pipeline'!$B$8:$B$130,MATCH($B550,'Project Pipeline'!$A$7:$A$130,0)+3,1)*12</f>
        <v>6000</v>
      </c>
      <c r="H550" s="7">
        <f>(INDEX('Project Pipeline'!$B$8:$B$130,MATCH($B550,'Project Pipeline'!$A$7:$A$130,0)+6,1)*INDEX('Project Pipeline'!$B$8:$B$130,MATCH($B550,'Project Pipeline'!$A$7:$A$130,0)+13,1)+INDEX('Project Pipeline'!$B$8:$B$130,MATCH($B550,'Project Pipeline'!$A$7:$A$130,0)+7,1)*(INDEX('Project Pipeline'!$B$8:$B$130,MATCH($B550,'Project Pipeline'!$A$7:$A$130,0)+14,1)-INDEX('Project Pipeline'!$B$8:$B$130,MATCH($B550,'Project Pipeline'!$A$7:$A$130,0)+13,1)))/INDEX('Project Pipeline'!$B$8:$B$130,MATCH($B550,'Project Pipeline'!$A$7:$A$130,0)+14,1)</f>
        <v>0.75</v>
      </c>
      <c r="I550" s="6">
        <f>INDEX('Project Pipeline'!$B$8:$B$130,MATCH($B550,'Project Pipeline'!$A$7:$A$130,0)+13,1)</f>
        <v>71.513178015521419</v>
      </c>
      <c r="J550" s="6">
        <f>INDEX('Project Pipeline'!$B$8:$B$130,MATCH($B550,'Project Pipeline'!$A$7:$A$130,0)+14,1)</f>
        <v>96</v>
      </c>
    </row>
    <row r="551" spans="1:10" x14ac:dyDescent="0.2">
      <c r="A551" s="604">
        <f t="shared" si="87"/>
        <v>27</v>
      </c>
      <c r="B551" s="604" t="s">
        <v>15</v>
      </c>
      <c r="C551" s="2">
        <f t="shared" si="88"/>
        <v>3</v>
      </c>
      <c r="D551" s="28" t="str">
        <f t="shared" si="83"/>
        <v>027-003</v>
      </c>
      <c r="E551" s="604">
        <f t="shared" si="84"/>
        <v>41</v>
      </c>
      <c r="F551" s="32">
        <f>INDEX('Project Pipeline'!$B$8:$B$130,MATCH($B551,'Project Pipeline'!$A$7:$A$130,0),1)</f>
        <v>15000</v>
      </c>
      <c r="G551" s="32">
        <f>INDEX('Project Pipeline'!$B$8:$B$130,MATCH($B551,'Project Pipeline'!$A$7:$A$130,0)+3,1)*12</f>
        <v>6000</v>
      </c>
      <c r="H551" s="7">
        <f>(INDEX('Project Pipeline'!$B$8:$B$130,MATCH($B551,'Project Pipeline'!$A$7:$A$130,0)+6,1)*INDEX('Project Pipeline'!$B$8:$B$130,MATCH($B551,'Project Pipeline'!$A$7:$A$130,0)+13,1)+INDEX('Project Pipeline'!$B$8:$B$130,MATCH($B551,'Project Pipeline'!$A$7:$A$130,0)+7,1)*(INDEX('Project Pipeline'!$B$8:$B$130,MATCH($B551,'Project Pipeline'!$A$7:$A$130,0)+14,1)-INDEX('Project Pipeline'!$B$8:$B$130,MATCH($B551,'Project Pipeline'!$A$7:$A$130,0)+13,1)))/INDEX('Project Pipeline'!$B$8:$B$130,MATCH($B551,'Project Pipeline'!$A$7:$A$130,0)+14,1)</f>
        <v>0.75</v>
      </c>
      <c r="I551" s="6">
        <f>INDEX('Project Pipeline'!$B$8:$B$130,MATCH($B551,'Project Pipeline'!$A$7:$A$130,0)+13,1)</f>
        <v>71.513178015521419</v>
      </c>
      <c r="J551" s="6">
        <f>INDEX('Project Pipeline'!$B$8:$B$130,MATCH($B551,'Project Pipeline'!$A$7:$A$130,0)+14,1)</f>
        <v>96</v>
      </c>
    </row>
    <row r="552" spans="1:10" x14ac:dyDescent="0.2">
      <c r="A552" s="604">
        <f t="shared" si="87"/>
        <v>27</v>
      </c>
      <c r="B552" s="604" t="s">
        <v>15</v>
      </c>
      <c r="C552" s="2">
        <f t="shared" si="88"/>
        <v>4</v>
      </c>
      <c r="D552" s="28" t="str">
        <f t="shared" si="83"/>
        <v>027-004</v>
      </c>
      <c r="E552" s="604">
        <f t="shared" si="84"/>
        <v>43</v>
      </c>
      <c r="F552" s="32">
        <f>INDEX('Project Pipeline'!$B$8:$B$130,MATCH($B552,'Project Pipeline'!$A$7:$A$130,0),1)</f>
        <v>15000</v>
      </c>
      <c r="G552" s="32">
        <f>INDEX('Project Pipeline'!$B$8:$B$130,MATCH($B552,'Project Pipeline'!$A$7:$A$130,0)+3,1)*12</f>
        <v>6000</v>
      </c>
      <c r="H552" s="7">
        <f>(INDEX('Project Pipeline'!$B$8:$B$130,MATCH($B552,'Project Pipeline'!$A$7:$A$130,0)+6,1)*INDEX('Project Pipeline'!$B$8:$B$130,MATCH($B552,'Project Pipeline'!$A$7:$A$130,0)+13,1)+INDEX('Project Pipeline'!$B$8:$B$130,MATCH($B552,'Project Pipeline'!$A$7:$A$130,0)+7,1)*(INDEX('Project Pipeline'!$B$8:$B$130,MATCH($B552,'Project Pipeline'!$A$7:$A$130,0)+14,1)-INDEX('Project Pipeline'!$B$8:$B$130,MATCH($B552,'Project Pipeline'!$A$7:$A$130,0)+13,1)))/INDEX('Project Pipeline'!$B$8:$B$130,MATCH($B552,'Project Pipeline'!$A$7:$A$130,0)+14,1)</f>
        <v>0.75</v>
      </c>
      <c r="I552" s="6">
        <f>INDEX('Project Pipeline'!$B$8:$B$130,MATCH($B552,'Project Pipeline'!$A$7:$A$130,0)+13,1)</f>
        <v>71.513178015521419</v>
      </c>
      <c r="J552" s="6">
        <f>INDEX('Project Pipeline'!$B$8:$B$130,MATCH($B552,'Project Pipeline'!$A$7:$A$130,0)+14,1)</f>
        <v>96</v>
      </c>
    </row>
    <row r="553" spans="1:10" x14ac:dyDescent="0.2">
      <c r="A553" s="604">
        <f t="shared" si="87"/>
        <v>27</v>
      </c>
      <c r="B553" s="604" t="s">
        <v>463</v>
      </c>
      <c r="C553" s="2">
        <f t="shared" si="88"/>
        <v>5</v>
      </c>
      <c r="D553" s="28" t="str">
        <f t="shared" si="83"/>
        <v>027-005</v>
      </c>
      <c r="E553" s="604">
        <f t="shared" si="84"/>
        <v>44</v>
      </c>
      <c r="F553" s="32">
        <f>INDEX('Project Pipeline'!$B$8:$B$130,MATCH($B553,'Project Pipeline'!$A$7:$A$130,0),1)</f>
        <v>20000</v>
      </c>
      <c r="G553" s="32">
        <f>INDEX('Project Pipeline'!$B$8:$B$130,MATCH($B553,'Project Pipeline'!$A$7:$A$130,0)+3,1)*12</f>
        <v>30000</v>
      </c>
      <c r="H553" s="7">
        <f>(INDEX('Project Pipeline'!$B$8:$B$130,MATCH($B553,'Project Pipeline'!$A$7:$A$130,0)+6,1)*INDEX('Project Pipeline'!$B$8:$B$130,MATCH($B553,'Project Pipeline'!$A$7:$A$130,0)+13,1)+INDEX('Project Pipeline'!$B$8:$B$130,MATCH($B553,'Project Pipeline'!$A$7:$A$130,0)+7,1)*(INDEX('Project Pipeline'!$B$8:$B$130,MATCH($B553,'Project Pipeline'!$A$7:$A$130,0)+14,1)-INDEX('Project Pipeline'!$B$8:$B$130,MATCH($B553,'Project Pipeline'!$A$7:$A$130,0)+13,1)))/INDEX('Project Pipeline'!$B$8:$B$130,MATCH($B553,'Project Pipeline'!$A$7:$A$130,0)+14,1)</f>
        <v>0.75</v>
      </c>
      <c r="I553" s="6">
        <f>INDEX('Project Pipeline'!$B$8:$B$130,MATCH($B553,'Project Pipeline'!$A$7:$A$130,0)+13,1)</f>
        <v>28.691659673197091</v>
      </c>
      <c r="J553" s="6">
        <f>INDEX('Project Pipeline'!$B$8:$B$130,MATCH($B553,'Project Pipeline'!$A$7:$A$130,0)+14,1)</f>
        <v>60</v>
      </c>
    </row>
    <row r="554" spans="1:10" x14ac:dyDescent="0.2">
      <c r="A554" s="604">
        <f t="shared" si="87"/>
        <v>27</v>
      </c>
      <c r="B554" s="604" t="s">
        <v>463</v>
      </c>
      <c r="C554" s="2">
        <f t="shared" si="88"/>
        <v>6</v>
      </c>
      <c r="D554" s="28" t="str">
        <f t="shared" si="83"/>
        <v>027-006</v>
      </c>
      <c r="E554" s="604">
        <f t="shared" si="84"/>
        <v>44</v>
      </c>
      <c r="F554" s="32">
        <f>INDEX('Project Pipeline'!$B$8:$B$130,MATCH($B554,'Project Pipeline'!$A$7:$A$130,0),1)</f>
        <v>20000</v>
      </c>
      <c r="G554" s="32">
        <f>INDEX('Project Pipeline'!$B$8:$B$130,MATCH($B554,'Project Pipeline'!$A$7:$A$130,0)+3,1)*12</f>
        <v>30000</v>
      </c>
      <c r="H554" s="7">
        <f>(INDEX('Project Pipeline'!$B$8:$B$130,MATCH($B554,'Project Pipeline'!$A$7:$A$130,0)+6,1)*INDEX('Project Pipeline'!$B$8:$B$130,MATCH($B554,'Project Pipeline'!$A$7:$A$130,0)+13,1)+INDEX('Project Pipeline'!$B$8:$B$130,MATCH($B554,'Project Pipeline'!$A$7:$A$130,0)+7,1)*(INDEX('Project Pipeline'!$B$8:$B$130,MATCH($B554,'Project Pipeline'!$A$7:$A$130,0)+14,1)-INDEX('Project Pipeline'!$B$8:$B$130,MATCH($B554,'Project Pipeline'!$A$7:$A$130,0)+13,1)))/INDEX('Project Pipeline'!$B$8:$B$130,MATCH($B554,'Project Pipeline'!$A$7:$A$130,0)+14,1)</f>
        <v>0.75</v>
      </c>
      <c r="I554" s="6">
        <f>INDEX('Project Pipeline'!$B$8:$B$130,MATCH($B554,'Project Pipeline'!$A$7:$A$130,0)+13,1)</f>
        <v>28.691659673197091</v>
      </c>
      <c r="J554" s="6">
        <f>INDEX('Project Pipeline'!$B$8:$B$130,MATCH($B554,'Project Pipeline'!$A$7:$A$130,0)+14,1)</f>
        <v>60</v>
      </c>
    </row>
    <row r="555" spans="1:10" x14ac:dyDescent="0.2">
      <c r="A555" s="604">
        <f t="shared" si="87"/>
        <v>27</v>
      </c>
      <c r="B555" s="604" t="s">
        <v>463</v>
      </c>
      <c r="C555" s="2">
        <f t="shared" si="88"/>
        <v>7</v>
      </c>
      <c r="D555" s="28" t="str">
        <f t="shared" si="83"/>
        <v>027-007</v>
      </c>
      <c r="E555" s="604">
        <f t="shared" si="84"/>
        <v>45</v>
      </c>
      <c r="F555" s="32">
        <f>INDEX('Project Pipeline'!$B$8:$B$130,MATCH($B555,'Project Pipeline'!$A$7:$A$130,0),1)</f>
        <v>20000</v>
      </c>
      <c r="G555" s="32">
        <f>INDEX('Project Pipeline'!$B$8:$B$130,MATCH($B555,'Project Pipeline'!$A$7:$A$130,0)+3,1)*12</f>
        <v>30000</v>
      </c>
      <c r="H555" s="7">
        <f>(INDEX('Project Pipeline'!$B$8:$B$130,MATCH($B555,'Project Pipeline'!$A$7:$A$130,0)+6,1)*INDEX('Project Pipeline'!$B$8:$B$130,MATCH($B555,'Project Pipeline'!$A$7:$A$130,0)+13,1)+INDEX('Project Pipeline'!$B$8:$B$130,MATCH($B555,'Project Pipeline'!$A$7:$A$130,0)+7,1)*(INDEX('Project Pipeline'!$B$8:$B$130,MATCH($B555,'Project Pipeline'!$A$7:$A$130,0)+14,1)-INDEX('Project Pipeline'!$B$8:$B$130,MATCH($B555,'Project Pipeline'!$A$7:$A$130,0)+13,1)))/INDEX('Project Pipeline'!$B$8:$B$130,MATCH($B555,'Project Pipeline'!$A$7:$A$130,0)+14,1)</f>
        <v>0.75</v>
      </c>
      <c r="I555" s="6">
        <f>INDEX('Project Pipeline'!$B$8:$B$130,MATCH($B555,'Project Pipeline'!$A$7:$A$130,0)+13,1)</f>
        <v>28.691659673197091</v>
      </c>
      <c r="J555" s="6">
        <f>INDEX('Project Pipeline'!$B$8:$B$130,MATCH($B555,'Project Pipeline'!$A$7:$A$130,0)+14,1)</f>
        <v>60</v>
      </c>
    </row>
    <row r="556" spans="1:10" x14ac:dyDescent="0.2">
      <c r="A556" s="604">
        <f t="shared" si="87"/>
        <v>27</v>
      </c>
      <c r="B556" s="604" t="s">
        <v>463</v>
      </c>
      <c r="C556" s="2">
        <f t="shared" si="88"/>
        <v>8</v>
      </c>
      <c r="D556" s="28" t="str">
        <f t="shared" si="83"/>
        <v>027-008</v>
      </c>
      <c r="E556" s="604">
        <f t="shared" si="84"/>
        <v>45</v>
      </c>
      <c r="F556" s="32">
        <f>INDEX('Project Pipeline'!$B$8:$B$130,MATCH($B556,'Project Pipeline'!$A$7:$A$130,0),1)</f>
        <v>20000</v>
      </c>
      <c r="G556" s="32">
        <f>INDEX('Project Pipeline'!$B$8:$B$130,MATCH($B556,'Project Pipeline'!$A$7:$A$130,0)+3,1)*12</f>
        <v>30000</v>
      </c>
      <c r="H556" s="7">
        <f>(INDEX('Project Pipeline'!$B$8:$B$130,MATCH($B556,'Project Pipeline'!$A$7:$A$130,0)+6,1)*INDEX('Project Pipeline'!$B$8:$B$130,MATCH($B556,'Project Pipeline'!$A$7:$A$130,0)+13,1)+INDEX('Project Pipeline'!$B$8:$B$130,MATCH($B556,'Project Pipeline'!$A$7:$A$130,0)+7,1)*(INDEX('Project Pipeline'!$B$8:$B$130,MATCH($B556,'Project Pipeline'!$A$7:$A$130,0)+14,1)-INDEX('Project Pipeline'!$B$8:$B$130,MATCH($B556,'Project Pipeline'!$A$7:$A$130,0)+13,1)))/INDEX('Project Pipeline'!$B$8:$B$130,MATCH($B556,'Project Pipeline'!$A$7:$A$130,0)+14,1)</f>
        <v>0.75</v>
      </c>
      <c r="I556" s="6">
        <f>INDEX('Project Pipeline'!$B$8:$B$130,MATCH($B556,'Project Pipeline'!$A$7:$A$130,0)+13,1)</f>
        <v>28.691659673197091</v>
      </c>
      <c r="J556" s="6">
        <f>INDEX('Project Pipeline'!$B$8:$B$130,MATCH($B556,'Project Pipeline'!$A$7:$A$130,0)+14,1)</f>
        <v>60</v>
      </c>
    </row>
    <row r="557" spans="1:10" x14ac:dyDescent="0.2">
      <c r="A557" s="604">
        <f t="shared" si="87"/>
        <v>27</v>
      </c>
      <c r="B557" s="604" t="s">
        <v>464</v>
      </c>
      <c r="C557" s="2">
        <f t="shared" si="88"/>
        <v>9</v>
      </c>
      <c r="D557" s="28" t="str">
        <f t="shared" si="83"/>
        <v>027-009</v>
      </c>
      <c r="E557" s="604">
        <f t="shared" si="84"/>
        <v>36</v>
      </c>
      <c r="F557" s="32">
        <f>INDEX('Project Pipeline'!$B$8:$B$130,MATCH($B557,'Project Pipeline'!$A$7:$A$130,0),1)</f>
        <v>10000</v>
      </c>
      <c r="G557" s="32">
        <f>INDEX('Project Pipeline'!$B$8:$B$130,MATCH($B557,'Project Pipeline'!$A$7:$A$130,0)+3,1)*12</f>
        <v>4800</v>
      </c>
      <c r="H557" s="7">
        <f>(INDEX('Project Pipeline'!$B$8:$B$130,MATCH($B557,'Project Pipeline'!$A$7:$A$130,0)+6,1)*INDEX('Project Pipeline'!$B$8:$B$130,MATCH($B557,'Project Pipeline'!$A$7:$A$130,0)+13,1)+INDEX('Project Pipeline'!$B$8:$B$130,MATCH($B557,'Project Pipeline'!$A$7:$A$130,0)+7,1)*(INDEX('Project Pipeline'!$B$8:$B$130,MATCH($B557,'Project Pipeline'!$A$7:$A$130,0)+14,1)-INDEX('Project Pipeline'!$B$8:$B$130,MATCH($B557,'Project Pipeline'!$A$7:$A$130,0)+13,1)))/INDEX('Project Pipeline'!$B$8:$B$130,MATCH($B557,'Project Pipeline'!$A$7:$A$130,0)+14,1)</f>
        <v>0.75</v>
      </c>
      <c r="I557" s="6">
        <f>INDEX('Project Pipeline'!$B$8:$B$130,MATCH($B557,'Project Pipeline'!$A$7:$A$130,0)+13,1)</f>
        <v>57.680135957776329</v>
      </c>
      <c r="J557" s="6">
        <f>INDEX('Project Pipeline'!$B$8:$B$130,MATCH($B557,'Project Pipeline'!$A$7:$A$130,0)+14,1)</f>
        <v>60</v>
      </c>
    </row>
    <row r="558" spans="1:10" x14ac:dyDescent="0.2">
      <c r="A558" s="604">
        <f t="shared" si="87"/>
        <v>27</v>
      </c>
      <c r="B558" s="604" t="s">
        <v>464</v>
      </c>
      <c r="C558" s="2">
        <f t="shared" si="88"/>
        <v>10</v>
      </c>
      <c r="D558" s="28" t="str">
        <f t="shared" si="83"/>
        <v>027-010</v>
      </c>
      <c r="E558" s="604">
        <f t="shared" si="84"/>
        <v>39</v>
      </c>
      <c r="F558" s="32">
        <f>INDEX('Project Pipeline'!$B$8:$B$130,MATCH($B558,'Project Pipeline'!$A$7:$A$130,0),1)</f>
        <v>10000</v>
      </c>
      <c r="G558" s="32">
        <f>INDEX('Project Pipeline'!$B$8:$B$130,MATCH($B558,'Project Pipeline'!$A$7:$A$130,0)+3,1)*12</f>
        <v>4800</v>
      </c>
      <c r="H558" s="7">
        <f>(INDEX('Project Pipeline'!$B$8:$B$130,MATCH($B558,'Project Pipeline'!$A$7:$A$130,0)+6,1)*INDEX('Project Pipeline'!$B$8:$B$130,MATCH($B558,'Project Pipeline'!$A$7:$A$130,0)+13,1)+INDEX('Project Pipeline'!$B$8:$B$130,MATCH($B558,'Project Pipeline'!$A$7:$A$130,0)+7,1)*(INDEX('Project Pipeline'!$B$8:$B$130,MATCH($B558,'Project Pipeline'!$A$7:$A$130,0)+14,1)-INDEX('Project Pipeline'!$B$8:$B$130,MATCH($B558,'Project Pipeline'!$A$7:$A$130,0)+13,1)))/INDEX('Project Pipeline'!$B$8:$B$130,MATCH($B558,'Project Pipeline'!$A$7:$A$130,0)+14,1)</f>
        <v>0.75</v>
      </c>
      <c r="I558" s="6">
        <f>INDEX('Project Pipeline'!$B$8:$B$130,MATCH($B558,'Project Pipeline'!$A$7:$A$130,0)+13,1)</f>
        <v>57.680135957776329</v>
      </c>
      <c r="J558" s="6">
        <f>INDEX('Project Pipeline'!$B$8:$B$130,MATCH($B558,'Project Pipeline'!$A$7:$A$130,0)+14,1)</f>
        <v>60</v>
      </c>
    </row>
    <row r="559" spans="1:10" x14ac:dyDescent="0.2">
      <c r="A559" s="604">
        <f t="shared" si="87"/>
        <v>27</v>
      </c>
      <c r="B559" s="604" t="s">
        <v>464</v>
      </c>
      <c r="C559" s="2">
        <f t="shared" si="88"/>
        <v>11</v>
      </c>
      <c r="D559" s="28" t="str">
        <f t="shared" si="83"/>
        <v>027-011</v>
      </c>
      <c r="E559" s="604">
        <f t="shared" si="84"/>
        <v>42</v>
      </c>
      <c r="F559" s="32">
        <f>INDEX('Project Pipeline'!$B$8:$B$130,MATCH($B559,'Project Pipeline'!$A$7:$A$130,0),1)</f>
        <v>10000</v>
      </c>
      <c r="G559" s="32">
        <f>INDEX('Project Pipeline'!$B$8:$B$130,MATCH($B559,'Project Pipeline'!$A$7:$A$130,0)+3,1)*12</f>
        <v>4800</v>
      </c>
      <c r="H559" s="7">
        <f>(INDEX('Project Pipeline'!$B$8:$B$130,MATCH($B559,'Project Pipeline'!$A$7:$A$130,0)+6,1)*INDEX('Project Pipeline'!$B$8:$B$130,MATCH($B559,'Project Pipeline'!$A$7:$A$130,0)+13,1)+INDEX('Project Pipeline'!$B$8:$B$130,MATCH($B559,'Project Pipeline'!$A$7:$A$130,0)+7,1)*(INDEX('Project Pipeline'!$B$8:$B$130,MATCH($B559,'Project Pipeline'!$A$7:$A$130,0)+14,1)-INDEX('Project Pipeline'!$B$8:$B$130,MATCH($B559,'Project Pipeline'!$A$7:$A$130,0)+13,1)))/INDEX('Project Pipeline'!$B$8:$B$130,MATCH($B559,'Project Pipeline'!$A$7:$A$130,0)+14,1)</f>
        <v>0.75</v>
      </c>
      <c r="I559" s="6">
        <f>INDEX('Project Pipeline'!$B$8:$B$130,MATCH($B559,'Project Pipeline'!$A$7:$A$130,0)+13,1)</f>
        <v>57.680135957776329</v>
      </c>
      <c r="J559" s="6">
        <f>INDEX('Project Pipeline'!$B$8:$B$130,MATCH($B559,'Project Pipeline'!$A$7:$A$130,0)+14,1)</f>
        <v>60</v>
      </c>
    </row>
    <row r="560" spans="1:10" x14ac:dyDescent="0.2">
      <c r="A560" s="604">
        <f t="shared" si="87"/>
        <v>27</v>
      </c>
      <c r="B560" s="604" t="s">
        <v>464</v>
      </c>
      <c r="C560" s="2">
        <f t="shared" si="88"/>
        <v>12</v>
      </c>
      <c r="D560" s="28" t="str">
        <f t="shared" si="83"/>
        <v>027-012</v>
      </c>
      <c r="E560" s="604">
        <f t="shared" si="84"/>
        <v>45</v>
      </c>
      <c r="F560" s="32">
        <f>INDEX('Project Pipeline'!$B$8:$B$130,MATCH($B560,'Project Pipeline'!$A$7:$A$130,0),1)</f>
        <v>10000</v>
      </c>
      <c r="G560" s="32">
        <f>INDEX('Project Pipeline'!$B$8:$B$130,MATCH($B560,'Project Pipeline'!$A$7:$A$130,0)+3,1)*12</f>
        <v>4800</v>
      </c>
      <c r="H560" s="7">
        <f>(INDEX('Project Pipeline'!$B$8:$B$130,MATCH($B560,'Project Pipeline'!$A$7:$A$130,0)+6,1)*INDEX('Project Pipeline'!$B$8:$B$130,MATCH($B560,'Project Pipeline'!$A$7:$A$130,0)+13,1)+INDEX('Project Pipeline'!$B$8:$B$130,MATCH($B560,'Project Pipeline'!$A$7:$A$130,0)+7,1)*(INDEX('Project Pipeline'!$B$8:$B$130,MATCH($B560,'Project Pipeline'!$A$7:$A$130,0)+14,1)-INDEX('Project Pipeline'!$B$8:$B$130,MATCH($B560,'Project Pipeline'!$A$7:$A$130,0)+13,1)))/INDEX('Project Pipeline'!$B$8:$B$130,MATCH($B560,'Project Pipeline'!$A$7:$A$130,0)+14,1)</f>
        <v>0.75</v>
      </c>
      <c r="I560" s="6">
        <f>INDEX('Project Pipeline'!$B$8:$B$130,MATCH($B560,'Project Pipeline'!$A$7:$A$130,0)+13,1)</f>
        <v>57.680135957776329</v>
      </c>
      <c r="J560" s="6">
        <f>INDEX('Project Pipeline'!$B$8:$B$130,MATCH($B560,'Project Pipeline'!$A$7:$A$130,0)+14,1)</f>
        <v>60</v>
      </c>
    </row>
    <row r="561" spans="1:10" x14ac:dyDescent="0.2">
      <c r="A561" s="604">
        <f t="shared" si="87"/>
        <v>27</v>
      </c>
      <c r="B561" s="604" t="s">
        <v>14</v>
      </c>
      <c r="C561" s="2">
        <f t="shared" si="88"/>
        <v>13</v>
      </c>
      <c r="D561" s="28" t="str">
        <f t="shared" si="83"/>
        <v>027-013</v>
      </c>
      <c r="E561" s="604">
        <f t="shared" si="84"/>
        <v>36</v>
      </c>
      <c r="F561" s="32">
        <f>INDEX('Project Pipeline'!$B$8:$B$130,MATCH($B561,'Project Pipeline'!$A$7:$A$130,0),1)</f>
        <v>2000</v>
      </c>
      <c r="G561" s="32">
        <f>INDEX('Project Pipeline'!$B$8:$B$130,MATCH($B561,'Project Pipeline'!$A$7:$A$130,0)+3,1)*12</f>
        <v>2400</v>
      </c>
      <c r="H561" s="7">
        <f>(INDEX('Project Pipeline'!$B$8:$B$130,MATCH($B561,'Project Pipeline'!$A$7:$A$130,0)+6,1)*INDEX('Project Pipeline'!$B$8:$B$130,MATCH($B561,'Project Pipeline'!$A$7:$A$130,0)+13,1)+INDEX('Project Pipeline'!$B$8:$B$130,MATCH($B561,'Project Pipeline'!$A$7:$A$130,0)+7,1)*(INDEX('Project Pipeline'!$B$8:$B$130,MATCH($B561,'Project Pipeline'!$A$7:$A$130,0)+14,1)-INDEX('Project Pipeline'!$B$8:$B$130,MATCH($B561,'Project Pipeline'!$A$7:$A$130,0)+13,1)))/INDEX('Project Pipeline'!$B$8:$B$130,MATCH($B561,'Project Pipeline'!$A$7:$A$130,0)+14,1)</f>
        <v>0.75</v>
      </c>
      <c r="I561" s="6">
        <f>INDEX('Project Pipeline'!$B$8:$B$130,MATCH($B561,'Project Pipeline'!$A$7:$A$130,0)+13,1)</f>
        <v>21.124739598583997</v>
      </c>
      <c r="J561" s="6">
        <f>INDEX('Project Pipeline'!$B$8:$B$130,MATCH($B561,'Project Pipeline'!$A$7:$A$130,0)+14,1)</f>
        <v>60</v>
      </c>
    </row>
    <row r="562" spans="1:10" x14ac:dyDescent="0.2">
      <c r="A562" s="604">
        <f t="shared" si="87"/>
        <v>27</v>
      </c>
      <c r="B562" s="604" t="s">
        <v>14</v>
      </c>
      <c r="C562" s="2">
        <f t="shared" si="88"/>
        <v>14</v>
      </c>
      <c r="D562" s="28" t="str">
        <f t="shared" si="83"/>
        <v>027-014</v>
      </c>
      <c r="E562" s="604">
        <f t="shared" si="84"/>
        <v>38</v>
      </c>
      <c r="F562" s="32">
        <f>INDEX('Project Pipeline'!$B$8:$B$130,MATCH($B562,'Project Pipeline'!$A$7:$A$130,0),1)</f>
        <v>2000</v>
      </c>
      <c r="G562" s="32">
        <f>INDEX('Project Pipeline'!$B$8:$B$130,MATCH($B562,'Project Pipeline'!$A$7:$A$130,0)+3,1)*12</f>
        <v>2400</v>
      </c>
      <c r="H562" s="7">
        <f>(INDEX('Project Pipeline'!$B$8:$B$130,MATCH($B562,'Project Pipeline'!$A$7:$A$130,0)+6,1)*INDEX('Project Pipeline'!$B$8:$B$130,MATCH($B562,'Project Pipeline'!$A$7:$A$130,0)+13,1)+INDEX('Project Pipeline'!$B$8:$B$130,MATCH($B562,'Project Pipeline'!$A$7:$A$130,0)+7,1)*(INDEX('Project Pipeline'!$B$8:$B$130,MATCH($B562,'Project Pipeline'!$A$7:$A$130,0)+14,1)-INDEX('Project Pipeline'!$B$8:$B$130,MATCH($B562,'Project Pipeline'!$A$7:$A$130,0)+13,1)))/INDEX('Project Pipeline'!$B$8:$B$130,MATCH($B562,'Project Pipeline'!$A$7:$A$130,0)+14,1)</f>
        <v>0.75</v>
      </c>
      <c r="I562" s="6">
        <f>INDEX('Project Pipeline'!$B$8:$B$130,MATCH($B562,'Project Pipeline'!$A$7:$A$130,0)+13,1)</f>
        <v>21.124739598583997</v>
      </c>
      <c r="J562" s="6">
        <f>INDEX('Project Pipeline'!$B$8:$B$130,MATCH($B562,'Project Pipeline'!$A$7:$A$130,0)+14,1)</f>
        <v>60</v>
      </c>
    </row>
    <row r="563" spans="1:10" x14ac:dyDescent="0.2">
      <c r="A563" s="604">
        <f t="shared" si="87"/>
        <v>27</v>
      </c>
      <c r="B563" s="604" t="s">
        <v>14</v>
      </c>
      <c r="C563" s="2">
        <f t="shared" si="88"/>
        <v>15</v>
      </c>
      <c r="D563" s="28" t="str">
        <f t="shared" si="83"/>
        <v>027-015</v>
      </c>
      <c r="E563" s="604">
        <f t="shared" si="84"/>
        <v>40</v>
      </c>
      <c r="F563" s="32">
        <f>INDEX('Project Pipeline'!$B$8:$B$130,MATCH($B563,'Project Pipeline'!$A$7:$A$130,0),1)</f>
        <v>2000</v>
      </c>
      <c r="G563" s="32">
        <f>INDEX('Project Pipeline'!$B$8:$B$130,MATCH($B563,'Project Pipeline'!$A$7:$A$130,0)+3,1)*12</f>
        <v>2400</v>
      </c>
      <c r="H563" s="7">
        <f>(INDEX('Project Pipeline'!$B$8:$B$130,MATCH($B563,'Project Pipeline'!$A$7:$A$130,0)+6,1)*INDEX('Project Pipeline'!$B$8:$B$130,MATCH($B563,'Project Pipeline'!$A$7:$A$130,0)+13,1)+INDEX('Project Pipeline'!$B$8:$B$130,MATCH($B563,'Project Pipeline'!$A$7:$A$130,0)+7,1)*(INDEX('Project Pipeline'!$B$8:$B$130,MATCH($B563,'Project Pipeline'!$A$7:$A$130,0)+14,1)-INDEX('Project Pipeline'!$B$8:$B$130,MATCH($B563,'Project Pipeline'!$A$7:$A$130,0)+13,1)))/INDEX('Project Pipeline'!$B$8:$B$130,MATCH($B563,'Project Pipeline'!$A$7:$A$130,0)+14,1)</f>
        <v>0.75</v>
      </c>
      <c r="I563" s="6">
        <f>INDEX('Project Pipeline'!$B$8:$B$130,MATCH($B563,'Project Pipeline'!$A$7:$A$130,0)+13,1)</f>
        <v>21.124739598583997</v>
      </c>
      <c r="J563" s="6">
        <f>INDEX('Project Pipeline'!$B$8:$B$130,MATCH($B563,'Project Pipeline'!$A$7:$A$130,0)+14,1)</f>
        <v>60</v>
      </c>
    </row>
    <row r="564" spans="1:10" x14ac:dyDescent="0.2">
      <c r="A564" s="604">
        <f t="shared" si="87"/>
        <v>27</v>
      </c>
      <c r="B564" s="604" t="s">
        <v>14</v>
      </c>
      <c r="C564" s="2">
        <f t="shared" si="88"/>
        <v>16</v>
      </c>
      <c r="D564" s="28" t="str">
        <f t="shared" si="83"/>
        <v>027-016</v>
      </c>
      <c r="E564" s="604">
        <f t="shared" si="84"/>
        <v>42</v>
      </c>
      <c r="F564" s="32">
        <f>INDEX('Project Pipeline'!$B$8:$B$130,MATCH($B564,'Project Pipeline'!$A$7:$A$130,0),1)</f>
        <v>2000</v>
      </c>
      <c r="G564" s="32">
        <f>INDEX('Project Pipeline'!$B$8:$B$130,MATCH($B564,'Project Pipeline'!$A$7:$A$130,0)+3,1)*12</f>
        <v>2400</v>
      </c>
      <c r="H564" s="7">
        <f>(INDEX('Project Pipeline'!$B$8:$B$130,MATCH($B564,'Project Pipeline'!$A$7:$A$130,0)+6,1)*INDEX('Project Pipeline'!$B$8:$B$130,MATCH($B564,'Project Pipeline'!$A$7:$A$130,0)+13,1)+INDEX('Project Pipeline'!$B$8:$B$130,MATCH($B564,'Project Pipeline'!$A$7:$A$130,0)+7,1)*(INDEX('Project Pipeline'!$B$8:$B$130,MATCH($B564,'Project Pipeline'!$A$7:$A$130,0)+14,1)-INDEX('Project Pipeline'!$B$8:$B$130,MATCH($B564,'Project Pipeline'!$A$7:$A$130,0)+13,1)))/INDEX('Project Pipeline'!$B$8:$B$130,MATCH($B564,'Project Pipeline'!$A$7:$A$130,0)+14,1)</f>
        <v>0.75</v>
      </c>
      <c r="I564" s="6">
        <f>INDEX('Project Pipeline'!$B$8:$B$130,MATCH($B564,'Project Pipeline'!$A$7:$A$130,0)+13,1)</f>
        <v>21.124739598583997</v>
      </c>
      <c r="J564" s="6">
        <f>INDEX('Project Pipeline'!$B$8:$B$130,MATCH($B564,'Project Pipeline'!$A$7:$A$130,0)+14,1)</f>
        <v>60</v>
      </c>
    </row>
    <row r="565" spans="1:10" x14ac:dyDescent="0.2">
      <c r="A565" s="604">
        <f t="shared" si="87"/>
        <v>27</v>
      </c>
      <c r="B565" s="604" t="s">
        <v>14</v>
      </c>
      <c r="C565" s="2">
        <f t="shared" si="88"/>
        <v>17</v>
      </c>
      <c r="D565" s="28" t="str">
        <f t="shared" si="83"/>
        <v>027-017</v>
      </c>
      <c r="E565" s="604">
        <f t="shared" si="84"/>
        <v>44</v>
      </c>
      <c r="F565" s="32">
        <f>INDEX('Project Pipeline'!$B$8:$B$130,MATCH($B565,'Project Pipeline'!$A$7:$A$130,0),1)</f>
        <v>2000</v>
      </c>
      <c r="G565" s="32">
        <f>INDEX('Project Pipeline'!$B$8:$B$130,MATCH($B565,'Project Pipeline'!$A$7:$A$130,0)+3,1)*12</f>
        <v>2400</v>
      </c>
      <c r="H565" s="7">
        <f>(INDEX('Project Pipeline'!$B$8:$B$130,MATCH($B565,'Project Pipeline'!$A$7:$A$130,0)+6,1)*INDEX('Project Pipeline'!$B$8:$B$130,MATCH($B565,'Project Pipeline'!$A$7:$A$130,0)+13,1)+INDEX('Project Pipeline'!$B$8:$B$130,MATCH($B565,'Project Pipeline'!$A$7:$A$130,0)+7,1)*(INDEX('Project Pipeline'!$B$8:$B$130,MATCH($B565,'Project Pipeline'!$A$7:$A$130,0)+14,1)-INDEX('Project Pipeline'!$B$8:$B$130,MATCH($B565,'Project Pipeline'!$A$7:$A$130,0)+13,1)))/INDEX('Project Pipeline'!$B$8:$B$130,MATCH($B565,'Project Pipeline'!$A$7:$A$130,0)+14,1)</f>
        <v>0.75</v>
      </c>
      <c r="I565" s="6">
        <f>INDEX('Project Pipeline'!$B$8:$B$130,MATCH($B565,'Project Pipeline'!$A$7:$A$130,0)+13,1)</f>
        <v>21.124739598583997</v>
      </c>
      <c r="J565" s="6">
        <f>INDEX('Project Pipeline'!$B$8:$B$130,MATCH($B565,'Project Pipeline'!$A$7:$A$130,0)+14,1)</f>
        <v>60</v>
      </c>
    </row>
    <row r="566" spans="1:10" x14ac:dyDescent="0.2">
      <c r="A566" s="604">
        <f t="shared" si="87"/>
        <v>27</v>
      </c>
      <c r="B566" s="604" t="s">
        <v>14</v>
      </c>
      <c r="C566" s="2">
        <f t="shared" si="88"/>
        <v>18</v>
      </c>
      <c r="D566" s="28" t="str">
        <f t="shared" si="83"/>
        <v>027-018</v>
      </c>
      <c r="E566" s="604">
        <f t="shared" si="84"/>
        <v>46</v>
      </c>
      <c r="F566" s="32">
        <f>INDEX('Project Pipeline'!$B$8:$B$130,MATCH($B566,'Project Pipeline'!$A$7:$A$130,0),1)</f>
        <v>2000</v>
      </c>
      <c r="G566" s="32">
        <f>INDEX('Project Pipeline'!$B$8:$B$130,MATCH($B566,'Project Pipeline'!$A$7:$A$130,0)+3,1)*12</f>
        <v>2400</v>
      </c>
      <c r="H566" s="7">
        <f>(INDEX('Project Pipeline'!$B$8:$B$130,MATCH($B566,'Project Pipeline'!$A$7:$A$130,0)+6,1)*INDEX('Project Pipeline'!$B$8:$B$130,MATCH($B566,'Project Pipeline'!$A$7:$A$130,0)+13,1)+INDEX('Project Pipeline'!$B$8:$B$130,MATCH($B566,'Project Pipeline'!$A$7:$A$130,0)+7,1)*(INDEX('Project Pipeline'!$B$8:$B$130,MATCH($B566,'Project Pipeline'!$A$7:$A$130,0)+14,1)-INDEX('Project Pipeline'!$B$8:$B$130,MATCH($B566,'Project Pipeline'!$A$7:$A$130,0)+13,1)))/INDEX('Project Pipeline'!$B$8:$B$130,MATCH($B566,'Project Pipeline'!$A$7:$A$130,0)+14,1)</f>
        <v>0.75</v>
      </c>
      <c r="I566" s="6">
        <f>INDEX('Project Pipeline'!$B$8:$B$130,MATCH($B566,'Project Pipeline'!$A$7:$A$130,0)+13,1)</f>
        <v>21.124739598583997</v>
      </c>
      <c r="J566" s="6">
        <f>INDEX('Project Pipeline'!$B$8:$B$130,MATCH($B566,'Project Pipeline'!$A$7:$A$130,0)+14,1)</f>
        <v>60</v>
      </c>
    </row>
    <row r="567" spans="1:10" x14ac:dyDescent="0.2">
      <c r="A567" s="604">
        <f t="shared" si="87"/>
        <v>27</v>
      </c>
      <c r="B567" s="604" t="s">
        <v>41</v>
      </c>
      <c r="C567" s="2">
        <f t="shared" si="88"/>
        <v>19</v>
      </c>
      <c r="D567" s="28" t="str">
        <f t="shared" si="83"/>
        <v>027-019</v>
      </c>
      <c r="E567" s="604">
        <f t="shared" si="84"/>
        <v>40</v>
      </c>
      <c r="F567" s="32">
        <f>INDEX('Project Pipeline'!$B$8:$B$130,MATCH($B567,'Project Pipeline'!$A$7:$A$130,0),1)</f>
        <v>25000</v>
      </c>
      <c r="G567" s="32">
        <f>INDEX('Project Pipeline'!$B$8:$B$130,MATCH($B567,'Project Pipeline'!$A$7:$A$130,0)+3,1)*12</f>
        <v>24000</v>
      </c>
      <c r="H567" s="7">
        <f>(INDEX('Project Pipeline'!$B$8:$B$130,MATCH($B567,'Project Pipeline'!$A$7:$A$130,0)+6,1)*INDEX('Project Pipeline'!$B$8:$B$130,MATCH($B567,'Project Pipeline'!$A$7:$A$130,0)+13,1)+INDEX('Project Pipeline'!$B$8:$B$130,MATCH($B567,'Project Pipeline'!$A$7:$A$130,0)+7,1)*(INDEX('Project Pipeline'!$B$8:$B$130,MATCH($B567,'Project Pipeline'!$A$7:$A$130,0)+14,1)-INDEX('Project Pipeline'!$B$8:$B$130,MATCH($B567,'Project Pipeline'!$A$7:$A$130,0)+13,1)))/INDEX('Project Pipeline'!$B$8:$B$130,MATCH($B567,'Project Pipeline'!$A$7:$A$130,0)+14,1)</f>
        <v>0.74999999999999989</v>
      </c>
      <c r="I567" s="6">
        <f>INDEX('Project Pipeline'!$B$8:$B$130,MATCH($B567,'Project Pipeline'!$A$7:$A$130,0)+13,1)</f>
        <v>26.772988721793375</v>
      </c>
      <c r="J567" s="6">
        <f>INDEX('Project Pipeline'!$B$8:$B$130,MATCH($B567,'Project Pipeline'!$A$7:$A$130,0)+14,1)</f>
        <v>120</v>
      </c>
    </row>
    <row r="568" spans="1:10" x14ac:dyDescent="0.2">
      <c r="A568" s="604">
        <f t="shared" si="87"/>
        <v>27</v>
      </c>
      <c r="B568" s="604" t="s">
        <v>41</v>
      </c>
      <c r="C568" s="2">
        <f t="shared" si="88"/>
        <v>20</v>
      </c>
      <c r="D568" s="28" t="str">
        <f t="shared" si="83"/>
        <v>027-020</v>
      </c>
      <c r="E568" s="604">
        <f t="shared" si="84"/>
        <v>46</v>
      </c>
      <c r="F568" s="32">
        <f>INDEX('Project Pipeline'!$B$8:$B$130,MATCH($B568,'Project Pipeline'!$A$7:$A$130,0),1)</f>
        <v>25000</v>
      </c>
      <c r="G568" s="32">
        <f>INDEX('Project Pipeline'!$B$8:$B$130,MATCH($B568,'Project Pipeline'!$A$7:$A$130,0)+3,1)*12</f>
        <v>24000</v>
      </c>
      <c r="H568" s="7">
        <f>(INDEX('Project Pipeline'!$B$8:$B$130,MATCH($B568,'Project Pipeline'!$A$7:$A$130,0)+6,1)*INDEX('Project Pipeline'!$B$8:$B$130,MATCH($B568,'Project Pipeline'!$A$7:$A$130,0)+13,1)+INDEX('Project Pipeline'!$B$8:$B$130,MATCH($B568,'Project Pipeline'!$A$7:$A$130,0)+7,1)*(INDEX('Project Pipeline'!$B$8:$B$130,MATCH($B568,'Project Pipeline'!$A$7:$A$130,0)+14,1)-INDEX('Project Pipeline'!$B$8:$B$130,MATCH($B568,'Project Pipeline'!$A$7:$A$130,0)+13,1)))/INDEX('Project Pipeline'!$B$8:$B$130,MATCH($B568,'Project Pipeline'!$A$7:$A$130,0)+14,1)</f>
        <v>0.74999999999999989</v>
      </c>
      <c r="I568" s="6">
        <f>INDEX('Project Pipeline'!$B$8:$B$130,MATCH($B568,'Project Pipeline'!$A$7:$A$130,0)+13,1)</f>
        <v>26.772988721793375</v>
      </c>
      <c r="J568" s="6">
        <f>INDEX('Project Pipeline'!$B$8:$B$130,MATCH($B568,'Project Pipeline'!$A$7:$A$130,0)+14,1)</f>
        <v>120</v>
      </c>
    </row>
    <row r="569" spans="1:10" x14ac:dyDescent="0.2">
      <c r="A569" s="604">
        <f>A549+1</f>
        <v>28</v>
      </c>
      <c r="B569" s="604" t="s">
        <v>15</v>
      </c>
      <c r="C569" s="2">
        <v>1</v>
      </c>
      <c r="D569" s="28" t="str">
        <f t="shared" si="83"/>
        <v>028-001</v>
      </c>
      <c r="E569" s="604">
        <f t="shared" si="84"/>
        <v>34</v>
      </c>
      <c r="F569" s="32">
        <f>INDEX('Project Pipeline'!$B$8:$B$130,MATCH($B569,'Project Pipeline'!$A$7:$A$130,0),1)</f>
        <v>15000</v>
      </c>
      <c r="G569" s="32">
        <f>INDEX('Project Pipeline'!$B$8:$B$130,MATCH($B569,'Project Pipeline'!$A$7:$A$130,0)+3,1)*12</f>
        <v>6000</v>
      </c>
      <c r="H569" s="7">
        <f>(INDEX('Project Pipeline'!$B$8:$B$130,MATCH($B569,'Project Pipeline'!$A$7:$A$130,0)+6,1)*INDEX('Project Pipeline'!$B$8:$B$130,MATCH($B569,'Project Pipeline'!$A$7:$A$130,0)+13,1)+INDEX('Project Pipeline'!$B$8:$B$130,MATCH($B569,'Project Pipeline'!$A$7:$A$130,0)+7,1)*(INDEX('Project Pipeline'!$B$8:$B$130,MATCH($B569,'Project Pipeline'!$A$7:$A$130,0)+14,1)-INDEX('Project Pipeline'!$B$8:$B$130,MATCH($B569,'Project Pipeline'!$A$7:$A$130,0)+13,1)))/INDEX('Project Pipeline'!$B$8:$B$130,MATCH($B569,'Project Pipeline'!$A$7:$A$130,0)+14,1)</f>
        <v>0.75</v>
      </c>
      <c r="I569" s="6">
        <f>INDEX('Project Pipeline'!$B$8:$B$130,MATCH($B569,'Project Pipeline'!$A$7:$A$130,0)+13,1)</f>
        <v>71.513178015521419</v>
      </c>
      <c r="J569" s="6">
        <f>INDEX('Project Pipeline'!$B$8:$B$130,MATCH($B569,'Project Pipeline'!$A$7:$A$130,0)+14,1)</f>
        <v>96</v>
      </c>
    </row>
    <row r="570" spans="1:10" x14ac:dyDescent="0.2">
      <c r="A570" s="604">
        <f t="shared" ref="A570:A588" si="89">A550+1</f>
        <v>28</v>
      </c>
      <c r="B570" s="604" t="s">
        <v>15</v>
      </c>
      <c r="C570" s="2">
        <f t="shared" ref="C570:C588" si="90">C569+1</f>
        <v>2</v>
      </c>
      <c r="D570" s="28" t="str">
        <f t="shared" si="83"/>
        <v>028-002</v>
      </c>
      <c r="E570" s="604">
        <f t="shared" si="84"/>
        <v>38</v>
      </c>
      <c r="F570" s="32">
        <f>INDEX('Project Pipeline'!$B$8:$B$130,MATCH($B570,'Project Pipeline'!$A$7:$A$130,0),1)</f>
        <v>15000</v>
      </c>
      <c r="G570" s="32">
        <f>INDEX('Project Pipeline'!$B$8:$B$130,MATCH($B570,'Project Pipeline'!$A$7:$A$130,0)+3,1)*12</f>
        <v>6000</v>
      </c>
      <c r="H570" s="7">
        <f>(INDEX('Project Pipeline'!$B$8:$B$130,MATCH($B570,'Project Pipeline'!$A$7:$A$130,0)+6,1)*INDEX('Project Pipeline'!$B$8:$B$130,MATCH($B570,'Project Pipeline'!$A$7:$A$130,0)+13,1)+INDEX('Project Pipeline'!$B$8:$B$130,MATCH($B570,'Project Pipeline'!$A$7:$A$130,0)+7,1)*(INDEX('Project Pipeline'!$B$8:$B$130,MATCH($B570,'Project Pipeline'!$A$7:$A$130,0)+14,1)-INDEX('Project Pipeline'!$B$8:$B$130,MATCH($B570,'Project Pipeline'!$A$7:$A$130,0)+13,1)))/INDEX('Project Pipeline'!$B$8:$B$130,MATCH($B570,'Project Pipeline'!$A$7:$A$130,0)+14,1)</f>
        <v>0.75</v>
      </c>
      <c r="I570" s="6">
        <f>INDEX('Project Pipeline'!$B$8:$B$130,MATCH($B570,'Project Pipeline'!$A$7:$A$130,0)+13,1)</f>
        <v>71.513178015521419</v>
      </c>
      <c r="J570" s="6">
        <f>INDEX('Project Pipeline'!$B$8:$B$130,MATCH($B570,'Project Pipeline'!$A$7:$A$130,0)+14,1)</f>
        <v>96</v>
      </c>
    </row>
    <row r="571" spans="1:10" x14ac:dyDescent="0.2">
      <c r="A571" s="604">
        <f t="shared" si="89"/>
        <v>28</v>
      </c>
      <c r="B571" s="604" t="s">
        <v>15</v>
      </c>
      <c r="C571" s="2">
        <f t="shared" si="90"/>
        <v>3</v>
      </c>
      <c r="D571" s="28" t="str">
        <f t="shared" si="83"/>
        <v>028-003</v>
      </c>
      <c r="E571" s="604">
        <f t="shared" si="84"/>
        <v>41</v>
      </c>
      <c r="F571" s="32">
        <f>INDEX('Project Pipeline'!$B$8:$B$130,MATCH($B571,'Project Pipeline'!$A$7:$A$130,0),1)</f>
        <v>15000</v>
      </c>
      <c r="G571" s="32">
        <f>INDEX('Project Pipeline'!$B$8:$B$130,MATCH($B571,'Project Pipeline'!$A$7:$A$130,0)+3,1)*12</f>
        <v>6000</v>
      </c>
      <c r="H571" s="7">
        <f>(INDEX('Project Pipeline'!$B$8:$B$130,MATCH($B571,'Project Pipeline'!$A$7:$A$130,0)+6,1)*INDEX('Project Pipeline'!$B$8:$B$130,MATCH($B571,'Project Pipeline'!$A$7:$A$130,0)+13,1)+INDEX('Project Pipeline'!$B$8:$B$130,MATCH($B571,'Project Pipeline'!$A$7:$A$130,0)+7,1)*(INDEX('Project Pipeline'!$B$8:$B$130,MATCH($B571,'Project Pipeline'!$A$7:$A$130,0)+14,1)-INDEX('Project Pipeline'!$B$8:$B$130,MATCH($B571,'Project Pipeline'!$A$7:$A$130,0)+13,1)))/INDEX('Project Pipeline'!$B$8:$B$130,MATCH($B571,'Project Pipeline'!$A$7:$A$130,0)+14,1)</f>
        <v>0.75</v>
      </c>
      <c r="I571" s="6">
        <f>INDEX('Project Pipeline'!$B$8:$B$130,MATCH($B571,'Project Pipeline'!$A$7:$A$130,0)+13,1)</f>
        <v>71.513178015521419</v>
      </c>
      <c r="J571" s="6">
        <f>INDEX('Project Pipeline'!$B$8:$B$130,MATCH($B571,'Project Pipeline'!$A$7:$A$130,0)+14,1)</f>
        <v>96</v>
      </c>
    </row>
    <row r="572" spans="1:10" x14ac:dyDescent="0.2">
      <c r="A572" s="604">
        <f t="shared" si="89"/>
        <v>28</v>
      </c>
      <c r="B572" s="604" t="s">
        <v>15</v>
      </c>
      <c r="C572" s="2">
        <f t="shared" si="90"/>
        <v>4</v>
      </c>
      <c r="D572" s="28" t="str">
        <f t="shared" si="83"/>
        <v>028-004</v>
      </c>
      <c r="E572" s="604">
        <f t="shared" si="84"/>
        <v>43</v>
      </c>
      <c r="F572" s="32">
        <f>INDEX('Project Pipeline'!$B$8:$B$130,MATCH($B572,'Project Pipeline'!$A$7:$A$130,0),1)</f>
        <v>15000</v>
      </c>
      <c r="G572" s="32">
        <f>INDEX('Project Pipeline'!$B$8:$B$130,MATCH($B572,'Project Pipeline'!$A$7:$A$130,0)+3,1)*12</f>
        <v>6000</v>
      </c>
      <c r="H572" s="7">
        <f>(INDEX('Project Pipeline'!$B$8:$B$130,MATCH($B572,'Project Pipeline'!$A$7:$A$130,0)+6,1)*INDEX('Project Pipeline'!$B$8:$B$130,MATCH($B572,'Project Pipeline'!$A$7:$A$130,0)+13,1)+INDEX('Project Pipeline'!$B$8:$B$130,MATCH($B572,'Project Pipeline'!$A$7:$A$130,0)+7,1)*(INDEX('Project Pipeline'!$B$8:$B$130,MATCH($B572,'Project Pipeline'!$A$7:$A$130,0)+14,1)-INDEX('Project Pipeline'!$B$8:$B$130,MATCH($B572,'Project Pipeline'!$A$7:$A$130,0)+13,1)))/INDEX('Project Pipeline'!$B$8:$B$130,MATCH($B572,'Project Pipeline'!$A$7:$A$130,0)+14,1)</f>
        <v>0.75</v>
      </c>
      <c r="I572" s="6">
        <f>INDEX('Project Pipeline'!$B$8:$B$130,MATCH($B572,'Project Pipeline'!$A$7:$A$130,0)+13,1)</f>
        <v>71.513178015521419</v>
      </c>
      <c r="J572" s="6">
        <f>INDEX('Project Pipeline'!$B$8:$B$130,MATCH($B572,'Project Pipeline'!$A$7:$A$130,0)+14,1)</f>
        <v>96</v>
      </c>
    </row>
    <row r="573" spans="1:10" x14ac:dyDescent="0.2">
      <c r="A573" s="604">
        <f t="shared" si="89"/>
        <v>28</v>
      </c>
      <c r="B573" s="604" t="s">
        <v>463</v>
      </c>
      <c r="C573" s="2">
        <f t="shared" si="90"/>
        <v>5</v>
      </c>
      <c r="D573" s="28" t="str">
        <f t="shared" si="83"/>
        <v>028-005</v>
      </c>
      <c r="E573" s="604">
        <f t="shared" si="84"/>
        <v>44</v>
      </c>
      <c r="F573" s="32">
        <f>INDEX('Project Pipeline'!$B$8:$B$130,MATCH($B573,'Project Pipeline'!$A$7:$A$130,0),1)</f>
        <v>20000</v>
      </c>
      <c r="G573" s="32">
        <f>INDEX('Project Pipeline'!$B$8:$B$130,MATCH($B573,'Project Pipeline'!$A$7:$A$130,0)+3,1)*12</f>
        <v>30000</v>
      </c>
      <c r="H573" s="7">
        <f>(INDEX('Project Pipeline'!$B$8:$B$130,MATCH($B573,'Project Pipeline'!$A$7:$A$130,0)+6,1)*INDEX('Project Pipeline'!$B$8:$B$130,MATCH($B573,'Project Pipeline'!$A$7:$A$130,0)+13,1)+INDEX('Project Pipeline'!$B$8:$B$130,MATCH($B573,'Project Pipeline'!$A$7:$A$130,0)+7,1)*(INDEX('Project Pipeline'!$B$8:$B$130,MATCH($B573,'Project Pipeline'!$A$7:$A$130,0)+14,1)-INDEX('Project Pipeline'!$B$8:$B$130,MATCH($B573,'Project Pipeline'!$A$7:$A$130,0)+13,1)))/INDEX('Project Pipeline'!$B$8:$B$130,MATCH($B573,'Project Pipeline'!$A$7:$A$130,0)+14,1)</f>
        <v>0.75</v>
      </c>
      <c r="I573" s="6">
        <f>INDEX('Project Pipeline'!$B$8:$B$130,MATCH($B573,'Project Pipeline'!$A$7:$A$130,0)+13,1)</f>
        <v>28.691659673197091</v>
      </c>
      <c r="J573" s="6">
        <f>INDEX('Project Pipeline'!$B$8:$B$130,MATCH($B573,'Project Pipeline'!$A$7:$A$130,0)+14,1)</f>
        <v>60</v>
      </c>
    </row>
    <row r="574" spans="1:10" x14ac:dyDescent="0.2">
      <c r="A574" s="604">
        <f t="shared" si="89"/>
        <v>28</v>
      </c>
      <c r="B574" s="604" t="s">
        <v>463</v>
      </c>
      <c r="C574" s="2">
        <f t="shared" si="90"/>
        <v>6</v>
      </c>
      <c r="D574" s="28" t="str">
        <f t="shared" si="83"/>
        <v>028-006</v>
      </c>
      <c r="E574" s="604">
        <f t="shared" si="84"/>
        <v>44</v>
      </c>
      <c r="F574" s="32">
        <f>INDEX('Project Pipeline'!$B$8:$B$130,MATCH($B574,'Project Pipeline'!$A$7:$A$130,0),1)</f>
        <v>20000</v>
      </c>
      <c r="G574" s="32">
        <f>INDEX('Project Pipeline'!$B$8:$B$130,MATCH($B574,'Project Pipeline'!$A$7:$A$130,0)+3,1)*12</f>
        <v>30000</v>
      </c>
      <c r="H574" s="7">
        <f>(INDEX('Project Pipeline'!$B$8:$B$130,MATCH($B574,'Project Pipeline'!$A$7:$A$130,0)+6,1)*INDEX('Project Pipeline'!$B$8:$B$130,MATCH($B574,'Project Pipeline'!$A$7:$A$130,0)+13,1)+INDEX('Project Pipeline'!$B$8:$B$130,MATCH($B574,'Project Pipeline'!$A$7:$A$130,0)+7,1)*(INDEX('Project Pipeline'!$B$8:$B$130,MATCH($B574,'Project Pipeline'!$A$7:$A$130,0)+14,1)-INDEX('Project Pipeline'!$B$8:$B$130,MATCH($B574,'Project Pipeline'!$A$7:$A$130,0)+13,1)))/INDEX('Project Pipeline'!$B$8:$B$130,MATCH($B574,'Project Pipeline'!$A$7:$A$130,0)+14,1)</f>
        <v>0.75</v>
      </c>
      <c r="I574" s="6">
        <f>INDEX('Project Pipeline'!$B$8:$B$130,MATCH($B574,'Project Pipeline'!$A$7:$A$130,0)+13,1)</f>
        <v>28.691659673197091</v>
      </c>
      <c r="J574" s="6">
        <f>INDEX('Project Pipeline'!$B$8:$B$130,MATCH($B574,'Project Pipeline'!$A$7:$A$130,0)+14,1)</f>
        <v>60</v>
      </c>
    </row>
    <row r="575" spans="1:10" x14ac:dyDescent="0.2">
      <c r="A575" s="604">
        <f t="shared" si="89"/>
        <v>28</v>
      </c>
      <c r="B575" s="604" t="s">
        <v>463</v>
      </c>
      <c r="C575" s="2">
        <f t="shared" si="90"/>
        <v>7</v>
      </c>
      <c r="D575" s="28" t="str">
        <f t="shared" si="83"/>
        <v>028-007</v>
      </c>
      <c r="E575" s="604">
        <f t="shared" si="84"/>
        <v>45</v>
      </c>
      <c r="F575" s="32">
        <f>INDEX('Project Pipeline'!$B$8:$B$130,MATCH($B575,'Project Pipeline'!$A$7:$A$130,0),1)</f>
        <v>20000</v>
      </c>
      <c r="G575" s="32">
        <f>INDEX('Project Pipeline'!$B$8:$B$130,MATCH($B575,'Project Pipeline'!$A$7:$A$130,0)+3,1)*12</f>
        <v>30000</v>
      </c>
      <c r="H575" s="7">
        <f>(INDEX('Project Pipeline'!$B$8:$B$130,MATCH($B575,'Project Pipeline'!$A$7:$A$130,0)+6,1)*INDEX('Project Pipeline'!$B$8:$B$130,MATCH($B575,'Project Pipeline'!$A$7:$A$130,0)+13,1)+INDEX('Project Pipeline'!$B$8:$B$130,MATCH($B575,'Project Pipeline'!$A$7:$A$130,0)+7,1)*(INDEX('Project Pipeline'!$B$8:$B$130,MATCH($B575,'Project Pipeline'!$A$7:$A$130,0)+14,1)-INDEX('Project Pipeline'!$B$8:$B$130,MATCH($B575,'Project Pipeline'!$A$7:$A$130,0)+13,1)))/INDEX('Project Pipeline'!$B$8:$B$130,MATCH($B575,'Project Pipeline'!$A$7:$A$130,0)+14,1)</f>
        <v>0.75</v>
      </c>
      <c r="I575" s="6">
        <f>INDEX('Project Pipeline'!$B$8:$B$130,MATCH($B575,'Project Pipeline'!$A$7:$A$130,0)+13,1)</f>
        <v>28.691659673197091</v>
      </c>
      <c r="J575" s="6">
        <f>INDEX('Project Pipeline'!$B$8:$B$130,MATCH($B575,'Project Pipeline'!$A$7:$A$130,0)+14,1)</f>
        <v>60</v>
      </c>
    </row>
    <row r="576" spans="1:10" x14ac:dyDescent="0.2">
      <c r="A576" s="604">
        <f t="shared" si="89"/>
        <v>28</v>
      </c>
      <c r="B576" s="604" t="s">
        <v>463</v>
      </c>
      <c r="C576" s="2">
        <f t="shared" si="90"/>
        <v>8</v>
      </c>
      <c r="D576" s="28" t="str">
        <f t="shared" si="83"/>
        <v>028-008</v>
      </c>
      <c r="E576" s="604">
        <f t="shared" si="84"/>
        <v>45</v>
      </c>
      <c r="F576" s="32">
        <f>INDEX('Project Pipeline'!$B$8:$B$130,MATCH($B576,'Project Pipeline'!$A$7:$A$130,0),1)</f>
        <v>20000</v>
      </c>
      <c r="G576" s="32">
        <f>INDEX('Project Pipeline'!$B$8:$B$130,MATCH($B576,'Project Pipeline'!$A$7:$A$130,0)+3,1)*12</f>
        <v>30000</v>
      </c>
      <c r="H576" s="7">
        <f>(INDEX('Project Pipeline'!$B$8:$B$130,MATCH($B576,'Project Pipeline'!$A$7:$A$130,0)+6,1)*INDEX('Project Pipeline'!$B$8:$B$130,MATCH($B576,'Project Pipeline'!$A$7:$A$130,0)+13,1)+INDEX('Project Pipeline'!$B$8:$B$130,MATCH($B576,'Project Pipeline'!$A$7:$A$130,0)+7,1)*(INDEX('Project Pipeline'!$B$8:$B$130,MATCH($B576,'Project Pipeline'!$A$7:$A$130,0)+14,1)-INDEX('Project Pipeline'!$B$8:$B$130,MATCH($B576,'Project Pipeline'!$A$7:$A$130,0)+13,1)))/INDEX('Project Pipeline'!$B$8:$B$130,MATCH($B576,'Project Pipeline'!$A$7:$A$130,0)+14,1)</f>
        <v>0.75</v>
      </c>
      <c r="I576" s="6">
        <f>INDEX('Project Pipeline'!$B$8:$B$130,MATCH($B576,'Project Pipeline'!$A$7:$A$130,0)+13,1)</f>
        <v>28.691659673197091</v>
      </c>
      <c r="J576" s="6">
        <f>INDEX('Project Pipeline'!$B$8:$B$130,MATCH($B576,'Project Pipeline'!$A$7:$A$130,0)+14,1)</f>
        <v>60</v>
      </c>
    </row>
    <row r="577" spans="1:10" x14ac:dyDescent="0.2">
      <c r="A577" s="604">
        <f t="shared" si="89"/>
        <v>28</v>
      </c>
      <c r="B577" s="604" t="s">
        <v>464</v>
      </c>
      <c r="C577" s="2">
        <f t="shared" si="90"/>
        <v>9</v>
      </c>
      <c r="D577" s="28" t="str">
        <f t="shared" si="83"/>
        <v>028-009</v>
      </c>
      <c r="E577" s="604">
        <f t="shared" si="84"/>
        <v>36</v>
      </c>
      <c r="F577" s="32">
        <f>INDEX('Project Pipeline'!$B$8:$B$130,MATCH($B577,'Project Pipeline'!$A$7:$A$130,0),1)</f>
        <v>10000</v>
      </c>
      <c r="G577" s="32">
        <f>INDEX('Project Pipeline'!$B$8:$B$130,MATCH($B577,'Project Pipeline'!$A$7:$A$130,0)+3,1)*12</f>
        <v>4800</v>
      </c>
      <c r="H577" s="7">
        <f>(INDEX('Project Pipeline'!$B$8:$B$130,MATCH($B577,'Project Pipeline'!$A$7:$A$130,0)+6,1)*INDEX('Project Pipeline'!$B$8:$B$130,MATCH($B577,'Project Pipeline'!$A$7:$A$130,0)+13,1)+INDEX('Project Pipeline'!$B$8:$B$130,MATCH($B577,'Project Pipeline'!$A$7:$A$130,0)+7,1)*(INDEX('Project Pipeline'!$B$8:$B$130,MATCH($B577,'Project Pipeline'!$A$7:$A$130,0)+14,1)-INDEX('Project Pipeline'!$B$8:$B$130,MATCH($B577,'Project Pipeline'!$A$7:$A$130,0)+13,1)))/INDEX('Project Pipeline'!$B$8:$B$130,MATCH($B577,'Project Pipeline'!$A$7:$A$130,0)+14,1)</f>
        <v>0.75</v>
      </c>
      <c r="I577" s="6">
        <f>INDEX('Project Pipeline'!$B$8:$B$130,MATCH($B577,'Project Pipeline'!$A$7:$A$130,0)+13,1)</f>
        <v>57.680135957776329</v>
      </c>
      <c r="J577" s="6">
        <f>INDEX('Project Pipeline'!$B$8:$B$130,MATCH($B577,'Project Pipeline'!$A$7:$A$130,0)+14,1)</f>
        <v>60</v>
      </c>
    </row>
    <row r="578" spans="1:10" x14ac:dyDescent="0.2">
      <c r="A578" s="604">
        <f t="shared" si="89"/>
        <v>28</v>
      </c>
      <c r="B578" s="604" t="s">
        <v>464</v>
      </c>
      <c r="C578" s="2">
        <f t="shared" si="90"/>
        <v>10</v>
      </c>
      <c r="D578" s="28" t="str">
        <f t="shared" si="83"/>
        <v>028-010</v>
      </c>
      <c r="E578" s="604">
        <f t="shared" ref="E578:E628" si="91">E558</f>
        <v>39</v>
      </c>
      <c r="F578" s="32">
        <f>INDEX('Project Pipeline'!$B$8:$B$130,MATCH($B578,'Project Pipeline'!$A$7:$A$130,0),1)</f>
        <v>10000</v>
      </c>
      <c r="G578" s="32">
        <f>INDEX('Project Pipeline'!$B$8:$B$130,MATCH($B578,'Project Pipeline'!$A$7:$A$130,0)+3,1)*12</f>
        <v>4800</v>
      </c>
      <c r="H578" s="7">
        <f>(INDEX('Project Pipeline'!$B$8:$B$130,MATCH($B578,'Project Pipeline'!$A$7:$A$130,0)+6,1)*INDEX('Project Pipeline'!$B$8:$B$130,MATCH($B578,'Project Pipeline'!$A$7:$A$130,0)+13,1)+INDEX('Project Pipeline'!$B$8:$B$130,MATCH($B578,'Project Pipeline'!$A$7:$A$130,0)+7,1)*(INDEX('Project Pipeline'!$B$8:$B$130,MATCH($B578,'Project Pipeline'!$A$7:$A$130,0)+14,1)-INDEX('Project Pipeline'!$B$8:$B$130,MATCH($B578,'Project Pipeline'!$A$7:$A$130,0)+13,1)))/INDEX('Project Pipeline'!$B$8:$B$130,MATCH($B578,'Project Pipeline'!$A$7:$A$130,0)+14,1)</f>
        <v>0.75</v>
      </c>
      <c r="I578" s="6">
        <f>INDEX('Project Pipeline'!$B$8:$B$130,MATCH($B578,'Project Pipeline'!$A$7:$A$130,0)+13,1)</f>
        <v>57.680135957776329</v>
      </c>
      <c r="J578" s="6">
        <f>INDEX('Project Pipeline'!$B$8:$B$130,MATCH($B578,'Project Pipeline'!$A$7:$A$130,0)+14,1)</f>
        <v>60</v>
      </c>
    </row>
    <row r="579" spans="1:10" x14ac:dyDescent="0.2">
      <c r="A579" s="604">
        <f t="shared" si="89"/>
        <v>28</v>
      </c>
      <c r="B579" s="604" t="s">
        <v>464</v>
      </c>
      <c r="C579" s="2">
        <f t="shared" si="90"/>
        <v>11</v>
      </c>
      <c r="D579" s="28" t="str">
        <f t="shared" si="83"/>
        <v>028-011</v>
      </c>
      <c r="E579" s="604">
        <f t="shared" si="91"/>
        <v>42</v>
      </c>
      <c r="F579" s="32">
        <f>INDEX('Project Pipeline'!$B$8:$B$130,MATCH($B579,'Project Pipeline'!$A$7:$A$130,0),1)</f>
        <v>10000</v>
      </c>
      <c r="G579" s="32">
        <f>INDEX('Project Pipeline'!$B$8:$B$130,MATCH($B579,'Project Pipeline'!$A$7:$A$130,0)+3,1)*12</f>
        <v>4800</v>
      </c>
      <c r="H579" s="7">
        <f>(INDEX('Project Pipeline'!$B$8:$B$130,MATCH($B579,'Project Pipeline'!$A$7:$A$130,0)+6,1)*INDEX('Project Pipeline'!$B$8:$B$130,MATCH($B579,'Project Pipeline'!$A$7:$A$130,0)+13,1)+INDEX('Project Pipeline'!$B$8:$B$130,MATCH($B579,'Project Pipeline'!$A$7:$A$130,0)+7,1)*(INDEX('Project Pipeline'!$B$8:$B$130,MATCH($B579,'Project Pipeline'!$A$7:$A$130,0)+14,1)-INDEX('Project Pipeline'!$B$8:$B$130,MATCH($B579,'Project Pipeline'!$A$7:$A$130,0)+13,1)))/INDEX('Project Pipeline'!$B$8:$B$130,MATCH($B579,'Project Pipeline'!$A$7:$A$130,0)+14,1)</f>
        <v>0.75</v>
      </c>
      <c r="I579" s="6">
        <f>INDEX('Project Pipeline'!$B$8:$B$130,MATCH($B579,'Project Pipeline'!$A$7:$A$130,0)+13,1)</f>
        <v>57.680135957776329</v>
      </c>
      <c r="J579" s="6">
        <f>INDEX('Project Pipeline'!$B$8:$B$130,MATCH($B579,'Project Pipeline'!$A$7:$A$130,0)+14,1)</f>
        <v>60</v>
      </c>
    </row>
    <row r="580" spans="1:10" x14ac:dyDescent="0.2">
      <c r="A580" s="604">
        <f t="shared" si="89"/>
        <v>28</v>
      </c>
      <c r="B580" s="604" t="s">
        <v>464</v>
      </c>
      <c r="C580" s="2">
        <f t="shared" si="90"/>
        <v>12</v>
      </c>
      <c r="D580" s="28" t="str">
        <f t="shared" si="83"/>
        <v>028-012</v>
      </c>
      <c r="E580" s="604">
        <f t="shared" si="91"/>
        <v>45</v>
      </c>
      <c r="F580" s="32">
        <f>INDEX('Project Pipeline'!$B$8:$B$130,MATCH($B580,'Project Pipeline'!$A$7:$A$130,0),1)</f>
        <v>10000</v>
      </c>
      <c r="G580" s="32">
        <f>INDEX('Project Pipeline'!$B$8:$B$130,MATCH($B580,'Project Pipeline'!$A$7:$A$130,0)+3,1)*12</f>
        <v>4800</v>
      </c>
      <c r="H580" s="7">
        <f>(INDEX('Project Pipeline'!$B$8:$B$130,MATCH($B580,'Project Pipeline'!$A$7:$A$130,0)+6,1)*INDEX('Project Pipeline'!$B$8:$B$130,MATCH($B580,'Project Pipeline'!$A$7:$A$130,0)+13,1)+INDEX('Project Pipeline'!$B$8:$B$130,MATCH($B580,'Project Pipeline'!$A$7:$A$130,0)+7,1)*(INDEX('Project Pipeline'!$B$8:$B$130,MATCH($B580,'Project Pipeline'!$A$7:$A$130,0)+14,1)-INDEX('Project Pipeline'!$B$8:$B$130,MATCH($B580,'Project Pipeline'!$A$7:$A$130,0)+13,1)))/INDEX('Project Pipeline'!$B$8:$B$130,MATCH($B580,'Project Pipeline'!$A$7:$A$130,0)+14,1)</f>
        <v>0.75</v>
      </c>
      <c r="I580" s="6">
        <f>INDEX('Project Pipeline'!$B$8:$B$130,MATCH($B580,'Project Pipeline'!$A$7:$A$130,0)+13,1)</f>
        <v>57.680135957776329</v>
      </c>
      <c r="J580" s="6">
        <f>INDEX('Project Pipeline'!$B$8:$B$130,MATCH($B580,'Project Pipeline'!$A$7:$A$130,0)+14,1)</f>
        <v>60</v>
      </c>
    </row>
    <row r="581" spans="1:10" x14ac:dyDescent="0.2">
      <c r="A581" s="604">
        <f t="shared" si="89"/>
        <v>28</v>
      </c>
      <c r="B581" s="604" t="s">
        <v>14</v>
      </c>
      <c r="C581" s="2">
        <f t="shared" si="90"/>
        <v>13</v>
      </c>
      <c r="D581" s="28" t="str">
        <f t="shared" si="83"/>
        <v>028-013</v>
      </c>
      <c r="E581" s="604">
        <f t="shared" si="91"/>
        <v>36</v>
      </c>
      <c r="F581" s="32">
        <f>INDEX('Project Pipeline'!$B$8:$B$130,MATCH($B581,'Project Pipeline'!$A$7:$A$130,0),1)</f>
        <v>2000</v>
      </c>
      <c r="G581" s="32">
        <f>INDEX('Project Pipeline'!$B$8:$B$130,MATCH($B581,'Project Pipeline'!$A$7:$A$130,0)+3,1)*12</f>
        <v>2400</v>
      </c>
      <c r="H581" s="7">
        <f>(INDEX('Project Pipeline'!$B$8:$B$130,MATCH($B581,'Project Pipeline'!$A$7:$A$130,0)+6,1)*INDEX('Project Pipeline'!$B$8:$B$130,MATCH($B581,'Project Pipeline'!$A$7:$A$130,0)+13,1)+INDEX('Project Pipeline'!$B$8:$B$130,MATCH($B581,'Project Pipeline'!$A$7:$A$130,0)+7,1)*(INDEX('Project Pipeline'!$B$8:$B$130,MATCH($B581,'Project Pipeline'!$A$7:$A$130,0)+14,1)-INDEX('Project Pipeline'!$B$8:$B$130,MATCH($B581,'Project Pipeline'!$A$7:$A$130,0)+13,1)))/INDEX('Project Pipeline'!$B$8:$B$130,MATCH($B581,'Project Pipeline'!$A$7:$A$130,0)+14,1)</f>
        <v>0.75</v>
      </c>
      <c r="I581" s="6">
        <f>INDEX('Project Pipeline'!$B$8:$B$130,MATCH($B581,'Project Pipeline'!$A$7:$A$130,0)+13,1)</f>
        <v>21.124739598583997</v>
      </c>
      <c r="J581" s="6">
        <f>INDEX('Project Pipeline'!$B$8:$B$130,MATCH($B581,'Project Pipeline'!$A$7:$A$130,0)+14,1)</f>
        <v>60</v>
      </c>
    </row>
    <row r="582" spans="1:10" x14ac:dyDescent="0.2">
      <c r="A582" s="604">
        <f t="shared" si="89"/>
        <v>28</v>
      </c>
      <c r="B582" s="604" t="s">
        <v>14</v>
      </c>
      <c r="C582" s="2">
        <f t="shared" si="90"/>
        <v>14</v>
      </c>
      <c r="D582" s="28" t="str">
        <f t="shared" si="83"/>
        <v>028-014</v>
      </c>
      <c r="E582" s="604">
        <f t="shared" si="91"/>
        <v>38</v>
      </c>
      <c r="F582" s="32">
        <f>INDEX('Project Pipeline'!$B$8:$B$130,MATCH($B582,'Project Pipeline'!$A$7:$A$130,0),1)</f>
        <v>2000</v>
      </c>
      <c r="G582" s="32">
        <f>INDEX('Project Pipeline'!$B$8:$B$130,MATCH($B582,'Project Pipeline'!$A$7:$A$130,0)+3,1)*12</f>
        <v>2400</v>
      </c>
      <c r="H582" s="7">
        <f>(INDEX('Project Pipeline'!$B$8:$B$130,MATCH($B582,'Project Pipeline'!$A$7:$A$130,0)+6,1)*INDEX('Project Pipeline'!$B$8:$B$130,MATCH($B582,'Project Pipeline'!$A$7:$A$130,0)+13,1)+INDEX('Project Pipeline'!$B$8:$B$130,MATCH($B582,'Project Pipeline'!$A$7:$A$130,0)+7,1)*(INDEX('Project Pipeline'!$B$8:$B$130,MATCH($B582,'Project Pipeline'!$A$7:$A$130,0)+14,1)-INDEX('Project Pipeline'!$B$8:$B$130,MATCH($B582,'Project Pipeline'!$A$7:$A$130,0)+13,1)))/INDEX('Project Pipeline'!$B$8:$B$130,MATCH($B582,'Project Pipeline'!$A$7:$A$130,0)+14,1)</f>
        <v>0.75</v>
      </c>
      <c r="I582" s="6">
        <f>INDEX('Project Pipeline'!$B$8:$B$130,MATCH($B582,'Project Pipeline'!$A$7:$A$130,0)+13,1)</f>
        <v>21.124739598583997</v>
      </c>
      <c r="J582" s="6">
        <f>INDEX('Project Pipeline'!$B$8:$B$130,MATCH($B582,'Project Pipeline'!$A$7:$A$130,0)+14,1)</f>
        <v>60</v>
      </c>
    </row>
    <row r="583" spans="1:10" x14ac:dyDescent="0.2">
      <c r="A583" s="604">
        <f t="shared" si="89"/>
        <v>28</v>
      </c>
      <c r="B583" s="604" t="s">
        <v>14</v>
      </c>
      <c r="C583" s="2">
        <f t="shared" si="90"/>
        <v>15</v>
      </c>
      <c r="D583" s="28" t="str">
        <f t="shared" si="83"/>
        <v>028-015</v>
      </c>
      <c r="E583" s="604">
        <f t="shared" si="91"/>
        <v>40</v>
      </c>
      <c r="F583" s="32">
        <f>INDEX('Project Pipeline'!$B$8:$B$130,MATCH($B583,'Project Pipeline'!$A$7:$A$130,0),1)</f>
        <v>2000</v>
      </c>
      <c r="G583" s="32">
        <f>INDEX('Project Pipeline'!$B$8:$B$130,MATCH($B583,'Project Pipeline'!$A$7:$A$130,0)+3,1)*12</f>
        <v>2400</v>
      </c>
      <c r="H583" s="7">
        <f>(INDEX('Project Pipeline'!$B$8:$B$130,MATCH($B583,'Project Pipeline'!$A$7:$A$130,0)+6,1)*INDEX('Project Pipeline'!$B$8:$B$130,MATCH($B583,'Project Pipeline'!$A$7:$A$130,0)+13,1)+INDEX('Project Pipeline'!$B$8:$B$130,MATCH($B583,'Project Pipeline'!$A$7:$A$130,0)+7,1)*(INDEX('Project Pipeline'!$B$8:$B$130,MATCH($B583,'Project Pipeline'!$A$7:$A$130,0)+14,1)-INDEX('Project Pipeline'!$B$8:$B$130,MATCH($B583,'Project Pipeline'!$A$7:$A$130,0)+13,1)))/INDEX('Project Pipeline'!$B$8:$B$130,MATCH($B583,'Project Pipeline'!$A$7:$A$130,0)+14,1)</f>
        <v>0.75</v>
      </c>
      <c r="I583" s="6">
        <f>INDEX('Project Pipeline'!$B$8:$B$130,MATCH($B583,'Project Pipeline'!$A$7:$A$130,0)+13,1)</f>
        <v>21.124739598583997</v>
      </c>
      <c r="J583" s="6">
        <f>INDEX('Project Pipeline'!$B$8:$B$130,MATCH($B583,'Project Pipeline'!$A$7:$A$130,0)+14,1)</f>
        <v>60</v>
      </c>
    </row>
    <row r="584" spans="1:10" x14ac:dyDescent="0.2">
      <c r="A584" s="604">
        <f t="shared" si="89"/>
        <v>28</v>
      </c>
      <c r="B584" s="604" t="s">
        <v>14</v>
      </c>
      <c r="C584" s="2">
        <f t="shared" si="90"/>
        <v>16</v>
      </c>
      <c r="D584" s="28" t="str">
        <f t="shared" si="83"/>
        <v>028-016</v>
      </c>
      <c r="E584" s="604">
        <f t="shared" si="91"/>
        <v>42</v>
      </c>
      <c r="F584" s="32">
        <f>INDEX('Project Pipeline'!$B$8:$B$130,MATCH($B584,'Project Pipeline'!$A$7:$A$130,0),1)</f>
        <v>2000</v>
      </c>
      <c r="G584" s="32">
        <f>INDEX('Project Pipeline'!$B$8:$B$130,MATCH($B584,'Project Pipeline'!$A$7:$A$130,0)+3,1)*12</f>
        <v>2400</v>
      </c>
      <c r="H584" s="7">
        <f>(INDEX('Project Pipeline'!$B$8:$B$130,MATCH($B584,'Project Pipeline'!$A$7:$A$130,0)+6,1)*INDEX('Project Pipeline'!$B$8:$B$130,MATCH($B584,'Project Pipeline'!$A$7:$A$130,0)+13,1)+INDEX('Project Pipeline'!$B$8:$B$130,MATCH($B584,'Project Pipeline'!$A$7:$A$130,0)+7,1)*(INDEX('Project Pipeline'!$B$8:$B$130,MATCH($B584,'Project Pipeline'!$A$7:$A$130,0)+14,1)-INDEX('Project Pipeline'!$B$8:$B$130,MATCH($B584,'Project Pipeline'!$A$7:$A$130,0)+13,1)))/INDEX('Project Pipeline'!$B$8:$B$130,MATCH($B584,'Project Pipeline'!$A$7:$A$130,0)+14,1)</f>
        <v>0.75</v>
      </c>
      <c r="I584" s="6">
        <f>INDEX('Project Pipeline'!$B$8:$B$130,MATCH($B584,'Project Pipeline'!$A$7:$A$130,0)+13,1)</f>
        <v>21.124739598583997</v>
      </c>
      <c r="J584" s="6">
        <f>INDEX('Project Pipeline'!$B$8:$B$130,MATCH($B584,'Project Pipeline'!$A$7:$A$130,0)+14,1)</f>
        <v>60</v>
      </c>
    </row>
    <row r="585" spans="1:10" x14ac:dyDescent="0.2">
      <c r="A585" s="604">
        <f t="shared" si="89"/>
        <v>28</v>
      </c>
      <c r="B585" s="604" t="s">
        <v>14</v>
      </c>
      <c r="C585" s="2">
        <f t="shared" si="90"/>
        <v>17</v>
      </c>
      <c r="D585" s="28" t="str">
        <f t="shared" ref="D585:D628" si="92">TEXT(A585,"000")&amp;"-"&amp;TEXT(C585,"000")</f>
        <v>028-017</v>
      </c>
      <c r="E585" s="604">
        <f t="shared" si="91"/>
        <v>44</v>
      </c>
      <c r="F585" s="32">
        <f>INDEX('Project Pipeline'!$B$8:$B$130,MATCH($B585,'Project Pipeline'!$A$7:$A$130,0),1)</f>
        <v>2000</v>
      </c>
      <c r="G585" s="32">
        <f>INDEX('Project Pipeline'!$B$8:$B$130,MATCH($B585,'Project Pipeline'!$A$7:$A$130,0)+3,1)*12</f>
        <v>2400</v>
      </c>
      <c r="H585" s="7">
        <f>(INDEX('Project Pipeline'!$B$8:$B$130,MATCH($B585,'Project Pipeline'!$A$7:$A$130,0)+6,1)*INDEX('Project Pipeline'!$B$8:$B$130,MATCH($B585,'Project Pipeline'!$A$7:$A$130,0)+13,1)+INDEX('Project Pipeline'!$B$8:$B$130,MATCH($B585,'Project Pipeline'!$A$7:$A$130,0)+7,1)*(INDEX('Project Pipeline'!$B$8:$B$130,MATCH($B585,'Project Pipeline'!$A$7:$A$130,0)+14,1)-INDEX('Project Pipeline'!$B$8:$B$130,MATCH($B585,'Project Pipeline'!$A$7:$A$130,0)+13,1)))/INDEX('Project Pipeline'!$B$8:$B$130,MATCH($B585,'Project Pipeline'!$A$7:$A$130,0)+14,1)</f>
        <v>0.75</v>
      </c>
      <c r="I585" s="6">
        <f>INDEX('Project Pipeline'!$B$8:$B$130,MATCH($B585,'Project Pipeline'!$A$7:$A$130,0)+13,1)</f>
        <v>21.124739598583997</v>
      </c>
      <c r="J585" s="6">
        <f>INDEX('Project Pipeline'!$B$8:$B$130,MATCH($B585,'Project Pipeline'!$A$7:$A$130,0)+14,1)</f>
        <v>60</v>
      </c>
    </row>
    <row r="586" spans="1:10" x14ac:dyDescent="0.2">
      <c r="A586" s="604">
        <f t="shared" si="89"/>
        <v>28</v>
      </c>
      <c r="B586" s="604" t="s">
        <v>14</v>
      </c>
      <c r="C586" s="2">
        <f t="shared" si="90"/>
        <v>18</v>
      </c>
      <c r="D586" s="28" t="str">
        <f t="shared" si="92"/>
        <v>028-018</v>
      </c>
      <c r="E586" s="604">
        <f t="shared" si="91"/>
        <v>46</v>
      </c>
      <c r="F586" s="32">
        <f>INDEX('Project Pipeline'!$B$8:$B$130,MATCH($B586,'Project Pipeline'!$A$7:$A$130,0),1)</f>
        <v>2000</v>
      </c>
      <c r="G586" s="32">
        <f>INDEX('Project Pipeline'!$B$8:$B$130,MATCH($B586,'Project Pipeline'!$A$7:$A$130,0)+3,1)*12</f>
        <v>2400</v>
      </c>
      <c r="H586" s="7">
        <f>(INDEX('Project Pipeline'!$B$8:$B$130,MATCH($B586,'Project Pipeline'!$A$7:$A$130,0)+6,1)*INDEX('Project Pipeline'!$B$8:$B$130,MATCH($B586,'Project Pipeline'!$A$7:$A$130,0)+13,1)+INDEX('Project Pipeline'!$B$8:$B$130,MATCH($B586,'Project Pipeline'!$A$7:$A$130,0)+7,1)*(INDEX('Project Pipeline'!$B$8:$B$130,MATCH($B586,'Project Pipeline'!$A$7:$A$130,0)+14,1)-INDEX('Project Pipeline'!$B$8:$B$130,MATCH($B586,'Project Pipeline'!$A$7:$A$130,0)+13,1)))/INDEX('Project Pipeline'!$B$8:$B$130,MATCH($B586,'Project Pipeline'!$A$7:$A$130,0)+14,1)</f>
        <v>0.75</v>
      </c>
      <c r="I586" s="6">
        <f>INDEX('Project Pipeline'!$B$8:$B$130,MATCH($B586,'Project Pipeline'!$A$7:$A$130,0)+13,1)</f>
        <v>21.124739598583997</v>
      </c>
      <c r="J586" s="6">
        <f>INDEX('Project Pipeline'!$B$8:$B$130,MATCH($B586,'Project Pipeline'!$A$7:$A$130,0)+14,1)</f>
        <v>60</v>
      </c>
    </row>
    <row r="587" spans="1:10" x14ac:dyDescent="0.2">
      <c r="A587" s="604">
        <f t="shared" si="89"/>
        <v>28</v>
      </c>
      <c r="B587" s="604" t="s">
        <v>41</v>
      </c>
      <c r="C587" s="2">
        <f t="shared" si="90"/>
        <v>19</v>
      </c>
      <c r="D587" s="28" t="str">
        <f t="shared" si="92"/>
        <v>028-019</v>
      </c>
      <c r="E587" s="604">
        <f t="shared" si="91"/>
        <v>40</v>
      </c>
      <c r="F587" s="32">
        <f>INDEX('Project Pipeline'!$B$8:$B$130,MATCH($B587,'Project Pipeline'!$A$7:$A$130,0),1)</f>
        <v>25000</v>
      </c>
      <c r="G587" s="32">
        <f>INDEX('Project Pipeline'!$B$8:$B$130,MATCH($B587,'Project Pipeline'!$A$7:$A$130,0)+3,1)*12</f>
        <v>24000</v>
      </c>
      <c r="H587" s="7">
        <f>(INDEX('Project Pipeline'!$B$8:$B$130,MATCH($B587,'Project Pipeline'!$A$7:$A$130,0)+6,1)*INDEX('Project Pipeline'!$B$8:$B$130,MATCH($B587,'Project Pipeline'!$A$7:$A$130,0)+13,1)+INDEX('Project Pipeline'!$B$8:$B$130,MATCH($B587,'Project Pipeline'!$A$7:$A$130,0)+7,1)*(INDEX('Project Pipeline'!$B$8:$B$130,MATCH($B587,'Project Pipeline'!$A$7:$A$130,0)+14,1)-INDEX('Project Pipeline'!$B$8:$B$130,MATCH($B587,'Project Pipeline'!$A$7:$A$130,0)+13,1)))/INDEX('Project Pipeline'!$B$8:$B$130,MATCH($B587,'Project Pipeline'!$A$7:$A$130,0)+14,1)</f>
        <v>0.74999999999999989</v>
      </c>
      <c r="I587" s="6">
        <f>INDEX('Project Pipeline'!$B$8:$B$130,MATCH($B587,'Project Pipeline'!$A$7:$A$130,0)+13,1)</f>
        <v>26.772988721793375</v>
      </c>
      <c r="J587" s="6">
        <f>INDEX('Project Pipeline'!$B$8:$B$130,MATCH($B587,'Project Pipeline'!$A$7:$A$130,0)+14,1)</f>
        <v>120</v>
      </c>
    </row>
    <row r="588" spans="1:10" x14ac:dyDescent="0.2">
      <c r="A588" s="604">
        <f t="shared" si="89"/>
        <v>28</v>
      </c>
      <c r="B588" s="604" t="s">
        <v>41</v>
      </c>
      <c r="C588" s="2">
        <f t="shared" si="90"/>
        <v>20</v>
      </c>
      <c r="D588" s="28" t="str">
        <f t="shared" si="92"/>
        <v>028-020</v>
      </c>
      <c r="E588" s="604">
        <f t="shared" si="91"/>
        <v>46</v>
      </c>
      <c r="F588" s="32">
        <f>INDEX('Project Pipeline'!$B$8:$B$130,MATCH($B588,'Project Pipeline'!$A$7:$A$130,0),1)</f>
        <v>25000</v>
      </c>
      <c r="G588" s="32">
        <f>INDEX('Project Pipeline'!$B$8:$B$130,MATCH($B588,'Project Pipeline'!$A$7:$A$130,0)+3,1)*12</f>
        <v>24000</v>
      </c>
      <c r="H588" s="7">
        <f>(INDEX('Project Pipeline'!$B$8:$B$130,MATCH($B588,'Project Pipeline'!$A$7:$A$130,0)+6,1)*INDEX('Project Pipeline'!$B$8:$B$130,MATCH($B588,'Project Pipeline'!$A$7:$A$130,0)+13,1)+INDEX('Project Pipeline'!$B$8:$B$130,MATCH($B588,'Project Pipeline'!$A$7:$A$130,0)+7,1)*(INDEX('Project Pipeline'!$B$8:$B$130,MATCH($B588,'Project Pipeline'!$A$7:$A$130,0)+14,1)-INDEX('Project Pipeline'!$B$8:$B$130,MATCH($B588,'Project Pipeline'!$A$7:$A$130,0)+13,1)))/INDEX('Project Pipeline'!$B$8:$B$130,MATCH($B588,'Project Pipeline'!$A$7:$A$130,0)+14,1)</f>
        <v>0.74999999999999989</v>
      </c>
      <c r="I588" s="6">
        <f>INDEX('Project Pipeline'!$B$8:$B$130,MATCH($B588,'Project Pipeline'!$A$7:$A$130,0)+13,1)</f>
        <v>26.772988721793375</v>
      </c>
      <c r="J588" s="6">
        <f>INDEX('Project Pipeline'!$B$8:$B$130,MATCH($B588,'Project Pipeline'!$A$7:$A$130,0)+14,1)</f>
        <v>120</v>
      </c>
    </row>
    <row r="589" spans="1:10" x14ac:dyDescent="0.2">
      <c r="A589" s="604">
        <f>A569+1</f>
        <v>29</v>
      </c>
      <c r="B589" s="604" t="s">
        <v>15</v>
      </c>
      <c r="C589" s="2">
        <v>1</v>
      </c>
      <c r="D589" s="28" t="str">
        <f t="shared" si="92"/>
        <v>029-001</v>
      </c>
      <c r="E589" s="604">
        <f t="shared" si="91"/>
        <v>34</v>
      </c>
      <c r="F589" s="32">
        <f>INDEX('Project Pipeline'!$B$8:$B$130,MATCH($B589,'Project Pipeline'!$A$7:$A$130,0),1)</f>
        <v>15000</v>
      </c>
      <c r="G589" s="32">
        <f>INDEX('Project Pipeline'!$B$8:$B$130,MATCH($B589,'Project Pipeline'!$A$7:$A$130,0)+3,1)*12</f>
        <v>6000</v>
      </c>
      <c r="H589" s="7">
        <f>(INDEX('Project Pipeline'!$B$8:$B$130,MATCH($B589,'Project Pipeline'!$A$7:$A$130,0)+6,1)*INDEX('Project Pipeline'!$B$8:$B$130,MATCH($B589,'Project Pipeline'!$A$7:$A$130,0)+13,1)+INDEX('Project Pipeline'!$B$8:$B$130,MATCH($B589,'Project Pipeline'!$A$7:$A$130,0)+7,1)*(INDEX('Project Pipeline'!$B$8:$B$130,MATCH($B589,'Project Pipeline'!$A$7:$A$130,0)+14,1)-INDEX('Project Pipeline'!$B$8:$B$130,MATCH($B589,'Project Pipeline'!$A$7:$A$130,0)+13,1)))/INDEX('Project Pipeline'!$B$8:$B$130,MATCH($B589,'Project Pipeline'!$A$7:$A$130,0)+14,1)</f>
        <v>0.75</v>
      </c>
      <c r="I589" s="6">
        <f>INDEX('Project Pipeline'!$B$8:$B$130,MATCH($B589,'Project Pipeline'!$A$7:$A$130,0)+13,1)</f>
        <v>71.513178015521419</v>
      </c>
      <c r="J589" s="6">
        <f>INDEX('Project Pipeline'!$B$8:$B$130,MATCH($B589,'Project Pipeline'!$A$7:$A$130,0)+14,1)</f>
        <v>96</v>
      </c>
    </row>
    <row r="590" spans="1:10" x14ac:dyDescent="0.2">
      <c r="A590" s="604">
        <f t="shared" ref="A590:A608" si="93">A570+1</f>
        <v>29</v>
      </c>
      <c r="B590" s="604" t="s">
        <v>15</v>
      </c>
      <c r="C590" s="2">
        <f t="shared" ref="C590:C608" si="94">C589+1</f>
        <v>2</v>
      </c>
      <c r="D590" s="28" t="str">
        <f t="shared" si="92"/>
        <v>029-002</v>
      </c>
      <c r="E590" s="604">
        <f t="shared" si="91"/>
        <v>38</v>
      </c>
      <c r="F590" s="32">
        <f>INDEX('Project Pipeline'!$B$8:$B$130,MATCH($B590,'Project Pipeline'!$A$7:$A$130,0),1)</f>
        <v>15000</v>
      </c>
      <c r="G590" s="32">
        <f>INDEX('Project Pipeline'!$B$8:$B$130,MATCH($B590,'Project Pipeline'!$A$7:$A$130,0)+3,1)*12</f>
        <v>6000</v>
      </c>
      <c r="H590" s="7">
        <f>(INDEX('Project Pipeline'!$B$8:$B$130,MATCH($B590,'Project Pipeline'!$A$7:$A$130,0)+6,1)*INDEX('Project Pipeline'!$B$8:$B$130,MATCH($B590,'Project Pipeline'!$A$7:$A$130,0)+13,1)+INDEX('Project Pipeline'!$B$8:$B$130,MATCH($B590,'Project Pipeline'!$A$7:$A$130,0)+7,1)*(INDEX('Project Pipeline'!$B$8:$B$130,MATCH($B590,'Project Pipeline'!$A$7:$A$130,0)+14,1)-INDEX('Project Pipeline'!$B$8:$B$130,MATCH($B590,'Project Pipeline'!$A$7:$A$130,0)+13,1)))/INDEX('Project Pipeline'!$B$8:$B$130,MATCH($B590,'Project Pipeline'!$A$7:$A$130,0)+14,1)</f>
        <v>0.75</v>
      </c>
      <c r="I590" s="6">
        <f>INDEX('Project Pipeline'!$B$8:$B$130,MATCH($B590,'Project Pipeline'!$A$7:$A$130,0)+13,1)</f>
        <v>71.513178015521419</v>
      </c>
      <c r="J590" s="6">
        <f>INDEX('Project Pipeline'!$B$8:$B$130,MATCH($B590,'Project Pipeline'!$A$7:$A$130,0)+14,1)</f>
        <v>96</v>
      </c>
    </row>
    <row r="591" spans="1:10" x14ac:dyDescent="0.2">
      <c r="A591" s="604">
        <f t="shared" si="93"/>
        <v>29</v>
      </c>
      <c r="B591" s="604" t="s">
        <v>15</v>
      </c>
      <c r="C591" s="2">
        <f t="shared" si="94"/>
        <v>3</v>
      </c>
      <c r="D591" s="28" t="str">
        <f t="shared" si="92"/>
        <v>029-003</v>
      </c>
      <c r="E591" s="604">
        <f t="shared" si="91"/>
        <v>41</v>
      </c>
      <c r="F591" s="32">
        <f>INDEX('Project Pipeline'!$B$8:$B$130,MATCH($B591,'Project Pipeline'!$A$7:$A$130,0),1)</f>
        <v>15000</v>
      </c>
      <c r="G591" s="32">
        <f>INDEX('Project Pipeline'!$B$8:$B$130,MATCH($B591,'Project Pipeline'!$A$7:$A$130,0)+3,1)*12</f>
        <v>6000</v>
      </c>
      <c r="H591" s="7">
        <f>(INDEX('Project Pipeline'!$B$8:$B$130,MATCH($B591,'Project Pipeline'!$A$7:$A$130,0)+6,1)*INDEX('Project Pipeline'!$B$8:$B$130,MATCH($B591,'Project Pipeline'!$A$7:$A$130,0)+13,1)+INDEX('Project Pipeline'!$B$8:$B$130,MATCH($B591,'Project Pipeline'!$A$7:$A$130,0)+7,1)*(INDEX('Project Pipeline'!$B$8:$B$130,MATCH($B591,'Project Pipeline'!$A$7:$A$130,0)+14,1)-INDEX('Project Pipeline'!$B$8:$B$130,MATCH($B591,'Project Pipeline'!$A$7:$A$130,0)+13,1)))/INDEX('Project Pipeline'!$B$8:$B$130,MATCH($B591,'Project Pipeline'!$A$7:$A$130,0)+14,1)</f>
        <v>0.75</v>
      </c>
      <c r="I591" s="6">
        <f>INDEX('Project Pipeline'!$B$8:$B$130,MATCH($B591,'Project Pipeline'!$A$7:$A$130,0)+13,1)</f>
        <v>71.513178015521419</v>
      </c>
      <c r="J591" s="6">
        <f>INDEX('Project Pipeline'!$B$8:$B$130,MATCH($B591,'Project Pipeline'!$A$7:$A$130,0)+14,1)</f>
        <v>96</v>
      </c>
    </row>
    <row r="592" spans="1:10" x14ac:dyDescent="0.2">
      <c r="A592" s="604">
        <f t="shared" si="93"/>
        <v>29</v>
      </c>
      <c r="B592" s="604" t="s">
        <v>15</v>
      </c>
      <c r="C592" s="2">
        <f t="shared" si="94"/>
        <v>4</v>
      </c>
      <c r="D592" s="28" t="str">
        <f t="shared" si="92"/>
        <v>029-004</v>
      </c>
      <c r="E592" s="604">
        <f t="shared" si="91"/>
        <v>43</v>
      </c>
      <c r="F592" s="32">
        <f>INDEX('Project Pipeline'!$B$8:$B$130,MATCH($B592,'Project Pipeline'!$A$7:$A$130,0),1)</f>
        <v>15000</v>
      </c>
      <c r="G592" s="32">
        <f>INDEX('Project Pipeline'!$B$8:$B$130,MATCH($B592,'Project Pipeline'!$A$7:$A$130,0)+3,1)*12</f>
        <v>6000</v>
      </c>
      <c r="H592" s="7">
        <f>(INDEX('Project Pipeline'!$B$8:$B$130,MATCH($B592,'Project Pipeline'!$A$7:$A$130,0)+6,1)*INDEX('Project Pipeline'!$B$8:$B$130,MATCH($B592,'Project Pipeline'!$A$7:$A$130,0)+13,1)+INDEX('Project Pipeline'!$B$8:$B$130,MATCH($B592,'Project Pipeline'!$A$7:$A$130,0)+7,1)*(INDEX('Project Pipeline'!$B$8:$B$130,MATCH($B592,'Project Pipeline'!$A$7:$A$130,0)+14,1)-INDEX('Project Pipeline'!$B$8:$B$130,MATCH($B592,'Project Pipeline'!$A$7:$A$130,0)+13,1)))/INDEX('Project Pipeline'!$B$8:$B$130,MATCH($B592,'Project Pipeline'!$A$7:$A$130,0)+14,1)</f>
        <v>0.75</v>
      </c>
      <c r="I592" s="6">
        <f>INDEX('Project Pipeline'!$B$8:$B$130,MATCH($B592,'Project Pipeline'!$A$7:$A$130,0)+13,1)</f>
        <v>71.513178015521419</v>
      </c>
      <c r="J592" s="6">
        <f>INDEX('Project Pipeline'!$B$8:$B$130,MATCH($B592,'Project Pipeline'!$A$7:$A$130,0)+14,1)</f>
        <v>96</v>
      </c>
    </row>
    <row r="593" spans="1:10" x14ac:dyDescent="0.2">
      <c r="A593" s="604">
        <f t="shared" si="93"/>
        <v>29</v>
      </c>
      <c r="B593" s="604" t="s">
        <v>463</v>
      </c>
      <c r="C593" s="2">
        <f t="shared" si="94"/>
        <v>5</v>
      </c>
      <c r="D593" s="28" t="str">
        <f t="shared" si="92"/>
        <v>029-005</v>
      </c>
      <c r="E593" s="604">
        <f t="shared" si="91"/>
        <v>44</v>
      </c>
      <c r="F593" s="32">
        <f>INDEX('Project Pipeline'!$B$8:$B$130,MATCH($B593,'Project Pipeline'!$A$7:$A$130,0),1)</f>
        <v>20000</v>
      </c>
      <c r="G593" s="32">
        <f>INDEX('Project Pipeline'!$B$8:$B$130,MATCH($B593,'Project Pipeline'!$A$7:$A$130,0)+3,1)*12</f>
        <v>30000</v>
      </c>
      <c r="H593" s="7">
        <f>(INDEX('Project Pipeline'!$B$8:$B$130,MATCH($B593,'Project Pipeline'!$A$7:$A$130,0)+6,1)*INDEX('Project Pipeline'!$B$8:$B$130,MATCH($B593,'Project Pipeline'!$A$7:$A$130,0)+13,1)+INDEX('Project Pipeline'!$B$8:$B$130,MATCH($B593,'Project Pipeline'!$A$7:$A$130,0)+7,1)*(INDEX('Project Pipeline'!$B$8:$B$130,MATCH($B593,'Project Pipeline'!$A$7:$A$130,0)+14,1)-INDEX('Project Pipeline'!$B$8:$B$130,MATCH($B593,'Project Pipeline'!$A$7:$A$130,0)+13,1)))/INDEX('Project Pipeline'!$B$8:$B$130,MATCH($B593,'Project Pipeline'!$A$7:$A$130,0)+14,1)</f>
        <v>0.75</v>
      </c>
      <c r="I593" s="6">
        <f>INDEX('Project Pipeline'!$B$8:$B$130,MATCH($B593,'Project Pipeline'!$A$7:$A$130,0)+13,1)</f>
        <v>28.691659673197091</v>
      </c>
      <c r="J593" s="6">
        <f>INDEX('Project Pipeline'!$B$8:$B$130,MATCH($B593,'Project Pipeline'!$A$7:$A$130,0)+14,1)</f>
        <v>60</v>
      </c>
    </row>
    <row r="594" spans="1:10" x14ac:dyDescent="0.2">
      <c r="A594" s="604">
        <f t="shared" si="93"/>
        <v>29</v>
      </c>
      <c r="B594" s="604" t="s">
        <v>463</v>
      </c>
      <c r="C594" s="2">
        <f t="shared" si="94"/>
        <v>6</v>
      </c>
      <c r="D594" s="28" t="str">
        <f t="shared" si="92"/>
        <v>029-006</v>
      </c>
      <c r="E594" s="604">
        <f t="shared" si="91"/>
        <v>44</v>
      </c>
      <c r="F594" s="32">
        <f>INDEX('Project Pipeline'!$B$8:$B$130,MATCH($B594,'Project Pipeline'!$A$7:$A$130,0),1)</f>
        <v>20000</v>
      </c>
      <c r="G594" s="32">
        <f>INDEX('Project Pipeline'!$B$8:$B$130,MATCH($B594,'Project Pipeline'!$A$7:$A$130,0)+3,1)*12</f>
        <v>30000</v>
      </c>
      <c r="H594" s="7">
        <f>(INDEX('Project Pipeline'!$B$8:$B$130,MATCH($B594,'Project Pipeline'!$A$7:$A$130,0)+6,1)*INDEX('Project Pipeline'!$B$8:$B$130,MATCH($B594,'Project Pipeline'!$A$7:$A$130,0)+13,1)+INDEX('Project Pipeline'!$B$8:$B$130,MATCH($B594,'Project Pipeline'!$A$7:$A$130,0)+7,1)*(INDEX('Project Pipeline'!$B$8:$B$130,MATCH($B594,'Project Pipeline'!$A$7:$A$130,0)+14,1)-INDEX('Project Pipeline'!$B$8:$B$130,MATCH($B594,'Project Pipeline'!$A$7:$A$130,0)+13,1)))/INDEX('Project Pipeline'!$B$8:$B$130,MATCH($B594,'Project Pipeline'!$A$7:$A$130,0)+14,1)</f>
        <v>0.75</v>
      </c>
      <c r="I594" s="6">
        <f>INDEX('Project Pipeline'!$B$8:$B$130,MATCH($B594,'Project Pipeline'!$A$7:$A$130,0)+13,1)</f>
        <v>28.691659673197091</v>
      </c>
      <c r="J594" s="6">
        <f>INDEX('Project Pipeline'!$B$8:$B$130,MATCH($B594,'Project Pipeline'!$A$7:$A$130,0)+14,1)</f>
        <v>60</v>
      </c>
    </row>
    <row r="595" spans="1:10" x14ac:dyDescent="0.2">
      <c r="A595" s="604">
        <f t="shared" si="93"/>
        <v>29</v>
      </c>
      <c r="B595" s="604" t="s">
        <v>463</v>
      </c>
      <c r="C595" s="2">
        <f t="shared" si="94"/>
        <v>7</v>
      </c>
      <c r="D595" s="28" t="str">
        <f t="shared" si="92"/>
        <v>029-007</v>
      </c>
      <c r="E595" s="604">
        <f t="shared" si="91"/>
        <v>45</v>
      </c>
      <c r="F595" s="32">
        <f>INDEX('Project Pipeline'!$B$8:$B$130,MATCH($B595,'Project Pipeline'!$A$7:$A$130,0),1)</f>
        <v>20000</v>
      </c>
      <c r="G595" s="32">
        <f>INDEX('Project Pipeline'!$B$8:$B$130,MATCH($B595,'Project Pipeline'!$A$7:$A$130,0)+3,1)*12</f>
        <v>30000</v>
      </c>
      <c r="H595" s="7">
        <f>(INDEX('Project Pipeline'!$B$8:$B$130,MATCH($B595,'Project Pipeline'!$A$7:$A$130,0)+6,1)*INDEX('Project Pipeline'!$B$8:$B$130,MATCH($B595,'Project Pipeline'!$A$7:$A$130,0)+13,1)+INDEX('Project Pipeline'!$B$8:$B$130,MATCH($B595,'Project Pipeline'!$A$7:$A$130,0)+7,1)*(INDEX('Project Pipeline'!$B$8:$B$130,MATCH($B595,'Project Pipeline'!$A$7:$A$130,0)+14,1)-INDEX('Project Pipeline'!$B$8:$B$130,MATCH($B595,'Project Pipeline'!$A$7:$A$130,0)+13,1)))/INDEX('Project Pipeline'!$B$8:$B$130,MATCH($B595,'Project Pipeline'!$A$7:$A$130,0)+14,1)</f>
        <v>0.75</v>
      </c>
      <c r="I595" s="6">
        <f>INDEX('Project Pipeline'!$B$8:$B$130,MATCH($B595,'Project Pipeline'!$A$7:$A$130,0)+13,1)</f>
        <v>28.691659673197091</v>
      </c>
      <c r="J595" s="6">
        <f>INDEX('Project Pipeline'!$B$8:$B$130,MATCH($B595,'Project Pipeline'!$A$7:$A$130,0)+14,1)</f>
        <v>60</v>
      </c>
    </row>
    <row r="596" spans="1:10" x14ac:dyDescent="0.2">
      <c r="A596" s="604">
        <f t="shared" si="93"/>
        <v>29</v>
      </c>
      <c r="B596" s="604" t="s">
        <v>463</v>
      </c>
      <c r="C596" s="2">
        <f t="shared" si="94"/>
        <v>8</v>
      </c>
      <c r="D596" s="28" t="str">
        <f t="shared" si="92"/>
        <v>029-008</v>
      </c>
      <c r="E596" s="604">
        <f t="shared" si="91"/>
        <v>45</v>
      </c>
      <c r="F596" s="32">
        <f>INDEX('Project Pipeline'!$B$8:$B$130,MATCH($B596,'Project Pipeline'!$A$7:$A$130,0),1)</f>
        <v>20000</v>
      </c>
      <c r="G596" s="32">
        <f>INDEX('Project Pipeline'!$B$8:$B$130,MATCH($B596,'Project Pipeline'!$A$7:$A$130,0)+3,1)*12</f>
        <v>30000</v>
      </c>
      <c r="H596" s="7">
        <f>(INDEX('Project Pipeline'!$B$8:$B$130,MATCH($B596,'Project Pipeline'!$A$7:$A$130,0)+6,1)*INDEX('Project Pipeline'!$B$8:$B$130,MATCH($B596,'Project Pipeline'!$A$7:$A$130,0)+13,1)+INDEX('Project Pipeline'!$B$8:$B$130,MATCH($B596,'Project Pipeline'!$A$7:$A$130,0)+7,1)*(INDEX('Project Pipeline'!$B$8:$B$130,MATCH($B596,'Project Pipeline'!$A$7:$A$130,0)+14,1)-INDEX('Project Pipeline'!$B$8:$B$130,MATCH($B596,'Project Pipeline'!$A$7:$A$130,0)+13,1)))/INDEX('Project Pipeline'!$B$8:$B$130,MATCH($B596,'Project Pipeline'!$A$7:$A$130,0)+14,1)</f>
        <v>0.75</v>
      </c>
      <c r="I596" s="6">
        <f>INDEX('Project Pipeline'!$B$8:$B$130,MATCH($B596,'Project Pipeline'!$A$7:$A$130,0)+13,1)</f>
        <v>28.691659673197091</v>
      </c>
      <c r="J596" s="6">
        <f>INDEX('Project Pipeline'!$B$8:$B$130,MATCH($B596,'Project Pipeline'!$A$7:$A$130,0)+14,1)</f>
        <v>60</v>
      </c>
    </row>
    <row r="597" spans="1:10" x14ac:dyDescent="0.2">
      <c r="A597" s="604">
        <f t="shared" si="93"/>
        <v>29</v>
      </c>
      <c r="B597" s="604" t="s">
        <v>464</v>
      </c>
      <c r="C597" s="2">
        <f t="shared" si="94"/>
        <v>9</v>
      </c>
      <c r="D597" s="28" t="str">
        <f t="shared" si="92"/>
        <v>029-009</v>
      </c>
      <c r="E597" s="604">
        <f t="shared" si="91"/>
        <v>36</v>
      </c>
      <c r="F597" s="32">
        <f>INDEX('Project Pipeline'!$B$8:$B$130,MATCH($B597,'Project Pipeline'!$A$7:$A$130,0),1)</f>
        <v>10000</v>
      </c>
      <c r="G597" s="32">
        <f>INDEX('Project Pipeline'!$B$8:$B$130,MATCH($B597,'Project Pipeline'!$A$7:$A$130,0)+3,1)*12</f>
        <v>4800</v>
      </c>
      <c r="H597" s="7">
        <f>(INDEX('Project Pipeline'!$B$8:$B$130,MATCH($B597,'Project Pipeline'!$A$7:$A$130,0)+6,1)*INDEX('Project Pipeline'!$B$8:$B$130,MATCH($B597,'Project Pipeline'!$A$7:$A$130,0)+13,1)+INDEX('Project Pipeline'!$B$8:$B$130,MATCH($B597,'Project Pipeline'!$A$7:$A$130,0)+7,1)*(INDEX('Project Pipeline'!$B$8:$B$130,MATCH($B597,'Project Pipeline'!$A$7:$A$130,0)+14,1)-INDEX('Project Pipeline'!$B$8:$B$130,MATCH($B597,'Project Pipeline'!$A$7:$A$130,0)+13,1)))/INDEX('Project Pipeline'!$B$8:$B$130,MATCH($B597,'Project Pipeline'!$A$7:$A$130,0)+14,1)</f>
        <v>0.75</v>
      </c>
      <c r="I597" s="6">
        <f>INDEX('Project Pipeline'!$B$8:$B$130,MATCH($B597,'Project Pipeline'!$A$7:$A$130,0)+13,1)</f>
        <v>57.680135957776329</v>
      </c>
      <c r="J597" s="6">
        <f>INDEX('Project Pipeline'!$B$8:$B$130,MATCH($B597,'Project Pipeline'!$A$7:$A$130,0)+14,1)</f>
        <v>60</v>
      </c>
    </row>
    <row r="598" spans="1:10" x14ac:dyDescent="0.2">
      <c r="A598" s="604">
        <f t="shared" si="93"/>
        <v>29</v>
      </c>
      <c r="B598" s="604" t="s">
        <v>464</v>
      </c>
      <c r="C598" s="2">
        <f t="shared" si="94"/>
        <v>10</v>
      </c>
      <c r="D598" s="28" t="str">
        <f t="shared" si="92"/>
        <v>029-010</v>
      </c>
      <c r="E598" s="604">
        <f t="shared" si="91"/>
        <v>39</v>
      </c>
      <c r="F598" s="32">
        <f>INDEX('Project Pipeline'!$B$8:$B$130,MATCH($B598,'Project Pipeline'!$A$7:$A$130,0),1)</f>
        <v>10000</v>
      </c>
      <c r="G598" s="32">
        <f>INDEX('Project Pipeline'!$B$8:$B$130,MATCH($B598,'Project Pipeline'!$A$7:$A$130,0)+3,1)*12</f>
        <v>4800</v>
      </c>
      <c r="H598" s="7">
        <f>(INDEX('Project Pipeline'!$B$8:$B$130,MATCH($B598,'Project Pipeline'!$A$7:$A$130,0)+6,1)*INDEX('Project Pipeline'!$B$8:$B$130,MATCH($B598,'Project Pipeline'!$A$7:$A$130,0)+13,1)+INDEX('Project Pipeline'!$B$8:$B$130,MATCH($B598,'Project Pipeline'!$A$7:$A$130,0)+7,1)*(INDEX('Project Pipeline'!$B$8:$B$130,MATCH($B598,'Project Pipeline'!$A$7:$A$130,0)+14,1)-INDEX('Project Pipeline'!$B$8:$B$130,MATCH($B598,'Project Pipeline'!$A$7:$A$130,0)+13,1)))/INDEX('Project Pipeline'!$B$8:$B$130,MATCH($B598,'Project Pipeline'!$A$7:$A$130,0)+14,1)</f>
        <v>0.75</v>
      </c>
      <c r="I598" s="6">
        <f>INDEX('Project Pipeline'!$B$8:$B$130,MATCH($B598,'Project Pipeline'!$A$7:$A$130,0)+13,1)</f>
        <v>57.680135957776329</v>
      </c>
      <c r="J598" s="6">
        <f>INDEX('Project Pipeline'!$B$8:$B$130,MATCH($B598,'Project Pipeline'!$A$7:$A$130,0)+14,1)</f>
        <v>60</v>
      </c>
    </row>
    <row r="599" spans="1:10" x14ac:dyDescent="0.2">
      <c r="A599" s="604">
        <f t="shared" si="93"/>
        <v>29</v>
      </c>
      <c r="B599" s="604" t="s">
        <v>464</v>
      </c>
      <c r="C599" s="2">
        <f t="shared" si="94"/>
        <v>11</v>
      </c>
      <c r="D599" s="28" t="str">
        <f t="shared" si="92"/>
        <v>029-011</v>
      </c>
      <c r="E599" s="604">
        <f t="shared" si="91"/>
        <v>42</v>
      </c>
      <c r="F599" s="32">
        <f>INDEX('Project Pipeline'!$B$8:$B$130,MATCH($B599,'Project Pipeline'!$A$7:$A$130,0),1)</f>
        <v>10000</v>
      </c>
      <c r="G599" s="32">
        <f>INDEX('Project Pipeline'!$B$8:$B$130,MATCH($B599,'Project Pipeline'!$A$7:$A$130,0)+3,1)*12</f>
        <v>4800</v>
      </c>
      <c r="H599" s="7">
        <f>(INDEX('Project Pipeline'!$B$8:$B$130,MATCH($B599,'Project Pipeline'!$A$7:$A$130,0)+6,1)*INDEX('Project Pipeline'!$B$8:$B$130,MATCH($B599,'Project Pipeline'!$A$7:$A$130,0)+13,1)+INDEX('Project Pipeline'!$B$8:$B$130,MATCH($B599,'Project Pipeline'!$A$7:$A$130,0)+7,1)*(INDEX('Project Pipeline'!$B$8:$B$130,MATCH($B599,'Project Pipeline'!$A$7:$A$130,0)+14,1)-INDEX('Project Pipeline'!$B$8:$B$130,MATCH($B599,'Project Pipeline'!$A$7:$A$130,0)+13,1)))/INDEX('Project Pipeline'!$B$8:$B$130,MATCH($B599,'Project Pipeline'!$A$7:$A$130,0)+14,1)</f>
        <v>0.75</v>
      </c>
      <c r="I599" s="6">
        <f>INDEX('Project Pipeline'!$B$8:$B$130,MATCH($B599,'Project Pipeline'!$A$7:$A$130,0)+13,1)</f>
        <v>57.680135957776329</v>
      </c>
      <c r="J599" s="6">
        <f>INDEX('Project Pipeline'!$B$8:$B$130,MATCH($B599,'Project Pipeline'!$A$7:$A$130,0)+14,1)</f>
        <v>60</v>
      </c>
    </row>
    <row r="600" spans="1:10" x14ac:dyDescent="0.2">
      <c r="A600" s="604">
        <f t="shared" si="93"/>
        <v>29</v>
      </c>
      <c r="B600" s="604" t="s">
        <v>464</v>
      </c>
      <c r="C600" s="2">
        <f t="shared" si="94"/>
        <v>12</v>
      </c>
      <c r="D600" s="28" t="str">
        <f t="shared" si="92"/>
        <v>029-012</v>
      </c>
      <c r="E600" s="604">
        <f t="shared" si="91"/>
        <v>45</v>
      </c>
      <c r="F600" s="32">
        <f>INDEX('Project Pipeline'!$B$8:$B$130,MATCH($B600,'Project Pipeline'!$A$7:$A$130,0),1)</f>
        <v>10000</v>
      </c>
      <c r="G600" s="32">
        <f>INDEX('Project Pipeline'!$B$8:$B$130,MATCH($B600,'Project Pipeline'!$A$7:$A$130,0)+3,1)*12</f>
        <v>4800</v>
      </c>
      <c r="H600" s="7">
        <f>(INDEX('Project Pipeline'!$B$8:$B$130,MATCH($B600,'Project Pipeline'!$A$7:$A$130,0)+6,1)*INDEX('Project Pipeline'!$B$8:$B$130,MATCH($B600,'Project Pipeline'!$A$7:$A$130,0)+13,1)+INDEX('Project Pipeline'!$B$8:$B$130,MATCH($B600,'Project Pipeline'!$A$7:$A$130,0)+7,1)*(INDEX('Project Pipeline'!$B$8:$B$130,MATCH($B600,'Project Pipeline'!$A$7:$A$130,0)+14,1)-INDEX('Project Pipeline'!$B$8:$B$130,MATCH($B600,'Project Pipeline'!$A$7:$A$130,0)+13,1)))/INDEX('Project Pipeline'!$B$8:$B$130,MATCH($B600,'Project Pipeline'!$A$7:$A$130,0)+14,1)</f>
        <v>0.75</v>
      </c>
      <c r="I600" s="6">
        <f>INDEX('Project Pipeline'!$B$8:$B$130,MATCH($B600,'Project Pipeline'!$A$7:$A$130,0)+13,1)</f>
        <v>57.680135957776329</v>
      </c>
      <c r="J600" s="6">
        <f>INDEX('Project Pipeline'!$B$8:$B$130,MATCH($B600,'Project Pipeline'!$A$7:$A$130,0)+14,1)</f>
        <v>60</v>
      </c>
    </row>
    <row r="601" spans="1:10" x14ac:dyDescent="0.2">
      <c r="A601" s="604">
        <f t="shared" si="93"/>
        <v>29</v>
      </c>
      <c r="B601" s="604" t="s">
        <v>14</v>
      </c>
      <c r="C601" s="2">
        <f t="shared" si="94"/>
        <v>13</v>
      </c>
      <c r="D601" s="28" t="str">
        <f t="shared" si="92"/>
        <v>029-013</v>
      </c>
      <c r="E601" s="604">
        <f t="shared" si="91"/>
        <v>36</v>
      </c>
      <c r="F601" s="32">
        <f>INDEX('Project Pipeline'!$B$8:$B$130,MATCH($B601,'Project Pipeline'!$A$7:$A$130,0),1)</f>
        <v>2000</v>
      </c>
      <c r="G601" s="32">
        <f>INDEX('Project Pipeline'!$B$8:$B$130,MATCH($B601,'Project Pipeline'!$A$7:$A$130,0)+3,1)*12</f>
        <v>2400</v>
      </c>
      <c r="H601" s="7">
        <f>(INDEX('Project Pipeline'!$B$8:$B$130,MATCH($B601,'Project Pipeline'!$A$7:$A$130,0)+6,1)*INDEX('Project Pipeline'!$B$8:$B$130,MATCH($B601,'Project Pipeline'!$A$7:$A$130,0)+13,1)+INDEX('Project Pipeline'!$B$8:$B$130,MATCH($B601,'Project Pipeline'!$A$7:$A$130,0)+7,1)*(INDEX('Project Pipeline'!$B$8:$B$130,MATCH($B601,'Project Pipeline'!$A$7:$A$130,0)+14,1)-INDEX('Project Pipeline'!$B$8:$B$130,MATCH($B601,'Project Pipeline'!$A$7:$A$130,0)+13,1)))/INDEX('Project Pipeline'!$B$8:$B$130,MATCH($B601,'Project Pipeline'!$A$7:$A$130,0)+14,1)</f>
        <v>0.75</v>
      </c>
      <c r="I601" s="6">
        <f>INDEX('Project Pipeline'!$B$8:$B$130,MATCH($B601,'Project Pipeline'!$A$7:$A$130,0)+13,1)</f>
        <v>21.124739598583997</v>
      </c>
      <c r="J601" s="6">
        <f>INDEX('Project Pipeline'!$B$8:$B$130,MATCH($B601,'Project Pipeline'!$A$7:$A$130,0)+14,1)</f>
        <v>60</v>
      </c>
    </row>
    <row r="602" spans="1:10" x14ac:dyDescent="0.2">
      <c r="A602" s="604">
        <f t="shared" si="93"/>
        <v>29</v>
      </c>
      <c r="B602" s="604" t="s">
        <v>14</v>
      </c>
      <c r="C602" s="2">
        <f t="shared" si="94"/>
        <v>14</v>
      </c>
      <c r="D602" s="28" t="str">
        <f t="shared" si="92"/>
        <v>029-014</v>
      </c>
      <c r="E602" s="604">
        <f t="shared" si="91"/>
        <v>38</v>
      </c>
      <c r="F602" s="32">
        <f>INDEX('Project Pipeline'!$B$8:$B$130,MATCH($B602,'Project Pipeline'!$A$7:$A$130,0),1)</f>
        <v>2000</v>
      </c>
      <c r="G602" s="32">
        <f>INDEX('Project Pipeline'!$B$8:$B$130,MATCH($B602,'Project Pipeline'!$A$7:$A$130,0)+3,1)*12</f>
        <v>2400</v>
      </c>
      <c r="H602" s="7">
        <f>(INDEX('Project Pipeline'!$B$8:$B$130,MATCH($B602,'Project Pipeline'!$A$7:$A$130,0)+6,1)*INDEX('Project Pipeline'!$B$8:$B$130,MATCH($B602,'Project Pipeline'!$A$7:$A$130,0)+13,1)+INDEX('Project Pipeline'!$B$8:$B$130,MATCH($B602,'Project Pipeline'!$A$7:$A$130,0)+7,1)*(INDEX('Project Pipeline'!$B$8:$B$130,MATCH($B602,'Project Pipeline'!$A$7:$A$130,0)+14,1)-INDEX('Project Pipeline'!$B$8:$B$130,MATCH($B602,'Project Pipeline'!$A$7:$A$130,0)+13,1)))/INDEX('Project Pipeline'!$B$8:$B$130,MATCH($B602,'Project Pipeline'!$A$7:$A$130,0)+14,1)</f>
        <v>0.75</v>
      </c>
      <c r="I602" s="6">
        <f>INDEX('Project Pipeline'!$B$8:$B$130,MATCH($B602,'Project Pipeline'!$A$7:$A$130,0)+13,1)</f>
        <v>21.124739598583997</v>
      </c>
      <c r="J602" s="6">
        <f>INDEX('Project Pipeline'!$B$8:$B$130,MATCH($B602,'Project Pipeline'!$A$7:$A$130,0)+14,1)</f>
        <v>60</v>
      </c>
    </row>
    <row r="603" spans="1:10" x14ac:dyDescent="0.2">
      <c r="A603" s="604">
        <f t="shared" si="93"/>
        <v>29</v>
      </c>
      <c r="B603" s="604" t="s">
        <v>14</v>
      </c>
      <c r="C603" s="2">
        <f t="shared" si="94"/>
        <v>15</v>
      </c>
      <c r="D603" s="28" t="str">
        <f t="shared" si="92"/>
        <v>029-015</v>
      </c>
      <c r="E603" s="604">
        <f t="shared" si="91"/>
        <v>40</v>
      </c>
      <c r="F603" s="32">
        <f>INDEX('Project Pipeline'!$B$8:$B$130,MATCH($B603,'Project Pipeline'!$A$7:$A$130,0),1)</f>
        <v>2000</v>
      </c>
      <c r="G603" s="32">
        <f>INDEX('Project Pipeline'!$B$8:$B$130,MATCH($B603,'Project Pipeline'!$A$7:$A$130,0)+3,1)*12</f>
        <v>2400</v>
      </c>
      <c r="H603" s="7">
        <f>(INDEX('Project Pipeline'!$B$8:$B$130,MATCH($B603,'Project Pipeline'!$A$7:$A$130,0)+6,1)*INDEX('Project Pipeline'!$B$8:$B$130,MATCH($B603,'Project Pipeline'!$A$7:$A$130,0)+13,1)+INDEX('Project Pipeline'!$B$8:$B$130,MATCH($B603,'Project Pipeline'!$A$7:$A$130,0)+7,1)*(INDEX('Project Pipeline'!$B$8:$B$130,MATCH($B603,'Project Pipeline'!$A$7:$A$130,0)+14,1)-INDEX('Project Pipeline'!$B$8:$B$130,MATCH($B603,'Project Pipeline'!$A$7:$A$130,0)+13,1)))/INDEX('Project Pipeline'!$B$8:$B$130,MATCH($B603,'Project Pipeline'!$A$7:$A$130,0)+14,1)</f>
        <v>0.75</v>
      </c>
      <c r="I603" s="6">
        <f>INDEX('Project Pipeline'!$B$8:$B$130,MATCH($B603,'Project Pipeline'!$A$7:$A$130,0)+13,1)</f>
        <v>21.124739598583997</v>
      </c>
      <c r="J603" s="6">
        <f>INDEX('Project Pipeline'!$B$8:$B$130,MATCH($B603,'Project Pipeline'!$A$7:$A$130,0)+14,1)</f>
        <v>60</v>
      </c>
    </row>
    <row r="604" spans="1:10" x14ac:dyDescent="0.2">
      <c r="A604" s="604">
        <f t="shared" si="93"/>
        <v>29</v>
      </c>
      <c r="B604" s="604" t="s">
        <v>14</v>
      </c>
      <c r="C604" s="2">
        <f t="shared" si="94"/>
        <v>16</v>
      </c>
      <c r="D604" s="28" t="str">
        <f t="shared" si="92"/>
        <v>029-016</v>
      </c>
      <c r="E604" s="604">
        <f t="shared" si="91"/>
        <v>42</v>
      </c>
      <c r="F604" s="32">
        <f>INDEX('Project Pipeline'!$B$8:$B$130,MATCH($B604,'Project Pipeline'!$A$7:$A$130,0),1)</f>
        <v>2000</v>
      </c>
      <c r="G604" s="32">
        <f>INDEX('Project Pipeline'!$B$8:$B$130,MATCH($B604,'Project Pipeline'!$A$7:$A$130,0)+3,1)*12</f>
        <v>2400</v>
      </c>
      <c r="H604" s="7">
        <f>(INDEX('Project Pipeline'!$B$8:$B$130,MATCH($B604,'Project Pipeline'!$A$7:$A$130,0)+6,1)*INDEX('Project Pipeline'!$B$8:$B$130,MATCH($B604,'Project Pipeline'!$A$7:$A$130,0)+13,1)+INDEX('Project Pipeline'!$B$8:$B$130,MATCH($B604,'Project Pipeline'!$A$7:$A$130,0)+7,1)*(INDEX('Project Pipeline'!$B$8:$B$130,MATCH($B604,'Project Pipeline'!$A$7:$A$130,0)+14,1)-INDEX('Project Pipeline'!$B$8:$B$130,MATCH($B604,'Project Pipeline'!$A$7:$A$130,0)+13,1)))/INDEX('Project Pipeline'!$B$8:$B$130,MATCH($B604,'Project Pipeline'!$A$7:$A$130,0)+14,1)</f>
        <v>0.75</v>
      </c>
      <c r="I604" s="6">
        <f>INDEX('Project Pipeline'!$B$8:$B$130,MATCH($B604,'Project Pipeline'!$A$7:$A$130,0)+13,1)</f>
        <v>21.124739598583997</v>
      </c>
      <c r="J604" s="6">
        <f>INDEX('Project Pipeline'!$B$8:$B$130,MATCH($B604,'Project Pipeline'!$A$7:$A$130,0)+14,1)</f>
        <v>60</v>
      </c>
    </row>
    <row r="605" spans="1:10" x14ac:dyDescent="0.2">
      <c r="A605" s="604">
        <f t="shared" si="93"/>
        <v>29</v>
      </c>
      <c r="B605" s="604" t="s">
        <v>14</v>
      </c>
      <c r="C605" s="2">
        <f t="shared" si="94"/>
        <v>17</v>
      </c>
      <c r="D605" s="28" t="str">
        <f t="shared" si="92"/>
        <v>029-017</v>
      </c>
      <c r="E605" s="604">
        <f t="shared" si="91"/>
        <v>44</v>
      </c>
      <c r="F605" s="32">
        <f>INDEX('Project Pipeline'!$B$8:$B$130,MATCH($B605,'Project Pipeline'!$A$7:$A$130,0),1)</f>
        <v>2000</v>
      </c>
      <c r="G605" s="32">
        <f>INDEX('Project Pipeline'!$B$8:$B$130,MATCH($B605,'Project Pipeline'!$A$7:$A$130,0)+3,1)*12</f>
        <v>2400</v>
      </c>
      <c r="H605" s="7">
        <f>(INDEX('Project Pipeline'!$B$8:$B$130,MATCH($B605,'Project Pipeline'!$A$7:$A$130,0)+6,1)*INDEX('Project Pipeline'!$B$8:$B$130,MATCH($B605,'Project Pipeline'!$A$7:$A$130,0)+13,1)+INDEX('Project Pipeline'!$B$8:$B$130,MATCH($B605,'Project Pipeline'!$A$7:$A$130,0)+7,1)*(INDEX('Project Pipeline'!$B$8:$B$130,MATCH($B605,'Project Pipeline'!$A$7:$A$130,0)+14,1)-INDEX('Project Pipeline'!$B$8:$B$130,MATCH($B605,'Project Pipeline'!$A$7:$A$130,0)+13,1)))/INDEX('Project Pipeline'!$B$8:$B$130,MATCH($B605,'Project Pipeline'!$A$7:$A$130,0)+14,1)</f>
        <v>0.75</v>
      </c>
      <c r="I605" s="6">
        <f>INDEX('Project Pipeline'!$B$8:$B$130,MATCH($B605,'Project Pipeline'!$A$7:$A$130,0)+13,1)</f>
        <v>21.124739598583997</v>
      </c>
      <c r="J605" s="6">
        <f>INDEX('Project Pipeline'!$B$8:$B$130,MATCH($B605,'Project Pipeline'!$A$7:$A$130,0)+14,1)</f>
        <v>60</v>
      </c>
    </row>
    <row r="606" spans="1:10" x14ac:dyDescent="0.2">
      <c r="A606" s="604">
        <f t="shared" si="93"/>
        <v>29</v>
      </c>
      <c r="B606" s="604" t="s">
        <v>14</v>
      </c>
      <c r="C606" s="2">
        <f t="shared" si="94"/>
        <v>18</v>
      </c>
      <c r="D606" s="28" t="str">
        <f t="shared" si="92"/>
        <v>029-018</v>
      </c>
      <c r="E606" s="604">
        <f t="shared" si="91"/>
        <v>46</v>
      </c>
      <c r="F606" s="32">
        <f>INDEX('Project Pipeline'!$B$8:$B$130,MATCH($B606,'Project Pipeline'!$A$7:$A$130,0),1)</f>
        <v>2000</v>
      </c>
      <c r="G606" s="32">
        <f>INDEX('Project Pipeline'!$B$8:$B$130,MATCH($B606,'Project Pipeline'!$A$7:$A$130,0)+3,1)*12</f>
        <v>2400</v>
      </c>
      <c r="H606" s="7">
        <f>(INDEX('Project Pipeline'!$B$8:$B$130,MATCH($B606,'Project Pipeline'!$A$7:$A$130,0)+6,1)*INDEX('Project Pipeline'!$B$8:$B$130,MATCH($B606,'Project Pipeline'!$A$7:$A$130,0)+13,1)+INDEX('Project Pipeline'!$B$8:$B$130,MATCH($B606,'Project Pipeline'!$A$7:$A$130,0)+7,1)*(INDEX('Project Pipeline'!$B$8:$B$130,MATCH($B606,'Project Pipeline'!$A$7:$A$130,0)+14,1)-INDEX('Project Pipeline'!$B$8:$B$130,MATCH($B606,'Project Pipeline'!$A$7:$A$130,0)+13,1)))/INDEX('Project Pipeline'!$B$8:$B$130,MATCH($B606,'Project Pipeline'!$A$7:$A$130,0)+14,1)</f>
        <v>0.75</v>
      </c>
      <c r="I606" s="6">
        <f>INDEX('Project Pipeline'!$B$8:$B$130,MATCH($B606,'Project Pipeline'!$A$7:$A$130,0)+13,1)</f>
        <v>21.124739598583997</v>
      </c>
      <c r="J606" s="6">
        <f>INDEX('Project Pipeline'!$B$8:$B$130,MATCH($B606,'Project Pipeline'!$A$7:$A$130,0)+14,1)</f>
        <v>60</v>
      </c>
    </row>
    <row r="607" spans="1:10" x14ac:dyDescent="0.2">
      <c r="A607" s="604">
        <f t="shared" si="93"/>
        <v>29</v>
      </c>
      <c r="B607" s="604" t="s">
        <v>41</v>
      </c>
      <c r="C607" s="2">
        <f t="shared" si="94"/>
        <v>19</v>
      </c>
      <c r="D607" s="28" t="str">
        <f t="shared" si="92"/>
        <v>029-019</v>
      </c>
      <c r="E607" s="604">
        <f t="shared" si="91"/>
        <v>40</v>
      </c>
      <c r="F607" s="32">
        <f>INDEX('Project Pipeline'!$B$8:$B$130,MATCH($B607,'Project Pipeline'!$A$7:$A$130,0),1)</f>
        <v>25000</v>
      </c>
      <c r="G607" s="32">
        <f>INDEX('Project Pipeline'!$B$8:$B$130,MATCH($B607,'Project Pipeline'!$A$7:$A$130,0)+3,1)*12</f>
        <v>24000</v>
      </c>
      <c r="H607" s="7">
        <f>(INDEX('Project Pipeline'!$B$8:$B$130,MATCH($B607,'Project Pipeline'!$A$7:$A$130,0)+6,1)*INDEX('Project Pipeline'!$B$8:$B$130,MATCH($B607,'Project Pipeline'!$A$7:$A$130,0)+13,1)+INDEX('Project Pipeline'!$B$8:$B$130,MATCH($B607,'Project Pipeline'!$A$7:$A$130,0)+7,1)*(INDEX('Project Pipeline'!$B$8:$B$130,MATCH($B607,'Project Pipeline'!$A$7:$A$130,0)+14,1)-INDEX('Project Pipeline'!$B$8:$B$130,MATCH($B607,'Project Pipeline'!$A$7:$A$130,0)+13,1)))/INDEX('Project Pipeline'!$B$8:$B$130,MATCH($B607,'Project Pipeline'!$A$7:$A$130,0)+14,1)</f>
        <v>0.74999999999999989</v>
      </c>
      <c r="I607" s="6">
        <f>INDEX('Project Pipeline'!$B$8:$B$130,MATCH($B607,'Project Pipeline'!$A$7:$A$130,0)+13,1)</f>
        <v>26.772988721793375</v>
      </c>
      <c r="J607" s="6">
        <f>INDEX('Project Pipeline'!$B$8:$B$130,MATCH($B607,'Project Pipeline'!$A$7:$A$130,0)+14,1)</f>
        <v>120</v>
      </c>
    </row>
    <row r="608" spans="1:10" x14ac:dyDescent="0.2">
      <c r="A608" s="604">
        <f t="shared" si="93"/>
        <v>29</v>
      </c>
      <c r="B608" s="604" t="s">
        <v>41</v>
      </c>
      <c r="C608" s="2">
        <f t="shared" si="94"/>
        <v>20</v>
      </c>
      <c r="D608" s="28" t="str">
        <f t="shared" si="92"/>
        <v>029-020</v>
      </c>
      <c r="E608" s="604">
        <f t="shared" si="91"/>
        <v>46</v>
      </c>
      <c r="F608" s="32">
        <f>INDEX('Project Pipeline'!$B$8:$B$130,MATCH($B608,'Project Pipeline'!$A$7:$A$130,0),1)</f>
        <v>25000</v>
      </c>
      <c r="G608" s="32">
        <f>INDEX('Project Pipeline'!$B$8:$B$130,MATCH($B608,'Project Pipeline'!$A$7:$A$130,0)+3,1)*12</f>
        <v>24000</v>
      </c>
      <c r="H608" s="7">
        <f>(INDEX('Project Pipeline'!$B$8:$B$130,MATCH($B608,'Project Pipeline'!$A$7:$A$130,0)+6,1)*INDEX('Project Pipeline'!$B$8:$B$130,MATCH($B608,'Project Pipeline'!$A$7:$A$130,0)+13,1)+INDEX('Project Pipeline'!$B$8:$B$130,MATCH($B608,'Project Pipeline'!$A$7:$A$130,0)+7,1)*(INDEX('Project Pipeline'!$B$8:$B$130,MATCH($B608,'Project Pipeline'!$A$7:$A$130,0)+14,1)-INDEX('Project Pipeline'!$B$8:$B$130,MATCH($B608,'Project Pipeline'!$A$7:$A$130,0)+13,1)))/INDEX('Project Pipeline'!$B$8:$B$130,MATCH($B608,'Project Pipeline'!$A$7:$A$130,0)+14,1)</f>
        <v>0.74999999999999989</v>
      </c>
      <c r="I608" s="6">
        <f>INDEX('Project Pipeline'!$B$8:$B$130,MATCH($B608,'Project Pipeline'!$A$7:$A$130,0)+13,1)</f>
        <v>26.772988721793375</v>
      </c>
      <c r="J608" s="6">
        <f>INDEX('Project Pipeline'!$B$8:$B$130,MATCH($B608,'Project Pipeline'!$A$7:$A$130,0)+14,1)</f>
        <v>120</v>
      </c>
    </row>
    <row r="609" spans="1:10" x14ac:dyDescent="0.2">
      <c r="A609" s="604">
        <f>A589+1</f>
        <v>30</v>
      </c>
      <c r="B609" s="604" t="s">
        <v>15</v>
      </c>
      <c r="C609" s="2">
        <v>1</v>
      </c>
      <c r="D609" s="28" t="str">
        <f t="shared" si="92"/>
        <v>030-001</v>
      </c>
      <c r="E609" s="604">
        <f t="shared" si="91"/>
        <v>34</v>
      </c>
      <c r="F609" s="32">
        <f>INDEX('Project Pipeline'!$B$8:$B$130,MATCH($B609,'Project Pipeline'!$A$7:$A$130,0),1)</f>
        <v>15000</v>
      </c>
      <c r="G609" s="32">
        <f>INDEX('Project Pipeline'!$B$8:$B$130,MATCH($B609,'Project Pipeline'!$A$7:$A$130,0)+3,1)*12</f>
        <v>6000</v>
      </c>
      <c r="H609" s="7">
        <f>(INDEX('Project Pipeline'!$B$8:$B$130,MATCH($B609,'Project Pipeline'!$A$7:$A$130,0)+6,1)*INDEX('Project Pipeline'!$B$8:$B$130,MATCH($B609,'Project Pipeline'!$A$7:$A$130,0)+13,1)+INDEX('Project Pipeline'!$B$8:$B$130,MATCH($B609,'Project Pipeline'!$A$7:$A$130,0)+7,1)*(INDEX('Project Pipeline'!$B$8:$B$130,MATCH($B609,'Project Pipeline'!$A$7:$A$130,0)+14,1)-INDEX('Project Pipeline'!$B$8:$B$130,MATCH($B609,'Project Pipeline'!$A$7:$A$130,0)+13,1)))/INDEX('Project Pipeline'!$B$8:$B$130,MATCH($B609,'Project Pipeline'!$A$7:$A$130,0)+14,1)</f>
        <v>0.75</v>
      </c>
      <c r="I609" s="6">
        <f>INDEX('Project Pipeline'!$B$8:$B$130,MATCH($B609,'Project Pipeline'!$A$7:$A$130,0)+13,1)</f>
        <v>71.513178015521419</v>
      </c>
      <c r="J609" s="6">
        <f>INDEX('Project Pipeline'!$B$8:$B$130,MATCH($B609,'Project Pipeline'!$A$7:$A$130,0)+14,1)</f>
        <v>96</v>
      </c>
    </row>
    <row r="610" spans="1:10" x14ac:dyDescent="0.2">
      <c r="A610" s="604">
        <f t="shared" ref="A610:A673" si="95">A590+1</f>
        <v>30</v>
      </c>
      <c r="B610" s="604" t="s">
        <v>15</v>
      </c>
      <c r="C610" s="2">
        <f t="shared" ref="C610:C628" si="96">C609+1</f>
        <v>2</v>
      </c>
      <c r="D610" s="28" t="str">
        <f t="shared" si="92"/>
        <v>030-002</v>
      </c>
      <c r="E610" s="604">
        <f t="shared" si="91"/>
        <v>38</v>
      </c>
      <c r="F610" s="32">
        <f>INDEX('Project Pipeline'!$B$8:$B$130,MATCH($B610,'Project Pipeline'!$A$7:$A$130,0),1)</f>
        <v>15000</v>
      </c>
      <c r="G610" s="32">
        <f>INDEX('Project Pipeline'!$B$8:$B$130,MATCH($B610,'Project Pipeline'!$A$7:$A$130,0)+3,1)*12</f>
        <v>6000</v>
      </c>
      <c r="H610" s="7">
        <f>(INDEX('Project Pipeline'!$B$8:$B$130,MATCH($B610,'Project Pipeline'!$A$7:$A$130,0)+6,1)*INDEX('Project Pipeline'!$B$8:$B$130,MATCH($B610,'Project Pipeline'!$A$7:$A$130,0)+13,1)+INDEX('Project Pipeline'!$B$8:$B$130,MATCH($B610,'Project Pipeline'!$A$7:$A$130,0)+7,1)*(INDEX('Project Pipeline'!$B$8:$B$130,MATCH($B610,'Project Pipeline'!$A$7:$A$130,0)+14,1)-INDEX('Project Pipeline'!$B$8:$B$130,MATCH($B610,'Project Pipeline'!$A$7:$A$130,0)+13,1)))/INDEX('Project Pipeline'!$B$8:$B$130,MATCH($B610,'Project Pipeline'!$A$7:$A$130,0)+14,1)</f>
        <v>0.75</v>
      </c>
      <c r="I610" s="6">
        <f>INDEX('Project Pipeline'!$B$8:$B$130,MATCH($B610,'Project Pipeline'!$A$7:$A$130,0)+13,1)</f>
        <v>71.513178015521419</v>
      </c>
      <c r="J610" s="6">
        <f>INDEX('Project Pipeline'!$B$8:$B$130,MATCH($B610,'Project Pipeline'!$A$7:$A$130,0)+14,1)</f>
        <v>96</v>
      </c>
    </row>
    <row r="611" spans="1:10" x14ac:dyDescent="0.2">
      <c r="A611" s="604">
        <f t="shared" si="95"/>
        <v>30</v>
      </c>
      <c r="B611" s="604" t="s">
        <v>15</v>
      </c>
      <c r="C611" s="2">
        <f t="shared" si="96"/>
        <v>3</v>
      </c>
      <c r="D611" s="28" t="str">
        <f t="shared" si="92"/>
        <v>030-003</v>
      </c>
      <c r="E611" s="604">
        <f t="shared" si="91"/>
        <v>41</v>
      </c>
      <c r="F611" s="32">
        <f>INDEX('Project Pipeline'!$B$8:$B$130,MATCH($B611,'Project Pipeline'!$A$7:$A$130,0),1)</f>
        <v>15000</v>
      </c>
      <c r="G611" s="32">
        <f>INDEX('Project Pipeline'!$B$8:$B$130,MATCH($B611,'Project Pipeline'!$A$7:$A$130,0)+3,1)*12</f>
        <v>6000</v>
      </c>
      <c r="H611" s="7">
        <f>(INDEX('Project Pipeline'!$B$8:$B$130,MATCH($B611,'Project Pipeline'!$A$7:$A$130,0)+6,1)*INDEX('Project Pipeline'!$B$8:$B$130,MATCH($B611,'Project Pipeline'!$A$7:$A$130,0)+13,1)+INDEX('Project Pipeline'!$B$8:$B$130,MATCH($B611,'Project Pipeline'!$A$7:$A$130,0)+7,1)*(INDEX('Project Pipeline'!$B$8:$B$130,MATCH($B611,'Project Pipeline'!$A$7:$A$130,0)+14,1)-INDEX('Project Pipeline'!$B$8:$B$130,MATCH($B611,'Project Pipeline'!$A$7:$A$130,0)+13,1)))/INDEX('Project Pipeline'!$B$8:$B$130,MATCH($B611,'Project Pipeline'!$A$7:$A$130,0)+14,1)</f>
        <v>0.75</v>
      </c>
      <c r="I611" s="6">
        <f>INDEX('Project Pipeline'!$B$8:$B$130,MATCH($B611,'Project Pipeline'!$A$7:$A$130,0)+13,1)</f>
        <v>71.513178015521419</v>
      </c>
      <c r="J611" s="6">
        <f>INDEX('Project Pipeline'!$B$8:$B$130,MATCH($B611,'Project Pipeline'!$A$7:$A$130,0)+14,1)</f>
        <v>96</v>
      </c>
    </row>
    <row r="612" spans="1:10" x14ac:dyDescent="0.2">
      <c r="A612" s="604">
        <f t="shared" si="95"/>
        <v>30</v>
      </c>
      <c r="B612" s="604" t="s">
        <v>15</v>
      </c>
      <c r="C612" s="2">
        <f t="shared" si="96"/>
        <v>4</v>
      </c>
      <c r="D612" s="28" t="str">
        <f t="shared" si="92"/>
        <v>030-004</v>
      </c>
      <c r="E612" s="604">
        <f t="shared" si="91"/>
        <v>43</v>
      </c>
      <c r="F612" s="32">
        <f>INDEX('Project Pipeline'!$B$8:$B$130,MATCH($B612,'Project Pipeline'!$A$7:$A$130,0),1)</f>
        <v>15000</v>
      </c>
      <c r="G612" s="32">
        <f>INDEX('Project Pipeline'!$B$8:$B$130,MATCH($B612,'Project Pipeline'!$A$7:$A$130,0)+3,1)*12</f>
        <v>6000</v>
      </c>
      <c r="H612" s="7">
        <f>(INDEX('Project Pipeline'!$B$8:$B$130,MATCH($B612,'Project Pipeline'!$A$7:$A$130,0)+6,1)*INDEX('Project Pipeline'!$B$8:$B$130,MATCH($B612,'Project Pipeline'!$A$7:$A$130,0)+13,1)+INDEX('Project Pipeline'!$B$8:$B$130,MATCH($B612,'Project Pipeline'!$A$7:$A$130,0)+7,1)*(INDEX('Project Pipeline'!$B$8:$B$130,MATCH($B612,'Project Pipeline'!$A$7:$A$130,0)+14,1)-INDEX('Project Pipeline'!$B$8:$B$130,MATCH($B612,'Project Pipeline'!$A$7:$A$130,0)+13,1)))/INDEX('Project Pipeline'!$B$8:$B$130,MATCH($B612,'Project Pipeline'!$A$7:$A$130,0)+14,1)</f>
        <v>0.75</v>
      </c>
      <c r="I612" s="6">
        <f>INDEX('Project Pipeline'!$B$8:$B$130,MATCH($B612,'Project Pipeline'!$A$7:$A$130,0)+13,1)</f>
        <v>71.513178015521419</v>
      </c>
      <c r="J612" s="6">
        <f>INDEX('Project Pipeline'!$B$8:$B$130,MATCH($B612,'Project Pipeline'!$A$7:$A$130,0)+14,1)</f>
        <v>96</v>
      </c>
    </row>
    <row r="613" spans="1:10" x14ac:dyDescent="0.2">
      <c r="A613" s="604">
        <f t="shared" si="95"/>
        <v>30</v>
      </c>
      <c r="B613" s="604" t="s">
        <v>463</v>
      </c>
      <c r="C613" s="2">
        <f t="shared" si="96"/>
        <v>5</v>
      </c>
      <c r="D613" s="28" t="str">
        <f t="shared" si="92"/>
        <v>030-005</v>
      </c>
      <c r="E613" s="604">
        <f t="shared" si="91"/>
        <v>44</v>
      </c>
      <c r="F613" s="32">
        <f>INDEX('Project Pipeline'!$B$8:$B$130,MATCH($B613,'Project Pipeline'!$A$7:$A$130,0),1)</f>
        <v>20000</v>
      </c>
      <c r="G613" s="32">
        <f>INDEX('Project Pipeline'!$B$8:$B$130,MATCH($B613,'Project Pipeline'!$A$7:$A$130,0)+3,1)*12</f>
        <v>30000</v>
      </c>
      <c r="H613" s="7">
        <f>(INDEX('Project Pipeline'!$B$8:$B$130,MATCH($B613,'Project Pipeline'!$A$7:$A$130,0)+6,1)*INDEX('Project Pipeline'!$B$8:$B$130,MATCH($B613,'Project Pipeline'!$A$7:$A$130,0)+13,1)+INDEX('Project Pipeline'!$B$8:$B$130,MATCH($B613,'Project Pipeline'!$A$7:$A$130,0)+7,1)*(INDEX('Project Pipeline'!$B$8:$B$130,MATCH($B613,'Project Pipeline'!$A$7:$A$130,0)+14,1)-INDEX('Project Pipeline'!$B$8:$B$130,MATCH($B613,'Project Pipeline'!$A$7:$A$130,0)+13,1)))/INDEX('Project Pipeline'!$B$8:$B$130,MATCH($B613,'Project Pipeline'!$A$7:$A$130,0)+14,1)</f>
        <v>0.75</v>
      </c>
      <c r="I613" s="6">
        <f>INDEX('Project Pipeline'!$B$8:$B$130,MATCH($B613,'Project Pipeline'!$A$7:$A$130,0)+13,1)</f>
        <v>28.691659673197091</v>
      </c>
      <c r="J613" s="6">
        <f>INDEX('Project Pipeline'!$B$8:$B$130,MATCH($B613,'Project Pipeline'!$A$7:$A$130,0)+14,1)</f>
        <v>60</v>
      </c>
    </row>
    <row r="614" spans="1:10" x14ac:dyDescent="0.2">
      <c r="A614" s="604">
        <f t="shared" si="95"/>
        <v>30</v>
      </c>
      <c r="B614" s="604" t="s">
        <v>463</v>
      </c>
      <c r="C614" s="2">
        <f t="shared" si="96"/>
        <v>6</v>
      </c>
      <c r="D614" s="28" t="str">
        <f t="shared" si="92"/>
        <v>030-006</v>
      </c>
      <c r="E614" s="604">
        <f t="shared" si="91"/>
        <v>44</v>
      </c>
      <c r="F614" s="32">
        <f>INDEX('Project Pipeline'!$B$8:$B$130,MATCH($B614,'Project Pipeline'!$A$7:$A$130,0),1)</f>
        <v>20000</v>
      </c>
      <c r="G614" s="32">
        <f>INDEX('Project Pipeline'!$B$8:$B$130,MATCH($B614,'Project Pipeline'!$A$7:$A$130,0)+3,1)*12</f>
        <v>30000</v>
      </c>
      <c r="H614" s="7">
        <f>(INDEX('Project Pipeline'!$B$8:$B$130,MATCH($B614,'Project Pipeline'!$A$7:$A$130,0)+6,1)*INDEX('Project Pipeline'!$B$8:$B$130,MATCH($B614,'Project Pipeline'!$A$7:$A$130,0)+13,1)+INDEX('Project Pipeline'!$B$8:$B$130,MATCH($B614,'Project Pipeline'!$A$7:$A$130,0)+7,1)*(INDEX('Project Pipeline'!$B$8:$B$130,MATCH($B614,'Project Pipeline'!$A$7:$A$130,0)+14,1)-INDEX('Project Pipeline'!$B$8:$B$130,MATCH($B614,'Project Pipeline'!$A$7:$A$130,0)+13,1)))/INDEX('Project Pipeline'!$B$8:$B$130,MATCH($B614,'Project Pipeline'!$A$7:$A$130,0)+14,1)</f>
        <v>0.75</v>
      </c>
      <c r="I614" s="6">
        <f>INDEX('Project Pipeline'!$B$8:$B$130,MATCH($B614,'Project Pipeline'!$A$7:$A$130,0)+13,1)</f>
        <v>28.691659673197091</v>
      </c>
      <c r="J614" s="6">
        <f>INDEX('Project Pipeline'!$B$8:$B$130,MATCH($B614,'Project Pipeline'!$A$7:$A$130,0)+14,1)</f>
        <v>60</v>
      </c>
    </row>
    <row r="615" spans="1:10" x14ac:dyDescent="0.2">
      <c r="A615" s="604">
        <f t="shared" si="95"/>
        <v>30</v>
      </c>
      <c r="B615" s="604" t="s">
        <v>463</v>
      </c>
      <c r="C615" s="2">
        <f t="shared" si="96"/>
        <v>7</v>
      </c>
      <c r="D615" s="28" t="str">
        <f t="shared" si="92"/>
        <v>030-007</v>
      </c>
      <c r="E615" s="604">
        <f t="shared" si="91"/>
        <v>45</v>
      </c>
      <c r="F615" s="32">
        <f>INDEX('Project Pipeline'!$B$8:$B$130,MATCH($B615,'Project Pipeline'!$A$7:$A$130,0),1)</f>
        <v>20000</v>
      </c>
      <c r="G615" s="32">
        <f>INDEX('Project Pipeline'!$B$8:$B$130,MATCH($B615,'Project Pipeline'!$A$7:$A$130,0)+3,1)*12</f>
        <v>30000</v>
      </c>
      <c r="H615" s="7">
        <f>(INDEX('Project Pipeline'!$B$8:$B$130,MATCH($B615,'Project Pipeline'!$A$7:$A$130,0)+6,1)*INDEX('Project Pipeline'!$B$8:$B$130,MATCH($B615,'Project Pipeline'!$A$7:$A$130,0)+13,1)+INDEX('Project Pipeline'!$B$8:$B$130,MATCH($B615,'Project Pipeline'!$A$7:$A$130,0)+7,1)*(INDEX('Project Pipeline'!$B$8:$B$130,MATCH($B615,'Project Pipeline'!$A$7:$A$130,0)+14,1)-INDEX('Project Pipeline'!$B$8:$B$130,MATCH($B615,'Project Pipeline'!$A$7:$A$130,0)+13,1)))/INDEX('Project Pipeline'!$B$8:$B$130,MATCH($B615,'Project Pipeline'!$A$7:$A$130,0)+14,1)</f>
        <v>0.75</v>
      </c>
      <c r="I615" s="6">
        <f>INDEX('Project Pipeline'!$B$8:$B$130,MATCH($B615,'Project Pipeline'!$A$7:$A$130,0)+13,1)</f>
        <v>28.691659673197091</v>
      </c>
      <c r="J615" s="6">
        <f>INDEX('Project Pipeline'!$B$8:$B$130,MATCH($B615,'Project Pipeline'!$A$7:$A$130,0)+14,1)</f>
        <v>60</v>
      </c>
    </row>
    <row r="616" spans="1:10" x14ac:dyDescent="0.2">
      <c r="A616" s="604">
        <f t="shared" si="95"/>
        <v>30</v>
      </c>
      <c r="B616" s="604" t="s">
        <v>463</v>
      </c>
      <c r="C616" s="2">
        <f t="shared" si="96"/>
        <v>8</v>
      </c>
      <c r="D616" s="28" t="str">
        <f t="shared" si="92"/>
        <v>030-008</v>
      </c>
      <c r="E616" s="604">
        <f t="shared" si="91"/>
        <v>45</v>
      </c>
      <c r="F616" s="32">
        <f>INDEX('Project Pipeline'!$B$8:$B$130,MATCH($B616,'Project Pipeline'!$A$7:$A$130,0),1)</f>
        <v>20000</v>
      </c>
      <c r="G616" s="32">
        <f>INDEX('Project Pipeline'!$B$8:$B$130,MATCH($B616,'Project Pipeline'!$A$7:$A$130,0)+3,1)*12</f>
        <v>30000</v>
      </c>
      <c r="H616" s="7">
        <f>(INDEX('Project Pipeline'!$B$8:$B$130,MATCH($B616,'Project Pipeline'!$A$7:$A$130,0)+6,1)*INDEX('Project Pipeline'!$B$8:$B$130,MATCH($B616,'Project Pipeline'!$A$7:$A$130,0)+13,1)+INDEX('Project Pipeline'!$B$8:$B$130,MATCH($B616,'Project Pipeline'!$A$7:$A$130,0)+7,1)*(INDEX('Project Pipeline'!$B$8:$B$130,MATCH($B616,'Project Pipeline'!$A$7:$A$130,0)+14,1)-INDEX('Project Pipeline'!$B$8:$B$130,MATCH($B616,'Project Pipeline'!$A$7:$A$130,0)+13,1)))/INDEX('Project Pipeline'!$B$8:$B$130,MATCH($B616,'Project Pipeline'!$A$7:$A$130,0)+14,1)</f>
        <v>0.75</v>
      </c>
      <c r="I616" s="6">
        <f>INDEX('Project Pipeline'!$B$8:$B$130,MATCH($B616,'Project Pipeline'!$A$7:$A$130,0)+13,1)</f>
        <v>28.691659673197091</v>
      </c>
      <c r="J616" s="6">
        <f>INDEX('Project Pipeline'!$B$8:$B$130,MATCH($B616,'Project Pipeline'!$A$7:$A$130,0)+14,1)</f>
        <v>60</v>
      </c>
    </row>
    <row r="617" spans="1:10" x14ac:dyDescent="0.2">
      <c r="A617" s="604">
        <f t="shared" si="95"/>
        <v>30</v>
      </c>
      <c r="B617" s="604" t="s">
        <v>464</v>
      </c>
      <c r="C617" s="2">
        <f t="shared" si="96"/>
        <v>9</v>
      </c>
      <c r="D617" s="28" t="str">
        <f t="shared" si="92"/>
        <v>030-009</v>
      </c>
      <c r="E617" s="604">
        <f t="shared" si="91"/>
        <v>36</v>
      </c>
      <c r="F617" s="32">
        <f>INDEX('Project Pipeline'!$B$8:$B$130,MATCH($B617,'Project Pipeline'!$A$7:$A$130,0),1)</f>
        <v>10000</v>
      </c>
      <c r="G617" s="32">
        <f>INDEX('Project Pipeline'!$B$8:$B$130,MATCH($B617,'Project Pipeline'!$A$7:$A$130,0)+3,1)*12</f>
        <v>4800</v>
      </c>
      <c r="H617" s="7">
        <f>(INDEX('Project Pipeline'!$B$8:$B$130,MATCH($B617,'Project Pipeline'!$A$7:$A$130,0)+6,1)*INDEX('Project Pipeline'!$B$8:$B$130,MATCH($B617,'Project Pipeline'!$A$7:$A$130,0)+13,1)+INDEX('Project Pipeline'!$B$8:$B$130,MATCH($B617,'Project Pipeline'!$A$7:$A$130,0)+7,1)*(INDEX('Project Pipeline'!$B$8:$B$130,MATCH($B617,'Project Pipeline'!$A$7:$A$130,0)+14,1)-INDEX('Project Pipeline'!$B$8:$B$130,MATCH($B617,'Project Pipeline'!$A$7:$A$130,0)+13,1)))/INDEX('Project Pipeline'!$B$8:$B$130,MATCH($B617,'Project Pipeline'!$A$7:$A$130,0)+14,1)</f>
        <v>0.75</v>
      </c>
      <c r="I617" s="6">
        <f>INDEX('Project Pipeline'!$B$8:$B$130,MATCH($B617,'Project Pipeline'!$A$7:$A$130,0)+13,1)</f>
        <v>57.680135957776329</v>
      </c>
      <c r="J617" s="6">
        <f>INDEX('Project Pipeline'!$B$8:$B$130,MATCH($B617,'Project Pipeline'!$A$7:$A$130,0)+14,1)</f>
        <v>60</v>
      </c>
    </row>
    <row r="618" spans="1:10" x14ac:dyDescent="0.2">
      <c r="A618" s="604">
        <f t="shared" si="95"/>
        <v>30</v>
      </c>
      <c r="B618" s="604" t="s">
        <v>464</v>
      </c>
      <c r="C618" s="2">
        <f t="shared" si="96"/>
        <v>10</v>
      </c>
      <c r="D618" s="28" t="str">
        <f t="shared" si="92"/>
        <v>030-010</v>
      </c>
      <c r="E618" s="604">
        <f t="shared" si="91"/>
        <v>39</v>
      </c>
      <c r="F618" s="32">
        <f>INDEX('Project Pipeline'!$B$8:$B$130,MATCH($B618,'Project Pipeline'!$A$7:$A$130,0),1)</f>
        <v>10000</v>
      </c>
      <c r="G618" s="32">
        <f>INDEX('Project Pipeline'!$B$8:$B$130,MATCH($B618,'Project Pipeline'!$A$7:$A$130,0)+3,1)*12</f>
        <v>4800</v>
      </c>
      <c r="H618" s="7">
        <f>(INDEX('Project Pipeline'!$B$8:$B$130,MATCH($B618,'Project Pipeline'!$A$7:$A$130,0)+6,1)*INDEX('Project Pipeline'!$B$8:$B$130,MATCH($B618,'Project Pipeline'!$A$7:$A$130,0)+13,1)+INDEX('Project Pipeline'!$B$8:$B$130,MATCH($B618,'Project Pipeline'!$A$7:$A$130,0)+7,1)*(INDEX('Project Pipeline'!$B$8:$B$130,MATCH($B618,'Project Pipeline'!$A$7:$A$130,0)+14,1)-INDEX('Project Pipeline'!$B$8:$B$130,MATCH($B618,'Project Pipeline'!$A$7:$A$130,0)+13,1)))/INDEX('Project Pipeline'!$B$8:$B$130,MATCH($B618,'Project Pipeline'!$A$7:$A$130,0)+14,1)</f>
        <v>0.75</v>
      </c>
      <c r="I618" s="6">
        <f>INDEX('Project Pipeline'!$B$8:$B$130,MATCH($B618,'Project Pipeline'!$A$7:$A$130,0)+13,1)</f>
        <v>57.680135957776329</v>
      </c>
      <c r="J618" s="6">
        <f>INDEX('Project Pipeline'!$B$8:$B$130,MATCH($B618,'Project Pipeline'!$A$7:$A$130,0)+14,1)</f>
        <v>60</v>
      </c>
    </row>
    <row r="619" spans="1:10" x14ac:dyDescent="0.2">
      <c r="A619" s="604">
        <f t="shared" si="95"/>
        <v>30</v>
      </c>
      <c r="B619" s="604" t="s">
        <v>464</v>
      </c>
      <c r="C619" s="2">
        <f t="shared" si="96"/>
        <v>11</v>
      </c>
      <c r="D619" s="28" t="str">
        <f t="shared" si="92"/>
        <v>030-011</v>
      </c>
      <c r="E619" s="604">
        <f t="shared" si="91"/>
        <v>42</v>
      </c>
      <c r="F619" s="32">
        <f>INDEX('Project Pipeline'!$B$8:$B$130,MATCH($B619,'Project Pipeline'!$A$7:$A$130,0),1)</f>
        <v>10000</v>
      </c>
      <c r="G619" s="32">
        <f>INDEX('Project Pipeline'!$B$8:$B$130,MATCH($B619,'Project Pipeline'!$A$7:$A$130,0)+3,1)*12</f>
        <v>4800</v>
      </c>
      <c r="H619" s="7">
        <f>(INDEX('Project Pipeline'!$B$8:$B$130,MATCH($B619,'Project Pipeline'!$A$7:$A$130,0)+6,1)*INDEX('Project Pipeline'!$B$8:$B$130,MATCH($B619,'Project Pipeline'!$A$7:$A$130,0)+13,1)+INDEX('Project Pipeline'!$B$8:$B$130,MATCH($B619,'Project Pipeline'!$A$7:$A$130,0)+7,1)*(INDEX('Project Pipeline'!$B$8:$B$130,MATCH($B619,'Project Pipeline'!$A$7:$A$130,0)+14,1)-INDEX('Project Pipeline'!$B$8:$B$130,MATCH($B619,'Project Pipeline'!$A$7:$A$130,0)+13,1)))/INDEX('Project Pipeline'!$B$8:$B$130,MATCH($B619,'Project Pipeline'!$A$7:$A$130,0)+14,1)</f>
        <v>0.75</v>
      </c>
      <c r="I619" s="6">
        <f>INDEX('Project Pipeline'!$B$8:$B$130,MATCH($B619,'Project Pipeline'!$A$7:$A$130,0)+13,1)</f>
        <v>57.680135957776329</v>
      </c>
      <c r="J619" s="6">
        <f>INDEX('Project Pipeline'!$B$8:$B$130,MATCH($B619,'Project Pipeline'!$A$7:$A$130,0)+14,1)</f>
        <v>60</v>
      </c>
    </row>
    <row r="620" spans="1:10" x14ac:dyDescent="0.2">
      <c r="A620" s="604">
        <f t="shared" si="95"/>
        <v>30</v>
      </c>
      <c r="B620" s="604" t="s">
        <v>464</v>
      </c>
      <c r="C620" s="2">
        <f t="shared" si="96"/>
        <v>12</v>
      </c>
      <c r="D620" s="28" t="str">
        <f t="shared" si="92"/>
        <v>030-012</v>
      </c>
      <c r="E620" s="604">
        <f t="shared" si="91"/>
        <v>45</v>
      </c>
      <c r="F620" s="32">
        <f>INDEX('Project Pipeline'!$B$8:$B$130,MATCH($B620,'Project Pipeline'!$A$7:$A$130,0),1)</f>
        <v>10000</v>
      </c>
      <c r="G620" s="32">
        <f>INDEX('Project Pipeline'!$B$8:$B$130,MATCH($B620,'Project Pipeline'!$A$7:$A$130,0)+3,1)*12</f>
        <v>4800</v>
      </c>
      <c r="H620" s="7">
        <f>(INDEX('Project Pipeline'!$B$8:$B$130,MATCH($B620,'Project Pipeline'!$A$7:$A$130,0)+6,1)*INDEX('Project Pipeline'!$B$8:$B$130,MATCH($B620,'Project Pipeline'!$A$7:$A$130,0)+13,1)+INDEX('Project Pipeline'!$B$8:$B$130,MATCH($B620,'Project Pipeline'!$A$7:$A$130,0)+7,1)*(INDEX('Project Pipeline'!$B$8:$B$130,MATCH($B620,'Project Pipeline'!$A$7:$A$130,0)+14,1)-INDEX('Project Pipeline'!$B$8:$B$130,MATCH($B620,'Project Pipeline'!$A$7:$A$130,0)+13,1)))/INDEX('Project Pipeline'!$B$8:$B$130,MATCH($B620,'Project Pipeline'!$A$7:$A$130,0)+14,1)</f>
        <v>0.75</v>
      </c>
      <c r="I620" s="6">
        <f>INDEX('Project Pipeline'!$B$8:$B$130,MATCH($B620,'Project Pipeline'!$A$7:$A$130,0)+13,1)</f>
        <v>57.680135957776329</v>
      </c>
      <c r="J620" s="6">
        <f>INDEX('Project Pipeline'!$B$8:$B$130,MATCH($B620,'Project Pipeline'!$A$7:$A$130,0)+14,1)</f>
        <v>60</v>
      </c>
    </row>
    <row r="621" spans="1:10" x14ac:dyDescent="0.2">
      <c r="A621" s="604">
        <f t="shared" si="95"/>
        <v>30</v>
      </c>
      <c r="B621" s="604" t="s">
        <v>14</v>
      </c>
      <c r="C621" s="2">
        <f t="shared" si="96"/>
        <v>13</v>
      </c>
      <c r="D621" s="28" t="str">
        <f t="shared" si="92"/>
        <v>030-013</v>
      </c>
      <c r="E621" s="604">
        <f t="shared" si="91"/>
        <v>36</v>
      </c>
      <c r="F621" s="32">
        <f>INDEX('Project Pipeline'!$B$8:$B$130,MATCH($B621,'Project Pipeline'!$A$7:$A$130,0),1)</f>
        <v>2000</v>
      </c>
      <c r="G621" s="32">
        <f>INDEX('Project Pipeline'!$B$8:$B$130,MATCH($B621,'Project Pipeline'!$A$7:$A$130,0)+3,1)*12</f>
        <v>2400</v>
      </c>
      <c r="H621" s="7">
        <f>(INDEX('Project Pipeline'!$B$8:$B$130,MATCH($B621,'Project Pipeline'!$A$7:$A$130,0)+6,1)*INDEX('Project Pipeline'!$B$8:$B$130,MATCH($B621,'Project Pipeline'!$A$7:$A$130,0)+13,1)+INDEX('Project Pipeline'!$B$8:$B$130,MATCH($B621,'Project Pipeline'!$A$7:$A$130,0)+7,1)*(INDEX('Project Pipeline'!$B$8:$B$130,MATCH($B621,'Project Pipeline'!$A$7:$A$130,0)+14,1)-INDEX('Project Pipeline'!$B$8:$B$130,MATCH($B621,'Project Pipeline'!$A$7:$A$130,0)+13,1)))/INDEX('Project Pipeline'!$B$8:$B$130,MATCH($B621,'Project Pipeline'!$A$7:$A$130,0)+14,1)</f>
        <v>0.75</v>
      </c>
      <c r="I621" s="6">
        <f>INDEX('Project Pipeline'!$B$8:$B$130,MATCH($B621,'Project Pipeline'!$A$7:$A$130,0)+13,1)</f>
        <v>21.124739598583997</v>
      </c>
      <c r="J621" s="6">
        <f>INDEX('Project Pipeline'!$B$8:$B$130,MATCH($B621,'Project Pipeline'!$A$7:$A$130,0)+14,1)</f>
        <v>60</v>
      </c>
    </row>
    <row r="622" spans="1:10" x14ac:dyDescent="0.2">
      <c r="A622" s="604">
        <f t="shared" si="95"/>
        <v>30</v>
      </c>
      <c r="B622" s="604" t="s">
        <v>14</v>
      </c>
      <c r="C622" s="2">
        <f t="shared" si="96"/>
        <v>14</v>
      </c>
      <c r="D622" s="28" t="str">
        <f t="shared" si="92"/>
        <v>030-014</v>
      </c>
      <c r="E622" s="604">
        <f t="shared" si="91"/>
        <v>38</v>
      </c>
      <c r="F622" s="32">
        <f>INDEX('Project Pipeline'!$B$8:$B$130,MATCH($B622,'Project Pipeline'!$A$7:$A$130,0),1)</f>
        <v>2000</v>
      </c>
      <c r="G622" s="32">
        <f>INDEX('Project Pipeline'!$B$8:$B$130,MATCH($B622,'Project Pipeline'!$A$7:$A$130,0)+3,1)*12</f>
        <v>2400</v>
      </c>
      <c r="H622" s="7">
        <f>(INDEX('Project Pipeline'!$B$8:$B$130,MATCH($B622,'Project Pipeline'!$A$7:$A$130,0)+6,1)*INDEX('Project Pipeline'!$B$8:$B$130,MATCH($B622,'Project Pipeline'!$A$7:$A$130,0)+13,1)+INDEX('Project Pipeline'!$B$8:$B$130,MATCH($B622,'Project Pipeline'!$A$7:$A$130,0)+7,1)*(INDEX('Project Pipeline'!$B$8:$B$130,MATCH($B622,'Project Pipeline'!$A$7:$A$130,0)+14,1)-INDEX('Project Pipeline'!$B$8:$B$130,MATCH($B622,'Project Pipeline'!$A$7:$A$130,0)+13,1)))/INDEX('Project Pipeline'!$B$8:$B$130,MATCH($B622,'Project Pipeline'!$A$7:$A$130,0)+14,1)</f>
        <v>0.75</v>
      </c>
      <c r="I622" s="6">
        <f>INDEX('Project Pipeline'!$B$8:$B$130,MATCH($B622,'Project Pipeline'!$A$7:$A$130,0)+13,1)</f>
        <v>21.124739598583997</v>
      </c>
      <c r="J622" s="6">
        <f>INDEX('Project Pipeline'!$B$8:$B$130,MATCH($B622,'Project Pipeline'!$A$7:$A$130,0)+14,1)</f>
        <v>60</v>
      </c>
    </row>
    <row r="623" spans="1:10" x14ac:dyDescent="0.2">
      <c r="A623" s="604">
        <f t="shared" si="95"/>
        <v>30</v>
      </c>
      <c r="B623" s="604" t="s">
        <v>14</v>
      </c>
      <c r="C623" s="2">
        <f t="shared" si="96"/>
        <v>15</v>
      </c>
      <c r="D623" s="28" t="str">
        <f t="shared" si="92"/>
        <v>030-015</v>
      </c>
      <c r="E623" s="604">
        <f t="shared" si="91"/>
        <v>40</v>
      </c>
      <c r="F623" s="32">
        <f>INDEX('Project Pipeline'!$B$8:$B$130,MATCH($B623,'Project Pipeline'!$A$7:$A$130,0),1)</f>
        <v>2000</v>
      </c>
      <c r="G623" s="32">
        <f>INDEX('Project Pipeline'!$B$8:$B$130,MATCH($B623,'Project Pipeline'!$A$7:$A$130,0)+3,1)*12</f>
        <v>2400</v>
      </c>
      <c r="H623" s="7">
        <f>(INDEX('Project Pipeline'!$B$8:$B$130,MATCH($B623,'Project Pipeline'!$A$7:$A$130,0)+6,1)*INDEX('Project Pipeline'!$B$8:$B$130,MATCH($B623,'Project Pipeline'!$A$7:$A$130,0)+13,1)+INDEX('Project Pipeline'!$B$8:$B$130,MATCH($B623,'Project Pipeline'!$A$7:$A$130,0)+7,1)*(INDEX('Project Pipeline'!$B$8:$B$130,MATCH($B623,'Project Pipeline'!$A$7:$A$130,0)+14,1)-INDEX('Project Pipeline'!$B$8:$B$130,MATCH($B623,'Project Pipeline'!$A$7:$A$130,0)+13,1)))/INDEX('Project Pipeline'!$B$8:$B$130,MATCH($B623,'Project Pipeline'!$A$7:$A$130,0)+14,1)</f>
        <v>0.75</v>
      </c>
      <c r="I623" s="6">
        <f>INDEX('Project Pipeline'!$B$8:$B$130,MATCH($B623,'Project Pipeline'!$A$7:$A$130,0)+13,1)</f>
        <v>21.124739598583997</v>
      </c>
      <c r="J623" s="6">
        <f>INDEX('Project Pipeline'!$B$8:$B$130,MATCH($B623,'Project Pipeline'!$A$7:$A$130,0)+14,1)</f>
        <v>60</v>
      </c>
    </row>
    <row r="624" spans="1:10" x14ac:dyDescent="0.2">
      <c r="A624" s="604">
        <f t="shared" si="95"/>
        <v>30</v>
      </c>
      <c r="B624" s="604" t="s">
        <v>14</v>
      </c>
      <c r="C624" s="2">
        <f t="shared" si="96"/>
        <v>16</v>
      </c>
      <c r="D624" s="28" t="str">
        <f t="shared" si="92"/>
        <v>030-016</v>
      </c>
      <c r="E624" s="604">
        <f t="shared" si="91"/>
        <v>42</v>
      </c>
      <c r="F624" s="32">
        <f>INDEX('Project Pipeline'!$B$8:$B$130,MATCH($B624,'Project Pipeline'!$A$7:$A$130,0),1)</f>
        <v>2000</v>
      </c>
      <c r="G624" s="32">
        <f>INDEX('Project Pipeline'!$B$8:$B$130,MATCH($B624,'Project Pipeline'!$A$7:$A$130,0)+3,1)*12</f>
        <v>2400</v>
      </c>
      <c r="H624" s="7">
        <f>(INDEX('Project Pipeline'!$B$8:$B$130,MATCH($B624,'Project Pipeline'!$A$7:$A$130,0)+6,1)*INDEX('Project Pipeline'!$B$8:$B$130,MATCH($B624,'Project Pipeline'!$A$7:$A$130,0)+13,1)+INDEX('Project Pipeline'!$B$8:$B$130,MATCH($B624,'Project Pipeline'!$A$7:$A$130,0)+7,1)*(INDEX('Project Pipeline'!$B$8:$B$130,MATCH($B624,'Project Pipeline'!$A$7:$A$130,0)+14,1)-INDEX('Project Pipeline'!$B$8:$B$130,MATCH($B624,'Project Pipeline'!$A$7:$A$130,0)+13,1)))/INDEX('Project Pipeline'!$B$8:$B$130,MATCH($B624,'Project Pipeline'!$A$7:$A$130,0)+14,1)</f>
        <v>0.75</v>
      </c>
      <c r="I624" s="6">
        <f>INDEX('Project Pipeline'!$B$8:$B$130,MATCH($B624,'Project Pipeline'!$A$7:$A$130,0)+13,1)</f>
        <v>21.124739598583997</v>
      </c>
      <c r="J624" s="6">
        <f>INDEX('Project Pipeline'!$B$8:$B$130,MATCH($B624,'Project Pipeline'!$A$7:$A$130,0)+14,1)</f>
        <v>60</v>
      </c>
    </row>
    <row r="625" spans="1:10" x14ac:dyDescent="0.2">
      <c r="A625" s="604">
        <f t="shared" si="95"/>
        <v>30</v>
      </c>
      <c r="B625" s="604" t="s">
        <v>14</v>
      </c>
      <c r="C625" s="2">
        <f t="shared" si="96"/>
        <v>17</v>
      </c>
      <c r="D625" s="28" t="str">
        <f t="shared" si="92"/>
        <v>030-017</v>
      </c>
      <c r="E625" s="604">
        <f t="shared" si="91"/>
        <v>44</v>
      </c>
      <c r="F625" s="32">
        <f>INDEX('Project Pipeline'!$B$8:$B$130,MATCH($B625,'Project Pipeline'!$A$7:$A$130,0),1)</f>
        <v>2000</v>
      </c>
      <c r="G625" s="32">
        <f>INDEX('Project Pipeline'!$B$8:$B$130,MATCH($B625,'Project Pipeline'!$A$7:$A$130,0)+3,1)*12</f>
        <v>2400</v>
      </c>
      <c r="H625" s="7">
        <f>(INDEX('Project Pipeline'!$B$8:$B$130,MATCH($B625,'Project Pipeline'!$A$7:$A$130,0)+6,1)*INDEX('Project Pipeline'!$B$8:$B$130,MATCH($B625,'Project Pipeline'!$A$7:$A$130,0)+13,1)+INDEX('Project Pipeline'!$B$8:$B$130,MATCH($B625,'Project Pipeline'!$A$7:$A$130,0)+7,1)*(INDEX('Project Pipeline'!$B$8:$B$130,MATCH($B625,'Project Pipeline'!$A$7:$A$130,0)+14,1)-INDEX('Project Pipeline'!$B$8:$B$130,MATCH($B625,'Project Pipeline'!$A$7:$A$130,0)+13,1)))/INDEX('Project Pipeline'!$B$8:$B$130,MATCH($B625,'Project Pipeline'!$A$7:$A$130,0)+14,1)</f>
        <v>0.75</v>
      </c>
      <c r="I625" s="6">
        <f>INDEX('Project Pipeline'!$B$8:$B$130,MATCH($B625,'Project Pipeline'!$A$7:$A$130,0)+13,1)</f>
        <v>21.124739598583997</v>
      </c>
      <c r="J625" s="6">
        <f>INDEX('Project Pipeline'!$B$8:$B$130,MATCH($B625,'Project Pipeline'!$A$7:$A$130,0)+14,1)</f>
        <v>60</v>
      </c>
    </row>
    <row r="626" spans="1:10" x14ac:dyDescent="0.2">
      <c r="A626" s="604">
        <f t="shared" si="95"/>
        <v>30</v>
      </c>
      <c r="B626" s="604" t="s">
        <v>14</v>
      </c>
      <c r="C626" s="2">
        <f t="shared" si="96"/>
        <v>18</v>
      </c>
      <c r="D626" s="28" t="str">
        <f t="shared" si="92"/>
        <v>030-018</v>
      </c>
      <c r="E626" s="604">
        <f t="shared" si="91"/>
        <v>46</v>
      </c>
      <c r="F626" s="32">
        <f>INDEX('Project Pipeline'!$B$8:$B$130,MATCH($B626,'Project Pipeline'!$A$7:$A$130,0),1)</f>
        <v>2000</v>
      </c>
      <c r="G626" s="32">
        <f>INDEX('Project Pipeline'!$B$8:$B$130,MATCH($B626,'Project Pipeline'!$A$7:$A$130,0)+3,1)*12</f>
        <v>2400</v>
      </c>
      <c r="H626" s="7">
        <f>(INDEX('Project Pipeline'!$B$8:$B$130,MATCH($B626,'Project Pipeline'!$A$7:$A$130,0)+6,1)*INDEX('Project Pipeline'!$B$8:$B$130,MATCH($B626,'Project Pipeline'!$A$7:$A$130,0)+13,1)+INDEX('Project Pipeline'!$B$8:$B$130,MATCH($B626,'Project Pipeline'!$A$7:$A$130,0)+7,1)*(INDEX('Project Pipeline'!$B$8:$B$130,MATCH($B626,'Project Pipeline'!$A$7:$A$130,0)+14,1)-INDEX('Project Pipeline'!$B$8:$B$130,MATCH($B626,'Project Pipeline'!$A$7:$A$130,0)+13,1)))/INDEX('Project Pipeline'!$B$8:$B$130,MATCH($B626,'Project Pipeline'!$A$7:$A$130,0)+14,1)</f>
        <v>0.75</v>
      </c>
      <c r="I626" s="6">
        <f>INDEX('Project Pipeline'!$B$8:$B$130,MATCH($B626,'Project Pipeline'!$A$7:$A$130,0)+13,1)</f>
        <v>21.124739598583997</v>
      </c>
      <c r="J626" s="6">
        <f>INDEX('Project Pipeline'!$B$8:$B$130,MATCH($B626,'Project Pipeline'!$A$7:$A$130,0)+14,1)</f>
        <v>60</v>
      </c>
    </row>
    <row r="627" spans="1:10" x14ac:dyDescent="0.2">
      <c r="A627" s="604">
        <f t="shared" si="95"/>
        <v>30</v>
      </c>
      <c r="B627" s="604" t="s">
        <v>41</v>
      </c>
      <c r="C627" s="2">
        <f t="shared" si="96"/>
        <v>19</v>
      </c>
      <c r="D627" s="28" t="str">
        <f t="shared" si="92"/>
        <v>030-019</v>
      </c>
      <c r="E627" s="604">
        <f t="shared" si="91"/>
        <v>40</v>
      </c>
      <c r="F627" s="32">
        <f>INDEX('Project Pipeline'!$B$8:$B$130,MATCH($B627,'Project Pipeline'!$A$7:$A$130,0),1)</f>
        <v>25000</v>
      </c>
      <c r="G627" s="32">
        <f>INDEX('Project Pipeline'!$B$8:$B$130,MATCH($B627,'Project Pipeline'!$A$7:$A$130,0)+3,1)*12</f>
        <v>24000</v>
      </c>
      <c r="H627" s="7">
        <f>(INDEX('Project Pipeline'!$B$8:$B$130,MATCH($B627,'Project Pipeline'!$A$7:$A$130,0)+6,1)*INDEX('Project Pipeline'!$B$8:$B$130,MATCH($B627,'Project Pipeline'!$A$7:$A$130,0)+13,1)+INDEX('Project Pipeline'!$B$8:$B$130,MATCH($B627,'Project Pipeline'!$A$7:$A$130,0)+7,1)*(INDEX('Project Pipeline'!$B$8:$B$130,MATCH($B627,'Project Pipeline'!$A$7:$A$130,0)+14,1)-INDEX('Project Pipeline'!$B$8:$B$130,MATCH($B627,'Project Pipeline'!$A$7:$A$130,0)+13,1)))/INDEX('Project Pipeline'!$B$8:$B$130,MATCH($B627,'Project Pipeline'!$A$7:$A$130,0)+14,1)</f>
        <v>0.74999999999999989</v>
      </c>
      <c r="I627" s="6">
        <f>INDEX('Project Pipeline'!$B$8:$B$130,MATCH($B627,'Project Pipeline'!$A$7:$A$130,0)+13,1)</f>
        <v>26.772988721793375</v>
      </c>
      <c r="J627" s="6">
        <f>INDEX('Project Pipeline'!$B$8:$B$130,MATCH($B627,'Project Pipeline'!$A$7:$A$130,0)+14,1)</f>
        <v>120</v>
      </c>
    </row>
    <row r="628" spans="1:10" x14ac:dyDescent="0.2">
      <c r="A628" s="604">
        <f t="shared" si="95"/>
        <v>30</v>
      </c>
      <c r="B628" s="604" t="s">
        <v>41</v>
      </c>
      <c r="C628" s="2">
        <f t="shared" si="96"/>
        <v>20</v>
      </c>
      <c r="D628" s="28" t="str">
        <f t="shared" si="92"/>
        <v>030-020</v>
      </c>
      <c r="E628" s="604">
        <f t="shared" si="91"/>
        <v>46</v>
      </c>
      <c r="F628" s="32">
        <f>INDEX('Project Pipeline'!$B$8:$B$130,MATCH($B628,'Project Pipeline'!$A$7:$A$130,0),1)</f>
        <v>25000</v>
      </c>
      <c r="G628" s="32">
        <f>INDEX('Project Pipeline'!$B$8:$B$130,MATCH($B628,'Project Pipeline'!$A$7:$A$130,0)+3,1)*12</f>
        <v>24000</v>
      </c>
      <c r="H628" s="7">
        <f>(INDEX('Project Pipeline'!$B$8:$B$130,MATCH($B628,'Project Pipeline'!$A$7:$A$130,0)+6,1)*INDEX('Project Pipeline'!$B$8:$B$130,MATCH($B628,'Project Pipeline'!$A$7:$A$130,0)+13,1)+INDEX('Project Pipeline'!$B$8:$B$130,MATCH($B628,'Project Pipeline'!$A$7:$A$130,0)+7,1)*(INDEX('Project Pipeline'!$B$8:$B$130,MATCH($B628,'Project Pipeline'!$A$7:$A$130,0)+14,1)-INDEX('Project Pipeline'!$B$8:$B$130,MATCH($B628,'Project Pipeline'!$A$7:$A$130,0)+13,1)))/INDEX('Project Pipeline'!$B$8:$B$130,MATCH($B628,'Project Pipeline'!$A$7:$A$130,0)+14,1)</f>
        <v>0.74999999999999989</v>
      </c>
      <c r="I628" s="6">
        <f>INDEX('Project Pipeline'!$B$8:$B$130,MATCH($B628,'Project Pipeline'!$A$7:$A$130,0)+13,1)</f>
        <v>26.772988721793375</v>
      </c>
      <c r="J628" s="6">
        <f>INDEX('Project Pipeline'!$B$8:$B$130,MATCH($B628,'Project Pipeline'!$A$7:$A$130,0)+14,1)</f>
        <v>120</v>
      </c>
    </row>
    <row r="629" spans="1:10" x14ac:dyDescent="0.2">
      <c r="A629" s="604">
        <f>A609+1</f>
        <v>31</v>
      </c>
      <c r="B629" s="604" t="s">
        <v>15</v>
      </c>
      <c r="C629" s="2">
        <v>1</v>
      </c>
      <c r="D629" s="28" t="str">
        <f t="shared" ref="D629:D648" si="97">TEXT(A629,"000")&amp;"-"&amp;TEXT(C629,"000")</f>
        <v>031-001</v>
      </c>
      <c r="E629" s="604">
        <f t="shared" ref="E629:E648" si="98">E609+1</f>
        <v>35</v>
      </c>
      <c r="F629" s="32">
        <f>INDEX('Project Pipeline'!$B$8:$B$130,MATCH($B629,'Project Pipeline'!$A$7:$A$130,0),1)</f>
        <v>15000</v>
      </c>
      <c r="G629" s="32">
        <f>INDEX('Project Pipeline'!$B$8:$B$130,MATCH($B629,'Project Pipeline'!$A$7:$A$130,0)+3,1)*12</f>
        <v>6000</v>
      </c>
      <c r="H629" s="7">
        <f>(INDEX('Project Pipeline'!$B$8:$B$130,MATCH($B629,'Project Pipeline'!$A$7:$A$130,0)+6,1)*INDEX('Project Pipeline'!$B$8:$B$130,MATCH($B629,'Project Pipeline'!$A$7:$A$130,0)+13,1)+INDEX('Project Pipeline'!$B$8:$B$130,MATCH($B629,'Project Pipeline'!$A$7:$A$130,0)+7,1)*(INDEX('Project Pipeline'!$B$8:$B$130,MATCH($B629,'Project Pipeline'!$A$7:$A$130,0)+14,1)-INDEX('Project Pipeline'!$B$8:$B$130,MATCH($B629,'Project Pipeline'!$A$7:$A$130,0)+13,1)))/INDEX('Project Pipeline'!$B$8:$B$130,MATCH($B629,'Project Pipeline'!$A$7:$A$130,0)+14,1)</f>
        <v>0.75</v>
      </c>
      <c r="I629" s="6">
        <f>INDEX('Project Pipeline'!$B$8:$B$130,MATCH($B629,'Project Pipeline'!$A$7:$A$130,0)+13,1)</f>
        <v>71.513178015521419</v>
      </c>
      <c r="J629" s="6">
        <f>INDEX('Project Pipeline'!$B$8:$B$130,MATCH($B629,'Project Pipeline'!$A$7:$A$130,0)+14,1)</f>
        <v>96</v>
      </c>
    </row>
    <row r="630" spans="1:10" x14ac:dyDescent="0.2">
      <c r="A630" s="604">
        <f t="shared" si="95"/>
        <v>31</v>
      </c>
      <c r="B630" s="604" t="s">
        <v>15</v>
      </c>
      <c r="C630" s="2">
        <f t="shared" ref="C630:C648" si="99">C629+1</f>
        <v>2</v>
      </c>
      <c r="D630" s="28" t="str">
        <f t="shared" si="97"/>
        <v>031-002</v>
      </c>
      <c r="E630" s="604">
        <f t="shared" si="98"/>
        <v>39</v>
      </c>
      <c r="F630" s="32">
        <f>INDEX('Project Pipeline'!$B$8:$B$130,MATCH($B630,'Project Pipeline'!$A$7:$A$130,0),1)</f>
        <v>15000</v>
      </c>
      <c r="G630" s="32">
        <f>INDEX('Project Pipeline'!$B$8:$B$130,MATCH($B630,'Project Pipeline'!$A$7:$A$130,0)+3,1)*12</f>
        <v>6000</v>
      </c>
      <c r="H630" s="7">
        <f>(INDEX('Project Pipeline'!$B$8:$B$130,MATCH($B630,'Project Pipeline'!$A$7:$A$130,0)+6,1)*INDEX('Project Pipeline'!$B$8:$B$130,MATCH($B630,'Project Pipeline'!$A$7:$A$130,0)+13,1)+INDEX('Project Pipeline'!$B$8:$B$130,MATCH($B630,'Project Pipeline'!$A$7:$A$130,0)+7,1)*(INDEX('Project Pipeline'!$B$8:$B$130,MATCH($B630,'Project Pipeline'!$A$7:$A$130,0)+14,1)-INDEX('Project Pipeline'!$B$8:$B$130,MATCH($B630,'Project Pipeline'!$A$7:$A$130,0)+13,1)))/INDEX('Project Pipeline'!$B$8:$B$130,MATCH($B630,'Project Pipeline'!$A$7:$A$130,0)+14,1)</f>
        <v>0.75</v>
      </c>
      <c r="I630" s="6">
        <f>INDEX('Project Pipeline'!$B$8:$B$130,MATCH($B630,'Project Pipeline'!$A$7:$A$130,0)+13,1)</f>
        <v>71.513178015521419</v>
      </c>
      <c r="J630" s="6">
        <f>INDEX('Project Pipeline'!$B$8:$B$130,MATCH($B630,'Project Pipeline'!$A$7:$A$130,0)+14,1)</f>
        <v>96</v>
      </c>
    </row>
    <row r="631" spans="1:10" x14ac:dyDescent="0.2">
      <c r="A631" s="604">
        <f t="shared" si="95"/>
        <v>31</v>
      </c>
      <c r="B631" s="604" t="s">
        <v>15</v>
      </c>
      <c r="C631" s="2">
        <f t="shared" si="99"/>
        <v>3</v>
      </c>
      <c r="D631" s="28" t="str">
        <f t="shared" si="97"/>
        <v>031-003</v>
      </c>
      <c r="E631" s="604">
        <f t="shared" si="98"/>
        <v>42</v>
      </c>
      <c r="F631" s="32">
        <f>INDEX('Project Pipeline'!$B$8:$B$130,MATCH($B631,'Project Pipeline'!$A$7:$A$130,0),1)</f>
        <v>15000</v>
      </c>
      <c r="G631" s="32">
        <f>INDEX('Project Pipeline'!$B$8:$B$130,MATCH($B631,'Project Pipeline'!$A$7:$A$130,0)+3,1)*12</f>
        <v>6000</v>
      </c>
      <c r="H631" s="7">
        <f>(INDEX('Project Pipeline'!$B$8:$B$130,MATCH($B631,'Project Pipeline'!$A$7:$A$130,0)+6,1)*INDEX('Project Pipeline'!$B$8:$B$130,MATCH($B631,'Project Pipeline'!$A$7:$A$130,0)+13,1)+INDEX('Project Pipeline'!$B$8:$B$130,MATCH($B631,'Project Pipeline'!$A$7:$A$130,0)+7,1)*(INDEX('Project Pipeline'!$B$8:$B$130,MATCH($B631,'Project Pipeline'!$A$7:$A$130,0)+14,1)-INDEX('Project Pipeline'!$B$8:$B$130,MATCH($B631,'Project Pipeline'!$A$7:$A$130,0)+13,1)))/INDEX('Project Pipeline'!$B$8:$B$130,MATCH($B631,'Project Pipeline'!$A$7:$A$130,0)+14,1)</f>
        <v>0.75</v>
      </c>
      <c r="I631" s="6">
        <f>INDEX('Project Pipeline'!$B$8:$B$130,MATCH($B631,'Project Pipeline'!$A$7:$A$130,0)+13,1)</f>
        <v>71.513178015521419</v>
      </c>
      <c r="J631" s="6">
        <f>INDEX('Project Pipeline'!$B$8:$B$130,MATCH($B631,'Project Pipeline'!$A$7:$A$130,0)+14,1)</f>
        <v>96</v>
      </c>
    </row>
    <row r="632" spans="1:10" x14ac:dyDescent="0.2">
      <c r="A632" s="604">
        <f t="shared" si="95"/>
        <v>31</v>
      </c>
      <c r="B632" s="604" t="s">
        <v>15</v>
      </c>
      <c r="C632" s="2">
        <f t="shared" si="99"/>
        <v>4</v>
      </c>
      <c r="D632" s="28" t="str">
        <f t="shared" si="97"/>
        <v>031-004</v>
      </c>
      <c r="E632" s="604">
        <f t="shared" si="98"/>
        <v>44</v>
      </c>
      <c r="F632" s="32">
        <f>INDEX('Project Pipeline'!$B$8:$B$130,MATCH($B632,'Project Pipeline'!$A$7:$A$130,0),1)</f>
        <v>15000</v>
      </c>
      <c r="G632" s="32">
        <f>INDEX('Project Pipeline'!$B$8:$B$130,MATCH($B632,'Project Pipeline'!$A$7:$A$130,0)+3,1)*12</f>
        <v>6000</v>
      </c>
      <c r="H632" s="7">
        <f>(INDEX('Project Pipeline'!$B$8:$B$130,MATCH($B632,'Project Pipeline'!$A$7:$A$130,0)+6,1)*INDEX('Project Pipeline'!$B$8:$B$130,MATCH($B632,'Project Pipeline'!$A$7:$A$130,0)+13,1)+INDEX('Project Pipeline'!$B$8:$B$130,MATCH($B632,'Project Pipeline'!$A$7:$A$130,0)+7,1)*(INDEX('Project Pipeline'!$B$8:$B$130,MATCH($B632,'Project Pipeline'!$A$7:$A$130,0)+14,1)-INDEX('Project Pipeline'!$B$8:$B$130,MATCH($B632,'Project Pipeline'!$A$7:$A$130,0)+13,1)))/INDEX('Project Pipeline'!$B$8:$B$130,MATCH($B632,'Project Pipeline'!$A$7:$A$130,0)+14,1)</f>
        <v>0.75</v>
      </c>
      <c r="I632" s="6">
        <f>INDEX('Project Pipeline'!$B$8:$B$130,MATCH($B632,'Project Pipeline'!$A$7:$A$130,0)+13,1)</f>
        <v>71.513178015521419</v>
      </c>
      <c r="J632" s="6">
        <f>INDEX('Project Pipeline'!$B$8:$B$130,MATCH($B632,'Project Pipeline'!$A$7:$A$130,0)+14,1)</f>
        <v>96</v>
      </c>
    </row>
    <row r="633" spans="1:10" x14ac:dyDescent="0.2">
      <c r="A633" s="604">
        <f t="shared" si="95"/>
        <v>31</v>
      </c>
      <c r="B633" s="604" t="s">
        <v>463</v>
      </c>
      <c r="C633" s="2">
        <f t="shared" si="99"/>
        <v>5</v>
      </c>
      <c r="D633" s="28" t="str">
        <f t="shared" si="97"/>
        <v>031-005</v>
      </c>
      <c r="E633" s="604">
        <f t="shared" si="98"/>
        <v>45</v>
      </c>
      <c r="F633" s="32">
        <f>INDEX('Project Pipeline'!$B$8:$B$130,MATCH($B633,'Project Pipeline'!$A$7:$A$130,0),1)</f>
        <v>20000</v>
      </c>
      <c r="G633" s="32">
        <f>INDEX('Project Pipeline'!$B$8:$B$130,MATCH($B633,'Project Pipeline'!$A$7:$A$130,0)+3,1)*12</f>
        <v>30000</v>
      </c>
      <c r="H633" s="7">
        <f>(INDEX('Project Pipeline'!$B$8:$B$130,MATCH($B633,'Project Pipeline'!$A$7:$A$130,0)+6,1)*INDEX('Project Pipeline'!$B$8:$B$130,MATCH($B633,'Project Pipeline'!$A$7:$A$130,0)+13,1)+INDEX('Project Pipeline'!$B$8:$B$130,MATCH($B633,'Project Pipeline'!$A$7:$A$130,0)+7,1)*(INDEX('Project Pipeline'!$B$8:$B$130,MATCH($B633,'Project Pipeline'!$A$7:$A$130,0)+14,1)-INDEX('Project Pipeline'!$B$8:$B$130,MATCH($B633,'Project Pipeline'!$A$7:$A$130,0)+13,1)))/INDEX('Project Pipeline'!$B$8:$B$130,MATCH($B633,'Project Pipeline'!$A$7:$A$130,0)+14,1)</f>
        <v>0.75</v>
      </c>
      <c r="I633" s="6">
        <f>INDEX('Project Pipeline'!$B$8:$B$130,MATCH($B633,'Project Pipeline'!$A$7:$A$130,0)+13,1)</f>
        <v>28.691659673197091</v>
      </c>
      <c r="J633" s="6">
        <f>INDEX('Project Pipeline'!$B$8:$B$130,MATCH($B633,'Project Pipeline'!$A$7:$A$130,0)+14,1)</f>
        <v>60</v>
      </c>
    </row>
    <row r="634" spans="1:10" x14ac:dyDescent="0.2">
      <c r="A634" s="604">
        <f t="shared" si="95"/>
        <v>31</v>
      </c>
      <c r="B634" s="604" t="s">
        <v>463</v>
      </c>
      <c r="C634" s="2">
        <f t="shared" si="99"/>
        <v>6</v>
      </c>
      <c r="D634" s="28" t="str">
        <f t="shared" si="97"/>
        <v>031-006</v>
      </c>
      <c r="E634" s="604">
        <f t="shared" si="98"/>
        <v>45</v>
      </c>
      <c r="F634" s="32">
        <f>INDEX('Project Pipeline'!$B$8:$B$130,MATCH($B634,'Project Pipeline'!$A$7:$A$130,0),1)</f>
        <v>20000</v>
      </c>
      <c r="G634" s="32">
        <f>INDEX('Project Pipeline'!$B$8:$B$130,MATCH($B634,'Project Pipeline'!$A$7:$A$130,0)+3,1)*12</f>
        <v>30000</v>
      </c>
      <c r="H634" s="7">
        <f>(INDEX('Project Pipeline'!$B$8:$B$130,MATCH($B634,'Project Pipeline'!$A$7:$A$130,0)+6,1)*INDEX('Project Pipeline'!$B$8:$B$130,MATCH($B634,'Project Pipeline'!$A$7:$A$130,0)+13,1)+INDEX('Project Pipeline'!$B$8:$B$130,MATCH($B634,'Project Pipeline'!$A$7:$A$130,0)+7,1)*(INDEX('Project Pipeline'!$B$8:$B$130,MATCH($B634,'Project Pipeline'!$A$7:$A$130,0)+14,1)-INDEX('Project Pipeline'!$B$8:$B$130,MATCH($B634,'Project Pipeline'!$A$7:$A$130,0)+13,1)))/INDEX('Project Pipeline'!$B$8:$B$130,MATCH($B634,'Project Pipeline'!$A$7:$A$130,0)+14,1)</f>
        <v>0.75</v>
      </c>
      <c r="I634" s="6">
        <f>INDEX('Project Pipeline'!$B$8:$B$130,MATCH($B634,'Project Pipeline'!$A$7:$A$130,0)+13,1)</f>
        <v>28.691659673197091</v>
      </c>
      <c r="J634" s="6">
        <f>INDEX('Project Pipeline'!$B$8:$B$130,MATCH($B634,'Project Pipeline'!$A$7:$A$130,0)+14,1)</f>
        <v>60</v>
      </c>
    </row>
    <row r="635" spans="1:10" x14ac:dyDescent="0.2">
      <c r="A635" s="604">
        <f t="shared" si="95"/>
        <v>31</v>
      </c>
      <c r="B635" s="604" t="s">
        <v>463</v>
      </c>
      <c r="C635" s="2">
        <f t="shared" si="99"/>
        <v>7</v>
      </c>
      <c r="D635" s="28" t="str">
        <f t="shared" si="97"/>
        <v>031-007</v>
      </c>
      <c r="E635" s="604">
        <f t="shared" si="98"/>
        <v>46</v>
      </c>
      <c r="F635" s="32">
        <f>INDEX('Project Pipeline'!$B$8:$B$130,MATCH($B635,'Project Pipeline'!$A$7:$A$130,0),1)</f>
        <v>20000</v>
      </c>
      <c r="G635" s="32">
        <f>INDEX('Project Pipeline'!$B$8:$B$130,MATCH($B635,'Project Pipeline'!$A$7:$A$130,0)+3,1)*12</f>
        <v>30000</v>
      </c>
      <c r="H635" s="7">
        <f>(INDEX('Project Pipeline'!$B$8:$B$130,MATCH($B635,'Project Pipeline'!$A$7:$A$130,0)+6,1)*INDEX('Project Pipeline'!$B$8:$B$130,MATCH($B635,'Project Pipeline'!$A$7:$A$130,0)+13,1)+INDEX('Project Pipeline'!$B$8:$B$130,MATCH($B635,'Project Pipeline'!$A$7:$A$130,0)+7,1)*(INDEX('Project Pipeline'!$B$8:$B$130,MATCH($B635,'Project Pipeline'!$A$7:$A$130,0)+14,1)-INDEX('Project Pipeline'!$B$8:$B$130,MATCH($B635,'Project Pipeline'!$A$7:$A$130,0)+13,1)))/INDEX('Project Pipeline'!$B$8:$B$130,MATCH($B635,'Project Pipeline'!$A$7:$A$130,0)+14,1)</f>
        <v>0.75</v>
      </c>
      <c r="I635" s="6">
        <f>INDEX('Project Pipeline'!$B$8:$B$130,MATCH($B635,'Project Pipeline'!$A$7:$A$130,0)+13,1)</f>
        <v>28.691659673197091</v>
      </c>
      <c r="J635" s="6">
        <f>INDEX('Project Pipeline'!$B$8:$B$130,MATCH($B635,'Project Pipeline'!$A$7:$A$130,0)+14,1)</f>
        <v>60</v>
      </c>
    </row>
    <row r="636" spans="1:10" x14ac:dyDescent="0.2">
      <c r="A636" s="604">
        <f t="shared" si="95"/>
        <v>31</v>
      </c>
      <c r="B636" s="604" t="s">
        <v>463</v>
      </c>
      <c r="C636" s="2">
        <f t="shared" si="99"/>
        <v>8</v>
      </c>
      <c r="D636" s="28" t="str">
        <f t="shared" si="97"/>
        <v>031-008</v>
      </c>
      <c r="E636" s="604">
        <f t="shared" si="98"/>
        <v>46</v>
      </c>
      <c r="F636" s="32">
        <f>INDEX('Project Pipeline'!$B$8:$B$130,MATCH($B636,'Project Pipeline'!$A$7:$A$130,0),1)</f>
        <v>20000</v>
      </c>
      <c r="G636" s="32">
        <f>INDEX('Project Pipeline'!$B$8:$B$130,MATCH($B636,'Project Pipeline'!$A$7:$A$130,0)+3,1)*12</f>
        <v>30000</v>
      </c>
      <c r="H636" s="7">
        <f>(INDEX('Project Pipeline'!$B$8:$B$130,MATCH($B636,'Project Pipeline'!$A$7:$A$130,0)+6,1)*INDEX('Project Pipeline'!$B$8:$B$130,MATCH($B636,'Project Pipeline'!$A$7:$A$130,0)+13,1)+INDEX('Project Pipeline'!$B$8:$B$130,MATCH($B636,'Project Pipeline'!$A$7:$A$130,0)+7,1)*(INDEX('Project Pipeline'!$B$8:$B$130,MATCH($B636,'Project Pipeline'!$A$7:$A$130,0)+14,1)-INDEX('Project Pipeline'!$B$8:$B$130,MATCH($B636,'Project Pipeline'!$A$7:$A$130,0)+13,1)))/INDEX('Project Pipeline'!$B$8:$B$130,MATCH($B636,'Project Pipeline'!$A$7:$A$130,0)+14,1)</f>
        <v>0.75</v>
      </c>
      <c r="I636" s="6">
        <f>INDEX('Project Pipeline'!$B$8:$B$130,MATCH($B636,'Project Pipeline'!$A$7:$A$130,0)+13,1)</f>
        <v>28.691659673197091</v>
      </c>
      <c r="J636" s="6">
        <f>INDEX('Project Pipeline'!$B$8:$B$130,MATCH($B636,'Project Pipeline'!$A$7:$A$130,0)+14,1)</f>
        <v>60</v>
      </c>
    </row>
    <row r="637" spans="1:10" x14ac:dyDescent="0.2">
      <c r="A637" s="604">
        <f t="shared" si="95"/>
        <v>31</v>
      </c>
      <c r="B637" s="604" t="s">
        <v>464</v>
      </c>
      <c r="C637" s="2">
        <f t="shared" si="99"/>
        <v>9</v>
      </c>
      <c r="D637" s="28" t="str">
        <f t="shared" si="97"/>
        <v>031-009</v>
      </c>
      <c r="E637" s="604">
        <f t="shared" si="98"/>
        <v>37</v>
      </c>
      <c r="F637" s="32">
        <f>INDEX('Project Pipeline'!$B$8:$B$130,MATCH($B637,'Project Pipeline'!$A$7:$A$130,0),1)</f>
        <v>10000</v>
      </c>
      <c r="G637" s="32">
        <f>INDEX('Project Pipeline'!$B$8:$B$130,MATCH($B637,'Project Pipeline'!$A$7:$A$130,0)+3,1)*12</f>
        <v>4800</v>
      </c>
      <c r="H637" s="7">
        <f>(INDEX('Project Pipeline'!$B$8:$B$130,MATCH($B637,'Project Pipeline'!$A$7:$A$130,0)+6,1)*INDEX('Project Pipeline'!$B$8:$B$130,MATCH($B637,'Project Pipeline'!$A$7:$A$130,0)+13,1)+INDEX('Project Pipeline'!$B$8:$B$130,MATCH($B637,'Project Pipeline'!$A$7:$A$130,0)+7,1)*(INDEX('Project Pipeline'!$B$8:$B$130,MATCH($B637,'Project Pipeline'!$A$7:$A$130,0)+14,1)-INDEX('Project Pipeline'!$B$8:$B$130,MATCH($B637,'Project Pipeline'!$A$7:$A$130,0)+13,1)))/INDEX('Project Pipeline'!$B$8:$B$130,MATCH($B637,'Project Pipeline'!$A$7:$A$130,0)+14,1)</f>
        <v>0.75</v>
      </c>
      <c r="I637" s="6">
        <f>INDEX('Project Pipeline'!$B$8:$B$130,MATCH($B637,'Project Pipeline'!$A$7:$A$130,0)+13,1)</f>
        <v>57.680135957776329</v>
      </c>
      <c r="J637" s="6">
        <f>INDEX('Project Pipeline'!$B$8:$B$130,MATCH($B637,'Project Pipeline'!$A$7:$A$130,0)+14,1)</f>
        <v>60</v>
      </c>
    </row>
    <row r="638" spans="1:10" x14ac:dyDescent="0.2">
      <c r="A638" s="604">
        <f t="shared" si="95"/>
        <v>31</v>
      </c>
      <c r="B638" s="604" t="s">
        <v>464</v>
      </c>
      <c r="C638" s="2">
        <f t="shared" si="99"/>
        <v>10</v>
      </c>
      <c r="D638" s="28" t="str">
        <f t="shared" si="97"/>
        <v>031-010</v>
      </c>
      <c r="E638" s="604">
        <f t="shared" si="98"/>
        <v>40</v>
      </c>
      <c r="F638" s="32">
        <f>INDEX('Project Pipeline'!$B$8:$B$130,MATCH($B638,'Project Pipeline'!$A$7:$A$130,0),1)</f>
        <v>10000</v>
      </c>
      <c r="G638" s="32">
        <f>INDEX('Project Pipeline'!$B$8:$B$130,MATCH($B638,'Project Pipeline'!$A$7:$A$130,0)+3,1)*12</f>
        <v>4800</v>
      </c>
      <c r="H638" s="7">
        <f>(INDEX('Project Pipeline'!$B$8:$B$130,MATCH($B638,'Project Pipeline'!$A$7:$A$130,0)+6,1)*INDEX('Project Pipeline'!$B$8:$B$130,MATCH($B638,'Project Pipeline'!$A$7:$A$130,0)+13,1)+INDEX('Project Pipeline'!$B$8:$B$130,MATCH($B638,'Project Pipeline'!$A$7:$A$130,0)+7,1)*(INDEX('Project Pipeline'!$B$8:$B$130,MATCH($B638,'Project Pipeline'!$A$7:$A$130,0)+14,1)-INDEX('Project Pipeline'!$B$8:$B$130,MATCH($B638,'Project Pipeline'!$A$7:$A$130,0)+13,1)))/INDEX('Project Pipeline'!$B$8:$B$130,MATCH($B638,'Project Pipeline'!$A$7:$A$130,0)+14,1)</f>
        <v>0.75</v>
      </c>
      <c r="I638" s="6">
        <f>INDEX('Project Pipeline'!$B$8:$B$130,MATCH($B638,'Project Pipeline'!$A$7:$A$130,0)+13,1)</f>
        <v>57.680135957776329</v>
      </c>
      <c r="J638" s="6">
        <f>INDEX('Project Pipeline'!$B$8:$B$130,MATCH($B638,'Project Pipeline'!$A$7:$A$130,0)+14,1)</f>
        <v>60</v>
      </c>
    </row>
    <row r="639" spans="1:10" x14ac:dyDescent="0.2">
      <c r="A639" s="604">
        <f t="shared" si="95"/>
        <v>31</v>
      </c>
      <c r="B639" s="604" t="s">
        <v>464</v>
      </c>
      <c r="C639" s="2">
        <f t="shared" si="99"/>
        <v>11</v>
      </c>
      <c r="D639" s="28" t="str">
        <f t="shared" si="97"/>
        <v>031-011</v>
      </c>
      <c r="E639" s="604">
        <f t="shared" si="98"/>
        <v>43</v>
      </c>
      <c r="F639" s="32">
        <f>INDEX('Project Pipeline'!$B$8:$B$130,MATCH($B639,'Project Pipeline'!$A$7:$A$130,0),1)</f>
        <v>10000</v>
      </c>
      <c r="G639" s="32">
        <f>INDEX('Project Pipeline'!$B$8:$B$130,MATCH($B639,'Project Pipeline'!$A$7:$A$130,0)+3,1)*12</f>
        <v>4800</v>
      </c>
      <c r="H639" s="7">
        <f>(INDEX('Project Pipeline'!$B$8:$B$130,MATCH($B639,'Project Pipeline'!$A$7:$A$130,0)+6,1)*INDEX('Project Pipeline'!$B$8:$B$130,MATCH($B639,'Project Pipeline'!$A$7:$A$130,0)+13,1)+INDEX('Project Pipeline'!$B$8:$B$130,MATCH($B639,'Project Pipeline'!$A$7:$A$130,0)+7,1)*(INDEX('Project Pipeline'!$B$8:$B$130,MATCH($B639,'Project Pipeline'!$A$7:$A$130,0)+14,1)-INDEX('Project Pipeline'!$B$8:$B$130,MATCH($B639,'Project Pipeline'!$A$7:$A$130,0)+13,1)))/INDEX('Project Pipeline'!$B$8:$B$130,MATCH($B639,'Project Pipeline'!$A$7:$A$130,0)+14,1)</f>
        <v>0.75</v>
      </c>
      <c r="I639" s="6">
        <f>INDEX('Project Pipeline'!$B$8:$B$130,MATCH($B639,'Project Pipeline'!$A$7:$A$130,0)+13,1)</f>
        <v>57.680135957776329</v>
      </c>
      <c r="J639" s="6">
        <f>INDEX('Project Pipeline'!$B$8:$B$130,MATCH($B639,'Project Pipeline'!$A$7:$A$130,0)+14,1)</f>
        <v>60</v>
      </c>
    </row>
    <row r="640" spans="1:10" x14ac:dyDescent="0.2">
      <c r="A640" s="604">
        <f t="shared" si="95"/>
        <v>31</v>
      </c>
      <c r="B640" s="604" t="s">
        <v>464</v>
      </c>
      <c r="C640" s="2">
        <f t="shared" si="99"/>
        <v>12</v>
      </c>
      <c r="D640" s="28" t="str">
        <f t="shared" si="97"/>
        <v>031-012</v>
      </c>
      <c r="E640" s="604">
        <f t="shared" si="98"/>
        <v>46</v>
      </c>
      <c r="F640" s="32">
        <f>INDEX('Project Pipeline'!$B$8:$B$130,MATCH($B640,'Project Pipeline'!$A$7:$A$130,0),1)</f>
        <v>10000</v>
      </c>
      <c r="G640" s="32">
        <f>INDEX('Project Pipeline'!$B$8:$B$130,MATCH($B640,'Project Pipeline'!$A$7:$A$130,0)+3,1)*12</f>
        <v>4800</v>
      </c>
      <c r="H640" s="7">
        <f>(INDEX('Project Pipeline'!$B$8:$B$130,MATCH($B640,'Project Pipeline'!$A$7:$A$130,0)+6,1)*INDEX('Project Pipeline'!$B$8:$B$130,MATCH($B640,'Project Pipeline'!$A$7:$A$130,0)+13,1)+INDEX('Project Pipeline'!$B$8:$B$130,MATCH($B640,'Project Pipeline'!$A$7:$A$130,0)+7,1)*(INDEX('Project Pipeline'!$B$8:$B$130,MATCH($B640,'Project Pipeline'!$A$7:$A$130,0)+14,1)-INDEX('Project Pipeline'!$B$8:$B$130,MATCH($B640,'Project Pipeline'!$A$7:$A$130,0)+13,1)))/INDEX('Project Pipeline'!$B$8:$B$130,MATCH($B640,'Project Pipeline'!$A$7:$A$130,0)+14,1)</f>
        <v>0.75</v>
      </c>
      <c r="I640" s="6">
        <f>INDEX('Project Pipeline'!$B$8:$B$130,MATCH($B640,'Project Pipeline'!$A$7:$A$130,0)+13,1)</f>
        <v>57.680135957776329</v>
      </c>
      <c r="J640" s="6">
        <f>INDEX('Project Pipeline'!$B$8:$B$130,MATCH($B640,'Project Pipeline'!$A$7:$A$130,0)+14,1)</f>
        <v>60</v>
      </c>
    </row>
    <row r="641" spans="1:10" x14ac:dyDescent="0.2">
      <c r="A641" s="604">
        <f t="shared" si="95"/>
        <v>31</v>
      </c>
      <c r="B641" s="604" t="s">
        <v>14</v>
      </c>
      <c r="C641" s="2">
        <f t="shared" si="99"/>
        <v>13</v>
      </c>
      <c r="D641" s="28" t="str">
        <f t="shared" si="97"/>
        <v>031-013</v>
      </c>
      <c r="E641" s="604">
        <f t="shared" si="98"/>
        <v>37</v>
      </c>
      <c r="F641" s="32">
        <f>INDEX('Project Pipeline'!$B$8:$B$130,MATCH($B641,'Project Pipeline'!$A$7:$A$130,0),1)</f>
        <v>2000</v>
      </c>
      <c r="G641" s="32">
        <f>INDEX('Project Pipeline'!$B$8:$B$130,MATCH($B641,'Project Pipeline'!$A$7:$A$130,0)+3,1)*12</f>
        <v>2400</v>
      </c>
      <c r="H641" s="7">
        <f>(INDEX('Project Pipeline'!$B$8:$B$130,MATCH($B641,'Project Pipeline'!$A$7:$A$130,0)+6,1)*INDEX('Project Pipeline'!$B$8:$B$130,MATCH($B641,'Project Pipeline'!$A$7:$A$130,0)+13,1)+INDEX('Project Pipeline'!$B$8:$B$130,MATCH($B641,'Project Pipeline'!$A$7:$A$130,0)+7,1)*(INDEX('Project Pipeline'!$B$8:$B$130,MATCH($B641,'Project Pipeline'!$A$7:$A$130,0)+14,1)-INDEX('Project Pipeline'!$B$8:$B$130,MATCH($B641,'Project Pipeline'!$A$7:$A$130,0)+13,1)))/INDEX('Project Pipeline'!$B$8:$B$130,MATCH($B641,'Project Pipeline'!$A$7:$A$130,0)+14,1)</f>
        <v>0.75</v>
      </c>
      <c r="I641" s="6">
        <f>INDEX('Project Pipeline'!$B$8:$B$130,MATCH($B641,'Project Pipeline'!$A$7:$A$130,0)+13,1)</f>
        <v>21.124739598583997</v>
      </c>
      <c r="J641" s="6">
        <f>INDEX('Project Pipeline'!$B$8:$B$130,MATCH($B641,'Project Pipeline'!$A$7:$A$130,0)+14,1)</f>
        <v>60</v>
      </c>
    </row>
    <row r="642" spans="1:10" x14ac:dyDescent="0.2">
      <c r="A642" s="604">
        <f t="shared" si="95"/>
        <v>31</v>
      </c>
      <c r="B642" s="604" t="s">
        <v>14</v>
      </c>
      <c r="C642" s="2">
        <f t="shared" si="99"/>
        <v>14</v>
      </c>
      <c r="D642" s="28" t="str">
        <f t="shared" si="97"/>
        <v>031-014</v>
      </c>
      <c r="E642" s="604">
        <f t="shared" si="98"/>
        <v>39</v>
      </c>
      <c r="F642" s="32">
        <f>INDEX('Project Pipeline'!$B$8:$B$130,MATCH($B642,'Project Pipeline'!$A$7:$A$130,0),1)</f>
        <v>2000</v>
      </c>
      <c r="G642" s="32">
        <f>INDEX('Project Pipeline'!$B$8:$B$130,MATCH($B642,'Project Pipeline'!$A$7:$A$130,0)+3,1)*12</f>
        <v>2400</v>
      </c>
      <c r="H642" s="7">
        <f>(INDEX('Project Pipeline'!$B$8:$B$130,MATCH($B642,'Project Pipeline'!$A$7:$A$130,0)+6,1)*INDEX('Project Pipeline'!$B$8:$B$130,MATCH($B642,'Project Pipeline'!$A$7:$A$130,0)+13,1)+INDEX('Project Pipeline'!$B$8:$B$130,MATCH($B642,'Project Pipeline'!$A$7:$A$130,0)+7,1)*(INDEX('Project Pipeline'!$B$8:$B$130,MATCH($B642,'Project Pipeline'!$A$7:$A$130,0)+14,1)-INDEX('Project Pipeline'!$B$8:$B$130,MATCH($B642,'Project Pipeline'!$A$7:$A$130,0)+13,1)))/INDEX('Project Pipeline'!$B$8:$B$130,MATCH($B642,'Project Pipeline'!$A$7:$A$130,0)+14,1)</f>
        <v>0.75</v>
      </c>
      <c r="I642" s="6">
        <f>INDEX('Project Pipeline'!$B$8:$B$130,MATCH($B642,'Project Pipeline'!$A$7:$A$130,0)+13,1)</f>
        <v>21.124739598583997</v>
      </c>
      <c r="J642" s="6">
        <f>INDEX('Project Pipeline'!$B$8:$B$130,MATCH($B642,'Project Pipeline'!$A$7:$A$130,0)+14,1)</f>
        <v>60</v>
      </c>
    </row>
    <row r="643" spans="1:10" x14ac:dyDescent="0.2">
      <c r="A643" s="604">
        <f t="shared" si="95"/>
        <v>31</v>
      </c>
      <c r="B643" s="604" t="s">
        <v>14</v>
      </c>
      <c r="C643" s="2">
        <f t="shared" si="99"/>
        <v>15</v>
      </c>
      <c r="D643" s="28" t="str">
        <f t="shared" si="97"/>
        <v>031-015</v>
      </c>
      <c r="E643" s="604">
        <f t="shared" si="98"/>
        <v>41</v>
      </c>
      <c r="F643" s="32">
        <f>INDEX('Project Pipeline'!$B$8:$B$130,MATCH($B643,'Project Pipeline'!$A$7:$A$130,0),1)</f>
        <v>2000</v>
      </c>
      <c r="G643" s="32">
        <f>INDEX('Project Pipeline'!$B$8:$B$130,MATCH($B643,'Project Pipeline'!$A$7:$A$130,0)+3,1)*12</f>
        <v>2400</v>
      </c>
      <c r="H643" s="7">
        <f>(INDEX('Project Pipeline'!$B$8:$B$130,MATCH($B643,'Project Pipeline'!$A$7:$A$130,0)+6,1)*INDEX('Project Pipeline'!$B$8:$B$130,MATCH($B643,'Project Pipeline'!$A$7:$A$130,0)+13,1)+INDEX('Project Pipeline'!$B$8:$B$130,MATCH($B643,'Project Pipeline'!$A$7:$A$130,0)+7,1)*(INDEX('Project Pipeline'!$B$8:$B$130,MATCH($B643,'Project Pipeline'!$A$7:$A$130,0)+14,1)-INDEX('Project Pipeline'!$B$8:$B$130,MATCH($B643,'Project Pipeline'!$A$7:$A$130,0)+13,1)))/INDEX('Project Pipeline'!$B$8:$B$130,MATCH($B643,'Project Pipeline'!$A$7:$A$130,0)+14,1)</f>
        <v>0.75</v>
      </c>
      <c r="I643" s="6">
        <f>INDEX('Project Pipeline'!$B$8:$B$130,MATCH($B643,'Project Pipeline'!$A$7:$A$130,0)+13,1)</f>
        <v>21.124739598583997</v>
      </c>
      <c r="J643" s="6">
        <f>INDEX('Project Pipeline'!$B$8:$B$130,MATCH($B643,'Project Pipeline'!$A$7:$A$130,0)+14,1)</f>
        <v>60</v>
      </c>
    </row>
    <row r="644" spans="1:10" x14ac:dyDescent="0.2">
      <c r="A644" s="604">
        <f t="shared" si="95"/>
        <v>31</v>
      </c>
      <c r="B644" s="604" t="s">
        <v>14</v>
      </c>
      <c r="C644" s="2">
        <f t="shared" si="99"/>
        <v>16</v>
      </c>
      <c r="D644" s="28" t="str">
        <f t="shared" si="97"/>
        <v>031-016</v>
      </c>
      <c r="E644" s="604">
        <f t="shared" si="98"/>
        <v>43</v>
      </c>
      <c r="F644" s="32">
        <f>INDEX('Project Pipeline'!$B$8:$B$130,MATCH($B644,'Project Pipeline'!$A$7:$A$130,0),1)</f>
        <v>2000</v>
      </c>
      <c r="G644" s="32">
        <f>INDEX('Project Pipeline'!$B$8:$B$130,MATCH($B644,'Project Pipeline'!$A$7:$A$130,0)+3,1)*12</f>
        <v>2400</v>
      </c>
      <c r="H644" s="7">
        <f>(INDEX('Project Pipeline'!$B$8:$B$130,MATCH($B644,'Project Pipeline'!$A$7:$A$130,0)+6,1)*INDEX('Project Pipeline'!$B$8:$B$130,MATCH($B644,'Project Pipeline'!$A$7:$A$130,0)+13,1)+INDEX('Project Pipeline'!$B$8:$B$130,MATCH($B644,'Project Pipeline'!$A$7:$A$130,0)+7,1)*(INDEX('Project Pipeline'!$B$8:$B$130,MATCH($B644,'Project Pipeline'!$A$7:$A$130,0)+14,1)-INDEX('Project Pipeline'!$B$8:$B$130,MATCH($B644,'Project Pipeline'!$A$7:$A$130,0)+13,1)))/INDEX('Project Pipeline'!$B$8:$B$130,MATCH($B644,'Project Pipeline'!$A$7:$A$130,0)+14,1)</f>
        <v>0.75</v>
      </c>
      <c r="I644" s="6">
        <f>INDEX('Project Pipeline'!$B$8:$B$130,MATCH($B644,'Project Pipeline'!$A$7:$A$130,0)+13,1)</f>
        <v>21.124739598583997</v>
      </c>
      <c r="J644" s="6">
        <f>INDEX('Project Pipeline'!$B$8:$B$130,MATCH($B644,'Project Pipeline'!$A$7:$A$130,0)+14,1)</f>
        <v>60</v>
      </c>
    </row>
    <row r="645" spans="1:10" x14ac:dyDescent="0.2">
      <c r="A645" s="604">
        <f t="shared" si="95"/>
        <v>31</v>
      </c>
      <c r="B645" s="604" t="s">
        <v>14</v>
      </c>
      <c r="C645" s="2">
        <f t="shared" si="99"/>
        <v>17</v>
      </c>
      <c r="D645" s="28" t="str">
        <f t="shared" si="97"/>
        <v>031-017</v>
      </c>
      <c r="E645" s="604">
        <f t="shared" si="98"/>
        <v>45</v>
      </c>
      <c r="F645" s="32">
        <f>INDEX('Project Pipeline'!$B$8:$B$130,MATCH($B645,'Project Pipeline'!$A$7:$A$130,0),1)</f>
        <v>2000</v>
      </c>
      <c r="G645" s="32">
        <f>INDEX('Project Pipeline'!$B$8:$B$130,MATCH($B645,'Project Pipeline'!$A$7:$A$130,0)+3,1)*12</f>
        <v>2400</v>
      </c>
      <c r="H645" s="7">
        <f>(INDEX('Project Pipeline'!$B$8:$B$130,MATCH($B645,'Project Pipeline'!$A$7:$A$130,0)+6,1)*INDEX('Project Pipeline'!$B$8:$B$130,MATCH($B645,'Project Pipeline'!$A$7:$A$130,0)+13,1)+INDEX('Project Pipeline'!$B$8:$B$130,MATCH($B645,'Project Pipeline'!$A$7:$A$130,0)+7,1)*(INDEX('Project Pipeline'!$B$8:$B$130,MATCH($B645,'Project Pipeline'!$A$7:$A$130,0)+14,1)-INDEX('Project Pipeline'!$B$8:$B$130,MATCH($B645,'Project Pipeline'!$A$7:$A$130,0)+13,1)))/INDEX('Project Pipeline'!$B$8:$B$130,MATCH($B645,'Project Pipeline'!$A$7:$A$130,0)+14,1)</f>
        <v>0.75</v>
      </c>
      <c r="I645" s="6">
        <f>INDEX('Project Pipeline'!$B$8:$B$130,MATCH($B645,'Project Pipeline'!$A$7:$A$130,0)+13,1)</f>
        <v>21.124739598583997</v>
      </c>
      <c r="J645" s="6">
        <f>INDEX('Project Pipeline'!$B$8:$B$130,MATCH($B645,'Project Pipeline'!$A$7:$A$130,0)+14,1)</f>
        <v>60</v>
      </c>
    </row>
    <row r="646" spans="1:10" x14ac:dyDescent="0.2">
      <c r="A646" s="604">
        <f t="shared" si="95"/>
        <v>31</v>
      </c>
      <c r="B646" s="604" t="s">
        <v>14</v>
      </c>
      <c r="C646" s="2">
        <f t="shared" si="99"/>
        <v>18</v>
      </c>
      <c r="D646" s="28" t="str">
        <f t="shared" si="97"/>
        <v>031-018</v>
      </c>
      <c r="E646" s="604">
        <f t="shared" si="98"/>
        <v>47</v>
      </c>
      <c r="F646" s="32">
        <f>INDEX('Project Pipeline'!$B$8:$B$130,MATCH($B646,'Project Pipeline'!$A$7:$A$130,0),1)</f>
        <v>2000</v>
      </c>
      <c r="G646" s="32">
        <f>INDEX('Project Pipeline'!$B$8:$B$130,MATCH($B646,'Project Pipeline'!$A$7:$A$130,0)+3,1)*12</f>
        <v>2400</v>
      </c>
      <c r="H646" s="7">
        <f>(INDEX('Project Pipeline'!$B$8:$B$130,MATCH($B646,'Project Pipeline'!$A$7:$A$130,0)+6,1)*INDEX('Project Pipeline'!$B$8:$B$130,MATCH($B646,'Project Pipeline'!$A$7:$A$130,0)+13,1)+INDEX('Project Pipeline'!$B$8:$B$130,MATCH($B646,'Project Pipeline'!$A$7:$A$130,0)+7,1)*(INDEX('Project Pipeline'!$B$8:$B$130,MATCH($B646,'Project Pipeline'!$A$7:$A$130,0)+14,1)-INDEX('Project Pipeline'!$B$8:$B$130,MATCH($B646,'Project Pipeline'!$A$7:$A$130,0)+13,1)))/INDEX('Project Pipeline'!$B$8:$B$130,MATCH($B646,'Project Pipeline'!$A$7:$A$130,0)+14,1)</f>
        <v>0.75</v>
      </c>
      <c r="I646" s="6">
        <f>INDEX('Project Pipeline'!$B$8:$B$130,MATCH($B646,'Project Pipeline'!$A$7:$A$130,0)+13,1)</f>
        <v>21.124739598583997</v>
      </c>
      <c r="J646" s="6">
        <f>INDEX('Project Pipeline'!$B$8:$B$130,MATCH($B646,'Project Pipeline'!$A$7:$A$130,0)+14,1)</f>
        <v>60</v>
      </c>
    </row>
    <row r="647" spans="1:10" x14ac:dyDescent="0.2">
      <c r="A647" s="604">
        <f t="shared" si="95"/>
        <v>31</v>
      </c>
      <c r="B647" s="604" t="s">
        <v>41</v>
      </c>
      <c r="C647" s="2">
        <f t="shared" si="99"/>
        <v>19</v>
      </c>
      <c r="D647" s="28" t="str">
        <f t="shared" si="97"/>
        <v>031-019</v>
      </c>
      <c r="E647" s="604">
        <f t="shared" si="98"/>
        <v>41</v>
      </c>
      <c r="F647" s="32">
        <f>INDEX('Project Pipeline'!$B$8:$B$130,MATCH($B647,'Project Pipeline'!$A$7:$A$130,0),1)</f>
        <v>25000</v>
      </c>
      <c r="G647" s="32">
        <f>INDEX('Project Pipeline'!$B$8:$B$130,MATCH($B647,'Project Pipeline'!$A$7:$A$130,0)+3,1)*12</f>
        <v>24000</v>
      </c>
      <c r="H647" s="7">
        <f>(INDEX('Project Pipeline'!$B$8:$B$130,MATCH($B647,'Project Pipeline'!$A$7:$A$130,0)+6,1)*INDEX('Project Pipeline'!$B$8:$B$130,MATCH($B647,'Project Pipeline'!$A$7:$A$130,0)+13,1)+INDEX('Project Pipeline'!$B$8:$B$130,MATCH($B647,'Project Pipeline'!$A$7:$A$130,0)+7,1)*(INDEX('Project Pipeline'!$B$8:$B$130,MATCH($B647,'Project Pipeline'!$A$7:$A$130,0)+14,1)-INDEX('Project Pipeline'!$B$8:$B$130,MATCH($B647,'Project Pipeline'!$A$7:$A$130,0)+13,1)))/INDEX('Project Pipeline'!$B$8:$B$130,MATCH($B647,'Project Pipeline'!$A$7:$A$130,0)+14,1)</f>
        <v>0.74999999999999989</v>
      </c>
      <c r="I647" s="6">
        <f>INDEX('Project Pipeline'!$B$8:$B$130,MATCH($B647,'Project Pipeline'!$A$7:$A$130,0)+13,1)</f>
        <v>26.772988721793375</v>
      </c>
      <c r="J647" s="6">
        <f>INDEX('Project Pipeline'!$B$8:$B$130,MATCH($B647,'Project Pipeline'!$A$7:$A$130,0)+14,1)</f>
        <v>120</v>
      </c>
    </row>
    <row r="648" spans="1:10" x14ac:dyDescent="0.2">
      <c r="A648" s="604">
        <f t="shared" si="95"/>
        <v>31</v>
      </c>
      <c r="B648" s="604" t="s">
        <v>41</v>
      </c>
      <c r="C648" s="2">
        <f t="shared" si="99"/>
        <v>20</v>
      </c>
      <c r="D648" s="28" t="str">
        <f t="shared" si="97"/>
        <v>031-020</v>
      </c>
      <c r="E648" s="604">
        <f t="shared" si="98"/>
        <v>47</v>
      </c>
      <c r="F648" s="32">
        <f>INDEX('Project Pipeline'!$B$8:$B$130,MATCH($B648,'Project Pipeline'!$A$7:$A$130,0),1)</f>
        <v>25000</v>
      </c>
      <c r="G648" s="32">
        <f>INDEX('Project Pipeline'!$B$8:$B$130,MATCH($B648,'Project Pipeline'!$A$7:$A$130,0)+3,1)*12</f>
        <v>24000</v>
      </c>
      <c r="H648" s="7">
        <f>(INDEX('Project Pipeline'!$B$8:$B$130,MATCH($B648,'Project Pipeline'!$A$7:$A$130,0)+6,1)*INDEX('Project Pipeline'!$B$8:$B$130,MATCH($B648,'Project Pipeline'!$A$7:$A$130,0)+13,1)+INDEX('Project Pipeline'!$B$8:$B$130,MATCH($B648,'Project Pipeline'!$A$7:$A$130,0)+7,1)*(INDEX('Project Pipeline'!$B$8:$B$130,MATCH($B648,'Project Pipeline'!$A$7:$A$130,0)+14,1)-INDEX('Project Pipeline'!$B$8:$B$130,MATCH($B648,'Project Pipeline'!$A$7:$A$130,0)+13,1)))/INDEX('Project Pipeline'!$B$8:$B$130,MATCH($B648,'Project Pipeline'!$A$7:$A$130,0)+14,1)</f>
        <v>0.74999999999999989</v>
      </c>
      <c r="I648" s="6">
        <f>INDEX('Project Pipeline'!$B$8:$B$130,MATCH($B648,'Project Pipeline'!$A$7:$A$130,0)+13,1)</f>
        <v>26.772988721793375</v>
      </c>
      <c r="J648" s="6">
        <f>INDEX('Project Pipeline'!$B$8:$B$130,MATCH($B648,'Project Pipeline'!$A$7:$A$130,0)+14,1)</f>
        <v>120</v>
      </c>
    </row>
    <row r="649" spans="1:10" x14ac:dyDescent="0.2">
      <c r="A649" s="604">
        <f>A629+1</f>
        <v>32</v>
      </c>
      <c r="B649" s="604" t="s">
        <v>15</v>
      </c>
      <c r="C649" s="2">
        <v>1</v>
      </c>
      <c r="D649" s="28" t="str">
        <f t="shared" ref="D649:D712" si="100">TEXT(A649,"000")&amp;"-"&amp;TEXT(C649,"000")</f>
        <v>032-001</v>
      </c>
      <c r="E649" s="604">
        <f>E629</f>
        <v>35</v>
      </c>
      <c r="F649" s="32">
        <f>INDEX('Project Pipeline'!$B$8:$B$130,MATCH($B649,'Project Pipeline'!$A$7:$A$130,0),1)</f>
        <v>15000</v>
      </c>
      <c r="G649" s="32">
        <f>INDEX('Project Pipeline'!$B$8:$B$130,MATCH($B649,'Project Pipeline'!$A$7:$A$130,0)+3,1)*12</f>
        <v>6000</v>
      </c>
      <c r="H649" s="7">
        <f>(INDEX('Project Pipeline'!$B$8:$B$130,MATCH($B649,'Project Pipeline'!$A$7:$A$130,0)+6,1)*INDEX('Project Pipeline'!$B$8:$B$130,MATCH($B649,'Project Pipeline'!$A$7:$A$130,0)+13,1)+INDEX('Project Pipeline'!$B$8:$B$130,MATCH($B649,'Project Pipeline'!$A$7:$A$130,0)+7,1)*(INDEX('Project Pipeline'!$B$8:$B$130,MATCH($B649,'Project Pipeline'!$A$7:$A$130,0)+14,1)-INDEX('Project Pipeline'!$B$8:$B$130,MATCH($B649,'Project Pipeline'!$A$7:$A$130,0)+13,1)))/INDEX('Project Pipeline'!$B$8:$B$130,MATCH($B649,'Project Pipeline'!$A$7:$A$130,0)+14,1)</f>
        <v>0.75</v>
      </c>
      <c r="I649" s="6">
        <f>INDEX('Project Pipeline'!$B$8:$B$130,MATCH($B649,'Project Pipeline'!$A$7:$A$130,0)+13,1)</f>
        <v>71.513178015521419</v>
      </c>
      <c r="J649" s="6">
        <f>INDEX('Project Pipeline'!$B$8:$B$130,MATCH($B649,'Project Pipeline'!$A$7:$A$130,0)+14,1)</f>
        <v>96</v>
      </c>
    </row>
    <row r="650" spans="1:10" x14ac:dyDescent="0.2">
      <c r="A650" s="604">
        <f t="shared" si="95"/>
        <v>32</v>
      </c>
      <c r="B650" s="604" t="s">
        <v>15</v>
      </c>
      <c r="C650" s="2">
        <f t="shared" ref="C650:C668" si="101">C649+1</f>
        <v>2</v>
      </c>
      <c r="D650" s="28" t="str">
        <f t="shared" si="100"/>
        <v>032-002</v>
      </c>
      <c r="E650" s="604">
        <f t="shared" ref="E650:E708" si="102">E630</f>
        <v>39</v>
      </c>
      <c r="F650" s="32">
        <f>INDEX('Project Pipeline'!$B$8:$B$130,MATCH($B650,'Project Pipeline'!$A$7:$A$130,0),1)</f>
        <v>15000</v>
      </c>
      <c r="G650" s="32">
        <f>INDEX('Project Pipeline'!$B$8:$B$130,MATCH($B650,'Project Pipeline'!$A$7:$A$130,0)+3,1)*12</f>
        <v>6000</v>
      </c>
      <c r="H650" s="7">
        <f>(INDEX('Project Pipeline'!$B$8:$B$130,MATCH($B650,'Project Pipeline'!$A$7:$A$130,0)+6,1)*INDEX('Project Pipeline'!$B$8:$B$130,MATCH($B650,'Project Pipeline'!$A$7:$A$130,0)+13,1)+INDEX('Project Pipeline'!$B$8:$B$130,MATCH($B650,'Project Pipeline'!$A$7:$A$130,0)+7,1)*(INDEX('Project Pipeline'!$B$8:$B$130,MATCH($B650,'Project Pipeline'!$A$7:$A$130,0)+14,1)-INDEX('Project Pipeline'!$B$8:$B$130,MATCH($B650,'Project Pipeline'!$A$7:$A$130,0)+13,1)))/INDEX('Project Pipeline'!$B$8:$B$130,MATCH($B650,'Project Pipeline'!$A$7:$A$130,0)+14,1)</f>
        <v>0.75</v>
      </c>
      <c r="I650" s="6">
        <f>INDEX('Project Pipeline'!$B$8:$B$130,MATCH($B650,'Project Pipeline'!$A$7:$A$130,0)+13,1)</f>
        <v>71.513178015521419</v>
      </c>
      <c r="J650" s="6">
        <f>INDEX('Project Pipeline'!$B$8:$B$130,MATCH($B650,'Project Pipeline'!$A$7:$A$130,0)+14,1)</f>
        <v>96</v>
      </c>
    </row>
    <row r="651" spans="1:10" x14ac:dyDescent="0.2">
      <c r="A651" s="604">
        <f t="shared" si="95"/>
        <v>32</v>
      </c>
      <c r="B651" s="604" t="s">
        <v>15</v>
      </c>
      <c r="C651" s="2">
        <f t="shared" si="101"/>
        <v>3</v>
      </c>
      <c r="D651" s="28" t="str">
        <f t="shared" si="100"/>
        <v>032-003</v>
      </c>
      <c r="E651" s="604">
        <f t="shared" si="102"/>
        <v>42</v>
      </c>
      <c r="F651" s="32">
        <f>INDEX('Project Pipeline'!$B$8:$B$130,MATCH($B651,'Project Pipeline'!$A$7:$A$130,0),1)</f>
        <v>15000</v>
      </c>
      <c r="G651" s="32">
        <f>INDEX('Project Pipeline'!$B$8:$B$130,MATCH($B651,'Project Pipeline'!$A$7:$A$130,0)+3,1)*12</f>
        <v>6000</v>
      </c>
      <c r="H651" s="7">
        <f>(INDEX('Project Pipeline'!$B$8:$B$130,MATCH($B651,'Project Pipeline'!$A$7:$A$130,0)+6,1)*INDEX('Project Pipeline'!$B$8:$B$130,MATCH($B651,'Project Pipeline'!$A$7:$A$130,0)+13,1)+INDEX('Project Pipeline'!$B$8:$B$130,MATCH($B651,'Project Pipeline'!$A$7:$A$130,0)+7,1)*(INDEX('Project Pipeline'!$B$8:$B$130,MATCH($B651,'Project Pipeline'!$A$7:$A$130,0)+14,1)-INDEX('Project Pipeline'!$B$8:$B$130,MATCH($B651,'Project Pipeline'!$A$7:$A$130,0)+13,1)))/INDEX('Project Pipeline'!$B$8:$B$130,MATCH($B651,'Project Pipeline'!$A$7:$A$130,0)+14,1)</f>
        <v>0.75</v>
      </c>
      <c r="I651" s="6">
        <f>INDEX('Project Pipeline'!$B$8:$B$130,MATCH($B651,'Project Pipeline'!$A$7:$A$130,0)+13,1)</f>
        <v>71.513178015521419</v>
      </c>
      <c r="J651" s="6">
        <f>INDEX('Project Pipeline'!$B$8:$B$130,MATCH($B651,'Project Pipeline'!$A$7:$A$130,0)+14,1)</f>
        <v>96</v>
      </c>
    </row>
    <row r="652" spans="1:10" x14ac:dyDescent="0.2">
      <c r="A652" s="604">
        <f t="shared" si="95"/>
        <v>32</v>
      </c>
      <c r="B652" s="604" t="s">
        <v>15</v>
      </c>
      <c r="C652" s="2">
        <f t="shared" si="101"/>
        <v>4</v>
      </c>
      <c r="D652" s="28" t="str">
        <f t="shared" si="100"/>
        <v>032-004</v>
      </c>
      <c r="E652" s="604">
        <f t="shared" si="102"/>
        <v>44</v>
      </c>
      <c r="F652" s="32">
        <f>INDEX('Project Pipeline'!$B$8:$B$130,MATCH($B652,'Project Pipeline'!$A$7:$A$130,0),1)</f>
        <v>15000</v>
      </c>
      <c r="G652" s="32">
        <f>INDEX('Project Pipeline'!$B$8:$B$130,MATCH($B652,'Project Pipeline'!$A$7:$A$130,0)+3,1)*12</f>
        <v>6000</v>
      </c>
      <c r="H652" s="7">
        <f>(INDEX('Project Pipeline'!$B$8:$B$130,MATCH($B652,'Project Pipeline'!$A$7:$A$130,0)+6,1)*INDEX('Project Pipeline'!$B$8:$B$130,MATCH($B652,'Project Pipeline'!$A$7:$A$130,0)+13,1)+INDEX('Project Pipeline'!$B$8:$B$130,MATCH($B652,'Project Pipeline'!$A$7:$A$130,0)+7,1)*(INDEX('Project Pipeline'!$B$8:$B$130,MATCH($B652,'Project Pipeline'!$A$7:$A$130,0)+14,1)-INDEX('Project Pipeline'!$B$8:$B$130,MATCH($B652,'Project Pipeline'!$A$7:$A$130,0)+13,1)))/INDEX('Project Pipeline'!$B$8:$B$130,MATCH($B652,'Project Pipeline'!$A$7:$A$130,0)+14,1)</f>
        <v>0.75</v>
      </c>
      <c r="I652" s="6">
        <f>INDEX('Project Pipeline'!$B$8:$B$130,MATCH($B652,'Project Pipeline'!$A$7:$A$130,0)+13,1)</f>
        <v>71.513178015521419</v>
      </c>
      <c r="J652" s="6">
        <f>INDEX('Project Pipeline'!$B$8:$B$130,MATCH($B652,'Project Pipeline'!$A$7:$A$130,0)+14,1)</f>
        <v>96</v>
      </c>
    </row>
    <row r="653" spans="1:10" x14ac:dyDescent="0.2">
      <c r="A653" s="604">
        <f t="shared" si="95"/>
        <v>32</v>
      </c>
      <c r="B653" s="604" t="s">
        <v>463</v>
      </c>
      <c r="C653" s="2">
        <f t="shared" si="101"/>
        <v>5</v>
      </c>
      <c r="D653" s="28" t="str">
        <f t="shared" si="100"/>
        <v>032-005</v>
      </c>
      <c r="E653" s="604">
        <f t="shared" si="102"/>
        <v>45</v>
      </c>
      <c r="F653" s="32">
        <f>INDEX('Project Pipeline'!$B$8:$B$130,MATCH($B653,'Project Pipeline'!$A$7:$A$130,0),1)</f>
        <v>20000</v>
      </c>
      <c r="G653" s="32">
        <f>INDEX('Project Pipeline'!$B$8:$B$130,MATCH($B653,'Project Pipeline'!$A$7:$A$130,0)+3,1)*12</f>
        <v>30000</v>
      </c>
      <c r="H653" s="7">
        <f>(INDEX('Project Pipeline'!$B$8:$B$130,MATCH($B653,'Project Pipeline'!$A$7:$A$130,0)+6,1)*INDEX('Project Pipeline'!$B$8:$B$130,MATCH($B653,'Project Pipeline'!$A$7:$A$130,0)+13,1)+INDEX('Project Pipeline'!$B$8:$B$130,MATCH($B653,'Project Pipeline'!$A$7:$A$130,0)+7,1)*(INDEX('Project Pipeline'!$B$8:$B$130,MATCH($B653,'Project Pipeline'!$A$7:$A$130,0)+14,1)-INDEX('Project Pipeline'!$B$8:$B$130,MATCH($B653,'Project Pipeline'!$A$7:$A$130,0)+13,1)))/INDEX('Project Pipeline'!$B$8:$B$130,MATCH($B653,'Project Pipeline'!$A$7:$A$130,0)+14,1)</f>
        <v>0.75</v>
      </c>
      <c r="I653" s="6">
        <f>INDEX('Project Pipeline'!$B$8:$B$130,MATCH($B653,'Project Pipeline'!$A$7:$A$130,0)+13,1)</f>
        <v>28.691659673197091</v>
      </c>
      <c r="J653" s="6">
        <f>INDEX('Project Pipeline'!$B$8:$B$130,MATCH($B653,'Project Pipeline'!$A$7:$A$130,0)+14,1)</f>
        <v>60</v>
      </c>
    </row>
    <row r="654" spans="1:10" x14ac:dyDescent="0.2">
      <c r="A654" s="604">
        <f t="shared" si="95"/>
        <v>32</v>
      </c>
      <c r="B654" s="604" t="s">
        <v>463</v>
      </c>
      <c r="C654" s="2">
        <f t="shared" si="101"/>
        <v>6</v>
      </c>
      <c r="D654" s="28" t="str">
        <f t="shared" si="100"/>
        <v>032-006</v>
      </c>
      <c r="E654" s="604">
        <f t="shared" si="102"/>
        <v>45</v>
      </c>
      <c r="F654" s="32">
        <f>INDEX('Project Pipeline'!$B$8:$B$130,MATCH($B654,'Project Pipeline'!$A$7:$A$130,0),1)</f>
        <v>20000</v>
      </c>
      <c r="G654" s="32">
        <f>INDEX('Project Pipeline'!$B$8:$B$130,MATCH($B654,'Project Pipeline'!$A$7:$A$130,0)+3,1)*12</f>
        <v>30000</v>
      </c>
      <c r="H654" s="7">
        <f>(INDEX('Project Pipeline'!$B$8:$B$130,MATCH($B654,'Project Pipeline'!$A$7:$A$130,0)+6,1)*INDEX('Project Pipeline'!$B$8:$B$130,MATCH($B654,'Project Pipeline'!$A$7:$A$130,0)+13,1)+INDEX('Project Pipeline'!$B$8:$B$130,MATCH($B654,'Project Pipeline'!$A$7:$A$130,0)+7,1)*(INDEX('Project Pipeline'!$B$8:$B$130,MATCH($B654,'Project Pipeline'!$A$7:$A$130,0)+14,1)-INDEX('Project Pipeline'!$B$8:$B$130,MATCH($B654,'Project Pipeline'!$A$7:$A$130,0)+13,1)))/INDEX('Project Pipeline'!$B$8:$B$130,MATCH($B654,'Project Pipeline'!$A$7:$A$130,0)+14,1)</f>
        <v>0.75</v>
      </c>
      <c r="I654" s="6">
        <f>INDEX('Project Pipeline'!$B$8:$B$130,MATCH($B654,'Project Pipeline'!$A$7:$A$130,0)+13,1)</f>
        <v>28.691659673197091</v>
      </c>
      <c r="J654" s="6">
        <f>INDEX('Project Pipeline'!$B$8:$B$130,MATCH($B654,'Project Pipeline'!$A$7:$A$130,0)+14,1)</f>
        <v>60</v>
      </c>
    </row>
    <row r="655" spans="1:10" x14ac:dyDescent="0.2">
      <c r="A655" s="604">
        <f t="shared" si="95"/>
        <v>32</v>
      </c>
      <c r="B655" s="604" t="s">
        <v>463</v>
      </c>
      <c r="C655" s="2">
        <f t="shared" si="101"/>
        <v>7</v>
      </c>
      <c r="D655" s="28" t="str">
        <f t="shared" si="100"/>
        <v>032-007</v>
      </c>
      <c r="E655" s="604">
        <f t="shared" si="102"/>
        <v>46</v>
      </c>
      <c r="F655" s="32">
        <f>INDEX('Project Pipeline'!$B$8:$B$130,MATCH($B655,'Project Pipeline'!$A$7:$A$130,0),1)</f>
        <v>20000</v>
      </c>
      <c r="G655" s="32">
        <f>INDEX('Project Pipeline'!$B$8:$B$130,MATCH($B655,'Project Pipeline'!$A$7:$A$130,0)+3,1)*12</f>
        <v>30000</v>
      </c>
      <c r="H655" s="7">
        <f>(INDEX('Project Pipeline'!$B$8:$B$130,MATCH($B655,'Project Pipeline'!$A$7:$A$130,0)+6,1)*INDEX('Project Pipeline'!$B$8:$B$130,MATCH($B655,'Project Pipeline'!$A$7:$A$130,0)+13,1)+INDEX('Project Pipeline'!$B$8:$B$130,MATCH($B655,'Project Pipeline'!$A$7:$A$130,0)+7,1)*(INDEX('Project Pipeline'!$B$8:$B$130,MATCH($B655,'Project Pipeline'!$A$7:$A$130,0)+14,1)-INDEX('Project Pipeline'!$B$8:$B$130,MATCH($B655,'Project Pipeline'!$A$7:$A$130,0)+13,1)))/INDEX('Project Pipeline'!$B$8:$B$130,MATCH($B655,'Project Pipeline'!$A$7:$A$130,0)+14,1)</f>
        <v>0.75</v>
      </c>
      <c r="I655" s="6">
        <f>INDEX('Project Pipeline'!$B$8:$B$130,MATCH($B655,'Project Pipeline'!$A$7:$A$130,0)+13,1)</f>
        <v>28.691659673197091</v>
      </c>
      <c r="J655" s="6">
        <f>INDEX('Project Pipeline'!$B$8:$B$130,MATCH($B655,'Project Pipeline'!$A$7:$A$130,0)+14,1)</f>
        <v>60</v>
      </c>
    </row>
    <row r="656" spans="1:10" x14ac:dyDescent="0.2">
      <c r="A656" s="604">
        <f t="shared" si="95"/>
        <v>32</v>
      </c>
      <c r="B656" s="604" t="s">
        <v>463</v>
      </c>
      <c r="C656" s="2">
        <f t="shared" si="101"/>
        <v>8</v>
      </c>
      <c r="D656" s="28" t="str">
        <f t="shared" si="100"/>
        <v>032-008</v>
      </c>
      <c r="E656" s="604">
        <f t="shared" si="102"/>
        <v>46</v>
      </c>
      <c r="F656" s="32">
        <f>INDEX('Project Pipeline'!$B$8:$B$130,MATCH($B656,'Project Pipeline'!$A$7:$A$130,0),1)</f>
        <v>20000</v>
      </c>
      <c r="G656" s="32">
        <f>INDEX('Project Pipeline'!$B$8:$B$130,MATCH($B656,'Project Pipeline'!$A$7:$A$130,0)+3,1)*12</f>
        <v>30000</v>
      </c>
      <c r="H656" s="7">
        <f>(INDEX('Project Pipeline'!$B$8:$B$130,MATCH($B656,'Project Pipeline'!$A$7:$A$130,0)+6,1)*INDEX('Project Pipeline'!$B$8:$B$130,MATCH($B656,'Project Pipeline'!$A$7:$A$130,0)+13,1)+INDEX('Project Pipeline'!$B$8:$B$130,MATCH($B656,'Project Pipeline'!$A$7:$A$130,0)+7,1)*(INDEX('Project Pipeline'!$B$8:$B$130,MATCH($B656,'Project Pipeline'!$A$7:$A$130,0)+14,1)-INDEX('Project Pipeline'!$B$8:$B$130,MATCH($B656,'Project Pipeline'!$A$7:$A$130,0)+13,1)))/INDEX('Project Pipeline'!$B$8:$B$130,MATCH($B656,'Project Pipeline'!$A$7:$A$130,0)+14,1)</f>
        <v>0.75</v>
      </c>
      <c r="I656" s="6">
        <f>INDEX('Project Pipeline'!$B$8:$B$130,MATCH($B656,'Project Pipeline'!$A$7:$A$130,0)+13,1)</f>
        <v>28.691659673197091</v>
      </c>
      <c r="J656" s="6">
        <f>INDEX('Project Pipeline'!$B$8:$B$130,MATCH($B656,'Project Pipeline'!$A$7:$A$130,0)+14,1)</f>
        <v>60</v>
      </c>
    </row>
    <row r="657" spans="1:10" x14ac:dyDescent="0.2">
      <c r="A657" s="604">
        <f t="shared" si="95"/>
        <v>32</v>
      </c>
      <c r="B657" s="604" t="s">
        <v>464</v>
      </c>
      <c r="C657" s="2">
        <f t="shared" si="101"/>
        <v>9</v>
      </c>
      <c r="D657" s="28" t="str">
        <f t="shared" si="100"/>
        <v>032-009</v>
      </c>
      <c r="E657" s="604">
        <f t="shared" si="102"/>
        <v>37</v>
      </c>
      <c r="F657" s="32">
        <f>INDEX('Project Pipeline'!$B$8:$B$130,MATCH($B657,'Project Pipeline'!$A$7:$A$130,0),1)</f>
        <v>10000</v>
      </c>
      <c r="G657" s="32">
        <f>INDEX('Project Pipeline'!$B$8:$B$130,MATCH($B657,'Project Pipeline'!$A$7:$A$130,0)+3,1)*12</f>
        <v>4800</v>
      </c>
      <c r="H657" s="7">
        <f>(INDEX('Project Pipeline'!$B$8:$B$130,MATCH($B657,'Project Pipeline'!$A$7:$A$130,0)+6,1)*INDEX('Project Pipeline'!$B$8:$B$130,MATCH($B657,'Project Pipeline'!$A$7:$A$130,0)+13,1)+INDEX('Project Pipeline'!$B$8:$B$130,MATCH($B657,'Project Pipeline'!$A$7:$A$130,0)+7,1)*(INDEX('Project Pipeline'!$B$8:$B$130,MATCH($B657,'Project Pipeline'!$A$7:$A$130,0)+14,1)-INDEX('Project Pipeline'!$B$8:$B$130,MATCH($B657,'Project Pipeline'!$A$7:$A$130,0)+13,1)))/INDEX('Project Pipeline'!$B$8:$B$130,MATCH($B657,'Project Pipeline'!$A$7:$A$130,0)+14,1)</f>
        <v>0.75</v>
      </c>
      <c r="I657" s="6">
        <f>INDEX('Project Pipeline'!$B$8:$B$130,MATCH($B657,'Project Pipeline'!$A$7:$A$130,0)+13,1)</f>
        <v>57.680135957776329</v>
      </c>
      <c r="J657" s="6">
        <f>INDEX('Project Pipeline'!$B$8:$B$130,MATCH($B657,'Project Pipeline'!$A$7:$A$130,0)+14,1)</f>
        <v>60</v>
      </c>
    </row>
    <row r="658" spans="1:10" x14ac:dyDescent="0.2">
      <c r="A658" s="604">
        <f t="shared" si="95"/>
        <v>32</v>
      </c>
      <c r="B658" s="604" t="s">
        <v>464</v>
      </c>
      <c r="C658" s="2">
        <f t="shared" si="101"/>
        <v>10</v>
      </c>
      <c r="D658" s="28" t="str">
        <f t="shared" si="100"/>
        <v>032-010</v>
      </c>
      <c r="E658" s="604">
        <f t="shared" si="102"/>
        <v>40</v>
      </c>
      <c r="F658" s="32">
        <f>INDEX('Project Pipeline'!$B$8:$B$130,MATCH($B658,'Project Pipeline'!$A$7:$A$130,0),1)</f>
        <v>10000</v>
      </c>
      <c r="G658" s="32">
        <f>INDEX('Project Pipeline'!$B$8:$B$130,MATCH($B658,'Project Pipeline'!$A$7:$A$130,0)+3,1)*12</f>
        <v>4800</v>
      </c>
      <c r="H658" s="7">
        <f>(INDEX('Project Pipeline'!$B$8:$B$130,MATCH($B658,'Project Pipeline'!$A$7:$A$130,0)+6,1)*INDEX('Project Pipeline'!$B$8:$B$130,MATCH($B658,'Project Pipeline'!$A$7:$A$130,0)+13,1)+INDEX('Project Pipeline'!$B$8:$B$130,MATCH($B658,'Project Pipeline'!$A$7:$A$130,0)+7,1)*(INDEX('Project Pipeline'!$B$8:$B$130,MATCH($B658,'Project Pipeline'!$A$7:$A$130,0)+14,1)-INDEX('Project Pipeline'!$B$8:$B$130,MATCH($B658,'Project Pipeline'!$A$7:$A$130,0)+13,1)))/INDEX('Project Pipeline'!$B$8:$B$130,MATCH($B658,'Project Pipeline'!$A$7:$A$130,0)+14,1)</f>
        <v>0.75</v>
      </c>
      <c r="I658" s="6">
        <f>INDEX('Project Pipeline'!$B$8:$B$130,MATCH($B658,'Project Pipeline'!$A$7:$A$130,0)+13,1)</f>
        <v>57.680135957776329</v>
      </c>
      <c r="J658" s="6">
        <f>INDEX('Project Pipeline'!$B$8:$B$130,MATCH($B658,'Project Pipeline'!$A$7:$A$130,0)+14,1)</f>
        <v>60</v>
      </c>
    </row>
    <row r="659" spans="1:10" x14ac:dyDescent="0.2">
      <c r="A659" s="604">
        <f t="shared" si="95"/>
        <v>32</v>
      </c>
      <c r="B659" s="604" t="s">
        <v>464</v>
      </c>
      <c r="C659" s="2">
        <f t="shared" si="101"/>
        <v>11</v>
      </c>
      <c r="D659" s="28" t="str">
        <f t="shared" si="100"/>
        <v>032-011</v>
      </c>
      <c r="E659" s="604">
        <f t="shared" si="102"/>
        <v>43</v>
      </c>
      <c r="F659" s="32">
        <f>INDEX('Project Pipeline'!$B$8:$B$130,MATCH($B659,'Project Pipeline'!$A$7:$A$130,0),1)</f>
        <v>10000</v>
      </c>
      <c r="G659" s="32">
        <f>INDEX('Project Pipeline'!$B$8:$B$130,MATCH($B659,'Project Pipeline'!$A$7:$A$130,0)+3,1)*12</f>
        <v>4800</v>
      </c>
      <c r="H659" s="7">
        <f>(INDEX('Project Pipeline'!$B$8:$B$130,MATCH($B659,'Project Pipeline'!$A$7:$A$130,0)+6,1)*INDEX('Project Pipeline'!$B$8:$B$130,MATCH($B659,'Project Pipeline'!$A$7:$A$130,0)+13,1)+INDEX('Project Pipeline'!$B$8:$B$130,MATCH($B659,'Project Pipeline'!$A$7:$A$130,0)+7,1)*(INDEX('Project Pipeline'!$B$8:$B$130,MATCH($B659,'Project Pipeline'!$A$7:$A$130,0)+14,1)-INDEX('Project Pipeline'!$B$8:$B$130,MATCH($B659,'Project Pipeline'!$A$7:$A$130,0)+13,1)))/INDEX('Project Pipeline'!$B$8:$B$130,MATCH($B659,'Project Pipeline'!$A$7:$A$130,0)+14,1)</f>
        <v>0.75</v>
      </c>
      <c r="I659" s="6">
        <f>INDEX('Project Pipeline'!$B$8:$B$130,MATCH($B659,'Project Pipeline'!$A$7:$A$130,0)+13,1)</f>
        <v>57.680135957776329</v>
      </c>
      <c r="J659" s="6">
        <f>INDEX('Project Pipeline'!$B$8:$B$130,MATCH($B659,'Project Pipeline'!$A$7:$A$130,0)+14,1)</f>
        <v>60</v>
      </c>
    </row>
    <row r="660" spans="1:10" x14ac:dyDescent="0.2">
      <c r="A660" s="604">
        <f t="shared" si="95"/>
        <v>32</v>
      </c>
      <c r="B660" s="604" t="s">
        <v>464</v>
      </c>
      <c r="C660" s="2">
        <f t="shared" si="101"/>
        <v>12</v>
      </c>
      <c r="D660" s="28" t="str">
        <f t="shared" si="100"/>
        <v>032-012</v>
      </c>
      <c r="E660" s="604">
        <f t="shared" si="102"/>
        <v>46</v>
      </c>
      <c r="F660" s="32">
        <f>INDEX('Project Pipeline'!$B$8:$B$130,MATCH($B660,'Project Pipeline'!$A$7:$A$130,0),1)</f>
        <v>10000</v>
      </c>
      <c r="G660" s="32">
        <f>INDEX('Project Pipeline'!$B$8:$B$130,MATCH($B660,'Project Pipeline'!$A$7:$A$130,0)+3,1)*12</f>
        <v>4800</v>
      </c>
      <c r="H660" s="7">
        <f>(INDEX('Project Pipeline'!$B$8:$B$130,MATCH($B660,'Project Pipeline'!$A$7:$A$130,0)+6,1)*INDEX('Project Pipeline'!$B$8:$B$130,MATCH($B660,'Project Pipeline'!$A$7:$A$130,0)+13,1)+INDEX('Project Pipeline'!$B$8:$B$130,MATCH($B660,'Project Pipeline'!$A$7:$A$130,0)+7,1)*(INDEX('Project Pipeline'!$B$8:$B$130,MATCH($B660,'Project Pipeline'!$A$7:$A$130,0)+14,1)-INDEX('Project Pipeline'!$B$8:$B$130,MATCH($B660,'Project Pipeline'!$A$7:$A$130,0)+13,1)))/INDEX('Project Pipeline'!$B$8:$B$130,MATCH($B660,'Project Pipeline'!$A$7:$A$130,0)+14,1)</f>
        <v>0.75</v>
      </c>
      <c r="I660" s="6">
        <f>INDEX('Project Pipeline'!$B$8:$B$130,MATCH($B660,'Project Pipeline'!$A$7:$A$130,0)+13,1)</f>
        <v>57.680135957776329</v>
      </c>
      <c r="J660" s="6">
        <f>INDEX('Project Pipeline'!$B$8:$B$130,MATCH($B660,'Project Pipeline'!$A$7:$A$130,0)+14,1)</f>
        <v>60</v>
      </c>
    </row>
    <row r="661" spans="1:10" x14ac:dyDescent="0.2">
      <c r="A661" s="604">
        <f t="shared" si="95"/>
        <v>32</v>
      </c>
      <c r="B661" s="604" t="s">
        <v>14</v>
      </c>
      <c r="C661" s="2">
        <f t="shared" si="101"/>
        <v>13</v>
      </c>
      <c r="D661" s="28" t="str">
        <f t="shared" si="100"/>
        <v>032-013</v>
      </c>
      <c r="E661" s="604">
        <f t="shared" si="102"/>
        <v>37</v>
      </c>
      <c r="F661" s="32">
        <f>INDEX('Project Pipeline'!$B$8:$B$130,MATCH($B661,'Project Pipeline'!$A$7:$A$130,0),1)</f>
        <v>2000</v>
      </c>
      <c r="G661" s="32">
        <f>INDEX('Project Pipeline'!$B$8:$B$130,MATCH($B661,'Project Pipeline'!$A$7:$A$130,0)+3,1)*12</f>
        <v>2400</v>
      </c>
      <c r="H661" s="7">
        <f>(INDEX('Project Pipeline'!$B$8:$B$130,MATCH($B661,'Project Pipeline'!$A$7:$A$130,0)+6,1)*INDEX('Project Pipeline'!$B$8:$B$130,MATCH($B661,'Project Pipeline'!$A$7:$A$130,0)+13,1)+INDEX('Project Pipeline'!$B$8:$B$130,MATCH($B661,'Project Pipeline'!$A$7:$A$130,0)+7,1)*(INDEX('Project Pipeline'!$B$8:$B$130,MATCH($B661,'Project Pipeline'!$A$7:$A$130,0)+14,1)-INDEX('Project Pipeline'!$B$8:$B$130,MATCH($B661,'Project Pipeline'!$A$7:$A$130,0)+13,1)))/INDEX('Project Pipeline'!$B$8:$B$130,MATCH($B661,'Project Pipeline'!$A$7:$A$130,0)+14,1)</f>
        <v>0.75</v>
      </c>
      <c r="I661" s="6">
        <f>INDEX('Project Pipeline'!$B$8:$B$130,MATCH($B661,'Project Pipeline'!$A$7:$A$130,0)+13,1)</f>
        <v>21.124739598583997</v>
      </c>
      <c r="J661" s="6">
        <f>INDEX('Project Pipeline'!$B$8:$B$130,MATCH($B661,'Project Pipeline'!$A$7:$A$130,0)+14,1)</f>
        <v>60</v>
      </c>
    </row>
    <row r="662" spans="1:10" x14ac:dyDescent="0.2">
      <c r="A662" s="604">
        <f t="shared" si="95"/>
        <v>32</v>
      </c>
      <c r="B662" s="604" t="s">
        <v>14</v>
      </c>
      <c r="C662" s="2">
        <f t="shared" si="101"/>
        <v>14</v>
      </c>
      <c r="D662" s="28" t="str">
        <f t="shared" si="100"/>
        <v>032-014</v>
      </c>
      <c r="E662" s="604">
        <f t="shared" si="102"/>
        <v>39</v>
      </c>
      <c r="F662" s="32">
        <f>INDEX('Project Pipeline'!$B$8:$B$130,MATCH($B662,'Project Pipeline'!$A$7:$A$130,0),1)</f>
        <v>2000</v>
      </c>
      <c r="G662" s="32">
        <f>INDEX('Project Pipeline'!$B$8:$B$130,MATCH($B662,'Project Pipeline'!$A$7:$A$130,0)+3,1)*12</f>
        <v>2400</v>
      </c>
      <c r="H662" s="7">
        <f>(INDEX('Project Pipeline'!$B$8:$B$130,MATCH($B662,'Project Pipeline'!$A$7:$A$130,0)+6,1)*INDEX('Project Pipeline'!$B$8:$B$130,MATCH($B662,'Project Pipeline'!$A$7:$A$130,0)+13,1)+INDEX('Project Pipeline'!$B$8:$B$130,MATCH($B662,'Project Pipeline'!$A$7:$A$130,0)+7,1)*(INDEX('Project Pipeline'!$B$8:$B$130,MATCH($B662,'Project Pipeline'!$A$7:$A$130,0)+14,1)-INDEX('Project Pipeline'!$B$8:$B$130,MATCH($B662,'Project Pipeline'!$A$7:$A$130,0)+13,1)))/INDEX('Project Pipeline'!$B$8:$B$130,MATCH($B662,'Project Pipeline'!$A$7:$A$130,0)+14,1)</f>
        <v>0.75</v>
      </c>
      <c r="I662" s="6">
        <f>INDEX('Project Pipeline'!$B$8:$B$130,MATCH($B662,'Project Pipeline'!$A$7:$A$130,0)+13,1)</f>
        <v>21.124739598583997</v>
      </c>
      <c r="J662" s="6">
        <f>INDEX('Project Pipeline'!$B$8:$B$130,MATCH($B662,'Project Pipeline'!$A$7:$A$130,0)+14,1)</f>
        <v>60</v>
      </c>
    </row>
    <row r="663" spans="1:10" x14ac:dyDescent="0.2">
      <c r="A663" s="604">
        <f t="shared" si="95"/>
        <v>32</v>
      </c>
      <c r="B663" s="604" t="s">
        <v>14</v>
      </c>
      <c r="C663" s="2">
        <f t="shared" si="101"/>
        <v>15</v>
      </c>
      <c r="D663" s="28" t="str">
        <f t="shared" si="100"/>
        <v>032-015</v>
      </c>
      <c r="E663" s="604">
        <f t="shared" si="102"/>
        <v>41</v>
      </c>
      <c r="F663" s="32">
        <f>INDEX('Project Pipeline'!$B$8:$B$130,MATCH($B663,'Project Pipeline'!$A$7:$A$130,0),1)</f>
        <v>2000</v>
      </c>
      <c r="G663" s="32">
        <f>INDEX('Project Pipeline'!$B$8:$B$130,MATCH($B663,'Project Pipeline'!$A$7:$A$130,0)+3,1)*12</f>
        <v>2400</v>
      </c>
      <c r="H663" s="7">
        <f>(INDEX('Project Pipeline'!$B$8:$B$130,MATCH($B663,'Project Pipeline'!$A$7:$A$130,0)+6,1)*INDEX('Project Pipeline'!$B$8:$B$130,MATCH($B663,'Project Pipeline'!$A$7:$A$130,0)+13,1)+INDEX('Project Pipeline'!$B$8:$B$130,MATCH($B663,'Project Pipeline'!$A$7:$A$130,0)+7,1)*(INDEX('Project Pipeline'!$B$8:$B$130,MATCH($B663,'Project Pipeline'!$A$7:$A$130,0)+14,1)-INDEX('Project Pipeline'!$B$8:$B$130,MATCH($B663,'Project Pipeline'!$A$7:$A$130,0)+13,1)))/INDEX('Project Pipeline'!$B$8:$B$130,MATCH($B663,'Project Pipeline'!$A$7:$A$130,0)+14,1)</f>
        <v>0.75</v>
      </c>
      <c r="I663" s="6">
        <f>INDEX('Project Pipeline'!$B$8:$B$130,MATCH($B663,'Project Pipeline'!$A$7:$A$130,0)+13,1)</f>
        <v>21.124739598583997</v>
      </c>
      <c r="J663" s="6">
        <f>INDEX('Project Pipeline'!$B$8:$B$130,MATCH($B663,'Project Pipeline'!$A$7:$A$130,0)+14,1)</f>
        <v>60</v>
      </c>
    </row>
    <row r="664" spans="1:10" x14ac:dyDescent="0.2">
      <c r="A664" s="604">
        <f t="shared" si="95"/>
        <v>32</v>
      </c>
      <c r="B664" s="604" t="s">
        <v>14</v>
      </c>
      <c r="C664" s="2">
        <f t="shared" si="101"/>
        <v>16</v>
      </c>
      <c r="D664" s="28" t="str">
        <f t="shared" si="100"/>
        <v>032-016</v>
      </c>
      <c r="E664" s="604">
        <f t="shared" si="102"/>
        <v>43</v>
      </c>
      <c r="F664" s="32">
        <f>INDEX('Project Pipeline'!$B$8:$B$130,MATCH($B664,'Project Pipeline'!$A$7:$A$130,0),1)</f>
        <v>2000</v>
      </c>
      <c r="G664" s="32">
        <f>INDEX('Project Pipeline'!$B$8:$B$130,MATCH($B664,'Project Pipeline'!$A$7:$A$130,0)+3,1)*12</f>
        <v>2400</v>
      </c>
      <c r="H664" s="7">
        <f>(INDEX('Project Pipeline'!$B$8:$B$130,MATCH($B664,'Project Pipeline'!$A$7:$A$130,0)+6,1)*INDEX('Project Pipeline'!$B$8:$B$130,MATCH($B664,'Project Pipeline'!$A$7:$A$130,0)+13,1)+INDEX('Project Pipeline'!$B$8:$B$130,MATCH($B664,'Project Pipeline'!$A$7:$A$130,0)+7,1)*(INDEX('Project Pipeline'!$B$8:$B$130,MATCH($B664,'Project Pipeline'!$A$7:$A$130,0)+14,1)-INDEX('Project Pipeline'!$B$8:$B$130,MATCH($B664,'Project Pipeline'!$A$7:$A$130,0)+13,1)))/INDEX('Project Pipeline'!$B$8:$B$130,MATCH($B664,'Project Pipeline'!$A$7:$A$130,0)+14,1)</f>
        <v>0.75</v>
      </c>
      <c r="I664" s="6">
        <f>INDEX('Project Pipeline'!$B$8:$B$130,MATCH($B664,'Project Pipeline'!$A$7:$A$130,0)+13,1)</f>
        <v>21.124739598583997</v>
      </c>
      <c r="J664" s="6">
        <f>INDEX('Project Pipeline'!$B$8:$B$130,MATCH($B664,'Project Pipeline'!$A$7:$A$130,0)+14,1)</f>
        <v>60</v>
      </c>
    </row>
    <row r="665" spans="1:10" x14ac:dyDescent="0.2">
      <c r="A665" s="604">
        <f t="shared" si="95"/>
        <v>32</v>
      </c>
      <c r="B665" s="604" t="s">
        <v>14</v>
      </c>
      <c r="C665" s="2">
        <f t="shared" si="101"/>
        <v>17</v>
      </c>
      <c r="D665" s="28" t="str">
        <f t="shared" si="100"/>
        <v>032-017</v>
      </c>
      <c r="E665" s="604">
        <f t="shared" si="102"/>
        <v>45</v>
      </c>
      <c r="F665" s="32">
        <f>INDEX('Project Pipeline'!$B$8:$B$130,MATCH($B665,'Project Pipeline'!$A$7:$A$130,0),1)</f>
        <v>2000</v>
      </c>
      <c r="G665" s="32">
        <f>INDEX('Project Pipeline'!$B$8:$B$130,MATCH($B665,'Project Pipeline'!$A$7:$A$130,0)+3,1)*12</f>
        <v>2400</v>
      </c>
      <c r="H665" s="7">
        <f>(INDEX('Project Pipeline'!$B$8:$B$130,MATCH($B665,'Project Pipeline'!$A$7:$A$130,0)+6,1)*INDEX('Project Pipeline'!$B$8:$B$130,MATCH($B665,'Project Pipeline'!$A$7:$A$130,0)+13,1)+INDEX('Project Pipeline'!$B$8:$B$130,MATCH($B665,'Project Pipeline'!$A$7:$A$130,0)+7,1)*(INDEX('Project Pipeline'!$B$8:$B$130,MATCH($B665,'Project Pipeline'!$A$7:$A$130,0)+14,1)-INDEX('Project Pipeline'!$B$8:$B$130,MATCH($B665,'Project Pipeline'!$A$7:$A$130,0)+13,1)))/INDEX('Project Pipeline'!$B$8:$B$130,MATCH($B665,'Project Pipeline'!$A$7:$A$130,0)+14,1)</f>
        <v>0.75</v>
      </c>
      <c r="I665" s="6">
        <f>INDEX('Project Pipeline'!$B$8:$B$130,MATCH($B665,'Project Pipeline'!$A$7:$A$130,0)+13,1)</f>
        <v>21.124739598583997</v>
      </c>
      <c r="J665" s="6">
        <f>INDEX('Project Pipeline'!$B$8:$B$130,MATCH($B665,'Project Pipeline'!$A$7:$A$130,0)+14,1)</f>
        <v>60</v>
      </c>
    </row>
    <row r="666" spans="1:10" x14ac:dyDescent="0.2">
      <c r="A666" s="604">
        <f t="shared" si="95"/>
        <v>32</v>
      </c>
      <c r="B666" s="604" t="s">
        <v>14</v>
      </c>
      <c r="C666" s="2">
        <f t="shared" si="101"/>
        <v>18</v>
      </c>
      <c r="D666" s="28" t="str">
        <f t="shared" si="100"/>
        <v>032-018</v>
      </c>
      <c r="E666" s="604">
        <f t="shared" si="102"/>
        <v>47</v>
      </c>
      <c r="F666" s="32">
        <f>INDEX('Project Pipeline'!$B$8:$B$130,MATCH($B666,'Project Pipeline'!$A$7:$A$130,0),1)</f>
        <v>2000</v>
      </c>
      <c r="G666" s="32">
        <f>INDEX('Project Pipeline'!$B$8:$B$130,MATCH($B666,'Project Pipeline'!$A$7:$A$130,0)+3,1)*12</f>
        <v>2400</v>
      </c>
      <c r="H666" s="7">
        <f>(INDEX('Project Pipeline'!$B$8:$B$130,MATCH($B666,'Project Pipeline'!$A$7:$A$130,0)+6,1)*INDEX('Project Pipeline'!$B$8:$B$130,MATCH($B666,'Project Pipeline'!$A$7:$A$130,0)+13,1)+INDEX('Project Pipeline'!$B$8:$B$130,MATCH($B666,'Project Pipeline'!$A$7:$A$130,0)+7,1)*(INDEX('Project Pipeline'!$B$8:$B$130,MATCH($B666,'Project Pipeline'!$A$7:$A$130,0)+14,1)-INDEX('Project Pipeline'!$B$8:$B$130,MATCH($B666,'Project Pipeline'!$A$7:$A$130,0)+13,1)))/INDEX('Project Pipeline'!$B$8:$B$130,MATCH($B666,'Project Pipeline'!$A$7:$A$130,0)+14,1)</f>
        <v>0.75</v>
      </c>
      <c r="I666" s="6">
        <f>INDEX('Project Pipeline'!$B$8:$B$130,MATCH($B666,'Project Pipeline'!$A$7:$A$130,0)+13,1)</f>
        <v>21.124739598583997</v>
      </c>
      <c r="J666" s="6">
        <f>INDEX('Project Pipeline'!$B$8:$B$130,MATCH($B666,'Project Pipeline'!$A$7:$A$130,0)+14,1)</f>
        <v>60</v>
      </c>
    </row>
    <row r="667" spans="1:10" x14ac:dyDescent="0.2">
      <c r="A667" s="604">
        <f t="shared" si="95"/>
        <v>32</v>
      </c>
      <c r="B667" s="604" t="s">
        <v>41</v>
      </c>
      <c r="C667" s="2">
        <f t="shared" si="101"/>
        <v>19</v>
      </c>
      <c r="D667" s="28" t="str">
        <f t="shared" si="100"/>
        <v>032-019</v>
      </c>
      <c r="E667" s="604">
        <f t="shared" si="102"/>
        <v>41</v>
      </c>
      <c r="F667" s="32">
        <f>INDEX('Project Pipeline'!$B$8:$B$130,MATCH($B667,'Project Pipeline'!$A$7:$A$130,0),1)</f>
        <v>25000</v>
      </c>
      <c r="G667" s="32">
        <f>INDEX('Project Pipeline'!$B$8:$B$130,MATCH($B667,'Project Pipeline'!$A$7:$A$130,0)+3,1)*12</f>
        <v>24000</v>
      </c>
      <c r="H667" s="7">
        <f>(INDEX('Project Pipeline'!$B$8:$B$130,MATCH($B667,'Project Pipeline'!$A$7:$A$130,0)+6,1)*INDEX('Project Pipeline'!$B$8:$B$130,MATCH($B667,'Project Pipeline'!$A$7:$A$130,0)+13,1)+INDEX('Project Pipeline'!$B$8:$B$130,MATCH($B667,'Project Pipeline'!$A$7:$A$130,0)+7,1)*(INDEX('Project Pipeline'!$B$8:$B$130,MATCH($B667,'Project Pipeline'!$A$7:$A$130,0)+14,1)-INDEX('Project Pipeline'!$B$8:$B$130,MATCH($B667,'Project Pipeline'!$A$7:$A$130,0)+13,1)))/INDEX('Project Pipeline'!$B$8:$B$130,MATCH($B667,'Project Pipeline'!$A$7:$A$130,0)+14,1)</f>
        <v>0.74999999999999989</v>
      </c>
      <c r="I667" s="6">
        <f>INDEX('Project Pipeline'!$B$8:$B$130,MATCH($B667,'Project Pipeline'!$A$7:$A$130,0)+13,1)</f>
        <v>26.772988721793375</v>
      </c>
      <c r="J667" s="6">
        <f>INDEX('Project Pipeline'!$B$8:$B$130,MATCH($B667,'Project Pipeline'!$A$7:$A$130,0)+14,1)</f>
        <v>120</v>
      </c>
    </row>
    <row r="668" spans="1:10" x14ac:dyDescent="0.2">
      <c r="A668" s="604">
        <f t="shared" si="95"/>
        <v>32</v>
      </c>
      <c r="B668" s="604" t="s">
        <v>41</v>
      </c>
      <c r="C668" s="2">
        <f t="shared" si="101"/>
        <v>20</v>
      </c>
      <c r="D668" s="28" t="str">
        <f t="shared" si="100"/>
        <v>032-020</v>
      </c>
      <c r="E668" s="604">
        <f t="shared" si="102"/>
        <v>47</v>
      </c>
      <c r="F668" s="32">
        <f>INDEX('Project Pipeline'!$B$8:$B$130,MATCH($B668,'Project Pipeline'!$A$7:$A$130,0),1)</f>
        <v>25000</v>
      </c>
      <c r="G668" s="32">
        <f>INDEX('Project Pipeline'!$B$8:$B$130,MATCH($B668,'Project Pipeline'!$A$7:$A$130,0)+3,1)*12</f>
        <v>24000</v>
      </c>
      <c r="H668" s="7">
        <f>(INDEX('Project Pipeline'!$B$8:$B$130,MATCH($B668,'Project Pipeline'!$A$7:$A$130,0)+6,1)*INDEX('Project Pipeline'!$B$8:$B$130,MATCH($B668,'Project Pipeline'!$A$7:$A$130,0)+13,1)+INDEX('Project Pipeline'!$B$8:$B$130,MATCH($B668,'Project Pipeline'!$A$7:$A$130,0)+7,1)*(INDEX('Project Pipeline'!$B$8:$B$130,MATCH($B668,'Project Pipeline'!$A$7:$A$130,0)+14,1)-INDEX('Project Pipeline'!$B$8:$B$130,MATCH($B668,'Project Pipeline'!$A$7:$A$130,0)+13,1)))/INDEX('Project Pipeline'!$B$8:$B$130,MATCH($B668,'Project Pipeline'!$A$7:$A$130,0)+14,1)</f>
        <v>0.74999999999999989</v>
      </c>
      <c r="I668" s="6">
        <f>INDEX('Project Pipeline'!$B$8:$B$130,MATCH($B668,'Project Pipeline'!$A$7:$A$130,0)+13,1)</f>
        <v>26.772988721793375</v>
      </c>
      <c r="J668" s="6">
        <f>INDEX('Project Pipeline'!$B$8:$B$130,MATCH($B668,'Project Pipeline'!$A$7:$A$130,0)+14,1)</f>
        <v>120</v>
      </c>
    </row>
    <row r="669" spans="1:10" x14ac:dyDescent="0.2">
      <c r="A669" s="604">
        <f>A649+1</f>
        <v>33</v>
      </c>
      <c r="B669" s="604" t="s">
        <v>15</v>
      </c>
      <c r="C669" s="2">
        <v>1</v>
      </c>
      <c r="D669" s="28" t="str">
        <f t="shared" si="100"/>
        <v>033-001</v>
      </c>
      <c r="E669" s="604">
        <f t="shared" si="102"/>
        <v>35</v>
      </c>
      <c r="F669" s="32">
        <f>INDEX('Project Pipeline'!$B$8:$B$130,MATCH($B669,'Project Pipeline'!$A$7:$A$130,0),1)</f>
        <v>15000</v>
      </c>
      <c r="G669" s="32">
        <f>INDEX('Project Pipeline'!$B$8:$B$130,MATCH($B669,'Project Pipeline'!$A$7:$A$130,0)+3,1)*12</f>
        <v>6000</v>
      </c>
      <c r="H669" s="7">
        <f>(INDEX('Project Pipeline'!$B$8:$B$130,MATCH($B669,'Project Pipeline'!$A$7:$A$130,0)+6,1)*INDEX('Project Pipeline'!$B$8:$B$130,MATCH($B669,'Project Pipeline'!$A$7:$A$130,0)+13,1)+INDEX('Project Pipeline'!$B$8:$B$130,MATCH($B669,'Project Pipeline'!$A$7:$A$130,0)+7,1)*(INDEX('Project Pipeline'!$B$8:$B$130,MATCH($B669,'Project Pipeline'!$A$7:$A$130,0)+14,1)-INDEX('Project Pipeline'!$B$8:$B$130,MATCH($B669,'Project Pipeline'!$A$7:$A$130,0)+13,1)))/INDEX('Project Pipeline'!$B$8:$B$130,MATCH($B669,'Project Pipeline'!$A$7:$A$130,0)+14,1)</f>
        <v>0.75</v>
      </c>
      <c r="I669" s="6">
        <f>INDEX('Project Pipeline'!$B$8:$B$130,MATCH($B669,'Project Pipeline'!$A$7:$A$130,0)+13,1)</f>
        <v>71.513178015521419</v>
      </c>
      <c r="J669" s="6">
        <f>INDEX('Project Pipeline'!$B$8:$B$130,MATCH($B669,'Project Pipeline'!$A$7:$A$130,0)+14,1)</f>
        <v>96</v>
      </c>
    </row>
    <row r="670" spans="1:10" x14ac:dyDescent="0.2">
      <c r="A670" s="604">
        <f t="shared" si="95"/>
        <v>33</v>
      </c>
      <c r="B670" s="604" t="s">
        <v>15</v>
      </c>
      <c r="C670" s="2">
        <f t="shared" ref="C670:C688" si="103">C669+1</f>
        <v>2</v>
      </c>
      <c r="D670" s="28" t="str">
        <f t="shared" si="100"/>
        <v>033-002</v>
      </c>
      <c r="E670" s="604">
        <f t="shared" si="102"/>
        <v>39</v>
      </c>
      <c r="F670" s="32">
        <f>INDEX('Project Pipeline'!$B$8:$B$130,MATCH($B670,'Project Pipeline'!$A$7:$A$130,0),1)</f>
        <v>15000</v>
      </c>
      <c r="G670" s="32">
        <f>INDEX('Project Pipeline'!$B$8:$B$130,MATCH($B670,'Project Pipeline'!$A$7:$A$130,0)+3,1)*12</f>
        <v>6000</v>
      </c>
      <c r="H670" s="7">
        <f>(INDEX('Project Pipeline'!$B$8:$B$130,MATCH($B670,'Project Pipeline'!$A$7:$A$130,0)+6,1)*INDEX('Project Pipeline'!$B$8:$B$130,MATCH($B670,'Project Pipeline'!$A$7:$A$130,0)+13,1)+INDEX('Project Pipeline'!$B$8:$B$130,MATCH($B670,'Project Pipeline'!$A$7:$A$130,0)+7,1)*(INDEX('Project Pipeline'!$B$8:$B$130,MATCH($B670,'Project Pipeline'!$A$7:$A$130,0)+14,1)-INDEX('Project Pipeline'!$B$8:$B$130,MATCH($B670,'Project Pipeline'!$A$7:$A$130,0)+13,1)))/INDEX('Project Pipeline'!$B$8:$B$130,MATCH($B670,'Project Pipeline'!$A$7:$A$130,0)+14,1)</f>
        <v>0.75</v>
      </c>
      <c r="I670" s="6">
        <f>INDEX('Project Pipeline'!$B$8:$B$130,MATCH($B670,'Project Pipeline'!$A$7:$A$130,0)+13,1)</f>
        <v>71.513178015521419</v>
      </c>
      <c r="J670" s="6">
        <f>INDEX('Project Pipeline'!$B$8:$B$130,MATCH($B670,'Project Pipeline'!$A$7:$A$130,0)+14,1)</f>
        <v>96</v>
      </c>
    </row>
    <row r="671" spans="1:10" x14ac:dyDescent="0.2">
      <c r="A671" s="604">
        <f t="shared" si="95"/>
        <v>33</v>
      </c>
      <c r="B671" s="604" t="s">
        <v>15</v>
      </c>
      <c r="C671" s="2">
        <f t="shared" si="103"/>
        <v>3</v>
      </c>
      <c r="D671" s="28" t="str">
        <f t="shared" si="100"/>
        <v>033-003</v>
      </c>
      <c r="E671" s="604">
        <f t="shared" si="102"/>
        <v>42</v>
      </c>
      <c r="F671" s="32">
        <f>INDEX('Project Pipeline'!$B$8:$B$130,MATCH($B671,'Project Pipeline'!$A$7:$A$130,0),1)</f>
        <v>15000</v>
      </c>
      <c r="G671" s="32">
        <f>INDEX('Project Pipeline'!$B$8:$B$130,MATCH($B671,'Project Pipeline'!$A$7:$A$130,0)+3,1)*12</f>
        <v>6000</v>
      </c>
      <c r="H671" s="7">
        <f>(INDEX('Project Pipeline'!$B$8:$B$130,MATCH($B671,'Project Pipeline'!$A$7:$A$130,0)+6,1)*INDEX('Project Pipeline'!$B$8:$B$130,MATCH($B671,'Project Pipeline'!$A$7:$A$130,0)+13,1)+INDEX('Project Pipeline'!$B$8:$B$130,MATCH($B671,'Project Pipeline'!$A$7:$A$130,0)+7,1)*(INDEX('Project Pipeline'!$B$8:$B$130,MATCH($B671,'Project Pipeline'!$A$7:$A$130,0)+14,1)-INDEX('Project Pipeline'!$B$8:$B$130,MATCH($B671,'Project Pipeline'!$A$7:$A$130,0)+13,1)))/INDEX('Project Pipeline'!$B$8:$B$130,MATCH($B671,'Project Pipeline'!$A$7:$A$130,0)+14,1)</f>
        <v>0.75</v>
      </c>
      <c r="I671" s="6">
        <f>INDEX('Project Pipeline'!$B$8:$B$130,MATCH($B671,'Project Pipeline'!$A$7:$A$130,0)+13,1)</f>
        <v>71.513178015521419</v>
      </c>
      <c r="J671" s="6">
        <f>INDEX('Project Pipeline'!$B$8:$B$130,MATCH($B671,'Project Pipeline'!$A$7:$A$130,0)+14,1)</f>
        <v>96</v>
      </c>
    </row>
    <row r="672" spans="1:10" x14ac:dyDescent="0.2">
      <c r="A672" s="604">
        <f t="shared" si="95"/>
        <v>33</v>
      </c>
      <c r="B672" s="604" t="s">
        <v>15</v>
      </c>
      <c r="C672" s="2">
        <f t="shared" si="103"/>
        <v>4</v>
      </c>
      <c r="D672" s="28" t="str">
        <f t="shared" si="100"/>
        <v>033-004</v>
      </c>
      <c r="E672" s="604">
        <f t="shared" si="102"/>
        <v>44</v>
      </c>
      <c r="F672" s="32">
        <f>INDEX('Project Pipeline'!$B$8:$B$130,MATCH($B672,'Project Pipeline'!$A$7:$A$130,0),1)</f>
        <v>15000</v>
      </c>
      <c r="G672" s="32">
        <f>INDEX('Project Pipeline'!$B$8:$B$130,MATCH($B672,'Project Pipeline'!$A$7:$A$130,0)+3,1)*12</f>
        <v>6000</v>
      </c>
      <c r="H672" s="7">
        <f>(INDEX('Project Pipeline'!$B$8:$B$130,MATCH($B672,'Project Pipeline'!$A$7:$A$130,0)+6,1)*INDEX('Project Pipeline'!$B$8:$B$130,MATCH($B672,'Project Pipeline'!$A$7:$A$130,0)+13,1)+INDEX('Project Pipeline'!$B$8:$B$130,MATCH($B672,'Project Pipeline'!$A$7:$A$130,0)+7,1)*(INDEX('Project Pipeline'!$B$8:$B$130,MATCH($B672,'Project Pipeline'!$A$7:$A$130,0)+14,1)-INDEX('Project Pipeline'!$B$8:$B$130,MATCH($B672,'Project Pipeline'!$A$7:$A$130,0)+13,1)))/INDEX('Project Pipeline'!$B$8:$B$130,MATCH($B672,'Project Pipeline'!$A$7:$A$130,0)+14,1)</f>
        <v>0.75</v>
      </c>
      <c r="I672" s="6">
        <f>INDEX('Project Pipeline'!$B$8:$B$130,MATCH($B672,'Project Pipeline'!$A$7:$A$130,0)+13,1)</f>
        <v>71.513178015521419</v>
      </c>
      <c r="J672" s="6">
        <f>INDEX('Project Pipeline'!$B$8:$B$130,MATCH($B672,'Project Pipeline'!$A$7:$A$130,0)+14,1)</f>
        <v>96</v>
      </c>
    </row>
    <row r="673" spans="1:10" x14ac:dyDescent="0.2">
      <c r="A673" s="604">
        <f t="shared" si="95"/>
        <v>33</v>
      </c>
      <c r="B673" s="604" t="s">
        <v>463</v>
      </c>
      <c r="C673" s="2">
        <f t="shared" si="103"/>
        <v>5</v>
      </c>
      <c r="D673" s="28" t="str">
        <f t="shared" si="100"/>
        <v>033-005</v>
      </c>
      <c r="E673" s="604">
        <f t="shared" si="102"/>
        <v>45</v>
      </c>
      <c r="F673" s="32">
        <f>INDEX('Project Pipeline'!$B$8:$B$130,MATCH($B673,'Project Pipeline'!$A$7:$A$130,0),1)</f>
        <v>20000</v>
      </c>
      <c r="G673" s="32">
        <f>INDEX('Project Pipeline'!$B$8:$B$130,MATCH($B673,'Project Pipeline'!$A$7:$A$130,0)+3,1)*12</f>
        <v>30000</v>
      </c>
      <c r="H673" s="7">
        <f>(INDEX('Project Pipeline'!$B$8:$B$130,MATCH($B673,'Project Pipeline'!$A$7:$A$130,0)+6,1)*INDEX('Project Pipeline'!$B$8:$B$130,MATCH($B673,'Project Pipeline'!$A$7:$A$130,0)+13,1)+INDEX('Project Pipeline'!$B$8:$B$130,MATCH($B673,'Project Pipeline'!$A$7:$A$130,0)+7,1)*(INDEX('Project Pipeline'!$B$8:$B$130,MATCH($B673,'Project Pipeline'!$A$7:$A$130,0)+14,1)-INDEX('Project Pipeline'!$B$8:$B$130,MATCH($B673,'Project Pipeline'!$A$7:$A$130,0)+13,1)))/INDEX('Project Pipeline'!$B$8:$B$130,MATCH($B673,'Project Pipeline'!$A$7:$A$130,0)+14,1)</f>
        <v>0.75</v>
      </c>
      <c r="I673" s="6">
        <f>INDEX('Project Pipeline'!$B$8:$B$130,MATCH($B673,'Project Pipeline'!$A$7:$A$130,0)+13,1)</f>
        <v>28.691659673197091</v>
      </c>
      <c r="J673" s="6">
        <f>INDEX('Project Pipeline'!$B$8:$B$130,MATCH($B673,'Project Pipeline'!$A$7:$A$130,0)+14,1)</f>
        <v>60</v>
      </c>
    </row>
    <row r="674" spans="1:10" x14ac:dyDescent="0.2">
      <c r="A674" s="604">
        <f t="shared" ref="A674:A688" si="104">A654+1</f>
        <v>33</v>
      </c>
      <c r="B674" s="604" t="s">
        <v>463</v>
      </c>
      <c r="C674" s="2">
        <f t="shared" si="103"/>
        <v>6</v>
      </c>
      <c r="D674" s="28" t="str">
        <f t="shared" si="100"/>
        <v>033-006</v>
      </c>
      <c r="E674" s="604">
        <f t="shared" si="102"/>
        <v>45</v>
      </c>
      <c r="F674" s="32">
        <f>INDEX('Project Pipeline'!$B$8:$B$130,MATCH($B674,'Project Pipeline'!$A$7:$A$130,0),1)</f>
        <v>20000</v>
      </c>
      <c r="G674" s="32">
        <f>INDEX('Project Pipeline'!$B$8:$B$130,MATCH($B674,'Project Pipeline'!$A$7:$A$130,0)+3,1)*12</f>
        <v>30000</v>
      </c>
      <c r="H674" s="7">
        <f>(INDEX('Project Pipeline'!$B$8:$B$130,MATCH($B674,'Project Pipeline'!$A$7:$A$130,0)+6,1)*INDEX('Project Pipeline'!$B$8:$B$130,MATCH($B674,'Project Pipeline'!$A$7:$A$130,0)+13,1)+INDEX('Project Pipeline'!$B$8:$B$130,MATCH($B674,'Project Pipeline'!$A$7:$A$130,0)+7,1)*(INDEX('Project Pipeline'!$B$8:$B$130,MATCH($B674,'Project Pipeline'!$A$7:$A$130,0)+14,1)-INDEX('Project Pipeline'!$B$8:$B$130,MATCH($B674,'Project Pipeline'!$A$7:$A$130,0)+13,1)))/INDEX('Project Pipeline'!$B$8:$B$130,MATCH($B674,'Project Pipeline'!$A$7:$A$130,0)+14,1)</f>
        <v>0.75</v>
      </c>
      <c r="I674" s="6">
        <f>INDEX('Project Pipeline'!$B$8:$B$130,MATCH($B674,'Project Pipeline'!$A$7:$A$130,0)+13,1)</f>
        <v>28.691659673197091</v>
      </c>
      <c r="J674" s="6">
        <f>INDEX('Project Pipeline'!$B$8:$B$130,MATCH($B674,'Project Pipeline'!$A$7:$A$130,0)+14,1)</f>
        <v>60</v>
      </c>
    </row>
    <row r="675" spans="1:10" x14ac:dyDescent="0.2">
      <c r="A675" s="604">
        <f t="shared" si="104"/>
        <v>33</v>
      </c>
      <c r="B675" s="604" t="s">
        <v>463</v>
      </c>
      <c r="C675" s="2">
        <f t="shared" si="103"/>
        <v>7</v>
      </c>
      <c r="D675" s="28" t="str">
        <f t="shared" si="100"/>
        <v>033-007</v>
      </c>
      <c r="E675" s="604">
        <f t="shared" si="102"/>
        <v>46</v>
      </c>
      <c r="F675" s="32">
        <f>INDEX('Project Pipeline'!$B$8:$B$130,MATCH($B675,'Project Pipeline'!$A$7:$A$130,0),1)</f>
        <v>20000</v>
      </c>
      <c r="G675" s="32">
        <f>INDEX('Project Pipeline'!$B$8:$B$130,MATCH($B675,'Project Pipeline'!$A$7:$A$130,0)+3,1)*12</f>
        <v>30000</v>
      </c>
      <c r="H675" s="7">
        <f>(INDEX('Project Pipeline'!$B$8:$B$130,MATCH($B675,'Project Pipeline'!$A$7:$A$130,0)+6,1)*INDEX('Project Pipeline'!$B$8:$B$130,MATCH($B675,'Project Pipeline'!$A$7:$A$130,0)+13,1)+INDEX('Project Pipeline'!$B$8:$B$130,MATCH($B675,'Project Pipeline'!$A$7:$A$130,0)+7,1)*(INDEX('Project Pipeline'!$B$8:$B$130,MATCH($B675,'Project Pipeline'!$A$7:$A$130,0)+14,1)-INDEX('Project Pipeline'!$B$8:$B$130,MATCH($B675,'Project Pipeline'!$A$7:$A$130,0)+13,1)))/INDEX('Project Pipeline'!$B$8:$B$130,MATCH($B675,'Project Pipeline'!$A$7:$A$130,0)+14,1)</f>
        <v>0.75</v>
      </c>
      <c r="I675" s="6">
        <f>INDEX('Project Pipeline'!$B$8:$B$130,MATCH($B675,'Project Pipeline'!$A$7:$A$130,0)+13,1)</f>
        <v>28.691659673197091</v>
      </c>
      <c r="J675" s="6">
        <f>INDEX('Project Pipeline'!$B$8:$B$130,MATCH($B675,'Project Pipeline'!$A$7:$A$130,0)+14,1)</f>
        <v>60</v>
      </c>
    </row>
    <row r="676" spans="1:10" x14ac:dyDescent="0.2">
      <c r="A676" s="604">
        <f t="shared" si="104"/>
        <v>33</v>
      </c>
      <c r="B676" s="604" t="s">
        <v>463</v>
      </c>
      <c r="C676" s="2">
        <f t="shared" si="103"/>
        <v>8</v>
      </c>
      <c r="D676" s="28" t="str">
        <f t="shared" si="100"/>
        <v>033-008</v>
      </c>
      <c r="E676" s="604">
        <f t="shared" si="102"/>
        <v>46</v>
      </c>
      <c r="F676" s="32">
        <f>INDEX('Project Pipeline'!$B$8:$B$130,MATCH($B676,'Project Pipeline'!$A$7:$A$130,0),1)</f>
        <v>20000</v>
      </c>
      <c r="G676" s="32">
        <f>INDEX('Project Pipeline'!$B$8:$B$130,MATCH($B676,'Project Pipeline'!$A$7:$A$130,0)+3,1)*12</f>
        <v>30000</v>
      </c>
      <c r="H676" s="7">
        <f>(INDEX('Project Pipeline'!$B$8:$B$130,MATCH($B676,'Project Pipeline'!$A$7:$A$130,0)+6,1)*INDEX('Project Pipeline'!$B$8:$B$130,MATCH($B676,'Project Pipeline'!$A$7:$A$130,0)+13,1)+INDEX('Project Pipeline'!$B$8:$B$130,MATCH($B676,'Project Pipeline'!$A$7:$A$130,0)+7,1)*(INDEX('Project Pipeline'!$B$8:$B$130,MATCH($B676,'Project Pipeline'!$A$7:$A$130,0)+14,1)-INDEX('Project Pipeline'!$B$8:$B$130,MATCH($B676,'Project Pipeline'!$A$7:$A$130,0)+13,1)))/INDEX('Project Pipeline'!$B$8:$B$130,MATCH($B676,'Project Pipeline'!$A$7:$A$130,0)+14,1)</f>
        <v>0.75</v>
      </c>
      <c r="I676" s="6">
        <f>INDEX('Project Pipeline'!$B$8:$B$130,MATCH($B676,'Project Pipeline'!$A$7:$A$130,0)+13,1)</f>
        <v>28.691659673197091</v>
      </c>
      <c r="J676" s="6">
        <f>INDEX('Project Pipeline'!$B$8:$B$130,MATCH($B676,'Project Pipeline'!$A$7:$A$130,0)+14,1)</f>
        <v>60</v>
      </c>
    </row>
    <row r="677" spans="1:10" x14ac:dyDescent="0.2">
      <c r="A677" s="604">
        <f t="shared" si="104"/>
        <v>33</v>
      </c>
      <c r="B677" s="604" t="s">
        <v>464</v>
      </c>
      <c r="C677" s="2">
        <f t="shared" si="103"/>
        <v>9</v>
      </c>
      <c r="D677" s="28" t="str">
        <f t="shared" si="100"/>
        <v>033-009</v>
      </c>
      <c r="E677" s="604">
        <f t="shared" si="102"/>
        <v>37</v>
      </c>
      <c r="F677" s="32">
        <f>INDEX('Project Pipeline'!$B$8:$B$130,MATCH($B677,'Project Pipeline'!$A$7:$A$130,0),1)</f>
        <v>10000</v>
      </c>
      <c r="G677" s="32">
        <f>INDEX('Project Pipeline'!$B$8:$B$130,MATCH($B677,'Project Pipeline'!$A$7:$A$130,0)+3,1)*12</f>
        <v>4800</v>
      </c>
      <c r="H677" s="7">
        <f>(INDEX('Project Pipeline'!$B$8:$B$130,MATCH($B677,'Project Pipeline'!$A$7:$A$130,0)+6,1)*INDEX('Project Pipeline'!$B$8:$B$130,MATCH($B677,'Project Pipeline'!$A$7:$A$130,0)+13,1)+INDEX('Project Pipeline'!$B$8:$B$130,MATCH($B677,'Project Pipeline'!$A$7:$A$130,0)+7,1)*(INDEX('Project Pipeline'!$B$8:$B$130,MATCH($B677,'Project Pipeline'!$A$7:$A$130,0)+14,1)-INDEX('Project Pipeline'!$B$8:$B$130,MATCH($B677,'Project Pipeline'!$A$7:$A$130,0)+13,1)))/INDEX('Project Pipeline'!$B$8:$B$130,MATCH($B677,'Project Pipeline'!$A$7:$A$130,0)+14,1)</f>
        <v>0.75</v>
      </c>
      <c r="I677" s="6">
        <f>INDEX('Project Pipeline'!$B$8:$B$130,MATCH($B677,'Project Pipeline'!$A$7:$A$130,0)+13,1)</f>
        <v>57.680135957776329</v>
      </c>
      <c r="J677" s="6">
        <f>INDEX('Project Pipeline'!$B$8:$B$130,MATCH($B677,'Project Pipeline'!$A$7:$A$130,0)+14,1)</f>
        <v>60</v>
      </c>
    </row>
    <row r="678" spans="1:10" x14ac:dyDescent="0.2">
      <c r="A678" s="604">
        <f t="shared" si="104"/>
        <v>33</v>
      </c>
      <c r="B678" s="604" t="s">
        <v>464</v>
      </c>
      <c r="C678" s="2">
        <f t="shared" si="103"/>
        <v>10</v>
      </c>
      <c r="D678" s="28" t="str">
        <f t="shared" si="100"/>
        <v>033-010</v>
      </c>
      <c r="E678" s="604">
        <f t="shared" si="102"/>
        <v>40</v>
      </c>
      <c r="F678" s="32">
        <f>INDEX('Project Pipeline'!$B$8:$B$130,MATCH($B678,'Project Pipeline'!$A$7:$A$130,0),1)</f>
        <v>10000</v>
      </c>
      <c r="G678" s="32">
        <f>INDEX('Project Pipeline'!$B$8:$B$130,MATCH($B678,'Project Pipeline'!$A$7:$A$130,0)+3,1)*12</f>
        <v>4800</v>
      </c>
      <c r="H678" s="7">
        <f>(INDEX('Project Pipeline'!$B$8:$B$130,MATCH($B678,'Project Pipeline'!$A$7:$A$130,0)+6,1)*INDEX('Project Pipeline'!$B$8:$B$130,MATCH($B678,'Project Pipeline'!$A$7:$A$130,0)+13,1)+INDEX('Project Pipeline'!$B$8:$B$130,MATCH($B678,'Project Pipeline'!$A$7:$A$130,0)+7,1)*(INDEX('Project Pipeline'!$B$8:$B$130,MATCH($B678,'Project Pipeline'!$A$7:$A$130,0)+14,1)-INDEX('Project Pipeline'!$B$8:$B$130,MATCH($B678,'Project Pipeline'!$A$7:$A$130,0)+13,1)))/INDEX('Project Pipeline'!$B$8:$B$130,MATCH($B678,'Project Pipeline'!$A$7:$A$130,0)+14,1)</f>
        <v>0.75</v>
      </c>
      <c r="I678" s="6">
        <f>INDEX('Project Pipeline'!$B$8:$B$130,MATCH($B678,'Project Pipeline'!$A$7:$A$130,0)+13,1)</f>
        <v>57.680135957776329</v>
      </c>
      <c r="J678" s="6">
        <f>INDEX('Project Pipeline'!$B$8:$B$130,MATCH($B678,'Project Pipeline'!$A$7:$A$130,0)+14,1)</f>
        <v>60</v>
      </c>
    </row>
    <row r="679" spans="1:10" x14ac:dyDescent="0.2">
      <c r="A679" s="604">
        <f t="shared" si="104"/>
        <v>33</v>
      </c>
      <c r="B679" s="604" t="s">
        <v>464</v>
      </c>
      <c r="C679" s="2">
        <f t="shared" si="103"/>
        <v>11</v>
      </c>
      <c r="D679" s="28" t="str">
        <f t="shared" si="100"/>
        <v>033-011</v>
      </c>
      <c r="E679" s="604">
        <f t="shared" si="102"/>
        <v>43</v>
      </c>
      <c r="F679" s="32">
        <f>INDEX('Project Pipeline'!$B$8:$B$130,MATCH($B679,'Project Pipeline'!$A$7:$A$130,0),1)</f>
        <v>10000</v>
      </c>
      <c r="G679" s="32">
        <f>INDEX('Project Pipeline'!$B$8:$B$130,MATCH($B679,'Project Pipeline'!$A$7:$A$130,0)+3,1)*12</f>
        <v>4800</v>
      </c>
      <c r="H679" s="7">
        <f>(INDEX('Project Pipeline'!$B$8:$B$130,MATCH($B679,'Project Pipeline'!$A$7:$A$130,0)+6,1)*INDEX('Project Pipeline'!$B$8:$B$130,MATCH($B679,'Project Pipeline'!$A$7:$A$130,0)+13,1)+INDEX('Project Pipeline'!$B$8:$B$130,MATCH($B679,'Project Pipeline'!$A$7:$A$130,0)+7,1)*(INDEX('Project Pipeline'!$B$8:$B$130,MATCH($B679,'Project Pipeline'!$A$7:$A$130,0)+14,1)-INDEX('Project Pipeline'!$B$8:$B$130,MATCH($B679,'Project Pipeline'!$A$7:$A$130,0)+13,1)))/INDEX('Project Pipeline'!$B$8:$B$130,MATCH($B679,'Project Pipeline'!$A$7:$A$130,0)+14,1)</f>
        <v>0.75</v>
      </c>
      <c r="I679" s="6">
        <f>INDEX('Project Pipeline'!$B$8:$B$130,MATCH($B679,'Project Pipeline'!$A$7:$A$130,0)+13,1)</f>
        <v>57.680135957776329</v>
      </c>
      <c r="J679" s="6">
        <f>INDEX('Project Pipeline'!$B$8:$B$130,MATCH($B679,'Project Pipeline'!$A$7:$A$130,0)+14,1)</f>
        <v>60</v>
      </c>
    </row>
    <row r="680" spans="1:10" x14ac:dyDescent="0.2">
      <c r="A680" s="604">
        <f t="shared" si="104"/>
        <v>33</v>
      </c>
      <c r="B680" s="604" t="s">
        <v>464</v>
      </c>
      <c r="C680" s="2">
        <f t="shared" si="103"/>
        <v>12</v>
      </c>
      <c r="D680" s="28" t="str">
        <f t="shared" si="100"/>
        <v>033-012</v>
      </c>
      <c r="E680" s="604">
        <f t="shared" si="102"/>
        <v>46</v>
      </c>
      <c r="F680" s="32">
        <f>INDEX('Project Pipeline'!$B$8:$B$130,MATCH($B680,'Project Pipeline'!$A$7:$A$130,0),1)</f>
        <v>10000</v>
      </c>
      <c r="G680" s="32">
        <f>INDEX('Project Pipeline'!$B$8:$B$130,MATCH($B680,'Project Pipeline'!$A$7:$A$130,0)+3,1)*12</f>
        <v>4800</v>
      </c>
      <c r="H680" s="7">
        <f>(INDEX('Project Pipeline'!$B$8:$B$130,MATCH($B680,'Project Pipeline'!$A$7:$A$130,0)+6,1)*INDEX('Project Pipeline'!$B$8:$B$130,MATCH($B680,'Project Pipeline'!$A$7:$A$130,0)+13,1)+INDEX('Project Pipeline'!$B$8:$B$130,MATCH($B680,'Project Pipeline'!$A$7:$A$130,0)+7,1)*(INDEX('Project Pipeline'!$B$8:$B$130,MATCH($B680,'Project Pipeline'!$A$7:$A$130,0)+14,1)-INDEX('Project Pipeline'!$B$8:$B$130,MATCH($B680,'Project Pipeline'!$A$7:$A$130,0)+13,1)))/INDEX('Project Pipeline'!$B$8:$B$130,MATCH($B680,'Project Pipeline'!$A$7:$A$130,0)+14,1)</f>
        <v>0.75</v>
      </c>
      <c r="I680" s="6">
        <f>INDEX('Project Pipeline'!$B$8:$B$130,MATCH($B680,'Project Pipeline'!$A$7:$A$130,0)+13,1)</f>
        <v>57.680135957776329</v>
      </c>
      <c r="J680" s="6">
        <f>INDEX('Project Pipeline'!$B$8:$B$130,MATCH($B680,'Project Pipeline'!$A$7:$A$130,0)+14,1)</f>
        <v>60</v>
      </c>
    </row>
    <row r="681" spans="1:10" x14ac:dyDescent="0.2">
      <c r="A681" s="604">
        <f t="shared" si="104"/>
        <v>33</v>
      </c>
      <c r="B681" s="604" t="s">
        <v>14</v>
      </c>
      <c r="C681" s="2">
        <f t="shared" si="103"/>
        <v>13</v>
      </c>
      <c r="D681" s="28" t="str">
        <f t="shared" si="100"/>
        <v>033-013</v>
      </c>
      <c r="E681" s="604">
        <f t="shared" si="102"/>
        <v>37</v>
      </c>
      <c r="F681" s="32">
        <f>INDEX('Project Pipeline'!$B$8:$B$130,MATCH($B681,'Project Pipeline'!$A$7:$A$130,0),1)</f>
        <v>2000</v>
      </c>
      <c r="G681" s="32">
        <f>INDEX('Project Pipeline'!$B$8:$B$130,MATCH($B681,'Project Pipeline'!$A$7:$A$130,0)+3,1)*12</f>
        <v>2400</v>
      </c>
      <c r="H681" s="7">
        <f>(INDEX('Project Pipeline'!$B$8:$B$130,MATCH($B681,'Project Pipeline'!$A$7:$A$130,0)+6,1)*INDEX('Project Pipeline'!$B$8:$B$130,MATCH($B681,'Project Pipeline'!$A$7:$A$130,0)+13,1)+INDEX('Project Pipeline'!$B$8:$B$130,MATCH($B681,'Project Pipeline'!$A$7:$A$130,0)+7,1)*(INDEX('Project Pipeline'!$B$8:$B$130,MATCH($B681,'Project Pipeline'!$A$7:$A$130,0)+14,1)-INDEX('Project Pipeline'!$B$8:$B$130,MATCH($B681,'Project Pipeline'!$A$7:$A$130,0)+13,1)))/INDEX('Project Pipeline'!$B$8:$B$130,MATCH($B681,'Project Pipeline'!$A$7:$A$130,0)+14,1)</f>
        <v>0.75</v>
      </c>
      <c r="I681" s="6">
        <f>INDEX('Project Pipeline'!$B$8:$B$130,MATCH($B681,'Project Pipeline'!$A$7:$A$130,0)+13,1)</f>
        <v>21.124739598583997</v>
      </c>
      <c r="J681" s="6">
        <f>INDEX('Project Pipeline'!$B$8:$B$130,MATCH($B681,'Project Pipeline'!$A$7:$A$130,0)+14,1)</f>
        <v>60</v>
      </c>
    </row>
    <row r="682" spans="1:10" x14ac:dyDescent="0.2">
      <c r="A682" s="604">
        <f t="shared" si="104"/>
        <v>33</v>
      </c>
      <c r="B682" s="604" t="s">
        <v>14</v>
      </c>
      <c r="C682" s="2">
        <f t="shared" si="103"/>
        <v>14</v>
      </c>
      <c r="D682" s="28" t="str">
        <f t="shared" si="100"/>
        <v>033-014</v>
      </c>
      <c r="E682" s="604">
        <f t="shared" si="102"/>
        <v>39</v>
      </c>
      <c r="F682" s="32">
        <f>INDEX('Project Pipeline'!$B$8:$B$130,MATCH($B682,'Project Pipeline'!$A$7:$A$130,0),1)</f>
        <v>2000</v>
      </c>
      <c r="G682" s="32">
        <f>INDEX('Project Pipeline'!$B$8:$B$130,MATCH($B682,'Project Pipeline'!$A$7:$A$130,0)+3,1)*12</f>
        <v>2400</v>
      </c>
      <c r="H682" s="7">
        <f>(INDEX('Project Pipeline'!$B$8:$B$130,MATCH($B682,'Project Pipeline'!$A$7:$A$130,0)+6,1)*INDEX('Project Pipeline'!$B$8:$B$130,MATCH($B682,'Project Pipeline'!$A$7:$A$130,0)+13,1)+INDEX('Project Pipeline'!$B$8:$B$130,MATCH($B682,'Project Pipeline'!$A$7:$A$130,0)+7,1)*(INDEX('Project Pipeline'!$B$8:$B$130,MATCH($B682,'Project Pipeline'!$A$7:$A$130,0)+14,1)-INDEX('Project Pipeline'!$B$8:$B$130,MATCH($B682,'Project Pipeline'!$A$7:$A$130,0)+13,1)))/INDEX('Project Pipeline'!$B$8:$B$130,MATCH($B682,'Project Pipeline'!$A$7:$A$130,0)+14,1)</f>
        <v>0.75</v>
      </c>
      <c r="I682" s="6">
        <f>INDEX('Project Pipeline'!$B$8:$B$130,MATCH($B682,'Project Pipeline'!$A$7:$A$130,0)+13,1)</f>
        <v>21.124739598583997</v>
      </c>
      <c r="J682" s="6">
        <f>INDEX('Project Pipeline'!$B$8:$B$130,MATCH($B682,'Project Pipeline'!$A$7:$A$130,0)+14,1)</f>
        <v>60</v>
      </c>
    </row>
    <row r="683" spans="1:10" x14ac:dyDescent="0.2">
      <c r="A683" s="604">
        <f t="shared" si="104"/>
        <v>33</v>
      </c>
      <c r="B683" s="604" t="s">
        <v>14</v>
      </c>
      <c r="C683" s="2">
        <f t="shared" si="103"/>
        <v>15</v>
      </c>
      <c r="D683" s="28" t="str">
        <f t="shared" si="100"/>
        <v>033-015</v>
      </c>
      <c r="E683" s="604">
        <f t="shared" si="102"/>
        <v>41</v>
      </c>
      <c r="F683" s="32">
        <f>INDEX('Project Pipeline'!$B$8:$B$130,MATCH($B683,'Project Pipeline'!$A$7:$A$130,0),1)</f>
        <v>2000</v>
      </c>
      <c r="G683" s="32">
        <f>INDEX('Project Pipeline'!$B$8:$B$130,MATCH($B683,'Project Pipeline'!$A$7:$A$130,0)+3,1)*12</f>
        <v>2400</v>
      </c>
      <c r="H683" s="7">
        <f>(INDEX('Project Pipeline'!$B$8:$B$130,MATCH($B683,'Project Pipeline'!$A$7:$A$130,0)+6,1)*INDEX('Project Pipeline'!$B$8:$B$130,MATCH($B683,'Project Pipeline'!$A$7:$A$130,0)+13,1)+INDEX('Project Pipeline'!$B$8:$B$130,MATCH($B683,'Project Pipeline'!$A$7:$A$130,0)+7,1)*(INDEX('Project Pipeline'!$B$8:$B$130,MATCH($B683,'Project Pipeline'!$A$7:$A$130,0)+14,1)-INDEX('Project Pipeline'!$B$8:$B$130,MATCH($B683,'Project Pipeline'!$A$7:$A$130,0)+13,1)))/INDEX('Project Pipeline'!$B$8:$B$130,MATCH($B683,'Project Pipeline'!$A$7:$A$130,0)+14,1)</f>
        <v>0.75</v>
      </c>
      <c r="I683" s="6">
        <f>INDEX('Project Pipeline'!$B$8:$B$130,MATCH($B683,'Project Pipeline'!$A$7:$A$130,0)+13,1)</f>
        <v>21.124739598583997</v>
      </c>
      <c r="J683" s="6">
        <f>INDEX('Project Pipeline'!$B$8:$B$130,MATCH($B683,'Project Pipeline'!$A$7:$A$130,0)+14,1)</f>
        <v>60</v>
      </c>
    </row>
    <row r="684" spans="1:10" x14ac:dyDescent="0.2">
      <c r="A684" s="604">
        <f t="shared" si="104"/>
        <v>33</v>
      </c>
      <c r="B684" s="604" t="s">
        <v>14</v>
      </c>
      <c r="C684" s="2">
        <f t="shared" si="103"/>
        <v>16</v>
      </c>
      <c r="D684" s="28" t="str">
        <f t="shared" si="100"/>
        <v>033-016</v>
      </c>
      <c r="E684" s="604">
        <f t="shared" si="102"/>
        <v>43</v>
      </c>
      <c r="F684" s="32">
        <f>INDEX('Project Pipeline'!$B$8:$B$130,MATCH($B684,'Project Pipeline'!$A$7:$A$130,0),1)</f>
        <v>2000</v>
      </c>
      <c r="G684" s="32">
        <f>INDEX('Project Pipeline'!$B$8:$B$130,MATCH($B684,'Project Pipeline'!$A$7:$A$130,0)+3,1)*12</f>
        <v>2400</v>
      </c>
      <c r="H684" s="7">
        <f>(INDEX('Project Pipeline'!$B$8:$B$130,MATCH($B684,'Project Pipeline'!$A$7:$A$130,0)+6,1)*INDEX('Project Pipeline'!$B$8:$B$130,MATCH($B684,'Project Pipeline'!$A$7:$A$130,0)+13,1)+INDEX('Project Pipeline'!$B$8:$B$130,MATCH($B684,'Project Pipeline'!$A$7:$A$130,0)+7,1)*(INDEX('Project Pipeline'!$B$8:$B$130,MATCH($B684,'Project Pipeline'!$A$7:$A$130,0)+14,1)-INDEX('Project Pipeline'!$B$8:$B$130,MATCH($B684,'Project Pipeline'!$A$7:$A$130,0)+13,1)))/INDEX('Project Pipeline'!$B$8:$B$130,MATCH($B684,'Project Pipeline'!$A$7:$A$130,0)+14,1)</f>
        <v>0.75</v>
      </c>
      <c r="I684" s="6">
        <f>INDEX('Project Pipeline'!$B$8:$B$130,MATCH($B684,'Project Pipeline'!$A$7:$A$130,0)+13,1)</f>
        <v>21.124739598583997</v>
      </c>
      <c r="J684" s="6">
        <f>INDEX('Project Pipeline'!$B$8:$B$130,MATCH($B684,'Project Pipeline'!$A$7:$A$130,0)+14,1)</f>
        <v>60</v>
      </c>
    </row>
    <row r="685" spans="1:10" x14ac:dyDescent="0.2">
      <c r="A685" s="604">
        <f t="shared" si="104"/>
        <v>33</v>
      </c>
      <c r="B685" s="604" t="s">
        <v>14</v>
      </c>
      <c r="C685" s="2">
        <f t="shared" si="103"/>
        <v>17</v>
      </c>
      <c r="D685" s="28" t="str">
        <f t="shared" si="100"/>
        <v>033-017</v>
      </c>
      <c r="E685" s="604">
        <f t="shared" si="102"/>
        <v>45</v>
      </c>
      <c r="F685" s="32">
        <f>INDEX('Project Pipeline'!$B$8:$B$130,MATCH($B685,'Project Pipeline'!$A$7:$A$130,0),1)</f>
        <v>2000</v>
      </c>
      <c r="G685" s="32">
        <f>INDEX('Project Pipeline'!$B$8:$B$130,MATCH($B685,'Project Pipeline'!$A$7:$A$130,0)+3,1)*12</f>
        <v>2400</v>
      </c>
      <c r="H685" s="7">
        <f>(INDEX('Project Pipeline'!$B$8:$B$130,MATCH($B685,'Project Pipeline'!$A$7:$A$130,0)+6,1)*INDEX('Project Pipeline'!$B$8:$B$130,MATCH($B685,'Project Pipeline'!$A$7:$A$130,0)+13,1)+INDEX('Project Pipeline'!$B$8:$B$130,MATCH($B685,'Project Pipeline'!$A$7:$A$130,0)+7,1)*(INDEX('Project Pipeline'!$B$8:$B$130,MATCH($B685,'Project Pipeline'!$A$7:$A$130,0)+14,1)-INDEX('Project Pipeline'!$B$8:$B$130,MATCH($B685,'Project Pipeline'!$A$7:$A$130,0)+13,1)))/INDEX('Project Pipeline'!$B$8:$B$130,MATCH($B685,'Project Pipeline'!$A$7:$A$130,0)+14,1)</f>
        <v>0.75</v>
      </c>
      <c r="I685" s="6">
        <f>INDEX('Project Pipeline'!$B$8:$B$130,MATCH($B685,'Project Pipeline'!$A$7:$A$130,0)+13,1)</f>
        <v>21.124739598583997</v>
      </c>
      <c r="J685" s="6">
        <f>INDEX('Project Pipeline'!$B$8:$B$130,MATCH($B685,'Project Pipeline'!$A$7:$A$130,0)+14,1)</f>
        <v>60</v>
      </c>
    </row>
    <row r="686" spans="1:10" x14ac:dyDescent="0.2">
      <c r="A686" s="604">
        <f t="shared" si="104"/>
        <v>33</v>
      </c>
      <c r="B686" s="604" t="s">
        <v>14</v>
      </c>
      <c r="C686" s="2">
        <f t="shared" si="103"/>
        <v>18</v>
      </c>
      <c r="D686" s="28" t="str">
        <f t="shared" si="100"/>
        <v>033-018</v>
      </c>
      <c r="E686" s="604">
        <f t="shared" si="102"/>
        <v>47</v>
      </c>
      <c r="F686" s="32">
        <f>INDEX('Project Pipeline'!$B$8:$B$130,MATCH($B686,'Project Pipeline'!$A$7:$A$130,0),1)</f>
        <v>2000</v>
      </c>
      <c r="G686" s="32">
        <f>INDEX('Project Pipeline'!$B$8:$B$130,MATCH($B686,'Project Pipeline'!$A$7:$A$130,0)+3,1)*12</f>
        <v>2400</v>
      </c>
      <c r="H686" s="7">
        <f>(INDEX('Project Pipeline'!$B$8:$B$130,MATCH($B686,'Project Pipeline'!$A$7:$A$130,0)+6,1)*INDEX('Project Pipeline'!$B$8:$B$130,MATCH($B686,'Project Pipeline'!$A$7:$A$130,0)+13,1)+INDEX('Project Pipeline'!$B$8:$B$130,MATCH($B686,'Project Pipeline'!$A$7:$A$130,0)+7,1)*(INDEX('Project Pipeline'!$B$8:$B$130,MATCH($B686,'Project Pipeline'!$A$7:$A$130,0)+14,1)-INDEX('Project Pipeline'!$B$8:$B$130,MATCH($B686,'Project Pipeline'!$A$7:$A$130,0)+13,1)))/INDEX('Project Pipeline'!$B$8:$B$130,MATCH($B686,'Project Pipeline'!$A$7:$A$130,0)+14,1)</f>
        <v>0.75</v>
      </c>
      <c r="I686" s="6">
        <f>INDEX('Project Pipeline'!$B$8:$B$130,MATCH($B686,'Project Pipeline'!$A$7:$A$130,0)+13,1)</f>
        <v>21.124739598583997</v>
      </c>
      <c r="J686" s="6">
        <f>INDEX('Project Pipeline'!$B$8:$B$130,MATCH($B686,'Project Pipeline'!$A$7:$A$130,0)+14,1)</f>
        <v>60</v>
      </c>
    </row>
    <row r="687" spans="1:10" x14ac:dyDescent="0.2">
      <c r="A687" s="604">
        <f t="shared" si="104"/>
        <v>33</v>
      </c>
      <c r="B687" s="604" t="s">
        <v>41</v>
      </c>
      <c r="C687" s="2">
        <f t="shared" si="103"/>
        <v>19</v>
      </c>
      <c r="D687" s="28" t="str">
        <f t="shared" si="100"/>
        <v>033-019</v>
      </c>
      <c r="E687" s="604">
        <f t="shared" si="102"/>
        <v>41</v>
      </c>
      <c r="F687" s="32">
        <f>INDEX('Project Pipeline'!$B$8:$B$130,MATCH($B687,'Project Pipeline'!$A$7:$A$130,0),1)</f>
        <v>25000</v>
      </c>
      <c r="G687" s="32">
        <f>INDEX('Project Pipeline'!$B$8:$B$130,MATCH($B687,'Project Pipeline'!$A$7:$A$130,0)+3,1)*12</f>
        <v>24000</v>
      </c>
      <c r="H687" s="7">
        <f>(INDEX('Project Pipeline'!$B$8:$B$130,MATCH($B687,'Project Pipeline'!$A$7:$A$130,0)+6,1)*INDEX('Project Pipeline'!$B$8:$B$130,MATCH($B687,'Project Pipeline'!$A$7:$A$130,0)+13,1)+INDEX('Project Pipeline'!$B$8:$B$130,MATCH($B687,'Project Pipeline'!$A$7:$A$130,0)+7,1)*(INDEX('Project Pipeline'!$B$8:$B$130,MATCH($B687,'Project Pipeline'!$A$7:$A$130,0)+14,1)-INDEX('Project Pipeline'!$B$8:$B$130,MATCH($B687,'Project Pipeline'!$A$7:$A$130,0)+13,1)))/INDEX('Project Pipeline'!$B$8:$B$130,MATCH($B687,'Project Pipeline'!$A$7:$A$130,0)+14,1)</f>
        <v>0.74999999999999989</v>
      </c>
      <c r="I687" s="6">
        <f>INDEX('Project Pipeline'!$B$8:$B$130,MATCH($B687,'Project Pipeline'!$A$7:$A$130,0)+13,1)</f>
        <v>26.772988721793375</v>
      </c>
      <c r="J687" s="6">
        <f>INDEX('Project Pipeline'!$B$8:$B$130,MATCH($B687,'Project Pipeline'!$A$7:$A$130,0)+14,1)</f>
        <v>120</v>
      </c>
    </row>
    <row r="688" spans="1:10" x14ac:dyDescent="0.2">
      <c r="A688" s="604">
        <f t="shared" si="104"/>
        <v>33</v>
      </c>
      <c r="B688" s="604" t="s">
        <v>41</v>
      </c>
      <c r="C688" s="2">
        <f t="shared" si="103"/>
        <v>20</v>
      </c>
      <c r="D688" s="28" t="str">
        <f t="shared" si="100"/>
        <v>033-020</v>
      </c>
      <c r="E688" s="604">
        <f t="shared" si="102"/>
        <v>47</v>
      </c>
      <c r="F688" s="32">
        <f>INDEX('Project Pipeline'!$B$8:$B$130,MATCH($B688,'Project Pipeline'!$A$7:$A$130,0),1)</f>
        <v>25000</v>
      </c>
      <c r="G688" s="32">
        <f>INDEX('Project Pipeline'!$B$8:$B$130,MATCH($B688,'Project Pipeline'!$A$7:$A$130,0)+3,1)*12</f>
        <v>24000</v>
      </c>
      <c r="H688" s="7">
        <f>(INDEX('Project Pipeline'!$B$8:$B$130,MATCH($B688,'Project Pipeline'!$A$7:$A$130,0)+6,1)*INDEX('Project Pipeline'!$B$8:$B$130,MATCH($B688,'Project Pipeline'!$A$7:$A$130,0)+13,1)+INDEX('Project Pipeline'!$B$8:$B$130,MATCH($B688,'Project Pipeline'!$A$7:$A$130,0)+7,1)*(INDEX('Project Pipeline'!$B$8:$B$130,MATCH($B688,'Project Pipeline'!$A$7:$A$130,0)+14,1)-INDEX('Project Pipeline'!$B$8:$B$130,MATCH($B688,'Project Pipeline'!$A$7:$A$130,0)+13,1)))/INDEX('Project Pipeline'!$B$8:$B$130,MATCH($B688,'Project Pipeline'!$A$7:$A$130,0)+14,1)</f>
        <v>0.74999999999999989</v>
      </c>
      <c r="I688" s="6">
        <f>INDEX('Project Pipeline'!$B$8:$B$130,MATCH($B688,'Project Pipeline'!$A$7:$A$130,0)+13,1)</f>
        <v>26.772988721793375</v>
      </c>
      <c r="J688" s="6">
        <f>INDEX('Project Pipeline'!$B$8:$B$130,MATCH($B688,'Project Pipeline'!$A$7:$A$130,0)+14,1)</f>
        <v>120</v>
      </c>
    </row>
    <row r="689" spans="1:10" x14ac:dyDescent="0.2">
      <c r="A689" s="604">
        <f>A669+1</f>
        <v>34</v>
      </c>
      <c r="B689" s="604" t="s">
        <v>15</v>
      </c>
      <c r="C689" s="2">
        <v>1</v>
      </c>
      <c r="D689" s="28" t="str">
        <f t="shared" si="100"/>
        <v>034-001</v>
      </c>
      <c r="E689" s="604">
        <f t="shared" si="102"/>
        <v>35</v>
      </c>
      <c r="F689" s="32">
        <f>INDEX('Project Pipeline'!$B$8:$B$130,MATCH($B689,'Project Pipeline'!$A$7:$A$130,0),1)</f>
        <v>15000</v>
      </c>
      <c r="G689" s="32">
        <f>INDEX('Project Pipeline'!$B$8:$B$130,MATCH($B689,'Project Pipeline'!$A$7:$A$130,0)+3,1)*12</f>
        <v>6000</v>
      </c>
      <c r="H689" s="7">
        <f>(INDEX('Project Pipeline'!$B$8:$B$130,MATCH($B689,'Project Pipeline'!$A$7:$A$130,0)+6,1)*INDEX('Project Pipeline'!$B$8:$B$130,MATCH($B689,'Project Pipeline'!$A$7:$A$130,0)+13,1)+INDEX('Project Pipeline'!$B$8:$B$130,MATCH($B689,'Project Pipeline'!$A$7:$A$130,0)+7,1)*(INDEX('Project Pipeline'!$B$8:$B$130,MATCH($B689,'Project Pipeline'!$A$7:$A$130,0)+14,1)-INDEX('Project Pipeline'!$B$8:$B$130,MATCH($B689,'Project Pipeline'!$A$7:$A$130,0)+13,1)))/INDEX('Project Pipeline'!$B$8:$B$130,MATCH($B689,'Project Pipeline'!$A$7:$A$130,0)+14,1)</f>
        <v>0.75</v>
      </c>
      <c r="I689" s="6">
        <f>INDEX('Project Pipeline'!$B$8:$B$130,MATCH($B689,'Project Pipeline'!$A$7:$A$130,0)+13,1)</f>
        <v>71.513178015521419</v>
      </c>
      <c r="J689" s="6">
        <f>INDEX('Project Pipeline'!$B$8:$B$130,MATCH($B689,'Project Pipeline'!$A$7:$A$130,0)+14,1)</f>
        <v>96</v>
      </c>
    </row>
    <row r="690" spans="1:10" x14ac:dyDescent="0.2">
      <c r="A690" s="604">
        <f t="shared" ref="A690:A708" si="105">A670+1</f>
        <v>34</v>
      </c>
      <c r="B690" s="604" t="s">
        <v>15</v>
      </c>
      <c r="C690" s="2">
        <f t="shared" ref="C690:C708" si="106">C689+1</f>
        <v>2</v>
      </c>
      <c r="D690" s="28" t="str">
        <f t="shared" si="100"/>
        <v>034-002</v>
      </c>
      <c r="E690" s="604">
        <f t="shared" si="102"/>
        <v>39</v>
      </c>
      <c r="F690" s="32">
        <f>INDEX('Project Pipeline'!$B$8:$B$130,MATCH($B690,'Project Pipeline'!$A$7:$A$130,0),1)</f>
        <v>15000</v>
      </c>
      <c r="G690" s="32">
        <f>INDEX('Project Pipeline'!$B$8:$B$130,MATCH($B690,'Project Pipeline'!$A$7:$A$130,0)+3,1)*12</f>
        <v>6000</v>
      </c>
      <c r="H690" s="7">
        <f>(INDEX('Project Pipeline'!$B$8:$B$130,MATCH($B690,'Project Pipeline'!$A$7:$A$130,0)+6,1)*INDEX('Project Pipeline'!$B$8:$B$130,MATCH($B690,'Project Pipeline'!$A$7:$A$130,0)+13,1)+INDEX('Project Pipeline'!$B$8:$B$130,MATCH($B690,'Project Pipeline'!$A$7:$A$130,0)+7,1)*(INDEX('Project Pipeline'!$B$8:$B$130,MATCH($B690,'Project Pipeline'!$A$7:$A$130,0)+14,1)-INDEX('Project Pipeline'!$B$8:$B$130,MATCH($B690,'Project Pipeline'!$A$7:$A$130,0)+13,1)))/INDEX('Project Pipeline'!$B$8:$B$130,MATCH($B690,'Project Pipeline'!$A$7:$A$130,0)+14,1)</f>
        <v>0.75</v>
      </c>
      <c r="I690" s="6">
        <f>INDEX('Project Pipeline'!$B$8:$B$130,MATCH($B690,'Project Pipeline'!$A$7:$A$130,0)+13,1)</f>
        <v>71.513178015521419</v>
      </c>
      <c r="J690" s="6">
        <f>INDEX('Project Pipeline'!$B$8:$B$130,MATCH($B690,'Project Pipeline'!$A$7:$A$130,0)+14,1)</f>
        <v>96</v>
      </c>
    </row>
    <row r="691" spans="1:10" x14ac:dyDescent="0.2">
      <c r="A691" s="604">
        <f t="shared" si="105"/>
        <v>34</v>
      </c>
      <c r="B691" s="604" t="s">
        <v>15</v>
      </c>
      <c r="C691" s="2">
        <f t="shared" si="106"/>
        <v>3</v>
      </c>
      <c r="D691" s="28" t="str">
        <f t="shared" si="100"/>
        <v>034-003</v>
      </c>
      <c r="E691" s="604">
        <f t="shared" si="102"/>
        <v>42</v>
      </c>
      <c r="F691" s="32">
        <f>INDEX('Project Pipeline'!$B$8:$B$130,MATCH($B691,'Project Pipeline'!$A$7:$A$130,0),1)</f>
        <v>15000</v>
      </c>
      <c r="G691" s="32">
        <f>INDEX('Project Pipeline'!$B$8:$B$130,MATCH($B691,'Project Pipeline'!$A$7:$A$130,0)+3,1)*12</f>
        <v>6000</v>
      </c>
      <c r="H691" s="7">
        <f>(INDEX('Project Pipeline'!$B$8:$B$130,MATCH($B691,'Project Pipeline'!$A$7:$A$130,0)+6,1)*INDEX('Project Pipeline'!$B$8:$B$130,MATCH($B691,'Project Pipeline'!$A$7:$A$130,0)+13,1)+INDEX('Project Pipeline'!$B$8:$B$130,MATCH($B691,'Project Pipeline'!$A$7:$A$130,0)+7,1)*(INDEX('Project Pipeline'!$B$8:$B$130,MATCH($B691,'Project Pipeline'!$A$7:$A$130,0)+14,1)-INDEX('Project Pipeline'!$B$8:$B$130,MATCH($B691,'Project Pipeline'!$A$7:$A$130,0)+13,1)))/INDEX('Project Pipeline'!$B$8:$B$130,MATCH($B691,'Project Pipeline'!$A$7:$A$130,0)+14,1)</f>
        <v>0.75</v>
      </c>
      <c r="I691" s="6">
        <f>INDEX('Project Pipeline'!$B$8:$B$130,MATCH($B691,'Project Pipeline'!$A$7:$A$130,0)+13,1)</f>
        <v>71.513178015521419</v>
      </c>
      <c r="J691" s="6">
        <f>INDEX('Project Pipeline'!$B$8:$B$130,MATCH($B691,'Project Pipeline'!$A$7:$A$130,0)+14,1)</f>
        <v>96</v>
      </c>
    </row>
    <row r="692" spans="1:10" x14ac:dyDescent="0.2">
      <c r="A692" s="604">
        <f t="shared" si="105"/>
        <v>34</v>
      </c>
      <c r="B692" s="604" t="s">
        <v>15</v>
      </c>
      <c r="C692" s="2">
        <f t="shared" si="106"/>
        <v>4</v>
      </c>
      <c r="D692" s="28" t="str">
        <f t="shared" si="100"/>
        <v>034-004</v>
      </c>
      <c r="E692" s="604">
        <f t="shared" si="102"/>
        <v>44</v>
      </c>
      <c r="F692" s="32">
        <f>INDEX('Project Pipeline'!$B$8:$B$130,MATCH($B692,'Project Pipeline'!$A$7:$A$130,0),1)</f>
        <v>15000</v>
      </c>
      <c r="G692" s="32">
        <f>INDEX('Project Pipeline'!$B$8:$B$130,MATCH($B692,'Project Pipeline'!$A$7:$A$130,0)+3,1)*12</f>
        <v>6000</v>
      </c>
      <c r="H692" s="7">
        <f>(INDEX('Project Pipeline'!$B$8:$B$130,MATCH($B692,'Project Pipeline'!$A$7:$A$130,0)+6,1)*INDEX('Project Pipeline'!$B$8:$B$130,MATCH($B692,'Project Pipeline'!$A$7:$A$130,0)+13,1)+INDEX('Project Pipeline'!$B$8:$B$130,MATCH($B692,'Project Pipeline'!$A$7:$A$130,0)+7,1)*(INDEX('Project Pipeline'!$B$8:$B$130,MATCH($B692,'Project Pipeline'!$A$7:$A$130,0)+14,1)-INDEX('Project Pipeline'!$B$8:$B$130,MATCH($B692,'Project Pipeline'!$A$7:$A$130,0)+13,1)))/INDEX('Project Pipeline'!$B$8:$B$130,MATCH($B692,'Project Pipeline'!$A$7:$A$130,0)+14,1)</f>
        <v>0.75</v>
      </c>
      <c r="I692" s="6">
        <f>INDEX('Project Pipeline'!$B$8:$B$130,MATCH($B692,'Project Pipeline'!$A$7:$A$130,0)+13,1)</f>
        <v>71.513178015521419</v>
      </c>
      <c r="J692" s="6">
        <f>INDEX('Project Pipeline'!$B$8:$B$130,MATCH($B692,'Project Pipeline'!$A$7:$A$130,0)+14,1)</f>
        <v>96</v>
      </c>
    </row>
    <row r="693" spans="1:10" x14ac:dyDescent="0.2">
      <c r="A693" s="604">
        <f t="shared" si="105"/>
        <v>34</v>
      </c>
      <c r="B693" s="604" t="s">
        <v>463</v>
      </c>
      <c r="C693" s="2">
        <f t="shared" si="106"/>
        <v>5</v>
      </c>
      <c r="D693" s="28" t="str">
        <f t="shared" si="100"/>
        <v>034-005</v>
      </c>
      <c r="E693" s="604">
        <f t="shared" si="102"/>
        <v>45</v>
      </c>
      <c r="F693" s="32">
        <f>INDEX('Project Pipeline'!$B$8:$B$130,MATCH($B693,'Project Pipeline'!$A$7:$A$130,0),1)</f>
        <v>20000</v>
      </c>
      <c r="G693" s="32">
        <f>INDEX('Project Pipeline'!$B$8:$B$130,MATCH($B693,'Project Pipeline'!$A$7:$A$130,0)+3,1)*12</f>
        <v>30000</v>
      </c>
      <c r="H693" s="7">
        <f>(INDEX('Project Pipeline'!$B$8:$B$130,MATCH($B693,'Project Pipeline'!$A$7:$A$130,0)+6,1)*INDEX('Project Pipeline'!$B$8:$B$130,MATCH($B693,'Project Pipeline'!$A$7:$A$130,0)+13,1)+INDEX('Project Pipeline'!$B$8:$B$130,MATCH($B693,'Project Pipeline'!$A$7:$A$130,0)+7,1)*(INDEX('Project Pipeline'!$B$8:$B$130,MATCH($B693,'Project Pipeline'!$A$7:$A$130,0)+14,1)-INDEX('Project Pipeline'!$B$8:$B$130,MATCH($B693,'Project Pipeline'!$A$7:$A$130,0)+13,1)))/INDEX('Project Pipeline'!$B$8:$B$130,MATCH($B693,'Project Pipeline'!$A$7:$A$130,0)+14,1)</f>
        <v>0.75</v>
      </c>
      <c r="I693" s="6">
        <f>INDEX('Project Pipeline'!$B$8:$B$130,MATCH($B693,'Project Pipeline'!$A$7:$A$130,0)+13,1)</f>
        <v>28.691659673197091</v>
      </c>
      <c r="J693" s="6">
        <f>INDEX('Project Pipeline'!$B$8:$B$130,MATCH($B693,'Project Pipeline'!$A$7:$A$130,0)+14,1)</f>
        <v>60</v>
      </c>
    </row>
    <row r="694" spans="1:10" x14ac:dyDescent="0.2">
      <c r="A694" s="604">
        <f t="shared" si="105"/>
        <v>34</v>
      </c>
      <c r="B694" s="604" t="s">
        <v>463</v>
      </c>
      <c r="C694" s="2">
        <f t="shared" si="106"/>
        <v>6</v>
      </c>
      <c r="D694" s="28" t="str">
        <f t="shared" si="100"/>
        <v>034-006</v>
      </c>
      <c r="E694" s="604">
        <f t="shared" si="102"/>
        <v>45</v>
      </c>
      <c r="F694" s="32">
        <f>INDEX('Project Pipeline'!$B$8:$B$130,MATCH($B694,'Project Pipeline'!$A$7:$A$130,0),1)</f>
        <v>20000</v>
      </c>
      <c r="G694" s="32">
        <f>INDEX('Project Pipeline'!$B$8:$B$130,MATCH($B694,'Project Pipeline'!$A$7:$A$130,0)+3,1)*12</f>
        <v>30000</v>
      </c>
      <c r="H694" s="7">
        <f>(INDEX('Project Pipeline'!$B$8:$B$130,MATCH($B694,'Project Pipeline'!$A$7:$A$130,0)+6,1)*INDEX('Project Pipeline'!$B$8:$B$130,MATCH($B694,'Project Pipeline'!$A$7:$A$130,0)+13,1)+INDEX('Project Pipeline'!$B$8:$B$130,MATCH($B694,'Project Pipeline'!$A$7:$A$130,0)+7,1)*(INDEX('Project Pipeline'!$B$8:$B$130,MATCH($B694,'Project Pipeline'!$A$7:$A$130,0)+14,1)-INDEX('Project Pipeline'!$B$8:$B$130,MATCH($B694,'Project Pipeline'!$A$7:$A$130,0)+13,1)))/INDEX('Project Pipeline'!$B$8:$B$130,MATCH($B694,'Project Pipeline'!$A$7:$A$130,0)+14,1)</f>
        <v>0.75</v>
      </c>
      <c r="I694" s="6">
        <f>INDEX('Project Pipeline'!$B$8:$B$130,MATCH($B694,'Project Pipeline'!$A$7:$A$130,0)+13,1)</f>
        <v>28.691659673197091</v>
      </c>
      <c r="J694" s="6">
        <f>INDEX('Project Pipeline'!$B$8:$B$130,MATCH($B694,'Project Pipeline'!$A$7:$A$130,0)+14,1)</f>
        <v>60</v>
      </c>
    </row>
    <row r="695" spans="1:10" x14ac:dyDescent="0.2">
      <c r="A695" s="604">
        <f t="shared" si="105"/>
        <v>34</v>
      </c>
      <c r="B695" s="604" t="s">
        <v>463</v>
      </c>
      <c r="C695" s="2">
        <f t="shared" si="106"/>
        <v>7</v>
      </c>
      <c r="D695" s="28" t="str">
        <f t="shared" si="100"/>
        <v>034-007</v>
      </c>
      <c r="E695" s="604">
        <f t="shared" si="102"/>
        <v>46</v>
      </c>
      <c r="F695" s="32">
        <f>INDEX('Project Pipeline'!$B$8:$B$130,MATCH($B695,'Project Pipeline'!$A$7:$A$130,0),1)</f>
        <v>20000</v>
      </c>
      <c r="G695" s="32">
        <f>INDEX('Project Pipeline'!$B$8:$B$130,MATCH($B695,'Project Pipeline'!$A$7:$A$130,0)+3,1)*12</f>
        <v>30000</v>
      </c>
      <c r="H695" s="7">
        <f>(INDEX('Project Pipeline'!$B$8:$B$130,MATCH($B695,'Project Pipeline'!$A$7:$A$130,0)+6,1)*INDEX('Project Pipeline'!$B$8:$B$130,MATCH($B695,'Project Pipeline'!$A$7:$A$130,0)+13,1)+INDEX('Project Pipeline'!$B$8:$B$130,MATCH($B695,'Project Pipeline'!$A$7:$A$130,0)+7,1)*(INDEX('Project Pipeline'!$B$8:$B$130,MATCH($B695,'Project Pipeline'!$A$7:$A$130,0)+14,1)-INDEX('Project Pipeline'!$B$8:$B$130,MATCH($B695,'Project Pipeline'!$A$7:$A$130,0)+13,1)))/INDEX('Project Pipeline'!$B$8:$B$130,MATCH($B695,'Project Pipeline'!$A$7:$A$130,0)+14,1)</f>
        <v>0.75</v>
      </c>
      <c r="I695" s="6">
        <f>INDEX('Project Pipeline'!$B$8:$B$130,MATCH($B695,'Project Pipeline'!$A$7:$A$130,0)+13,1)</f>
        <v>28.691659673197091</v>
      </c>
      <c r="J695" s="6">
        <f>INDEX('Project Pipeline'!$B$8:$B$130,MATCH($B695,'Project Pipeline'!$A$7:$A$130,0)+14,1)</f>
        <v>60</v>
      </c>
    </row>
    <row r="696" spans="1:10" x14ac:dyDescent="0.2">
      <c r="A696" s="604">
        <f t="shared" si="105"/>
        <v>34</v>
      </c>
      <c r="B696" s="604" t="s">
        <v>463</v>
      </c>
      <c r="C696" s="2">
        <f t="shared" si="106"/>
        <v>8</v>
      </c>
      <c r="D696" s="28" t="str">
        <f t="shared" si="100"/>
        <v>034-008</v>
      </c>
      <c r="E696" s="604">
        <f t="shared" si="102"/>
        <v>46</v>
      </c>
      <c r="F696" s="32">
        <f>INDEX('Project Pipeline'!$B$8:$B$130,MATCH($B696,'Project Pipeline'!$A$7:$A$130,0),1)</f>
        <v>20000</v>
      </c>
      <c r="G696" s="32">
        <f>INDEX('Project Pipeline'!$B$8:$B$130,MATCH($B696,'Project Pipeline'!$A$7:$A$130,0)+3,1)*12</f>
        <v>30000</v>
      </c>
      <c r="H696" s="7">
        <f>(INDEX('Project Pipeline'!$B$8:$B$130,MATCH($B696,'Project Pipeline'!$A$7:$A$130,0)+6,1)*INDEX('Project Pipeline'!$B$8:$B$130,MATCH($B696,'Project Pipeline'!$A$7:$A$130,0)+13,1)+INDEX('Project Pipeline'!$B$8:$B$130,MATCH($B696,'Project Pipeline'!$A$7:$A$130,0)+7,1)*(INDEX('Project Pipeline'!$B$8:$B$130,MATCH($B696,'Project Pipeline'!$A$7:$A$130,0)+14,1)-INDEX('Project Pipeline'!$B$8:$B$130,MATCH($B696,'Project Pipeline'!$A$7:$A$130,0)+13,1)))/INDEX('Project Pipeline'!$B$8:$B$130,MATCH($B696,'Project Pipeline'!$A$7:$A$130,0)+14,1)</f>
        <v>0.75</v>
      </c>
      <c r="I696" s="6">
        <f>INDEX('Project Pipeline'!$B$8:$B$130,MATCH($B696,'Project Pipeline'!$A$7:$A$130,0)+13,1)</f>
        <v>28.691659673197091</v>
      </c>
      <c r="J696" s="6">
        <f>INDEX('Project Pipeline'!$B$8:$B$130,MATCH($B696,'Project Pipeline'!$A$7:$A$130,0)+14,1)</f>
        <v>60</v>
      </c>
    </row>
    <row r="697" spans="1:10" x14ac:dyDescent="0.2">
      <c r="A697" s="604">
        <f t="shared" si="105"/>
        <v>34</v>
      </c>
      <c r="B697" s="604" t="s">
        <v>464</v>
      </c>
      <c r="C697" s="2">
        <f t="shared" si="106"/>
        <v>9</v>
      </c>
      <c r="D697" s="28" t="str">
        <f t="shared" si="100"/>
        <v>034-009</v>
      </c>
      <c r="E697" s="604">
        <f t="shared" si="102"/>
        <v>37</v>
      </c>
      <c r="F697" s="32">
        <f>INDEX('Project Pipeline'!$B$8:$B$130,MATCH($B697,'Project Pipeline'!$A$7:$A$130,0),1)</f>
        <v>10000</v>
      </c>
      <c r="G697" s="32">
        <f>INDEX('Project Pipeline'!$B$8:$B$130,MATCH($B697,'Project Pipeline'!$A$7:$A$130,0)+3,1)*12</f>
        <v>4800</v>
      </c>
      <c r="H697" s="7">
        <f>(INDEX('Project Pipeline'!$B$8:$B$130,MATCH($B697,'Project Pipeline'!$A$7:$A$130,0)+6,1)*INDEX('Project Pipeline'!$B$8:$B$130,MATCH($B697,'Project Pipeline'!$A$7:$A$130,0)+13,1)+INDEX('Project Pipeline'!$B$8:$B$130,MATCH($B697,'Project Pipeline'!$A$7:$A$130,0)+7,1)*(INDEX('Project Pipeline'!$B$8:$B$130,MATCH($B697,'Project Pipeline'!$A$7:$A$130,0)+14,1)-INDEX('Project Pipeline'!$B$8:$B$130,MATCH($B697,'Project Pipeline'!$A$7:$A$130,0)+13,1)))/INDEX('Project Pipeline'!$B$8:$B$130,MATCH($B697,'Project Pipeline'!$A$7:$A$130,0)+14,1)</f>
        <v>0.75</v>
      </c>
      <c r="I697" s="6">
        <f>INDEX('Project Pipeline'!$B$8:$B$130,MATCH($B697,'Project Pipeline'!$A$7:$A$130,0)+13,1)</f>
        <v>57.680135957776329</v>
      </c>
      <c r="J697" s="6">
        <f>INDEX('Project Pipeline'!$B$8:$B$130,MATCH($B697,'Project Pipeline'!$A$7:$A$130,0)+14,1)</f>
        <v>60</v>
      </c>
    </row>
    <row r="698" spans="1:10" x14ac:dyDescent="0.2">
      <c r="A698" s="604">
        <f t="shared" si="105"/>
        <v>34</v>
      </c>
      <c r="B698" s="604" t="s">
        <v>464</v>
      </c>
      <c r="C698" s="2">
        <f t="shared" si="106"/>
        <v>10</v>
      </c>
      <c r="D698" s="28" t="str">
        <f t="shared" si="100"/>
        <v>034-010</v>
      </c>
      <c r="E698" s="604">
        <f t="shared" si="102"/>
        <v>40</v>
      </c>
      <c r="F698" s="32">
        <f>INDEX('Project Pipeline'!$B$8:$B$130,MATCH($B698,'Project Pipeline'!$A$7:$A$130,0),1)</f>
        <v>10000</v>
      </c>
      <c r="G698" s="32">
        <f>INDEX('Project Pipeline'!$B$8:$B$130,MATCH($B698,'Project Pipeline'!$A$7:$A$130,0)+3,1)*12</f>
        <v>4800</v>
      </c>
      <c r="H698" s="7">
        <f>(INDEX('Project Pipeline'!$B$8:$B$130,MATCH($B698,'Project Pipeline'!$A$7:$A$130,0)+6,1)*INDEX('Project Pipeline'!$B$8:$B$130,MATCH($B698,'Project Pipeline'!$A$7:$A$130,0)+13,1)+INDEX('Project Pipeline'!$B$8:$B$130,MATCH($B698,'Project Pipeline'!$A$7:$A$130,0)+7,1)*(INDEX('Project Pipeline'!$B$8:$B$130,MATCH($B698,'Project Pipeline'!$A$7:$A$130,0)+14,1)-INDEX('Project Pipeline'!$B$8:$B$130,MATCH($B698,'Project Pipeline'!$A$7:$A$130,0)+13,1)))/INDEX('Project Pipeline'!$B$8:$B$130,MATCH($B698,'Project Pipeline'!$A$7:$A$130,0)+14,1)</f>
        <v>0.75</v>
      </c>
      <c r="I698" s="6">
        <f>INDEX('Project Pipeline'!$B$8:$B$130,MATCH($B698,'Project Pipeline'!$A$7:$A$130,0)+13,1)</f>
        <v>57.680135957776329</v>
      </c>
      <c r="J698" s="6">
        <f>INDEX('Project Pipeline'!$B$8:$B$130,MATCH($B698,'Project Pipeline'!$A$7:$A$130,0)+14,1)</f>
        <v>60</v>
      </c>
    </row>
    <row r="699" spans="1:10" x14ac:dyDescent="0.2">
      <c r="A699" s="604">
        <f t="shared" si="105"/>
        <v>34</v>
      </c>
      <c r="B699" s="604" t="s">
        <v>464</v>
      </c>
      <c r="C699" s="2">
        <f t="shared" si="106"/>
        <v>11</v>
      </c>
      <c r="D699" s="28" t="str">
        <f t="shared" si="100"/>
        <v>034-011</v>
      </c>
      <c r="E699" s="604">
        <f t="shared" si="102"/>
        <v>43</v>
      </c>
      <c r="F699" s="32">
        <f>INDEX('Project Pipeline'!$B$8:$B$130,MATCH($B699,'Project Pipeline'!$A$7:$A$130,0),1)</f>
        <v>10000</v>
      </c>
      <c r="G699" s="32">
        <f>INDEX('Project Pipeline'!$B$8:$B$130,MATCH($B699,'Project Pipeline'!$A$7:$A$130,0)+3,1)*12</f>
        <v>4800</v>
      </c>
      <c r="H699" s="7">
        <f>(INDEX('Project Pipeline'!$B$8:$B$130,MATCH($B699,'Project Pipeline'!$A$7:$A$130,0)+6,1)*INDEX('Project Pipeline'!$B$8:$B$130,MATCH($B699,'Project Pipeline'!$A$7:$A$130,0)+13,1)+INDEX('Project Pipeline'!$B$8:$B$130,MATCH($B699,'Project Pipeline'!$A$7:$A$130,0)+7,1)*(INDEX('Project Pipeline'!$B$8:$B$130,MATCH($B699,'Project Pipeline'!$A$7:$A$130,0)+14,1)-INDEX('Project Pipeline'!$B$8:$B$130,MATCH($B699,'Project Pipeline'!$A$7:$A$130,0)+13,1)))/INDEX('Project Pipeline'!$B$8:$B$130,MATCH($B699,'Project Pipeline'!$A$7:$A$130,0)+14,1)</f>
        <v>0.75</v>
      </c>
      <c r="I699" s="6">
        <f>INDEX('Project Pipeline'!$B$8:$B$130,MATCH($B699,'Project Pipeline'!$A$7:$A$130,0)+13,1)</f>
        <v>57.680135957776329</v>
      </c>
      <c r="J699" s="6">
        <f>INDEX('Project Pipeline'!$B$8:$B$130,MATCH($B699,'Project Pipeline'!$A$7:$A$130,0)+14,1)</f>
        <v>60</v>
      </c>
    </row>
    <row r="700" spans="1:10" x14ac:dyDescent="0.2">
      <c r="A700" s="604">
        <f t="shared" si="105"/>
        <v>34</v>
      </c>
      <c r="B700" s="604" t="s">
        <v>464</v>
      </c>
      <c r="C700" s="2">
        <f t="shared" si="106"/>
        <v>12</v>
      </c>
      <c r="D700" s="28" t="str">
        <f t="shared" si="100"/>
        <v>034-012</v>
      </c>
      <c r="E700" s="604">
        <f t="shared" si="102"/>
        <v>46</v>
      </c>
      <c r="F700" s="32">
        <f>INDEX('Project Pipeline'!$B$8:$B$130,MATCH($B700,'Project Pipeline'!$A$7:$A$130,0),1)</f>
        <v>10000</v>
      </c>
      <c r="G700" s="32">
        <f>INDEX('Project Pipeline'!$B$8:$B$130,MATCH($B700,'Project Pipeline'!$A$7:$A$130,0)+3,1)*12</f>
        <v>4800</v>
      </c>
      <c r="H700" s="7">
        <f>(INDEX('Project Pipeline'!$B$8:$B$130,MATCH($B700,'Project Pipeline'!$A$7:$A$130,0)+6,1)*INDEX('Project Pipeline'!$B$8:$B$130,MATCH($B700,'Project Pipeline'!$A$7:$A$130,0)+13,1)+INDEX('Project Pipeline'!$B$8:$B$130,MATCH($B700,'Project Pipeline'!$A$7:$A$130,0)+7,1)*(INDEX('Project Pipeline'!$B$8:$B$130,MATCH($B700,'Project Pipeline'!$A$7:$A$130,0)+14,1)-INDEX('Project Pipeline'!$B$8:$B$130,MATCH($B700,'Project Pipeline'!$A$7:$A$130,0)+13,1)))/INDEX('Project Pipeline'!$B$8:$B$130,MATCH($B700,'Project Pipeline'!$A$7:$A$130,0)+14,1)</f>
        <v>0.75</v>
      </c>
      <c r="I700" s="6">
        <f>INDEX('Project Pipeline'!$B$8:$B$130,MATCH($B700,'Project Pipeline'!$A$7:$A$130,0)+13,1)</f>
        <v>57.680135957776329</v>
      </c>
      <c r="J700" s="6">
        <f>INDEX('Project Pipeline'!$B$8:$B$130,MATCH($B700,'Project Pipeline'!$A$7:$A$130,0)+14,1)</f>
        <v>60</v>
      </c>
    </row>
    <row r="701" spans="1:10" x14ac:dyDescent="0.2">
      <c r="A701" s="604">
        <f t="shared" si="105"/>
        <v>34</v>
      </c>
      <c r="B701" s="604" t="s">
        <v>14</v>
      </c>
      <c r="C701" s="2">
        <f t="shared" si="106"/>
        <v>13</v>
      </c>
      <c r="D701" s="28" t="str">
        <f t="shared" si="100"/>
        <v>034-013</v>
      </c>
      <c r="E701" s="604">
        <f t="shared" si="102"/>
        <v>37</v>
      </c>
      <c r="F701" s="32">
        <f>INDEX('Project Pipeline'!$B$8:$B$130,MATCH($B701,'Project Pipeline'!$A$7:$A$130,0),1)</f>
        <v>2000</v>
      </c>
      <c r="G701" s="32">
        <f>INDEX('Project Pipeline'!$B$8:$B$130,MATCH($B701,'Project Pipeline'!$A$7:$A$130,0)+3,1)*12</f>
        <v>2400</v>
      </c>
      <c r="H701" s="7">
        <f>(INDEX('Project Pipeline'!$B$8:$B$130,MATCH($B701,'Project Pipeline'!$A$7:$A$130,0)+6,1)*INDEX('Project Pipeline'!$B$8:$B$130,MATCH($B701,'Project Pipeline'!$A$7:$A$130,0)+13,1)+INDEX('Project Pipeline'!$B$8:$B$130,MATCH($B701,'Project Pipeline'!$A$7:$A$130,0)+7,1)*(INDEX('Project Pipeline'!$B$8:$B$130,MATCH($B701,'Project Pipeline'!$A$7:$A$130,0)+14,1)-INDEX('Project Pipeline'!$B$8:$B$130,MATCH($B701,'Project Pipeline'!$A$7:$A$130,0)+13,1)))/INDEX('Project Pipeline'!$B$8:$B$130,MATCH($B701,'Project Pipeline'!$A$7:$A$130,0)+14,1)</f>
        <v>0.75</v>
      </c>
      <c r="I701" s="6">
        <f>INDEX('Project Pipeline'!$B$8:$B$130,MATCH($B701,'Project Pipeline'!$A$7:$A$130,0)+13,1)</f>
        <v>21.124739598583997</v>
      </c>
      <c r="J701" s="6">
        <f>INDEX('Project Pipeline'!$B$8:$B$130,MATCH($B701,'Project Pipeline'!$A$7:$A$130,0)+14,1)</f>
        <v>60</v>
      </c>
    </row>
    <row r="702" spans="1:10" x14ac:dyDescent="0.2">
      <c r="A702" s="604">
        <f t="shared" si="105"/>
        <v>34</v>
      </c>
      <c r="B702" s="604" t="s">
        <v>14</v>
      </c>
      <c r="C702" s="2">
        <f t="shared" si="106"/>
        <v>14</v>
      </c>
      <c r="D702" s="28" t="str">
        <f t="shared" si="100"/>
        <v>034-014</v>
      </c>
      <c r="E702" s="604">
        <f t="shared" si="102"/>
        <v>39</v>
      </c>
      <c r="F702" s="32">
        <f>INDEX('Project Pipeline'!$B$8:$B$130,MATCH($B702,'Project Pipeline'!$A$7:$A$130,0),1)</f>
        <v>2000</v>
      </c>
      <c r="G702" s="32">
        <f>INDEX('Project Pipeline'!$B$8:$B$130,MATCH($B702,'Project Pipeline'!$A$7:$A$130,0)+3,1)*12</f>
        <v>2400</v>
      </c>
      <c r="H702" s="7">
        <f>(INDEX('Project Pipeline'!$B$8:$B$130,MATCH($B702,'Project Pipeline'!$A$7:$A$130,0)+6,1)*INDEX('Project Pipeline'!$B$8:$B$130,MATCH($B702,'Project Pipeline'!$A$7:$A$130,0)+13,1)+INDEX('Project Pipeline'!$B$8:$B$130,MATCH($B702,'Project Pipeline'!$A$7:$A$130,0)+7,1)*(INDEX('Project Pipeline'!$B$8:$B$130,MATCH($B702,'Project Pipeline'!$A$7:$A$130,0)+14,1)-INDEX('Project Pipeline'!$B$8:$B$130,MATCH($B702,'Project Pipeline'!$A$7:$A$130,0)+13,1)))/INDEX('Project Pipeline'!$B$8:$B$130,MATCH($B702,'Project Pipeline'!$A$7:$A$130,0)+14,1)</f>
        <v>0.75</v>
      </c>
      <c r="I702" s="6">
        <f>INDEX('Project Pipeline'!$B$8:$B$130,MATCH($B702,'Project Pipeline'!$A$7:$A$130,0)+13,1)</f>
        <v>21.124739598583997</v>
      </c>
      <c r="J702" s="6">
        <f>INDEX('Project Pipeline'!$B$8:$B$130,MATCH($B702,'Project Pipeline'!$A$7:$A$130,0)+14,1)</f>
        <v>60</v>
      </c>
    </row>
    <row r="703" spans="1:10" x14ac:dyDescent="0.2">
      <c r="A703" s="604">
        <f t="shared" si="105"/>
        <v>34</v>
      </c>
      <c r="B703" s="604" t="s">
        <v>14</v>
      </c>
      <c r="C703" s="2">
        <f t="shared" si="106"/>
        <v>15</v>
      </c>
      <c r="D703" s="28" t="str">
        <f t="shared" si="100"/>
        <v>034-015</v>
      </c>
      <c r="E703" s="604">
        <f t="shared" si="102"/>
        <v>41</v>
      </c>
      <c r="F703" s="32">
        <f>INDEX('Project Pipeline'!$B$8:$B$130,MATCH($B703,'Project Pipeline'!$A$7:$A$130,0),1)</f>
        <v>2000</v>
      </c>
      <c r="G703" s="32">
        <f>INDEX('Project Pipeline'!$B$8:$B$130,MATCH($B703,'Project Pipeline'!$A$7:$A$130,0)+3,1)*12</f>
        <v>2400</v>
      </c>
      <c r="H703" s="7">
        <f>(INDEX('Project Pipeline'!$B$8:$B$130,MATCH($B703,'Project Pipeline'!$A$7:$A$130,0)+6,1)*INDEX('Project Pipeline'!$B$8:$B$130,MATCH($B703,'Project Pipeline'!$A$7:$A$130,0)+13,1)+INDEX('Project Pipeline'!$B$8:$B$130,MATCH($B703,'Project Pipeline'!$A$7:$A$130,0)+7,1)*(INDEX('Project Pipeline'!$B$8:$B$130,MATCH($B703,'Project Pipeline'!$A$7:$A$130,0)+14,1)-INDEX('Project Pipeline'!$B$8:$B$130,MATCH($B703,'Project Pipeline'!$A$7:$A$130,0)+13,1)))/INDEX('Project Pipeline'!$B$8:$B$130,MATCH($B703,'Project Pipeline'!$A$7:$A$130,0)+14,1)</f>
        <v>0.75</v>
      </c>
      <c r="I703" s="6">
        <f>INDEX('Project Pipeline'!$B$8:$B$130,MATCH($B703,'Project Pipeline'!$A$7:$A$130,0)+13,1)</f>
        <v>21.124739598583997</v>
      </c>
      <c r="J703" s="6">
        <f>INDEX('Project Pipeline'!$B$8:$B$130,MATCH($B703,'Project Pipeline'!$A$7:$A$130,0)+14,1)</f>
        <v>60</v>
      </c>
    </row>
    <row r="704" spans="1:10" x14ac:dyDescent="0.2">
      <c r="A704" s="604">
        <f t="shared" si="105"/>
        <v>34</v>
      </c>
      <c r="B704" s="604" t="s">
        <v>14</v>
      </c>
      <c r="C704" s="2">
        <f t="shared" si="106"/>
        <v>16</v>
      </c>
      <c r="D704" s="28" t="str">
        <f t="shared" si="100"/>
        <v>034-016</v>
      </c>
      <c r="E704" s="604">
        <f t="shared" si="102"/>
        <v>43</v>
      </c>
      <c r="F704" s="32">
        <f>INDEX('Project Pipeline'!$B$8:$B$130,MATCH($B704,'Project Pipeline'!$A$7:$A$130,0),1)</f>
        <v>2000</v>
      </c>
      <c r="G704" s="32">
        <f>INDEX('Project Pipeline'!$B$8:$B$130,MATCH($B704,'Project Pipeline'!$A$7:$A$130,0)+3,1)*12</f>
        <v>2400</v>
      </c>
      <c r="H704" s="7">
        <f>(INDEX('Project Pipeline'!$B$8:$B$130,MATCH($B704,'Project Pipeline'!$A$7:$A$130,0)+6,1)*INDEX('Project Pipeline'!$B$8:$B$130,MATCH($B704,'Project Pipeline'!$A$7:$A$130,0)+13,1)+INDEX('Project Pipeline'!$B$8:$B$130,MATCH($B704,'Project Pipeline'!$A$7:$A$130,0)+7,1)*(INDEX('Project Pipeline'!$B$8:$B$130,MATCH($B704,'Project Pipeline'!$A$7:$A$130,0)+14,1)-INDEX('Project Pipeline'!$B$8:$B$130,MATCH($B704,'Project Pipeline'!$A$7:$A$130,0)+13,1)))/INDEX('Project Pipeline'!$B$8:$B$130,MATCH($B704,'Project Pipeline'!$A$7:$A$130,0)+14,1)</f>
        <v>0.75</v>
      </c>
      <c r="I704" s="6">
        <f>INDEX('Project Pipeline'!$B$8:$B$130,MATCH($B704,'Project Pipeline'!$A$7:$A$130,0)+13,1)</f>
        <v>21.124739598583997</v>
      </c>
      <c r="J704" s="6">
        <f>INDEX('Project Pipeline'!$B$8:$B$130,MATCH($B704,'Project Pipeline'!$A$7:$A$130,0)+14,1)</f>
        <v>60</v>
      </c>
    </row>
    <row r="705" spans="1:10" x14ac:dyDescent="0.2">
      <c r="A705" s="604">
        <f t="shared" si="105"/>
        <v>34</v>
      </c>
      <c r="B705" s="604" t="s">
        <v>14</v>
      </c>
      <c r="C705" s="2">
        <f t="shared" si="106"/>
        <v>17</v>
      </c>
      <c r="D705" s="28" t="str">
        <f t="shared" si="100"/>
        <v>034-017</v>
      </c>
      <c r="E705" s="604">
        <f t="shared" si="102"/>
        <v>45</v>
      </c>
      <c r="F705" s="32">
        <f>INDEX('Project Pipeline'!$B$8:$B$130,MATCH($B705,'Project Pipeline'!$A$7:$A$130,0),1)</f>
        <v>2000</v>
      </c>
      <c r="G705" s="32">
        <f>INDEX('Project Pipeline'!$B$8:$B$130,MATCH($B705,'Project Pipeline'!$A$7:$A$130,0)+3,1)*12</f>
        <v>2400</v>
      </c>
      <c r="H705" s="7">
        <f>(INDEX('Project Pipeline'!$B$8:$B$130,MATCH($B705,'Project Pipeline'!$A$7:$A$130,0)+6,1)*INDEX('Project Pipeline'!$B$8:$B$130,MATCH($B705,'Project Pipeline'!$A$7:$A$130,0)+13,1)+INDEX('Project Pipeline'!$B$8:$B$130,MATCH($B705,'Project Pipeline'!$A$7:$A$130,0)+7,1)*(INDEX('Project Pipeline'!$B$8:$B$130,MATCH($B705,'Project Pipeline'!$A$7:$A$130,0)+14,1)-INDEX('Project Pipeline'!$B$8:$B$130,MATCH($B705,'Project Pipeline'!$A$7:$A$130,0)+13,1)))/INDEX('Project Pipeline'!$B$8:$B$130,MATCH($B705,'Project Pipeline'!$A$7:$A$130,0)+14,1)</f>
        <v>0.75</v>
      </c>
      <c r="I705" s="6">
        <f>INDEX('Project Pipeline'!$B$8:$B$130,MATCH($B705,'Project Pipeline'!$A$7:$A$130,0)+13,1)</f>
        <v>21.124739598583997</v>
      </c>
      <c r="J705" s="6">
        <f>INDEX('Project Pipeline'!$B$8:$B$130,MATCH($B705,'Project Pipeline'!$A$7:$A$130,0)+14,1)</f>
        <v>60</v>
      </c>
    </row>
    <row r="706" spans="1:10" x14ac:dyDescent="0.2">
      <c r="A706" s="604">
        <f t="shared" si="105"/>
        <v>34</v>
      </c>
      <c r="B706" s="604" t="s">
        <v>14</v>
      </c>
      <c r="C706" s="2">
        <f t="shared" si="106"/>
        <v>18</v>
      </c>
      <c r="D706" s="28" t="str">
        <f t="shared" si="100"/>
        <v>034-018</v>
      </c>
      <c r="E706" s="604">
        <f t="shared" si="102"/>
        <v>47</v>
      </c>
      <c r="F706" s="32">
        <f>INDEX('Project Pipeline'!$B$8:$B$130,MATCH($B706,'Project Pipeline'!$A$7:$A$130,0),1)</f>
        <v>2000</v>
      </c>
      <c r="G706" s="32">
        <f>INDEX('Project Pipeline'!$B$8:$B$130,MATCH($B706,'Project Pipeline'!$A$7:$A$130,0)+3,1)*12</f>
        <v>2400</v>
      </c>
      <c r="H706" s="7">
        <f>(INDEX('Project Pipeline'!$B$8:$B$130,MATCH($B706,'Project Pipeline'!$A$7:$A$130,0)+6,1)*INDEX('Project Pipeline'!$B$8:$B$130,MATCH($B706,'Project Pipeline'!$A$7:$A$130,0)+13,1)+INDEX('Project Pipeline'!$B$8:$B$130,MATCH($B706,'Project Pipeline'!$A$7:$A$130,0)+7,1)*(INDEX('Project Pipeline'!$B$8:$B$130,MATCH($B706,'Project Pipeline'!$A$7:$A$130,0)+14,1)-INDEX('Project Pipeline'!$B$8:$B$130,MATCH($B706,'Project Pipeline'!$A$7:$A$130,0)+13,1)))/INDEX('Project Pipeline'!$B$8:$B$130,MATCH($B706,'Project Pipeline'!$A$7:$A$130,0)+14,1)</f>
        <v>0.75</v>
      </c>
      <c r="I706" s="6">
        <f>INDEX('Project Pipeline'!$B$8:$B$130,MATCH($B706,'Project Pipeline'!$A$7:$A$130,0)+13,1)</f>
        <v>21.124739598583997</v>
      </c>
      <c r="J706" s="6">
        <f>INDEX('Project Pipeline'!$B$8:$B$130,MATCH($B706,'Project Pipeline'!$A$7:$A$130,0)+14,1)</f>
        <v>60</v>
      </c>
    </row>
    <row r="707" spans="1:10" x14ac:dyDescent="0.2">
      <c r="A707" s="604">
        <f t="shared" si="105"/>
        <v>34</v>
      </c>
      <c r="B707" s="604" t="s">
        <v>41</v>
      </c>
      <c r="C707" s="2">
        <f t="shared" si="106"/>
        <v>19</v>
      </c>
      <c r="D707" s="28" t="str">
        <f t="shared" si="100"/>
        <v>034-019</v>
      </c>
      <c r="E707" s="604">
        <f t="shared" si="102"/>
        <v>41</v>
      </c>
      <c r="F707" s="32">
        <f>INDEX('Project Pipeline'!$B$8:$B$130,MATCH($B707,'Project Pipeline'!$A$7:$A$130,0),1)</f>
        <v>25000</v>
      </c>
      <c r="G707" s="32">
        <f>INDEX('Project Pipeline'!$B$8:$B$130,MATCH($B707,'Project Pipeline'!$A$7:$A$130,0)+3,1)*12</f>
        <v>24000</v>
      </c>
      <c r="H707" s="7">
        <f>(INDEX('Project Pipeline'!$B$8:$B$130,MATCH($B707,'Project Pipeline'!$A$7:$A$130,0)+6,1)*INDEX('Project Pipeline'!$B$8:$B$130,MATCH($B707,'Project Pipeline'!$A$7:$A$130,0)+13,1)+INDEX('Project Pipeline'!$B$8:$B$130,MATCH($B707,'Project Pipeline'!$A$7:$A$130,0)+7,1)*(INDEX('Project Pipeline'!$B$8:$B$130,MATCH($B707,'Project Pipeline'!$A$7:$A$130,0)+14,1)-INDEX('Project Pipeline'!$B$8:$B$130,MATCH($B707,'Project Pipeline'!$A$7:$A$130,0)+13,1)))/INDEX('Project Pipeline'!$B$8:$B$130,MATCH($B707,'Project Pipeline'!$A$7:$A$130,0)+14,1)</f>
        <v>0.74999999999999989</v>
      </c>
      <c r="I707" s="6">
        <f>INDEX('Project Pipeline'!$B$8:$B$130,MATCH($B707,'Project Pipeline'!$A$7:$A$130,0)+13,1)</f>
        <v>26.772988721793375</v>
      </c>
      <c r="J707" s="6">
        <f>INDEX('Project Pipeline'!$B$8:$B$130,MATCH($B707,'Project Pipeline'!$A$7:$A$130,0)+14,1)</f>
        <v>120</v>
      </c>
    </row>
    <row r="708" spans="1:10" x14ac:dyDescent="0.2">
      <c r="A708" s="604">
        <f t="shared" si="105"/>
        <v>34</v>
      </c>
      <c r="B708" s="604" t="s">
        <v>41</v>
      </c>
      <c r="C708" s="2">
        <f t="shared" si="106"/>
        <v>20</v>
      </c>
      <c r="D708" s="28" t="str">
        <f t="shared" si="100"/>
        <v>034-020</v>
      </c>
      <c r="E708" s="604">
        <f t="shared" si="102"/>
        <v>47</v>
      </c>
      <c r="F708" s="32">
        <f>INDEX('Project Pipeline'!$B$8:$B$130,MATCH($B708,'Project Pipeline'!$A$7:$A$130,0),1)</f>
        <v>25000</v>
      </c>
      <c r="G708" s="32">
        <f>INDEX('Project Pipeline'!$B$8:$B$130,MATCH($B708,'Project Pipeline'!$A$7:$A$130,0)+3,1)*12</f>
        <v>24000</v>
      </c>
      <c r="H708" s="7">
        <f>(INDEX('Project Pipeline'!$B$8:$B$130,MATCH($B708,'Project Pipeline'!$A$7:$A$130,0)+6,1)*INDEX('Project Pipeline'!$B$8:$B$130,MATCH($B708,'Project Pipeline'!$A$7:$A$130,0)+13,1)+INDEX('Project Pipeline'!$B$8:$B$130,MATCH($B708,'Project Pipeline'!$A$7:$A$130,0)+7,1)*(INDEX('Project Pipeline'!$B$8:$B$130,MATCH($B708,'Project Pipeline'!$A$7:$A$130,0)+14,1)-INDEX('Project Pipeline'!$B$8:$B$130,MATCH($B708,'Project Pipeline'!$A$7:$A$130,0)+13,1)))/INDEX('Project Pipeline'!$B$8:$B$130,MATCH($B708,'Project Pipeline'!$A$7:$A$130,0)+14,1)</f>
        <v>0.74999999999999989</v>
      </c>
      <c r="I708" s="6">
        <f>INDEX('Project Pipeline'!$B$8:$B$130,MATCH($B708,'Project Pipeline'!$A$7:$A$130,0)+13,1)</f>
        <v>26.772988721793375</v>
      </c>
      <c r="J708" s="6">
        <f>INDEX('Project Pipeline'!$B$8:$B$130,MATCH($B708,'Project Pipeline'!$A$7:$A$130,0)+14,1)</f>
        <v>120</v>
      </c>
    </row>
    <row r="709" spans="1:10" x14ac:dyDescent="0.2">
      <c r="A709" s="604">
        <f>A689+1</f>
        <v>35</v>
      </c>
      <c r="B709" s="604" t="s">
        <v>15</v>
      </c>
      <c r="C709" s="2">
        <v>1</v>
      </c>
      <c r="D709" s="28" t="str">
        <f t="shared" si="100"/>
        <v>035-001</v>
      </c>
      <c r="E709" s="604">
        <f>E689+1</f>
        <v>36</v>
      </c>
      <c r="F709" s="32">
        <f>INDEX('Project Pipeline'!$B$8:$B$130,MATCH($B709,'Project Pipeline'!$A$7:$A$130,0),1)</f>
        <v>15000</v>
      </c>
      <c r="G709" s="32">
        <f>INDEX('Project Pipeline'!$B$8:$B$130,MATCH($B709,'Project Pipeline'!$A$7:$A$130,0)+3,1)*12</f>
        <v>6000</v>
      </c>
      <c r="H709" s="7">
        <f>(INDEX('Project Pipeline'!$B$8:$B$130,MATCH($B709,'Project Pipeline'!$A$7:$A$130,0)+6,1)*INDEX('Project Pipeline'!$B$8:$B$130,MATCH($B709,'Project Pipeline'!$A$7:$A$130,0)+13,1)+INDEX('Project Pipeline'!$B$8:$B$130,MATCH($B709,'Project Pipeline'!$A$7:$A$130,0)+7,1)*(INDEX('Project Pipeline'!$B$8:$B$130,MATCH($B709,'Project Pipeline'!$A$7:$A$130,0)+14,1)-INDEX('Project Pipeline'!$B$8:$B$130,MATCH($B709,'Project Pipeline'!$A$7:$A$130,0)+13,1)))/INDEX('Project Pipeline'!$B$8:$B$130,MATCH($B709,'Project Pipeline'!$A$7:$A$130,0)+14,1)</f>
        <v>0.75</v>
      </c>
      <c r="I709" s="6">
        <f>INDEX('Project Pipeline'!$B$8:$B$130,MATCH($B709,'Project Pipeline'!$A$7:$A$130,0)+13,1)</f>
        <v>71.513178015521419</v>
      </c>
      <c r="J709" s="6">
        <f>INDEX('Project Pipeline'!$B$8:$B$130,MATCH($B709,'Project Pipeline'!$A$7:$A$130,0)+14,1)</f>
        <v>96</v>
      </c>
    </row>
    <row r="710" spans="1:10" x14ac:dyDescent="0.2">
      <c r="A710" s="604">
        <f t="shared" ref="A710:A728" si="107">A690+1</f>
        <v>35</v>
      </c>
      <c r="B710" s="604" t="s">
        <v>15</v>
      </c>
      <c r="C710" s="2">
        <f t="shared" ref="C710:C728" si="108">C709+1</f>
        <v>2</v>
      </c>
      <c r="D710" s="28" t="str">
        <f t="shared" si="100"/>
        <v>035-002</v>
      </c>
      <c r="E710" s="604">
        <f t="shared" ref="E710:E728" si="109">E690+1</f>
        <v>40</v>
      </c>
      <c r="F710" s="32">
        <f>INDEX('Project Pipeline'!$B$8:$B$130,MATCH($B710,'Project Pipeline'!$A$7:$A$130,0),1)</f>
        <v>15000</v>
      </c>
      <c r="G710" s="32">
        <f>INDEX('Project Pipeline'!$B$8:$B$130,MATCH($B710,'Project Pipeline'!$A$7:$A$130,0)+3,1)*12</f>
        <v>6000</v>
      </c>
      <c r="H710" s="7">
        <f>(INDEX('Project Pipeline'!$B$8:$B$130,MATCH($B710,'Project Pipeline'!$A$7:$A$130,0)+6,1)*INDEX('Project Pipeline'!$B$8:$B$130,MATCH($B710,'Project Pipeline'!$A$7:$A$130,0)+13,1)+INDEX('Project Pipeline'!$B$8:$B$130,MATCH($B710,'Project Pipeline'!$A$7:$A$130,0)+7,1)*(INDEX('Project Pipeline'!$B$8:$B$130,MATCH($B710,'Project Pipeline'!$A$7:$A$130,0)+14,1)-INDEX('Project Pipeline'!$B$8:$B$130,MATCH($B710,'Project Pipeline'!$A$7:$A$130,0)+13,1)))/INDEX('Project Pipeline'!$B$8:$B$130,MATCH($B710,'Project Pipeline'!$A$7:$A$130,0)+14,1)</f>
        <v>0.75</v>
      </c>
      <c r="I710" s="6">
        <f>INDEX('Project Pipeline'!$B$8:$B$130,MATCH($B710,'Project Pipeline'!$A$7:$A$130,0)+13,1)</f>
        <v>71.513178015521419</v>
      </c>
      <c r="J710" s="6">
        <f>INDEX('Project Pipeline'!$B$8:$B$130,MATCH($B710,'Project Pipeline'!$A$7:$A$130,0)+14,1)</f>
        <v>96</v>
      </c>
    </row>
    <row r="711" spans="1:10" x14ac:dyDescent="0.2">
      <c r="A711" s="604">
        <f t="shared" si="107"/>
        <v>35</v>
      </c>
      <c r="B711" s="604" t="s">
        <v>15</v>
      </c>
      <c r="C711" s="2">
        <f t="shared" si="108"/>
        <v>3</v>
      </c>
      <c r="D711" s="28" t="str">
        <f t="shared" si="100"/>
        <v>035-003</v>
      </c>
      <c r="E711" s="604">
        <f t="shared" si="109"/>
        <v>43</v>
      </c>
      <c r="F711" s="32">
        <f>INDEX('Project Pipeline'!$B$8:$B$130,MATCH($B711,'Project Pipeline'!$A$7:$A$130,0),1)</f>
        <v>15000</v>
      </c>
      <c r="G711" s="32">
        <f>INDEX('Project Pipeline'!$B$8:$B$130,MATCH($B711,'Project Pipeline'!$A$7:$A$130,0)+3,1)*12</f>
        <v>6000</v>
      </c>
      <c r="H711" s="7">
        <f>(INDEX('Project Pipeline'!$B$8:$B$130,MATCH($B711,'Project Pipeline'!$A$7:$A$130,0)+6,1)*INDEX('Project Pipeline'!$B$8:$B$130,MATCH($B711,'Project Pipeline'!$A$7:$A$130,0)+13,1)+INDEX('Project Pipeline'!$B$8:$B$130,MATCH($B711,'Project Pipeline'!$A$7:$A$130,0)+7,1)*(INDEX('Project Pipeline'!$B$8:$B$130,MATCH($B711,'Project Pipeline'!$A$7:$A$130,0)+14,1)-INDEX('Project Pipeline'!$B$8:$B$130,MATCH($B711,'Project Pipeline'!$A$7:$A$130,0)+13,1)))/INDEX('Project Pipeline'!$B$8:$B$130,MATCH($B711,'Project Pipeline'!$A$7:$A$130,0)+14,1)</f>
        <v>0.75</v>
      </c>
      <c r="I711" s="6">
        <f>INDEX('Project Pipeline'!$B$8:$B$130,MATCH($B711,'Project Pipeline'!$A$7:$A$130,0)+13,1)</f>
        <v>71.513178015521419</v>
      </c>
      <c r="J711" s="6">
        <f>INDEX('Project Pipeline'!$B$8:$B$130,MATCH($B711,'Project Pipeline'!$A$7:$A$130,0)+14,1)</f>
        <v>96</v>
      </c>
    </row>
    <row r="712" spans="1:10" x14ac:dyDescent="0.2">
      <c r="A712" s="604">
        <f t="shared" si="107"/>
        <v>35</v>
      </c>
      <c r="B712" s="604" t="s">
        <v>15</v>
      </c>
      <c r="C712" s="2">
        <f t="shared" si="108"/>
        <v>4</v>
      </c>
      <c r="D712" s="28" t="str">
        <f t="shared" si="100"/>
        <v>035-004</v>
      </c>
      <c r="E712" s="604">
        <f t="shared" si="109"/>
        <v>45</v>
      </c>
      <c r="F712" s="32">
        <f>INDEX('Project Pipeline'!$B$8:$B$130,MATCH($B712,'Project Pipeline'!$A$7:$A$130,0),1)</f>
        <v>15000</v>
      </c>
      <c r="G712" s="32">
        <f>INDEX('Project Pipeline'!$B$8:$B$130,MATCH($B712,'Project Pipeline'!$A$7:$A$130,0)+3,1)*12</f>
        <v>6000</v>
      </c>
      <c r="H712" s="7">
        <f>(INDEX('Project Pipeline'!$B$8:$B$130,MATCH($B712,'Project Pipeline'!$A$7:$A$130,0)+6,1)*INDEX('Project Pipeline'!$B$8:$B$130,MATCH($B712,'Project Pipeline'!$A$7:$A$130,0)+13,1)+INDEX('Project Pipeline'!$B$8:$B$130,MATCH($B712,'Project Pipeline'!$A$7:$A$130,0)+7,1)*(INDEX('Project Pipeline'!$B$8:$B$130,MATCH($B712,'Project Pipeline'!$A$7:$A$130,0)+14,1)-INDEX('Project Pipeline'!$B$8:$B$130,MATCH($B712,'Project Pipeline'!$A$7:$A$130,0)+13,1)))/INDEX('Project Pipeline'!$B$8:$B$130,MATCH($B712,'Project Pipeline'!$A$7:$A$130,0)+14,1)</f>
        <v>0.75</v>
      </c>
      <c r="I712" s="6">
        <f>INDEX('Project Pipeline'!$B$8:$B$130,MATCH($B712,'Project Pipeline'!$A$7:$A$130,0)+13,1)</f>
        <v>71.513178015521419</v>
      </c>
      <c r="J712" s="6">
        <f>INDEX('Project Pipeline'!$B$8:$B$130,MATCH($B712,'Project Pipeline'!$A$7:$A$130,0)+14,1)</f>
        <v>96</v>
      </c>
    </row>
    <row r="713" spans="1:10" x14ac:dyDescent="0.2">
      <c r="A713" s="604">
        <f t="shared" si="107"/>
        <v>35</v>
      </c>
      <c r="B713" s="604" t="s">
        <v>463</v>
      </c>
      <c r="C713" s="2">
        <f t="shared" si="108"/>
        <v>5</v>
      </c>
      <c r="D713" s="28" t="str">
        <f t="shared" ref="D713:D776" si="110">TEXT(A713,"000")&amp;"-"&amp;TEXT(C713,"000")</f>
        <v>035-005</v>
      </c>
      <c r="E713" s="604">
        <f t="shared" si="109"/>
        <v>46</v>
      </c>
      <c r="F713" s="32">
        <f>INDEX('Project Pipeline'!$B$8:$B$130,MATCH($B713,'Project Pipeline'!$A$7:$A$130,0),1)</f>
        <v>20000</v>
      </c>
      <c r="G713" s="32">
        <f>INDEX('Project Pipeline'!$B$8:$B$130,MATCH($B713,'Project Pipeline'!$A$7:$A$130,0)+3,1)*12</f>
        <v>30000</v>
      </c>
      <c r="H713" s="7">
        <f>(INDEX('Project Pipeline'!$B$8:$B$130,MATCH($B713,'Project Pipeline'!$A$7:$A$130,0)+6,1)*INDEX('Project Pipeline'!$B$8:$B$130,MATCH($B713,'Project Pipeline'!$A$7:$A$130,0)+13,1)+INDEX('Project Pipeline'!$B$8:$B$130,MATCH($B713,'Project Pipeline'!$A$7:$A$130,0)+7,1)*(INDEX('Project Pipeline'!$B$8:$B$130,MATCH($B713,'Project Pipeline'!$A$7:$A$130,0)+14,1)-INDEX('Project Pipeline'!$B$8:$B$130,MATCH($B713,'Project Pipeline'!$A$7:$A$130,0)+13,1)))/INDEX('Project Pipeline'!$B$8:$B$130,MATCH($B713,'Project Pipeline'!$A$7:$A$130,0)+14,1)</f>
        <v>0.75</v>
      </c>
      <c r="I713" s="6">
        <f>INDEX('Project Pipeline'!$B$8:$B$130,MATCH($B713,'Project Pipeline'!$A$7:$A$130,0)+13,1)</f>
        <v>28.691659673197091</v>
      </c>
      <c r="J713" s="6">
        <f>INDEX('Project Pipeline'!$B$8:$B$130,MATCH($B713,'Project Pipeline'!$A$7:$A$130,0)+14,1)</f>
        <v>60</v>
      </c>
    </row>
    <row r="714" spans="1:10" x14ac:dyDescent="0.2">
      <c r="A714" s="604">
        <f t="shared" si="107"/>
        <v>35</v>
      </c>
      <c r="B714" s="604" t="s">
        <v>463</v>
      </c>
      <c r="C714" s="2">
        <f t="shared" si="108"/>
        <v>6</v>
      </c>
      <c r="D714" s="28" t="str">
        <f t="shared" si="110"/>
        <v>035-006</v>
      </c>
      <c r="E714" s="604">
        <f t="shared" si="109"/>
        <v>46</v>
      </c>
      <c r="F714" s="32">
        <f>INDEX('Project Pipeline'!$B$8:$B$130,MATCH($B714,'Project Pipeline'!$A$7:$A$130,0),1)</f>
        <v>20000</v>
      </c>
      <c r="G714" s="32">
        <f>INDEX('Project Pipeline'!$B$8:$B$130,MATCH($B714,'Project Pipeline'!$A$7:$A$130,0)+3,1)*12</f>
        <v>30000</v>
      </c>
      <c r="H714" s="7">
        <f>(INDEX('Project Pipeline'!$B$8:$B$130,MATCH($B714,'Project Pipeline'!$A$7:$A$130,0)+6,1)*INDEX('Project Pipeline'!$B$8:$B$130,MATCH($B714,'Project Pipeline'!$A$7:$A$130,0)+13,1)+INDEX('Project Pipeline'!$B$8:$B$130,MATCH($B714,'Project Pipeline'!$A$7:$A$130,0)+7,1)*(INDEX('Project Pipeline'!$B$8:$B$130,MATCH($B714,'Project Pipeline'!$A$7:$A$130,0)+14,1)-INDEX('Project Pipeline'!$B$8:$B$130,MATCH($B714,'Project Pipeline'!$A$7:$A$130,0)+13,1)))/INDEX('Project Pipeline'!$B$8:$B$130,MATCH($B714,'Project Pipeline'!$A$7:$A$130,0)+14,1)</f>
        <v>0.75</v>
      </c>
      <c r="I714" s="6">
        <f>INDEX('Project Pipeline'!$B$8:$B$130,MATCH($B714,'Project Pipeline'!$A$7:$A$130,0)+13,1)</f>
        <v>28.691659673197091</v>
      </c>
      <c r="J714" s="6">
        <f>INDEX('Project Pipeline'!$B$8:$B$130,MATCH($B714,'Project Pipeline'!$A$7:$A$130,0)+14,1)</f>
        <v>60</v>
      </c>
    </row>
    <row r="715" spans="1:10" x14ac:dyDescent="0.2">
      <c r="A715" s="604">
        <f t="shared" si="107"/>
        <v>35</v>
      </c>
      <c r="B715" s="604" t="s">
        <v>463</v>
      </c>
      <c r="C715" s="2">
        <f t="shared" si="108"/>
        <v>7</v>
      </c>
      <c r="D715" s="28" t="str">
        <f t="shared" si="110"/>
        <v>035-007</v>
      </c>
      <c r="E715" s="604">
        <f t="shared" si="109"/>
        <v>47</v>
      </c>
      <c r="F715" s="32">
        <f>INDEX('Project Pipeline'!$B$8:$B$130,MATCH($B715,'Project Pipeline'!$A$7:$A$130,0),1)</f>
        <v>20000</v>
      </c>
      <c r="G715" s="32">
        <f>INDEX('Project Pipeline'!$B$8:$B$130,MATCH($B715,'Project Pipeline'!$A$7:$A$130,0)+3,1)*12</f>
        <v>30000</v>
      </c>
      <c r="H715" s="7">
        <f>(INDEX('Project Pipeline'!$B$8:$B$130,MATCH($B715,'Project Pipeline'!$A$7:$A$130,0)+6,1)*INDEX('Project Pipeline'!$B$8:$B$130,MATCH($B715,'Project Pipeline'!$A$7:$A$130,0)+13,1)+INDEX('Project Pipeline'!$B$8:$B$130,MATCH($B715,'Project Pipeline'!$A$7:$A$130,0)+7,1)*(INDEX('Project Pipeline'!$B$8:$B$130,MATCH($B715,'Project Pipeline'!$A$7:$A$130,0)+14,1)-INDEX('Project Pipeline'!$B$8:$B$130,MATCH($B715,'Project Pipeline'!$A$7:$A$130,0)+13,1)))/INDEX('Project Pipeline'!$B$8:$B$130,MATCH($B715,'Project Pipeline'!$A$7:$A$130,0)+14,1)</f>
        <v>0.75</v>
      </c>
      <c r="I715" s="6">
        <f>INDEX('Project Pipeline'!$B$8:$B$130,MATCH($B715,'Project Pipeline'!$A$7:$A$130,0)+13,1)</f>
        <v>28.691659673197091</v>
      </c>
      <c r="J715" s="6">
        <f>INDEX('Project Pipeline'!$B$8:$B$130,MATCH($B715,'Project Pipeline'!$A$7:$A$130,0)+14,1)</f>
        <v>60</v>
      </c>
    </row>
    <row r="716" spans="1:10" x14ac:dyDescent="0.2">
      <c r="A716" s="604">
        <f t="shared" si="107"/>
        <v>35</v>
      </c>
      <c r="B716" s="604" t="s">
        <v>463</v>
      </c>
      <c r="C716" s="2">
        <f t="shared" si="108"/>
        <v>8</v>
      </c>
      <c r="D716" s="28" t="str">
        <f t="shared" si="110"/>
        <v>035-008</v>
      </c>
      <c r="E716" s="604">
        <f t="shared" si="109"/>
        <v>47</v>
      </c>
      <c r="F716" s="32">
        <f>INDEX('Project Pipeline'!$B$8:$B$130,MATCH($B716,'Project Pipeline'!$A$7:$A$130,0),1)</f>
        <v>20000</v>
      </c>
      <c r="G716" s="32">
        <f>INDEX('Project Pipeline'!$B$8:$B$130,MATCH($B716,'Project Pipeline'!$A$7:$A$130,0)+3,1)*12</f>
        <v>30000</v>
      </c>
      <c r="H716" s="7">
        <f>(INDEX('Project Pipeline'!$B$8:$B$130,MATCH($B716,'Project Pipeline'!$A$7:$A$130,0)+6,1)*INDEX('Project Pipeline'!$B$8:$B$130,MATCH($B716,'Project Pipeline'!$A$7:$A$130,0)+13,1)+INDEX('Project Pipeline'!$B$8:$B$130,MATCH($B716,'Project Pipeline'!$A$7:$A$130,0)+7,1)*(INDEX('Project Pipeline'!$B$8:$B$130,MATCH($B716,'Project Pipeline'!$A$7:$A$130,0)+14,1)-INDEX('Project Pipeline'!$B$8:$B$130,MATCH($B716,'Project Pipeline'!$A$7:$A$130,0)+13,1)))/INDEX('Project Pipeline'!$B$8:$B$130,MATCH($B716,'Project Pipeline'!$A$7:$A$130,0)+14,1)</f>
        <v>0.75</v>
      </c>
      <c r="I716" s="6">
        <f>INDEX('Project Pipeline'!$B$8:$B$130,MATCH($B716,'Project Pipeline'!$A$7:$A$130,0)+13,1)</f>
        <v>28.691659673197091</v>
      </c>
      <c r="J716" s="6">
        <f>INDEX('Project Pipeline'!$B$8:$B$130,MATCH($B716,'Project Pipeline'!$A$7:$A$130,0)+14,1)</f>
        <v>60</v>
      </c>
    </row>
    <row r="717" spans="1:10" x14ac:dyDescent="0.2">
      <c r="A717" s="604">
        <f t="shared" si="107"/>
        <v>35</v>
      </c>
      <c r="B717" s="604" t="s">
        <v>464</v>
      </c>
      <c r="C717" s="2">
        <f t="shared" si="108"/>
        <v>9</v>
      </c>
      <c r="D717" s="28" t="str">
        <f t="shared" si="110"/>
        <v>035-009</v>
      </c>
      <c r="E717" s="604">
        <f t="shared" si="109"/>
        <v>38</v>
      </c>
      <c r="F717" s="32">
        <f>INDEX('Project Pipeline'!$B$8:$B$130,MATCH($B717,'Project Pipeline'!$A$7:$A$130,0),1)</f>
        <v>10000</v>
      </c>
      <c r="G717" s="32">
        <f>INDEX('Project Pipeline'!$B$8:$B$130,MATCH($B717,'Project Pipeline'!$A$7:$A$130,0)+3,1)*12</f>
        <v>4800</v>
      </c>
      <c r="H717" s="7">
        <f>(INDEX('Project Pipeline'!$B$8:$B$130,MATCH($B717,'Project Pipeline'!$A$7:$A$130,0)+6,1)*INDEX('Project Pipeline'!$B$8:$B$130,MATCH($B717,'Project Pipeline'!$A$7:$A$130,0)+13,1)+INDEX('Project Pipeline'!$B$8:$B$130,MATCH($B717,'Project Pipeline'!$A$7:$A$130,0)+7,1)*(INDEX('Project Pipeline'!$B$8:$B$130,MATCH($B717,'Project Pipeline'!$A$7:$A$130,0)+14,1)-INDEX('Project Pipeline'!$B$8:$B$130,MATCH($B717,'Project Pipeline'!$A$7:$A$130,0)+13,1)))/INDEX('Project Pipeline'!$B$8:$B$130,MATCH($B717,'Project Pipeline'!$A$7:$A$130,0)+14,1)</f>
        <v>0.75</v>
      </c>
      <c r="I717" s="6">
        <f>INDEX('Project Pipeline'!$B$8:$B$130,MATCH($B717,'Project Pipeline'!$A$7:$A$130,0)+13,1)</f>
        <v>57.680135957776329</v>
      </c>
      <c r="J717" s="6">
        <f>INDEX('Project Pipeline'!$B$8:$B$130,MATCH($B717,'Project Pipeline'!$A$7:$A$130,0)+14,1)</f>
        <v>60</v>
      </c>
    </row>
    <row r="718" spans="1:10" x14ac:dyDescent="0.2">
      <c r="A718" s="604">
        <f t="shared" si="107"/>
        <v>35</v>
      </c>
      <c r="B718" s="604" t="s">
        <v>464</v>
      </c>
      <c r="C718" s="2">
        <f t="shared" si="108"/>
        <v>10</v>
      </c>
      <c r="D718" s="28" t="str">
        <f t="shared" si="110"/>
        <v>035-010</v>
      </c>
      <c r="E718" s="604">
        <f t="shared" si="109"/>
        <v>41</v>
      </c>
      <c r="F718" s="32">
        <f>INDEX('Project Pipeline'!$B$8:$B$130,MATCH($B718,'Project Pipeline'!$A$7:$A$130,0),1)</f>
        <v>10000</v>
      </c>
      <c r="G718" s="32">
        <f>INDEX('Project Pipeline'!$B$8:$B$130,MATCH($B718,'Project Pipeline'!$A$7:$A$130,0)+3,1)*12</f>
        <v>4800</v>
      </c>
      <c r="H718" s="7">
        <f>(INDEX('Project Pipeline'!$B$8:$B$130,MATCH($B718,'Project Pipeline'!$A$7:$A$130,0)+6,1)*INDEX('Project Pipeline'!$B$8:$B$130,MATCH($B718,'Project Pipeline'!$A$7:$A$130,0)+13,1)+INDEX('Project Pipeline'!$B$8:$B$130,MATCH($B718,'Project Pipeline'!$A$7:$A$130,0)+7,1)*(INDEX('Project Pipeline'!$B$8:$B$130,MATCH($B718,'Project Pipeline'!$A$7:$A$130,0)+14,1)-INDEX('Project Pipeline'!$B$8:$B$130,MATCH($B718,'Project Pipeline'!$A$7:$A$130,0)+13,1)))/INDEX('Project Pipeline'!$B$8:$B$130,MATCH($B718,'Project Pipeline'!$A$7:$A$130,0)+14,1)</f>
        <v>0.75</v>
      </c>
      <c r="I718" s="6">
        <f>INDEX('Project Pipeline'!$B$8:$B$130,MATCH($B718,'Project Pipeline'!$A$7:$A$130,0)+13,1)</f>
        <v>57.680135957776329</v>
      </c>
      <c r="J718" s="6">
        <f>INDEX('Project Pipeline'!$B$8:$B$130,MATCH($B718,'Project Pipeline'!$A$7:$A$130,0)+14,1)</f>
        <v>60</v>
      </c>
    </row>
    <row r="719" spans="1:10" x14ac:dyDescent="0.2">
      <c r="A719" s="604">
        <f t="shared" si="107"/>
        <v>35</v>
      </c>
      <c r="B719" s="604" t="s">
        <v>464</v>
      </c>
      <c r="C719" s="2">
        <f t="shared" si="108"/>
        <v>11</v>
      </c>
      <c r="D719" s="28" t="str">
        <f t="shared" si="110"/>
        <v>035-011</v>
      </c>
      <c r="E719" s="604">
        <f t="shared" si="109"/>
        <v>44</v>
      </c>
      <c r="F719" s="32">
        <f>INDEX('Project Pipeline'!$B$8:$B$130,MATCH($B719,'Project Pipeline'!$A$7:$A$130,0),1)</f>
        <v>10000</v>
      </c>
      <c r="G719" s="32">
        <f>INDEX('Project Pipeline'!$B$8:$B$130,MATCH($B719,'Project Pipeline'!$A$7:$A$130,0)+3,1)*12</f>
        <v>4800</v>
      </c>
      <c r="H719" s="7">
        <f>(INDEX('Project Pipeline'!$B$8:$B$130,MATCH($B719,'Project Pipeline'!$A$7:$A$130,0)+6,1)*INDEX('Project Pipeline'!$B$8:$B$130,MATCH($B719,'Project Pipeline'!$A$7:$A$130,0)+13,1)+INDEX('Project Pipeline'!$B$8:$B$130,MATCH($B719,'Project Pipeline'!$A$7:$A$130,0)+7,1)*(INDEX('Project Pipeline'!$B$8:$B$130,MATCH($B719,'Project Pipeline'!$A$7:$A$130,0)+14,1)-INDEX('Project Pipeline'!$B$8:$B$130,MATCH($B719,'Project Pipeline'!$A$7:$A$130,0)+13,1)))/INDEX('Project Pipeline'!$B$8:$B$130,MATCH($B719,'Project Pipeline'!$A$7:$A$130,0)+14,1)</f>
        <v>0.75</v>
      </c>
      <c r="I719" s="6">
        <f>INDEX('Project Pipeline'!$B$8:$B$130,MATCH($B719,'Project Pipeline'!$A$7:$A$130,0)+13,1)</f>
        <v>57.680135957776329</v>
      </c>
      <c r="J719" s="6">
        <f>INDEX('Project Pipeline'!$B$8:$B$130,MATCH($B719,'Project Pipeline'!$A$7:$A$130,0)+14,1)</f>
        <v>60</v>
      </c>
    </row>
    <row r="720" spans="1:10" x14ac:dyDescent="0.2">
      <c r="A720" s="604">
        <f t="shared" si="107"/>
        <v>35</v>
      </c>
      <c r="B720" s="604" t="s">
        <v>464</v>
      </c>
      <c r="C720" s="2">
        <f t="shared" si="108"/>
        <v>12</v>
      </c>
      <c r="D720" s="28" t="str">
        <f t="shared" si="110"/>
        <v>035-012</v>
      </c>
      <c r="E720" s="604">
        <f t="shared" si="109"/>
        <v>47</v>
      </c>
      <c r="F720" s="32">
        <f>INDEX('Project Pipeline'!$B$8:$B$130,MATCH($B720,'Project Pipeline'!$A$7:$A$130,0),1)</f>
        <v>10000</v>
      </c>
      <c r="G720" s="32">
        <f>INDEX('Project Pipeline'!$B$8:$B$130,MATCH($B720,'Project Pipeline'!$A$7:$A$130,0)+3,1)*12</f>
        <v>4800</v>
      </c>
      <c r="H720" s="7">
        <f>(INDEX('Project Pipeline'!$B$8:$B$130,MATCH($B720,'Project Pipeline'!$A$7:$A$130,0)+6,1)*INDEX('Project Pipeline'!$B$8:$B$130,MATCH($B720,'Project Pipeline'!$A$7:$A$130,0)+13,1)+INDEX('Project Pipeline'!$B$8:$B$130,MATCH($B720,'Project Pipeline'!$A$7:$A$130,0)+7,1)*(INDEX('Project Pipeline'!$B$8:$B$130,MATCH($B720,'Project Pipeline'!$A$7:$A$130,0)+14,1)-INDEX('Project Pipeline'!$B$8:$B$130,MATCH($B720,'Project Pipeline'!$A$7:$A$130,0)+13,1)))/INDEX('Project Pipeline'!$B$8:$B$130,MATCH($B720,'Project Pipeline'!$A$7:$A$130,0)+14,1)</f>
        <v>0.75</v>
      </c>
      <c r="I720" s="6">
        <f>INDEX('Project Pipeline'!$B$8:$B$130,MATCH($B720,'Project Pipeline'!$A$7:$A$130,0)+13,1)</f>
        <v>57.680135957776329</v>
      </c>
      <c r="J720" s="6">
        <f>INDEX('Project Pipeline'!$B$8:$B$130,MATCH($B720,'Project Pipeline'!$A$7:$A$130,0)+14,1)</f>
        <v>60</v>
      </c>
    </row>
    <row r="721" spans="1:10" x14ac:dyDescent="0.2">
      <c r="A721" s="604">
        <f t="shared" si="107"/>
        <v>35</v>
      </c>
      <c r="B721" s="604" t="s">
        <v>14</v>
      </c>
      <c r="C721" s="2">
        <f t="shared" si="108"/>
        <v>13</v>
      </c>
      <c r="D721" s="28" t="str">
        <f t="shared" si="110"/>
        <v>035-013</v>
      </c>
      <c r="E721" s="604">
        <f t="shared" si="109"/>
        <v>38</v>
      </c>
      <c r="F721" s="32">
        <f>INDEX('Project Pipeline'!$B$8:$B$130,MATCH($B721,'Project Pipeline'!$A$7:$A$130,0),1)</f>
        <v>2000</v>
      </c>
      <c r="G721" s="32">
        <f>INDEX('Project Pipeline'!$B$8:$B$130,MATCH($B721,'Project Pipeline'!$A$7:$A$130,0)+3,1)*12</f>
        <v>2400</v>
      </c>
      <c r="H721" s="7">
        <f>(INDEX('Project Pipeline'!$B$8:$B$130,MATCH($B721,'Project Pipeline'!$A$7:$A$130,0)+6,1)*INDEX('Project Pipeline'!$B$8:$B$130,MATCH($B721,'Project Pipeline'!$A$7:$A$130,0)+13,1)+INDEX('Project Pipeline'!$B$8:$B$130,MATCH($B721,'Project Pipeline'!$A$7:$A$130,0)+7,1)*(INDEX('Project Pipeline'!$B$8:$B$130,MATCH($B721,'Project Pipeline'!$A$7:$A$130,0)+14,1)-INDEX('Project Pipeline'!$B$8:$B$130,MATCH($B721,'Project Pipeline'!$A$7:$A$130,0)+13,1)))/INDEX('Project Pipeline'!$B$8:$B$130,MATCH($B721,'Project Pipeline'!$A$7:$A$130,0)+14,1)</f>
        <v>0.75</v>
      </c>
      <c r="I721" s="6">
        <f>INDEX('Project Pipeline'!$B$8:$B$130,MATCH($B721,'Project Pipeline'!$A$7:$A$130,0)+13,1)</f>
        <v>21.124739598583997</v>
      </c>
      <c r="J721" s="6">
        <f>INDEX('Project Pipeline'!$B$8:$B$130,MATCH($B721,'Project Pipeline'!$A$7:$A$130,0)+14,1)</f>
        <v>60</v>
      </c>
    </row>
    <row r="722" spans="1:10" x14ac:dyDescent="0.2">
      <c r="A722" s="604">
        <f t="shared" si="107"/>
        <v>35</v>
      </c>
      <c r="B722" s="604" t="s">
        <v>14</v>
      </c>
      <c r="C722" s="2">
        <f t="shared" si="108"/>
        <v>14</v>
      </c>
      <c r="D722" s="28" t="str">
        <f t="shared" si="110"/>
        <v>035-014</v>
      </c>
      <c r="E722" s="604">
        <f t="shared" si="109"/>
        <v>40</v>
      </c>
      <c r="F722" s="32">
        <f>INDEX('Project Pipeline'!$B$8:$B$130,MATCH($B722,'Project Pipeline'!$A$7:$A$130,0),1)</f>
        <v>2000</v>
      </c>
      <c r="G722" s="32">
        <f>INDEX('Project Pipeline'!$B$8:$B$130,MATCH($B722,'Project Pipeline'!$A$7:$A$130,0)+3,1)*12</f>
        <v>2400</v>
      </c>
      <c r="H722" s="7">
        <f>(INDEX('Project Pipeline'!$B$8:$B$130,MATCH($B722,'Project Pipeline'!$A$7:$A$130,0)+6,1)*INDEX('Project Pipeline'!$B$8:$B$130,MATCH($B722,'Project Pipeline'!$A$7:$A$130,0)+13,1)+INDEX('Project Pipeline'!$B$8:$B$130,MATCH($B722,'Project Pipeline'!$A$7:$A$130,0)+7,1)*(INDEX('Project Pipeline'!$B$8:$B$130,MATCH($B722,'Project Pipeline'!$A$7:$A$130,0)+14,1)-INDEX('Project Pipeline'!$B$8:$B$130,MATCH($B722,'Project Pipeline'!$A$7:$A$130,0)+13,1)))/INDEX('Project Pipeline'!$B$8:$B$130,MATCH($B722,'Project Pipeline'!$A$7:$A$130,0)+14,1)</f>
        <v>0.75</v>
      </c>
      <c r="I722" s="6">
        <f>INDEX('Project Pipeline'!$B$8:$B$130,MATCH($B722,'Project Pipeline'!$A$7:$A$130,0)+13,1)</f>
        <v>21.124739598583997</v>
      </c>
      <c r="J722" s="6">
        <f>INDEX('Project Pipeline'!$B$8:$B$130,MATCH($B722,'Project Pipeline'!$A$7:$A$130,0)+14,1)</f>
        <v>60</v>
      </c>
    </row>
    <row r="723" spans="1:10" x14ac:dyDescent="0.2">
      <c r="A723" s="604">
        <f t="shared" si="107"/>
        <v>35</v>
      </c>
      <c r="B723" s="604" t="s">
        <v>14</v>
      </c>
      <c r="C723" s="2">
        <f t="shared" si="108"/>
        <v>15</v>
      </c>
      <c r="D723" s="28" t="str">
        <f t="shared" si="110"/>
        <v>035-015</v>
      </c>
      <c r="E723" s="604">
        <f t="shared" si="109"/>
        <v>42</v>
      </c>
      <c r="F723" s="32">
        <f>INDEX('Project Pipeline'!$B$8:$B$130,MATCH($B723,'Project Pipeline'!$A$7:$A$130,0),1)</f>
        <v>2000</v>
      </c>
      <c r="G723" s="32">
        <f>INDEX('Project Pipeline'!$B$8:$B$130,MATCH($B723,'Project Pipeline'!$A$7:$A$130,0)+3,1)*12</f>
        <v>2400</v>
      </c>
      <c r="H723" s="7">
        <f>(INDEX('Project Pipeline'!$B$8:$B$130,MATCH($B723,'Project Pipeline'!$A$7:$A$130,0)+6,1)*INDEX('Project Pipeline'!$B$8:$B$130,MATCH($B723,'Project Pipeline'!$A$7:$A$130,0)+13,1)+INDEX('Project Pipeline'!$B$8:$B$130,MATCH($B723,'Project Pipeline'!$A$7:$A$130,0)+7,1)*(INDEX('Project Pipeline'!$B$8:$B$130,MATCH($B723,'Project Pipeline'!$A$7:$A$130,0)+14,1)-INDEX('Project Pipeline'!$B$8:$B$130,MATCH($B723,'Project Pipeline'!$A$7:$A$130,0)+13,1)))/INDEX('Project Pipeline'!$B$8:$B$130,MATCH($B723,'Project Pipeline'!$A$7:$A$130,0)+14,1)</f>
        <v>0.75</v>
      </c>
      <c r="I723" s="6">
        <f>INDEX('Project Pipeline'!$B$8:$B$130,MATCH($B723,'Project Pipeline'!$A$7:$A$130,0)+13,1)</f>
        <v>21.124739598583997</v>
      </c>
      <c r="J723" s="6">
        <f>INDEX('Project Pipeline'!$B$8:$B$130,MATCH($B723,'Project Pipeline'!$A$7:$A$130,0)+14,1)</f>
        <v>60</v>
      </c>
    </row>
    <row r="724" spans="1:10" x14ac:dyDescent="0.2">
      <c r="A724" s="604">
        <f t="shared" si="107"/>
        <v>35</v>
      </c>
      <c r="B724" s="604" t="s">
        <v>14</v>
      </c>
      <c r="C724" s="2">
        <f t="shared" si="108"/>
        <v>16</v>
      </c>
      <c r="D724" s="28" t="str">
        <f t="shared" si="110"/>
        <v>035-016</v>
      </c>
      <c r="E724" s="604">
        <f t="shared" si="109"/>
        <v>44</v>
      </c>
      <c r="F724" s="32">
        <f>INDEX('Project Pipeline'!$B$8:$B$130,MATCH($B724,'Project Pipeline'!$A$7:$A$130,0),1)</f>
        <v>2000</v>
      </c>
      <c r="G724" s="32">
        <f>INDEX('Project Pipeline'!$B$8:$B$130,MATCH($B724,'Project Pipeline'!$A$7:$A$130,0)+3,1)*12</f>
        <v>2400</v>
      </c>
      <c r="H724" s="7">
        <f>(INDEX('Project Pipeline'!$B$8:$B$130,MATCH($B724,'Project Pipeline'!$A$7:$A$130,0)+6,1)*INDEX('Project Pipeline'!$B$8:$B$130,MATCH($B724,'Project Pipeline'!$A$7:$A$130,0)+13,1)+INDEX('Project Pipeline'!$B$8:$B$130,MATCH($B724,'Project Pipeline'!$A$7:$A$130,0)+7,1)*(INDEX('Project Pipeline'!$B$8:$B$130,MATCH($B724,'Project Pipeline'!$A$7:$A$130,0)+14,1)-INDEX('Project Pipeline'!$B$8:$B$130,MATCH($B724,'Project Pipeline'!$A$7:$A$130,0)+13,1)))/INDEX('Project Pipeline'!$B$8:$B$130,MATCH($B724,'Project Pipeline'!$A$7:$A$130,0)+14,1)</f>
        <v>0.75</v>
      </c>
      <c r="I724" s="6">
        <f>INDEX('Project Pipeline'!$B$8:$B$130,MATCH($B724,'Project Pipeline'!$A$7:$A$130,0)+13,1)</f>
        <v>21.124739598583997</v>
      </c>
      <c r="J724" s="6">
        <f>INDEX('Project Pipeline'!$B$8:$B$130,MATCH($B724,'Project Pipeline'!$A$7:$A$130,0)+14,1)</f>
        <v>60</v>
      </c>
    </row>
    <row r="725" spans="1:10" x14ac:dyDescent="0.2">
      <c r="A725" s="604">
        <f t="shared" si="107"/>
        <v>35</v>
      </c>
      <c r="B725" s="604" t="s">
        <v>14</v>
      </c>
      <c r="C725" s="2">
        <f t="shared" si="108"/>
        <v>17</v>
      </c>
      <c r="D725" s="28" t="str">
        <f t="shared" si="110"/>
        <v>035-017</v>
      </c>
      <c r="E725" s="604">
        <f t="shared" si="109"/>
        <v>46</v>
      </c>
      <c r="F725" s="32">
        <f>INDEX('Project Pipeline'!$B$8:$B$130,MATCH($B725,'Project Pipeline'!$A$7:$A$130,0),1)</f>
        <v>2000</v>
      </c>
      <c r="G725" s="32">
        <f>INDEX('Project Pipeline'!$B$8:$B$130,MATCH($B725,'Project Pipeline'!$A$7:$A$130,0)+3,1)*12</f>
        <v>2400</v>
      </c>
      <c r="H725" s="7">
        <f>(INDEX('Project Pipeline'!$B$8:$B$130,MATCH($B725,'Project Pipeline'!$A$7:$A$130,0)+6,1)*INDEX('Project Pipeline'!$B$8:$B$130,MATCH($B725,'Project Pipeline'!$A$7:$A$130,0)+13,1)+INDEX('Project Pipeline'!$B$8:$B$130,MATCH($B725,'Project Pipeline'!$A$7:$A$130,0)+7,1)*(INDEX('Project Pipeline'!$B$8:$B$130,MATCH($B725,'Project Pipeline'!$A$7:$A$130,0)+14,1)-INDEX('Project Pipeline'!$B$8:$B$130,MATCH($B725,'Project Pipeline'!$A$7:$A$130,0)+13,1)))/INDEX('Project Pipeline'!$B$8:$B$130,MATCH($B725,'Project Pipeline'!$A$7:$A$130,0)+14,1)</f>
        <v>0.75</v>
      </c>
      <c r="I725" s="6">
        <f>INDEX('Project Pipeline'!$B$8:$B$130,MATCH($B725,'Project Pipeline'!$A$7:$A$130,0)+13,1)</f>
        <v>21.124739598583997</v>
      </c>
      <c r="J725" s="6">
        <f>INDEX('Project Pipeline'!$B$8:$B$130,MATCH($B725,'Project Pipeline'!$A$7:$A$130,0)+14,1)</f>
        <v>60</v>
      </c>
    </row>
    <row r="726" spans="1:10" x14ac:dyDescent="0.2">
      <c r="A726" s="604">
        <f t="shared" si="107"/>
        <v>35</v>
      </c>
      <c r="B726" s="604" t="s">
        <v>14</v>
      </c>
      <c r="C726" s="2">
        <f t="shared" si="108"/>
        <v>18</v>
      </c>
      <c r="D726" s="28" t="str">
        <f t="shared" si="110"/>
        <v>035-018</v>
      </c>
      <c r="E726" s="604">
        <f t="shared" si="109"/>
        <v>48</v>
      </c>
      <c r="F726" s="32">
        <f>INDEX('Project Pipeline'!$B$8:$B$130,MATCH($B726,'Project Pipeline'!$A$7:$A$130,0),1)</f>
        <v>2000</v>
      </c>
      <c r="G726" s="32">
        <f>INDEX('Project Pipeline'!$B$8:$B$130,MATCH($B726,'Project Pipeline'!$A$7:$A$130,0)+3,1)*12</f>
        <v>2400</v>
      </c>
      <c r="H726" s="7">
        <f>(INDEX('Project Pipeline'!$B$8:$B$130,MATCH($B726,'Project Pipeline'!$A$7:$A$130,0)+6,1)*INDEX('Project Pipeline'!$B$8:$B$130,MATCH($B726,'Project Pipeline'!$A$7:$A$130,0)+13,1)+INDEX('Project Pipeline'!$B$8:$B$130,MATCH($B726,'Project Pipeline'!$A$7:$A$130,0)+7,1)*(INDEX('Project Pipeline'!$B$8:$B$130,MATCH($B726,'Project Pipeline'!$A$7:$A$130,0)+14,1)-INDEX('Project Pipeline'!$B$8:$B$130,MATCH($B726,'Project Pipeline'!$A$7:$A$130,0)+13,1)))/INDEX('Project Pipeline'!$B$8:$B$130,MATCH($B726,'Project Pipeline'!$A$7:$A$130,0)+14,1)</f>
        <v>0.75</v>
      </c>
      <c r="I726" s="6">
        <f>INDEX('Project Pipeline'!$B$8:$B$130,MATCH($B726,'Project Pipeline'!$A$7:$A$130,0)+13,1)</f>
        <v>21.124739598583997</v>
      </c>
      <c r="J726" s="6">
        <f>INDEX('Project Pipeline'!$B$8:$B$130,MATCH($B726,'Project Pipeline'!$A$7:$A$130,0)+14,1)</f>
        <v>60</v>
      </c>
    </row>
    <row r="727" spans="1:10" x14ac:dyDescent="0.2">
      <c r="A727" s="604">
        <f t="shared" si="107"/>
        <v>35</v>
      </c>
      <c r="B727" s="604" t="s">
        <v>41</v>
      </c>
      <c r="C727" s="2">
        <f t="shared" si="108"/>
        <v>19</v>
      </c>
      <c r="D727" s="28" t="str">
        <f t="shared" si="110"/>
        <v>035-019</v>
      </c>
      <c r="E727" s="604">
        <f t="shared" si="109"/>
        <v>42</v>
      </c>
      <c r="F727" s="32">
        <f>INDEX('Project Pipeline'!$B$8:$B$130,MATCH($B727,'Project Pipeline'!$A$7:$A$130,0),1)</f>
        <v>25000</v>
      </c>
      <c r="G727" s="32">
        <f>INDEX('Project Pipeline'!$B$8:$B$130,MATCH($B727,'Project Pipeline'!$A$7:$A$130,0)+3,1)*12</f>
        <v>24000</v>
      </c>
      <c r="H727" s="7">
        <f>(INDEX('Project Pipeline'!$B$8:$B$130,MATCH($B727,'Project Pipeline'!$A$7:$A$130,0)+6,1)*INDEX('Project Pipeline'!$B$8:$B$130,MATCH($B727,'Project Pipeline'!$A$7:$A$130,0)+13,1)+INDEX('Project Pipeline'!$B$8:$B$130,MATCH($B727,'Project Pipeline'!$A$7:$A$130,0)+7,1)*(INDEX('Project Pipeline'!$B$8:$B$130,MATCH($B727,'Project Pipeline'!$A$7:$A$130,0)+14,1)-INDEX('Project Pipeline'!$B$8:$B$130,MATCH($B727,'Project Pipeline'!$A$7:$A$130,0)+13,1)))/INDEX('Project Pipeline'!$B$8:$B$130,MATCH($B727,'Project Pipeline'!$A$7:$A$130,0)+14,1)</f>
        <v>0.74999999999999989</v>
      </c>
      <c r="I727" s="6">
        <f>INDEX('Project Pipeline'!$B$8:$B$130,MATCH($B727,'Project Pipeline'!$A$7:$A$130,0)+13,1)</f>
        <v>26.772988721793375</v>
      </c>
      <c r="J727" s="6">
        <f>INDEX('Project Pipeline'!$B$8:$B$130,MATCH($B727,'Project Pipeline'!$A$7:$A$130,0)+14,1)</f>
        <v>120</v>
      </c>
    </row>
    <row r="728" spans="1:10" x14ac:dyDescent="0.2">
      <c r="A728" s="604">
        <f t="shared" si="107"/>
        <v>35</v>
      </c>
      <c r="B728" s="604" t="s">
        <v>41</v>
      </c>
      <c r="C728" s="2">
        <f t="shared" si="108"/>
        <v>20</v>
      </c>
      <c r="D728" s="28" t="str">
        <f t="shared" si="110"/>
        <v>035-020</v>
      </c>
      <c r="E728" s="604">
        <f t="shared" si="109"/>
        <v>48</v>
      </c>
      <c r="F728" s="32">
        <f>INDEX('Project Pipeline'!$B$8:$B$130,MATCH($B728,'Project Pipeline'!$A$7:$A$130,0),1)</f>
        <v>25000</v>
      </c>
      <c r="G728" s="32">
        <f>INDEX('Project Pipeline'!$B$8:$B$130,MATCH($B728,'Project Pipeline'!$A$7:$A$130,0)+3,1)*12</f>
        <v>24000</v>
      </c>
      <c r="H728" s="7">
        <f>(INDEX('Project Pipeline'!$B$8:$B$130,MATCH($B728,'Project Pipeline'!$A$7:$A$130,0)+6,1)*INDEX('Project Pipeline'!$B$8:$B$130,MATCH($B728,'Project Pipeline'!$A$7:$A$130,0)+13,1)+INDEX('Project Pipeline'!$B$8:$B$130,MATCH($B728,'Project Pipeline'!$A$7:$A$130,0)+7,1)*(INDEX('Project Pipeline'!$B$8:$B$130,MATCH($B728,'Project Pipeline'!$A$7:$A$130,0)+14,1)-INDEX('Project Pipeline'!$B$8:$B$130,MATCH($B728,'Project Pipeline'!$A$7:$A$130,0)+13,1)))/INDEX('Project Pipeline'!$B$8:$B$130,MATCH($B728,'Project Pipeline'!$A$7:$A$130,0)+14,1)</f>
        <v>0.74999999999999989</v>
      </c>
      <c r="I728" s="6">
        <f>INDEX('Project Pipeline'!$B$8:$B$130,MATCH($B728,'Project Pipeline'!$A$7:$A$130,0)+13,1)</f>
        <v>26.772988721793375</v>
      </c>
      <c r="J728" s="6">
        <f>INDEX('Project Pipeline'!$B$8:$B$130,MATCH($B728,'Project Pipeline'!$A$7:$A$130,0)+14,1)</f>
        <v>120</v>
      </c>
    </row>
    <row r="729" spans="1:10" x14ac:dyDescent="0.2">
      <c r="A729" s="604">
        <f>A709+1</f>
        <v>36</v>
      </c>
      <c r="B729" s="604" t="s">
        <v>15</v>
      </c>
      <c r="C729" s="2">
        <v>1</v>
      </c>
      <c r="D729" s="28" t="str">
        <f t="shared" si="110"/>
        <v>036-001</v>
      </c>
      <c r="E729" s="604">
        <f t="shared" ref="E729:E777" si="111">E709</f>
        <v>36</v>
      </c>
      <c r="F729" s="32">
        <f>INDEX('Project Pipeline'!$B$8:$B$130,MATCH($B729,'Project Pipeline'!$A$7:$A$130,0),1)</f>
        <v>15000</v>
      </c>
      <c r="G729" s="32">
        <f>INDEX('Project Pipeline'!$B$8:$B$130,MATCH($B729,'Project Pipeline'!$A$7:$A$130,0)+3,1)*12</f>
        <v>6000</v>
      </c>
      <c r="H729" s="7">
        <f>(INDEX('Project Pipeline'!$B$8:$B$130,MATCH($B729,'Project Pipeline'!$A$7:$A$130,0)+6,1)*INDEX('Project Pipeline'!$B$8:$B$130,MATCH($B729,'Project Pipeline'!$A$7:$A$130,0)+13,1)+INDEX('Project Pipeline'!$B$8:$B$130,MATCH($B729,'Project Pipeline'!$A$7:$A$130,0)+7,1)*(INDEX('Project Pipeline'!$B$8:$B$130,MATCH($B729,'Project Pipeline'!$A$7:$A$130,0)+14,1)-INDEX('Project Pipeline'!$B$8:$B$130,MATCH($B729,'Project Pipeline'!$A$7:$A$130,0)+13,1)))/INDEX('Project Pipeline'!$B$8:$B$130,MATCH($B729,'Project Pipeline'!$A$7:$A$130,0)+14,1)</f>
        <v>0.75</v>
      </c>
      <c r="I729" s="6">
        <f>INDEX('Project Pipeline'!$B$8:$B$130,MATCH($B729,'Project Pipeline'!$A$7:$A$130,0)+13,1)</f>
        <v>71.513178015521419</v>
      </c>
      <c r="J729" s="6">
        <f>INDEX('Project Pipeline'!$B$8:$B$130,MATCH($B729,'Project Pipeline'!$A$7:$A$130,0)+14,1)</f>
        <v>96</v>
      </c>
    </row>
    <row r="730" spans="1:10" x14ac:dyDescent="0.2">
      <c r="A730" s="604">
        <f t="shared" ref="A730:A748" si="112">A710+1</f>
        <v>36</v>
      </c>
      <c r="B730" s="604" t="s">
        <v>15</v>
      </c>
      <c r="C730" s="2">
        <f t="shared" ref="C730:C748" si="113">C729+1</f>
        <v>2</v>
      </c>
      <c r="D730" s="28" t="str">
        <f t="shared" si="110"/>
        <v>036-002</v>
      </c>
      <c r="E730" s="604">
        <f t="shared" si="111"/>
        <v>40</v>
      </c>
      <c r="F730" s="32">
        <f>INDEX('Project Pipeline'!$B$8:$B$130,MATCH($B730,'Project Pipeline'!$A$7:$A$130,0),1)</f>
        <v>15000</v>
      </c>
      <c r="G730" s="32">
        <f>INDEX('Project Pipeline'!$B$8:$B$130,MATCH($B730,'Project Pipeline'!$A$7:$A$130,0)+3,1)*12</f>
        <v>6000</v>
      </c>
      <c r="H730" s="7">
        <f>(INDEX('Project Pipeline'!$B$8:$B$130,MATCH($B730,'Project Pipeline'!$A$7:$A$130,0)+6,1)*INDEX('Project Pipeline'!$B$8:$B$130,MATCH($B730,'Project Pipeline'!$A$7:$A$130,0)+13,1)+INDEX('Project Pipeline'!$B$8:$B$130,MATCH($B730,'Project Pipeline'!$A$7:$A$130,0)+7,1)*(INDEX('Project Pipeline'!$B$8:$B$130,MATCH($B730,'Project Pipeline'!$A$7:$A$130,0)+14,1)-INDEX('Project Pipeline'!$B$8:$B$130,MATCH($B730,'Project Pipeline'!$A$7:$A$130,0)+13,1)))/INDEX('Project Pipeline'!$B$8:$B$130,MATCH($B730,'Project Pipeline'!$A$7:$A$130,0)+14,1)</f>
        <v>0.75</v>
      </c>
      <c r="I730" s="6">
        <f>INDEX('Project Pipeline'!$B$8:$B$130,MATCH($B730,'Project Pipeline'!$A$7:$A$130,0)+13,1)</f>
        <v>71.513178015521419</v>
      </c>
      <c r="J730" s="6">
        <f>INDEX('Project Pipeline'!$B$8:$B$130,MATCH($B730,'Project Pipeline'!$A$7:$A$130,0)+14,1)</f>
        <v>96</v>
      </c>
    </row>
    <row r="731" spans="1:10" x14ac:dyDescent="0.2">
      <c r="A731" s="604">
        <f t="shared" si="112"/>
        <v>36</v>
      </c>
      <c r="B731" s="604" t="s">
        <v>15</v>
      </c>
      <c r="C731" s="2">
        <f t="shared" si="113"/>
        <v>3</v>
      </c>
      <c r="D731" s="28" t="str">
        <f t="shared" si="110"/>
        <v>036-003</v>
      </c>
      <c r="E731" s="604">
        <f t="shared" si="111"/>
        <v>43</v>
      </c>
      <c r="F731" s="32">
        <f>INDEX('Project Pipeline'!$B$8:$B$130,MATCH($B731,'Project Pipeline'!$A$7:$A$130,0),1)</f>
        <v>15000</v>
      </c>
      <c r="G731" s="32">
        <f>INDEX('Project Pipeline'!$B$8:$B$130,MATCH($B731,'Project Pipeline'!$A$7:$A$130,0)+3,1)*12</f>
        <v>6000</v>
      </c>
      <c r="H731" s="7">
        <f>(INDEX('Project Pipeline'!$B$8:$B$130,MATCH($B731,'Project Pipeline'!$A$7:$A$130,0)+6,1)*INDEX('Project Pipeline'!$B$8:$B$130,MATCH($B731,'Project Pipeline'!$A$7:$A$130,0)+13,1)+INDEX('Project Pipeline'!$B$8:$B$130,MATCH($B731,'Project Pipeline'!$A$7:$A$130,0)+7,1)*(INDEX('Project Pipeline'!$B$8:$B$130,MATCH($B731,'Project Pipeline'!$A$7:$A$130,0)+14,1)-INDEX('Project Pipeline'!$B$8:$B$130,MATCH($B731,'Project Pipeline'!$A$7:$A$130,0)+13,1)))/INDEX('Project Pipeline'!$B$8:$B$130,MATCH($B731,'Project Pipeline'!$A$7:$A$130,0)+14,1)</f>
        <v>0.75</v>
      </c>
      <c r="I731" s="6">
        <f>INDEX('Project Pipeline'!$B$8:$B$130,MATCH($B731,'Project Pipeline'!$A$7:$A$130,0)+13,1)</f>
        <v>71.513178015521419</v>
      </c>
      <c r="J731" s="6">
        <f>INDEX('Project Pipeline'!$B$8:$B$130,MATCH($B731,'Project Pipeline'!$A$7:$A$130,0)+14,1)</f>
        <v>96</v>
      </c>
    </row>
    <row r="732" spans="1:10" x14ac:dyDescent="0.2">
      <c r="A732" s="604">
        <f t="shared" si="112"/>
        <v>36</v>
      </c>
      <c r="B732" s="604" t="s">
        <v>15</v>
      </c>
      <c r="C732" s="2">
        <f t="shared" si="113"/>
        <v>4</v>
      </c>
      <c r="D732" s="28" t="str">
        <f t="shared" si="110"/>
        <v>036-004</v>
      </c>
      <c r="E732" s="604">
        <f t="shared" si="111"/>
        <v>45</v>
      </c>
      <c r="F732" s="32">
        <f>INDEX('Project Pipeline'!$B$8:$B$130,MATCH($B732,'Project Pipeline'!$A$7:$A$130,0),1)</f>
        <v>15000</v>
      </c>
      <c r="G732" s="32">
        <f>INDEX('Project Pipeline'!$B$8:$B$130,MATCH($B732,'Project Pipeline'!$A$7:$A$130,0)+3,1)*12</f>
        <v>6000</v>
      </c>
      <c r="H732" s="7">
        <f>(INDEX('Project Pipeline'!$B$8:$B$130,MATCH($B732,'Project Pipeline'!$A$7:$A$130,0)+6,1)*INDEX('Project Pipeline'!$B$8:$B$130,MATCH($B732,'Project Pipeline'!$A$7:$A$130,0)+13,1)+INDEX('Project Pipeline'!$B$8:$B$130,MATCH($B732,'Project Pipeline'!$A$7:$A$130,0)+7,1)*(INDEX('Project Pipeline'!$B$8:$B$130,MATCH($B732,'Project Pipeline'!$A$7:$A$130,0)+14,1)-INDEX('Project Pipeline'!$B$8:$B$130,MATCH($B732,'Project Pipeline'!$A$7:$A$130,0)+13,1)))/INDEX('Project Pipeline'!$B$8:$B$130,MATCH($B732,'Project Pipeline'!$A$7:$A$130,0)+14,1)</f>
        <v>0.75</v>
      </c>
      <c r="I732" s="6">
        <f>INDEX('Project Pipeline'!$B$8:$B$130,MATCH($B732,'Project Pipeline'!$A$7:$A$130,0)+13,1)</f>
        <v>71.513178015521419</v>
      </c>
      <c r="J732" s="6">
        <f>INDEX('Project Pipeline'!$B$8:$B$130,MATCH($B732,'Project Pipeline'!$A$7:$A$130,0)+14,1)</f>
        <v>96</v>
      </c>
    </row>
    <row r="733" spans="1:10" x14ac:dyDescent="0.2">
      <c r="A733" s="604">
        <f t="shared" si="112"/>
        <v>36</v>
      </c>
      <c r="B733" s="604" t="s">
        <v>463</v>
      </c>
      <c r="C733" s="2">
        <f t="shared" si="113"/>
        <v>5</v>
      </c>
      <c r="D733" s="28" t="str">
        <f t="shared" si="110"/>
        <v>036-005</v>
      </c>
      <c r="E733" s="604">
        <f t="shared" si="111"/>
        <v>46</v>
      </c>
      <c r="F733" s="32">
        <f>INDEX('Project Pipeline'!$B$8:$B$130,MATCH($B733,'Project Pipeline'!$A$7:$A$130,0),1)</f>
        <v>20000</v>
      </c>
      <c r="G733" s="32">
        <f>INDEX('Project Pipeline'!$B$8:$B$130,MATCH($B733,'Project Pipeline'!$A$7:$A$130,0)+3,1)*12</f>
        <v>30000</v>
      </c>
      <c r="H733" s="7">
        <f>(INDEX('Project Pipeline'!$B$8:$B$130,MATCH($B733,'Project Pipeline'!$A$7:$A$130,0)+6,1)*INDEX('Project Pipeline'!$B$8:$B$130,MATCH($B733,'Project Pipeline'!$A$7:$A$130,0)+13,1)+INDEX('Project Pipeline'!$B$8:$B$130,MATCH($B733,'Project Pipeline'!$A$7:$A$130,0)+7,1)*(INDEX('Project Pipeline'!$B$8:$B$130,MATCH($B733,'Project Pipeline'!$A$7:$A$130,0)+14,1)-INDEX('Project Pipeline'!$B$8:$B$130,MATCH($B733,'Project Pipeline'!$A$7:$A$130,0)+13,1)))/INDEX('Project Pipeline'!$B$8:$B$130,MATCH($B733,'Project Pipeline'!$A$7:$A$130,0)+14,1)</f>
        <v>0.75</v>
      </c>
      <c r="I733" s="6">
        <f>INDEX('Project Pipeline'!$B$8:$B$130,MATCH($B733,'Project Pipeline'!$A$7:$A$130,0)+13,1)</f>
        <v>28.691659673197091</v>
      </c>
      <c r="J733" s="6">
        <f>INDEX('Project Pipeline'!$B$8:$B$130,MATCH($B733,'Project Pipeline'!$A$7:$A$130,0)+14,1)</f>
        <v>60</v>
      </c>
    </row>
    <row r="734" spans="1:10" x14ac:dyDescent="0.2">
      <c r="A734" s="604">
        <f t="shared" si="112"/>
        <v>36</v>
      </c>
      <c r="B734" s="604" t="s">
        <v>463</v>
      </c>
      <c r="C734" s="2">
        <f t="shared" si="113"/>
        <v>6</v>
      </c>
      <c r="D734" s="28" t="str">
        <f t="shared" si="110"/>
        <v>036-006</v>
      </c>
      <c r="E734" s="604">
        <f t="shared" si="111"/>
        <v>46</v>
      </c>
      <c r="F734" s="32">
        <f>INDEX('Project Pipeline'!$B$8:$B$130,MATCH($B734,'Project Pipeline'!$A$7:$A$130,0),1)</f>
        <v>20000</v>
      </c>
      <c r="G734" s="32">
        <f>INDEX('Project Pipeline'!$B$8:$B$130,MATCH($B734,'Project Pipeline'!$A$7:$A$130,0)+3,1)*12</f>
        <v>30000</v>
      </c>
      <c r="H734" s="7">
        <f>(INDEX('Project Pipeline'!$B$8:$B$130,MATCH($B734,'Project Pipeline'!$A$7:$A$130,0)+6,1)*INDEX('Project Pipeline'!$B$8:$B$130,MATCH($B734,'Project Pipeline'!$A$7:$A$130,0)+13,1)+INDEX('Project Pipeline'!$B$8:$B$130,MATCH($B734,'Project Pipeline'!$A$7:$A$130,0)+7,1)*(INDEX('Project Pipeline'!$B$8:$B$130,MATCH($B734,'Project Pipeline'!$A$7:$A$130,0)+14,1)-INDEX('Project Pipeline'!$B$8:$B$130,MATCH($B734,'Project Pipeline'!$A$7:$A$130,0)+13,1)))/INDEX('Project Pipeline'!$B$8:$B$130,MATCH($B734,'Project Pipeline'!$A$7:$A$130,0)+14,1)</f>
        <v>0.75</v>
      </c>
      <c r="I734" s="6">
        <f>INDEX('Project Pipeline'!$B$8:$B$130,MATCH($B734,'Project Pipeline'!$A$7:$A$130,0)+13,1)</f>
        <v>28.691659673197091</v>
      </c>
      <c r="J734" s="6">
        <f>INDEX('Project Pipeline'!$B$8:$B$130,MATCH($B734,'Project Pipeline'!$A$7:$A$130,0)+14,1)</f>
        <v>60</v>
      </c>
    </row>
    <row r="735" spans="1:10" x14ac:dyDescent="0.2">
      <c r="A735" s="604">
        <f t="shared" si="112"/>
        <v>36</v>
      </c>
      <c r="B735" s="604" t="s">
        <v>463</v>
      </c>
      <c r="C735" s="2">
        <f t="shared" si="113"/>
        <v>7</v>
      </c>
      <c r="D735" s="28" t="str">
        <f t="shared" si="110"/>
        <v>036-007</v>
      </c>
      <c r="E735" s="604">
        <f t="shared" si="111"/>
        <v>47</v>
      </c>
      <c r="F735" s="32">
        <f>INDEX('Project Pipeline'!$B$8:$B$130,MATCH($B735,'Project Pipeline'!$A$7:$A$130,0),1)</f>
        <v>20000</v>
      </c>
      <c r="G735" s="32">
        <f>INDEX('Project Pipeline'!$B$8:$B$130,MATCH($B735,'Project Pipeline'!$A$7:$A$130,0)+3,1)*12</f>
        <v>30000</v>
      </c>
      <c r="H735" s="7">
        <f>(INDEX('Project Pipeline'!$B$8:$B$130,MATCH($B735,'Project Pipeline'!$A$7:$A$130,0)+6,1)*INDEX('Project Pipeline'!$B$8:$B$130,MATCH($B735,'Project Pipeline'!$A$7:$A$130,0)+13,1)+INDEX('Project Pipeline'!$B$8:$B$130,MATCH($B735,'Project Pipeline'!$A$7:$A$130,0)+7,1)*(INDEX('Project Pipeline'!$B$8:$B$130,MATCH($B735,'Project Pipeline'!$A$7:$A$130,0)+14,1)-INDEX('Project Pipeline'!$B$8:$B$130,MATCH($B735,'Project Pipeline'!$A$7:$A$130,0)+13,1)))/INDEX('Project Pipeline'!$B$8:$B$130,MATCH($B735,'Project Pipeline'!$A$7:$A$130,0)+14,1)</f>
        <v>0.75</v>
      </c>
      <c r="I735" s="6">
        <f>INDEX('Project Pipeline'!$B$8:$B$130,MATCH($B735,'Project Pipeline'!$A$7:$A$130,0)+13,1)</f>
        <v>28.691659673197091</v>
      </c>
      <c r="J735" s="6">
        <f>INDEX('Project Pipeline'!$B$8:$B$130,MATCH($B735,'Project Pipeline'!$A$7:$A$130,0)+14,1)</f>
        <v>60</v>
      </c>
    </row>
    <row r="736" spans="1:10" x14ac:dyDescent="0.2">
      <c r="A736" s="604">
        <f t="shared" si="112"/>
        <v>36</v>
      </c>
      <c r="B736" s="604" t="s">
        <v>463</v>
      </c>
      <c r="C736" s="2">
        <f t="shared" si="113"/>
        <v>8</v>
      </c>
      <c r="D736" s="28" t="str">
        <f t="shared" si="110"/>
        <v>036-008</v>
      </c>
      <c r="E736" s="604">
        <f t="shared" si="111"/>
        <v>47</v>
      </c>
      <c r="F736" s="32">
        <f>INDEX('Project Pipeline'!$B$8:$B$130,MATCH($B736,'Project Pipeline'!$A$7:$A$130,0),1)</f>
        <v>20000</v>
      </c>
      <c r="G736" s="32">
        <f>INDEX('Project Pipeline'!$B$8:$B$130,MATCH($B736,'Project Pipeline'!$A$7:$A$130,0)+3,1)*12</f>
        <v>30000</v>
      </c>
      <c r="H736" s="7">
        <f>(INDEX('Project Pipeline'!$B$8:$B$130,MATCH($B736,'Project Pipeline'!$A$7:$A$130,0)+6,1)*INDEX('Project Pipeline'!$B$8:$B$130,MATCH($B736,'Project Pipeline'!$A$7:$A$130,0)+13,1)+INDEX('Project Pipeline'!$B$8:$B$130,MATCH($B736,'Project Pipeline'!$A$7:$A$130,0)+7,1)*(INDEX('Project Pipeline'!$B$8:$B$130,MATCH($B736,'Project Pipeline'!$A$7:$A$130,0)+14,1)-INDEX('Project Pipeline'!$B$8:$B$130,MATCH($B736,'Project Pipeline'!$A$7:$A$130,0)+13,1)))/INDEX('Project Pipeline'!$B$8:$B$130,MATCH($B736,'Project Pipeline'!$A$7:$A$130,0)+14,1)</f>
        <v>0.75</v>
      </c>
      <c r="I736" s="6">
        <f>INDEX('Project Pipeline'!$B$8:$B$130,MATCH($B736,'Project Pipeline'!$A$7:$A$130,0)+13,1)</f>
        <v>28.691659673197091</v>
      </c>
      <c r="J736" s="6">
        <f>INDEX('Project Pipeline'!$B$8:$B$130,MATCH($B736,'Project Pipeline'!$A$7:$A$130,0)+14,1)</f>
        <v>60</v>
      </c>
    </row>
    <row r="737" spans="1:10" x14ac:dyDescent="0.2">
      <c r="A737" s="604">
        <f t="shared" si="112"/>
        <v>36</v>
      </c>
      <c r="B737" s="604" t="s">
        <v>464</v>
      </c>
      <c r="C737" s="2">
        <f t="shared" si="113"/>
        <v>9</v>
      </c>
      <c r="D737" s="28" t="str">
        <f t="shared" si="110"/>
        <v>036-009</v>
      </c>
      <c r="E737" s="604">
        <f t="shared" si="111"/>
        <v>38</v>
      </c>
      <c r="F737" s="32">
        <f>INDEX('Project Pipeline'!$B$8:$B$130,MATCH($B737,'Project Pipeline'!$A$7:$A$130,0),1)</f>
        <v>10000</v>
      </c>
      <c r="G737" s="32">
        <f>INDEX('Project Pipeline'!$B$8:$B$130,MATCH($B737,'Project Pipeline'!$A$7:$A$130,0)+3,1)*12</f>
        <v>4800</v>
      </c>
      <c r="H737" s="7">
        <f>(INDEX('Project Pipeline'!$B$8:$B$130,MATCH($B737,'Project Pipeline'!$A$7:$A$130,0)+6,1)*INDEX('Project Pipeline'!$B$8:$B$130,MATCH($B737,'Project Pipeline'!$A$7:$A$130,0)+13,1)+INDEX('Project Pipeline'!$B$8:$B$130,MATCH($B737,'Project Pipeline'!$A$7:$A$130,0)+7,1)*(INDEX('Project Pipeline'!$B$8:$B$130,MATCH($B737,'Project Pipeline'!$A$7:$A$130,0)+14,1)-INDEX('Project Pipeline'!$B$8:$B$130,MATCH($B737,'Project Pipeline'!$A$7:$A$130,0)+13,1)))/INDEX('Project Pipeline'!$B$8:$B$130,MATCH($B737,'Project Pipeline'!$A$7:$A$130,0)+14,1)</f>
        <v>0.75</v>
      </c>
      <c r="I737" s="6">
        <f>INDEX('Project Pipeline'!$B$8:$B$130,MATCH($B737,'Project Pipeline'!$A$7:$A$130,0)+13,1)</f>
        <v>57.680135957776329</v>
      </c>
      <c r="J737" s="6">
        <f>INDEX('Project Pipeline'!$B$8:$B$130,MATCH($B737,'Project Pipeline'!$A$7:$A$130,0)+14,1)</f>
        <v>60</v>
      </c>
    </row>
    <row r="738" spans="1:10" x14ac:dyDescent="0.2">
      <c r="A738" s="604">
        <f t="shared" si="112"/>
        <v>36</v>
      </c>
      <c r="B738" s="604" t="s">
        <v>464</v>
      </c>
      <c r="C738" s="2">
        <f t="shared" si="113"/>
        <v>10</v>
      </c>
      <c r="D738" s="28" t="str">
        <f t="shared" si="110"/>
        <v>036-010</v>
      </c>
      <c r="E738" s="604">
        <f t="shared" si="111"/>
        <v>41</v>
      </c>
      <c r="F738" s="32">
        <f>INDEX('Project Pipeline'!$B$8:$B$130,MATCH($B738,'Project Pipeline'!$A$7:$A$130,0),1)</f>
        <v>10000</v>
      </c>
      <c r="G738" s="32">
        <f>INDEX('Project Pipeline'!$B$8:$B$130,MATCH($B738,'Project Pipeline'!$A$7:$A$130,0)+3,1)*12</f>
        <v>4800</v>
      </c>
      <c r="H738" s="7">
        <f>(INDEX('Project Pipeline'!$B$8:$B$130,MATCH($B738,'Project Pipeline'!$A$7:$A$130,0)+6,1)*INDEX('Project Pipeline'!$B$8:$B$130,MATCH($B738,'Project Pipeline'!$A$7:$A$130,0)+13,1)+INDEX('Project Pipeline'!$B$8:$B$130,MATCH($B738,'Project Pipeline'!$A$7:$A$130,0)+7,1)*(INDEX('Project Pipeline'!$B$8:$B$130,MATCH($B738,'Project Pipeline'!$A$7:$A$130,0)+14,1)-INDEX('Project Pipeline'!$B$8:$B$130,MATCH($B738,'Project Pipeline'!$A$7:$A$130,0)+13,1)))/INDEX('Project Pipeline'!$B$8:$B$130,MATCH($B738,'Project Pipeline'!$A$7:$A$130,0)+14,1)</f>
        <v>0.75</v>
      </c>
      <c r="I738" s="6">
        <f>INDEX('Project Pipeline'!$B$8:$B$130,MATCH($B738,'Project Pipeline'!$A$7:$A$130,0)+13,1)</f>
        <v>57.680135957776329</v>
      </c>
      <c r="J738" s="6">
        <f>INDEX('Project Pipeline'!$B$8:$B$130,MATCH($B738,'Project Pipeline'!$A$7:$A$130,0)+14,1)</f>
        <v>60</v>
      </c>
    </row>
    <row r="739" spans="1:10" x14ac:dyDescent="0.2">
      <c r="A739" s="604">
        <f t="shared" si="112"/>
        <v>36</v>
      </c>
      <c r="B739" s="604" t="s">
        <v>464</v>
      </c>
      <c r="C739" s="2">
        <f t="shared" si="113"/>
        <v>11</v>
      </c>
      <c r="D739" s="28" t="str">
        <f t="shared" si="110"/>
        <v>036-011</v>
      </c>
      <c r="E739" s="604">
        <f t="shared" si="111"/>
        <v>44</v>
      </c>
      <c r="F739" s="32">
        <f>INDEX('Project Pipeline'!$B$8:$B$130,MATCH($B739,'Project Pipeline'!$A$7:$A$130,0),1)</f>
        <v>10000</v>
      </c>
      <c r="G739" s="32">
        <f>INDEX('Project Pipeline'!$B$8:$B$130,MATCH($B739,'Project Pipeline'!$A$7:$A$130,0)+3,1)*12</f>
        <v>4800</v>
      </c>
      <c r="H739" s="7">
        <f>(INDEX('Project Pipeline'!$B$8:$B$130,MATCH($B739,'Project Pipeline'!$A$7:$A$130,0)+6,1)*INDEX('Project Pipeline'!$B$8:$B$130,MATCH($B739,'Project Pipeline'!$A$7:$A$130,0)+13,1)+INDEX('Project Pipeline'!$B$8:$B$130,MATCH($B739,'Project Pipeline'!$A$7:$A$130,0)+7,1)*(INDEX('Project Pipeline'!$B$8:$B$130,MATCH($B739,'Project Pipeline'!$A$7:$A$130,0)+14,1)-INDEX('Project Pipeline'!$B$8:$B$130,MATCH($B739,'Project Pipeline'!$A$7:$A$130,0)+13,1)))/INDEX('Project Pipeline'!$B$8:$B$130,MATCH($B739,'Project Pipeline'!$A$7:$A$130,0)+14,1)</f>
        <v>0.75</v>
      </c>
      <c r="I739" s="6">
        <f>INDEX('Project Pipeline'!$B$8:$B$130,MATCH($B739,'Project Pipeline'!$A$7:$A$130,0)+13,1)</f>
        <v>57.680135957776329</v>
      </c>
      <c r="J739" s="6">
        <f>INDEX('Project Pipeline'!$B$8:$B$130,MATCH($B739,'Project Pipeline'!$A$7:$A$130,0)+14,1)</f>
        <v>60</v>
      </c>
    </row>
    <row r="740" spans="1:10" x14ac:dyDescent="0.2">
      <c r="A740" s="604">
        <f t="shared" si="112"/>
        <v>36</v>
      </c>
      <c r="B740" s="604" t="s">
        <v>464</v>
      </c>
      <c r="C740" s="2">
        <f t="shared" si="113"/>
        <v>12</v>
      </c>
      <c r="D740" s="28" t="str">
        <f t="shared" si="110"/>
        <v>036-012</v>
      </c>
      <c r="E740" s="604">
        <f t="shared" si="111"/>
        <v>47</v>
      </c>
      <c r="F740" s="32">
        <f>INDEX('Project Pipeline'!$B$8:$B$130,MATCH($B740,'Project Pipeline'!$A$7:$A$130,0),1)</f>
        <v>10000</v>
      </c>
      <c r="G740" s="32">
        <f>INDEX('Project Pipeline'!$B$8:$B$130,MATCH($B740,'Project Pipeline'!$A$7:$A$130,0)+3,1)*12</f>
        <v>4800</v>
      </c>
      <c r="H740" s="7">
        <f>(INDEX('Project Pipeline'!$B$8:$B$130,MATCH($B740,'Project Pipeline'!$A$7:$A$130,0)+6,1)*INDEX('Project Pipeline'!$B$8:$B$130,MATCH($B740,'Project Pipeline'!$A$7:$A$130,0)+13,1)+INDEX('Project Pipeline'!$B$8:$B$130,MATCH($B740,'Project Pipeline'!$A$7:$A$130,0)+7,1)*(INDEX('Project Pipeline'!$B$8:$B$130,MATCH($B740,'Project Pipeline'!$A$7:$A$130,0)+14,1)-INDEX('Project Pipeline'!$B$8:$B$130,MATCH($B740,'Project Pipeline'!$A$7:$A$130,0)+13,1)))/INDEX('Project Pipeline'!$B$8:$B$130,MATCH($B740,'Project Pipeline'!$A$7:$A$130,0)+14,1)</f>
        <v>0.75</v>
      </c>
      <c r="I740" s="6">
        <f>INDEX('Project Pipeline'!$B$8:$B$130,MATCH($B740,'Project Pipeline'!$A$7:$A$130,0)+13,1)</f>
        <v>57.680135957776329</v>
      </c>
      <c r="J740" s="6">
        <f>INDEX('Project Pipeline'!$B$8:$B$130,MATCH($B740,'Project Pipeline'!$A$7:$A$130,0)+14,1)</f>
        <v>60</v>
      </c>
    </row>
    <row r="741" spans="1:10" x14ac:dyDescent="0.2">
      <c r="A741" s="604">
        <f t="shared" si="112"/>
        <v>36</v>
      </c>
      <c r="B741" s="604" t="s">
        <v>14</v>
      </c>
      <c r="C741" s="2">
        <f t="shared" si="113"/>
        <v>13</v>
      </c>
      <c r="D741" s="28" t="str">
        <f t="shared" si="110"/>
        <v>036-013</v>
      </c>
      <c r="E741" s="604">
        <f t="shared" si="111"/>
        <v>38</v>
      </c>
      <c r="F741" s="32">
        <f>INDEX('Project Pipeline'!$B$8:$B$130,MATCH($B741,'Project Pipeline'!$A$7:$A$130,0),1)</f>
        <v>2000</v>
      </c>
      <c r="G741" s="32">
        <f>INDEX('Project Pipeline'!$B$8:$B$130,MATCH($B741,'Project Pipeline'!$A$7:$A$130,0)+3,1)*12</f>
        <v>2400</v>
      </c>
      <c r="H741" s="7">
        <f>(INDEX('Project Pipeline'!$B$8:$B$130,MATCH($B741,'Project Pipeline'!$A$7:$A$130,0)+6,1)*INDEX('Project Pipeline'!$B$8:$B$130,MATCH($B741,'Project Pipeline'!$A$7:$A$130,0)+13,1)+INDEX('Project Pipeline'!$B$8:$B$130,MATCH($B741,'Project Pipeline'!$A$7:$A$130,0)+7,1)*(INDEX('Project Pipeline'!$B$8:$B$130,MATCH($B741,'Project Pipeline'!$A$7:$A$130,0)+14,1)-INDEX('Project Pipeline'!$B$8:$B$130,MATCH($B741,'Project Pipeline'!$A$7:$A$130,0)+13,1)))/INDEX('Project Pipeline'!$B$8:$B$130,MATCH($B741,'Project Pipeline'!$A$7:$A$130,0)+14,1)</f>
        <v>0.75</v>
      </c>
      <c r="I741" s="6">
        <f>INDEX('Project Pipeline'!$B$8:$B$130,MATCH($B741,'Project Pipeline'!$A$7:$A$130,0)+13,1)</f>
        <v>21.124739598583997</v>
      </c>
      <c r="J741" s="6">
        <f>INDEX('Project Pipeline'!$B$8:$B$130,MATCH($B741,'Project Pipeline'!$A$7:$A$130,0)+14,1)</f>
        <v>60</v>
      </c>
    </row>
    <row r="742" spans="1:10" x14ac:dyDescent="0.2">
      <c r="A742" s="604">
        <f t="shared" si="112"/>
        <v>36</v>
      </c>
      <c r="B742" s="604" t="s">
        <v>14</v>
      </c>
      <c r="C742" s="2">
        <f t="shared" si="113"/>
        <v>14</v>
      </c>
      <c r="D742" s="28" t="str">
        <f t="shared" si="110"/>
        <v>036-014</v>
      </c>
      <c r="E742" s="604">
        <f t="shared" si="111"/>
        <v>40</v>
      </c>
      <c r="F742" s="32">
        <f>INDEX('Project Pipeline'!$B$8:$B$130,MATCH($B742,'Project Pipeline'!$A$7:$A$130,0),1)</f>
        <v>2000</v>
      </c>
      <c r="G742" s="32">
        <f>INDEX('Project Pipeline'!$B$8:$B$130,MATCH($B742,'Project Pipeline'!$A$7:$A$130,0)+3,1)*12</f>
        <v>2400</v>
      </c>
      <c r="H742" s="7">
        <f>(INDEX('Project Pipeline'!$B$8:$B$130,MATCH($B742,'Project Pipeline'!$A$7:$A$130,0)+6,1)*INDEX('Project Pipeline'!$B$8:$B$130,MATCH($B742,'Project Pipeline'!$A$7:$A$130,0)+13,1)+INDEX('Project Pipeline'!$B$8:$B$130,MATCH($B742,'Project Pipeline'!$A$7:$A$130,0)+7,1)*(INDEX('Project Pipeline'!$B$8:$B$130,MATCH($B742,'Project Pipeline'!$A$7:$A$130,0)+14,1)-INDEX('Project Pipeline'!$B$8:$B$130,MATCH($B742,'Project Pipeline'!$A$7:$A$130,0)+13,1)))/INDEX('Project Pipeline'!$B$8:$B$130,MATCH($B742,'Project Pipeline'!$A$7:$A$130,0)+14,1)</f>
        <v>0.75</v>
      </c>
      <c r="I742" s="6">
        <f>INDEX('Project Pipeline'!$B$8:$B$130,MATCH($B742,'Project Pipeline'!$A$7:$A$130,0)+13,1)</f>
        <v>21.124739598583997</v>
      </c>
      <c r="J742" s="6">
        <f>INDEX('Project Pipeline'!$B$8:$B$130,MATCH($B742,'Project Pipeline'!$A$7:$A$130,0)+14,1)</f>
        <v>60</v>
      </c>
    </row>
    <row r="743" spans="1:10" x14ac:dyDescent="0.2">
      <c r="A743" s="604">
        <f t="shared" si="112"/>
        <v>36</v>
      </c>
      <c r="B743" s="604" t="s">
        <v>14</v>
      </c>
      <c r="C743" s="2">
        <f t="shared" si="113"/>
        <v>15</v>
      </c>
      <c r="D743" s="28" t="str">
        <f t="shared" si="110"/>
        <v>036-015</v>
      </c>
      <c r="E743" s="604">
        <f t="shared" si="111"/>
        <v>42</v>
      </c>
      <c r="F743" s="32">
        <f>INDEX('Project Pipeline'!$B$8:$B$130,MATCH($B743,'Project Pipeline'!$A$7:$A$130,0),1)</f>
        <v>2000</v>
      </c>
      <c r="G743" s="32">
        <f>INDEX('Project Pipeline'!$B$8:$B$130,MATCH($B743,'Project Pipeline'!$A$7:$A$130,0)+3,1)*12</f>
        <v>2400</v>
      </c>
      <c r="H743" s="7">
        <f>(INDEX('Project Pipeline'!$B$8:$B$130,MATCH($B743,'Project Pipeline'!$A$7:$A$130,0)+6,1)*INDEX('Project Pipeline'!$B$8:$B$130,MATCH($B743,'Project Pipeline'!$A$7:$A$130,0)+13,1)+INDEX('Project Pipeline'!$B$8:$B$130,MATCH($B743,'Project Pipeline'!$A$7:$A$130,0)+7,1)*(INDEX('Project Pipeline'!$B$8:$B$130,MATCH($B743,'Project Pipeline'!$A$7:$A$130,0)+14,1)-INDEX('Project Pipeline'!$B$8:$B$130,MATCH($B743,'Project Pipeline'!$A$7:$A$130,0)+13,1)))/INDEX('Project Pipeline'!$B$8:$B$130,MATCH($B743,'Project Pipeline'!$A$7:$A$130,0)+14,1)</f>
        <v>0.75</v>
      </c>
      <c r="I743" s="6">
        <f>INDEX('Project Pipeline'!$B$8:$B$130,MATCH($B743,'Project Pipeline'!$A$7:$A$130,0)+13,1)</f>
        <v>21.124739598583997</v>
      </c>
      <c r="J743" s="6">
        <f>INDEX('Project Pipeline'!$B$8:$B$130,MATCH($B743,'Project Pipeline'!$A$7:$A$130,0)+14,1)</f>
        <v>60</v>
      </c>
    </row>
    <row r="744" spans="1:10" x14ac:dyDescent="0.2">
      <c r="A744" s="604">
        <f t="shared" si="112"/>
        <v>36</v>
      </c>
      <c r="B744" s="604" t="s">
        <v>14</v>
      </c>
      <c r="C744" s="2">
        <f t="shared" si="113"/>
        <v>16</v>
      </c>
      <c r="D744" s="28" t="str">
        <f t="shared" si="110"/>
        <v>036-016</v>
      </c>
      <c r="E744" s="604">
        <f t="shared" si="111"/>
        <v>44</v>
      </c>
      <c r="F744" s="32">
        <f>INDEX('Project Pipeline'!$B$8:$B$130,MATCH($B744,'Project Pipeline'!$A$7:$A$130,0),1)</f>
        <v>2000</v>
      </c>
      <c r="G744" s="32">
        <f>INDEX('Project Pipeline'!$B$8:$B$130,MATCH($B744,'Project Pipeline'!$A$7:$A$130,0)+3,1)*12</f>
        <v>2400</v>
      </c>
      <c r="H744" s="7">
        <f>(INDEX('Project Pipeline'!$B$8:$B$130,MATCH($B744,'Project Pipeline'!$A$7:$A$130,0)+6,1)*INDEX('Project Pipeline'!$B$8:$B$130,MATCH($B744,'Project Pipeline'!$A$7:$A$130,0)+13,1)+INDEX('Project Pipeline'!$B$8:$B$130,MATCH($B744,'Project Pipeline'!$A$7:$A$130,0)+7,1)*(INDEX('Project Pipeline'!$B$8:$B$130,MATCH($B744,'Project Pipeline'!$A$7:$A$130,0)+14,1)-INDEX('Project Pipeline'!$B$8:$B$130,MATCH($B744,'Project Pipeline'!$A$7:$A$130,0)+13,1)))/INDEX('Project Pipeline'!$B$8:$B$130,MATCH($B744,'Project Pipeline'!$A$7:$A$130,0)+14,1)</f>
        <v>0.75</v>
      </c>
      <c r="I744" s="6">
        <f>INDEX('Project Pipeline'!$B$8:$B$130,MATCH($B744,'Project Pipeline'!$A$7:$A$130,0)+13,1)</f>
        <v>21.124739598583997</v>
      </c>
      <c r="J744" s="6">
        <f>INDEX('Project Pipeline'!$B$8:$B$130,MATCH($B744,'Project Pipeline'!$A$7:$A$130,0)+14,1)</f>
        <v>60</v>
      </c>
    </row>
    <row r="745" spans="1:10" x14ac:dyDescent="0.2">
      <c r="A745" s="604">
        <f t="shared" si="112"/>
        <v>36</v>
      </c>
      <c r="B745" s="604" t="s">
        <v>14</v>
      </c>
      <c r="C745" s="2">
        <f t="shared" si="113"/>
        <v>17</v>
      </c>
      <c r="D745" s="28" t="str">
        <f t="shared" si="110"/>
        <v>036-017</v>
      </c>
      <c r="E745" s="604">
        <f t="shared" si="111"/>
        <v>46</v>
      </c>
      <c r="F745" s="32">
        <f>INDEX('Project Pipeline'!$B$8:$B$130,MATCH($B745,'Project Pipeline'!$A$7:$A$130,0),1)</f>
        <v>2000</v>
      </c>
      <c r="G745" s="32">
        <f>INDEX('Project Pipeline'!$B$8:$B$130,MATCH($B745,'Project Pipeline'!$A$7:$A$130,0)+3,1)*12</f>
        <v>2400</v>
      </c>
      <c r="H745" s="7">
        <f>(INDEX('Project Pipeline'!$B$8:$B$130,MATCH($B745,'Project Pipeline'!$A$7:$A$130,0)+6,1)*INDEX('Project Pipeline'!$B$8:$B$130,MATCH($B745,'Project Pipeline'!$A$7:$A$130,0)+13,1)+INDEX('Project Pipeline'!$B$8:$B$130,MATCH($B745,'Project Pipeline'!$A$7:$A$130,0)+7,1)*(INDEX('Project Pipeline'!$B$8:$B$130,MATCH($B745,'Project Pipeline'!$A$7:$A$130,0)+14,1)-INDEX('Project Pipeline'!$B$8:$B$130,MATCH($B745,'Project Pipeline'!$A$7:$A$130,0)+13,1)))/INDEX('Project Pipeline'!$B$8:$B$130,MATCH($B745,'Project Pipeline'!$A$7:$A$130,0)+14,1)</f>
        <v>0.75</v>
      </c>
      <c r="I745" s="6">
        <f>INDEX('Project Pipeline'!$B$8:$B$130,MATCH($B745,'Project Pipeline'!$A$7:$A$130,0)+13,1)</f>
        <v>21.124739598583997</v>
      </c>
      <c r="J745" s="6">
        <f>INDEX('Project Pipeline'!$B$8:$B$130,MATCH($B745,'Project Pipeline'!$A$7:$A$130,0)+14,1)</f>
        <v>60</v>
      </c>
    </row>
    <row r="746" spans="1:10" x14ac:dyDescent="0.2">
      <c r="A746" s="604">
        <f t="shared" si="112"/>
        <v>36</v>
      </c>
      <c r="B746" s="604" t="s">
        <v>14</v>
      </c>
      <c r="C746" s="2">
        <f t="shared" si="113"/>
        <v>18</v>
      </c>
      <c r="D746" s="28" t="str">
        <f t="shared" si="110"/>
        <v>036-018</v>
      </c>
      <c r="E746" s="604">
        <f t="shared" si="111"/>
        <v>48</v>
      </c>
      <c r="F746" s="32">
        <f>INDEX('Project Pipeline'!$B$8:$B$130,MATCH($B746,'Project Pipeline'!$A$7:$A$130,0),1)</f>
        <v>2000</v>
      </c>
      <c r="G746" s="32">
        <f>INDEX('Project Pipeline'!$B$8:$B$130,MATCH($B746,'Project Pipeline'!$A$7:$A$130,0)+3,1)*12</f>
        <v>2400</v>
      </c>
      <c r="H746" s="7">
        <f>(INDEX('Project Pipeline'!$B$8:$B$130,MATCH($B746,'Project Pipeline'!$A$7:$A$130,0)+6,1)*INDEX('Project Pipeline'!$B$8:$B$130,MATCH($B746,'Project Pipeline'!$A$7:$A$130,0)+13,1)+INDEX('Project Pipeline'!$B$8:$B$130,MATCH($B746,'Project Pipeline'!$A$7:$A$130,0)+7,1)*(INDEX('Project Pipeline'!$B$8:$B$130,MATCH($B746,'Project Pipeline'!$A$7:$A$130,0)+14,1)-INDEX('Project Pipeline'!$B$8:$B$130,MATCH($B746,'Project Pipeline'!$A$7:$A$130,0)+13,1)))/INDEX('Project Pipeline'!$B$8:$B$130,MATCH($B746,'Project Pipeline'!$A$7:$A$130,0)+14,1)</f>
        <v>0.75</v>
      </c>
      <c r="I746" s="6">
        <f>INDEX('Project Pipeline'!$B$8:$B$130,MATCH($B746,'Project Pipeline'!$A$7:$A$130,0)+13,1)</f>
        <v>21.124739598583997</v>
      </c>
      <c r="J746" s="6">
        <f>INDEX('Project Pipeline'!$B$8:$B$130,MATCH($B746,'Project Pipeline'!$A$7:$A$130,0)+14,1)</f>
        <v>60</v>
      </c>
    </row>
    <row r="747" spans="1:10" x14ac:dyDescent="0.2">
      <c r="A747" s="604">
        <f t="shared" si="112"/>
        <v>36</v>
      </c>
      <c r="B747" s="604" t="s">
        <v>41</v>
      </c>
      <c r="C747" s="2">
        <f t="shared" si="113"/>
        <v>19</v>
      </c>
      <c r="D747" s="28" t="str">
        <f t="shared" si="110"/>
        <v>036-019</v>
      </c>
      <c r="E747" s="604">
        <f t="shared" si="111"/>
        <v>42</v>
      </c>
      <c r="F747" s="32">
        <f>INDEX('Project Pipeline'!$B$8:$B$130,MATCH($B747,'Project Pipeline'!$A$7:$A$130,0),1)</f>
        <v>25000</v>
      </c>
      <c r="G747" s="32">
        <f>INDEX('Project Pipeline'!$B$8:$B$130,MATCH($B747,'Project Pipeline'!$A$7:$A$130,0)+3,1)*12</f>
        <v>24000</v>
      </c>
      <c r="H747" s="7">
        <f>(INDEX('Project Pipeline'!$B$8:$B$130,MATCH($B747,'Project Pipeline'!$A$7:$A$130,0)+6,1)*INDEX('Project Pipeline'!$B$8:$B$130,MATCH($B747,'Project Pipeline'!$A$7:$A$130,0)+13,1)+INDEX('Project Pipeline'!$B$8:$B$130,MATCH($B747,'Project Pipeline'!$A$7:$A$130,0)+7,1)*(INDEX('Project Pipeline'!$B$8:$B$130,MATCH($B747,'Project Pipeline'!$A$7:$A$130,0)+14,1)-INDEX('Project Pipeline'!$B$8:$B$130,MATCH($B747,'Project Pipeline'!$A$7:$A$130,0)+13,1)))/INDEX('Project Pipeline'!$B$8:$B$130,MATCH($B747,'Project Pipeline'!$A$7:$A$130,0)+14,1)</f>
        <v>0.74999999999999989</v>
      </c>
      <c r="I747" s="6">
        <f>INDEX('Project Pipeline'!$B$8:$B$130,MATCH($B747,'Project Pipeline'!$A$7:$A$130,0)+13,1)</f>
        <v>26.772988721793375</v>
      </c>
      <c r="J747" s="6">
        <f>INDEX('Project Pipeline'!$B$8:$B$130,MATCH($B747,'Project Pipeline'!$A$7:$A$130,0)+14,1)</f>
        <v>120</v>
      </c>
    </row>
    <row r="748" spans="1:10" x14ac:dyDescent="0.2">
      <c r="A748" s="604">
        <f t="shared" si="112"/>
        <v>36</v>
      </c>
      <c r="B748" s="604" t="s">
        <v>41</v>
      </c>
      <c r="C748" s="2">
        <f t="shared" si="113"/>
        <v>20</v>
      </c>
      <c r="D748" s="28" t="str">
        <f t="shared" si="110"/>
        <v>036-020</v>
      </c>
      <c r="E748" s="604">
        <f t="shared" si="111"/>
        <v>48</v>
      </c>
      <c r="F748" s="32">
        <f>INDEX('Project Pipeline'!$B$8:$B$130,MATCH($B748,'Project Pipeline'!$A$7:$A$130,0),1)</f>
        <v>25000</v>
      </c>
      <c r="G748" s="32">
        <f>INDEX('Project Pipeline'!$B$8:$B$130,MATCH($B748,'Project Pipeline'!$A$7:$A$130,0)+3,1)*12</f>
        <v>24000</v>
      </c>
      <c r="H748" s="7">
        <f>(INDEX('Project Pipeline'!$B$8:$B$130,MATCH($B748,'Project Pipeline'!$A$7:$A$130,0)+6,1)*INDEX('Project Pipeline'!$B$8:$B$130,MATCH($B748,'Project Pipeline'!$A$7:$A$130,0)+13,1)+INDEX('Project Pipeline'!$B$8:$B$130,MATCH($B748,'Project Pipeline'!$A$7:$A$130,0)+7,1)*(INDEX('Project Pipeline'!$B$8:$B$130,MATCH($B748,'Project Pipeline'!$A$7:$A$130,0)+14,1)-INDEX('Project Pipeline'!$B$8:$B$130,MATCH($B748,'Project Pipeline'!$A$7:$A$130,0)+13,1)))/INDEX('Project Pipeline'!$B$8:$B$130,MATCH($B748,'Project Pipeline'!$A$7:$A$130,0)+14,1)</f>
        <v>0.74999999999999989</v>
      </c>
      <c r="I748" s="6">
        <f>INDEX('Project Pipeline'!$B$8:$B$130,MATCH($B748,'Project Pipeline'!$A$7:$A$130,0)+13,1)</f>
        <v>26.772988721793375</v>
      </c>
      <c r="J748" s="6">
        <f>INDEX('Project Pipeline'!$B$8:$B$130,MATCH($B748,'Project Pipeline'!$A$7:$A$130,0)+14,1)</f>
        <v>120</v>
      </c>
    </row>
    <row r="749" spans="1:10" x14ac:dyDescent="0.2">
      <c r="A749" s="604">
        <f>A729+1</f>
        <v>37</v>
      </c>
      <c r="B749" s="604" t="s">
        <v>15</v>
      </c>
      <c r="C749" s="2">
        <v>1</v>
      </c>
      <c r="D749" s="28" t="str">
        <f t="shared" si="110"/>
        <v>037-001</v>
      </c>
      <c r="E749" s="604">
        <f t="shared" si="111"/>
        <v>36</v>
      </c>
      <c r="F749" s="32">
        <f>INDEX('Project Pipeline'!$B$8:$B$130,MATCH($B749,'Project Pipeline'!$A$7:$A$130,0),1)</f>
        <v>15000</v>
      </c>
      <c r="G749" s="32">
        <f>INDEX('Project Pipeline'!$B$8:$B$130,MATCH($B749,'Project Pipeline'!$A$7:$A$130,0)+3,1)*12</f>
        <v>6000</v>
      </c>
      <c r="H749" s="7">
        <f>(INDEX('Project Pipeline'!$B$8:$B$130,MATCH($B749,'Project Pipeline'!$A$7:$A$130,0)+6,1)*INDEX('Project Pipeline'!$B$8:$B$130,MATCH($B749,'Project Pipeline'!$A$7:$A$130,0)+13,1)+INDEX('Project Pipeline'!$B$8:$B$130,MATCH($B749,'Project Pipeline'!$A$7:$A$130,0)+7,1)*(INDEX('Project Pipeline'!$B$8:$B$130,MATCH($B749,'Project Pipeline'!$A$7:$A$130,0)+14,1)-INDEX('Project Pipeline'!$B$8:$B$130,MATCH($B749,'Project Pipeline'!$A$7:$A$130,0)+13,1)))/INDEX('Project Pipeline'!$B$8:$B$130,MATCH($B749,'Project Pipeline'!$A$7:$A$130,0)+14,1)</f>
        <v>0.75</v>
      </c>
      <c r="I749" s="6">
        <f>INDEX('Project Pipeline'!$B$8:$B$130,MATCH($B749,'Project Pipeline'!$A$7:$A$130,0)+13,1)</f>
        <v>71.513178015521419</v>
      </c>
      <c r="J749" s="6">
        <f>INDEX('Project Pipeline'!$B$8:$B$130,MATCH($B749,'Project Pipeline'!$A$7:$A$130,0)+14,1)</f>
        <v>96</v>
      </c>
    </row>
    <row r="750" spans="1:10" x14ac:dyDescent="0.2">
      <c r="A750" s="604">
        <f t="shared" ref="A750:A768" si="114">A730+1</f>
        <v>37</v>
      </c>
      <c r="B750" s="604" t="s">
        <v>15</v>
      </c>
      <c r="C750" s="2">
        <f t="shared" ref="C750:C768" si="115">C749+1</f>
        <v>2</v>
      </c>
      <c r="D750" s="28" t="str">
        <f t="shared" si="110"/>
        <v>037-002</v>
      </c>
      <c r="E750" s="604">
        <f t="shared" si="111"/>
        <v>40</v>
      </c>
      <c r="F750" s="32">
        <f>INDEX('Project Pipeline'!$B$8:$B$130,MATCH($B750,'Project Pipeline'!$A$7:$A$130,0),1)</f>
        <v>15000</v>
      </c>
      <c r="G750" s="32">
        <f>INDEX('Project Pipeline'!$B$8:$B$130,MATCH($B750,'Project Pipeline'!$A$7:$A$130,0)+3,1)*12</f>
        <v>6000</v>
      </c>
      <c r="H750" s="7">
        <f>(INDEX('Project Pipeline'!$B$8:$B$130,MATCH($B750,'Project Pipeline'!$A$7:$A$130,0)+6,1)*INDEX('Project Pipeline'!$B$8:$B$130,MATCH($B750,'Project Pipeline'!$A$7:$A$130,0)+13,1)+INDEX('Project Pipeline'!$B$8:$B$130,MATCH($B750,'Project Pipeline'!$A$7:$A$130,0)+7,1)*(INDEX('Project Pipeline'!$B$8:$B$130,MATCH($B750,'Project Pipeline'!$A$7:$A$130,0)+14,1)-INDEX('Project Pipeline'!$B$8:$B$130,MATCH($B750,'Project Pipeline'!$A$7:$A$130,0)+13,1)))/INDEX('Project Pipeline'!$B$8:$B$130,MATCH($B750,'Project Pipeline'!$A$7:$A$130,0)+14,1)</f>
        <v>0.75</v>
      </c>
      <c r="I750" s="6">
        <f>INDEX('Project Pipeline'!$B$8:$B$130,MATCH($B750,'Project Pipeline'!$A$7:$A$130,0)+13,1)</f>
        <v>71.513178015521419</v>
      </c>
      <c r="J750" s="6">
        <f>INDEX('Project Pipeline'!$B$8:$B$130,MATCH($B750,'Project Pipeline'!$A$7:$A$130,0)+14,1)</f>
        <v>96</v>
      </c>
    </row>
    <row r="751" spans="1:10" x14ac:dyDescent="0.2">
      <c r="A751" s="604">
        <f t="shared" si="114"/>
        <v>37</v>
      </c>
      <c r="B751" s="604" t="s">
        <v>15</v>
      </c>
      <c r="C751" s="2">
        <f t="shared" si="115"/>
        <v>3</v>
      </c>
      <c r="D751" s="28" t="str">
        <f t="shared" si="110"/>
        <v>037-003</v>
      </c>
      <c r="E751" s="604">
        <f t="shared" si="111"/>
        <v>43</v>
      </c>
      <c r="F751" s="32">
        <f>INDEX('Project Pipeline'!$B$8:$B$130,MATCH($B751,'Project Pipeline'!$A$7:$A$130,0),1)</f>
        <v>15000</v>
      </c>
      <c r="G751" s="32">
        <f>INDEX('Project Pipeline'!$B$8:$B$130,MATCH($B751,'Project Pipeline'!$A$7:$A$130,0)+3,1)*12</f>
        <v>6000</v>
      </c>
      <c r="H751" s="7">
        <f>(INDEX('Project Pipeline'!$B$8:$B$130,MATCH($B751,'Project Pipeline'!$A$7:$A$130,0)+6,1)*INDEX('Project Pipeline'!$B$8:$B$130,MATCH($B751,'Project Pipeline'!$A$7:$A$130,0)+13,1)+INDEX('Project Pipeline'!$B$8:$B$130,MATCH($B751,'Project Pipeline'!$A$7:$A$130,0)+7,1)*(INDEX('Project Pipeline'!$B$8:$B$130,MATCH($B751,'Project Pipeline'!$A$7:$A$130,0)+14,1)-INDEX('Project Pipeline'!$B$8:$B$130,MATCH($B751,'Project Pipeline'!$A$7:$A$130,0)+13,1)))/INDEX('Project Pipeline'!$B$8:$B$130,MATCH($B751,'Project Pipeline'!$A$7:$A$130,0)+14,1)</f>
        <v>0.75</v>
      </c>
      <c r="I751" s="6">
        <f>INDEX('Project Pipeline'!$B$8:$B$130,MATCH($B751,'Project Pipeline'!$A$7:$A$130,0)+13,1)</f>
        <v>71.513178015521419</v>
      </c>
      <c r="J751" s="6">
        <f>INDEX('Project Pipeline'!$B$8:$B$130,MATCH($B751,'Project Pipeline'!$A$7:$A$130,0)+14,1)</f>
        <v>96</v>
      </c>
    </row>
    <row r="752" spans="1:10" x14ac:dyDescent="0.2">
      <c r="A752" s="604">
        <f t="shared" si="114"/>
        <v>37</v>
      </c>
      <c r="B752" s="604" t="s">
        <v>15</v>
      </c>
      <c r="C752" s="2">
        <f t="shared" si="115"/>
        <v>4</v>
      </c>
      <c r="D752" s="28" t="str">
        <f t="shared" si="110"/>
        <v>037-004</v>
      </c>
      <c r="E752" s="604">
        <f t="shared" si="111"/>
        <v>45</v>
      </c>
      <c r="F752" s="32">
        <f>INDEX('Project Pipeline'!$B$8:$B$130,MATCH($B752,'Project Pipeline'!$A$7:$A$130,0),1)</f>
        <v>15000</v>
      </c>
      <c r="G752" s="32">
        <f>INDEX('Project Pipeline'!$B$8:$B$130,MATCH($B752,'Project Pipeline'!$A$7:$A$130,0)+3,1)*12</f>
        <v>6000</v>
      </c>
      <c r="H752" s="7">
        <f>(INDEX('Project Pipeline'!$B$8:$B$130,MATCH($B752,'Project Pipeline'!$A$7:$A$130,0)+6,1)*INDEX('Project Pipeline'!$B$8:$B$130,MATCH($B752,'Project Pipeline'!$A$7:$A$130,0)+13,1)+INDEX('Project Pipeline'!$B$8:$B$130,MATCH($B752,'Project Pipeline'!$A$7:$A$130,0)+7,1)*(INDEX('Project Pipeline'!$B$8:$B$130,MATCH($B752,'Project Pipeline'!$A$7:$A$130,0)+14,1)-INDEX('Project Pipeline'!$B$8:$B$130,MATCH($B752,'Project Pipeline'!$A$7:$A$130,0)+13,1)))/INDEX('Project Pipeline'!$B$8:$B$130,MATCH($B752,'Project Pipeline'!$A$7:$A$130,0)+14,1)</f>
        <v>0.75</v>
      </c>
      <c r="I752" s="6">
        <f>INDEX('Project Pipeline'!$B$8:$B$130,MATCH($B752,'Project Pipeline'!$A$7:$A$130,0)+13,1)</f>
        <v>71.513178015521419</v>
      </c>
      <c r="J752" s="6">
        <f>INDEX('Project Pipeline'!$B$8:$B$130,MATCH($B752,'Project Pipeline'!$A$7:$A$130,0)+14,1)</f>
        <v>96</v>
      </c>
    </row>
    <row r="753" spans="1:10" x14ac:dyDescent="0.2">
      <c r="A753" s="604">
        <f t="shared" si="114"/>
        <v>37</v>
      </c>
      <c r="B753" s="604" t="s">
        <v>463</v>
      </c>
      <c r="C753" s="2">
        <f t="shared" si="115"/>
        <v>5</v>
      </c>
      <c r="D753" s="28" t="str">
        <f t="shared" si="110"/>
        <v>037-005</v>
      </c>
      <c r="E753" s="604">
        <f t="shared" si="111"/>
        <v>46</v>
      </c>
      <c r="F753" s="32">
        <f>INDEX('Project Pipeline'!$B$8:$B$130,MATCH($B753,'Project Pipeline'!$A$7:$A$130,0),1)</f>
        <v>20000</v>
      </c>
      <c r="G753" s="32">
        <f>INDEX('Project Pipeline'!$B$8:$B$130,MATCH($B753,'Project Pipeline'!$A$7:$A$130,0)+3,1)*12</f>
        <v>30000</v>
      </c>
      <c r="H753" s="7">
        <f>(INDEX('Project Pipeline'!$B$8:$B$130,MATCH($B753,'Project Pipeline'!$A$7:$A$130,0)+6,1)*INDEX('Project Pipeline'!$B$8:$B$130,MATCH($B753,'Project Pipeline'!$A$7:$A$130,0)+13,1)+INDEX('Project Pipeline'!$B$8:$B$130,MATCH($B753,'Project Pipeline'!$A$7:$A$130,0)+7,1)*(INDEX('Project Pipeline'!$B$8:$B$130,MATCH($B753,'Project Pipeline'!$A$7:$A$130,0)+14,1)-INDEX('Project Pipeline'!$B$8:$B$130,MATCH($B753,'Project Pipeline'!$A$7:$A$130,0)+13,1)))/INDEX('Project Pipeline'!$B$8:$B$130,MATCH($B753,'Project Pipeline'!$A$7:$A$130,0)+14,1)</f>
        <v>0.75</v>
      </c>
      <c r="I753" s="6">
        <f>INDEX('Project Pipeline'!$B$8:$B$130,MATCH($B753,'Project Pipeline'!$A$7:$A$130,0)+13,1)</f>
        <v>28.691659673197091</v>
      </c>
      <c r="J753" s="6">
        <f>INDEX('Project Pipeline'!$B$8:$B$130,MATCH($B753,'Project Pipeline'!$A$7:$A$130,0)+14,1)</f>
        <v>60</v>
      </c>
    </row>
    <row r="754" spans="1:10" x14ac:dyDescent="0.2">
      <c r="A754" s="604">
        <f t="shared" si="114"/>
        <v>37</v>
      </c>
      <c r="B754" s="604" t="s">
        <v>463</v>
      </c>
      <c r="C754" s="2">
        <f t="shared" si="115"/>
        <v>6</v>
      </c>
      <c r="D754" s="28" t="str">
        <f t="shared" si="110"/>
        <v>037-006</v>
      </c>
      <c r="E754" s="604">
        <f t="shared" si="111"/>
        <v>46</v>
      </c>
      <c r="F754" s="32">
        <f>INDEX('Project Pipeline'!$B$8:$B$130,MATCH($B754,'Project Pipeline'!$A$7:$A$130,0),1)</f>
        <v>20000</v>
      </c>
      <c r="G754" s="32">
        <f>INDEX('Project Pipeline'!$B$8:$B$130,MATCH($B754,'Project Pipeline'!$A$7:$A$130,0)+3,1)*12</f>
        <v>30000</v>
      </c>
      <c r="H754" s="7">
        <f>(INDEX('Project Pipeline'!$B$8:$B$130,MATCH($B754,'Project Pipeline'!$A$7:$A$130,0)+6,1)*INDEX('Project Pipeline'!$B$8:$B$130,MATCH($B754,'Project Pipeline'!$A$7:$A$130,0)+13,1)+INDEX('Project Pipeline'!$B$8:$B$130,MATCH($B754,'Project Pipeline'!$A$7:$A$130,0)+7,1)*(INDEX('Project Pipeline'!$B$8:$B$130,MATCH($B754,'Project Pipeline'!$A$7:$A$130,0)+14,1)-INDEX('Project Pipeline'!$B$8:$B$130,MATCH($B754,'Project Pipeline'!$A$7:$A$130,0)+13,1)))/INDEX('Project Pipeline'!$B$8:$B$130,MATCH($B754,'Project Pipeline'!$A$7:$A$130,0)+14,1)</f>
        <v>0.75</v>
      </c>
      <c r="I754" s="6">
        <f>INDEX('Project Pipeline'!$B$8:$B$130,MATCH($B754,'Project Pipeline'!$A$7:$A$130,0)+13,1)</f>
        <v>28.691659673197091</v>
      </c>
      <c r="J754" s="6">
        <f>INDEX('Project Pipeline'!$B$8:$B$130,MATCH($B754,'Project Pipeline'!$A$7:$A$130,0)+14,1)</f>
        <v>60</v>
      </c>
    </row>
    <row r="755" spans="1:10" x14ac:dyDescent="0.2">
      <c r="A755" s="604">
        <f t="shared" si="114"/>
        <v>37</v>
      </c>
      <c r="B755" s="604" t="s">
        <v>463</v>
      </c>
      <c r="C755" s="2">
        <f t="shared" si="115"/>
        <v>7</v>
      </c>
      <c r="D755" s="28" t="str">
        <f t="shared" si="110"/>
        <v>037-007</v>
      </c>
      <c r="E755" s="604">
        <f t="shared" si="111"/>
        <v>47</v>
      </c>
      <c r="F755" s="32">
        <f>INDEX('Project Pipeline'!$B$8:$B$130,MATCH($B755,'Project Pipeline'!$A$7:$A$130,0),1)</f>
        <v>20000</v>
      </c>
      <c r="G755" s="32">
        <f>INDEX('Project Pipeline'!$B$8:$B$130,MATCH($B755,'Project Pipeline'!$A$7:$A$130,0)+3,1)*12</f>
        <v>30000</v>
      </c>
      <c r="H755" s="7">
        <f>(INDEX('Project Pipeline'!$B$8:$B$130,MATCH($B755,'Project Pipeline'!$A$7:$A$130,0)+6,1)*INDEX('Project Pipeline'!$B$8:$B$130,MATCH($B755,'Project Pipeline'!$A$7:$A$130,0)+13,1)+INDEX('Project Pipeline'!$B$8:$B$130,MATCH($B755,'Project Pipeline'!$A$7:$A$130,0)+7,1)*(INDEX('Project Pipeline'!$B$8:$B$130,MATCH($B755,'Project Pipeline'!$A$7:$A$130,0)+14,1)-INDEX('Project Pipeline'!$B$8:$B$130,MATCH($B755,'Project Pipeline'!$A$7:$A$130,0)+13,1)))/INDEX('Project Pipeline'!$B$8:$B$130,MATCH($B755,'Project Pipeline'!$A$7:$A$130,0)+14,1)</f>
        <v>0.75</v>
      </c>
      <c r="I755" s="6">
        <f>INDEX('Project Pipeline'!$B$8:$B$130,MATCH($B755,'Project Pipeline'!$A$7:$A$130,0)+13,1)</f>
        <v>28.691659673197091</v>
      </c>
      <c r="J755" s="6">
        <f>INDEX('Project Pipeline'!$B$8:$B$130,MATCH($B755,'Project Pipeline'!$A$7:$A$130,0)+14,1)</f>
        <v>60</v>
      </c>
    </row>
    <row r="756" spans="1:10" x14ac:dyDescent="0.2">
      <c r="A756" s="604">
        <f t="shared" si="114"/>
        <v>37</v>
      </c>
      <c r="B756" s="604" t="s">
        <v>463</v>
      </c>
      <c r="C756" s="2">
        <f t="shared" si="115"/>
        <v>8</v>
      </c>
      <c r="D756" s="28" t="str">
        <f t="shared" si="110"/>
        <v>037-008</v>
      </c>
      <c r="E756" s="604">
        <f t="shared" si="111"/>
        <v>47</v>
      </c>
      <c r="F756" s="32">
        <f>INDEX('Project Pipeline'!$B$8:$B$130,MATCH($B756,'Project Pipeline'!$A$7:$A$130,0),1)</f>
        <v>20000</v>
      </c>
      <c r="G756" s="32">
        <f>INDEX('Project Pipeline'!$B$8:$B$130,MATCH($B756,'Project Pipeline'!$A$7:$A$130,0)+3,1)*12</f>
        <v>30000</v>
      </c>
      <c r="H756" s="7">
        <f>(INDEX('Project Pipeline'!$B$8:$B$130,MATCH($B756,'Project Pipeline'!$A$7:$A$130,0)+6,1)*INDEX('Project Pipeline'!$B$8:$B$130,MATCH($B756,'Project Pipeline'!$A$7:$A$130,0)+13,1)+INDEX('Project Pipeline'!$B$8:$B$130,MATCH($B756,'Project Pipeline'!$A$7:$A$130,0)+7,1)*(INDEX('Project Pipeline'!$B$8:$B$130,MATCH($B756,'Project Pipeline'!$A$7:$A$130,0)+14,1)-INDEX('Project Pipeline'!$B$8:$B$130,MATCH($B756,'Project Pipeline'!$A$7:$A$130,0)+13,1)))/INDEX('Project Pipeline'!$B$8:$B$130,MATCH($B756,'Project Pipeline'!$A$7:$A$130,0)+14,1)</f>
        <v>0.75</v>
      </c>
      <c r="I756" s="6">
        <f>INDEX('Project Pipeline'!$B$8:$B$130,MATCH($B756,'Project Pipeline'!$A$7:$A$130,0)+13,1)</f>
        <v>28.691659673197091</v>
      </c>
      <c r="J756" s="6">
        <f>INDEX('Project Pipeline'!$B$8:$B$130,MATCH($B756,'Project Pipeline'!$A$7:$A$130,0)+14,1)</f>
        <v>60</v>
      </c>
    </row>
    <row r="757" spans="1:10" x14ac:dyDescent="0.2">
      <c r="A757" s="604">
        <f t="shared" si="114"/>
        <v>37</v>
      </c>
      <c r="B757" s="604" t="s">
        <v>464</v>
      </c>
      <c r="C757" s="2">
        <f t="shared" si="115"/>
        <v>9</v>
      </c>
      <c r="D757" s="28" t="str">
        <f t="shared" si="110"/>
        <v>037-009</v>
      </c>
      <c r="E757" s="604">
        <f t="shared" si="111"/>
        <v>38</v>
      </c>
      <c r="F757" s="32">
        <f>INDEX('Project Pipeline'!$B$8:$B$130,MATCH($B757,'Project Pipeline'!$A$7:$A$130,0),1)</f>
        <v>10000</v>
      </c>
      <c r="G757" s="32">
        <f>INDEX('Project Pipeline'!$B$8:$B$130,MATCH($B757,'Project Pipeline'!$A$7:$A$130,0)+3,1)*12</f>
        <v>4800</v>
      </c>
      <c r="H757" s="7">
        <f>(INDEX('Project Pipeline'!$B$8:$B$130,MATCH($B757,'Project Pipeline'!$A$7:$A$130,0)+6,1)*INDEX('Project Pipeline'!$B$8:$B$130,MATCH($B757,'Project Pipeline'!$A$7:$A$130,0)+13,1)+INDEX('Project Pipeline'!$B$8:$B$130,MATCH($B757,'Project Pipeline'!$A$7:$A$130,0)+7,1)*(INDEX('Project Pipeline'!$B$8:$B$130,MATCH($B757,'Project Pipeline'!$A$7:$A$130,0)+14,1)-INDEX('Project Pipeline'!$B$8:$B$130,MATCH($B757,'Project Pipeline'!$A$7:$A$130,0)+13,1)))/INDEX('Project Pipeline'!$B$8:$B$130,MATCH($B757,'Project Pipeline'!$A$7:$A$130,0)+14,1)</f>
        <v>0.75</v>
      </c>
      <c r="I757" s="6">
        <f>INDEX('Project Pipeline'!$B$8:$B$130,MATCH($B757,'Project Pipeline'!$A$7:$A$130,0)+13,1)</f>
        <v>57.680135957776329</v>
      </c>
      <c r="J757" s="6">
        <f>INDEX('Project Pipeline'!$B$8:$B$130,MATCH($B757,'Project Pipeline'!$A$7:$A$130,0)+14,1)</f>
        <v>60</v>
      </c>
    </row>
    <row r="758" spans="1:10" x14ac:dyDescent="0.2">
      <c r="A758" s="604">
        <f t="shared" si="114"/>
        <v>37</v>
      </c>
      <c r="B758" s="604" t="s">
        <v>464</v>
      </c>
      <c r="C758" s="2">
        <f t="shared" si="115"/>
        <v>10</v>
      </c>
      <c r="D758" s="28" t="str">
        <f t="shared" si="110"/>
        <v>037-010</v>
      </c>
      <c r="E758" s="604">
        <f t="shared" si="111"/>
        <v>41</v>
      </c>
      <c r="F758" s="32">
        <f>INDEX('Project Pipeline'!$B$8:$B$130,MATCH($B758,'Project Pipeline'!$A$7:$A$130,0),1)</f>
        <v>10000</v>
      </c>
      <c r="G758" s="32">
        <f>INDEX('Project Pipeline'!$B$8:$B$130,MATCH($B758,'Project Pipeline'!$A$7:$A$130,0)+3,1)*12</f>
        <v>4800</v>
      </c>
      <c r="H758" s="7">
        <f>(INDEX('Project Pipeline'!$B$8:$B$130,MATCH($B758,'Project Pipeline'!$A$7:$A$130,0)+6,1)*INDEX('Project Pipeline'!$B$8:$B$130,MATCH($B758,'Project Pipeline'!$A$7:$A$130,0)+13,1)+INDEX('Project Pipeline'!$B$8:$B$130,MATCH($B758,'Project Pipeline'!$A$7:$A$130,0)+7,1)*(INDEX('Project Pipeline'!$B$8:$B$130,MATCH($B758,'Project Pipeline'!$A$7:$A$130,0)+14,1)-INDEX('Project Pipeline'!$B$8:$B$130,MATCH($B758,'Project Pipeline'!$A$7:$A$130,0)+13,1)))/INDEX('Project Pipeline'!$B$8:$B$130,MATCH($B758,'Project Pipeline'!$A$7:$A$130,0)+14,1)</f>
        <v>0.75</v>
      </c>
      <c r="I758" s="6">
        <f>INDEX('Project Pipeline'!$B$8:$B$130,MATCH($B758,'Project Pipeline'!$A$7:$A$130,0)+13,1)</f>
        <v>57.680135957776329</v>
      </c>
      <c r="J758" s="6">
        <f>INDEX('Project Pipeline'!$B$8:$B$130,MATCH($B758,'Project Pipeline'!$A$7:$A$130,0)+14,1)</f>
        <v>60</v>
      </c>
    </row>
    <row r="759" spans="1:10" x14ac:dyDescent="0.2">
      <c r="A759" s="604">
        <f t="shared" si="114"/>
        <v>37</v>
      </c>
      <c r="B759" s="604" t="s">
        <v>464</v>
      </c>
      <c r="C759" s="2">
        <f t="shared" si="115"/>
        <v>11</v>
      </c>
      <c r="D759" s="28" t="str">
        <f t="shared" si="110"/>
        <v>037-011</v>
      </c>
      <c r="E759" s="604">
        <f t="shared" si="111"/>
        <v>44</v>
      </c>
      <c r="F759" s="32">
        <f>INDEX('Project Pipeline'!$B$8:$B$130,MATCH($B759,'Project Pipeline'!$A$7:$A$130,0),1)</f>
        <v>10000</v>
      </c>
      <c r="G759" s="32">
        <f>INDEX('Project Pipeline'!$B$8:$B$130,MATCH($B759,'Project Pipeline'!$A$7:$A$130,0)+3,1)*12</f>
        <v>4800</v>
      </c>
      <c r="H759" s="7">
        <f>(INDEX('Project Pipeline'!$B$8:$B$130,MATCH($B759,'Project Pipeline'!$A$7:$A$130,0)+6,1)*INDEX('Project Pipeline'!$B$8:$B$130,MATCH($B759,'Project Pipeline'!$A$7:$A$130,0)+13,1)+INDEX('Project Pipeline'!$B$8:$B$130,MATCH($B759,'Project Pipeline'!$A$7:$A$130,0)+7,1)*(INDEX('Project Pipeline'!$B$8:$B$130,MATCH($B759,'Project Pipeline'!$A$7:$A$130,0)+14,1)-INDEX('Project Pipeline'!$B$8:$B$130,MATCH($B759,'Project Pipeline'!$A$7:$A$130,0)+13,1)))/INDEX('Project Pipeline'!$B$8:$B$130,MATCH($B759,'Project Pipeline'!$A$7:$A$130,0)+14,1)</f>
        <v>0.75</v>
      </c>
      <c r="I759" s="6">
        <f>INDEX('Project Pipeline'!$B$8:$B$130,MATCH($B759,'Project Pipeline'!$A$7:$A$130,0)+13,1)</f>
        <v>57.680135957776329</v>
      </c>
      <c r="J759" s="6">
        <f>INDEX('Project Pipeline'!$B$8:$B$130,MATCH($B759,'Project Pipeline'!$A$7:$A$130,0)+14,1)</f>
        <v>60</v>
      </c>
    </row>
    <row r="760" spans="1:10" x14ac:dyDescent="0.2">
      <c r="A760" s="604">
        <f t="shared" si="114"/>
        <v>37</v>
      </c>
      <c r="B760" s="604" t="s">
        <v>464</v>
      </c>
      <c r="C760" s="2">
        <f t="shared" si="115"/>
        <v>12</v>
      </c>
      <c r="D760" s="28" t="str">
        <f t="shared" si="110"/>
        <v>037-012</v>
      </c>
      <c r="E760" s="604">
        <f t="shared" si="111"/>
        <v>47</v>
      </c>
      <c r="F760" s="32">
        <f>INDEX('Project Pipeline'!$B$8:$B$130,MATCH($B760,'Project Pipeline'!$A$7:$A$130,0),1)</f>
        <v>10000</v>
      </c>
      <c r="G760" s="32">
        <f>INDEX('Project Pipeline'!$B$8:$B$130,MATCH($B760,'Project Pipeline'!$A$7:$A$130,0)+3,1)*12</f>
        <v>4800</v>
      </c>
      <c r="H760" s="7">
        <f>(INDEX('Project Pipeline'!$B$8:$B$130,MATCH($B760,'Project Pipeline'!$A$7:$A$130,0)+6,1)*INDEX('Project Pipeline'!$B$8:$B$130,MATCH($B760,'Project Pipeline'!$A$7:$A$130,0)+13,1)+INDEX('Project Pipeline'!$B$8:$B$130,MATCH($B760,'Project Pipeline'!$A$7:$A$130,0)+7,1)*(INDEX('Project Pipeline'!$B$8:$B$130,MATCH($B760,'Project Pipeline'!$A$7:$A$130,0)+14,1)-INDEX('Project Pipeline'!$B$8:$B$130,MATCH($B760,'Project Pipeline'!$A$7:$A$130,0)+13,1)))/INDEX('Project Pipeline'!$B$8:$B$130,MATCH($B760,'Project Pipeline'!$A$7:$A$130,0)+14,1)</f>
        <v>0.75</v>
      </c>
      <c r="I760" s="6">
        <f>INDEX('Project Pipeline'!$B$8:$B$130,MATCH($B760,'Project Pipeline'!$A$7:$A$130,0)+13,1)</f>
        <v>57.680135957776329</v>
      </c>
      <c r="J760" s="6">
        <f>INDEX('Project Pipeline'!$B$8:$B$130,MATCH($B760,'Project Pipeline'!$A$7:$A$130,0)+14,1)</f>
        <v>60</v>
      </c>
    </row>
    <row r="761" spans="1:10" x14ac:dyDescent="0.2">
      <c r="A761" s="604">
        <f t="shared" si="114"/>
        <v>37</v>
      </c>
      <c r="B761" s="604" t="s">
        <v>14</v>
      </c>
      <c r="C761" s="2">
        <f t="shared" si="115"/>
        <v>13</v>
      </c>
      <c r="D761" s="28" t="str">
        <f t="shared" si="110"/>
        <v>037-013</v>
      </c>
      <c r="E761" s="604">
        <f t="shared" si="111"/>
        <v>38</v>
      </c>
      <c r="F761" s="32">
        <f>INDEX('Project Pipeline'!$B$8:$B$130,MATCH($B761,'Project Pipeline'!$A$7:$A$130,0),1)</f>
        <v>2000</v>
      </c>
      <c r="G761" s="32">
        <f>INDEX('Project Pipeline'!$B$8:$B$130,MATCH($B761,'Project Pipeline'!$A$7:$A$130,0)+3,1)*12</f>
        <v>2400</v>
      </c>
      <c r="H761" s="7">
        <f>(INDEX('Project Pipeline'!$B$8:$B$130,MATCH($B761,'Project Pipeline'!$A$7:$A$130,0)+6,1)*INDEX('Project Pipeline'!$B$8:$B$130,MATCH($B761,'Project Pipeline'!$A$7:$A$130,0)+13,1)+INDEX('Project Pipeline'!$B$8:$B$130,MATCH($B761,'Project Pipeline'!$A$7:$A$130,0)+7,1)*(INDEX('Project Pipeline'!$B$8:$B$130,MATCH($B761,'Project Pipeline'!$A$7:$A$130,0)+14,1)-INDEX('Project Pipeline'!$B$8:$B$130,MATCH($B761,'Project Pipeline'!$A$7:$A$130,0)+13,1)))/INDEX('Project Pipeline'!$B$8:$B$130,MATCH($B761,'Project Pipeline'!$A$7:$A$130,0)+14,1)</f>
        <v>0.75</v>
      </c>
      <c r="I761" s="6">
        <f>INDEX('Project Pipeline'!$B$8:$B$130,MATCH($B761,'Project Pipeline'!$A$7:$A$130,0)+13,1)</f>
        <v>21.124739598583997</v>
      </c>
      <c r="J761" s="6">
        <f>INDEX('Project Pipeline'!$B$8:$B$130,MATCH($B761,'Project Pipeline'!$A$7:$A$130,0)+14,1)</f>
        <v>60</v>
      </c>
    </row>
    <row r="762" spans="1:10" x14ac:dyDescent="0.2">
      <c r="A762" s="604">
        <f t="shared" si="114"/>
        <v>37</v>
      </c>
      <c r="B762" s="604" t="s">
        <v>14</v>
      </c>
      <c r="C762" s="2">
        <f t="shared" si="115"/>
        <v>14</v>
      </c>
      <c r="D762" s="28" t="str">
        <f t="shared" si="110"/>
        <v>037-014</v>
      </c>
      <c r="E762" s="604">
        <f t="shared" si="111"/>
        <v>40</v>
      </c>
      <c r="F762" s="32">
        <f>INDEX('Project Pipeline'!$B$8:$B$130,MATCH($B762,'Project Pipeline'!$A$7:$A$130,0),1)</f>
        <v>2000</v>
      </c>
      <c r="G762" s="32">
        <f>INDEX('Project Pipeline'!$B$8:$B$130,MATCH($B762,'Project Pipeline'!$A$7:$A$130,0)+3,1)*12</f>
        <v>2400</v>
      </c>
      <c r="H762" s="7">
        <f>(INDEX('Project Pipeline'!$B$8:$B$130,MATCH($B762,'Project Pipeline'!$A$7:$A$130,0)+6,1)*INDEX('Project Pipeline'!$B$8:$B$130,MATCH($B762,'Project Pipeline'!$A$7:$A$130,0)+13,1)+INDEX('Project Pipeline'!$B$8:$B$130,MATCH($B762,'Project Pipeline'!$A$7:$A$130,0)+7,1)*(INDEX('Project Pipeline'!$B$8:$B$130,MATCH($B762,'Project Pipeline'!$A$7:$A$130,0)+14,1)-INDEX('Project Pipeline'!$B$8:$B$130,MATCH($B762,'Project Pipeline'!$A$7:$A$130,0)+13,1)))/INDEX('Project Pipeline'!$B$8:$B$130,MATCH($B762,'Project Pipeline'!$A$7:$A$130,0)+14,1)</f>
        <v>0.75</v>
      </c>
      <c r="I762" s="6">
        <f>INDEX('Project Pipeline'!$B$8:$B$130,MATCH($B762,'Project Pipeline'!$A$7:$A$130,0)+13,1)</f>
        <v>21.124739598583997</v>
      </c>
      <c r="J762" s="6">
        <f>INDEX('Project Pipeline'!$B$8:$B$130,MATCH($B762,'Project Pipeline'!$A$7:$A$130,0)+14,1)</f>
        <v>60</v>
      </c>
    </row>
    <row r="763" spans="1:10" x14ac:dyDescent="0.2">
      <c r="A763" s="604">
        <f t="shared" si="114"/>
        <v>37</v>
      </c>
      <c r="B763" s="604" t="s">
        <v>14</v>
      </c>
      <c r="C763" s="2">
        <f t="shared" si="115"/>
        <v>15</v>
      </c>
      <c r="D763" s="28" t="str">
        <f t="shared" si="110"/>
        <v>037-015</v>
      </c>
      <c r="E763" s="604">
        <f t="shared" si="111"/>
        <v>42</v>
      </c>
      <c r="F763" s="32">
        <f>INDEX('Project Pipeline'!$B$8:$B$130,MATCH($B763,'Project Pipeline'!$A$7:$A$130,0),1)</f>
        <v>2000</v>
      </c>
      <c r="G763" s="32">
        <f>INDEX('Project Pipeline'!$B$8:$B$130,MATCH($B763,'Project Pipeline'!$A$7:$A$130,0)+3,1)*12</f>
        <v>2400</v>
      </c>
      <c r="H763" s="7">
        <f>(INDEX('Project Pipeline'!$B$8:$B$130,MATCH($B763,'Project Pipeline'!$A$7:$A$130,0)+6,1)*INDEX('Project Pipeline'!$B$8:$B$130,MATCH($B763,'Project Pipeline'!$A$7:$A$130,0)+13,1)+INDEX('Project Pipeline'!$B$8:$B$130,MATCH($B763,'Project Pipeline'!$A$7:$A$130,0)+7,1)*(INDEX('Project Pipeline'!$B$8:$B$130,MATCH($B763,'Project Pipeline'!$A$7:$A$130,0)+14,1)-INDEX('Project Pipeline'!$B$8:$B$130,MATCH($B763,'Project Pipeline'!$A$7:$A$130,0)+13,1)))/INDEX('Project Pipeline'!$B$8:$B$130,MATCH($B763,'Project Pipeline'!$A$7:$A$130,0)+14,1)</f>
        <v>0.75</v>
      </c>
      <c r="I763" s="6">
        <f>INDEX('Project Pipeline'!$B$8:$B$130,MATCH($B763,'Project Pipeline'!$A$7:$A$130,0)+13,1)</f>
        <v>21.124739598583997</v>
      </c>
      <c r="J763" s="6">
        <f>INDEX('Project Pipeline'!$B$8:$B$130,MATCH($B763,'Project Pipeline'!$A$7:$A$130,0)+14,1)</f>
        <v>60</v>
      </c>
    </row>
    <row r="764" spans="1:10" x14ac:dyDescent="0.2">
      <c r="A764" s="604">
        <f t="shared" si="114"/>
        <v>37</v>
      </c>
      <c r="B764" s="604" t="s">
        <v>14</v>
      </c>
      <c r="C764" s="2">
        <f t="shared" si="115"/>
        <v>16</v>
      </c>
      <c r="D764" s="28" t="str">
        <f t="shared" si="110"/>
        <v>037-016</v>
      </c>
      <c r="E764" s="604">
        <f t="shared" si="111"/>
        <v>44</v>
      </c>
      <c r="F764" s="32">
        <f>INDEX('Project Pipeline'!$B$8:$B$130,MATCH($B764,'Project Pipeline'!$A$7:$A$130,0),1)</f>
        <v>2000</v>
      </c>
      <c r="G764" s="32">
        <f>INDEX('Project Pipeline'!$B$8:$B$130,MATCH($B764,'Project Pipeline'!$A$7:$A$130,0)+3,1)*12</f>
        <v>2400</v>
      </c>
      <c r="H764" s="7">
        <f>(INDEX('Project Pipeline'!$B$8:$B$130,MATCH($B764,'Project Pipeline'!$A$7:$A$130,0)+6,1)*INDEX('Project Pipeline'!$B$8:$B$130,MATCH($B764,'Project Pipeline'!$A$7:$A$130,0)+13,1)+INDEX('Project Pipeline'!$B$8:$B$130,MATCH($B764,'Project Pipeline'!$A$7:$A$130,0)+7,1)*(INDEX('Project Pipeline'!$B$8:$B$130,MATCH($B764,'Project Pipeline'!$A$7:$A$130,0)+14,1)-INDEX('Project Pipeline'!$B$8:$B$130,MATCH($B764,'Project Pipeline'!$A$7:$A$130,0)+13,1)))/INDEX('Project Pipeline'!$B$8:$B$130,MATCH($B764,'Project Pipeline'!$A$7:$A$130,0)+14,1)</f>
        <v>0.75</v>
      </c>
      <c r="I764" s="6">
        <f>INDEX('Project Pipeline'!$B$8:$B$130,MATCH($B764,'Project Pipeline'!$A$7:$A$130,0)+13,1)</f>
        <v>21.124739598583997</v>
      </c>
      <c r="J764" s="6">
        <f>INDEX('Project Pipeline'!$B$8:$B$130,MATCH($B764,'Project Pipeline'!$A$7:$A$130,0)+14,1)</f>
        <v>60</v>
      </c>
    </row>
    <row r="765" spans="1:10" x14ac:dyDescent="0.2">
      <c r="A765" s="604">
        <f t="shared" si="114"/>
        <v>37</v>
      </c>
      <c r="B765" s="604" t="s">
        <v>14</v>
      </c>
      <c r="C765" s="2">
        <f t="shared" si="115"/>
        <v>17</v>
      </c>
      <c r="D765" s="28" t="str">
        <f t="shared" si="110"/>
        <v>037-017</v>
      </c>
      <c r="E765" s="604">
        <f t="shared" si="111"/>
        <v>46</v>
      </c>
      <c r="F765" s="32">
        <f>INDEX('Project Pipeline'!$B$8:$B$130,MATCH($B765,'Project Pipeline'!$A$7:$A$130,0),1)</f>
        <v>2000</v>
      </c>
      <c r="G765" s="32">
        <f>INDEX('Project Pipeline'!$B$8:$B$130,MATCH($B765,'Project Pipeline'!$A$7:$A$130,0)+3,1)*12</f>
        <v>2400</v>
      </c>
      <c r="H765" s="7">
        <f>(INDEX('Project Pipeline'!$B$8:$B$130,MATCH($B765,'Project Pipeline'!$A$7:$A$130,0)+6,1)*INDEX('Project Pipeline'!$B$8:$B$130,MATCH($B765,'Project Pipeline'!$A$7:$A$130,0)+13,1)+INDEX('Project Pipeline'!$B$8:$B$130,MATCH($B765,'Project Pipeline'!$A$7:$A$130,0)+7,1)*(INDEX('Project Pipeline'!$B$8:$B$130,MATCH($B765,'Project Pipeline'!$A$7:$A$130,0)+14,1)-INDEX('Project Pipeline'!$B$8:$B$130,MATCH($B765,'Project Pipeline'!$A$7:$A$130,0)+13,1)))/INDEX('Project Pipeline'!$B$8:$B$130,MATCH($B765,'Project Pipeline'!$A$7:$A$130,0)+14,1)</f>
        <v>0.75</v>
      </c>
      <c r="I765" s="6">
        <f>INDEX('Project Pipeline'!$B$8:$B$130,MATCH($B765,'Project Pipeline'!$A$7:$A$130,0)+13,1)</f>
        <v>21.124739598583997</v>
      </c>
      <c r="J765" s="6">
        <f>INDEX('Project Pipeline'!$B$8:$B$130,MATCH($B765,'Project Pipeline'!$A$7:$A$130,0)+14,1)</f>
        <v>60</v>
      </c>
    </row>
    <row r="766" spans="1:10" x14ac:dyDescent="0.2">
      <c r="A766" s="604">
        <f t="shared" si="114"/>
        <v>37</v>
      </c>
      <c r="B766" s="604" t="s">
        <v>14</v>
      </c>
      <c r="C766" s="2">
        <f t="shared" si="115"/>
        <v>18</v>
      </c>
      <c r="D766" s="28" t="str">
        <f t="shared" si="110"/>
        <v>037-018</v>
      </c>
      <c r="E766" s="604">
        <f t="shared" si="111"/>
        <v>48</v>
      </c>
      <c r="F766" s="32">
        <f>INDEX('Project Pipeline'!$B$8:$B$130,MATCH($B766,'Project Pipeline'!$A$7:$A$130,0),1)</f>
        <v>2000</v>
      </c>
      <c r="G766" s="32">
        <f>INDEX('Project Pipeline'!$B$8:$B$130,MATCH($B766,'Project Pipeline'!$A$7:$A$130,0)+3,1)*12</f>
        <v>2400</v>
      </c>
      <c r="H766" s="7">
        <f>(INDEX('Project Pipeline'!$B$8:$B$130,MATCH($B766,'Project Pipeline'!$A$7:$A$130,0)+6,1)*INDEX('Project Pipeline'!$B$8:$B$130,MATCH($B766,'Project Pipeline'!$A$7:$A$130,0)+13,1)+INDEX('Project Pipeline'!$B$8:$B$130,MATCH($B766,'Project Pipeline'!$A$7:$A$130,0)+7,1)*(INDEX('Project Pipeline'!$B$8:$B$130,MATCH($B766,'Project Pipeline'!$A$7:$A$130,0)+14,1)-INDEX('Project Pipeline'!$B$8:$B$130,MATCH($B766,'Project Pipeline'!$A$7:$A$130,0)+13,1)))/INDEX('Project Pipeline'!$B$8:$B$130,MATCH($B766,'Project Pipeline'!$A$7:$A$130,0)+14,1)</f>
        <v>0.75</v>
      </c>
      <c r="I766" s="6">
        <f>INDEX('Project Pipeline'!$B$8:$B$130,MATCH($B766,'Project Pipeline'!$A$7:$A$130,0)+13,1)</f>
        <v>21.124739598583997</v>
      </c>
      <c r="J766" s="6">
        <f>INDEX('Project Pipeline'!$B$8:$B$130,MATCH($B766,'Project Pipeline'!$A$7:$A$130,0)+14,1)</f>
        <v>60</v>
      </c>
    </row>
    <row r="767" spans="1:10" x14ac:dyDescent="0.2">
      <c r="A767" s="604">
        <f t="shared" si="114"/>
        <v>37</v>
      </c>
      <c r="B767" s="604" t="s">
        <v>41</v>
      </c>
      <c r="C767" s="2">
        <f t="shared" si="115"/>
        <v>19</v>
      </c>
      <c r="D767" s="28" t="str">
        <f t="shared" si="110"/>
        <v>037-019</v>
      </c>
      <c r="E767" s="604">
        <f t="shared" si="111"/>
        <v>42</v>
      </c>
      <c r="F767" s="32">
        <f>INDEX('Project Pipeline'!$B$8:$B$130,MATCH($B767,'Project Pipeline'!$A$7:$A$130,0),1)</f>
        <v>25000</v>
      </c>
      <c r="G767" s="32">
        <f>INDEX('Project Pipeline'!$B$8:$B$130,MATCH($B767,'Project Pipeline'!$A$7:$A$130,0)+3,1)*12</f>
        <v>24000</v>
      </c>
      <c r="H767" s="7">
        <f>(INDEX('Project Pipeline'!$B$8:$B$130,MATCH($B767,'Project Pipeline'!$A$7:$A$130,0)+6,1)*INDEX('Project Pipeline'!$B$8:$B$130,MATCH($B767,'Project Pipeline'!$A$7:$A$130,0)+13,1)+INDEX('Project Pipeline'!$B$8:$B$130,MATCH($B767,'Project Pipeline'!$A$7:$A$130,0)+7,1)*(INDEX('Project Pipeline'!$B$8:$B$130,MATCH($B767,'Project Pipeline'!$A$7:$A$130,0)+14,1)-INDEX('Project Pipeline'!$B$8:$B$130,MATCH($B767,'Project Pipeline'!$A$7:$A$130,0)+13,1)))/INDEX('Project Pipeline'!$B$8:$B$130,MATCH($B767,'Project Pipeline'!$A$7:$A$130,0)+14,1)</f>
        <v>0.74999999999999989</v>
      </c>
      <c r="I767" s="6">
        <f>INDEX('Project Pipeline'!$B$8:$B$130,MATCH($B767,'Project Pipeline'!$A$7:$A$130,0)+13,1)</f>
        <v>26.772988721793375</v>
      </c>
      <c r="J767" s="6">
        <f>INDEX('Project Pipeline'!$B$8:$B$130,MATCH($B767,'Project Pipeline'!$A$7:$A$130,0)+14,1)</f>
        <v>120</v>
      </c>
    </row>
    <row r="768" spans="1:10" x14ac:dyDescent="0.2">
      <c r="A768" s="604">
        <f t="shared" si="114"/>
        <v>37</v>
      </c>
      <c r="B768" s="604" t="s">
        <v>41</v>
      </c>
      <c r="C768" s="2">
        <f t="shared" si="115"/>
        <v>20</v>
      </c>
      <c r="D768" s="28" t="str">
        <f t="shared" si="110"/>
        <v>037-020</v>
      </c>
      <c r="E768" s="604">
        <f t="shared" si="111"/>
        <v>48</v>
      </c>
      <c r="F768" s="32">
        <f>INDEX('Project Pipeline'!$B$8:$B$130,MATCH($B768,'Project Pipeline'!$A$7:$A$130,0),1)</f>
        <v>25000</v>
      </c>
      <c r="G768" s="32">
        <f>INDEX('Project Pipeline'!$B$8:$B$130,MATCH($B768,'Project Pipeline'!$A$7:$A$130,0)+3,1)*12</f>
        <v>24000</v>
      </c>
      <c r="H768" s="7">
        <f>(INDEX('Project Pipeline'!$B$8:$B$130,MATCH($B768,'Project Pipeline'!$A$7:$A$130,0)+6,1)*INDEX('Project Pipeline'!$B$8:$B$130,MATCH($B768,'Project Pipeline'!$A$7:$A$130,0)+13,1)+INDEX('Project Pipeline'!$B$8:$B$130,MATCH($B768,'Project Pipeline'!$A$7:$A$130,0)+7,1)*(INDEX('Project Pipeline'!$B$8:$B$130,MATCH($B768,'Project Pipeline'!$A$7:$A$130,0)+14,1)-INDEX('Project Pipeline'!$B$8:$B$130,MATCH($B768,'Project Pipeline'!$A$7:$A$130,0)+13,1)))/INDEX('Project Pipeline'!$B$8:$B$130,MATCH($B768,'Project Pipeline'!$A$7:$A$130,0)+14,1)</f>
        <v>0.74999999999999989</v>
      </c>
      <c r="I768" s="6">
        <f>INDEX('Project Pipeline'!$B$8:$B$130,MATCH($B768,'Project Pipeline'!$A$7:$A$130,0)+13,1)</f>
        <v>26.772988721793375</v>
      </c>
      <c r="J768" s="6">
        <f>INDEX('Project Pipeline'!$B$8:$B$130,MATCH($B768,'Project Pipeline'!$A$7:$A$130,0)+14,1)</f>
        <v>120</v>
      </c>
    </row>
    <row r="769" spans="1:10" x14ac:dyDescent="0.2">
      <c r="A769" s="604">
        <f>A749+1</f>
        <v>38</v>
      </c>
      <c r="B769" s="604" t="s">
        <v>15</v>
      </c>
      <c r="C769" s="2">
        <v>1</v>
      </c>
      <c r="D769" s="28" t="str">
        <f t="shared" si="110"/>
        <v>038-001</v>
      </c>
      <c r="E769" s="604">
        <f t="shared" si="111"/>
        <v>36</v>
      </c>
      <c r="F769" s="32">
        <f>INDEX('Project Pipeline'!$B$8:$B$130,MATCH($B769,'Project Pipeline'!$A$7:$A$130,0),1)</f>
        <v>15000</v>
      </c>
      <c r="G769" s="32">
        <f>INDEX('Project Pipeline'!$B$8:$B$130,MATCH($B769,'Project Pipeline'!$A$7:$A$130,0)+3,1)*12</f>
        <v>6000</v>
      </c>
      <c r="H769" s="7">
        <f>(INDEX('Project Pipeline'!$B$8:$B$130,MATCH($B769,'Project Pipeline'!$A$7:$A$130,0)+6,1)*INDEX('Project Pipeline'!$B$8:$B$130,MATCH($B769,'Project Pipeline'!$A$7:$A$130,0)+13,1)+INDEX('Project Pipeline'!$B$8:$B$130,MATCH($B769,'Project Pipeline'!$A$7:$A$130,0)+7,1)*(INDEX('Project Pipeline'!$B$8:$B$130,MATCH($B769,'Project Pipeline'!$A$7:$A$130,0)+14,1)-INDEX('Project Pipeline'!$B$8:$B$130,MATCH($B769,'Project Pipeline'!$A$7:$A$130,0)+13,1)))/INDEX('Project Pipeline'!$B$8:$B$130,MATCH($B769,'Project Pipeline'!$A$7:$A$130,0)+14,1)</f>
        <v>0.75</v>
      </c>
      <c r="I769" s="6">
        <f>INDEX('Project Pipeline'!$B$8:$B$130,MATCH($B769,'Project Pipeline'!$A$7:$A$130,0)+13,1)</f>
        <v>71.513178015521419</v>
      </c>
      <c r="J769" s="6">
        <f>INDEX('Project Pipeline'!$B$8:$B$130,MATCH($B769,'Project Pipeline'!$A$7:$A$130,0)+14,1)</f>
        <v>96</v>
      </c>
    </row>
    <row r="770" spans="1:10" x14ac:dyDescent="0.2">
      <c r="A770" s="604">
        <f t="shared" ref="A770:A788" si="116">A750+1</f>
        <v>38</v>
      </c>
      <c r="B770" s="604" t="s">
        <v>15</v>
      </c>
      <c r="C770" s="2">
        <f t="shared" ref="C770:C788" si="117">C769+1</f>
        <v>2</v>
      </c>
      <c r="D770" s="28" t="str">
        <f t="shared" si="110"/>
        <v>038-002</v>
      </c>
      <c r="E770" s="604">
        <f t="shared" si="111"/>
        <v>40</v>
      </c>
      <c r="F770" s="32">
        <f>INDEX('Project Pipeline'!$B$8:$B$130,MATCH($B770,'Project Pipeline'!$A$7:$A$130,0),1)</f>
        <v>15000</v>
      </c>
      <c r="G770" s="32">
        <f>INDEX('Project Pipeline'!$B$8:$B$130,MATCH($B770,'Project Pipeline'!$A$7:$A$130,0)+3,1)*12</f>
        <v>6000</v>
      </c>
      <c r="H770" s="7">
        <f>(INDEX('Project Pipeline'!$B$8:$B$130,MATCH($B770,'Project Pipeline'!$A$7:$A$130,0)+6,1)*INDEX('Project Pipeline'!$B$8:$B$130,MATCH($B770,'Project Pipeline'!$A$7:$A$130,0)+13,1)+INDEX('Project Pipeline'!$B$8:$B$130,MATCH($B770,'Project Pipeline'!$A$7:$A$130,0)+7,1)*(INDEX('Project Pipeline'!$B$8:$B$130,MATCH($B770,'Project Pipeline'!$A$7:$A$130,0)+14,1)-INDEX('Project Pipeline'!$B$8:$B$130,MATCH($B770,'Project Pipeline'!$A$7:$A$130,0)+13,1)))/INDEX('Project Pipeline'!$B$8:$B$130,MATCH($B770,'Project Pipeline'!$A$7:$A$130,0)+14,1)</f>
        <v>0.75</v>
      </c>
      <c r="I770" s="6">
        <f>INDEX('Project Pipeline'!$B$8:$B$130,MATCH($B770,'Project Pipeline'!$A$7:$A$130,0)+13,1)</f>
        <v>71.513178015521419</v>
      </c>
      <c r="J770" s="6">
        <f>INDEX('Project Pipeline'!$B$8:$B$130,MATCH($B770,'Project Pipeline'!$A$7:$A$130,0)+14,1)</f>
        <v>96</v>
      </c>
    </row>
    <row r="771" spans="1:10" x14ac:dyDescent="0.2">
      <c r="A771" s="604">
        <f t="shared" si="116"/>
        <v>38</v>
      </c>
      <c r="B771" s="604" t="s">
        <v>15</v>
      </c>
      <c r="C771" s="2">
        <f t="shared" si="117"/>
        <v>3</v>
      </c>
      <c r="D771" s="28" t="str">
        <f t="shared" si="110"/>
        <v>038-003</v>
      </c>
      <c r="E771" s="604">
        <f t="shared" si="111"/>
        <v>43</v>
      </c>
      <c r="F771" s="32">
        <f>INDEX('Project Pipeline'!$B$8:$B$130,MATCH($B771,'Project Pipeline'!$A$7:$A$130,0),1)</f>
        <v>15000</v>
      </c>
      <c r="G771" s="32">
        <f>INDEX('Project Pipeline'!$B$8:$B$130,MATCH($B771,'Project Pipeline'!$A$7:$A$130,0)+3,1)*12</f>
        <v>6000</v>
      </c>
      <c r="H771" s="7">
        <f>(INDEX('Project Pipeline'!$B$8:$B$130,MATCH($B771,'Project Pipeline'!$A$7:$A$130,0)+6,1)*INDEX('Project Pipeline'!$B$8:$B$130,MATCH($B771,'Project Pipeline'!$A$7:$A$130,0)+13,1)+INDEX('Project Pipeline'!$B$8:$B$130,MATCH($B771,'Project Pipeline'!$A$7:$A$130,0)+7,1)*(INDEX('Project Pipeline'!$B$8:$B$130,MATCH($B771,'Project Pipeline'!$A$7:$A$130,0)+14,1)-INDEX('Project Pipeline'!$B$8:$B$130,MATCH($B771,'Project Pipeline'!$A$7:$A$130,0)+13,1)))/INDEX('Project Pipeline'!$B$8:$B$130,MATCH($B771,'Project Pipeline'!$A$7:$A$130,0)+14,1)</f>
        <v>0.75</v>
      </c>
      <c r="I771" s="6">
        <f>INDEX('Project Pipeline'!$B$8:$B$130,MATCH($B771,'Project Pipeline'!$A$7:$A$130,0)+13,1)</f>
        <v>71.513178015521419</v>
      </c>
      <c r="J771" s="6">
        <f>INDEX('Project Pipeline'!$B$8:$B$130,MATCH($B771,'Project Pipeline'!$A$7:$A$130,0)+14,1)</f>
        <v>96</v>
      </c>
    </row>
    <row r="772" spans="1:10" x14ac:dyDescent="0.2">
      <c r="A772" s="604">
        <f t="shared" si="116"/>
        <v>38</v>
      </c>
      <c r="B772" s="604" t="s">
        <v>15</v>
      </c>
      <c r="C772" s="2">
        <f t="shared" si="117"/>
        <v>4</v>
      </c>
      <c r="D772" s="28" t="str">
        <f t="shared" si="110"/>
        <v>038-004</v>
      </c>
      <c r="E772" s="604">
        <f t="shared" si="111"/>
        <v>45</v>
      </c>
      <c r="F772" s="32">
        <f>INDEX('Project Pipeline'!$B$8:$B$130,MATCH($B772,'Project Pipeline'!$A$7:$A$130,0),1)</f>
        <v>15000</v>
      </c>
      <c r="G772" s="32">
        <f>INDEX('Project Pipeline'!$B$8:$B$130,MATCH($B772,'Project Pipeline'!$A$7:$A$130,0)+3,1)*12</f>
        <v>6000</v>
      </c>
      <c r="H772" s="7">
        <f>(INDEX('Project Pipeline'!$B$8:$B$130,MATCH($B772,'Project Pipeline'!$A$7:$A$130,0)+6,1)*INDEX('Project Pipeline'!$B$8:$B$130,MATCH($B772,'Project Pipeline'!$A$7:$A$130,0)+13,1)+INDEX('Project Pipeline'!$B$8:$B$130,MATCH($B772,'Project Pipeline'!$A$7:$A$130,0)+7,1)*(INDEX('Project Pipeline'!$B$8:$B$130,MATCH($B772,'Project Pipeline'!$A$7:$A$130,0)+14,1)-INDEX('Project Pipeline'!$B$8:$B$130,MATCH($B772,'Project Pipeline'!$A$7:$A$130,0)+13,1)))/INDEX('Project Pipeline'!$B$8:$B$130,MATCH($B772,'Project Pipeline'!$A$7:$A$130,0)+14,1)</f>
        <v>0.75</v>
      </c>
      <c r="I772" s="6">
        <f>INDEX('Project Pipeline'!$B$8:$B$130,MATCH($B772,'Project Pipeline'!$A$7:$A$130,0)+13,1)</f>
        <v>71.513178015521419</v>
      </c>
      <c r="J772" s="6">
        <f>INDEX('Project Pipeline'!$B$8:$B$130,MATCH($B772,'Project Pipeline'!$A$7:$A$130,0)+14,1)</f>
        <v>96</v>
      </c>
    </row>
    <row r="773" spans="1:10" x14ac:dyDescent="0.2">
      <c r="A773" s="604">
        <f t="shared" si="116"/>
        <v>38</v>
      </c>
      <c r="B773" s="604" t="s">
        <v>463</v>
      </c>
      <c r="C773" s="2">
        <f t="shared" si="117"/>
        <v>5</v>
      </c>
      <c r="D773" s="28" t="str">
        <f t="shared" si="110"/>
        <v>038-005</v>
      </c>
      <c r="E773" s="604">
        <f t="shared" si="111"/>
        <v>46</v>
      </c>
      <c r="F773" s="32">
        <f>INDEX('Project Pipeline'!$B$8:$B$130,MATCH($B773,'Project Pipeline'!$A$7:$A$130,0),1)</f>
        <v>20000</v>
      </c>
      <c r="G773" s="32">
        <f>INDEX('Project Pipeline'!$B$8:$B$130,MATCH($B773,'Project Pipeline'!$A$7:$A$130,0)+3,1)*12</f>
        <v>30000</v>
      </c>
      <c r="H773" s="7">
        <f>(INDEX('Project Pipeline'!$B$8:$B$130,MATCH($B773,'Project Pipeline'!$A$7:$A$130,0)+6,1)*INDEX('Project Pipeline'!$B$8:$B$130,MATCH($B773,'Project Pipeline'!$A$7:$A$130,0)+13,1)+INDEX('Project Pipeline'!$B$8:$B$130,MATCH($B773,'Project Pipeline'!$A$7:$A$130,0)+7,1)*(INDEX('Project Pipeline'!$B$8:$B$130,MATCH($B773,'Project Pipeline'!$A$7:$A$130,0)+14,1)-INDEX('Project Pipeline'!$B$8:$B$130,MATCH($B773,'Project Pipeline'!$A$7:$A$130,0)+13,1)))/INDEX('Project Pipeline'!$B$8:$B$130,MATCH($B773,'Project Pipeline'!$A$7:$A$130,0)+14,1)</f>
        <v>0.75</v>
      </c>
      <c r="I773" s="6">
        <f>INDEX('Project Pipeline'!$B$8:$B$130,MATCH($B773,'Project Pipeline'!$A$7:$A$130,0)+13,1)</f>
        <v>28.691659673197091</v>
      </c>
      <c r="J773" s="6">
        <f>INDEX('Project Pipeline'!$B$8:$B$130,MATCH($B773,'Project Pipeline'!$A$7:$A$130,0)+14,1)</f>
        <v>60</v>
      </c>
    </row>
    <row r="774" spans="1:10" x14ac:dyDescent="0.2">
      <c r="A774" s="604">
        <f t="shared" si="116"/>
        <v>38</v>
      </c>
      <c r="B774" s="604" t="s">
        <v>463</v>
      </c>
      <c r="C774" s="2">
        <f t="shared" si="117"/>
        <v>6</v>
      </c>
      <c r="D774" s="28" t="str">
        <f t="shared" si="110"/>
        <v>038-006</v>
      </c>
      <c r="E774" s="604">
        <f t="shared" si="111"/>
        <v>46</v>
      </c>
      <c r="F774" s="32">
        <f>INDEX('Project Pipeline'!$B$8:$B$130,MATCH($B774,'Project Pipeline'!$A$7:$A$130,0),1)</f>
        <v>20000</v>
      </c>
      <c r="G774" s="32">
        <f>INDEX('Project Pipeline'!$B$8:$B$130,MATCH($B774,'Project Pipeline'!$A$7:$A$130,0)+3,1)*12</f>
        <v>30000</v>
      </c>
      <c r="H774" s="7">
        <f>(INDEX('Project Pipeline'!$B$8:$B$130,MATCH($B774,'Project Pipeline'!$A$7:$A$130,0)+6,1)*INDEX('Project Pipeline'!$B$8:$B$130,MATCH($B774,'Project Pipeline'!$A$7:$A$130,0)+13,1)+INDEX('Project Pipeline'!$B$8:$B$130,MATCH($B774,'Project Pipeline'!$A$7:$A$130,0)+7,1)*(INDEX('Project Pipeline'!$B$8:$B$130,MATCH($B774,'Project Pipeline'!$A$7:$A$130,0)+14,1)-INDEX('Project Pipeline'!$B$8:$B$130,MATCH($B774,'Project Pipeline'!$A$7:$A$130,0)+13,1)))/INDEX('Project Pipeline'!$B$8:$B$130,MATCH($B774,'Project Pipeline'!$A$7:$A$130,0)+14,1)</f>
        <v>0.75</v>
      </c>
      <c r="I774" s="6">
        <f>INDEX('Project Pipeline'!$B$8:$B$130,MATCH($B774,'Project Pipeline'!$A$7:$A$130,0)+13,1)</f>
        <v>28.691659673197091</v>
      </c>
      <c r="J774" s="6">
        <f>INDEX('Project Pipeline'!$B$8:$B$130,MATCH($B774,'Project Pipeline'!$A$7:$A$130,0)+14,1)</f>
        <v>60</v>
      </c>
    </row>
    <row r="775" spans="1:10" x14ac:dyDescent="0.2">
      <c r="A775" s="604">
        <f t="shared" si="116"/>
        <v>38</v>
      </c>
      <c r="B775" s="604" t="s">
        <v>463</v>
      </c>
      <c r="C775" s="2">
        <f t="shared" si="117"/>
        <v>7</v>
      </c>
      <c r="D775" s="28" t="str">
        <f t="shared" si="110"/>
        <v>038-007</v>
      </c>
      <c r="E775" s="604">
        <f t="shared" si="111"/>
        <v>47</v>
      </c>
      <c r="F775" s="32">
        <f>INDEX('Project Pipeline'!$B$8:$B$130,MATCH($B775,'Project Pipeline'!$A$7:$A$130,0),1)</f>
        <v>20000</v>
      </c>
      <c r="G775" s="32">
        <f>INDEX('Project Pipeline'!$B$8:$B$130,MATCH($B775,'Project Pipeline'!$A$7:$A$130,0)+3,1)*12</f>
        <v>30000</v>
      </c>
      <c r="H775" s="7">
        <f>(INDEX('Project Pipeline'!$B$8:$B$130,MATCH($B775,'Project Pipeline'!$A$7:$A$130,0)+6,1)*INDEX('Project Pipeline'!$B$8:$B$130,MATCH($B775,'Project Pipeline'!$A$7:$A$130,0)+13,1)+INDEX('Project Pipeline'!$B$8:$B$130,MATCH($B775,'Project Pipeline'!$A$7:$A$130,0)+7,1)*(INDEX('Project Pipeline'!$B$8:$B$130,MATCH($B775,'Project Pipeline'!$A$7:$A$130,0)+14,1)-INDEX('Project Pipeline'!$B$8:$B$130,MATCH($B775,'Project Pipeline'!$A$7:$A$130,0)+13,1)))/INDEX('Project Pipeline'!$B$8:$B$130,MATCH($B775,'Project Pipeline'!$A$7:$A$130,0)+14,1)</f>
        <v>0.75</v>
      </c>
      <c r="I775" s="6">
        <f>INDEX('Project Pipeline'!$B$8:$B$130,MATCH($B775,'Project Pipeline'!$A$7:$A$130,0)+13,1)</f>
        <v>28.691659673197091</v>
      </c>
      <c r="J775" s="6">
        <f>INDEX('Project Pipeline'!$B$8:$B$130,MATCH($B775,'Project Pipeline'!$A$7:$A$130,0)+14,1)</f>
        <v>60</v>
      </c>
    </row>
    <row r="776" spans="1:10" x14ac:dyDescent="0.2">
      <c r="A776" s="604">
        <f t="shared" si="116"/>
        <v>38</v>
      </c>
      <c r="B776" s="604" t="s">
        <v>463</v>
      </c>
      <c r="C776" s="2">
        <f t="shared" si="117"/>
        <v>8</v>
      </c>
      <c r="D776" s="28" t="str">
        <f t="shared" si="110"/>
        <v>038-008</v>
      </c>
      <c r="E776" s="604">
        <f t="shared" si="111"/>
        <v>47</v>
      </c>
      <c r="F776" s="32">
        <f>INDEX('Project Pipeline'!$B$8:$B$130,MATCH($B776,'Project Pipeline'!$A$7:$A$130,0),1)</f>
        <v>20000</v>
      </c>
      <c r="G776" s="32">
        <f>INDEX('Project Pipeline'!$B$8:$B$130,MATCH($B776,'Project Pipeline'!$A$7:$A$130,0)+3,1)*12</f>
        <v>30000</v>
      </c>
      <c r="H776" s="7">
        <f>(INDEX('Project Pipeline'!$B$8:$B$130,MATCH($B776,'Project Pipeline'!$A$7:$A$130,0)+6,1)*INDEX('Project Pipeline'!$B$8:$B$130,MATCH($B776,'Project Pipeline'!$A$7:$A$130,0)+13,1)+INDEX('Project Pipeline'!$B$8:$B$130,MATCH($B776,'Project Pipeline'!$A$7:$A$130,0)+7,1)*(INDEX('Project Pipeline'!$B$8:$B$130,MATCH($B776,'Project Pipeline'!$A$7:$A$130,0)+14,1)-INDEX('Project Pipeline'!$B$8:$B$130,MATCH($B776,'Project Pipeline'!$A$7:$A$130,0)+13,1)))/INDEX('Project Pipeline'!$B$8:$B$130,MATCH($B776,'Project Pipeline'!$A$7:$A$130,0)+14,1)</f>
        <v>0.75</v>
      </c>
      <c r="I776" s="6">
        <f>INDEX('Project Pipeline'!$B$8:$B$130,MATCH($B776,'Project Pipeline'!$A$7:$A$130,0)+13,1)</f>
        <v>28.691659673197091</v>
      </c>
      <c r="J776" s="6">
        <f>INDEX('Project Pipeline'!$B$8:$B$130,MATCH($B776,'Project Pipeline'!$A$7:$A$130,0)+14,1)</f>
        <v>60</v>
      </c>
    </row>
    <row r="777" spans="1:10" x14ac:dyDescent="0.2">
      <c r="A777" s="604">
        <f t="shared" si="116"/>
        <v>38</v>
      </c>
      <c r="B777" s="604" t="s">
        <v>464</v>
      </c>
      <c r="C777" s="2">
        <f t="shared" si="117"/>
        <v>9</v>
      </c>
      <c r="D777" s="28" t="str">
        <f t="shared" ref="D777:D840" si="118">TEXT(A777,"000")&amp;"-"&amp;TEXT(C777,"000")</f>
        <v>038-009</v>
      </c>
      <c r="E777" s="604">
        <f t="shared" si="111"/>
        <v>38</v>
      </c>
      <c r="F777" s="32">
        <f>INDEX('Project Pipeline'!$B$8:$B$130,MATCH($B777,'Project Pipeline'!$A$7:$A$130,0),1)</f>
        <v>10000</v>
      </c>
      <c r="G777" s="32">
        <f>INDEX('Project Pipeline'!$B$8:$B$130,MATCH($B777,'Project Pipeline'!$A$7:$A$130,0)+3,1)*12</f>
        <v>4800</v>
      </c>
      <c r="H777" s="7">
        <f>(INDEX('Project Pipeline'!$B$8:$B$130,MATCH($B777,'Project Pipeline'!$A$7:$A$130,0)+6,1)*INDEX('Project Pipeline'!$B$8:$B$130,MATCH($B777,'Project Pipeline'!$A$7:$A$130,0)+13,1)+INDEX('Project Pipeline'!$B$8:$B$130,MATCH($B777,'Project Pipeline'!$A$7:$A$130,0)+7,1)*(INDEX('Project Pipeline'!$B$8:$B$130,MATCH($B777,'Project Pipeline'!$A$7:$A$130,0)+14,1)-INDEX('Project Pipeline'!$B$8:$B$130,MATCH($B777,'Project Pipeline'!$A$7:$A$130,0)+13,1)))/INDEX('Project Pipeline'!$B$8:$B$130,MATCH($B777,'Project Pipeline'!$A$7:$A$130,0)+14,1)</f>
        <v>0.75</v>
      </c>
      <c r="I777" s="6">
        <f>INDEX('Project Pipeline'!$B$8:$B$130,MATCH($B777,'Project Pipeline'!$A$7:$A$130,0)+13,1)</f>
        <v>57.680135957776329</v>
      </c>
      <c r="J777" s="6">
        <f>INDEX('Project Pipeline'!$B$8:$B$130,MATCH($B777,'Project Pipeline'!$A$7:$A$130,0)+14,1)</f>
        <v>60</v>
      </c>
    </row>
    <row r="778" spans="1:10" x14ac:dyDescent="0.2">
      <c r="A778" s="604">
        <f t="shared" si="116"/>
        <v>38</v>
      </c>
      <c r="B778" s="604" t="s">
        <v>464</v>
      </c>
      <c r="C778" s="2">
        <f t="shared" si="117"/>
        <v>10</v>
      </c>
      <c r="D778" s="28" t="str">
        <f t="shared" si="118"/>
        <v>038-010</v>
      </c>
      <c r="E778" s="604">
        <f t="shared" ref="E778:E828" si="119">E758</f>
        <v>41</v>
      </c>
      <c r="F778" s="32">
        <f>INDEX('Project Pipeline'!$B$8:$B$130,MATCH($B778,'Project Pipeline'!$A$7:$A$130,0),1)</f>
        <v>10000</v>
      </c>
      <c r="G778" s="32">
        <f>INDEX('Project Pipeline'!$B$8:$B$130,MATCH($B778,'Project Pipeline'!$A$7:$A$130,0)+3,1)*12</f>
        <v>4800</v>
      </c>
      <c r="H778" s="7">
        <f>(INDEX('Project Pipeline'!$B$8:$B$130,MATCH($B778,'Project Pipeline'!$A$7:$A$130,0)+6,1)*INDEX('Project Pipeline'!$B$8:$B$130,MATCH($B778,'Project Pipeline'!$A$7:$A$130,0)+13,1)+INDEX('Project Pipeline'!$B$8:$B$130,MATCH($B778,'Project Pipeline'!$A$7:$A$130,0)+7,1)*(INDEX('Project Pipeline'!$B$8:$B$130,MATCH($B778,'Project Pipeline'!$A$7:$A$130,0)+14,1)-INDEX('Project Pipeline'!$B$8:$B$130,MATCH($B778,'Project Pipeline'!$A$7:$A$130,0)+13,1)))/INDEX('Project Pipeline'!$B$8:$B$130,MATCH($B778,'Project Pipeline'!$A$7:$A$130,0)+14,1)</f>
        <v>0.75</v>
      </c>
      <c r="I778" s="6">
        <f>INDEX('Project Pipeline'!$B$8:$B$130,MATCH($B778,'Project Pipeline'!$A$7:$A$130,0)+13,1)</f>
        <v>57.680135957776329</v>
      </c>
      <c r="J778" s="6">
        <f>INDEX('Project Pipeline'!$B$8:$B$130,MATCH($B778,'Project Pipeline'!$A$7:$A$130,0)+14,1)</f>
        <v>60</v>
      </c>
    </row>
    <row r="779" spans="1:10" x14ac:dyDescent="0.2">
      <c r="A779" s="604">
        <f t="shared" si="116"/>
        <v>38</v>
      </c>
      <c r="B779" s="604" t="s">
        <v>464</v>
      </c>
      <c r="C779" s="2">
        <f t="shared" si="117"/>
        <v>11</v>
      </c>
      <c r="D779" s="28" t="str">
        <f t="shared" si="118"/>
        <v>038-011</v>
      </c>
      <c r="E779" s="604">
        <f t="shared" si="119"/>
        <v>44</v>
      </c>
      <c r="F779" s="32">
        <f>INDEX('Project Pipeline'!$B$8:$B$130,MATCH($B779,'Project Pipeline'!$A$7:$A$130,0),1)</f>
        <v>10000</v>
      </c>
      <c r="G779" s="32">
        <f>INDEX('Project Pipeline'!$B$8:$B$130,MATCH($B779,'Project Pipeline'!$A$7:$A$130,0)+3,1)*12</f>
        <v>4800</v>
      </c>
      <c r="H779" s="7">
        <f>(INDEX('Project Pipeline'!$B$8:$B$130,MATCH($B779,'Project Pipeline'!$A$7:$A$130,0)+6,1)*INDEX('Project Pipeline'!$B$8:$B$130,MATCH($B779,'Project Pipeline'!$A$7:$A$130,0)+13,1)+INDEX('Project Pipeline'!$B$8:$B$130,MATCH($B779,'Project Pipeline'!$A$7:$A$130,0)+7,1)*(INDEX('Project Pipeline'!$B$8:$B$130,MATCH($B779,'Project Pipeline'!$A$7:$A$130,0)+14,1)-INDEX('Project Pipeline'!$B$8:$B$130,MATCH($B779,'Project Pipeline'!$A$7:$A$130,0)+13,1)))/INDEX('Project Pipeline'!$B$8:$B$130,MATCH($B779,'Project Pipeline'!$A$7:$A$130,0)+14,1)</f>
        <v>0.75</v>
      </c>
      <c r="I779" s="6">
        <f>INDEX('Project Pipeline'!$B$8:$B$130,MATCH($B779,'Project Pipeline'!$A$7:$A$130,0)+13,1)</f>
        <v>57.680135957776329</v>
      </c>
      <c r="J779" s="6">
        <f>INDEX('Project Pipeline'!$B$8:$B$130,MATCH($B779,'Project Pipeline'!$A$7:$A$130,0)+14,1)</f>
        <v>60</v>
      </c>
    </row>
    <row r="780" spans="1:10" x14ac:dyDescent="0.2">
      <c r="A780" s="604">
        <f t="shared" si="116"/>
        <v>38</v>
      </c>
      <c r="B780" s="604" t="s">
        <v>464</v>
      </c>
      <c r="C780" s="2">
        <f t="shared" si="117"/>
        <v>12</v>
      </c>
      <c r="D780" s="28" t="str">
        <f t="shared" si="118"/>
        <v>038-012</v>
      </c>
      <c r="E780" s="604">
        <f t="shared" si="119"/>
        <v>47</v>
      </c>
      <c r="F780" s="32">
        <f>INDEX('Project Pipeline'!$B$8:$B$130,MATCH($B780,'Project Pipeline'!$A$7:$A$130,0),1)</f>
        <v>10000</v>
      </c>
      <c r="G780" s="32">
        <f>INDEX('Project Pipeline'!$B$8:$B$130,MATCH($B780,'Project Pipeline'!$A$7:$A$130,0)+3,1)*12</f>
        <v>4800</v>
      </c>
      <c r="H780" s="7">
        <f>(INDEX('Project Pipeline'!$B$8:$B$130,MATCH($B780,'Project Pipeline'!$A$7:$A$130,0)+6,1)*INDEX('Project Pipeline'!$B$8:$B$130,MATCH($B780,'Project Pipeline'!$A$7:$A$130,0)+13,1)+INDEX('Project Pipeline'!$B$8:$B$130,MATCH($B780,'Project Pipeline'!$A$7:$A$130,0)+7,1)*(INDEX('Project Pipeline'!$B$8:$B$130,MATCH($B780,'Project Pipeline'!$A$7:$A$130,0)+14,1)-INDEX('Project Pipeline'!$B$8:$B$130,MATCH($B780,'Project Pipeline'!$A$7:$A$130,0)+13,1)))/INDEX('Project Pipeline'!$B$8:$B$130,MATCH($B780,'Project Pipeline'!$A$7:$A$130,0)+14,1)</f>
        <v>0.75</v>
      </c>
      <c r="I780" s="6">
        <f>INDEX('Project Pipeline'!$B$8:$B$130,MATCH($B780,'Project Pipeline'!$A$7:$A$130,0)+13,1)</f>
        <v>57.680135957776329</v>
      </c>
      <c r="J780" s="6">
        <f>INDEX('Project Pipeline'!$B$8:$B$130,MATCH($B780,'Project Pipeline'!$A$7:$A$130,0)+14,1)</f>
        <v>60</v>
      </c>
    </row>
    <row r="781" spans="1:10" x14ac:dyDescent="0.2">
      <c r="A781" s="604">
        <f t="shared" si="116"/>
        <v>38</v>
      </c>
      <c r="B781" s="604" t="s">
        <v>14</v>
      </c>
      <c r="C781" s="2">
        <f t="shared" si="117"/>
        <v>13</v>
      </c>
      <c r="D781" s="28" t="str">
        <f t="shared" si="118"/>
        <v>038-013</v>
      </c>
      <c r="E781" s="604">
        <f t="shared" si="119"/>
        <v>38</v>
      </c>
      <c r="F781" s="32">
        <f>INDEX('Project Pipeline'!$B$8:$B$130,MATCH($B781,'Project Pipeline'!$A$7:$A$130,0),1)</f>
        <v>2000</v>
      </c>
      <c r="G781" s="32">
        <f>INDEX('Project Pipeline'!$B$8:$B$130,MATCH($B781,'Project Pipeline'!$A$7:$A$130,0)+3,1)*12</f>
        <v>2400</v>
      </c>
      <c r="H781" s="7">
        <f>(INDEX('Project Pipeline'!$B$8:$B$130,MATCH($B781,'Project Pipeline'!$A$7:$A$130,0)+6,1)*INDEX('Project Pipeline'!$B$8:$B$130,MATCH($B781,'Project Pipeline'!$A$7:$A$130,0)+13,1)+INDEX('Project Pipeline'!$B$8:$B$130,MATCH($B781,'Project Pipeline'!$A$7:$A$130,0)+7,1)*(INDEX('Project Pipeline'!$B$8:$B$130,MATCH($B781,'Project Pipeline'!$A$7:$A$130,0)+14,1)-INDEX('Project Pipeline'!$B$8:$B$130,MATCH($B781,'Project Pipeline'!$A$7:$A$130,0)+13,1)))/INDEX('Project Pipeline'!$B$8:$B$130,MATCH($B781,'Project Pipeline'!$A$7:$A$130,0)+14,1)</f>
        <v>0.75</v>
      </c>
      <c r="I781" s="6">
        <f>INDEX('Project Pipeline'!$B$8:$B$130,MATCH($B781,'Project Pipeline'!$A$7:$A$130,0)+13,1)</f>
        <v>21.124739598583997</v>
      </c>
      <c r="J781" s="6">
        <f>INDEX('Project Pipeline'!$B$8:$B$130,MATCH($B781,'Project Pipeline'!$A$7:$A$130,0)+14,1)</f>
        <v>60</v>
      </c>
    </row>
    <row r="782" spans="1:10" x14ac:dyDescent="0.2">
      <c r="A782" s="604">
        <f t="shared" si="116"/>
        <v>38</v>
      </c>
      <c r="B782" s="604" t="s">
        <v>14</v>
      </c>
      <c r="C782" s="2">
        <f t="shared" si="117"/>
        <v>14</v>
      </c>
      <c r="D782" s="28" t="str">
        <f t="shared" si="118"/>
        <v>038-014</v>
      </c>
      <c r="E782" s="604">
        <f t="shared" si="119"/>
        <v>40</v>
      </c>
      <c r="F782" s="32">
        <f>INDEX('Project Pipeline'!$B$8:$B$130,MATCH($B782,'Project Pipeline'!$A$7:$A$130,0),1)</f>
        <v>2000</v>
      </c>
      <c r="G782" s="32">
        <f>INDEX('Project Pipeline'!$B$8:$B$130,MATCH($B782,'Project Pipeline'!$A$7:$A$130,0)+3,1)*12</f>
        <v>2400</v>
      </c>
      <c r="H782" s="7">
        <f>(INDEX('Project Pipeline'!$B$8:$B$130,MATCH($B782,'Project Pipeline'!$A$7:$A$130,0)+6,1)*INDEX('Project Pipeline'!$B$8:$B$130,MATCH($B782,'Project Pipeline'!$A$7:$A$130,0)+13,1)+INDEX('Project Pipeline'!$B$8:$B$130,MATCH($B782,'Project Pipeline'!$A$7:$A$130,0)+7,1)*(INDEX('Project Pipeline'!$B$8:$B$130,MATCH($B782,'Project Pipeline'!$A$7:$A$130,0)+14,1)-INDEX('Project Pipeline'!$B$8:$B$130,MATCH($B782,'Project Pipeline'!$A$7:$A$130,0)+13,1)))/INDEX('Project Pipeline'!$B$8:$B$130,MATCH($B782,'Project Pipeline'!$A$7:$A$130,0)+14,1)</f>
        <v>0.75</v>
      </c>
      <c r="I782" s="6">
        <f>INDEX('Project Pipeline'!$B$8:$B$130,MATCH($B782,'Project Pipeline'!$A$7:$A$130,0)+13,1)</f>
        <v>21.124739598583997</v>
      </c>
      <c r="J782" s="6">
        <f>INDEX('Project Pipeline'!$B$8:$B$130,MATCH($B782,'Project Pipeline'!$A$7:$A$130,0)+14,1)</f>
        <v>60</v>
      </c>
    </row>
    <row r="783" spans="1:10" x14ac:dyDescent="0.2">
      <c r="A783" s="604">
        <f t="shared" si="116"/>
        <v>38</v>
      </c>
      <c r="B783" s="604" t="s">
        <v>14</v>
      </c>
      <c r="C783" s="2">
        <f t="shared" si="117"/>
        <v>15</v>
      </c>
      <c r="D783" s="28" t="str">
        <f t="shared" si="118"/>
        <v>038-015</v>
      </c>
      <c r="E783" s="604">
        <f t="shared" si="119"/>
        <v>42</v>
      </c>
      <c r="F783" s="32">
        <f>INDEX('Project Pipeline'!$B$8:$B$130,MATCH($B783,'Project Pipeline'!$A$7:$A$130,0),1)</f>
        <v>2000</v>
      </c>
      <c r="G783" s="32">
        <f>INDEX('Project Pipeline'!$B$8:$B$130,MATCH($B783,'Project Pipeline'!$A$7:$A$130,0)+3,1)*12</f>
        <v>2400</v>
      </c>
      <c r="H783" s="7">
        <f>(INDEX('Project Pipeline'!$B$8:$B$130,MATCH($B783,'Project Pipeline'!$A$7:$A$130,0)+6,1)*INDEX('Project Pipeline'!$B$8:$B$130,MATCH($B783,'Project Pipeline'!$A$7:$A$130,0)+13,1)+INDEX('Project Pipeline'!$B$8:$B$130,MATCH($B783,'Project Pipeline'!$A$7:$A$130,0)+7,1)*(INDEX('Project Pipeline'!$B$8:$B$130,MATCH($B783,'Project Pipeline'!$A$7:$A$130,0)+14,1)-INDEX('Project Pipeline'!$B$8:$B$130,MATCH($B783,'Project Pipeline'!$A$7:$A$130,0)+13,1)))/INDEX('Project Pipeline'!$B$8:$B$130,MATCH($B783,'Project Pipeline'!$A$7:$A$130,0)+14,1)</f>
        <v>0.75</v>
      </c>
      <c r="I783" s="6">
        <f>INDEX('Project Pipeline'!$B$8:$B$130,MATCH($B783,'Project Pipeline'!$A$7:$A$130,0)+13,1)</f>
        <v>21.124739598583997</v>
      </c>
      <c r="J783" s="6">
        <f>INDEX('Project Pipeline'!$B$8:$B$130,MATCH($B783,'Project Pipeline'!$A$7:$A$130,0)+14,1)</f>
        <v>60</v>
      </c>
    </row>
    <row r="784" spans="1:10" x14ac:dyDescent="0.2">
      <c r="A784" s="604">
        <f t="shared" si="116"/>
        <v>38</v>
      </c>
      <c r="B784" s="604" t="s">
        <v>14</v>
      </c>
      <c r="C784" s="2">
        <f t="shared" si="117"/>
        <v>16</v>
      </c>
      <c r="D784" s="28" t="str">
        <f t="shared" si="118"/>
        <v>038-016</v>
      </c>
      <c r="E784" s="604">
        <f t="shared" si="119"/>
        <v>44</v>
      </c>
      <c r="F784" s="32">
        <f>INDEX('Project Pipeline'!$B$8:$B$130,MATCH($B784,'Project Pipeline'!$A$7:$A$130,0),1)</f>
        <v>2000</v>
      </c>
      <c r="G784" s="32">
        <f>INDEX('Project Pipeline'!$B$8:$B$130,MATCH($B784,'Project Pipeline'!$A$7:$A$130,0)+3,1)*12</f>
        <v>2400</v>
      </c>
      <c r="H784" s="7">
        <f>(INDEX('Project Pipeline'!$B$8:$B$130,MATCH($B784,'Project Pipeline'!$A$7:$A$130,0)+6,1)*INDEX('Project Pipeline'!$B$8:$B$130,MATCH($B784,'Project Pipeline'!$A$7:$A$130,0)+13,1)+INDEX('Project Pipeline'!$B$8:$B$130,MATCH($B784,'Project Pipeline'!$A$7:$A$130,0)+7,1)*(INDEX('Project Pipeline'!$B$8:$B$130,MATCH($B784,'Project Pipeline'!$A$7:$A$130,0)+14,1)-INDEX('Project Pipeline'!$B$8:$B$130,MATCH($B784,'Project Pipeline'!$A$7:$A$130,0)+13,1)))/INDEX('Project Pipeline'!$B$8:$B$130,MATCH($B784,'Project Pipeline'!$A$7:$A$130,0)+14,1)</f>
        <v>0.75</v>
      </c>
      <c r="I784" s="6">
        <f>INDEX('Project Pipeline'!$B$8:$B$130,MATCH($B784,'Project Pipeline'!$A$7:$A$130,0)+13,1)</f>
        <v>21.124739598583997</v>
      </c>
      <c r="J784" s="6">
        <f>INDEX('Project Pipeline'!$B$8:$B$130,MATCH($B784,'Project Pipeline'!$A$7:$A$130,0)+14,1)</f>
        <v>60</v>
      </c>
    </row>
    <row r="785" spans="1:10" x14ac:dyDescent="0.2">
      <c r="A785" s="604">
        <f t="shared" si="116"/>
        <v>38</v>
      </c>
      <c r="B785" s="604" t="s">
        <v>14</v>
      </c>
      <c r="C785" s="2">
        <f t="shared" si="117"/>
        <v>17</v>
      </c>
      <c r="D785" s="28" t="str">
        <f t="shared" si="118"/>
        <v>038-017</v>
      </c>
      <c r="E785" s="604">
        <f t="shared" si="119"/>
        <v>46</v>
      </c>
      <c r="F785" s="32">
        <f>INDEX('Project Pipeline'!$B$8:$B$130,MATCH($B785,'Project Pipeline'!$A$7:$A$130,0),1)</f>
        <v>2000</v>
      </c>
      <c r="G785" s="32">
        <f>INDEX('Project Pipeline'!$B$8:$B$130,MATCH($B785,'Project Pipeline'!$A$7:$A$130,0)+3,1)*12</f>
        <v>2400</v>
      </c>
      <c r="H785" s="7">
        <f>(INDEX('Project Pipeline'!$B$8:$B$130,MATCH($B785,'Project Pipeline'!$A$7:$A$130,0)+6,1)*INDEX('Project Pipeline'!$B$8:$B$130,MATCH($B785,'Project Pipeline'!$A$7:$A$130,0)+13,1)+INDEX('Project Pipeline'!$B$8:$B$130,MATCH($B785,'Project Pipeline'!$A$7:$A$130,0)+7,1)*(INDEX('Project Pipeline'!$B$8:$B$130,MATCH($B785,'Project Pipeline'!$A$7:$A$130,0)+14,1)-INDEX('Project Pipeline'!$B$8:$B$130,MATCH($B785,'Project Pipeline'!$A$7:$A$130,0)+13,1)))/INDEX('Project Pipeline'!$B$8:$B$130,MATCH($B785,'Project Pipeline'!$A$7:$A$130,0)+14,1)</f>
        <v>0.75</v>
      </c>
      <c r="I785" s="6">
        <f>INDEX('Project Pipeline'!$B$8:$B$130,MATCH($B785,'Project Pipeline'!$A$7:$A$130,0)+13,1)</f>
        <v>21.124739598583997</v>
      </c>
      <c r="J785" s="6">
        <f>INDEX('Project Pipeline'!$B$8:$B$130,MATCH($B785,'Project Pipeline'!$A$7:$A$130,0)+14,1)</f>
        <v>60</v>
      </c>
    </row>
    <row r="786" spans="1:10" x14ac:dyDescent="0.2">
      <c r="A786" s="604">
        <f t="shared" si="116"/>
        <v>38</v>
      </c>
      <c r="B786" s="604" t="s">
        <v>14</v>
      </c>
      <c r="C786" s="2">
        <f t="shared" si="117"/>
        <v>18</v>
      </c>
      <c r="D786" s="28" t="str">
        <f t="shared" si="118"/>
        <v>038-018</v>
      </c>
      <c r="E786" s="604">
        <f t="shared" si="119"/>
        <v>48</v>
      </c>
      <c r="F786" s="32">
        <f>INDEX('Project Pipeline'!$B$8:$B$130,MATCH($B786,'Project Pipeline'!$A$7:$A$130,0),1)</f>
        <v>2000</v>
      </c>
      <c r="G786" s="32">
        <f>INDEX('Project Pipeline'!$B$8:$B$130,MATCH($B786,'Project Pipeline'!$A$7:$A$130,0)+3,1)*12</f>
        <v>2400</v>
      </c>
      <c r="H786" s="7">
        <f>(INDEX('Project Pipeline'!$B$8:$B$130,MATCH($B786,'Project Pipeline'!$A$7:$A$130,0)+6,1)*INDEX('Project Pipeline'!$B$8:$B$130,MATCH($B786,'Project Pipeline'!$A$7:$A$130,0)+13,1)+INDEX('Project Pipeline'!$B$8:$B$130,MATCH($B786,'Project Pipeline'!$A$7:$A$130,0)+7,1)*(INDEX('Project Pipeline'!$B$8:$B$130,MATCH($B786,'Project Pipeline'!$A$7:$A$130,0)+14,1)-INDEX('Project Pipeline'!$B$8:$B$130,MATCH($B786,'Project Pipeline'!$A$7:$A$130,0)+13,1)))/INDEX('Project Pipeline'!$B$8:$B$130,MATCH($B786,'Project Pipeline'!$A$7:$A$130,0)+14,1)</f>
        <v>0.75</v>
      </c>
      <c r="I786" s="6">
        <f>INDEX('Project Pipeline'!$B$8:$B$130,MATCH($B786,'Project Pipeline'!$A$7:$A$130,0)+13,1)</f>
        <v>21.124739598583997</v>
      </c>
      <c r="J786" s="6">
        <f>INDEX('Project Pipeline'!$B$8:$B$130,MATCH($B786,'Project Pipeline'!$A$7:$A$130,0)+14,1)</f>
        <v>60</v>
      </c>
    </row>
    <row r="787" spans="1:10" x14ac:dyDescent="0.2">
      <c r="A787" s="604">
        <f t="shared" si="116"/>
        <v>38</v>
      </c>
      <c r="B787" s="604" t="s">
        <v>41</v>
      </c>
      <c r="C787" s="2">
        <f t="shared" si="117"/>
        <v>19</v>
      </c>
      <c r="D787" s="28" t="str">
        <f t="shared" si="118"/>
        <v>038-019</v>
      </c>
      <c r="E787" s="604">
        <f t="shared" si="119"/>
        <v>42</v>
      </c>
      <c r="F787" s="32">
        <f>INDEX('Project Pipeline'!$B$8:$B$130,MATCH($B787,'Project Pipeline'!$A$7:$A$130,0),1)</f>
        <v>25000</v>
      </c>
      <c r="G787" s="32">
        <f>INDEX('Project Pipeline'!$B$8:$B$130,MATCH($B787,'Project Pipeline'!$A$7:$A$130,0)+3,1)*12</f>
        <v>24000</v>
      </c>
      <c r="H787" s="7">
        <f>(INDEX('Project Pipeline'!$B$8:$B$130,MATCH($B787,'Project Pipeline'!$A$7:$A$130,0)+6,1)*INDEX('Project Pipeline'!$B$8:$B$130,MATCH($B787,'Project Pipeline'!$A$7:$A$130,0)+13,1)+INDEX('Project Pipeline'!$B$8:$B$130,MATCH($B787,'Project Pipeline'!$A$7:$A$130,0)+7,1)*(INDEX('Project Pipeline'!$B$8:$B$130,MATCH($B787,'Project Pipeline'!$A$7:$A$130,0)+14,1)-INDEX('Project Pipeline'!$B$8:$B$130,MATCH($B787,'Project Pipeline'!$A$7:$A$130,0)+13,1)))/INDEX('Project Pipeline'!$B$8:$B$130,MATCH($B787,'Project Pipeline'!$A$7:$A$130,0)+14,1)</f>
        <v>0.74999999999999989</v>
      </c>
      <c r="I787" s="6">
        <f>INDEX('Project Pipeline'!$B$8:$B$130,MATCH($B787,'Project Pipeline'!$A$7:$A$130,0)+13,1)</f>
        <v>26.772988721793375</v>
      </c>
      <c r="J787" s="6">
        <f>INDEX('Project Pipeline'!$B$8:$B$130,MATCH($B787,'Project Pipeline'!$A$7:$A$130,0)+14,1)</f>
        <v>120</v>
      </c>
    </row>
    <row r="788" spans="1:10" x14ac:dyDescent="0.2">
      <c r="A788" s="604">
        <f t="shared" si="116"/>
        <v>38</v>
      </c>
      <c r="B788" s="604" t="s">
        <v>41</v>
      </c>
      <c r="C788" s="2">
        <f t="shared" si="117"/>
        <v>20</v>
      </c>
      <c r="D788" s="28" t="str">
        <f t="shared" si="118"/>
        <v>038-020</v>
      </c>
      <c r="E788" s="604">
        <f t="shared" si="119"/>
        <v>48</v>
      </c>
      <c r="F788" s="32">
        <f>INDEX('Project Pipeline'!$B$8:$B$130,MATCH($B788,'Project Pipeline'!$A$7:$A$130,0),1)</f>
        <v>25000</v>
      </c>
      <c r="G788" s="32">
        <f>INDEX('Project Pipeline'!$B$8:$B$130,MATCH($B788,'Project Pipeline'!$A$7:$A$130,0)+3,1)*12</f>
        <v>24000</v>
      </c>
      <c r="H788" s="7">
        <f>(INDEX('Project Pipeline'!$B$8:$B$130,MATCH($B788,'Project Pipeline'!$A$7:$A$130,0)+6,1)*INDEX('Project Pipeline'!$B$8:$B$130,MATCH($B788,'Project Pipeline'!$A$7:$A$130,0)+13,1)+INDEX('Project Pipeline'!$B$8:$B$130,MATCH($B788,'Project Pipeline'!$A$7:$A$130,0)+7,1)*(INDEX('Project Pipeline'!$B$8:$B$130,MATCH($B788,'Project Pipeline'!$A$7:$A$130,0)+14,1)-INDEX('Project Pipeline'!$B$8:$B$130,MATCH($B788,'Project Pipeline'!$A$7:$A$130,0)+13,1)))/INDEX('Project Pipeline'!$B$8:$B$130,MATCH($B788,'Project Pipeline'!$A$7:$A$130,0)+14,1)</f>
        <v>0.74999999999999989</v>
      </c>
      <c r="I788" s="6">
        <f>INDEX('Project Pipeline'!$B$8:$B$130,MATCH($B788,'Project Pipeline'!$A$7:$A$130,0)+13,1)</f>
        <v>26.772988721793375</v>
      </c>
      <c r="J788" s="6">
        <f>INDEX('Project Pipeline'!$B$8:$B$130,MATCH($B788,'Project Pipeline'!$A$7:$A$130,0)+14,1)</f>
        <v>120</v>
      </c>
    </row>
    <row r="789" spans="1:10" x14ac:dyDescent="0.2">
      <c r="A789" s="604">
        <f>A769+1</f>
        <v>39</v>
      </c>
      <c r="B789" s="604" t="s">
        <v>15</v>
      </c>
      <c r="C789" s="2">
        <v>1</v>
      </c>
      <c r="D789" s="28" t="str">
        <f t="shared" si="118"/>
        <v>039-001</v>
      </c>
      <c r="E789" s="604">
        <f t="shared" si="119"/>
        <v>36</v>
      </c>
      <c r="F789" s="32">
        <f>INDEX('Project Pipeline'!$B$8:$B$130,MATCH($B789,'Project Pipeline'!$A$7:$A$130,0),1)</f>
        <v>15000</v>
      </c>
      <c r="G789" s="32">
        <f>INDEX('Project Pipeline'!$B$8:$B$130,MATCH($B789,'Project Pipeline'!$A$7:$A$130,0)+3,1)*12</f>
        <v>6000</v>
      </c>
      <c r="H789" s="7">
        <f>(INDEX('Project Pipeline'!$B$8:$B$130,MATCH($B789,'Project Pipeline'!$A$7:$A$130,0)+6,1)*INDEX('Project Pipeline'!$B$8:$B$130,MATCH($B789,'Project Pipeline'!$A$7:$A$130,0)+13,1)+INDEX('Project Pipeline'!$B$8:$B$130,MATCH($B789,'Project Pipeline'!$A$7:$A$130,0)+7,1)*(INDEX('Project Pipeline'!$B$8:$B$130,MATCH($B789,'Project Pipeline'!$A$7:$A$130,0)+14,1)-INDEX('Project Pipeline'!$B$8:$B$130,MATCH($B789,'Project Pipeline'!$A$7:$A$130,0)+13,1)))/INDEX('Project Pipeline'!$B$8:$B$130,MATCH($B789,'Project Pipeline'!$A$7:$A$130,0)+14,1)</f>
        <v>0.75</v>
      </c>
      <c r="I789" s="6">
        <f>INDEX('Project Pipeline'!$B$8:$B$130,MATCH($B789,'Project Pipeline'!$A$7:$A$130,0)+13,1)</f>
        <v>71.513178015521419</v>
      </c>
      <c r="J789" s="6">
        <f>INDEX('Project Pipeline'!$B$8:$B$130,MATCH($B789,'Project Pipeline'!$A$7:$A$130,0)+14,1)</f>
        <v>96</v>
      </c>
    </row>
    <row r="790" spans="1:10" x14ac:dyDescent="0.2">
      <c r="A790" s="604">
        <f t="shared" ref="A790:A808" si="120">A770+1</f>
        <v>39</v>
      </c>
      <c r="B790" s="604" t="s">
        <v>15</v>
      </c>
      <c r="C790" s="2">
        <f t="shared" ref="C790:C808" si="121">C789+1</f>
        <v>2</v>
      </c>
      <c r="D790" s="28" t="str">
        <f t="shared" si="118"/>
        <v>039-002</v>
      </c>
      <c r="E790" s="604">
        <f t="shared" si="119"/>
        <v>40</v>
      </c>
      <c r="F790" s="32">
        <f>INDEX('Project Pipeline'!$B$8:$B$130,MATCH($B790,'Project Pipeline'!$A$7:$A$130,0),1)</f>
        <v>15000</v>
      </c>
      <c r="G790" s="32">
        <f>INDEX('Project Pipeline'!$B$8:$B$130,MATCH($B790,'Project Pipeline'!$A$7:$A$130,0)+3,1)*12</f>
        <v>6000</v>
      </c>
      <c r="H790" s="7">
        <f>(INDEX('Project Pipeline'!$B$8:$B$130,MATCH($B790,'Project Pipeline'!$A$7:$A$130,0)+6,1)*INDEX('Project Pipeline'!$B$8:$B$130,MATCH($B790,'Project Pipeline'!$A$7:$A$130,0)+13,1)+INDEX('Project Pipeline'!$B$8:$B$130,MATCH($B790,'Project Pipeline'!$A$7:$A$130,0)+7,1)*(INDEX('Project Pipeline'!$B$8:$B$130,MATCH($B790,'Project Pipeline'!$A$7:$A$130,0)+14,1)-INDEX('Project Pipeline'!$B$8:$B$130,MATCH($B790,'Project Pipeline'!$A$7:$A$130,0)+13,1)))/INDEX('Project Pipeline'!$B$8:$B$130,MATCH($B790,'Project Pipeline'!$A$7:$A$130,0)+14,1)</f>
        <v>0.75</v>
      </c>
      <c r="I790" s="6">
        <f>INDEX('Project Pipeline'!$B$8:$B$130,MATCH($B790,'Project Pipeline'!$A$7:$A$130,0)+13,1)</f>
        <v>71.513178015521419</v>
      </c>
      <c r="J790" s="6">
        <f>INDEX('Project Pipeline'!$B$8:$B$130,MATCH($B790,'Project Pipeline'!$A$7:$A$130,0)+14,1)</f>
        <v>96</v>
      </c>
    </row>
    <row r="791" spans="1:10" x14ac:dyDescent="0.2">
      <c r="A791" s="604">
        <f t="shared" si="120"/>
        <v>39</v>
      </c>
      <c r="B791" s="604" t="s">
        <v>15</v>
      </c>
      <c r="C791" s="2">
        <f t="shared" si="121"/>
        <v>3</v>
      </c>
      <c r="D791" s="28" t="str">
        <f t="shared" si="118"/>
        <v>039-003</v>
      </c>
      <c r="E791" s="604">
        <f t="shared" si="119"/>
        <v>43</v>
      </c>
      <c r="F791" s="32">
        <f>INDEX('Project Pipeline'!$B$8:$B$130,MATCH($B791,'Project Pipeline'!$A$7:$A$130,0),1)</f>
        <v>15000</v>
      </c>
      <c r="G791" s="32">
        <f>INDEX('Project Pipeline'!$B$8:$B$130,MATCH($B791,'Project Pipeline'!$A$7:$A$130,0)+3,1)*12</f>
        <v>6000</v>
      </c>
      <c r="H791" s="7">
        <f>(INDEX('Project Pipeline'!$B$8:$B$130,MATCH($B791,'Project Pipeline'!$A$7:$A$130,0)+6,1)*INDEX('Project Pipeline'!$B$8:$B$130,MATCH($B791,'Project Pipeline'!$A$7:$A$130,0)+13,1)+INDEX('Project Pipeline'!$B$8:$B$130,MATCH($B791,'Project Pipeline'!$A$7:$A$130,0)+7,1)*(INDEX('Project Pipeline'!$B$8:$B$130,MATCH($B791,'Project Pipeline'!$A$7:$A$130,0)+14,1)-INDEX('Project Pipeline'!$B$8:$B$130,MATCH($B791,'Project Pipeline'!$A$7:$A$130,0)+13,1)))/INDEX('Project Pipeline'!$B$8:$B$130,MATCH($B791,'Project Pipeline'!$A$7:$A$130,0)+14,1)</f>
        <v>0.75</v>
      </c>
      <c r="I791" s="6">
        <f>INDEX('Project Pipeline'!$B$8:$B$130,MATCH($B791,'Project Pipeline'!$A$7:$A$130,0)+13,1)</f>
        <v>71.513178015521419</v>
      </c>
      <c r="J791" s="6">
        <f>INDEX('Project Pipeline'!$B$8:$B$130,MATCH($B791,'Project Pipeline'!$A$7:$A$130,0)+14,1)</f>
        <v>96</v>
      </c>
    </row>
    <row r="792" spans="1:10" x14ac:dyDescent="0.2">
      <c r="A792" s="604">
        <f t="shared" si="120"/>
        <v>39</v>
      </c>
      <c r="B792" s="604" t="s">
        <v>15</v>
      </c>
      <c r="C792" s="2">
        <f t="shared" si="121"/>
        <v>4</v>
      </c>
      <c r="D792" s="28" t="str">
        <f t="shared" si="118"/>
        <v>039-004</v>
      </c>
      <c r="E792" s="604">
        <f t="shared" si="119"/>
        <v>45</v>
      </c>
      <c r="F792" s="32">
        <f>INDEX('Project Pipeline'!$B$8:$B$130,MATCH($B792,'Project Pipeline'!$A$7:$A$130,0),1)</f>
        <v>15000</v>
      </c>
      <c r="G792" s="32">
        <f>INDEX('Project Pipeline'!$B$8:$B$130,MATCH($B792,'Project Pipeline'!$A$7:$A$130,0)+3,1)*12</f>
        <v>6000</v>
      </c>
      <c r="H792" s="7">
        <f>(INDEX('Project Pipeline'!$B$8:$B$130,MATCH($B792,'Project Pipeline'!$A$7:$A$130,0)+6,1)*INDEX('Project Pipeline'!$B$8:$B$130,MATCH($B792,'Project Pipeline'!$A$7:$A$130,0)+13,1)+INDEX('Project Pipeline'!$B$8:$B$130,MATCH($B792,'Project Pipeline'!$A$7:$A$130,0)+7,1)*(INDEX('Project Pipeline'!$B$8:$B$130,MATCH($B792,'Project Pipeline'!$A$7:$A$130,0)+14,1)-INDEX('Project Pipeline'!$B$8:$B$130,MATCH($B792,'Project Pipeline'!$A$7:$A$130,0)+13,1)))/INDEX('Project Pipeline'!$B$8:$B$130,MATCH($B792,'Project Pipeline'!$A$7:$A$130,0)+14,1)</f>
        <v>0.75</v>
      </c>
      <c r="I792" s="6">
        <f>INDEX('Project Pipeline'!$B$8:$B$130,MATCH($B792,'Project Pipeline'!$A$7:$A$130,0)+13,1)</f>
        <v>71.513178015521419</v>
      </c>
      <c r="J792" s="6">
        <f>INDEX('Project Pipeline'!$B$8:$B$130,MATCH($B792,'Project Pipeline'!$A$7:$A$130,0)+14,1)</f>
        <v>96</v>
      </c>
    </row>
    <row r="793" spans="1:10" x14ac:dyDescent="0.2">
      <c r="A793" s="604">
        <f t="shared" si="120"/>
        <v>39</v>
      </c>
      <c r="B793" s="604" t="s">
        <v>463</v>
      </c>
      <c r="C793" s="2">
        <f t="shared" si="121"/>
        <v>5</v>
      </c>
      <c r="D793" s="28" t="str">
        <f t="shared" si="118"/>
        <v>039-005</v>
      </c>
      <c r="E793" s="604">
        <f t="shared" si="119"/>
        <v>46</v>
      </c>
      <c r="F793" s="32">
        <f>INDEX('Project Pipeline'!$B$8:$B$130,MATCH($B793,'Project Pipeline'!$A$7:$A$130,0),1)</f>
        <v>20000</v>
      </c>
      <c r="G793" s="32">
        <f>INDEX('Project Pipeline'!$B$8:$B$130,MATCH($B793,'Project Pipeline'!$A$7:$A$130,0)+3,1)*12</f>
        <v>30000</v>
      </c>
      <c r="H793" s="7">
        <f>(INDEX('Project Pipeline'!$B$8:$B$130,MATCH($B793,'Project Pipeline'!$A$7:$A$130,0)+6,1)*INDEX('Project Pipeline'!$B$8:$B$130,MATCH($B793,'Project Pipeline'!$A$7:$A$130,0)+13,1)+INDEX('Project Pipeline'!$B$8:$B$130,MATCH($B793,'Project Pipeline'!$A$7:$A$130,0)+7,1)*(INDEX('Project Pipeline'!$B$8:$B$130,MATCH($B793,'Project Pipeline'!$A$7:$A$130,0)+14,1)-INDEX('Project Pipeline'!$B$8:$B$130,MATCH($B793,'Project Pipeline'!$A$7:$A$130,0)+13,1)))/INDEX('Project Pipeline'!$B$8:$B$130,MATCH($B793,'Project Pipeline'!$A$7:$A$130,0)+14,1)</f>
        <v>0.75</v>
      </c>
      <c r="I793" s="6">
        <f>INDEX('Project Pipeline'!$B$8:$B$130,MATCH($B793,'Project Pipeline'!$A$7:$A$130,0)+13,1)</f>
        <v>28.691659673197091</v>
      </c>
      <c r="J793" s="6">
        <f>INDEX('Project Pipeline'!$B$8:$B$130,MATCH($B793,'Project Pipeline'!$A$7:$A$130,0)+14,1)</f>
        <v>60</v>
      </c>
    </row>
    <row r="794" spans="1:10" x14ac:dyDescent="0.2">
      <c r="A794" s="604">
        <f t="shared" si="120"/>
        <v>39</v>
      </c>
      <c r="B794" s="604" t="s">
        <v>463</v>
      </c>
      <c r="C794" s="2">
        <f t="shared" si="121"/>
        <v>6</v>
      </c>
      <c r="D794" s="28" t="str">
        <f t="shared" si="118"/>
        <v>039-006</v>
      </c>
      <c r="E794" s="604">
        <f t="shared" si="119"/>
        <v>46</v>
      </c>
      <c r="F794" s="32">
        <f>INDEX('Project Pipeline'!$B$8:$B$130,MATCH($B794,'Project Pipeline'!$A$7:$A$130,0),1)</f>
        <v>20000</v>
      </c>
      <c r="G794" s="32">
        <f>INDEX('Project Pipeline'!$B$8:$B$130,MATCH($B794,'Project Pipeline'!$A$7:$A$130,0)+3,1)*12</f>
        <v>30000</v>
      </c>
      <c r="H794" s="7">
        <f>(INDEX('Project Pipeline'!$B$8:$B$130,MATCH($B794,'Project Pipeline'!$A$7:$A$130,0)+6,1)*INDEX('Project Pipeline'!$B$8:$B$130,MATCH($B794,'Project Pipeline'!$A$7:$A$130,0)+13,1)+INDEX('Project Pipeline'!$B$8:$B$130,MATCH($B794,'Project Pipeline'!$A$7:$A$130,0)+7,1)*(INDEX('Project Pipeline'!$B$8:$B$130,MATCH($B794,'Project Pipeline'!$A$7:$A$130,0)+14,1)-INDEX('Project Pipeline'!$B$8:$B$130,MATCH($B794,'Project Pipeline'!$A$7:$A$130,0)+13,1)))/INDEX('Project Pipeline'!$B$8:$B$130,MATCH($B794,'Project Pipeline'!$A$7:$A$130,0)+14,1)</f>
        <v>0.75</v>
      </c>
      <c r="I794" s="6">
        <f>INDEX('Project Pipeline'!$B$8:$B$130,MATCH($B794,'Project Pipeline'!$A$7:$A$130,0)+13,1)</f>
        <v>28.691659673197091</v>
      </c>
      <c r="J794" s="6">
        <f>INDEX('Project Pipeline'!$B$8:$B$130,MATCH($B794,'Project Pipeline'!$A$7:$A$130,0)+14,1)</f>
        <v>60</v>
      </c>
    </row>
    <row r="795" spans="1:10" x14ac:dyDescent="0.2">
      <c r="A795" s="604">
        <f t="shared" si="120"/>
        <v>39</v>
      </c>
      <c r="B795" s="604" t="s">
        <v>463</v>
      </c>
      <c r="C795" s="2">
        <f t="shared" si="121"/>
        <v>7</v>
      </c>
      <c r="D795" s="28" t="str">
        <f t="shared" si="118"/>
        <v>039-007</v>
      </c>
      <c r="E795" s="604">
        <f t="shared" si="119"/>
        <v>47</v>
      </c>
      <c r="F795" s="32">
        <f>INDEX('Project Pipeline'!$B$8:$B$130,MATCH($B795,'Project Pipeline'!$A$7:$A$130,0),1)</f>
        <v>20000</v>
      </c>
      <c r="G795" s="32">
        <f>INDEX('Project Pipeline'!$B$8:$B$130,MATCH($B795,'Project Pipeline'!$A$7:$A$130,0)+3,1)*12</f>
        <v>30000</v>
      </c>
      <c r="H795" s="7">
        <f>(INDEX('Project Pipeline'!$B$8:$B$130,MATCH($B795,'Project Pipeline'!$A$7:$A$130,0)+6,1)*INDEX('Project Pipeline'!$B$8:$B$130,MATCH($B795,'Project Pipeline'!$A$7:$A$130,0)+13,1)+INDEX('Project Pipeline'!$B$8:$B$130,MATCH($B795,'Project Pipeline'!$A$7:$A$130,0)+7,1)*(INDEX('Project Pipeline'!$B$8:$B$130,MATCH($B795,'Project Pipeline'!$A$7:$A$130,0)+14,1)-INDEX('Project Pipeline'!$B$8:$B$130,MATCH($B795,'Project Pipeline'!$A$7:$A$130,0)+13,1)))/INDEX('Project Pipeline'!$B$8:$B$130,MATCH($B795,'Project Pipeline'!$A$7:$A$130,0)+14,1)</f>
        <v>0.75</v>
      </c>
      <c r="I795" s="6">
        <f>INDEX('Project Pipeline'!$B$8:$B$130,MATCH($B795,'Project Pipeline'!$A$7:$A$130,0)+13,1)</f>
        <v>28.691659673197091</v>
      </c>
      <c r="J795" s="6">
        <f>INDEX('Project Pipeline'!$B$8:$B$130,MATCH($B795,'Project Pipeline'!$A$7:$A$130,0)+14,1)</f>
        <v>60</v>
      </c>
    </row>
    <row r="796" spans="1:10" x14ac:dyDescent="0.2">
      <c r="A796" s="604">
        <f t="shared" si="120"/>
        <v>39</v>
      </c>
      <c r="B796" s="604" t="s">
        <v>463</v>
      </c>
      <c r="C796" s="2">
        <f t="shared" si="121"/>
        <v>8</v>
      </c>
      <c r="D796" s="28" t="str">
        <f t="shared" si="118"/>
        <v>039-008</v>
      </c>
      <c r="E796" s="604">
        <f t="shared" si="119"/>
        <v>47</v>
      </c>
      <c r="F796" s="32">
        <f>INDEX('Project Pipeline'!$B$8:$B$130,MATCH($B796,'Project Pipeline'!$A$7:$A$130,0),1)</f>
        <v>20000</v>
      </c>
      <c r="G796" s="32">
        <f>INDEX('Project Pipeline'!$B$8:$B$130,MATCH($B796,'Project Pipeline'!$A$7:$A$130,0)+3,1)*12</f>
        <v>30000</v>
      </c>
      <c r="H796" s="7">
        <f>(INDEX('Project Pipeline'!$B$8:$B$130,MATCH($B796,'Project Pipeline'!$A$7:$A$130,0)+6,1)*INDEX('Project Pipeline'!$B$8:$B$130,MATCH($B796,'Project Pipeline'!$A$7:$A$130,0)+13,1)+INDEX('Project Pipeline'!$B$8:$B$130,MATCH($B796,'Project Pipeline'!$A$7:$A$130,0)+7,1)*(INDEX('Project Pipeline'!$B$8:$B$130,MATCH($B796,'Project Pipeline'!$A$7:$A$130,0)+14,1)-INDEX('Project Pipeline'!$B$8:$B$130,MATCH($B796,'Project Pipeline'!$A$7:$A$130,0)+13,1)))/INDEX('Project Pipeline'!$B$8:$B$130,MATCH($B796,'Project Pipeline'!$A$7:$A$130,0)+14,1)</f>
        <v>0.75</v>
      </c>
      <c r="I796" s="6">
        <f>INDEX('Project Pipeline'!$B$8:$B$130,MATCH($B796,'Project Pipeline'!$A$7:$A$130,0)+13,1)</f>
        <v>28.691659673197091</v>
      </c>
      <c r="J796" s="6">
        <f>INDEX('Project Pipeline'!$B$8:$B$130,MATCH($B796,'Project Pipeline'!$A$7:$A$130,0)+14,1)</f>
        <v>60</v>
      </c>
    </row>
    <row r="797" spans="1:10" x14ac:dyDescent="0.2">
      <c r="A797" s="604">
        <f t="shared" si="120"/>
        <v>39</v>
      </c>
      <c r="B797" s="604" t="s">
        <v>464</v>
      </c>
      <c r="C797" s="2">
        <f t="shared" si="121"/>
        <v>9</v>
      </c>
      <c r="D797" s="28" t="str">
        <f t="shared" si="118"/>
        <v>039-009</v>
      </c>
      <c r="E797" s="604">
        <f t="shared" si="119"/>
        <v>38</v>
      </c>
      <c r="F797" s="32">
        <f>INDEX('Project Pipeline'!$B$8:$B$130,MATCH($B797,'Project Pipeline'!$A$7:$A$130,0),1)</f>
        <v>10000</v>
      </c>
      <c r="G797" s="32">
        <f>INDEX('Project Pipeline'!$B$8:$B$130,MATCH($B797,'Project Pipeline'!$A$7:$A$130,0)+3,1)*12</f>
        <v>4800</v>
      </c>
      <c r="H797" s="7">
        <f>(INDEX('Project Pipeline'!$B$8:$B$130,MATCH($B797,'Project Pipeline'!$A$7:$A$130,0)+6,1)*INDEX('Project Pipeline'!$B$8:$B$130,MATCH($B797,'Project Pipeline'!$A$7:$A$130,0)+13,1)+INDEX('Project Pipeline'!$B$8:$B$130,MATCH($B797,'Project Pipeline'!$A$7:$A$130,0)+7,1)*(INDEX('Project Pipeline'!$B$8:$B$130,MATCH($B797,'Project Pipeline'!$A$7:$A$130,0)+14,1)-INDEX('Project Pipeline'!$B$8:$B$130,MATCH($B797,'Project Pipeline'!$A$7:$A$130,0)+13,1)))/INDEX('Project Pipeline'!$B$8:$B$130,MATCH($B797,'Project Pipeline'!$A$7:$A$130,0)+14,1)</f>
        <v>0.75</v>
      </c>
      <c r="I797" s="6">
        <f>INDEX('Project Pipeline'!$B$8:$B$130,MATCH($B797,'Project Pipeline'!$A$7:$A$130,0)+13,1)</f>
        <v>57.680135957776329</v>
      </c>
      <c r="J797" s="6">
        <f>INDEX('Project Pipeline'!$B$8:$B$130,MATCH($B797,'Project Pipeline'!$A$7:$A$130,0)+14,1)</f>
        <v>60</v>
      </c>
    </row>
    <row r="798" spans="1:10" x14ac:dyDescent="0.2">
      <c r="A798" s="604">
        <f t="shared" si="120"/>
        <v>39</v>
      </c>
      <c r="B798" s="604" t="s">
        <v>464</v>
      </c>
      <c r="C798" s="2">
        <f t="shared" si="121"/>
        <v>10</v>
      </c>
      <c r="D798" s="28" t="str">
        <f t="shared" si="118"/>
        <v>039-010</v>
      </c>
      <c r="E798" s="604">
        <f t="shared" si="119"/>
        <v>41</v>
      </c>
      <c r="F798" s="32">
        <f>INDEX('Project Pipeline'!$B$8:$B$130,MATCH($B798,'Project Pipeline'!$A$7:$A$130,0),1)</f>
        <v>10000</v>
      </c>
      <c r="G798" s="32">
        <f>INDEX('Project Pipeline'!$B$8:$B$130,MATCH($B798,'Project Pipeline'!$A$7:$A$130,0)+3,1)*12</f>
        <v>4800</v>
      </c>
      <c r="H798" s="7">
        <f>(INDEX('Project Pipeline'!$B$8:$B$130,MATCH($B798,'Project Pipeline'!$A$7:$A$130,0)+6,1)*INDEX('Project Pipeline'!$B$8:$B$130,MATCH($B798,'Project Pipeline'!$A$7:$A$130,0)+13,1)+INDEX('Project Pipeline'!$B$8:$B$130,MATCH($B798,'Project Pipeline'!$A$7:$A$130,0)+7,1)*(INDEX('Project Pipeline'!$B$8:$B$130,MATCH($B798,'Project Pipeline'!$A$7:$A$130,0)+14,1)-INDEX('Project Pipeline'!$B$8:$B$130,MATCH($B798,'Project Pipeline'!$A$7:$A$130,0)+13,1)))/INDEX('Project Pipeline'!$B$8:$B$130,MATCH($B798,'Project Pipeline'!$A$7:$A$130,0)+14,1)</f>
        <v>0.75</v>
      </c>
      <c r="I798" s="6">
        <f>INDEX('Project Pipeline'!$B$8:$B$130,MATCH($B798,'Project Pipeline'!$A$7:$A$130,0)+13,1)</f>
        <v>57.680135957776329</v>
      </c>
      <c r="J798" s="6">
        <f>INDEX('Project Pipeline'!$B$8:$B$130,MATCH($B798,'Project Pipeline'!$A$7:$A$130,0)+14,1)</f>
        <v>60</v>
      </c>
    </row>
    <row r="799" spans="1:10" x14ac:dyDescent="0.2">
      <c r="A799" s="604">
        <f t="shared" si="120"/>
        <v>39</v>
      </c>
      <c r="B799" s="604" t="s">
        <v>464</v>
      </c>
      <c r="C799" s="2">
        <f t="shared" si="121"/>
        <v>11</v>
      </c>
      <c r="D799" s="28" t="str">
        <f t="shared" si="118"/>
        <v>039-011</v>
      </c>
      <c r="E799" s="604">
        <f t="shared" si="119"/>
        <v>44</v>
      </c>
      <c r="F799" s="32">
        <f>INDEX('Project Pipeline'!$B$8:$B$130,MATCH($B799,'Project Pipeline'!$A$7:$A$130,0),1)</f>
        <v>10000</v>
      </c>
      <c r="G799" s="32">
        <f>INDEX('Project Pipeline'!$B$8:$B$130,MATCH($B799,'Project Pipeline'!$A$7:$A$130,0)+3,1)*12</f>
        <v>4800</v>
      </c>
      <c r="H799" s="7">
        <f>(INDEX('Project Pipeline'!$B$8:$B$130,MATCH($B799,'Project Pipeline'!$A$7:$A$130,0)+6,1)*INDEX('Project Pipeline'!$B$8:$B$130,MATCH($B799,'Project Pipeline'!$A$7:$A$130,0)+13,1)+INDEX('Project Pipeline'!$B$8:$B$130,MATCH($B799,'Project Pipeline'!$A$7:$A$130,0)+7,1)*(INDEX('Project Pipeline'!$B$8:$B$130,MATCH($B799,'Project Pipeline'!$A$7:$A$130,0)+14,1)-INDEX('Project Pipeline'!$B$8:$B$130,MATCH($B799,'Project Pipeline'!$A$7:$A$130,0)+13,1)))/INDEX('Project Pipeline'!$B$8:$B$130,MATCH($B799,'Project Pipeline'!$A$7:$A$130,0)+14,1)</f>
        <v>0.75</v>
      </c>
      <c r="I799" s="6">
        <f>INDEX('Project Pipeline'!$B$8:$B$130,MATCH($B799,'Project Pipeline'!$A$7:$A$130,0)+13,1)</f>
        <v>57.680135957776329</v>
      </c>
      <c r="J799" s="6">
        <f>INDEX('Project Pipeline'!$B$8:$B$130,MATCH($B799,'Project Pipeline'!$A$7:$A$130,0)+14,1)</f>
        <v>60</v>
      </c>
    </row>
    <row r="800" spans="1:10" x14ac:dyDescent="0.2">
      <c r="A800" s="604">
        <f t="shared" si="120"/>
        <v>39</v>
      </c>
      <c r="B800" s="604" t="s">
        <v>464</v>
      </c>
      <c r="C800" s="2">
        <f t="shared" si="121"/>
        <v>12</v>
      </c>
      <c r="D800" s="28" t="str">
        <f t="shared" si="118"/>
        <v>039-012</v>
      </c>
      <c r="E800" s="604">
        <f t="shared" si="119"/>
        <v>47</v>
      </c>
      <c r="F800" s="32">
        <f>INDEX('Project Pipeline'!$B$8:$B$130,MATCH($B800,'Project Pipeline'!$A$7:$A$130,0),1)</f>
        <v>10000</v>
      </c>
      <c r="G800" s="32">
        <f>INDEX('Project Pipeline'!$B$8:$B$130,MATCH($B800,'Project Pipeline'!$A$7:$A$130,0)+3,1)*12</f>
        <v>4800</v>
      </c>
      <c r="H800" s="7">
        <f>(INDEX('Project Pipeline'!$B$8:$B$130,MATCH($B800,'Project Pipeline'!$A$7:$A$130,0)+6,1)*INDEX('Project Pipeline'!$B$8:$B$130,MATCH($B800,'Project Pipeline'!$A$7:$A$130,0)+13,1)+INDEX('Project Pipeline'!$B$8:$B$130,MATCH($B800,'Project Pipeline'!$A$7:$A$130,0)+7,1)*(INDEX('Project Pipeline'!$B$8:$B$130,MATCH($B800,'Project Pipeline'!$A$7:$A$130,0)+14,1)-INDEX('Project Pipeline'!$B$8:$B$130,MATCH($B800,'Project Pipeline'!$A$7:$A$130,0)+13,1)))/INDEX('Project Pipeline'!$B$8:$B$130,MATCH($B800,'Project Pipeline'!$A$7:$A$130,0)+14,1)</f>
        <v>0.75</v>
      </c>
      <c r="I800" s="6">
        <f>INDEX('Project Pipeline'!$B$8:$B$130,MATCH($B800,'Project Pipeline'!$A$7:$A$130,0)+13,1)</f>
        <v>57.680135957776329</v>
      </c>
      <c r="J800" s="6">
        <f>INDEX('Project Pipeline'!$B$8:$B$130,MATCH($B800,'Project Pipeline'!$A$7:$A$130,0)+14,1)</f>
        <v>60</v>
      </c>
    </row>
    <row r="801" spans="1:10" x14ac:dyDescent="0.2">
      <c r="A801" s="604">
        <f t="shared" si="120"/>
        <v>39</v>
      </c>
      <c r="B801" s="604" t="s">
        <v>14</v>
      </c>
      <c r="C801" s="2">
        <f t="shared" si="121"/>
        <v>13</v>
      </c>
      <c r="D801" s="28" t="str">
        <f t="shared" si="118"/>
        <v>039-013</v>
      </c>
      <c r="E801" s="604">
        <f t="shared" si="119"/>
        <v>38</v>
      </c>
      <c r="F801" s="32">
        <f>INDEX('Project Pipeline'!$B$8:$B$130,MATCH($B801,'Project Pipeline'!$A$7:$A$130,0),1)</f>
        <v>2000</v>
      </c>
      <c r="G801" s="32">
        <f>INDEX('Project Pipeline'!$B$8:$B$130,MATCH($B801,'Project Pipeline'!$A$7:$A$130,0)+3,1)*12</f>
        <v>2400</v>
      </c>
      <c r="H801" s="7">
        <f>(INDEX('Project Pipeline'!$B$8:$B$130,MATCH($B801,'Project Pipeline'!$A$7:$A$130,0)+6,1)*INDEX('Project Pipeline'!$B$8:$B$130,MATCH($B801,'Project Pipeline'!$A$7:$A$130,0)+13,1)+INDEX('Project Pipeline'!$B$8:$B$130,MATCH($B801,'Project Pipeline'!$A$7:$A$130,0)+7,1)*(INDEX('Project Pipeline'!$B$8:$B$130,MATCH($B801,'Project Pipeline'!$A$7:$A$130,0)+14,1)-INDEX('Project Pipeline'!$B$8:$B$130,MATCH($B801,'Project Pipeline'!$A$7:$A$130,0)+13,1)))/INDEX('Project Pipeline'!$B$8:$B$130,MATCH($B801,'Project Pipeline'!$A$7:$A$130,0)+14,1)</f>
        <v>0.75</v>
      </c>
      <c r="I801" s="6">
        <f>INDEX('Project Pipeline'!$B$8:$B$130,MATCH($B801,'Project Pipeline'!$A$7:$A$130,0)+13,1)</f>
        <v>21.124739598583997</v>
      </c>
      <c r="J801" s="6">
        <f>INDEX('Project Pipeline'!$B$8:$B$130,MATCH($B801,'Project Pipeline'!$A$7:$A$130,0)+14,1)</f>
        <v>60</v>
      </c>
    </row>
    <row r="802" spans="1:10" x14ac:dyDescent="0.2">
      <c r="A802" s="604">
        <f t="shared" si="120"/>
        <v>39</v>
      </c>
      <c r="B802" s="604" t="s">
        <v>14</v>
      </c>
      <c r="C802" s="2">
        <f t="shared" si="121"/>
        <v>14</v>
      </c>
      <c r="D802" s="28" t="str">
        <f t="shared" si="118"/>
        <v>039-014</v>
      </c>
      <c r="E802" s="604">
        <f t="shared" si="119"/>
        <v>40</v>
      </c>
      <c r="F802" s="32">
        <f>INDEX('Project Pipeline'!$B$8:$B$130,MATCH($B802,'Project Pipeline'!$A$7:$A$130,0),1)</f>
        <v>2000</v>
      </c>
      <c r="G802" s="32">
        <f>INDEX('Project Pipeline'!$B$8:$B$130,MATCH($B802,'Project Pipeline'!$A$7:$A$130,0)+3,1)*12</f>
        <v>2400</v>
      </c>
      <c r="H802" s="7">
        <f>(INDEX('Project Pipeline'!$B$8:$B$130,MATCH($B802,'Project Pipeline'!$A$7:$A$130,0)+6,1)*INDEX('Project Pipeline'!$B$8:$B$130,MATCH($B802,'Project Pipeline'!$A$7:$A$130,0)+13,1)+INDEX('Project Pipeline'!$B$8:$B$130,MATCH($B802,'Project Pipeline'!$A$7:$A$130,0)+7,1)*(INDEX('Project Pipeline'!$B$8:$B$130,MATCH($B802,'Project Pipeline'!$A$7:$A$130,0)+14,1)-INDEX('Project Pipeline'!$B$8:$B$130,MATCH($B802,'Project Pipeline'!$A$7:$A$130,0)+13,1)))/INDEX('Project Pipeline'!$B$8:$B$130,MATCH($B802,'Project Pipeline'!$A$7:$A$130,0)+14,1)</f>
        <v>0.75</v>
      </c>
      <c r="I802" s="6">
        <f>INDEX('Project Pipeline'!$B$8:$B$130,MATCH($B802,'Project Pipeline'!$A$7:$A$130,0)+13,1)</f>
        <v>21.124739598583997</v>
      </c>
      <c r="J802" s="6">
        <f>INDEX('Project Pipeline'!$B$8:$B$130,MATCH($B802,'Project Pipeline'!$A$7:$A$130,0)+14,1)</f>
        <v>60</v>
      </c>
    </row>
    <row r="803" spans="1:10" x14ac:dyDescent="0.2">
      <c r="A803" s="604">
        <f t="shared" si="120"/>
        <v>39</v>
      </c>
      <c r="B803" s="604" t="s">
        <v>14</v>
      </c>
      <c r="C803" s="2">
        <f t="shared" si="121"/>
        <v>15</v>
      </c>
      <c r="D803" s="28" t="str">
        <f t="shared" si="118"/>
        <v>039-015</v>
      </c>
      <c r="E803" s="604">
        <f t="shared" si="119"/>
        <v>42</v>
      </c>
      <c r="F803" s="32">
        <f>INDEX('Project Pipeline'!$B$8:$B$130,MATCH($B803,'Project Pipeline'!$A$7:$A$130,0),1)</f>
        <v>2000</v>
      </c>
      <c r="G803" s="32">
        <f>INDEX('Project Pipeline'!$B$8:$B$130,MATCH($B803,'Project Pipeline'!$A$7:$A$130,0)+3,1)*12</f>
        <v>2400</v>
      </c>
      <c r="H803" s="7">
        <f>(INDEX('Project Pipeline'!$B$8:$B$130,MATCH($B803,'Project Pipeline'!$A$7:$A$130,0)+6,1)*INDEX('Project Pipeline'!$B$8:$B$130,MATCH($B803,'Project Pipeline'!$A$7:$A$130,0)+13,1)+INDEX('Project Pipeline'!$B$8:$B$130,MATCH($B803,'Project Pipeline'!$A$7:$A$130,0)+7,1)*(INDEX('Project Pipeline'!$B$8:$B$130,MATCH($B803,'Project Pipeline'!$A$7:$A$130,0)+14,1)-INDEX('Project Pipeline'!$B$8:$B$130,MATCH($B803,'Project Pipeline'!$A$7:$A$130,0)+13,1)))/INDEX('Project Pipeline'!$B$8:$B$130,MATCH($B803,'Project Pipeline'!$A$7:$A$130,0)+14,1)</f>
        <v>0.75</v>
      </c>
      <c r="I803" s="6">
        <f>INDEX('Project Pipeline'!$B$8:$B$130,MATCH($B803,'Project Pipeline'!$A$7:$A$130,0)+13,1)</f>
        <v>21.124739598583997</v>
      </c>
      <c r="J803" s="6">
        <f>INDEX('Project Pipeline'!$B$8:$B$130,MATCH($B803,'Project Pipeline'!$A$7:$A$130,0)+14,1)</f>
        <v>60</v>
      </c>
    </row>
    <row r="804" spans="1:10" x14ac:dyDescent="0.2">
      <c r="A804" s="604">
        <f t="shared" si="120"/>
        <v>39</v>
      </c>
      <c r="B804" s="604" t="s">
        <v>14</v>
      </c>
      <c r="C804" s="2">
        <f t="shared" si="121"/>
        <v>16</v>
      </c>
      <c r="D804" s="28" t="str">
        <f t="shared" si="118"/>
        <v>039-016</v>
      </c>
      <c r="E804" s="604">
        <f t="shared" si="119"/>
        <v>44</v>
      </c>
      <c r="F804" s="32">
        <f>INDEX('Project Pipeline'!$B$8:$B$130,MATCH($B804,'Project Pipeline'!$A$7:$A$130,0),1)</f>
        <v>2000</v>
      </c>
      <c r="G804" s="32">
        <f>INDEX('Project Pipeline'!$B$8:$B$130,MATCH($B804,'Project Pipeline'!$A$7:$A$130,0)+3,1)*12</f>
        <v>2400</v>
      </c>
      <c r="H804" s="7">
        <f>(INDEX('Project Pipeline'!$B$8:$B$130,MATCH($B804,'Project Pipeline'!$A$7:$A$130,0)+6,1)*INDEX('Project Pipeline'!$B$8:$B$130,MATCH($B804,'Project Pipeline'!$A$7:$A$130,0)+13,1)+INDEX('Project Pipeline'!$B$8:$B$130,MATCH($B804,'Project Pipeline'!$A$7:$A$130,0)+7,1)*(INDEX('Project Pipeline'!$B$8:$B$130,MATCH($B804,'Project Pipeline'!$A$7:$A$130,0)+14,1)-INDEX('Project Pipeline'!$B$8:$B$130,MATCH($B804,'Project Pipeline'!$A$7:$A$130,0)+13,1)))/INDEX('Project Pipeline'!$B$8:$B$130,MATCH($B804,'Project Pipeline'!$A$7:$A$130,0)+14,1)</f>
        <v>0.75</v>
      </c>
      <c r="I804" s="6">
        <f>INDEX('Project Pipeline'!$B$8:$B$130,MATCH($B804,'Project Pipeline'!$A$7:$A$130,0)+13,1)</f>
        <v>21.124739598583997</v>
      </c>
      <c r="J804" s="6">
        <f>INDEX('Project Pipeline'!$B$8:$B$130,MATCH($B804,'Project Pipeline'!$A$7:$A$130,0)+14,1)</f>
        <v>60</v>
      </c>
    </row>
    <row r="805" spans="1:10" x14ac:dyDescent="0.2">
      <c r="A805" s="604">
        <f t="shared" si="120"/>
        <v>39</v>
      </c>
      <c r="B805" s="604" t="s">
        <v>14</v>
      </c>
      <c r="C805" s="2">
        <f t="shared" si="121"/>
        <v>17</v>
      </c>
      <c r="D805" s="28" t="str">
        <f t="shared" si="118"/>
        <v>039-017</v>
      </c>
      <c r="E805" s="604">
        <f t="shared" si="119"/>
        <v>46</v>
      </c>
      <c r="F805" s="32">
        <f>INDEX('Project Pipeline'!$B$8:$B$130,MATCH($B805,'Project Pipeline'!$A$7:$A$130,0),1)</f>
        <v>2000</v>
      </c>
      <c r="G805" s="32">
        <f>INDEX('Project Pipeline'!$B$8:$B$130,MATCH($B805,'Project Pipeline'!$A$7:$A$130,0)+3,1)*12</f>
        <v>2400</v>
      </c>
      <c r="H805" s="7">
        <f>(INDEX('Project Pipeline'!$B$8:$B$130,MATCH($B805,'Project Pipeline'!$A$7:$A$130,0)+6,1)*INDEX('Project Pipeline'!$B$8:$B$130,MATCH($B805,'Project Pipeline'!$A$7:$A$130,0)+13,1)+INDEX('Project Pipeline'!$B$8:$B$130,MATCH($B805,'Project Pipeline'!$A$7:$A$130,0)+7,1)*(INDEX('Project Pipeline'!$B$8:$B$130,MATCH($B805,'Project Pipeline'!$A$7:$A$130,0)+14,1)-INDEX('Project Pipeline'!$B$8:$B$130,MATCH($B805,'Project Pipeline'!$A$7:$A$130,0)+13,1)))/INDEX('Project Pipeline'!$B$8:$B$130,MATCH($B805,'Project Pipeline'!$A$7:$A$130,0)+14,1)</f>
        <v>0.75</v>
      </c>
      <c r="I805" s="6">
        <f>INDEX('Project Pipeline'!$B$8:$B$130,MATCH($B805,'Project Pipeline'!$A$7:$A$130,0)+13,1)</f>
        <v>21.124739598583997</v>
      </c>
      <c r="J805" s="6">
        <f>INDEX('Project Pipeline'!$B$8:$B$130,MATCH($B805,'Project Pipeline'!$A$7:$A$130,0)+14,1)</f>
        <v>60</v>
      </c>
    </row>
    <row r="806" spans="1:10" x14ac:dyDescent="0.2">
      <c r="A806" s="604">
        <f t="shared" si="120"/>
        <v>39</v>
      </c>
      <c r="B806" s="604" t="s">
        <v>14</v>
      </c>
      <c r="C806" s="2">
        <f t="shared" si="121"/>
        <v>18</v>
      </c>
      <c r="D806" s="28" t="str">
        <f t="shared" si="118"/>
        <v>039-018</v>
      </c>
      <c r="E806" s="604">
        <f t="shared" si="119"/>
        <v>48</v>
      </c>
      <c r="F806" s="32">
        <f>INDEX('Project Pipeline'!$B$8:$B$130,MATCH($B806,'Project Pipeline'!$A$7:$A$130,0),1)</f>
        <v>2000</v>
      </c>
      <c r="G806" s="32">
        <f>INDEX('Project Pipeline'!$B$8:$B$130,MATCH($B806,'Project Pipeline'!$A$7:$A$130,0)+3,1)*12</f>
        <v>2400</v>
      </c>
      <c r="H806" s="7">
        <f>(INDEX('Project Pipeline'!$B$8:$B$130,MATCH($B806,'Project Pipeline'!$A$7:$A$130,0)+6,1)*INDEX('Project Pipeline'!$B$8:$B$130,MATCH($B806,'Project Pipeline'!$A$7:$A$130,0)+13,1)+INDEX('Project Pipeline'!$B$8:$B$130,MATCH($B806,'Project Pipeline'!$A$7:$A$130,0)+7,1)*(INDEX('Project Pipeline'!$B$8:$B$130,MATCH($B806,'Project Pipeline'!$A$7:$A$130,0)+14,1)-INDEX('Project Pipeline'!$B$8:$B$130,MATCH($B806,'Project Pipeline'!$A$7:$A$130,0)+13,1)))/INDEX('Project Pipeline'!$B$8:$B$130,MATCH($B806,'Project Pipeline'!$A$7:$A$130,0)+14,1)</f>
        <v>0.75</v>
      </c>
      <c r="I806" s="6">
        <f>INDEX('Project Pipeline'!$B$8:$B$130,MATCH($B806,'Project Pipeline'!$A$7:$A$130,0)+13,1)</f>
        <v>21.124739598583997</v>
      </c>
      <c r="J806" s="6">
        <f>INDEX('Project Pipeline'!$B$8:$B$130,MATCH($B806,'Project Pipeline'!$A$7:$A$130,0)+14,1)</f>
        <v>60</v>
      </c>
    </row>
    <row r="807" spans="1:10" x14ac:dyDescent="0.2">
      <c r="A807" s="604">
        <f t="shared" si="120"/>
        <v>39</v>
      </c>
      <c r="B807" s="604" t="s">
        <v>41</v>
      </c>
      <c r="C807" s="2">
        <f t="shared" si="121"/>
        <v>19</v>
      </c>
      <c r="D807" s="28" t="str">
        <f t="shared" si="118"/>
        <v>039-019</v>
      </c>
      <c r="E807" s="604">
        <f t="shared" si="119"/>
        <v>42</v>
      </c>
      <c r="F807" s="32">
        <f>INDEX('Project Pipeline'!$B$8:$B$130,MATCH($B807,'Project Pipeline'!$A$7:$A$130,0),1)</f>
        <v>25000</v>
      </c>
      <c r="G807" s="32">
        <f>INDEX('Project Pipeline'!$B$8:$B$130,MATCH($B807,'Project Pipeline'!$A$7:$A$130,0)+3,1)*12</f>
        <v>24000</v>
      </c>
      <c r="H807" s="7">
        <f>(INDEX('Project Pipeline'!$B$8:$B$130,MATCH($B807,'Project Pipeline'!$A$7:$A$130,0)+6,1)*INDEX('Project Pipeline'!$B$8:$B$130,MATCH($B807,'Project Pipeline'!$A$7:$A$130,0)+13,1)+INDEX('Project Pipeline'!$B$8:$B$130,MATCH($B807,'Project Pipeline'!$A$7:$A$130,0)+7,1)*(INDEX('Project Pipeline'!$B$8:$B$130,MATCH($B807,'Project Pipeline'!$A$7:$A$130,0)+14,1)-INDEX('Project Pipeline'!$B$8:$B$130,MATCH($B807,'Project Pipeline'!$A$7:$A$130,0)+13,1)))/INDEX('Project Pipeline'!$B$8:$B$130,MATCH($B807,'Project Pipeline'!$A$7:$A$130,0)+14,1)</f>
        <v>0.74999999999999989</v>
      </c>
      <c r="I807" s="6">
        <f>INDEX('Project Pipeline'!$B$8:$B$130,MATCH($B807,'Project Pipeline'!$A$7:$A$130,0)+13,1)</f>
        <v>26.772988721793375</v>
      </c>
      <c r="J807" s="6">
        <f>INDEX('Project Pipeline'!$B$8:$B$130,MATCH($B807,'Project Pipeline'!$A$7:$A$130,0)+14,1)</f>
        <v>120</v>
      </c>
    </row>
    <row r="808" spans="1:10" x14ac:dyDescent="0.2">
      <c r="A808" s="604">
        <f t="shared" si="120"/>
        <v>39</v>
      </c>
      <c r="B808" s="604" t="s">
        <v>41</v>
      </c>
      <c r="C808" s="2">
        <f t="shared" si="121"/>
        <v>20</v>
      </c>
      <c r="D808" s="28" t="str">
        <f t="shared" si="118"/>
        <v>039-020</v>
      </c>
      <c r="E808" s="604">
        <f t="shared" si="119"/>
        <v>48</v>
      </c>
      <c r="F808" s="32">
        <f>INDEX('Project Pipeline'!$B$8:$B$130,MATCH($B808,'Project Pipeline'!$A$7:$A$130,0),1)</f>
        <v>25000</v>
      </c>
      <c r="G808" s="32">
        <f>INDEX('Project Pipeline'!$B$8:$B$130,MATCH($B808,'Project Pipeline'!$A$7:$A$130,0)+3,1)*12</f>
        <v>24000</v>
      </c>
      <c r="H808" s="7">
        <f>(INDEX('Project Pipeline'!$B$8:$B$130,MATCH($B808,'Project Pipeline'!$A$7:$A$130,0)+6,1)*INDEX('Project Pipeline'!$B$8:$B$130,MATCH($B808,'Project Pipeline'!$A$7:$A$130,0)+13,1)+INDEX('Project Pipeline'!$B$8:$B$130,MATCH($B808,'Project Pipeline'!$A$7:$A$130,0)+7,1)*(INDEX('Project Pipeline'!$B$8:$B$130,MATCH($B808,'Project Pipeline'!$A$7:$A$130,0)+14,1)-INDEX('Project Pipeline'!$B$8:$B$130,MATCH($B808,'Project Pipeline'!$A$7:$A$130,0)+13,1)))/INDEX('Project Pipeline'!$B$8:$B$130,MATCH($B808,'Project Pipeline'!$A$7:$A$130,0)+14,1)</f>
        <v>0.74999999999999989</v>
      </c>
      <c r="I808" s="6">
        <f>INDEX('Project Pipeline'!$B$8:$B$130,MATCH($B808,'Project Pipeline'!$A$7:$A$130,0)+13,1)</f>
        <v>26.772988721793375</v>
      </c>
      <c r="J808" s="6">
        <f>INDEX('Project Pipeline'!$B$8:$B$130,MATCH($B808,'Project Pipeline'!$A$7:$A$130,0)+14,1)</f>
        <v>120</v>
      </c>
    </row>
    <row r="809" spans="1:10" x14ac:dyDescent="0.2">
      <c r="A809" s="604">
        <f>A789+1</f>
        <v>40</v>
      </c>
      <c r="B809" s="604" t="s">
        <v>15</v>
      </c>
      <c r="C809" s="2">
        <v>1</v>
      </c>
      <c r="D809" s="28" t="str">
        <f t="shared" si="118"/>
        <v>040-001</v>
      </c>
      <c r="E809" s="604">
        <f t="shared" si="119"/>
        <v>36</v>
      </c>
      <c r="F809" s="32">
        <f>INDEX('Project Pipeline'!$B$8:$B$130,MATCH($B809,'Project Pipeline'!$A$7:$A$130,0),1)</f>
        <v>15000</v>
      </c>
      <c r="G809" s="32">
        <f>INDEX('Project Pipeline'!$B$8:$B$130,MATCH($B809,'Project Pipeline'!$A$7:$A$130,0)+3,1)*12</f>
        <v>6000</v>
      </c>
      <c r="H809" s="7">
        <f>(INDEX('Project Pipeline'!$B$8:$B$130,MATCH($B809,'Project Pipeline'!$A$7:$A$130,0)+6,1)*INDEX('Project Pipeline'!$B$8:$B$130,MATCH($B809,'Project Pipeline'!$A$7:$A$130,0)+13,1)+INDEX('Project Pipeline'!$B$8:$B$130,MATCH($B809,'Project Pipeline'!$A$7:$A$130,0)+7,1)*(INDEX('Project Pipeline'!$B$8:$B$130,MATCH($B809,'Project Pipeline'!$A$7:$A$130,0)+14,1)-INDEX('Project Pipeline'!$B$8:$B$130,MATCH($B809,'Project Pipeline'!$A$7:$A$130,0)+13,1)))/INDEX('Project Pipeline'!$B$8:$B$130,MATCH($B809,'Project Pipeline'!$A$7:$A$130,0)+14,1)</f>
        <v>0.75</v>
      </c>
      <c r="I809" s="6">
        <f>INDEX('Project Pipeline'!$B$8:$B$130,MATCH($B809,'Project Pipeline'!$A$7:$A$130,0)+13,1)</f>
        <v>71.513178015521419</v>
      </c>
      <c r="J809" s="6">
        <f>INDEX('Project Pipeline'!$B$8:$B$130,MATCH($B809,'Project Pipeline'!$A$7:$A$130,0)+14,1)</f>
        <v>96</v>
      </c>
    </row>
    <row r="810" spans="1:10" x14ac:dyDescent="0.2">
      <c r="A810" s="604">
        <f t="shared" ref="A810:A828" si="122">A790+1</f>
        <v>40</v>
      </c>
      <c r="B810" s="604" t="s">
        <v>15</v>
      </c>
      <c r="C810" s="2">
        <f t="shared" ref="C810:C828" si="123">C809+1</f>
        <v>2</v>
      </c>
      <c r="D810" s="28" t="str">
        <f t="shared" si="118"/>
        <v>040-002</v>
      </c>
      <c r="E810" s="604">
        <f t="shared" si="119"/>
        <v>40</v>
      </c>
      <c r="F810" s="32">
        <f>INDEX('Project Pipeline'!$B$8:$B$130,MATCH($B810,'Project Pipeline'!$A$7:$A$130,0),1)</f>
        <v>15000</v>
      </c>
      <c r="G810" s="32">
        <f>INDEX('Project Pipeline'!$B$8:$B$130,MATCH($B810,'Project Pipeline'!$A$7:$A$130,0)+3,1)*12</f>
        <v>6000</v>
      </c>
      <c r="H810" s="7">
        <f>(INDEX('Project Pipeline'!$B$8:$B$130,MATCH($B810,'Project Pipeline'!$A$7:$A$130,0)+6,1)*INDEX('Project Pipeline'!$B$8:$B$130,MATCH($B810,'Project Pipeline'!$A$7:$A$130,0)+13,1)+INDEX('Project Pipeline'!$B$8:$B$130,MATCH($B810,'Project Pipeline'!$A$7:$A$130,0)+7,1)*(INDEX('Project Pipeline'!$B$8:$B$130,MATCH($B810,'Project Pipeline'!$A$7:$A$130,0)+14,1)-INDEX('Project Pipeline'!$B$8:$B$130,MATCH($B810,'Project Pipeline'!$A$7:$A$130,0)+13,1)))/INDEX('Project Pipeline'!$B$8:$B$130,MATCH($B810,'Project Pipeline'!$A$7:$A$130,0)+14,1)</f>
        <v>0.75</v>
      </c>
      <c r="I810" s="6">
        <f>INDEX('Project Pipeline'!$B$8:$B$130,MATCH($B810,'Project Pipeline'!$A$7:$A$130,0)+13,1)</f>
        <v>71.513178015521419</v>
      </c>
      <c r="J810" s="6">
        <f>INDEX('Project Pipeline'!$B$8:$B$130,MATCH($B810,'Project Pipeline'!$A$7:$A$130,0)+14,1)</f>
        <v>96</v>
      </c>
    </row>
    <row r="811" spans="1:10" x14ac:dyDescent="0.2">
      <c r="A811" s="604">
        <f t="shared" si="122"/>
        <v>40</v>
      </c>
      <c r="B811" s="604" t="s">
        <v>15</v>
      </c>
      <c r="C811" s="2">
        <f t="shared" si="123"/>
        <v>3</v>
      </c>
      <c r="D811" s="28" t="str">
        <f t="shared" si="118"/>
        <v>040-003</v>
      </c>
      <c r="E811" s="604">
        <f t="shared" si="119"/>
        <v>43</v>
      </c>
      <c r="F811" s="32">
        <f>INDEX('Project Pipeline'!$B$8:$B$130,MATCH($B811,'Project Pipeline'!$A$7:$A$130,0),1)</f>
        <v>15000</v>
      </c>
      <c r="G811" s="32">
        <f>INDEX('Project Pipeline'!$B$8:$B$130,MATCH($B811,'Project Pipeline'!$A$7:$A$130,0)+3,1)*12</f>
        <v>6000</v>
      </c>
      <c r="H811" s="7">
        <f>(INDEX('Project Pipeline'!$B$8:$B$130,MATCH($B811,'Project Pipeline'!$A$7:$A$130,0)+6,1)*INDEX('Project Pipeline'!$B$8:$B$130,MATCH($B811,'Project Pipeline'!$A$7:$A$130,0)+13,1)+INDEX('Project Pipeline'!$B$8:$B$130,MATCH($B811,'Project Pipeline'!$A$7:$A$130,0)+7,1)*(INDEX('Project Pipeline'!$B$8:$B$130,MATCH($B811,'Project Pipeline'!$A$7:$A$130,0)+14,1)-INDEX('Project Pipeline'!$B$8:$B$130,MATCH($B811,'Project Pipeline'!$A$7:$A$130,0)+13,1)))/INDEX('Project Pipeline'!$B$8:$B$130,MATCH($B811,'Project Pipeline'!$A$7:$A$130,0)+14,1)</f>
        <v>0.75</v>
      </c>
      <c r="I811" s="6">
        <f>INDEX('Project Pipeline'!$B$8:$B$130,MATCH($B811,'Project Pipeline'!$A$7:$A$130,0)+13,1)</f>
        <v>71.513178015521419</v>
      </c>
      <c r="J811" s="6">
        <f>INDEX('Project Pipeline'!$B$8:$B$130,MATCH($B811,'Project Pipeline'!$A$7:$A$130,0)+14,1)</f>
        <v>96</v>
      </c>
    </row>
    <row r="812" spans="1:10" x14ac:dyDescent="0.2">
      <c r="A812" s="604">
        <f t="shared" si="122"/>
        <v>40</v>
      </c>
      <c r="B812" s="604" t="s">
        <v>15</v>
      </c>
      <c r="C812" s="2">
        <f t="shared" si="123"/>
        <v>4</v>
      </c>
      <c r="D812" s="28" t="str">
        <f t="shared" si="118"/>
        <v>040-004</v>
      </c>
      <c r="E812" s="604">
        <f t="shared" si="119"/>
        <v>45</v>
      </c>
      <c r="F812" s="32">
        <f>INDEX('Project Pipeline'!$B$8:$B$130,MATCH($B812,'Project Pipeline'!$A$7:$A$130,0),1)</f>
        <v>15000</v>
      </c>
      <c r="G812" s="32">
        <f>INDEX('Project Pipeline'!$B$8:$B$130,MATCH($B812,'Project Pipeline'!$A$7:$A$130,0)+3,1)*12</f>
        <v>6000</v>
      </c>
      <c r="H812" s="7">
        <f>(INDEX('Project Pipeline'!$B$8:$B$130,MATCH($B812,'Project Pipeline'!$A$7:$A$130,0)+6,1)*INDEX('Project Pipeline'!$B$8:$B$130,MATCH($B812,'Project Pipeline'!$A$7:$A$130,0)+13,1)+INDEX('Project Pipeline'!$B$8:$B$130,MATCH($B812,'Project Pipeline'!$A$7:$A$130,0)+7,1)*(INDEX('Project Pipeline'!$B$8:$B$130,MATCH($B812,'Project Pipeline'!$A$7:$A$130,0)+14,1)-INDEX('Project Pipeline'!$B$8:$B$130,MATCH($B812,'Project Pipeline'!$A$7:$A$130,0)+13,1)))/INDEX('Project Pipeline'!$B$8:$B$130,MATCH($B812,'Project Pipeline'!$A$7:$A$130,0)+14,1)</f>
        <v>0.75</v>
      </c>
      <c r="I812" s="6">
        <f>INDEX('Project Pipeline'!$B$8:$B$130,MATCH($B812,'Project Pipeline'!$A$7:$A$130,0)+13,1)</f>
        <v>71.513178015521419</v>
      </c>
      <c r="J812" s="6">
        <f>INDEX('Project Pipeline'!$B$8:$B$130,MATCH($B812,'Project Pipeline'!$A$7:$A$130,0)+14,1)</f>
        <v>96</v>
      </c>
    </row>
    <row r="813" spans="1:10" x14ac:dyDescent="0.2">
      <c r="A813" s="604">
        <f t="shared" si="122"/>
        <v>40</v>
      </c>
      <c r="B813" s="604" t="s">
        <v>463</v>
      </c>
      <c r="C813" s="2">
        <f t="shared" si="123"/>
        <v>5</v>
      </c>
      <c r="D813" s="28" t="str">
        <f t="shared" si="118"/>
        <v>040-005</v>
      </c>
      <c r="E813" s="604">
        <f t="shared" si="119"/>
        <v>46</v>
      </c>
      <c r="F813" s="32">
        <f>INDEX('Project Pipeline'!$B$8:$B$130,MATCH($B813,'Project Pipeline'!$A$7:$A$130,0),1)</f>
        <v>20000</v>
      </c>
      <c r="G813" s="32">
        <f>INDEX('Project Pipeline'!$B$8:$B$130,MATCH($B813,'Project Pipeline'!$A$7:$A$130,0)+3,1)*12</f>
        <v>30000</v>
      </c>
      <c r="H813" s="7">
        <f>(INDEX('Project Pipeline'!$B$8:$B$130,MATCH($B813,'Project Pipeline'!$A$7:$A$130,0)+6,1)*INDEX('Project Pipeline'!$B$8:$B$130,MATCH($B813,'Project Pipeline'!$A$7:$A$130,0)+13,1)+INDEX('Project Pipeline'!$B$8:$B$130,MATCH($B813,'Project Pipeline'!$A$7:$A$130,0)+7,1)*(INDEX('Project Pipeline'!$B$8:$B$130,MATCH($B813,'Project Pipeline'!$A$7:$A$130,0)+14,1)-INDEX('Project Pipeline'!$B$8:$B$130,MATCH($B813,'Project Pipeline'!$A$7:$A$130,0)+13,1)))/INDEX('Project Pipeline'!$B$8:$B$130,MATCH($B813,'Project Pipeline'!$A$7:$A$130,0)+14,1)</f>
        <v>0.75</v>
      </c>
      <c r="I813" s="6">
        <f>INDEX('Project Pipeline'!$B$8:$B$130,MATCH($B813,'Project Pipeline'!$A$7:$A$130,0)+13,1)</f>
        <v>28.691659673197091</v>
      </c>
      <c r="J813" s="6">
        <f>INDEX('Project Pipeline'!$B$8:$B$130,MATCH($B813,'Project Pipeline'!$A$7:$A$130,0)+14,1)</f>
        <v>60</v>
      </c>
    </row>
    <row r="814" spans="1:10" x14ac:dyDescent="0.2">
      <c r="A814" s="604">
        <f t="shared" si="122"/>
        <v>40</v>
      </c>
      <c r="B814" s="604" t="s">
        <v>463</v>
      </c>
      <c r="C814" s="2">
        <f t="shared" si="123"/>
        <v>6</v>
      </c>
      <c r="D814" s="28" t="str">
        <f t="shared" si="118"/>
        <v>040-006</v>
      </c>
      <c r="E814" s="604">
        <f t="shared" si="119"/>
        <v>46</v>
      </c>
      <c r="F814" s="32">
        <f>INDEX('Project Pipeline'!$B$8:$B$130,MATCH($B814,'Project Pipeline'!$A$7:$A$130,0),1)</f>
        <v>20000</v>
      </c>
      <c r="G814" s="32">
        <f>INDEX('Project Pipeline'!$B$8:$B$130,MATCH($B814,'Project Pipeline'!$A$7:$A$130,0)+3,1)*12</f>
        <v>30000</v>
      </c>
      <c r="H814" s="7">
        <f>(INDEX('Project Pipeline'!$B$8:$B$130,MATCH($B814,'Project Pipeline'!$A$7:$A$130,0)+6,1)*INDEX('Project Pipeline'!$B$8:$B$130,MATCH($B814,'Project Pipeline'!$A$7:$A$130,0)+13,1)+INDEX('Project Pipeline'!$B$8:$B$130,MATCH($B814,'Project Pipeline'!$A$7:$A$130,0)+7,1)*(INDEX('Project Pipeline'!$B$8:$B$130,MATCH($B814,'Project Pipeline'!$A$7:$A$130,0)+14,1)-INDEX('Project Pipeline'!$B$8:$B$130,MATCH($B814,'Project Pipeline'!$A$7:$A$130,0)+13,1)))/INDEX('Project Pipeline'!$B$8:$B$130,MATCH($B814,'Project Pipeline'!$A$7:$A$130,0)+14,1)</f>
        <v>0.75</v>
      </c>
      <c r="I814" s="6">
        <f>INDEX('Project Pipeline'!$B$8:$B$130,MATCH($B814,'Project Pipeline'!$A$7:$A$130,0)+13,1)</f>
        <v>28.691659673197091</v>
      </c>
      <c r="J814" s="6">
        <f>INDEX('Project Pipeline'!$B$8:$B$130,MATCH($B814,'Project Pipeline'!$A$7:$A$130,0)+14,1)</f>
        <v>60</v>
      </c>
    </row>
    <row r="815" spans="1:10" x14ac:dyDescent="0.2">
      <c r="A815" s="604">
        <f t="shared" si="122"/>
        <v>40</v>
      </c>
      <c r="B815" s="604" t="s">
        <v>463</v>
      </c>
      <c r="C815" s="2">
        <f t="shared" si="123"/>
        <v>7</v>
      </c>
      <c r="D815" s="28" t="str">
        <f t="shared" si="118"/>
        <v>040-007</v>
      </c>
      <c r="E815" s="604">
        <f t="shared" si="119"/>
        <v>47</v>
      </c>
      <c r="F815" s="32">
        <f>INDEX('Project Pipeline'!$B$8:$B$130,MATCH($B815,'Project Pipeline'!$A$7:$A$130,0),1)</f>
        <v>20000</v>
      </c>
      <c r="G815" s="32">
        <f>INDEX('Project Pipeline'!$B$8:$B$130,MATCH($B815,'Project Pipeline'!$A$7:$A$130,0)+3,1)*12</f>
        <v>30000</v>
      </c>
      <c r="H815" s="7">
        <f>(INDEX('Project Pipeline'!$B$8:$B$130,MATCH($B815,'Project Pipeline'!$A$7:$A$130,0)+6,1)*INDEX('Project Pipeline'!$B$8:$B$130,MATCH($B815,'Project Pipeline'!$A$7:$A$130,0)+13,1)+INDEX('Project Pipeline'!$B$8:$B$130,MATCH($B815,'Project Pipeline'!$A$7:$A$130,0)+7,1)*(INDEX('Project Pipeline'!$B$8:$B$130,MATCH($B815,'Project Pipeline'!$A$7:$A$130,0)+14,1)-INDEX('Project Pipeline'!$B$8:$B$130,MATCH($B815,'Project Pipeline'!$A$7:$A$130,0)+13,1)))/INDEX('Project Pipeline'!$B$8:$B$130,MATCH($B815,'Project Pipeline'!$A$7:$A$130,0)+14,1)</f>
        <v>0.75</v>
      </c>
      <c r="I815" s="6">
        <f>INDEX('Project Pipeline'!$B$8:$B$130,MATCH($B815,'Project Pipeline'!$A$7:$A$130,0)+13,1)</f>
        <v>28.691659673197091</v>
      </c>
      <c r="J815" s="6">
        <f>INDEX('Project Pipeline'!$B$8:$B$130,MATCH($B815,'Project Pipeline'!$A$7:$A$130,0)+14,1)</f>
        <v>60</v>
      </c>
    </row>
    <row r="816" spans="1:10" x14ac:dyDescent="0.2">
      <c r="A816" s="604">
        <f t="shared" si="122"/>
        <v>40</v>
      </c>
      <c r="B816" s="604" t="s">
        <v>463</v>
      </c>
      <c r="C816" s="2">
        <f t="shared" si="123"/>
        <v>8</v>
      </c>
      <c r="D816" s="28" t="str">
        <f t="shared" si="118"/>
        <v>040-008</v>
      </c>
      <c r="E816" s="604">
        <f t="shared" si="119"/>
        <v>47</v>
      </c>
      <c r="F816" s="32">
        <f>INDEX('Project Pipeline'!$B$8:$B$130,MATCH($B816,'Project Pipeline'!$A$7:$A$130,0),1)</f>
        <v>20000</v>
      </c>
      <c r="G816" s="32">
        <f>INDEX('Project Pipeline'!$B$8:$B$130,MATCH($B816,'Project Pipeline'!$A$7:$A$130,0)+3,1)*12</f>
        <v>30000</v>
      </c>
      <c r="H816" s="7">
        <f>(INDEX('Project Pipeline'!$B$8:$B$130,MATCH($B816,'Project Pipeline'!$A$7:$A$130,0)+6,1)*INDEX('Project Pipeline'!$B$8:$B$130,MATCH($B816,'Project Pipeline'!$A$7:$A$130,0)+13,1)+INDEX('Project Pipeline'!$B$8:$B$130,MATCH($B816,'Project Pipeline'!$A$7:$A$130,0)+7,1)*(INDEX('Project Pipeline'!$B$8:$B$130,MATCH($B816,'Project Pipeline'!$A$7:$A$130,0)+14,1)-INDEX('Project Pipeline'!$B$8:$B$130,MATCH($B816,'Project Pipeline'!$A$7:$A$130,0)+13,1)))/INDEX('Project Pipeline'!$B$8:$B$130,MATCH($B816,'Project Pipeline'!$A$7:$A$130,0)+14,1)</f>
        <v>0.75</v>
      </c>
      <c r="I816" s="6">
        <f>INDEX('Project Pipeline'!$B$8:$B$130,MATCH($B816,'Project Pipeline'!$A$7:$A$130,0)+13,1)</f>
        <v>28.691659673197091</v>
      </c>
      <c r="J816" s="6">
        <f>INDEX('Project Pipeline'!$B$8:$B$130,MATCH($B816,'Project Pipeline'!$A$7:$A$130,0)+14,1)</f>
        <v>60</v>
      </c>
    </row>
    <row r="817" spans="1:10" x14ac:dyDescent="0.2">
      <c r="A817" s="604">
        <f t="shared" si="122"/>
        <v>40</v>
      </c>
      <c r="B817" s="604" t="s">
        <v>464</v>
      </c>
      <c r="C817" s="2">
        <f t="shared" si="123"/>
        <v>9</v>
      </c>
      <c r="D817" s="28" t="str">
        <f t="shared" si="118"/>
        <v>040-009</v>
      </c>
      <c r="E817" s="604">
        <f t="shared" si="119"/>
        <v>38</v>
      </c>
      <c r="F817" s="32">
        <f>INDEX('Project Pipeline'!$B$8:$B$130,MATCH($B817,'Project Pipeline'!$A$7:$A$130,0),1)</f>
        <v>10000</v>
      </c>
      <c r="G817" s="32">
        <f>INDEX('Project Pipeline'!$B$8:$B$130,MATCH($B817,'Project Pipeline'!$A$7:$A$130,0)+3,1)*12</f>
        <v>4800</v>
      </c>
      <c r="H817" s="7">
        <f>(INDEX('Project Pipeline'!$B$8:$B$130,MATCH($B817,'Project Pipeline'!$A$7:$A$130,0)+6,1)*INDEX('Project Pipeline'!$B$8:$B$130,MATCH($B817,'Project Pipeline'!$A$7:$A$130,0)+13,1)+INDEX('Project Pipeline'!$B$8:$B$130,MATCH($B817,'Project Pipeline'!$A$7:$A$130,0)+7,1)*(INDEX('Project Pipeline'!$B$8:$B$130,MATCH($B817,'Project Pipeline'!$A$7:$A$130,0)+14,1)-INDEX('Project Pipeline'!$B$8:$B$130,MATCH($B817,'Project Pipeline'!$A$7:$A$130,0)+13,1)))/INDEX('Project Pipeline'!$B$8:$B$130,MATCH($B817,'Project Pipeline'!$A$7:$A$130,0)+14,1)</f>
        <v>0.75</v>
      </c>
      <c r="I817" s="6">
        <f>INDEX('Project Pipeline'!$B$8:$B$130,MATCH($B817,'Project Pipeline'!$A$7:$A$130,0)+13,1)</f>
        <v>57.680135957776329</v>
      </c>
      <c r="J817" s="6">
        <f>INDEX('Project Pipeline'!$B$8:$B$130,MATCH($B817,'Project Pipeline'!$A$7:$A$130,0)+14,1)</f>
        <v>60</v>
      </c>
    </row>
    <row r="818" spans="1:10" x14ac:dyDescent="0.2">
      <c r="A818" s="604">
        <f t="shared" si="122"/>
        <v>40</v>
      </c>
      <c r="B818" s="604" t="s">
        <v>464</v>
      </c>
      <c r="C818" s="2">
        <f t="shared" si="123"/>
        <v>10</v>
      </c>
      <c r="D818" s="28" t="str">
        <f t="shared" si="118"/>
        <v>040-010</v>
      </c>
      <c r="E818" s="604">
        <f t="shared" si="119"/>
        <v>41</v>
      </c>
      <c r="F818" s="32">
        <f>INDEX('Project Pipeline'!$B$8:$B$130,MATCH($B818,'Project Pipeline'!$A$7:$A$130,0),1)</f>
        <v>10000</v>
      </c>
      <c r="G818" s="32">
        <f>INDEX('Project Pipeline'!$B$8:$B$130,MATCH($B818,'Project Pipeline'!$A$7:$A$130,0)+3,1)*12</f>
        <v>4800</v>
      </c>
      <c r="H818" s="7">
        <f>(INDEX('Project Pipeline'!$B$8:$B$130,MATCH($B818,'Project Pipeline'!$A$7:$A$130,0)+6,1)*INDEX('Project Pipeline'!$B$8:$B$130,MATCH($B818,'Project Pipeline'!$A$7:$A$130,0)+13,1)+INDEX('Project Pipeline'!$B$8:$B$130,MATCH($B818,'Project Pipeline'!$A$7:$A$130,0)+7,1)*(INDEX('Project Pipeline'!$B$8:$B$130,MATCH($B818,'Project Pipeline'!$A$7:$A$130,0)+14,1)-INDEX('Project Pipeline'!$B$8:$B$130,MATCH($B818,'Project Pipeline'!$A$7:$A$130,0)+13,1)))/INDEX('Project Pipeline'!$B$8:$B$130,MATCH($B818,'Project Pipeline'!$A$7:$A$130,0)+14,1)</f>
        <v>0.75</v>
      </c>
      <c r="I818" s="6">
        <f>INDEX('Project Pipeline'!$B$8:$B$130,MATCH($B818,'Project Pipeline'!$A$7:$A$130,0)+13,1)</f>
        <v>57.680135957776329</v>
      </c>
      <c r="J818" s="6">
        <f>INDEX('Project Pipeline'!$B$8:$B$130,MATCH($B818,'Project Pipeline'!$A$7:$A$130,0)+14,1)</f>
        <v>60</v>
      </c>
    </row>
    <row r="819" spans="1:10" x14ac:dyDescent="0.2">
      <c r="A819" s="604">
        <f t="shared" si="122"/>
        <v>40</v>
      </c>
      <c r="B819" s="604" t="s">
        <v>464</v>
      </c>
      <c r="C819" s="2">
        <f t="shared" si="123"/>
        <v>11</v>
      </c>
      <c r="D819" s="28" t="str">
        <f t="shared" si="118"/>
        <v>040-011</v>
      </c>
      <c r="E819" s="604">
        <f t="shared" si="119"/>
        <v>44</v>
      </c>
      <c r="F819" s="32">
        <f>INDEX('Project Pipeline'!$B$8:$B$130,MATCH($B819,'Project Pipeline'!$A$7:$A$130,0),1)</f>
        <v>10000</v>
      </c>
      <c r="G819" s="32">
        <f>INDEX('Project Pipeline'!$B$8:$B$130,MATCH($B819,'Project Pipeline'!$A$7:$A$130,0)+3,1)*12</f>
        <v>4800</v>
      </c>
      <c r="H819" s="7">
        <f>(INDEX('Project Pipeline'!$B$8:$B$130,MATCH($B819,'Project Pipeline'!$A$7:$A$130,0)+6,1)*INDEX('Project Pipeline'!$B$8:$B$130,MATCH($B819,'Project Pipeline'!$A$7:$A$130,0)+13,1)+INDEX('Project Pipeline'!$B$8:$B$130,MATCH($B819,'Project Pipeline'!$A$7:$A$130,0)+7,1)*(INDEX('Project Pipeline'!$B$8:$B$130,MATCH($B819,'Project Pipeline'!$A$7:$A$130,0)+14,1)-INDEX('Project Pipeline'!$B$8:$B$130,MATCH($B819,'Project Pipeline'!$A$7:$A$130,0)+13,1)))/INDEX('Project Pipeline'!$B$8:$B$130,MATCH($B819,'Project Pipeline'!$A$7:$A$130,0)+14,1)</f>
        <v>0.75</v>
      </c>
      <c r="I819" s="6">
        <f>INDEX('Project Pipeline'!$B$8:$B$130,MATCH($B819,'Project Pipeline'!$A$7:$A$130,0)+13,1)</f>
        <v>57.680135957776329</v>
      </c>
      <c r="J819" s="6">
        <f>INDEX('Project Pipeline'!$B$8:$B$130,MATCH($B819,'Project Pipeline'!$A$7:$A$130,0)+14,1)</f>
        <v>60</v>
      </c>
    </row>
    <row r="820" spans="1:10" x14ac:dyDescent="0.2">
      <c r="A820" s="604">
        <f t="shared" si="122"/>
        <v>40</v>
      </c>
      <c r="B820" s="604" t="s">
        <v>464</v>
      </c>
      <c r="C820" s="2">
        <f t="shared" si="123"/>
        <v>12</v>
      </c>
      <c r="D820" s="28" t="str">
        <f t="shared" si="118"/>
        <v>040-012</v>
      </c>
      <c r="E820" s="604">
        <f t="shared" si="119"/>
        <v>47</v>
      </c>
      <c r="F820" s="32">
        <f>INDEX('Project Pipeline'!$B$8:$B$130,MATCH($B820,'Project Pipeline'!$A$7:$A$130,0),1)</f>
        <v>10000</v>
      </c>
      <c r="G820" s="32">
        <f>INDEX('Project Pipeline'!$B$8:$B$130,MATCH($B820,'Project Pipeline'!$A$7:$A$130,0)+3,1)*12</f>
        <v>4800</v>
      </c>
      <c r="H820" s="7">
        <f>(INDEX('Project Pipeline'!$B$8:$B$130,MATCH($B820,'Project Pipeline'!$A$7:$A$130,0)+6,1)*INDEX('Project Pipeline'!$B$8:$B$130,MATCH($B820,'Project Pipeline'!$A$7:$A$130,0)+13,1)+INDEX('Project Pipeline'!$B$8:$B$130,MATCH($B820,'Project Pipeline'!$A$7:$A$130,0)+7,1)*(INDEX('Project Pipeline'!$B$8:$B$130,MATCH($B820,'Project Pipeline'!$A$7:$A$130,0)+14,1)-INDEX('Project Pipeline'!$B$8:$B$130,MATCH($B820,'Project Pipeline'!$A$7:$A$130,0)+13,1)))/INDEX('Project Pipeline'!$B$8:$B$130,MATCH($B820,'Project Pipeline'!$A$7:$A$130,0)+14,1)</f>
        <v>0.75</v>
      </c>
      <c r="I820" s="6">
        <f>INDEX('Project Pipeline'!$B$8:$B$130,MATCH($B820,'Project Pipeline'!$A$7:$A$130,0)+13,1)</f>
        <v>57.680135957776329</v>
      </c>
      <c r="J820" s="6">
        <f>INDEX('Project Pipeline'!$B$8:$B$130,MATCH($B820,'Project Pipeline'!$A$7:$A$130,0)+14,1)</f>
        <v>60</v>
      </c>
    </row>
    <row r="821" spans="1:10" x14ac:dyDescent="0.2">
      <c r="A821" s="604">
        <f t="shared" si="122"/>
        <v>40</v>
      </c>
      <c r="B821" s="604" t="s">
        <v>14</v>
      </c>
      <c r="C821" s="2">
        <f t="shared" si="123"/>
        <v>13</v>
      </c>
      <c r="D821" s="28" t="str">
        <f t="shared" si="118"/>
        <v>040-013</v>
      </c>
      <c r="E821" s="604">
        <f t="shared" si="119"/>
        <v>38</v>
      </c>
      <c r="F821" s="32">
        <f>INDEX('Project Pipeline'!$B$8:$B$130,MATCH($B821,'Project Pipeline'!$A$7:$A$130,0),1)</f>
        <v>2000</v>
      </c>
      <c r="G821" s="32">
        <f>INDEX('Project Pipeline'!$B$8:$B$130,MATCH($B821,'Project Pipeline'!$A$7:$A$130,0)+3,1)*12</f>
        <v>2400</v>
      </c>
      <c r="H821" s="7">
        <f>(INDEX('Project Pipeline'!$B$8:$B$130,MATCH($B821,'Project Pipeline'!$A$7:$A$130,0)+6,1)*INDEX('Project Pipeline'!$B$8:$B$130,MATCH($B821,'Project Pipeline'!$A$7:$A$130,0)+13,1)+INDEX('Project Pipeline'!$B$8:$B$130,MATCH($B821,'Project Pipeline'!$A$7:$A$130,0)+7,1)*(INDEX('Project Pipeline'!$B$8:$B$130,MATCH($B821,'Project Pipeline'!$A$7:$A$130,0)+14,1)-INDEX('Project Pipeline'!$B$8:$B$130,MATCH($B821,'Project Pipeline'!$A$7:$A$130,0)+13,1)))/INDEX('Project Pipeline'!$B$8:$B$130,MATCH($B821,'Project Pipeline'!$A$7:$A$130,0)+14,1)</f>
        <v>0.75</v>
      </c>
      <c r="I821" s="6">
        <f>INDEX('Project Pipeline'!$B$8:$B$130,MATCH($B821,'Project Pipeline'!$A$7:$A$130,0)+13,1)</f>
        <v>21.124739598583997</v>
      </c>
      <c r="J821" s="6">
        <f>INDEX('Project Pipeline'!$B$8:$B$130,MATCH($B821,'Project Pipeline'!$A$7:$A$130,0)+14,1)</f>
        <v>60</v>
      </c>
    </row>
    <row r="822" spans="1:10" x14ac:dyDescent="0.2">
      <c r="A822" s="604">
        <f t="shared" si="122"/>
        <v>40</v>
      </c>
      <c r="B822" s="604" t="s">
        <v>14</v>
      </c>
      <c r="C822" s="2">
        <f t="shared" si="123"/>
        <v>14</v>
      </c>
      <c r="D822" s="28" t="str">
        <f t="shared" si="118"/>
        <v>040-014</v>
      </c>
      <c r="E822" s="604">
        <f t="shared" si="119"/>
        <v>40</v>
      </c>
      <c r="F822" s="32">
        <f>INDEX('Project Pipeline'!$B$8:$B$130,MATCH($B822,'Project Pipeline'!$A$7:$A$130,0),1)</f>
        <v>2000</v>
      </c>
      <c r="G822" s="32">
        <f>INDEX('Project Pipeline'!$B$8:$B$130,MATCH($B822,'Project Pipeline'!$A$7:$A$130,0)+3,1)*12</f>
        <v>2400</v>
      </c>
      <c r="H822" s="7">
        <f>(INDEX('Project Pipeline'!$B$8:$B$130,MATCH($B822,'Project Pipeline'!$A$7:$A$130,0)+6,1)*INDEX('Project Pipeline'!$B$8:$B$130,MATCH($B822,'Project Pipeline'!$A$7:$A$130,0)+13,1)+INDEX('Project Pipeline'!$B$8:$B$130,MATCH($B822,'Project Pipeline'!$A$7:$A$130,0)+7,1)*(INDEX('Project Pipeline'!$B$8:$B$130,MATCH($B822,'Project Pipeline'!$A$7:$A$130,0)+14,1)-INDEX('Project Pipeline'!$B$8:$B$130,MATCH($B822,'Project Pipeline'!$A$7:$A$130,0)+13,1)))/INDEX('Project Pipeline'!$B$8:$B$130,MATCH($B822,'Project Pipeline'!$A$7:$A$130,0)+14,1)</f>
        <v>0.75</v>
      </c>
      <c r="I822" s="6">
        <f>INDEX('Project Pipeline'!$B$8:$B$130,MATCH($B822,'Project Pipeline'!$A$7:$A$130,0)+13,1)</f>
        <v>21.124739598583997</v>
      </c>
      <c r="J822" s="6">
        <f>INDEX('Project Pipeline'!$B$8:$B$130,MATCH($B822,'Project Pipeline'!$A$7:$A$130,0)+14,1)</f>
        <v>60</v>
      </c>
    </row>
    <row r="823" spans="1:10" x14ac:dyDescent="0.2">
      <c r="A823" s="604">
        <f t="shared" si="122"/>
        <v>40</v>
      </c>
      <c r="B823" s="604" t="s">
        <v>14</v>
      </c>
      <c r="C823" s="2">
        <f t="shared" si="123"/>
        <v>15</v>
      </c>
      <c r="D823" s="28" t="str">
        <f t="shared" si="118"/>
        <v>040-015</v>
      </c>
      <c r="E823" s="604">
        <f t="shared" si="119"/>
        <v>42</v>
      </c>
      <c r="F823" s="32">
        <f>INDEX('Project Pipeline'!$B$8:$B$130,MATCH($B823,'Project Pipeline'!$A$7:$A$130,0),1)</f>
        <v>2000</v>
      </c>
      <c r="G823" s="32">
        <f>INDEX('Project Pipeline'!$B$8:$B$130,MATCH($B823,'Project Pipeline'!$A$7:$A$130,0)+3,1)*12</f>
        <v>2400</v>
      </c>
      <c r="H823" s="7">
        <f>(INDEX('Project Pipeline'!$B$8:$B$130,MATCH($B823,'Project Pipeline'!$A$7:$A$130,0)+6,1)*INDEX('Project Pipeline'!$B$8:$B$130,MATCH($B823,'Project Pipeline'!$A$7:$A$130,0)+13,1)+INDEX('Project Pipeline'!$B$8:$B$130,MATCH($B823,'Project Pipeline'!$A$7:$A$130,0)+7,1)*(INDEX('Project Pipeline'!$B$8:$B$130,MATCH($B823,'Project Pipeline'!$A$7:$A$130,0)+14,1)-INDEX('Project Pipeline'!$B$8:$B$130,MATCH($B823,'Project Pipeline'!$A$7:$A$130,0)+13,1)))/INDEX('Project Pipeline'!$B$8:$B$130,MATCH($B823,'Project Pipeline'!$A$7:$A$130,0)+14,1)</f>
        <v>0.75</v>
      </c>
      <c r="I823" s="6">
        <f>INDEX('Project Pipeline'!$B$8:$B$130,MATCH($B823,'Project Pipeline'!$A$7:$A$130,0)+13,1)</f>
        <v>21.124739598583997</v>
      </c>
      <c r="J823" s="6">
        <f>INDEX('Project Pipeline'!$B$8:$B$130,MATCH($B823,'Project Pipeline'!$A$7:$A$130,0)+14,1)</f>
        <v>60</v>
      </c>
    </row>
    <row r="824" spans="1:10" x14ac:dyDescent="0.2">
      <c r="A824" s="604">
        <f t="shared" si="122"/>
        <v>40</v>
      </c>
      <c r="B824" s="604" t="s">
        <v>14</v>
      </c>
      <c r="C824" s="2">
        <f t="shared" si="123"/>
        <v>16</v>
      </c>
      <c r="D824" s="28" t="str">
        <f t="shared" si="118"/>
        <v>040-016</v>
      </c>
      <c r="E824" s="604">
        <f t="shared" si="119"/>
        <v>44</v>
      </c>
      <c r="F824" s="32">
        <f>INDEX('Project Pipeline'!$B$8:$B$130,MATCH($B824,'Project Pipeline'!$A$7:$A$130,0),1)</f>
        <v>2000</v>
      </c>
      <c r="G824" s="32">
        <f>INDEX('Project Pipeline'!$B$8:$B$130,MATCH($B824,'Project Pipeline'!$A$7:$A$130,0)+3,1)*12</f>
        <v>2400</v>
      </c>
      <c r="H824" s="7">
        <f>(INDEX('Project Pipeline'!$B$8:$B$130,MATCH($B824,'Project Pipeline'!$A$7:$A$130,0)+6,1)*INDEX('Project Pipeline'!$B$8:$B$130,MATCH($B824,'Project Pipeline'!$A$7:$A$130,0)+13,1)+INDEX('Project Pipeline'!$B$8:$B$130,MATCH($B824,'Project Pipeline'!$A$7:$A$130,0)+7,1)*(INDEX('Project Pipeline'!$B$8:$B$130,MATCH($B824,'Project Pipeline'!$A$7:$A$130,0)+14,1)-INDEX('Project Pipeline'!$B$8:$B$130,MATCH($B824,'Project Pipeline'!$A$7:$A$130,0)+13,1)))/INDEX('Project Pipeline'!$B$8:$B$130,MATCH($B824,'Project Pipeline'!$A$7:$A$130,0)+14,1)</f>
        <v>0.75</v>
      </c>
      <c r="I824" s="6">
        <f>INDEX('Project Pipeline'!$B$8:$B$130,MATCH($B824,'Project Pipeline'!$A$7:$A$130,0)+13,1)</f>
        <v>21.124739598583997</v>
      </c>
      <c r="J824" s="6">
        <f>INDEX('Project Pipeline'!$B$8:$B$130,MATCH($B824,'Project Pipeline'!$A$7:$A$130,0)+14,1)</f>
        <v>60</v>
      </c>
    </row>
    <row r="825" spans="1:10" x14ac:dyDescent="0.2">
      <c r="A825" s="604">
        <f t="shared" si="122"/>
        <v>40</v>
      </c>
      <c r="B825" s="604" t="s">
        <v>14</v>
      </c>
      <c r="C825" s="2">
        <f t="shared" si="123"/>
        <v>17</v>
      </c>
      <c r="D825" s="28" t="str">
        <f t="shared" si="118"/>
        <v>040-017</v>
      </c>
      <c r="E825" s="604">
        <f t="shared" si="119"/>
        <v>46</v>
      </c>
      <c r="F825" s="32">
        <f>INDEX('Project Pipeline'!$B$8:$B$130,MATCH($B825,'Project Pipeline'!$A$7:$A$130,0),1)</f>
        <v>2000</v>
      </c>
      <c r="G825" s="32">
        <f>INDEX('Project Pipeline'!$B$8:$B$130,MATCH($B825,'Project Pipeline'!$A$7:$A$130,0)+3,1)*12</f>
        <v>2400</v>
      </c>
      <c r="H825" s="7">
        <f>(INDEX('Project Pipeline'!$B$8:$B$130,MATCH($B825,'Project Pipeline'!$A$7:$A$130,0)+6,1)*INDEX('Project Pipeline'!$B$8:$B$130,MATCH($B825,'Project Pipeline'!$A$7:$A$130,0)+13,1)+INDEX('Project Pipeline'!$B$8:$B$130,MATCH($B825,'Project Pipeline'!$A$7:$A$130,0)+7,1)*(INDEX('Project Pipeline'!$B$8:$B$130,MATCH($B825,'Project Pipeline'!$A$7:$A$130,0)+14,1)-INDEX('Project Pipeline'!$B$8:$B$130,MATCH($B825,'Project Pipeline'!$A$7:$A$130,0)+13,1)))/INDEX('Project Pipeline'!$B$8:$B$130,MATCH($B825,'Project Pipeline'!$A$7:$A$130,0)+14,1)</f>
        <v>0.75</v>
      </c>
      <c r="I825" s="6">
        <f>INDEX('Project Pipeline'!$B$8:$B$130,MATCH($B825,'Project Pipeline'!$A$7:$A$130,0)+13,1)</f>
        <v>21.124739598583997</v>
      </c>
      <c r="J825" s="6">
        <f>INDEX('Project Pipeline'!$B$8:$B$130,MATCH($B825,'Project Pipeline'!$A$7:$A$130,0)+14,1)</f>
        <v>60</v>
      </c>
    </row>
    <row r="826" spans="1:10" x14ac:dyDescent="0.2">
      <c r="A826" s="604">
        <f t="shared" si="122"/>
        <v>40</v>
      </c>
      <c r="B826" s="604" t="s">
        <v>14</v>
      </c>
      <c r="C826" s="2">
        <f t="shared" si="123"/>
        <v>18</v>
      </c>
      <c r="D826" s="28" t="str">
        <f t="shared" si="118"/>
        <v>040-018</v>
      </c>
      <c r="E826" s="604">
        <f t="shared" si="119"/>
        <v>48</v>
      </c>
      <c r="F826" s="32">
        <f>INDEX('Project Pipeline'!$B$8:$B$130,MATCH($B826,'Project Pipeline'!$A$7:$A$130,0),1)</f>
        <v>2000</v>
      </c>
      <c r="G826" s="32">
        <f>INDEX('Project Pipeline'!$B$8:$B$130,MATCH($B826,'Project Pipeline'!$A$7:$A$130,0)+3,1)*12</f>
        <v>2400</v>
      </c>
      <c r="H826" s="7">
        <f>(INDEX('Project Pipeline'!$B$8:$B$130,MATCH($B826,'Project Pipeline'!$A$7:$A$130,0)+6,1)*INDEX('Project Pipeline'!$B$8:$B$130,MATCH($B826,'Project Pipeline'!$A$7:$A$130,0)+13,1)+INDEX('Project Pipeline'!$B$8:$B$130,MATCH($B826,'Project Pipeline'!$A$7:$A$130,0)+7,1)*(INDEX('Project Pipeline'!$B$8:$B$130,MATCH($B826,'Project Pipeline'!$A$7:$A$130,0)+14,1)-INDEX('Project Pipeline'!$B$8:$B$130,MATCH($B826,'Project Pipeline'!$A$7:$A$130,0)+13,1)))/INDEX('Project Pipeline'!$B$8:$B$130,MATCH($B826,'Project Pipeline'!$A$7:$A$130,0)+14,1)</f>
        <v>0.75</v>
      </c>
      <c r="I826" s="6">
        <f>INDEX('Project Pipeline'!$B$8:$B$130,MATCH($B826,'Project Pipeline'!$A$7:$A$130,0)+13,1)</f>
        <v>21.124739598583997</v>
      </c>
      <c r="J826" s="6">
        <f>INDEX('Project Pipeline'!$B$8:$B$130,MATCH($B826,'Project Pipeline'!$A$7:$A$130,0)+14,1)</f>
        <v>60</v>
      </c>
    </row>
    <row r="827" spans="1:10" x14ac:dyDescent="0.2">
      <c r="A827" s="604">
        <f t="shared" si="122"/>
        <v>40</v>
      </c>
      <c r="B827" s="604" t="s">
        <v>41</v>
      </c>
      <c r="C827" s="2">
        <f t="shared" si="123"/>
        <v>19</v>
      </c>
      <c r="D827" s="28" t="str">
        <f t="shared" si="118"/>
        <v>040-019</v>
      </c>
      <c r="E827" s="604">
        <f t="shared" si="119"/>
        <v>42</v>
      </c>
      <c r="F827" s="32">
        <f>INDEX('Project Pipeline'!$B$8:$B$130,MATCH($B827,'Project Pipeline'!$A$7:$A$130,0),1)</f>
        <v>25000</v>
      </c>
      <c r="G827" s="32">
        <f>INDEX('Project Pipeline'!$B$8:$B$130,MATCH($B827,'Project Pipeline'!$A$7:$A$130,0)+3,1)*12</f>
        <v>24000</v>
      </c>
      <c r="H827" s="7">
        <f>(INDEX('Project Pipeline'!$B$8:$B$130,MATCH($B827,'Project Pipeline'!$A$7:$A$130,0)+6,1)*INDEX('Project Pipeline'!$B$8:$B$130,MATCH($B827,'Project Pipeline'!$A$7:$A$130,0)+13,1)+INDEX('Project Pipeline'!$B$8:$B$130,MATCH($B827,'Project Pipeline'!$A$7:$A$130,0)+7,1)*(INDEX('Project Pipeline'!$B$8:$B$130,MATCH($B827,'Project Pipeline'!$A$7:$A$130,0)+14,1)-INDEX('Project Pipeline'!$B$8:$B$130,MATCH($B827,'Project Pipeline'!$A$7:$A$130,0)+13,1)))/INDEX('Project Pipeline'!$B$8:$B$130,MATCH($B827,'Project Pipeline'!$A$7:$A$130,0)+14,1)</f>
        <v>0.74999999999999989</v>
      </c>
      <c r="I827" s="6">
        <f>INDEX('Project Pipeline'!$B$8:$B$130,MATCH($B827,'Project Pipeline'!$A$7:$A$130,0)+13,1)</f>
        <v>26.772988721793375</v>
      </c>
      <c r="J827" s="6">
        <f>INDEX('Project Pipeline'!$B$8:$B$130,MATCH($B827,'Project Pipeline'!$A$7:$A$130,0)+14,1)</f>
        <v>120</v>
      </c>
    </row>
    <row r="828" spans="1:10" x14ac:dyDescent="0.2">
      <c r="A828" s="604">
        <f t="shared" si="122"/>
        <v>40</v>
      </c>
      <c r="B828" s="604" t="s">
        <v>41</v>
      </c>
      <c r="C828" s="2">
        <f t="shared" si="123"/>
        <v>20</v>
      </c>
      <c r="D828" s="28" t="str">
        <f t="shared" si="118"/>
        <v>040-020</v>
      </c>
      <c r="E828" s="604">
        <f t="shared" si="119"/>
        <v>48</v>
      </c>
      <c r="F828" s="32">
        <f>INDEX('Project Pipeline'!$B$8:$B$130,MATCH($B828,'Project Pipeline'!$A$7:$A$130,0),1)</f>
        <v>25000</v>
      </c>
      <c r="G828" s="32">
        <f>INDEX('Project Pipeline'!$B$8:$B$130,MATCH($B828,'Project Pipeline'!$A$7:$A$130,0)+3,1)*12</f>
        <v>24000</v>
      </c>
      <c r="H828" s="7">
        <f>(INDEX('Project Pipeline'!$B$8:$B$130,MATCH($B828,'Project Pipeline'!$A$7:$A$130,0)+6,1)*INDEX('Project Pipeline'!$B$8:$B$130,MATCH($B828,'Project Pipeline'!$A$7:$A$130,0)+13,1)+INDEX('Project Pipeline'!$B$8:$B$130,MATCH($B828,'Project Pipeline'!$A$7:$A$130,0)+7,1)*(INDEX('Project Pipeline'!$B$8:$B$130,MATCH($B828,'Project Pipeline'!$A$7:$A$130,0)+14,1)-INDEX('Project Pipeline'!$B$8:$B$130,MATCH($B828,'Project Pipeline'!$A$7:$A$130,0)+13,1)))/INDEX('Project Pipeline'!$B$8:$B$130,MATCH($B828,'Project Pipeline'!$A$7:$A$130,0)+14,1)</f>
        <v>0.74999999999999989</v>
      </c>
      <c r="I828" s="6">
        <f>INDEX('Project Pipeline'!$B$8:$B$130,MATCH($B828,'Project Pipeline'!$A$7:$A$130,0)+13,1)</f>
        <v>26.772988721793375</v>
      </c>
      <c r="J828" s="6">
        <f>INDEX('Project Pipeline'!$B$8:$B$130,MATCH($B828,'Project Pipeline'!$A$7:$A$130,0)+14,1)</f>
        <v>120</v>
      </c>
    </row>
    <row r="829" spans="1:10" x14ac:dyDescent="0.2">
      <c r="A829" s="604">
        <f>A809+1</f>
        <v>41</v>
      </c>
      <c r="B829" s="604" t="s">
        <v>15</v>
      </c>
      <c r="C829" s="2">
        <v>1</v>
      </c>
      <c r="D829" s="28" t="str">
        <f t="shared" si="118"/>
        <v>041-001</v>
      </c>
      <c r="E829" s="604">
        <f t="shared" ref="E829:E848" si="124">E809+1</f>
        <v>37</v>
      </c>
      <c r="F829" s="32">
        <f>INDEX('Project Pipeline'!$B$8:$B$130,MATCH($B829,'Project Pipeline'!$A$7:$A$130,0),1)</f>
        <v>15000</v>
      </c>
      <c r="G829" s="32">
        <f>INDEX('Project Pipeline'!$B$8:$B$130,MATCH($B829,'Project Pipeline'!$A$7:$A$130,0)+3,1)*12</f>
        <v>6000</v>
      </c>
      <c r="H829" s="7">
        <f>(INDEX('Project Pipeline'!$B$8:$B$130,MATCH($B829,'Project Pipeline'!$A$7:$A$130,0)+6,1)*INDEX('Project Pipeline'!$B$8:$B$130,MATCH($B829,'Project Pipeline'!$A$7:$A$130,0)+13,1)+INDEX('Project Pipeline'!$B$8:$B$130,MATCH($B829,'Project Pipeline'!$A$7:$A$130,0)+7,1)*(INDEX('Project Pipeline'!$B$8:$B$130,MATCH($B829,'Project Pipeline'!$A$7:$A$130,0)+14,1)-INDEX('Project Pipeline'!$B$8:$B$130,MATCH($B829,'Project Pipeline'!$A$7:$A$130,0)+13,1)))/INDEX('Project Pipeline'!$B$8:$B$130,MATCH($B829,'Project Pipeline'!$A$7:$A$130,0)+14,1)</f>
        <v>0.75</v>
      </c>
      <c r="I829" s="6">
        <f>INDEX('Project Pipeline'!$B$8:$B$130,MATCH($B829,'Project Pipeline'!$A$7:$A$130,0)+13,1)</f>
        <v>71.513178015521419</v>
      </c>
      <c r="J829" s="6">
        <f>INDEX('Project Pipeline'!$B$8:$B$130,MATCH($B829,'Project Pipeline'!$A$7:$A$130,0)+14,1)</f>
        <v>96</v>
      </c>
    </row>
    <row r="830" spans="1:10" x14ac:dyDescent="0.2">
      <c r="A830" s="604">
        <f t="shared" ref="A830:A848" si="125">A810+1</f>
        <v>41</v>
      </c>
      <c r="B830" s="604" t="s">
        <v>15</v>
      </c>
      <c r="C830" s="2">
        <f t="shared" ref="C830:C848" si="126">C829+1</f>
        <v>2</v>
      </c>
      <c r="D830" s="28" t="str">
        <f t="shared" si="118"/>
        <v>041-002</v>
      </c>
      <c r="E830" s="604">
        <f t="shared" si="124"/>
        <v>41</v>
      </c>
      <c r="F830" s="32">
        <f>INDEX('Project Pipeline'!$B$8:$B$130,MATCH($B830,'Project Pipeline'!$A$7:$A$130,0),1)</f>
        <v>15000</v>
      </c>
      <c r="G830" s="32">
        <f>INDEX('Project Pipeline'!$B$8:$B$130,MATCH($B830,'Project Pipeline'!$A$7:$A$130,0)+3,1)*12</f>
        <v>6000</v>
      </c>
      <c r="H830" s="7">
        <f>(INDEX('Project Pipeline'!$B$8:$B$130,MATCH($B830,'Project Pipeline'!$A$7:$A$130,0)+6,1)*INDEX('Project Pipeline'!$B$8:$B$130,MATCH($B830,'Project Pipeline'!$A$7:$A$130,0)+13,1)+INDEX('Project Pipeline'!$B$8:$B$130,MATCH($B830,'Project Pipeline'!$A$7:$A$130,0)+7,1)*(INDEX('Project Pipeline'!$B$8:$B$130,MATCH($B830,'Project Pipeline'!$A$7:$A$130,0)+14,1)-INDEX('Project Pipeline'!$B$8:$B$130,MATCH($B830,'Project Pipeline'!$A$7:$A$130,0)+13,1)))/INDEX('Project Pipeline'!$B$8:$B$130,MATCH($B830,'Project Pipeline'!$A$7:$A$130,0)+14,1)</f>
        <v>0.75</v>
      </c>
      <c r="I830" s="6">
        <f>INDEX('Project Pipeline'!$B$8:$B$130,MATCH($B830,'Project Pipeline'!$A$7:$A$130,0)+13,1)</f>
        <v>71.513178015521419</v>
      </c>
      <c r="J830" s="6">
        <f>INDEX('Project Pipeline'!$B$8:$B$130,MATCH($B830,'Project Pipeline'!$A$7:$A$130,0)+14,1)</f>
        <v>96</v>
      </c>
    </row>
    <row r="831" spans="1:10" x14ac:dyDescent="0.2">
      <c r="A831" s="604">
        <f t="shared" si="125"/>
        <v>41</v>
      </c>
      <c r="B831" s="604" t="s">
        <v>15</v>
      </c>
      <c r="C831" s="2">
        <f t="shared" si="126"/>
        <v>3</v>
      </c>
      <c r="D831" s="28" t="str">
        <f t="shared" si="118"/>
        <v>041-003</v>
      </c>
      <c r="E831" s="604">
        <f t="shared" si="124"/>
        <v>44</v>
      </c>
      <c r="F831" s="32">
        <f>INDEX('Project Pipeline'!$B$8:$B$130,MATCH($B831,'Project Pipeline'!$A$7:$A$130,0),1)</f>
        <v>15000</v>
      </c>
      <c r="G831" s="32">
        <f>INDEX('Project Pipeline'!$B$8:$B$130,MATCH($B831,'Project Pipeline'!$A$7:$A$130,0)+3,1)*12</f>
        <v>6000</v>
      </c>
      <c r="H831" s="7">
        <f>(INDEX('Project Pipeline'!$B$8:$B$130,MATCH($B831,'Project Pipeline'!$A$7:$A$130,0)+6,1)*INDEX('Project Pipeline'!$B$8:$B$130,MATCH($B831,'Project Pipeline'!$A$7:$A$130,0)+13,1)+INDEX('Project Pipeline'!$B$8:$B$130,MATCH($B831,'Project Pipeline'!$A$7:$A$130,0)+7,1)*(INDEX('Project Pipeline'!$B$8:$B$130,MATCH($B831,'Project Pipeline'!$A$7:$A$130,0)+14,1)-INDEX('Project Pipeline'!$B$8:$B$130,MATCH($B831,'Project Pipeline'!$A$7:$A$130,0)+13,1)))/INDEX('Project Pipeline'!$B$8:$B$130,MATCH($B831,'Project Pipeline'!$A$7:$A$130,0)+14,1)</f>
        <v>0.75</v>
      </c>
      <c r="I831" s="6">
        <f>INDEX('Project Pipeline'!$B$8:$B$130,MATCH($B831,'Project Pipeline'!$A$7:$A$130,0)+13,1)</f>
        <v>71.513178015521419</v>
      </c>
      <c r="J831" s="6">
        <f>INDEX('Project Pipeline'!$B$8:$B$130,MATCH($B831,'Project Pipeline'!$A$7:$A$130,0)+14,1)</f>
        <v>96</v>
      </c>
    </row>
    <row r="832" spans="1:10" x14ac:dyDescent="0.2">
      <c r="A832" s="604">
        <f t="shared" si="125"/>
        <v>41</v>
      </c>
      <c r="B832" s="604" t="s">
        <v>15</v>
      </c>
      <c r="C832" s="2">
        <f t="shared" si="126"/>
        <v>4</v>
      </c>
      <c r="D832" s="28" t="str">
        <f t="shared" si="118"/>
        <v>041-004</v>
      </c>
      <c r="E832" s="604">
        <f t="shared" si="124"/>
        <v>46</v>
      </c>
      <c r="F832" s="32">
        <f>INDEX('Project Pipeline'!$B$8:$B$130,MATCH($B832,'Project Pipeline'!$A$7:$A$130,0),1)</f>
        <v>15000</v>
      </c>
      <c r="G832" s="32">
        <f>INDEX('Project Pipeline'!$B$8:$B$130,MATCH($B832,'Project Pipeline'!$A$7:$A$130,0)+3,1)*12</f>
        <v>6000</v>
      </c>
      <c r="H832" s="7">
        <f>(INDEX('Project Pipeline'!$B$8:$B$130,MATCH($B832,'Project Pipeline'!$A$7:$A$130,0)+6,1)*INDEX('Project Pipeline'!$B$8:$B$130,MATCH($B832,'Project Pipeline'!$A$7:$A$130,0)+13,1)+INDEX('Project Pipeline'!$B$8:$B$130,MATCH($B832,'Project Pipeline'!$A$7:$A$130,0)+7,1)*(INDEX('Project Pipeline'!$B$8:$B$130,MATCH($B832,'Project Pipeline'!$A$7:$A$130,0)+14,1)-INDEX('Project Pipeline'!$B$8:$B$130,MATCH($B832,'Project Pipeline'!$A$7:$A$130,0)+13,1)))/INDEX('Project Pipeline'!$B$8:$B$130,MATCH($B832,'Project Pipeline'!$A$7:$A$130,0)+14,1)</f>
        <v>0.75</v>
      </c>
      <c r="I832" s="6">
        <f>INDEX('Project Pipeline'!$B$8:$B$130,MATCH($B832,'Project Pipeline'!$A$7:$A$130,0)+13,1)</f>
        <v>71.513178015521419</v>
      </c>
      <c r="J832" s="6">
        <f>INDEX('Project Pipeline'!$B$8:$B$130,MATCH($B832,'Project Pipeline'!$A$7:$A$130,0)+14,1)</f>
        <v>96</v>
      </c>
    </row>
    <row r="833" spans="1:10" x14ac:dyDescent="0.2">
      <c r="A833" s="604">
        <f t="shared" si="125"/>
        <v>41</v>
      </c>
      <c r="B833" s="604" t="s">
        <v>463</v>
      </c>
      <c r="C833" s="2">
        <f t="shared" si="126"/>
        <v>5</v>
      </c>
      <c r="D833" s="28" t="str">
        <f t="shared" si="118"/>
        <v>041-005</v>
      </c>
      <c r="E833" s="604">
        <f t="shared" si="124"/>
        <v>47</v>
      </c>
      <c r="F833" s="32">
        <f>INDEX('Project Pipeline'!$B$8:$B$130,MATCH($B833,'Project Pipeline'!$A$7:$A$130,0),1)</f>
        <v>20000</v>
      </c>
      <c r="G833" s="32">
        <f>INDEX('Project Pipeline'!$B$8:$B$130,MATCH($B833,'Project Pipeline'!$A$7:$A$130,0)+3,1)*12</f>
        <v>30000</v>
      </c>
      <c r="H833" s="7">
        <f>(INDEX('Project Pipeline'!$B$8:$B$130,MATCH($B833,'Project Pipeline'!$A$7:$A$130,0)+6,1)*INDEX('Project Pipeline'!$B$8:$B$130,MATCH($B833,'Project Pipeline'!$A$7:$A$130,0)+13,1)+INDEX('Project Pipeline'!$B$8:$B$130,MATCH($B833,'Project Pipeline'!$A$7:$A$130,0)+7,1)*(INDEX('Project Pipeline'!$B$8:$B$130,MATCH($B833,'Project Pipeline'!$A$7:$A$130,0)+14,1)-INDEX('Project Pipeline'!$B$8:$B$130,MATCH($B833,'Project Pipeline'!$A$7:$A$130,0)+13,1)))/INDEX('Project Pipeline'!$B$8:$B$130,MATCH($B833,'Project Pipeline'!$A$7:$A$130,0)+14,1)</f>
        <v>0.75</v>
      </c>
      <c r="I833" s="6">
        <f>INDEX('Project Pipeline'!$B$8:$B$130,MATCH($B833,'Project Pipeline'!$A$7:$A$130,0)+13,1)</f>
        <v>28.691659673197091</v>
      </c>
      <c r="J833" s="6">
        <f>INDEX('Project Pipeline'!$B$8:$B$130,MATCH($B833,'Project Pipeline'!$A$7:$A$130,0)+14,1)</f>
        <v>60</v>
      </c>
    </row>
    <row r="834" spans="1:10" x14ac:dyDescent="0.2">
      <c r="A834" s="604">
        <f t="shared" si="125"/>
        <v>41</v>
      </c>
      <c r="B834" s="604" t="s">
        <v>463</v>
      </c>
      <c r="C834" s="2">
        <f t="shared" si="126"/>
        <v>6</v>
      </c>
      <c r="D834" s="28" t="str">
        <f t="shared" si="118"/>
        <v>041-006</v>
      </c>
      <c r="E834" s="604">
        <f t="shared" si="124"/>
        <v>47</v>
      </c>
      <c r="F834" s="32">
        <f>INDEX('Project Pipeline'!$B$8:$B$130,MATCH($B834,'Project Pipeline'!$A$7:$A$130,0),1)</f>
        <v>20000</v>
      </c>
      <c r="G834" s="32">
        <f>INDEX('Project Pipeline'!$B$8:$B$130,MATCH($B834,'Project Pipeline'!$A$7:$A$130,0)+3,1)*12</f>
        <v>30000</v>
      </c>
      <c r="H834" s="7">
        <f>(INDEX('Project Pipeline'!$B$8:$B$130,MATCH($B834,'Project Pipeline'!$A$7:$A$130,0)+6,1)*INDEX('Project Pipeline'!$B$8:$B$130,MATCH($B834,'Project Pipeline'!$A$7:$A$130,0)+13,1)+INDEX('Project Pipeline'!$B$8:$B$130,MATCH($B834,'Project Pipeline'!$A$7:$A$130,0)+7,1)*(INDEX('Project Pipeline'!$B$8:$B$130,MATCH($B834,'Project Pipeline'!$A$7:$A$130,0)+14,1)-INDEX('Project Pipeline'!$B$8:$B$130,MATCH($B834,'Project Pipeline'!$A$7:$A$130,0)+13,1)))/INDEX('Project Pipeline'!$B$8:$B$130,MATCH($B834,'Project Pipeline'!$A$7:$A$130,0)+14,1)</f>
        <v>0.75</v>
      </c>
      <c r="I834" s="6">
        <f>INDEX('Project Pipeline'!$B$8:$B$130,MATCH($B834,'Project Pipeline'!$A$7:$A$130,0)+13,1)</f>
        <v>28.691659673197091</v>
      </c>
      <c r="J834" s="6">
        <f>INDEX('Project Pipeline'!$B$8:$B$130,MATCH($B834,'Project Pipeline'!$A$7:$A$130,0)+14,1)</f>
        <v>60</v>
      </c>
    </row>
    <row r="835" spans="1:10" x14ac:dyDescent="0.2">
      <c r="A835" s="604">
        <f t="shared" si="125"/>
        <v>41</v>
      </c>
      <c r="B835" s="604" t="s">
        <v>463</v>
      </c>
      <c r="C835" s="2">
        <f t="shared" si="126"/>
        <v>7</v>
      </c>
      <c r="D835" s="28" t="str">
        <f t="shared" si="118"/>
        <v>041-007</v>
      </c>
      <c r="E835" s="604">
        <f t="shared" si="124"/>
        <v>48</v>
      </c>
      <c r="F835" s="32">
        <f>INDEX('Project Pipeline'!$B$8:$B$130,MATCH($B835,'Project Pipeline'!$A$7:$A$130,0),1)</f>
        <v>20000</v>
      </c>
      <c r="G835" s="32">
        <f>INDEX('Project Pipeline'!$B$8:$B$130,MATCH($B835,'Project Pipeline'!$A$7:$A$130,0)+3,1)*12</f>
        <v>30000</v>
      </c>
      <c r="H835" s="7">
        <f>(INDEX('Project Pipeline'!$B$8:$B$130,MATCH($B835,'Project Pipeline'!$A$7:$A$130,0)+6,1)*INDEX('Project Pipeline'!$B$8:$B$130,MATCH($B835,'Project Pipeline'!$A$7:$A$130,0)+13,1)+INDEX('Project Pipeline'!$B$8:$B$130,MATCH($B835,'Project Pipeline'!$A$7:$A$130,0)+7,1)*(INDEX('Project Pipeline'!$B$8:$B$130,MATCH($B835,'Project Pipeline'!$A$7:$A$130,0)+14,1)-INDEX('Project Pipeline'!$B$8:$B$130,MATCH($B835,'Project Pipeline'!$A$7:$A$130,0)+13,1)))/INDEX('Project Pipeline'!$B$8:$B$130,MATCH($B835,'Project Pipeline'!$A$7:$A$130,0)+14,1)</f>
        <v>0.75</v>
      </c>
      <c r="I835" s="6">
        <f>INDEX('Project Pipeline'!$B$8:$B$130,MATCH($B835,'Project Pipeline'!$A$7:$A$130,0)+13,1)</f>
        <v>28.691659673197091</v>
      </c>
      <c r="J835" s="6">
        <f>INDEX('Project Pipeline'!$B$8:$B$130,MATCH($B835,'Project Pipeline'!$A$7:$A$130,0)+14,1)</f>
        <v>60</v>
      </c>
    </row>
    <row r="836" spans="1:10" x14ac:dyDescent="0.2">
      <c r="A836" s="604">
        <f t="shared" si="125"/>
        <v>41</v>
      </c>
      <c r="B836" s="604" t="s">
        <v>463</v>
      </c>
      <c r="C836" s="2">
        <f t="shared" si="126"/>
        <v>8</v>
      </c>
      <c r="D836" s="28" t="str">
        <f t="shared" si="118"/>
        <v>041-008</v>
      </c>
      <c r="E836" s="604">
        <f t="shared" si="124"/>
        <v>48</v>
      </c>
      <c r="F836" s="32">
        <f>INDEX('Project Pipeline'!$B$8:$B$130,MATCH($B836,'Project Pipeline'!$A$7:$A$130,0),1)</f>
        <v>20000</v>
      </c>
      <c r="G836" s="32">
        <f>INDEX('Project Pipeline'!$B$8:$B$130,MATCH($B836,'Project Pipeline'!$A$7:$A$130,0)+3,1)*12</f>
        <v>30000</v>
      </c>
      <c r="H836" s="7">
        <f>(INDEX('Project Pipeline'!$B$8:$B$130,MATCH($B836,'Project Pipeline'!$A$7:$A$130,0)+6,1)*INDEX('Project Pipeline'!$B$8:$B$130,MATCH($B836,'Project Pipeline'!$A$7:$A$130,0)+13,1)+INDEX('Project Pipeline'!$B$8:$B$130,MATCH($B836,'Project Pipeline'!$A$7:$A$130,0)+7,1)*(INDEX('Project Pipeline'!$B$8:$B$130,MATCH($B836,'Project Pipeline'!$A$7:$A$130,0)+14,1)-INDEX('Project Pipeline'!$B$8:$B$130,MATCH($B836,'Project Pipeline'!$A$7:$A$130,0)+13,1)))/INDEX('Project Pipeline'!$B$8:$B$130,MATCH($B836,'Project Pipeline'!$A$7:$A$130,0)+14,1)</f>
        <v>0.75</v>
      </c>
      <c r="I836" s="6">
        <f>INDEX('Project Pipeline'!$B$8:$B$130,MATCH($B836,'Project Pipeline'!$A$7:$A$130,0)+13,1)</f>
        <v>28.691659673197091</v>
      </c>
      <c r="J836" s="6">
        <f>INDEX('Project Pipeline'!$B$8:$B$130,MATCH($B836,'Project Pipeline'!$A$7:$A$130,0)+14,1)</f>
        <v>60</v>
      </c>
    </row>
    <row r="837" spans="1:10" x14ac:dyDescent="0.2">
      <c r="A837" s="604">
        <f t="shared" si="125"/>
        <v>41</v>
      </c>
      <c r="B837" s="604" t="s">
        <v>464</v>
      </c>
      <c r="C837" s="2">
        <f t="shared" si="126"/>
        <v>9</v>
      </c>
      <c r="D837" s="28" t="str">
        <f t="shared" si="118"/>
        <v>041-009</v>
      </c>
      <c r="E837" s="604">
        <f t="shared" si="124"/>
        <v>39</v>
      </c>
      <c r="F837" s="32">
        <f>INDEX('Project Pipeline'!$B$8:$B$130,MATCH($B837,'Project Pipeline'!$A$7:$A$130,0),1)</f>
        <v>10000</v>
      </c>
      <c r="G837" s="32">
        <f>INDEX('Project Pipeline'!$B$8:$B$130,MATCH($B837,'Project Pipeline'!$A$7:$A$130,0)+3,1)*12</f>
        <v>4800</v>
      </c>
      <c r="H837" s="7">
        <f>(INDEX('Project Pipeline'!$B$8:$B$130,MATCH($B837,'Project Pipeline'!$A$7:$A$130,0)+6,1)*INDEX('Project Pipeline'!$B$8:$B$130,MATCH($B837,'Project Pipeline'!$A$7:$A$130,0)+13,1)+INDEX('Project Pipeline'!$B$8:$B$130,MATCH($B837,'Project Pipeline'!$A$7:$A$130,0)+7,1)*(INDEX('Project Pipeline'!$B$8:$B$130,MATCH($B837,'Project Pipeline'!$A$7:$A$130,0)+14,1)-INDEX('Project Pipeline'!$B$8:$B$130,MATCH($B837,'Project Pipeline'!$A$7:$A$130,0)+13,1)))/INDEX('Project Pipeline'!$B$8:$B$130,MATCH($B837,'Project Pipeline'!$A$7:$A$130,0)+14,1)</f>
        <v>0.75</v>
      </c>
      <c r="I837" s="6">
        <f>INDEX('Project Pipeline'!$B$8:$B$130,MATCH($B837,'Project Pipeline'!$A$7:$A$130,0)+13,1)</f>
        <v>57.680135957776329</v>
      </c>
      <c r="J837" s="6">
        <f>INDEX('Project Pipeline'!$B$8:$B$130,MATCH($B837,'Project Pipeline'!$A$7:$A$130,0)+14,1)</f>
        <v>60</v>
      </c>
    </row>
    <row r="838" spans="1:10" x14ac:dyDescent="0.2">
      <c r="A838" s="604">
        <f t="shared" si="125"/>
        <v>41</v>
      </c>
      <c r="B838" s="604" t="s">
        <v>464</v>
      </c>
      <c r="C838" s="2">
        <f t="shared" si="126"/>
        <v>10</v>
      </c>
      <c r="D838" s="28" t="str">
        <f t="shared" si="118"/>
        <v>041-010</v>
      </c>
      <c r="E838" s="604">
        <f t="shared" si="124"/>
        <v>42</v>
      </c>
      <c r="F838" s="32">
        <f>INDEX('Project Pipeline'!$B$8:$B$130,MATCH($B838,'Project Pipeline'!$A$7:$A$130,0),1)</f>
        <v>10000</v>
      </c>
      <c r="G838" s="32">
        <f>INDEX('Project Pipeline'!$B$8:$B$130,MATCH($B838,'Project Pipeline'!$A$7:$A$130,0)+3,1)*12</f>
        <v>4800</v>
      </c>
      <c r="H838" s="7">
        <f>(INDEX('Project Pipeline'!$B$8:$B$130,MATCH($B838,'Project Pipeline'!$A$7:$A$130,0)+6,1)*INDEX('Project Pipeline'!$B$8:$B$130,MATCH($B838,'Project Pipeline'!$A$7:$A$130,0)+13,1)+INDEX('Project Pipeline'!$B$8:$B$130,MATCH($B838,'Project Pipeline'!$A$7:$A$130,0)+7,1)*(INDEX('Project Pipeline'!$B$8:$B$130,MATCH($B838,'Project Pipeline'!$A$7:$A$130,0)+14,1)-INDEX('Project Pipeline'!$B$8:$B$130,MATCH($B838,'Project Pipeline'!$A$7:$A$130,0)+13,1)))/INDEX('Project Pipeline'!$B$8:$B$130,MATCH($B838,'Project Pipeline'!$A$7:$A$130,0)+14,1)</f>
        <v>0.75</v>
      </c>
      <c r="I838" s="6">
        <f>INDEX('Project Pipeline'!$B$8:$B$130,MATCH($B838,'Project Pipeline'!$A$7:$A$130,0)+13,1)</f>
        <v>57.680135957776329</v>
      </c>
      <c r="J838" s="6">
        <f>INDEX('Project Pipeline'!$B$8:$B$130,MATCH($B838,'Project Pipeline'!$A$7:$A$130,0)+14,1)</f>
        <v>60</v>
      </c>
    </row>
    <row r="839" spans="1:10" x14ac:dyDescent="0.2">
      <c r="A839" s="604">
        <f t="shared" si="125"/>
        <v>41</v>
      </c>
      <c r="B839" s="604" t="s">
        <v>464</v>
      </c>
      <c r="C839" s="2">
        <f t="shared" si="126"/>
        <v>11</v>
      </c>
      <c r="D839" s="28" t="str">
        <f t="shared" si="118"/>
        <v>041-011</v>
      </c>
      <c r="E839" s="604">
        <f t="shared" si="124"/>
        <v>45</v>
      </c>
      <c r="F839" s="32">
        <f>INDEX('Project Pipeline'!$B$8:$B$130,MATCH($B839,'Project Pipeline'!$A$7:$A$130,0),1)</f>
        <v>10000</v>
      </c>
      <c r="G839" s="32">
        <f>INDEX('Project Pipeline'!$B$8:$B$130,MATCH($B839,'Project Pipeline'!$A$7:$A$130,0)+3,1)*12</f>
        <v>4800</v>
      </c>
      <c r="H839" s="7">
        <f>(INDEX('Project Pipeline'!$B$8:$B$130,MATCH($B839,'Project Pipeline'!$A$7:$A$130,0)+6,1)*INDEX('Project Pipeline'!$B$8:$B$130,MATCH($B839,'Project Pipeline'!$A$7:$A$130,0)+13,1)+INDEX('Project Pipeline'!$B$8:$B$130,MATCH($B839,'Project Pipeline'!$A$7:$A$130,0)+7,1)*(INDEX('Project Pipeline'!$B$8:$B$130,MATCH($B839,'Project Pipeline'!$A$7:$A$130,0)+14,1)-INDEX('Project Pipeline'!$B$8:$B$130,MATCH($B839,'Project Pipeline'!$A$7:$A$130,0)+13,1)))/INDEX('Project Pipeline'!$B$8:$B$130,MATCH($B839,'Project Pipeline'!$A$7:$A$130,0)+14,1)</f>
        <v>0.75</v>
      </c>
      <c r="I839" s="6">
        <f>INDEX('Project Pipeline'!$B$8:$B$130,MATCH($B839,'Project Pipeline'!$A$7:$A$130,0)+13,1)</f>
        <v>57.680135957776329</v>
      </c>
      <c r="J839" s="6">
        <f>INDEX('Project Pipeline'!$B$8:$B$130,MATCH($B839,'Project Pipeline'!$A$7:$A$130,0)+14,1)</f>
        <v>60</v>
      </c>
    </row>
    <row r="840" spans="1:10" x14ac:dyDescent="0.2">
      <c r="A840" s="604">
        <f t="shared" si="125"/>
        <v>41</v>
      </c>
      <c r="B840" s="604" t="s">
        <v>464</v>
      </c>
      <c r="C840" s="2">
        <f t="shared" si="126"/>
        <v>12</v>
      </c>
      <c r="D840" s="28" t="str">
        <f t="shared" si="118"/>
        <v>041-012</v>
      </c>
      <c r="E840" s="604">
        <f t="shared" si="124"/>
        <v>48</v>
      </c>
      <c r="F840" s="32">
        <f>INDEX('Project Pipeline'!$B$8:$B$130,MATCH($B840,'Project Pipeline'!$A$7:$A$130,0),1)</f>
        <v>10000</v>
      </c>
      <c r="G840" s="32">
        <f>INDEX('Project Pipeline'!$B$8:$B$130,MATCH($B840,'Project Pipeline'!$A$7:$A$130,0)+3,1)*12</f>
        <v>4800</v>
      </c>
      <c r="H840" s="7">
        <f>(INDEX('Project Pipeline'!$B$8:$B$130,MATCH($B840,'Project Pipeline'!$A$7:$A$130,0)+6,1)*INDEX('Project Pipeline'!$B$8:$B$130,MATCH($B840,'Project Pipeline'!$A$7:$A$130,0)+13,1)+INDEX('Project Pipeline'!$B$8:$B$130,MATCH($B840,'Project Pipeline'!$A$7:$A$130,0)+7,1)*(INDEX('Project Pipeline'!$B$8:$B$130,MATCH($B840,'Project Pipeline'!$A$7:$A$130,0)+14,1)-INDEX('Project Pipeline'!$B$8:$B$130,MATCH($B840,'Project Pipeline'!$A$7:$A$130,0)+13,1)))/INDEX('Project Pipeline'!$B$8:$B$130,MATCH($B840,'Project Pipeline'!$A$7:$A$130,0)+14,1)</f>
        <v>0.75</v>
      </c>
      <c r="I840" s="6">
        <f>INDEX('Project Pipeline'!$B$8:$B$130,MATCH($B840,'Project Pipeline'!$A$7:$A$130,0)+13,1)</f>
        <v>57.680135957776329</v>
      </c>
      <c r="J840" s="6">
        <f>INDEX('Project Pipeline'!$B$8:$B$130,MATCH($B840,'Project Pipeline'!$A$7:$A$130,0)+14,1)</f>
        <v>60</v>
      </c>
    </row>
    <row r="841" spans="1:10" x14ac:dyDescent="0.2">
      <c r="A841" s="604">
        <f t="shared" si="125"/>
        <v>41</v>
      </c>
      <c r="B841" s="604" t="s">
        <v>14</v>
      </c>
      <c r="C841" s="2">
        <f t="shared" si="126"/>
        <v>13</v>
      </c>
      <c r="D841" s="28" t="str">
        <f t="shared" ref="D841:D904" si="127">TEXT(A841,"000")&amp;"-"&amp;TEXT(C841,"000")</f>
        <v>041-013</v>
      </c>
      <c r="E841" s="604">
        <f t="shared" si="124"/>
        <v>39</v>
      </c>
      <c r="F841" s="32">
        <f>INDEX('Project Pipeline'!$B$8:$B$130,MATCH($B841,'Project Pipeline'!$A$7:$A$130,0),1)</f>
        <v>2000</v>
      </c>
      <c r="G841" s="32">
        <f>INDEX('Project Pipeline'!$B$8:$B$130,MATCH($B841,'Project Pipeline'!$A$7:$A$130,0)+3,1)*12</f>
        <v>2400</v>
      </c>
      <c r="H841" s="7">
        <f>(INDEX('Project Pipeline'!$B$8:$B$130,MATCH($B841,'Project Pipeline'!$A$7:$A$130,0)+6,1)*INDEX('Project Pipeline'!$B$8:$B$130,MATCH($B841,'Project Pipeline'!$A$7:$A$130,0)+13,1)+INDEX('Project Pipeline'!$B$8:$B$130,MATCH($B841,'Project Pipeline'!$A$7:$A$130,0)+7,1)*(INDEX('Project Pipeline'!$B$8:$B$130,MATCH($B841,'Project Pipeline'!$A$7:$A$130,0)+14,1)-INDEX('Project Pipeline'!$B$8:$B$130,MATCH($B841,'Project Pipeline'!$A$7:$A$130,0)+13,1)))/INDEX('Project Pipeline'!$B$8:$B$130,MATCH($B841,'Project Pipeline'!$A$7:$A$130,0)+14,1)</f>
        <v>0.75</v>
      </c>
      <c r="I841" s="6">
        <f>INDEX('Project Pipeline'!$B$8:$B$130,MATCH($B841,'Project Pipeline'!$A$7:$A$130,0)+13,1)</f>
        <v>21.124739598583997</v>
      </c>
      <c r="J841" s="6">
        <f>INDEX('Project Pipeline'!$B$8:$B$130,MATCH($B841,'Project Pipeline'!$A$7:$A$130,0)+14,1)</f>
        <v>60</v>
      </c>
    </row>
    <row r="842" spans="1:10" x14ac:dyDescent="0.2">
      <c r="A842" s="604">
        <f t="shared" si="125"/>
        <v>41</v>
      </c>
      <c r="B842" s="604" t="s">
        <v>14</v>
      </c>
      <c r="C842" s="2">
        <f t="shared" si="126"/>
        <v>14</v>
      </c>
      <c r="D842" s="28" t="str">
        <f t="shared" si="127"/>
        <v>041-014</v>
      </c>
      <c r="E842" s="604">
        <f t="shared" si="124"/>
        <v>41</v>
      </c>
      <c r="F842" s="32">
        <f>INDEX('Project Pipeline'!$B$8:$B$130,MATCH($B842,'Project Pipeline'!$A$7:$A$130,0),1)</f>
        <v>2000</v>
      </c>
      <c r="G842" s="32">
        <f>INDEX('Project Pipeline'!$B$8:$B$130,MATCH($B842,'Project Pipeline'!$A$7:$A$130,0)+3,1)*12</f>
        <v>2400</v>
      </c>
      <c r="H842" s="7">
        <f>(INDEX('Project Pipeline'!$B$8:$B$130,MATCH($B842,'Project Pipeline'!$A$7:$A$130,0)+6,1)*INDEX('Project Pipeline'!$B$8:$B$130,MATCH($B842,'Project Pipeline'!$A$7:$A$130,0)+13,1)+INDEX('Project Pipeline'!$B$8:$B$130,MATCH($B842,'Project Pipeline'!$A$7:$A$130,0)+7,1)*(INDEX('Project Pipeline'!$B$8:$B$130,MATCH($B842,'Project Pipeline'!$A$7:$A$130,0)+14,1)-INDEX('Project Pipeline'!$B$8:$B$130,MATCH($B842,'Project Pipeline'!$A$7:$A$130,0)+13,1)))/INDEX('Project Pipeline'!$B$8:$B$130,MATCH($B842,'Project Pipeline'!$A$7:$A$130,0)+14,1)</f>
        <v>0.75</v>
      </c>
      <c r="I842" s="6">
        <f>INDEX('Project Pipeline'!$B$8:$B$130,MATCH($B842,'Project Pipeline'!$A$7:$A$130,0)+13,1)</f>
        <v>21.124739598583997</v>
      </c>
      <c r="J842" s="6">
        <f>INDEX('Project Pipeline'!$B$8:$B$130,MATCH($B842,'Project Pipeline'!$A$7:$A$130,0)+14,1)</f>
        <v>60</v>
      </c>
    </row>
    <row r="843" spans="1:10" x14ac:dyDescent="0.2">
      <c r="A843" s="604">
        <f t="shared" si="125"/>
        <v>41</v>
      </c>
      <c r="B843" s="604" t="s">
        <v>14</v>
      </c>
      <c r="C843" s="2">
        <f t="shared" si="126"/>
        <v>15</v>
      </c>
      <c r="D843" s="28" t="str">
        <f t="shared" si="127"/>
        <v>041-015</v>
      </c>
      <c r="E843" s="604">
        <f t="shared" si="124"/>
        <v>43</v>
      </c>
      <c r="F843" s="32">
        <f>INDEX('Project Pipeline'!$B$8:$B$130,MATCH($B843,'Project Pipeline'!$A$7:$A$130,0),1)</f>
        <v>2000</v>
      </c>
      <c r="G843" s="32">
        <f>INDEX('Project Pipeline'!$B$8:$B$130,MATCH($B843,'Project Pipeline'!$A$7:$A$130,0)+3,1)*12</f>
        <v>2400</v>
      </c>
      <c r="H843" s="7">
        <f>(INDEX('Project Pipeline'!$B$8:$B$130,MATCH($B843,'Project Pipeline'!$A$7:$A$130,0)+6,1)*INDEX('Project Pipeline'!$B$8:$B$130,MATCH($B843,'Project Pipeline'!$A$7:$A$130,0)+13,1)+INDEX('Project Pipeline'!$B$8:$B$130,MATCH($B843,'Project Pipeline'!$A$7:$A$130,0)+7,1)*(INDEX('Project Pipeline'!$B$8:$B$130,MATCH($B843,'Project Pipeline'!$A$7:$A$130,0)+14,1)-INDEX('Project Pipeline'!$B$8:$B$130,MATCH($B843,'Project Pipeline'!$A$7:$A$130,0)+13,1)))/INDEX('Project Pipeline'!$B$8:$B$130,MATCH($B843,'Project Pipeline'!$A$7:$A$130,0)+14,1)</f>
        <v>0.75</v>
      </c>
      <c r="I843" s="6">
        <f>INDEX('Project Pipeline'!$B$8:$B$130,MATCH($B843,'Project Pipeline'!$A$7:$A$130,0)+13,1)</f>
        <v>21.124739598583997</v>
      </c>
      <c r="J843" s="6">
        <f>INDEX('Project Pipeline'!$B$8:$B$130,MATCH($B843,'Project Pipeline'!$A$7:$A$130,0)+14,1)</f>
        <v>60</v>
      </c>
    </row>
    <row r="844" spans="1:10" x14ac:dyDescent="0.2">
      <c r="A844" s="604">
        <f t="shared" si="125"/>
        <v>41</v>
      </c>
      <c r="B844" s="604" t="s">
        <v>14</v>
      </c>
      <c r="C844" s="2">
        <f t="shared" si="126"/>
        <v>16</v>
      </c>
      <c r="D844" s="28" t="str">
        <f t="shared" si="127"/>
        <v>041-016</v>
      </c>
      <c r="E844" s="604">
        <f t="shared" si="124"/>
        <v>45</v>
      </c>
      <c r="F844" s="32">
        <f>INDEX('Project Pipeline'!$B$8:$B$130,MATCH($B844,'Project Pipeline'!$A$7:$A$130,0),1)</f>
        <v>2000</v>
      </c>
      <c r="G844" s="32">
        <f>INDEX('Project Pipeline'!$B$8:$B$130,MATCH($B844,'Project Pipeline'!$A$7:$A$130,0)+3,1)*12</f>
        <v>2400</v>
      </c>
      <c r="H844" s="7">
        <f>(INDEX('Project Pipeline'!$B$8:$B$130,MATCH($B844,'Project Pipeline'!$A$7:$A$130,0)+6,1)*INDEX('Project Pipeline'!$B$8:$B$130,MATCH($B844,'Project Pipeline'!$A$7:$A$130,0)+13,1)+INDEX('Project Pipeline'!$B$8:$B$130,MATCH($B844,'Project Pipeline'!$A$7:$A$130,0)+7,1)*(INDEX('Project Pipeline'!$B$8:$B$130,MATCH($B844,'Project Pipeline'!$A$7:$A$130,0)+14,1)-INDEX('Project Pipeline'!$B$8:$B$130,MATCH($B844,'Project Pipeline'!$A$7:$A$130,0)+13,1)))/INDEX('Project Pipeline'!$B$8:$B$130,MATCH($B844,'Project Pipeline'!$A$7:$A$130,0)+14,1)</f>
        <v>0.75</v>
      </c>
      <c r="I844" s="6">
        <f>INDEX('Project Pipeline'!$B$8:$B$130,MATCH($B844,'Project Pipeline'!$A$7:$A$130,0)+13,1)</f>
        <v>21.124739598583997</v>
      </c>
      <c r="J844" s="6">
        <f>INDEX('Project Pipeline'!$B$8:$B$130,MATCH($B844,'Project Pipeline'!$A$7:$A$130,0)+14,1)</f>
        <v>60</v>
      </c>
    </row>
    <row r="845" spans="1:10" x14ac:dyDescent="0.2">
      <c r="A845" s="604">
        <f t="shared" si="125"/>
        <v>41</v>
      </c>
      <c r="B845" s="604" t="s">
        <v>14</v>
      </c>
      <c r="C845" s="2">
        <f t="shared" si="126"/>
        <v>17</v>
      </c>
      <c r="D845" s="28" t="str">
        <f t="shared" si="127"/>
        <v>041-017</v>
      </c>
      <c r="E845" s="604">
        <f t="shared" si="124"/>
        <v>47</v>
      </c>
      <c r="F845" s="32">
        <f>INDEX('Project Pipeline'!$B$8:$B$130,MATCH($B845,'Project Pipeline'!$A$7:$A$130,0),1)</f>
        <v>2000</v>
      </c>
      <c r="G845" s="32">
        <f>INDEX('Project Pipeline'!$B$8:$B$130,MATCH($B845,'Project Pipeline'!$A$7:$A$130,0)+3,1)*12</f>
        <v>2400</v>
      </c>
      <c r="H845" s="7">
        <f>(INDEX('Project Pipeline'!$B$8:$B$130,MATCH($B845,'Project Pipeline'!$A$7:$A$130,0)+6,1)*INDEX('Project Pipeline'!$B$8:$B$130,MATCH($B845,'Project Pipeline'!$A$7:$A$130,0)+13,1)+INDEX('Project Pipeline'!$B$8:$B$130,MATCH($B845,'Project Pipeline'!$A$7:$A$130,0)+7,1)*(INDEX('Project Pipeline'!$B$8:$B$130,MATCH($B845,'Project Pipeline'!$A$7:$A$130,0)+14,1)-INDEX('Project Pipeline'!$B$8:$B$130,MATCH($B845,'Project Pipeline'!$A$7:$A$130,0)+13,1)))/INDEX('Project Pipeline'!$B$8:$B$130,MATCH($B845,'Project Pipeline'!$A$7:$A$130,0)+14,1)</f>
        <v>0.75</v>
      </c>
      <c r="I845" s="6">
        <f>INDEX('Project Pipeline'!$B$8:$B$130,MATCH($B845,'Project Pipeline'!$A$7:$A$130,0)+13,1)</f>
        <v>21.124739598583997</v>
      </c>
      <c r="J845" s="6">
        <f>INDEX('Project Pipeline'!$B$8:$B$130,MATCH($B845,'Project Pipeline'!$A$7:$A$130,0)+14,1)</f>
        <v>60</v>
      </c>
    </row>
    <row r="846" spans="1:10" x14ac:dyDescent="0.2">
      <c r="A846" s="604">
        <f t="shared" si="125"/>
        <v>41</v>
      </c>
      <c r="B846" s="604" t="s">
        <v>14</v>
      </c>
      <c r="C846" s="2">
        <f t="shared" si="126"/>
        <v>18</v>
      </c>
      <c r="D846" s="28" t="str">
        <f t="shared" si="127"/>
        <v>041-018</v>
      </c>
      <c r="E846" s="604">
        <f t="shared" si="124"/>
        <v>49</v>
      </c>
      <c r="F846" s="32">
        <f>INDEX('Project Pipeline'!$B$8:$B$130,MATCH($B846,'Project Pipeline'!$A$7:$A$130,0),1)</f>
        <v>2000</v>
      </c>
      <c r="G846" s="32">
        <f>INDEX('Project Pipeline'!$B$8:$B$130,MATCH($B846,'Project Pipeline'!$A$7:$A$130,0)+3,1)*12</f>
        <v>2400</v>
      </c>
      <c r="H846" s="7">
        <f>(INDEX('Project Pipeline'!$B$8:$B$130,MATCH($B846,'Project Pipeline'!$A$7:$A$130,0)+6,1)*INDEX('Project Pipeline'!$B$8:$B$130,MATCH($B846,'Project Pipeline'!$A$7:$A$130,0)+13,1)+INDEX('Project Pipeline'!$B$8:$B$130,MATCH($B846,'Project Pipeline'!$A$7:$A$130,0)+7,1)*(INDEX('Project Pipeline'!$B$8:$B$130,MATCH($B846,'Project Pipeline'!$A$7:$A$130,0)+14,1)-INDEX('Project Pipeline'!$B$8:$B$130,MATCH($B846,'Project Pipeline'!$A$7:$A$130,0)+13,1)))/INDEX('Project Pipeline'!$B$8:$B$130,MATCH($B846,'Project Pipeline'!$A$7:$A$130,0)+14,1)</f>
        <v>0.75</v>
      </c>
      <c r="I846" s="6">
        <f>INDEX('Project Pipeline'!$B$8:$B$130,MATCH($B846,'Project Pipeline'!$A$7:$A$130,0)+13,1)</f>
        <v>21.124739598583997</v>
      </c>
      <c r="J846" s="6">
        <f>INDEX('Project Pipeline'!$B$8:$B$130,MATCH($B846,'Project Pipeline'!$A$7:$A$130,0)+14,1)</f>
        <v>60</v>
      </c>
    </row>
    <row r="847" spans="1:10" x14ac:dyDescent="0.2">
      <c r="A847" s="604">
        <f t="shared" si="125"/>
        <v>41</v>
      </c>
      <c r="B847" s="604" t="s">
        <v>41</v>
      </c>
      <c r="C847" s="2">
        <f t="shared" si="126"/>
        <v>19</v>
      </c>
      <c r="D847" s="28" t="str">
        <f t="shared" si="127"/>
        <v>041-019</v>
      </c>
      <c r="E847" s="604">
        <f t="shared" si="124"/>
        <v>43</v>
      </c>
      <c r="F847" s="32">
        <f>INDEX('Project Pipeline'!$B$8:$B$130,MATCH($B847,'Project Pipeline'!$A$7:$A$130,0),1)</f>
        <v>25000</v>
      </c>
      <c r="G847" s="32">
        <f>INDEX('Project Pipeline'!$B$8:$B$130,MATCH($B847,'Project Pipeline'!$A$7:$A$130,0)+3,1)*12</f>
        <v>24000</v>
      </c>
      <c r="H847" s="7">
        <f>(INDEX('Project Pipeline'!$B$8:$B$130,MATCH($B847,'Project Pipeline'!$A$7:$A$130,0)+6,1)*INDEX('Project Pipeline'!$B$8:$B$130,MATCH($B847,'Project Pipeline'!$A$7:$A$130,0)+13,1)+INDEX('Project Pipeline'!$B$8:$B$130,MATCH($B847,'Project Pipeline'!$A$7:$A$130,0)+7,1)*(INDEX('Project Pipeline'!$B$8:$B$130,MATCH($B847,'Project Pipeline'!$A$7:$A$130,0)+14,1)-INDEX('Project Pipeline'!$B$8:$B$130,MATCH($B847,'Project Pipeline'!$A$7:$A$130,0)+13,1)))/INDEX('Project Pipeline'!$B$8:$B$130,MATCH($B847,'Project Pipeline'!$A$7:$A$130,0)+14,1)</f>
        <v>0.74999999999999989</v>
      </c>
      <c r="I847" s="6">
        <f>INDEX('Project Pipeline'!$B$8:$B$130,MATCH($B847,'Project Pipeline'!$A$7:$A$130,0)+13,1)</f>
        <v>26.772988721793375</v>
      </c>
      <c r="J847" s="6">
        <f>INDEX('Project Pipeline'!$B$8:$B$130,MATCH($B847,'Project Pipeline'!$A$7:$A$130,0)+14,1)</f>
        <v>120</v>
      </c>
    </row>
    <row r="848" spans="1:10" x14ac:dyDescent="0.2">
      <c r="A848" s="604">
        <f t="shared" si="125"/>
        <v>41</v>
      </c>
      <c r="B848" s="604" t="s">
        <v>41</v>
      </c>
      <c r="C848" s="2">
        <f t="shared" si="126"/>
        <v>20</v>
      </c>
      <c r="D848" s="28" t="str">
        <f t="shared" si="127"/>
        <v>041-020</v>
      </c>
      <c r="E848" s="604">
        <f t="shared" si="124"/>
        <v>49</v>
      </c>
      <c r="F848" s="32">
        <f>INDEX('Project Pipeline'!$B$8:$B$130,MATCH($B848,'Project Pipeline'!$A$7:$A$130,0),1)</f>
        <v>25000</v>
      </c>
      <c r="G848" s="32">
        <f>INDEX('Project Pipeline'!$B$8:$B$130,MATCH($B848,'Project Pipeline'!$A$7:$A$130,0)+3,1)*12</f>
        <v>24000</v>
      </c>
      <c r="H848" s="7">
        <f>(INDEX('Project Pipeline'!$B$8:$B$130,MATCH($B848,'Project Pipeline'!$A$7:$A$130,0)+6,1)*INDEX('Project Pipeline'!$B$8:$B$130,MATCH($B848,'Project Pipeline'!$A$7:$A$130,0)+13,1)+INDEX('Project Pipeline'!$B$8:$B$130,MATCH($B848,'Project Pipeline'!$A$7:$A$130,0)+7,1)*(INDEX('Project Pipeline'!$B$8:$B$130,MATCH($B848,'Project Pipeline'!$A$7:$A$130,0)+14,1)-INDEX('Project Pipeline'!$B$8:$B$130,MATCH($B848,'Project Pipeline'!$A$7:$A$130,0)+13,1)))/INDEX('Project Pipeline'!$B$8:$B$130,MATCH($B848,'Project Pipeline'!$A$7:$A$130,0)+14,1)</f>
        <v>0.74999999999999989</v>
      </c>
      <c r="I848" s="6">
        <f>INDEX('Project Pipeline'!$B$8:$B$130,MATCH($B848,'Project Pipeline'!$A$7:$A$130,0)+13,1)</f>
        <v>26.772988721793375</v>
      </c>
      <c r="J848" s="6">
        <f>INDEX('Project Pipeline'!$B$8:$B$130,MATCH($B848,'Project Pipeline'!$A$7:$A$130,0)+14,1)</f>
        <v>120</v>
      </c>
    </row>
    <row r="849" spans="1:10" x14ac:dyDescent="0.2">
      <c r="A849" s="604">
        <f>A829+1</f>
        <v>42</v>
      </c>
      <c r="B849" s="604" t="s">
        <v>15</v>
      </c>
      <c r="C849" s="2">
        <v>1</v>
      </c>
      <c r="D849" s="28" t="str">
        <f t="shared" si="127"/>
        <v>042-001</v>
      </c>
      <c r="E849" s="604">
        <f>E829</f>
        <v>37</v>
      </c>
      <c r="F849" s="32">
        <f>INDEX('Project Pipeline'!$B$8:$B$130,MATCH($B849,'Project Pipeline'!$A$7:$A$130,0),1)</f>
        <v>15000</v>
      </c>
      <c r="G849" s="32">
        <f>INDEX('Project Pipeline'!$B$8:$B$130,MATCH($B849,'Project Pipeline'!$A$7:$A$130,0)+3,1)*12</f>
        <v>6000</v>
      </c>
      <c r="H849" s="7">
        <f>(INDEX('Project Pipeline'!$B$8:$B$130,MATCH($B849,'Project Pipeline'!$A$7:$A$130,0)+6,1)*INDEX('Project Pipeline'!$B$8:$B$130,MATCH($B849,'Project Pipeline'!$A$7:$A$130,0)+13,1)+INDEX('Project Pipeline'!$B$8:$B$130,MATCH($B849,'Project Pipeline'!$A$7:$A$130,0)+7,1)*(INDEX('Project Pipeline'!$B$8:$B$130,MATCH($B849,'Project Pipeline'!$A$7:$A$130,0)+14,1)-INDEX('Project Pipeline'!$B$8:$B$130,MATCH($B849,'Project Pipeline'!$A$7:$A$130,0)+13,1)))/INDEX('Project Pipeline'!$B$8:$B$130,MATCH($B849,'Project Pipeline'!$A$7:$A$130,0)+14,1)</f>
        <v>0.75</v>
      </c>
      <c r="I849" s="6">
        <f>INDEX('Project Pipeline'!$B$8:$B$130,MATCH($B849,'Project Pipeline'!$A$7:$A$130,0)+13,1)</f>
        <v>71.513178015521419</v>
      </c>
      <c r="J849" s="6">
        <f>INDEX('Project Pipeline'!$B$8:$B$130,MATCH($B849,'Project Pipeline'!$A$7:$A$130,0)+14,1)</f>
        <v>96</v>
      </c>
    </row>
    <row r="850" spans="1:10" x14ac:dyDescent="0.2">
      <c r="A850" s="604">
        <f t="shared" ref="A850:A868" si="128">A830+1</f>
        <v>42</v>
      </c>
      <c r="B850" s="604" t="s">
        <v>15</v>
      </c>
      <c r="C850" s="2">
        <f t="shared" ref="C850:C868" si="129">C849+1</f>
        <v>2</v>
      </c>
      <c r="D850" s="28" t="str">
        <f t="shared" si="127"/>
        <v>042-002</v>
      </c>
      <c r="E850" s="604">
        <f t="shared" ref="E850:E913" si="130">E830</f>
        <v>41</v>
      </c>
      <c r="F850" s="32">
        <f>INDEX('Project Pipeline'!$B$8:$B$130,MATCH($B850,'Project Pipeline'!$A$7:$A$130,0),1)</f>
        <v>15000</v>
      </c>
      <c r="G850" s="32">
        <f>INDEX('Project Pipeline'!$B$8:$B$130,MATCH($B850,'Project Pipeline'!$A$7:$A$130,0)+3,1)*12</f>
        <v>6000</v>
      </c>
      <c r="H850" s="7">
        <f>(INDEX('Project Pipeline'!$B$8:$B$130,MATCH($B850,'Project Pipeline'!$A$7:$A$130,0)+6,1)*INDEX('Project Pipeline'!$B$8:$B$130,MATCH($B850,'Project Pipeline'!$A$7:$A$130,0)+13,1)+INDEX('Project Pipeline'!$B$8:$B$130,MATCH($B850,'Project Pipeline'!$A$7:$A$130,0)+7,1)*(INDEX('Project Pipeline'!$B$8:$B$130,MATCH($B850,'Project Pipeline'!$A$7:$A$130,0)+14,1)-INDEX('Project Pipeline'!$B$8:$B$130,MATCH($B850,'Project Pipeline'!$A$7:$A$130,0)+13,1)))/INDEX('Project Pipeline'!$B$8:$B$130,MATCH($B850,'Project Pipeline'!$A$7:$A$130,0)+14,1)</f>
        <v>0.75</v>
      </c>
      <c r="I850" s="6">
        <f>INDEX('Project Pipeline'!$B$8:$B$130,MATCH($B850,'Project Pipeline'!$A$7:$A$130,0)+13,1)</f>
        <v>71.513178015521419</v>
      </c>
      <c r="J850" s="6">
        <f>INDEX('Project Pipeline'!$B$8:$B$130,MATCH($B850,'Project Pipeline'!$A$7:$A$130,0)+14,1)</f>
        <v>96</v>
      </c>
    </row>
    <row r="851" spans="1:10" x14ac:dyDescent="0.2">
      <c r="A851" s="604">
        <f t="shared" si="128"/>
        <v>42</v>
      </c>
      <c r="B851" s="604" t="s">
        <v>15</v>
      </c>
      <c r="C851" s="2">
        <f t="shared" si="129"/>
        <v>3</v>
      </c>
      <c r="D851" s="28" t="str">
        <f t="shared" si="127"/>
        <v>042-003</v>
      </c>
      <c r="E851" s="604">
        <f t="shared" si="130"/>
        <v>44</v>
      </c>
      <c r="F851" s="32">
        <f>INDEX('Project Pipeline'!$B$8:$B$130,MATCH($B851,'Project Pipeline'!$A$7:$A$130,0),1)</f>
        <v>15000</v>
      </c>
      <c r="G851" s="32">
        <f>INDEX('Project Pipeline'!$B$8:$B$130,MATCH($B851,'Project Pipeline'!$A$7:$A$130,0)+3,1)*12</f>
        <v>6000</v>
      </c>
      <c r="H851" s="7">
        <f>(INDEX('Project Pipeline'!$B$8:$B$130,MATCH($B851,'Project Pipeline'!$A$7:$A$130,0)+6,1)*INDEX('Project Pipeline'!$B$8:$B$130,MATCH($B851,'Project Pipeline'!$A$7:$A$130,0)+13,1)+INDEX('Project Pipeline'!$B$8:$B$130,MATCH($B851,'Project Pipeline'!$A$7:$A$130,0)+7,1)*(INDEX('Project Pipeline'!$B$8:$B$130,MATCH($B851,'Project Pipeline'!$A$7:$A$130,0)+14,1)-INDEX('Project Pipeline'!$B$8:$B$130,MATCH($B851,'Project Pipeline'!$A$7:$A$130,0)+13,1)))/INDEX('Project Pipeline'!$B$8:$B$130,MATCH($B851,'Project Pipeline'!$A$7:$A$130,0)+14,1)</f>
        <v>0.75</v>
      </c>
      <c r="I851" s="6">
        <f>INDEX('Project Pipeline'!$B$8:$B$130,MATCH($B851,'Project Pipeline'!$A$7:$A$130,0)+13,1)</f>
        <v>71.513178015521419</v>
      </c>
      <c r="J851" s="6">
        <f>INDEX('Project Pipeline'!$B$8:$B$130,MATCH($B851,'Project Pipeline'!$A$7:$A$130,0)+14,1)</f>
        <v>96</v>
      </c>
    </row>
    <row r="852" spans="1:10" x14ac:dyDescent="0.2">
      <c r="A852" s="604">
        <f t="shared" si="128"/>
        <v>42</v>
      </c>
      <c r="B852" s="604" t="s">
        <v>15</v>
      </c>
      <c r="C852" s="2">
        <f t="shared" si="129"/>
        <v>4</v>
      </c>
      <c r="D852" s="28" t="str">
        <f t="shared" si="127"/>
        <v>042-004</v>
      </c>
      <c r="E852" s="604">
        <f t="shared" si="130"/>
        <v>46</v>
      </c>
      <c r="F852" s="32">
        <f>INDEX('Project Pipeline'!$B$8:$B$130,MATCH($B852,'Project Pipeline'!$A$7:$A$130,0),1)</f>
        <v>15000</v>
      </c>
      <c r="G852" s="32">
        <f>INDEX('Project Pipeline'!$B$8:$B$130,MATCH($B852,'Project Pipeline'!$A$7:$A$130,0)+3,1)*12</f>
        <v>6000</v>
      </c>
      <c r="H852" s="7">
        <f>(INDEX('Project Pipeline'!$B$8:$B$130,MATCH($B852,'Project Pipeline'!$A$7:$A$130,0)+6,1)*INDEX('Project Pipeline'!$B$8:$B$130,MATCH($B852,'Project Pipeline'!$A$7:$A$130,0)+13,1)+INDEX('Project Pipeline'!$B$8:$B$130,MATCH($B852,'Project Pipeline'!$A$7:$A$130,0)+7,1)*(INDEX('Project Pipeline'!$B$8:$B$130,MATCH($B852,'Project Pipeline'!$A$7:$A$130,0)+14,1)-INDEX('Project Pipeline'!$B$8:$B$130,MATCH($B852,'Project Pipeline'!$A$7:$A$130,0)+13,1)))/INDEX('Project Pipeline'!$B$8:$B$130,MATCH($B852,'Project Pipeline'!$A$7:$A$130,0)+14,1)</f>
        <v>0.75</v>
      </c>
      <c r="I852" s="6">
        <f>INDEX('Project Pipeline'!$B$8:$B$130,MATCH($B852,'Project Pipeline'!$A$7:$A$130,0)+13,1)</f>
        <v>71.513178015521419</v>
      </c>
      <c r="J852" s="6">
        <f>INDEX('Project Pipeline'!$B$8:$B$130,MATCH($B852,'Project Pipeline'!$A$7:$A$130,0)+14,1)</f>
        <v>96</v>
      </c>
    </row>
    <row r="853" spans="1:10" x14ac:dyDescent="0.2">
      <c r="A853" s="604">
        <f t="shared" si="128"/>
        <v>42</v>
      </c>
      <c r="B853" s="604" t="s">
        <v>463</v>
      </c>
      <c r="C853" s="2">
        <f t="shared" si="129"/>
        <v>5</v>
      </c>
      <c r="D853" s="28" t="str">
        <f t="shared" si="127"/>
        <v>042-005</v>
      </c>
      <c r="E853" s="604">
        <f t="shared" si="130"/>
        <v>47</v>
      </c>
      <c r="F853" s="32">
        <f>INDEX('Project Pipeline'!$B$8:$B$130,MATCH($B853,'Project Pipeline'!$A$7:$A$130,0),1)</f>
        <v>20000</v>
      </c>
      <c r="G853" s="32">
        <f>INDEX('Project Pipeline'!$B$8:$B$130,MATCH($B853,'Project Pipeline'!$A$7:$A$130,0)+3,1)*12</f>
        <v>30000</v>
      </c>
      <c r="H853" s="7">
        <f>(INDEX('Project Pipeline'!$B$8:$B$130,MATCH($B853,'Project Pipeline'!$A$7:$A$130,0)+6,1)*INDEX('Project Pipeline'!$B$8:$B$130,MATCH($B853,'Project Pipeline'!$A$7:$A$130,0)+13,1)+INDEX('Project Pipeline'!$B$8:$B$130,MATCH($B853,'Project Pipeline'!$A$7:$A$130,0)+7,1)*(INDEX('Project Pipeline'!$B$8:$B$130,MATCH($B853,'Project Pipeline'!$A$7:$A$130,0)+14,1)-INDEX('Project Pipeline'!$B$8:$B$130,MATCH($B853,'Project Pipeline'!$A$7:$A$130,0)+13,1)))/INDEX('Project Pipeline'!$B$8:$B$130,MATCH($B853,'Project Pipeline'!$A$7:$A$130,0)+14,1)</f>
        <v>0.75</v>
      </c>
      <c r="I853" s="6">
        <f>INDEX('Project Pipeline'!$B$8:$B$130,MATCH($B853,'Project Pipeline'!$A$7:$A$130,0)+13,1)</f>
        <v>28.691659673197091</v>
      </c>
      <c r="J853" s="6">
        <f>INDEX('Project Pipeline'!$B$8:$B$130,MATCH($B853,'Project Pipeline'!$A$7:$A$130,0)+14,1)</f>
        <v>60</v>
      </c>
    </row>
    <row r="854" spans="1:10" x14ac:dyDescent="0.2">
      <c r="A854" s="604">
        <f t="shared" si="128"/>
        <v>42</v>
      </c>
      <c r="B854" s="604" t="s">
        <v>463</v>
      </c>
      <c r="C854" s="2">
        <f t="shared" si="129"/>
        <v>6</v>
      </c>
      <c r="D854" s="28" t="str">
        <f t="shared" si="127"/>
        <v>042-006</v>
      </c>
      <c r="E854" s="604">
        <f t="shared" si="130"/>
        <v>47</v>
      </c>
      <c r="F854" s="32">
        <f>INDEX('Project Pipeline'!$B$8:$B$130,MATCH($B854,'Project Pipeline'!$A$7:$A$130,0),1)</f>
        <v>20000</v>
      </c>
      <c r="G854" s="32">
        <f>INDEX('Project Pipeline'!$B$8:$B$130,MATCH($B854,'Project Pipeline'!$A$7:$A$130,0)+3,1)*12</f>
        <v>30000</v>
      </c>
      <c r="H854" s="7">
        <f>(INDEX('Project Pipeline'!$B$8:$B$130,MATCH($B854,'Project Pipeline'!$A$7:$A$130,0)+6,1)*INDEX('Project Pipeline'!$B$8:$B$130,MATCH($B854,'Project Pipeline'!$A$7:$A$130,0)+13,1)+INDEX('Project Pipeline'!$B$8:$B$130,MATCH($B854,'Project Pipeline'!$A$7:$A$130,0)+7,1)*(INDEX('Project Pipeline'!$B$8:$B$130,MATCH($B854,'Project Pipeline'!$A$7:$A$130,0)+14,1)-INDEX('Project Pipeline'!$B$8:$B$130,MATCH($B854,'Project Pipeline'!$A$7:$A$130,0)+13,1)))/INDEX('Project Pipeline'!$B$8:$B$130,MATCH($B854,'Project Pipeline'!$A$7:$A$130,0)+14,1)</f>
        <v>0.75</v>
      </c>
      <c r="I854" s="6">
        <f>INDEX('Project Pipeline'!$B$8:$B$130,MATCH($B854,'Project Pipeline'!$A$7:$A$130,0)+13,1)</f>
        <v>28.691659673197091</v>
      </c>
      <c r="J854" s="6">
        <f>INDEX('Project Pipeline'!$B$8:$B$130,MATCH($B854,'Project Pipeline'!$A$7:$A$130,0)+14,1)</f>
        <v>60</v>
      </c>
    </row>
    <row r="855" spans="1:10" x14ac:dyDescent="0.2">
      <c r="A855" s="604">
        <f t="shared" si="128"/>
        <v>42</v>
      </c>
      <c r="B855" s="604" t="s">
        <v>463</v>
      </c>
      <c r="C855" s="2">
        <f t="shared" si="129"/>
        <v>7</v>
      </c>
      <c r="D855" s="28" t="str">
        <f t="shared" si="127"/>
        <v>042-007</v>
      </c>
      <c r="E855" s="604">
        <f t="shared" si="130"/>
        <v>48</v>
      </c>
      <c r="F855" s="32">
        <f>INDEX('Project Pipeline'!$B$8:$B$130,MATCH($B855,'Project Pipeline'!$A$7:$A$130,0),1)</f>
        <v>20000</v>
      </c>
      <c r="G855" s="32">
        <f>INDEX('Project Pipeline'!$B$8:$B$130,MATCH($B855,'Project Pipeline'!$A$7:$A$130,0)+3,1)*12</f>
        <v>30000</v>
      </c>
      <c r="H855" s="7">
        <f>(INDEX('Project Pipeline'!$B$8:$B$130,MATCH($B855,'Project Pipeline'!$A$7:$A$130,0)+6,1)*INDEX('Project Pipeline'!$B$8:$B$130,MATCH($B855,'Project Pipeline'!$A$7:$A$130,0)+13,1)+INDEX('Project Pipeline'!$B$8:$B$130,MATCH($B855,'Project Pipeline'!$A$7:$A$130,0)+7,1)*(INDEX('Project Pipeline'!$B$8:$B$130,MATCH($B855,'Project Pipeline'!$A$7:$A$130,0)+14,1)-INDEX('Project Pipeline'!$B$8:$B$130,MATCH($B855,'Project Pipeline'!$A$7:$A$130,0)+13,1)))/INDEX('Project Pipeline'!$B$8:$B$130,MATCH($B855,'Project Pipeline'!$A$7:$A$130,0)+14,1)</f>
        <v>0.75</v>
      </c>
      <c r="I855" s="6">
        <f>INDEX('Project Pipeline'!$B$8:$B$130,MATCH($B855,'Project Pipeline'!$A$7:$A$130,0)+13,1)</f>
        <v>28.691659673197091</v>
      </c>
      <c r="J855" s="6">
        <f>INDEX('Project Pipeline'!$B$8:$B$130,MATCH($B855,'Project Pipeline'!$A$7:$A$130,0)+14,1)</f>
        <v>60</v>
      </c>
    </row>
    <row r="856" spans="1:10" x14ac:dyDescent="0.2">
      <c r="A856" s="604">
        <f t="shared" si="128"/>
        <v>42</v>
      </c>
      <c r="B856" s="604" t="s">
        <v>463</v>
      </c>
      <c r="C856" s="2">
        <f t="shared" si="129"/>
        <v>8</v>
      </c>
      <c r="D856" s="28" t="str">
        <f t="shared" si="127"/>
        <v>042-008</v>
      </c>
      <c r="E856" s="604">
        <f t="shared" si="130"/>
        <v>48</v>
      </c>
      <c r="F856" s="32">
        <f>INDEX('Project Pipeline'!$B$8:$B$130,MATCH($B856,'Project Pipeline'!$A$7:$A$130,0),1)</f>
        <v>20000</v>
      </c>
      <c r="G856" s="32">
        <f>INDEX('Project Pipeline'!$B$8:$B$130,MATCH($B856,'Project Pipeline'!$A$7:$A$130,0)+3,1)*12</f>
        <v>30000</v>
      </c>
      <c r="H856" s="7">
        <f>(INDEX('Project Pipeline'!$B$8:$B$130,MATCH($B856,'Project Pipeline'!$A$7:$A$130,0)+6,1)*INDEX('Project Pipeline'!$B$8:$B$130,MATCH($B856,'Project Pipeline'!$A$7:$A$130,0)+13,1)+INDEX('Project Pipeline'!$B$8:$B$130,MATCH($B856,'Project Pipeline'!$A$7:$A$130,0)+7,1)*(INDEX('Project Pipeline'!$B$8:$B$130,MATCH($B856,'Project Pipeline'!$A$7:$A$130,0)+14,1)-INDEX('Project Pipeline'!$B$8:$B$130,MATCH($B856,'Project Pipeline'!$A$7:$A$130,0)+13,1)))/INDEX('Project Pipeline'!$B$8:$B$130,MATCH($B856,'Project Pipeline'!$A$7:$A$130,0)+14,1)</f>
        <v>0.75</v>
      </c>
      <c r="I856" s="6">
        <f>INDEX('Project Pipeline'!$B$8:$B$130,MATCH($B856,'Project Pipeline'!$A$7:$A$130,0)+13,1)</f>
        <v>28.691659673197091</v>
      </c>
      <c r="J856" s="6">
        <f>INDEX('Project Pipeline'!$B$8:$B$130,MATCH($B856,'Project Pipeline'!$A$7:$A$130,0)+14,1)</f>
        <v>60</v>
      </c>
    </row>
    <row r="857" spans="1:10" x14ac:dyDescent="0.2">
      <c r="A857" s="604">
        <f t="shared" si="128"/>
        <v>42</v>
      </c>
      <c r="B857" s="604" t="s">
        <v>464</v>
      </c>
      <c r="C857" s="2">
        <f t="shared" si="129"/>
        <v>9</v>
      </c>
      <c r="D857" s="28" t="str">
        <f t="shared" si="127"/>
        <v>042-009</v>
      </c>
      <c r="E857" s="604">
        <f t="shared" si="130"/>
        <v>39</v>
      </c>
      <c r="F857" s="32">
        <f>INDEX('Project Pipeline'!$B$8:$B$130,MATCH($B857,'Project Pipeline'!$A$7:$A$130,0),1)</f>
        <v>10000</v>
      </c>
      <c r="G857" s="32">
        <f>INDEX('Project Pipeline'!$B$8:$B$130,MATCH($B857,'Project Pipeline'!$A$7:$A$130,0)+3,1)*12</f>
        <v>4800</v>
      </c>
      <c r="H857" s="7">
        <f>(INDEX('Project Pipeline'!$B$8:$B$130,MATCH($B857,'Project Pipeline'!$A$7:$A$130,0)+6,1)*INDEX('Project Pipeline'!$B$8:$B$130,MATCH($B857,'Project Pipeline'!$A$7:$A$130,0)+13,1)+INDEX('Project Pipeline'!$B$8:$B$130,MATCH($B857,'Project Pipeline'!$A$7:$A$130,0)+7,1)*(INDEX('Project Pipeline'!$B$8:$B$130,MATCH($B857,'Project Pipeline'!$A$7:$A$130,0)+14,1)-INDEX('Project Pipeline'!$B$8:$B$130,MATCH($B857,'Project Pipeline'!$A$7:$A$130,0)+13,1)))/INDEX('Project Pipeline'!$B$8:$B$130,MATCH($B857,'Project Pipeline'!$A$7:$A$130,0)+14,1)</f>
        <v>0.75</v>
      </c>
      <c r="I857" s="6">
        <f>INDEX('Project Pipeline'!$B$8:$B$130,MATCH($B857,'Project Pipeline'!$A$7:$A$130,0)+13,1)</f>
        <v>57.680135957776329</v>
      </c>
      <c r="J857" s="6">
        <f>INDEX('Project Pipeline'!$B$8:$B$130,MATCH($B857,'Project Pipeline'!$A$7:$A$130,0)+14,1)</f>
        <v>60</v>
      </c>
    </row>
    <row r="858" spans="1:10" x14ac:dyDescent="0.2">
      <c r="A858" s="604">
        <f t="shared" si="128"/>
        <v>42</v>
      </c>
      <c r="B858" s="604" t="s">
        <v>464</v>
      </c>
      <c r="C858" s="2">
        <f t="shared" si="129"/>
        <v>10</v>
      </c>
      <c r="D858" s="28" t="str">
        <f t="shared" si="127"/>
        <v>042-010</v>
      </c>
      <c r="E858" s="604">
        <f t="shared" si="130"/>
        <v>42</v>
      </c>
      <c r="F858" s="32">
        <f>INDEX('Project Pipeline'!$B$8:$B$130,MATCH($B858,'Project Pipeline'!$A$7:$A$130,0),1)</f>
        <v>10000</v>
      </c>
      <c r="G858" s="32">
        <f>INDEX('Project Pipeline'!$B$8:$B$130,MATCH($B858,'Project Pipeline'!$A$7:$A$130,0)+3,1)*12</f>
        <v>4800</v>
      </c>
      <c r="H858" s="7">
        <f>(INDEX('Project Pipeline'!$B$8:$B$130,MATCH($B858,'Project Pipeline'!$A$7:$A$130,0)+6,1)*INDEX('Project Pipeline'!$B$8:$B$130,MATCH($B858,'Project Pipeline'!$A$7:$A$130,0)+13,1)+INDEX('Project Pipeline'!$B$8:$B$130,MATCH($B858,'Project Pipeline'!$A$7:$A$130,0)+7,1)*(INDEX('Project Pipeline'!$B$8:$B$130,MATCH($B858,'Project Pipeline'!$A$7:$A$130,0)+14,1)-INDEX('Project Pipeline'!$B$8:$B$130,MATCH($B858,'Project Pipeline'!$A$7:$A$130,0)+13,1)))/INDEX('Project Pipeline'!$B$8:$B$130,MATCH($B858,'Project Pipeline'!$A$7:$A$130,0)+14,1)</f>
        <v>0.75</v>
      </c>
      <c r="I858" s="6">
        <f>INDEX('Project Pipeline'!$B$8:$B$130,MATCH($B858,'Project Pipeline'!$A$7:$A$130,0)+13,1)</f>
        <v>57.680135957776329</v>
      </c>
      <c r="J858" s="6">
        <f>INDEX('Project Pipeline'!$B$8:$B$130,MATCH($B858,'Project Pipeline'!$A$7:$A$130,0)+14,1)</f>
        <v>60</v>
      </c>
    </row>
    <row r="859" spans="1:10" x14ac:dyDescent="0.2">
      <c r="A859" s="604">
        <f t="shared" si="128"/>
        <v>42</v>
      </c>
      <c r="B859" s="604" t="s">
        <v>464</v>
      </c>
      <c r="C859" s="2">
        <f t="shared" si="129"/>
        <v>11</v>
      </c>
      <c r="D859" s="28" t="str">
        <f t="shared" si="127"/>
        <v>042-011</v>
      </c>
      <c r="E859" s="604">
        <f t="shared" si="130"/>
        <v>45</v>
      </c>
      <c r="F859" s="32">
        <f>INDEX('Project Pipeline'!$B$8:$B$130,MATCH($B859,'Project Pipeline'!$A$7:$A$130,0),1)</f>
        <v>10000</v>
      </c>
      <c r="G859" s="32">
        <f>INDEX('Project Pipeline'!$B$8:$B$130,MATCH($B859,'Project Pipeline'!$A$7:$A$130,0)+3,1)*12</f>
        <v>4800</v>
      </c>
      <c r="H859" s="7">
        <f>(INDEX('Project Pipeline'!$B$8:$B$130,MATCH($B859,'Project Pipeline'!$A$7:$A$130,0)+6,1)*INDEX('Project Pipeline'!$B$8:$B$130,MATCH($B859,'Project Pipeline'!$A$7:$A$130,0)+13,1)+INDEX('Project Pipeline'!$B$8:$B$130,MATCH($B859,'Project Pipeline'!$A$7:$A$130,0)+7,1)*(INDEX('Project Pipeline'!$B$8:$B$130,MATCH($B859,'Project Pipeline'!$A$7:$A$130,0)+14,1)-INDEX('Project Pipeline'!$B$8:$B$130,MATCH($B859,'Project Pipeline'!$A$7:$A$130,0)+13,1)))/INDEX('Project Pipeline'!$B$8:$B$130,MATCH($B859,'Project Pipeline'!$A$7:$A$130,0)+14,1)</f>
        <v>0.75</v>
      </c>
      <c r="I859" s="6">
        <f>INDEX('Project Pipeline'!$B$8:$B$130,MATCH($B859,'Project Pipeline'!$A$7:$A$130,0)+13,1)</f>
        <v>57.680135957776329</v>
      </c>
      <c r="J859" s="6">
        <f>INDEX('Project Pipeline'!$B$8:$B$130,MATCH($B859,'Project Pipeline'!$A$7:$A$130,0)+14,1)</f>
        <v>60</v>
      </c>
    </row>
    <row r="860" spans="1:10" x14ac:dyDescent="0.2">
      <c r="A860" s="604">
        <f t="shared" si="128"/>
        <v>42</v>
      </c>
      <c r="B860" s="604" t="s">
        <v>464</v>
      </c>
      <c r="C860" s="2">
        <f t="shared" si="129"/>
        <v>12</v>
      </c>
      <c r="D860" s="28" t="str">
        <f t="shared" si="127"/>
        <v>042-012</v>
      </c>
      <c r="E860" s="604">
        <f t="shared" si="130"/>
        <v>48</v>
      </c>
      <c r="F860" s="32">
        <f>INDEX('Project Pipeline'!$B$8:$B$130,MATCH($B860,'Project Pipeline'!$A$7:$A$130,0),1)</f>
        <v>10000</v>
      </c>
      <c r="G860" s="32">
        <f>INDEX('Project Pipeline'!$B$8:$B$130,MATCH($B860,'Project Pipeline'!$A$7:$A$130,0)+3,1)*12</f>
        <v>4800</v>
      </c>
      <c r="H860" s="7">
        <f>(INDEX('Project Pipeline'!$B$8:$B$130,MATCH($B860,'Project Pipeline'!$A$7:$A$130,0)+6,1)*INDEX('Project Pipeline'!$B$8:$B$130,MATCH($B860,'Project Pipeline'!$A$7:$A$130,0)+13,1)+INDEX('Project Pipeline'!$B$8:$B$130,MATCH($B860,'Project Pipeline'!$A$7:$A$130,0)+7,1)*(INDEX('Project Pipeline'!$B$8:$B$130,MATCH($B860,'Project Pipeline'!$A$7:$A$130,0)+14,1)-INDEX('Project Pipeline'!$B$8:$B$130,MATCH($B860,'Project Pipeline'!$A$7:$A$130,0)+13,1)))/INDEX('Project Pipeline'!$B$8:$B$130,MATCH($B860,'Project Pipeline'!$A$7:$A$130,0)+14,1)</f>
        <v>0.75</v>
      </c>
      <c r="I860" s="6">
        <f>INDEX('Project Pipeline'!$B$8:$B$130,MATCH($B860,'Project Pipeline'!$A$7:$A$130,0)+13,1)</f>
        <v>57.680135957776329</v>
      </c>
      <c r="J860" s="6">
        <f>INDEX('Project Pipeline'!$B$8:$B$130,MATCH($B860,'Project Pipeline'!$A$7:$A$130,0)+14,1)</f>
        <v>60</v>
      </c>
    </row>
    <row r="861" spans="1:10" x14ac:dyDescent="0.2">
      <c r="A861" s="604">
        <f t="shared" si="128"/>
        <v>42</v>
      </c>
      <c r="B861" s="604" t="s">
        <v>14</v>
      </c>
      <c r="C861" s="2">
        <f t="shared" si="129"/>
        <v>13</v>
      </c>
      <c r="D861" s="28" t="str">
        <f t="shared" si="127"/>
        <v>042-013</v>
      </c>
      <c r="E861" s="604">
        <f t="shared" si="130"/>
        <v>39</v>
      </c>
      <c r="F861" s="32">
        <f>INDEX('Project Pipeline'!$B$8:$B$130,MATCH($B861,'Project Pipeline'!$A$7:$A$130,0),1)</f>
        <v>2000</v>
      </c>
      <c r="G861" s="32">
        <f>INDEX('Project Pipeline'!$B$8:$B$130,MATCH($B861,'Project Pipeline'!$A$7:$A$130,0)+3,1)*12</f>
        <v>2400</v>
      </c>
      <c r="H861" s="7">
        <f>(INDEX('Project Pipeline'!$B$8:$B$130,MATCH($B861,'Project Pipeline'!$A$7:$A$130,0)+6,1)*INDEX('Project Pipeline'!$B$8:$B$130,MATCH($B861,'Project Pipeline'!$A$7:$A$130,0)+13,1)+INDEX('Project Pipeline'!$B$8:$B$130,MATCH($B861,'Project Pipeline'!$A$7:$A$130,0)+7,1)*(INDEX('Project Pipeline'!$B$8:$B$130,MATCH($B861,'Project Pipeline'!$A$7:$A$130,0)+14,1)-INDEX('Project Pipeline'!$B$8:$B$130,MATCH($B861,'Project Pipeline'!$A$7:$A$130,0)+13,1)))/INDEX('Project Pipeline'!$B$8:$B$130,MATCH($B861,'Project Pipeline'!$A$7:$A$130,0)+14,1)</f>
        <v>0.75</v>
      </c>
      <c r="I861" s="6">
        <f>INDEX('Project Pipeline'!$B$8:$B$130,MATCH($B861,'Project Pipeline'!$A$7:$A$130,0)+13,1)</f>
        <v>21.124739598583997</v>
      </c>
      <c r="J861" s="6">
        <f>INDEX('Project Pipeline'!$B$8:$B$130,MATCH($B861,'Project Pipeline'!$A$7:$A$130,0)+14,1)</f>
        <v>60</v>
      </c>
    </row>
    <row r="862" spans="1:10" x14ac:dyDescent="0.2">
      <c r="A862" s="604">
        <f t="shared" si="128"/>
        <v>42</v>
      </c>
      <c r="B862" s="604" t="s">
        <v>14</v>
      </c>
      <c r="C862" s="2">
        <f t="shared" si="129"/>
        <v>14</v>
      </c>
      <c r="D862" s="28" t="str">
        <f t="shared" si="127"/>
        <v>042-014</v>
      </c>
      <c r="E862" s="604">
        <f t="shared" si="130"/>
        <v>41</v>
      </c>
      <c r="F862" s="32">
        <f>INDEX('Project Pipeline'!$B$8:$B$130,MATCH($B862,'Project Pipeline'!$A$7:$A$130,0),1)</f>
        <v>2000</v>
      </c>
      <c r="G862" s="32">
        <f>INDEX('Project Pipeline'!$B$8:$B$130,MATCH($B862,'Project Pipeline'!$A$7:$A$130,0)+3,1)*12</f>
        <v>2400</v>
      </c>
      <c r="H862" s="7">
        <f>(INDEX('Project Pipeline'!$B$8:$B$130,MATCH($B862,'Project Pipeline'!$A$7:$A$130,0)+6,1)*INDEX('Project Pipeline'!$B$8:$B$130,MATCH($B862,'Project Pipeline'!$A$7:$A$130,0)+13,1)+INDEX('Project Pipeline'!$B$8:$B$130,MATCH($B862,'Project Pipeline'!$A$7:$A$130,0)+7,1)*(INDEX('Project Pipeline'!$B$8:$B$130,MATCH($B862,'Project Pipeline'!$A$7:$A$130,0)+14,1)-INDEX('Project Pipeline'!$B$8:$B$130,MATCH($B862,'Project Pipeline'!$A$7:$A$130,0)+13,1)))/INDEX('Project Pipeline'!$B$8:$B$130,MATCH($B862,'Project Pipeline'!$A$7:$A$130,0)+14,1)</f>
        <v>0.75</v>
      </c>
      <c r="I862" s="6">
        <f>INDEX('Project Pipeline'!$B$8:$B$130,MATCH($B862,'Project Pipeline'!$A$7:$A$130,0)+13,1)</f>
        <v>21.124739598583997</v>
      </c>
      <c r="J862" s="6">
        <f>INDEX('Project Pipeline'!$B$8:$B$130,MATCH($B862,'Project Pipeline'!$A$7:$A$130,0)+14,1)</f>
        <v>60</v>
      </c>
    </row>
    <row r="863" spans="1:10" x14ac:dyDescent="0.2">
      <c r="A863" s="604">
        <f t="shared" si="128"/>
        <v>42</v>
      </c>
      <c r="B863" s="604" t="s">
        <v>14</v>
      </c>
      <c r="C863" s="2">
        <f t="shared" si="129"/>
        <v>15</v>
      </c>
      <c r="D863" s="28" t="str">
        <f t="shared" si="127"/>
        <v>042-015</v>
      </c>
      <c r="E863" s="604">
        <f t="shared" si="130"/>
        <v>43</v>
      </c>
      <c r="F863" s="32">
        <f>INDEX('Project Pipeline'!$B$8:$B$130,MATCH($B863,'Project Pipeline'!$A$7:$A$130,0),1)</f>
        <v>2000</v>
      </c>
      <c r="G863" s="32">
        <f>INDEX('Project Pipeline'!$B$8:$B$130,MATCH($B863,'Project Pipeline'!$A$7:$A$130,0)+3,1)*12</f>
        <v>2400</v>
      </c>
      <c r="H863" s="7">
        <f>(INDEX('Project Pipeline'!$B$8:$B$130,MATCH($B863,'Project Pipeline'!$A$7:$A$130,0)+6,1)*INDEX('Project Pipeline'!$B$8:$B$130,MATCH($B863,'Project Pipeline'!$A$7:$A$130,0)+13,1)+INDEX('Project Pipeline'!$B$8:$B$130,MATCH($B863,'Project Pipeline'!$A$7:$A$130,0)+7,1)*(INDEX('Project Pipeline'!$B$8:$B$130,MATCH($B863,'Project Pipeline'!$A$7:$A$130,0)+14,1)-INDEX('Project Pipeline'!$B$8:$B$130,MATCH($B863,'Project Pipeline'!$A$7:$A$130,0)+13,1)))/INDEX('Project Pipeline'!$B$8:$B$130,MATCH($B863,'Project Pipeline'!$A$7:$A$130,0)+14,1)</f>
        <v>0.75</v>
      </c>
      <c r="I863" s="6">
        <f>INDEX('Project Pipeline'!$B$8:$B$130,MATCH($B863,'Project Pipeline'!$A$7:$A$130,0)+13,1)</f>
        <v>21.124739598583997</v>
      </c>
      <c r="J863" s="6">
        <f>INDEX('Project Pipeline'!$B$8:$B$130,MATCH($B863,'Project Pipeline'!$A$7:$A$130,0)+14,1)</f>
        <v>60</v>
      </c>
    </row>
    <row r="864" spans="1:10" x14ac:dyDescent="0.2">
      <c r="A864" s="604">
        <f t="shared" si="128"/>
        <v>42</v>
      </c>
      <c r="B864" s="604" t="s">
        <v>14</v>
      </c>
      <c r="C864" s="2">
        <f t="shared" si="129"/>
        <v>16</v>
      </c>
      <c r="D864" s="28" t="str">
        <f t="shared" si="127"/>
        <v>042-016</v>
      </c>
      <c r="E864" s="604">
        <f t="shared" si="130"/>
        <v>45</v>
      </c>
      <c r="F864" s="32">
        <f>INDEX('Project Pipeline'!$B$8:$B$130,MATCH($B864,'Project Pipeline'!$A$7:$A$130,0),1)</f>
        <v>2000</v>
      </c>
      <c r="G864" s="32">
        <f>INDEX('Project Pipeline'!$B$8:$B$130,MATCH($B864,'Project Pipeline'!$A$7:$A$130,0)+3,1)*12</f>
        <v>2400</v>
      </c>
      <c r="H864" s="7">
        <f>(INDEX('Project Pipeline'!$B$8:$B$130,MATCH($B864,'Project Pipeline'!$A$7:$A$130,0)+6,1)*INDEX('Project Pipeline'!$B$8:$B$130,MATCH($B864,'Project Pipeline'!$A$7:$A$130,0)+13,1)+INDEX('Project Pipeline'!$B$8:$B$130,MATCH($B864,'Project Pipeline'!$A$7:$A$130,0)+7,1)*(INDEX('Project Pipeline'!$B$8:$B$130,MATCH($B864,'Project Pipeline'!$A$7:$A$130,0)+14,1)-INDEX('Project Pipeline'!$B$8:$B$130,MATCH($B864,'Project Pipeline'!$A$7:$A$130,0)+13,1)))/INDEX('Project Pipeline'!$B$8:$B$130,MATCH($B864,'Project Pipeline'!$A$7:$A$130,0)+14,1)</f>
        <v>0.75</v>
      </c>
      <c r="I864" s="6">
        <f>INDEX('Project Pipeline'!$B$8:$B$130,MATCH($B864,'Project Pipeline'!$A$7:$A$130,0)+13,1)</f>
        <v>21.124739598583997</v>
      </c>
      <c r="J864" s="6">
        <f>INDEX('Project Pipeline'!$B$8:$B$130,MATCH($B864,'Project Pipeline'!$A$7:$A$130,0)+14,1)</f>
        <v>60</v>
      </c>
    </row>
    <row r="865" spans="1:10" x14ac:dyDescent="0.2">
      <c r="A865" s="604">
        <f t="shared" si="128"/>
        <v>42</v>
      </c>
      <c r="B865" s="604" t="s">
        <v>14</v>
      </c>
      <c r="C865" s="2">
        <f t="shared" si="129"/>
        <v>17</v>
      </c>
      <c r="D865" s="28" t="str">
        <f t="shared" si="127"/>
        <v>042-017</v>
      </c>
      <c r="E865" s="604">
        <f t="shared" si="130"/>
        <v>47</v>
      </c>
      <c r="F865" s="32">
        <f>INDEX('Project Pipeline'!$B$8:$B$130,MATCH($B865,'Project Pipeline'!$A$7:$A$130,0),1)</f>
        <v>2000</v>
      </c>
      <c r="G865" s="32">
        <f>INDEX('Project Pipeline'!$B$8:$B$130,MATCH($B865,'Project Pipeline'!$A$7:$A$130,0)+3,1)*12</f>
        <v>2400</v>
      </c>
      <c r="H865" s="7">
        <f>(INDEX('Project Pipeline'!$B$8:$B$130,MATCH($B865,'Project Pipeline'!$A$7:$A$130,0)+6,1)*INDEX('Project Pipeline'!$B$8:$B$130,MATCH($B865,'Project Pipeline'!$A$7:$A$130,0)+13,1)+INDEX('Project Pipeline'!$B$8:$B$130,MATCH($B865,'Project Pipeline'!$A$7:$A$130,0)+7,1)*(INDEX('Project Pipeline'!$B$8:$B$130,MATCH($B865,'Project Pipeline'!$A$7:$A$130,0)+14,1)-INDEX('Project Pipeline'!$B$8:$B$130,MATCH($B865,'Project Pipeline'!$A$7:$A$130,0)+13,1)))/INDEX('Project Pipeline'!$B$8:$B$130,MATCH($B865,'Project Pipeline'!$A$7:$A$130,0)+14,1)</f>
        <v>0.75</v>
      </c>
      <c r="I865" s="6">
        <f>INDEX('Project Pipeline'!$B$8:$B$130,MATCH($B865,'Project Pipeline'!$A$7:$A$130,0)+13,1)</f>
        <v>21.124739598583997</v>
      </c>
      <c r="J865" s="6">
        <f>INDEX('Project Pipeline'!$B$8:$B$130,MATCH($B865,'Project Pipeline'!$A$7:$A$130,0)+14,1)</f>
        <v>60</v>
      </c>
    </row>
    <row r="866" spans="1:10" x14ac:dyDescent="0.2">
      <c r="A866" s="604">
        <f t="shared" si="128"/>
        <v>42</v>
      </c>
      <c r="B866" s="604" t="s">
        <v>14</v>
      </c>
      <c r="C866" s="2">
        <f t="shared" si="129"/>
        <v>18</v>
      </c>
      <c r="D866" s="28" t="str">
        <f t="shared" si="127"/>
        <v>042-018</v>
      </c>
      <c r="E866" s="604">
        <f t="shared" si="130"/>
        <v>49</v>
      </c>
      <c r="F866" s="32">
        <f>INDEX('Project Pipeline'!$B$8:$B$130,MATCH($B866,'Project Pipeline'!$A$7:$A$130,0),1)</f>
        <v>2000</v>
      </c>
      <c r="G866" s="32">
        <f>INDEX('Project Pipeline'!$B$8:$B$130,MATCH($B866,'Project Pipeline'!$A$7:$A$130,0)+3,1)*12</f>
        <v>2400</v>
      </c>
      <c r="H866" s="7">
        <f>(INDEX('Project Pipeline'!$B$8:$B$130,MATCH($B866,'Project Pipeline'!$A$7:$A$130,0)+6,1)*INDEX('Project Pipeline'!$B$8:$B$130,MATCH($B866,'Project Pipeline'!$A$7:$A$130,0)+13,1)+INDEX('Project Pipeline'!$B$8:$B$130,MATCH($B866,'Project Pipeline'!$A$7:$A$130,0)+7,1)*(INDEX('Project Pipeline'!$B$8:$B$130,MATCH($B866,'Project Pipeline'!$A$7:$A$130,0)+14,1)-INDEX('Project Pipeline'!$B$8:$B$130,MATCH($B866,'Project Pipeline'!$A$7:$A$130,0)+13,1)))/INDEX('Project Pipeline'!$B$8:$B$130,MATCH($B866,'Project Pipeline'!$A$7:$A$130,0)+14,1)</f>
        <v>0.75</v>
      </c>
      <c r="I866" s="6">
        <f>INDEX('Project Pipeline'!$B$8:$B$130,MATCH($B866,'Project Pipeline'!$A$7:$A$130,0)+13,1)</f>
        <v>21.124739598583997</v>
      </c>
      <c r="J866" s="6">
        <f>INDEX('Project Pipeline'!$B$8:$B$130,MATCH($B866,'Project Pipeline'!$A$7:$A$130,0)+14,1)</f>
        <v>60</v>
      </c>
    </row>
    <row r="867" spans="1:10" x14ac:dyDescent="0.2">
      <c r="A867" s="604">
        <f t="shared" si="128"/>
        <v>42</v>
      </c>
      <c r="B867" s="604" t="s">
        <v>41</v>
      </c>
      <c r="C867" s="2">
        <f t="shared" si="129"/>
        <v>19</v>
      </c>
      <c r="D867" s="28" t="str">
        <f t="shared" si="127"/>
        <v>042-019</v>
      </c>
      <c r="E867" s="604">
        <f t="shared" si="130"/>
        <v>43</v>
      </c>
      <c r="F867" s="32">
        <f>INDEX('Project Pipeline'!$B$8:$B$130,MATCH($B867,'Project Pipeline'!$A$7:$A$130,0),1)</f>
        <v>25000</v>
      </c>
      <c r="G867" s="32">
        <f>INDEX('Project Pipeline'!$B$8:$B$130,MATCH($B867,'Project Pipeline'!$A$7:$A$130,0)+3,1)*12</f>
        <v>24000</v>
      </c>
      <c r="H867" s="7">
        <f>(INDEX('Project Pipeline'!$B$8:$B$130,MATCH($B867,'Project Pipeline'!$A$7:$A$130,0)+6,1)*INDEX('Project Pipeline'!$B$8:$B$130,MATCH($B867,'Project Pipeline'!$A$7:$A$130,0)+13,1)+INDEX('Project Pipeline'!$B$8:$B$130,MATCH($B867,'Project Pipeline'!$A$7:$A$130,0)+7,1)*(INDEX('Project Pipeline'!$B$8:$B$130,MATCH($B867,'Project Pipeline'!$A$7:$A$130,0)+14,1)-INDEX('Project Pipeline'!$B$8:$B$130,MATCH($B867,'Project Pipeline'!$A$7:$A$130,0)+13,1)))/INDEX('Project Pipeline'!$B$8:$B$130,MATCH($B867,'Project Pipeline'!$A$7:$A$130,0)+14,1)</f>
        <v>0.74999999999999989</v>
      </c>
      <c r="I867" s="6">
        <f>INDEX('Project Pipeline'!$B$8:$B$130,MATCH($B867,'Project Pipeline'!$A$7:$A$130,0)+13,1)</f>
        <v>26.772988721793375</v>
      </c>
      <c r="J867" s="6">
        <f>INDEX('Project Pipeline'!$B$8:$B$130,MATCH($B867,'Project Pipeline'!$A$7:$A$130,0)+14,1)</f>
        <v>120</v>
      </c>
    </row>
    <row r="868" spans="1:10" x14ac:dyDescent="0.2">
      <c r="A868" s="604">
        <f t="shared" si="128"/>
        <v>42</v>
      </c>
      <c r="B868" s="604" t="s">
        <v>41</v>
      </c>
      <c r="C868" s="2">
        <f t="shared" si="129"/>
        <v>20</v>
      </c>
      <c r="D868" s="28" t="str">
        <f t="shared" si="127"/>
        <v>042-020</v>
      </c>
      <c r="E868" s="604">
        <f t="shared" si="130"/>
        <v>49</v>
      </c>
      <c r="F868" s="32">
        <f>INDEX('Project Pipeline'!$B$8:$B$130,MATCH($B868,'Project Pipeline'!$A$7:$A$130,0),1)</f>
        <v>25000</v>
      </c>
      <c r="G868" s="32">
        <f>INDEX('Project Pipeline'!$B$8:$B$130,MATCH($B868,'Project Pipeline'!$A$7:$A$130,0)+3,1)*12</f>
        <v>24000</v>
      </c>
      <c r="H868" s="7">
        <f>(INDEX('Project Pipeline'!$B$8:$B$130,MATCH($B868,'Project Pipeline'!$A$7:$A$130,0)+6,1)*INDEX('Project Pipeline'!$B$8:$B$130,MATCH($B868,'Project Pipeline'!$A$7:$A$130,0)+13,1)+INDEX('Project Pipeline'!$B$8:$B$130,MATCH($B868,'Project Pipeline'!$A$7:$A$130,0)+7,1)*(INDEX('Project Pipeline'!$B$8:$B$130,MATCH($B868,'Project Pipeline'!$A$7:$A$130,0)+14,1)-INDEX('Project Pipeline'!$B$8:$B$130,MATCH($B868,'Project Pipeline'!$A$7:$A$130,0)+13,1)))/INDEX('Project Pipeline'!$B$8:$B$130,MATCH($B868,'Project Pipeline'!$A$7:$A$130,0)+14,1)</f>
        <v>0.74999999999999989</v>
      </c>
      <c r="I868" s="6">
        <f>INDEX('Project Pipeline'!$B$8:$B$130,MATCH($B868,'Project Pipeline'!$A$7:$A$130,0)+13,1)</f>
        <v>26.772988721793375</v>
      </c>
      <c r="J868" s="6">
        <f>INDEX('Project Pipeline'!$B$8:$B$130,MATCH($B868,'Project Pipeline'!$A$7:$A$130,0)+14,1)</f>
        <v>120</v>
      </c>
    </row>
    <row r="869" spans="1:10" x14ac:dyDescent="0.2">
      <c r="A869" s="604">
        <f>A849+1</f>
        <v>43</v>
      </c>
      <c r="B869" s="604" t="s">
        <v>15</v>
      </c>
      <c r="C869" s="2">
        <v>1</v>
      </c>
      <c r="D869" s="28" t="str">
        <f t="shared" si="127"/>
        <v>043-001</v>
      </c>
      <c r="E869" s="604">
        <f t="shared" si="130"/>
        <v>37</v>
      </c>
      <c r="F869" s="32">
        <f>INDEX('Project Pipeline'!$B$8:$B$130,MATCH($B869,'Project Pipeline'!$A$7:$A$130,0),1)</f>
        <v>15000</v>
      </c>
      <c r="G869" s="32">
        <f>INDEX('Project Pipeline'!$B$8:$B$130,MATCH($B869,'Project Pipeline'!$A$7:$A$130,0)+3,1)*12</f>
        <v>6000</v>
      </c>
      <c r="H869" s="7">
        <f>(INDEX('Project Pipeline'!$B$8:$B$130,MATCH($B869,'Project Pipeline'!$A$7:$A$130,0)+6,1)*INDEX('Project Pipeline'!$B$8:$B$130,MATCH($B869,'Project Pipeline'!$A$7:$A$130,0)+13,1)+INDEX('Project Pipeline'!$B$8:$B$130,MATCH($B869,'Project Pipeline'!$A$7:$A$130,0)+7,1)*(INDEX('Project Pipeline'!$B$8:$B$130,MATCH($B869,'Project Pipeline'!$A$7:$A$130,0)+14,1)-INDEX('Project Pipeline'!$B$8:$B$130,MATCH($B869,'Project Pipeline'!$A$7:$A$130,0)+13,1)))/INDEX('Project Pipeline'!$B$8:$B$130,MATCH($B869,'Project Pipeline'!$A$7:$A$130,0)+14,1)</f>
        <v>0.75</v>
      </c>
      <c r="I869" s="6">
        <f>INDEX('Project Pipeline'!$B$8:$B$130,MATCH($B869,'Project Pipeline'!$A$7:$A$130,0)+13,1)</f>
        <v>71.513178015521419</v>
      </c>
      <c r="J869" s="6">
        <f>INDEX('Project Pipeline'!$B$8:$B$130,MATCH($B869,'Project Pipeline'!$A$7:$A$130,0)+14,1)</f>
        <v>96</v>
      </c>
    </row>
    <row r="870" spans="1:10" x14ac:dyDescent="0.2">
      <c r="A870" s="604">
        <f t="shared" ref="A870:A888" si="131">A850+1</f>
        <v>43</v>
      </c>
      <c r="B870" s="604" t="s">
        <v>15</v>
      </c>
      <c r="C870" s="2">
        <f t="shared" ref="C870:C888" si="132">C869+1</f>
        <v>2</v>
      </c>
      <c r="D870" s="28" t="str">
        <f t="shared" si="127"/>
        <v>043-002</v>
      </c>
      <c r="E870" s="604">
        <f t="shared" si="130"/>
        <v>41</v>
      </c>
      <c r="F870" s="32">
        <f>INDEX('Project Pipeline'!$B$8:$B$130,MATCH($B870,'Project Pipeline'!$A$7:$A$130,0),1)</f>
        <v>15000</v>
      </c>
      <c r="G870" s="32">
        <f>INDEX('Project Pipeline'!$B$8:$B$130,MATCH($B870,'Project Pipeline'!$A$7:$A$130,0)+3,1)*12</f>
        <v>6000</v>
      </c>
      <c r="H870" s="7">
        <f>(INDEX('Project Pipeline'!$B$8:$B$130,MATCH($B870,'Project Pipeline'!$A$7:$A$130,0)+6,1)*INDEX('Project Pipeline'!$B$8:$B$130,MATCH($B870,'Project Pipeline'!$A$7:$A$130,0)+13,1)+INDEX('Project Pipeline'!$B$8:$B$130,MATCH($B870,'Project Pipeline'!$A$7:$A$130,0)+7,1)*(INDEX('Project Pipeline'!$B$8:$B$130,MATCH($B870,'Project Pipeline'!$A$7:$A$130,0)+14,1)-INDEX('Project Pipeline'!$B$8:$B$130,MATCH($B870,'Project Pipeline'!$A$7:$A$130,0)+13,1)))/INDEX('Project Pipeline'!$B$8:$B$130,MATCH($B870,'Project Pipeline'!$A$7:$A$130,0)+14,1)</f>
        <v>0.75</v>
      </c>
      <c r="I870" s="6">
        <f>INDEX('Project Pipeline'!$B$8:$B$130,MATCH($B870,'Project Pipeline'!$A$7:$A$130,0)+13,1)</f>
        <v>71.513178015521419</v>
      </c>
      <c r="J870" s="6">
        <f>INDEX('Project Pipeline'!$B$8:$B$130,MATCH($B870,'Project Pipeline'!$A$7:$A$130,0)+14,1)</f>
        <v>96</v>
      </c>
    </row>
    <row r="871" spans="1:10" x14ac:dyDescent="0.2">
      <c r="A871" s="604">
        <f t="shared" si="131"/>
        <v>43</v>
      </c>
      <c r="B871" s="604" t="s">
        <v>15</v>
      </c>
      <c r="C871" s="2">
        <f t="shared" si="132"/>
        <v>3</v>
      </c>
      <c r="D871" s="28" t="str">
        <f t="shared" si="127"/>
        <v>043-003</v>
      </c>
      <c r="E871" s="604">
        <f t="shared" si="130"/>
        <v>44</v>
      </c>
      <c r="F871" s="32">
        <f>INDEX('Project Pipeline'!$B$8:$B$130,MATCH($B871,'Project Pipeline'!$A$7:$A$130,0),1)</f>
        <v>15000</v>
      </c>
      <c r="G871" s="32">
        <f>INDEX('Project Pipeline'!$B$8:$B$130,MATCH($B871,'Project Pipeline'!$A$7:$A$130,0)+3,1)*12</f>
        <v>6000</v>
      </c>
      <c r="H871" s="7">
        <f>(INDEX('Project Pipeline'!$B$8:$B$130,MATCH($B871,'Project Pipeline'!$A$7:$A$130,0)+6,1)*INDEX('Project Pipeline'!$B$8:$B$130,MATCH($B871,'Project Pipeline'!$A$7:$A$130,0)+13,1)+INDEX('Project Pipeline'!$B$8:$B$130,MATCH($B871,'Project Pipeline'!$A$7:$A$130,0)+7,1)*(INDEX('Project Pipeline'!$B$8:$B$130,MATCH($B871,'Project Pipeline'!$A$7:$A$130,0)+14,1)-INDEX('Project Pipeline'!$B$8:$B$130,MATCH($B871,'Project Pipeline'!$A$7:$A$130,0)+13,1)))/INDEX('Project Pipeline'!$B$8:$B$130,MATCH($B871,'Project Pipeline'!$A$7:$A$130,0)+14,1)</f>
        <v>0.75</v>
      </c>
      <c r="I871" s="6">
        <f>INDEX('Project Pipeline'!$B$8:$B$130,MATCH($B871,'Project Pipeline'!$A$7:$A$130,0)+13,1)</f>
        <v>71.513178015521419</v>
      </c>
      <c r="J871" s="6">
        <f>INDEX('Project Pipeline'!$B$8:$B$130,MATCH($B871,'Project Pipeline'!$A$7:$A$130,0)+14,1)</f>
        <v>96</v>
      </c>
    </row>
    <row r="872" spans="1:10" x14ac:dyDescent="0.2">
      <c r="A872" s="604">
        <f t="shared" si="131"/>
        <v>43</v>
      </c>
      <c r="B872" s="604" t="s">
        <v>15</v>
      </c>
      <c r="C872" s="2">
        <f t="shared" si="132"/>
        <v>4</v>
      </c>
      <c r="D872" s="28" t="str">
        <f t="shared" si="127"/>
        <v>043-004</v>
      </c>
      <c r="E872" s="604">
        <f t="shared" si="130"/>
        <v>46</v>
      </c>
      <c r="F872" s="32">
        <f>INDEX('Project Pipeline'!$B$8:$B$130,MATCH($B872,'Project Pipeline'!$A$7:$A$130,0),1)</f>
        <v>15000</v>
      </c>
      <c r="G872" s="32">
        <f>INDEX('Project Pipeline'!$B$8:$B$130,MATCH($B872,'Project Pipeline'!$A$7:$A$130,0)+3,1)*12</f>
        <v>6000</v>
      </c>
      <c r="H872" s="7">
        <f>(INDEX('Project Pipeline'!$B$8:$B$130,MATCH($B872,'Project Pipeline'!$A$7:$A$130,0)+6,1)*INDEX('Project Pipeline'!$B$8:$B$130,MATCH($B872,'Project Pipeline'!$A$7:$A$130,0)+13,1)+INDEX('Project Pipeline'!$B$8:$B$130,MATCH($B872,'Project Pipeline'!$A$7:$A$130,0)+7,1)*(INDEX('Project Pipeline'!$B$8:$B$130,MATCH($B872,'Project Pipeline'!$A$7:$A$130,0)+14,1)-INDEX('Project Pipeline'!$B$8:$B$130,MATCH($B872,'Project Pipeline'!$A$7:$A$130,0)+13,1)))/INDEX('Project Pipeline'!$B$8:$B$130,MATCH($B872,'Project Pipeline'!$A$7:$A$130,0)+14,1)</f>
        <v>0.75</v>
      </c>
      <c r="I872" s="6">
        <f>INDEX('Project Pipeline'!$B$8:$B$130,MATCH($B872,'Project Pipeline'!$A$7:$A$130,0)+13,1)</f>
        <v>71.513178015521419</v>
      </c>
      <c r="J872" s="6">
        <f>INDEX('Project Pipeline'!$B$8:$B$130,MATCH($B872,'Project Pipeline'!$A$7:$A$130,0)+14,1)</f>
        <v>96</v>
      </c>
    </row>
    <row r="873" spans="1:10" x14ac:dyDescent="0.2">
      <c r="A873" s="604">
        <f t="shared" si="131"/>
        <v>43</v>
      </c>
      <c r="B873" s="604" t="s">
        <v>463</v>
      </c>
      <c r="C873" s="2">
        <f t="shared" si="132"/>
        <v>5</v>
      </c>
      <c r="D873" s="28" t="str">
        <f t="shared" si="127"/>
        <v>043-005</v>
      </c>
      <c r="E873" s="604">
        <f t="shared" si="130"/>
        <v>47</v>
      </c>
      <c r="F873" s="32">
        <f>INDEX('Project Pipeline'!$B$8:$B$130,MATCH($B873,'Project Pipeline'!$A$7:$A$130,0),1)</f>
        <v>20000</v>
      </c>
      <c r="G873" s="32">
        <f>INDEX('Project Pipeline'!$B$8:$B$130,MATCH($B873,'Project Pipeline'!$A$7:$A$130,0)+3,1)*12</f>
        <v>30000</v>
      </c>
      <c r="H873" s="7">
        <f>(INDEX('Project Pipeline'!$B$8:$B$130,MATCH($B873,'Project Pipeline'!$A$7:$A$130,0)+6,1)*INDEX('Project Pipeline'!$B$8:$B$130,MATCH($B873,'Project Pipeline'!$A$7:$A$130,0)+13,1)+INDEX('Project Pipeline'!$B$8:$B$130,MATCH($B873,'Project Pipeline'!$A$7:$A$130,0)+7,1)*(INDEX('Project Pipeline'!$B$8:$B$130,MATCH($B873,'Project Pipeline'!$A$7:$A$130,0)+14,1)-INDEX('Project Pipeline'!$B$8:$B$130,MATCH($B873,'Project Pipeline'!$A$7:$A$130,0)+13,1)))/INDEX('Project Pipeline'!$B$8:$B$130,MATCH($B873,'Project Pipeline'!$A$7:$A$130,0)+14,1)</f>
        <v>0.75</v>
      </c>
      <c r="I873" s="6">
        <f>INDEX('Project Pipeline'!$B$8:$B$130,MATCH($B873,'Project Pipeline'!$A$7:$A$130,0)+13,1)</f>
        <v>28.691659673197091</v>
      </c>
      <c r="J873" s="6">
        <f>INDEX('Project Pipeline'!$B$8:$B$130,MATCH($B873,'Project Pipeline'!$A$7:$A$130,0)+14,1)</f>
        <v>60</v>
      </c>
    </row>
    <row r="874" spans="1:10" x14ac:dyDescent="0.2">
      <c r="A874" s="604">
        <f t="shared" si="131"/>
        <v>43</v>
      </c>
      <c r="B874" s="604" t="s">
        <v>463</v>
      </c>
      <c r="C874" s="2">
        <f t="shared" si="132"/>
        <v>6</v>
      </c>
      <c r="D874" s="28" t="str">
        <f t="shared" si="127"/>
        <v>043-006</v>
      </c>
      <c r="E874" s="604">
        <f t="shared" si="130"/>
        <v>47</v>
      </c>
      <c r="F874" s="32">
        <f>INDEX('Project Pipeline'!$B$8:$B$130,MATCH($B874,'Project Pipeline'!$A$7:$A$130,0),1)</f>
        <v>20000</v>
      </c>
      <c r="G874" s="32">
        <f>INDEX('Project Pipeline'!$B$8:$B$130,MATCH($B874,'Project Pipeline'!$A$7:$A$130,0)+3,1)*12</f>
        <v>30000</v>
      </c>
      <c r="H874" s="7">
        <f>(INDEX('Project Pipeline'!$B$8:$B$130,MATCH($B874,'Project Pipeline'!$A$7:$A$130,0)+6,1)*INDEX('Project Pipeline'!$B$8:$B$130,MATCH($B874,'Project Pipeline'!$A$7:$A$130,0)+13,1)+INDEX('Project Pipeline'!$B$8:$B$130,MATCH($B874,'Project Pipeline'!$A$7:$A$130,0)+7,1)*(INDEX('Project Pipeline'!$B$8:$B$130,MATCH($B874,'Project Pipeline'!$A$7:$A$130,0)+14,1)-INDEX('Project Pipeline'!$B$8:$B$130,MATCH($B874,'Project Pipeline'!$A$7:$A$130,0)+13,1)))/INDEX('Project Pipeline'!$B$8:$B$130,MATCH($B874,'Project Pipeline'!$A$7:$A$130,0)+14,1)</f>
        <v>0.75</v>
      </c>
      <c r="I874" s="6">
        <f>INDEX('Project Pipeline'!$B$8:$B$130,MATCH($B874,'Project Pipeline'!$A$7:$A$130,0)+13,1)</f>
        <v>28.691659673197091</v>
      </c>
      <c r="J874" s="6">
        <f>INDEX('Project Pipeline'!$B$8:$B$130,MATCH($B874,'Project Pipeline'!$A$7:$A$130,0)+14,1)</f>
        <v>60</v>
      </c>
    </row>
    <row r="875" spans="1:10" x14ac:dyDescent="0.2">
      <c r="A875" s="604">
        <f t="shared" si="131"/>
        <v>43</v>
      </c>
      <c r="B875" s="604" t="s">
        <v>463</v>
      </c>
      <c r="C875" s="2">
        <f t="shared" si="132"/>
        <v>7</v>
      </c>
      <c r="D875" s="28" t="str">
        <f t="shared" si="127"/>
        <v>043-007</v>
      </c>
      <c r="E875" s="604">
        <f t="shared" si="130"/>
        <v>48</v>
      </c>
      <c r="F875" s="32">
        <f>INDEX('Project Pipeline'!$B$8:$B$130,MATCH($B875,'Project Pipeline'!$A$7:$A$130,0),1)</f>
        <v>20000</v>
      </c>
      <c r="G875" s="32">
        <f>INDEX('Project Pipeline'!$B$8:$B$130,MATCH($B875,'Project Pipeline'!$A$7:$A$130,0)+3,1)*12</f>
        <v>30000</v>
      </c>
      <c r="H875" s="7">
        <f>(INDEX('Project Pipeline'!$B$8:$B$130,MATCH($B875,'Project Pipeline'!$A$7:$A$130,0)+6,1)*INDEX('Project Pipeline'!$B$8:$B$130,MATCH($B875,'Project Pipeline'!$A$7:$A$130,0)+13,1)+INDEX('Project Pipeline'!$B$8:$B$130,MATCH($B875,'Project Pipeline'!$A$7:$A$130,0)+7,1)*(INDEX('Project Pipeline'!$B$8:$B$130,MATCH($B875,'Project Pipeline'!$A$7:$A$130,0)+14,1)-INDEX('Project Pipeline'!$B$8:$B$130,MATCH($B875,'Project Pipeline'!$A$7:$A$130,0)+13,1)))/INDEX('Project Pipeline'!$B$8:$B$130,MATCH($B875,'Project Pipeline'!$A$7:$A$130,0)+14,1)</f>
        <v>0.75</v>
      </c>
      <c r="I875" s="6">
        <f>INDEX('Project Pipeline'!$B$8:$B$130,MATCH($B875,'Project Pipeline'!$A$7:$A$130,0)+13,1)</f>
        <v>28.691659673197091</v>
      </c>
      <c r="J875" s="6">
        <f>INDEX('Project Pipeline'!$B$8:$B$130,MATCH($B875,'Project Pipeline'!$A$7:$A$130,0)+14,1)</f>
        <v>60</v>
      </c>
    </row>
    <row r="876" spans="1:10" x14ac:dyDescent="0.2">
      <c r="A876" s="604">
        <f t="shared" si="131"/>
        <v>43</v>
      </c>
      <c r="B876" s="604" t="s">
        <v>463</v>
      </c>
      <c r="C876" s="2">
        <f t="shared" si="132"/>
        <v>8</v>
      </c>
      <c r="D876" s="28" t="str">
        <f t="shared" si="127"/>
        <v>043-008</v>
      </c>
      <c r="E876" s="604">
        <f t="shared" si="130"/>
        <v>48</v>
      </c>
      <c r="F876" s="32">
        <f>INDEX('Project Pipeline'!$B$8:$B$130,MATCH($B876,'Project Pipeline'!$A$7:$A$130,0),1)</f>
        <v>20000</v>
      </c>
      <c r="G876" s="32">
        <f>INDEX('Project Pipeline'!$B$8:$B$130,MATCH($B876,'Project Pipeline'!$A$7:$A$130,0)+3,1)*12</f>
        <v>30000</v>
      </c>
      <c r="H876" s="7">
        <f>(INDEX('Project Pipeline'!$B$8:$B$130,MATCH($B876,'Project Pipeline'!$A$7:$A$130,0)+6,1)*INDEX('Project Pipeline'!$B$8:$B$130,MATCH($B876,'Project Pipeline'!$A$7:$A$130,0)+13,1)+INDEX('Project Pipeline'!$B$8:$B$130,MATCH($B876,'Project Pipeline'!$A$7:$A$130,0)+7,1)*(INDEX('Project Pipeline'!$B$8:$B$130,MATCH($B876,'Project Pipeline'!$A$7:$A$130,0)+14,1)-INDEX('Project Pipeline'!$B$8:$B$130,MATCH($B876,'Project Pipeline'!$A$7:$A$130,0)+13,1)))/INDEX('Project Pipeline'!$B$8:$B$130,MATCH($B876,'Project Pipeline'!$A$7:$A$130,0)+14,1)</f>
        <v>0.75</v>
      </c>
      <c r="I876" s="6">
        <f>INDEX('Project Pipeline'!$B$8:$B$130,MATCH($B876,'Project Pipeline'!$A$7:$A$130,0)+13,1)</f>
        <v>28.691659673197091</v>
      </c>
      <c r="J876" s="6">
        <f>INDEX('Project Pipeline'!$B$8:$B$130,MATCH($B876,'Project Pipeline'!$A$7:$A$130,0)+14,1)</f>
        <v>60</v>
      </c>
    </row>
    <row r="877" spans="1:10" x14ac:dyDescent="0.2">
      <c r="A877" s="604">
        <f t="shared" si="131"/>
        <v>43</v>
      </c>
      <c r="B877" s="604" t="s">
        <v>464</v>
      </c>
      <c r="C877" s="2">
        <f t="shared" si="132"/>
        <v>9</v>
      </c>
      <c r="D877" s="28" t="str">
        <f t="shared" si="127"/>
        <v>043-009</v>
      </c>
      <c r="E877" s="604">
        <f t="shared" si="130"/>
        <v>39</v>
      </c>
      <c r="F877" s="32">
        <f>INDEX('Project Pipeline'!$B$8:$B$130,MATCH($B877,'Project Pipeline'!$A$7:$A$130,0),1)</f>
        <v>10000</v>
      </c>
      <c r="G877" s="32">
        <f>INDEX('Project Pipeline'!$B$8:$B$130,MATCH($B877,'Project Pipeline'!$A$7:$A$130,0)+3,1)*12</f>
        <v>4800</v>
      </c>
      <c r="H877" s="7">
        <f>(INDEX('Project Pipeline'!$B$8:$B$130,MATCH($B877,'Project Pipeline'!$A$7:$A$130,0)+6,1)*INDEX('Project Pipeline'!$B$8:$B$130,MATCH($B877,'Project Pipeline'!$A$7:$A$130,0)+13,1)+INDEX('Project Pipeline'!$B$8:$B$130,MATCH($B877,'Project Pipeline'!$A$7:$A$130,0)+7,1)*(INDEX('Project Pipeline'!$B$8:$B$130,MATCH($B877,'Project Pipeline'!$A$7:$A$130,0)+14,1)-INDEX('Project Pipeline'!$B$8:$B$130,MATCH($B877,'Project Pipeline'!$A$7:$A$130,0)+13,1)))/INDEX('Project Pipeline'!$B$8:$B$130,MATCH($B877,'Project Pipeline'!$A$7:$A$130,0)+14,1)</f>
        <v>0.75</v>
      </c>
      <c r="I877" s="6">
        <f>INDEX('Project Pipeline'!$B$8:$B$130,MATCH($B877,'Project Pipeline'!$A$7:$A$130,0)+13,1)</f>
        <v>57.680135957776329</v>
      </c>
      <c r="J877" s="6">
        <f>INDEX('Project Pipeline'!$B$8:$B$130,MATCH($B877,'Project Pipeline'!$A$7:$A$130,0)+14,1)</f>
        <v>60</v>
      </c>
    </row>
    <row r="878" spans="1:10" x14ac:dyDescent="0.2">
      <c r="A878" s="604">
        <f t="shared" si="131"/>
        <v>43</v>
      </c>
      <c r="B878" s="604" t="s">
        <v>464</v>
      </c>
      <c r="C878" s="2">
        <f t="shared" si="132"/>
        <v>10</v>
      </c>
      <c r="D878" s="28" t="str">
        <f t="shared" si="127"/>
        <v>043-010</v>
      </c>
      <c r="E878" s="604">
        <f t="shared" si="130"/>
        <v>42</v>
      </c>
      <c r="F878" s="32">
        <f>INDEX('Project Pipeline'!$B$8:$B$130,MATCH($B878,'Project Pipeline'!$A$7:$A$130,0),1)</f>
        <v>10000</v>
      </c>
      <c r="G878" s="32">
        <f>INDEX('Project Pipeline'!$B$8:$B$130,MATCH($B878,'Project Pipeline'!$A$7:$A$130,0)+3,1)*12</f>
        <v>4800</v>
      </c>
      <c r="H878" s="7">
        <f>(INDEX('Project Pipeline'!$B$8:$B$130,MATCH($B878,'Project Pipeline'!$A$7:$A$130,0)+6,1)*INDEX('Project Pipeline'!$B$8:$B$130,MATCH($B878,'Project Pipeline'!$A$7:$A$130,0)+13,1)+INDEX('Project Pipeline'!$B$8:$B$130,MATCH($B878,'Project Pipeline'!$A$7:$A$130,0)+7,1)*(INDEX('Project Pipeline'!$B$8:$B$130,MATCH($B878,'Project Pipeline'!$A$7:$A$130,0)+14,1)-INDEX('Project Pipeline'!$B$8:$B$130,MATCH($B878,'Project Pipeline'!$A$7:$A$130,0)+13,1)))/INDEX('Project Pipeline'!$B$8:$B$130,MATCH($B878,'Project Pipeline'!$A$7:$A$130,0)+14,1)</f>
        <v>0.75</v>
      </c>
      <c r="I878" s="6">
        <f>INDEX('Project Pipeline'!$B$8:$B$130,MATCH($B878,'Project Pipeline'!$A$7:$A$130,0)+13,1)</f>
        <v>57.680135957776329</v>
      </c>
      <c r="J878" s="6">
        <f>INDEX('Project Pipeline'!$B$8:$B$130,MATCH($B878,'Project Pipeline'!$A$7:$A$130,0)+14,1)</f>
        <v>60</v>
      </c>
    </row>
    <row r="879" spans="1:10" x14ac:dyDescent="0.2">
      <c r="A879" s="604">
        <f t="shared" si="131"/>
        <v>43</v>
      </c>
      <c r="B879" s="604" t="s">
        <v>464</v>
      </c>
      <c r="C879" s="2">
        <f t="shared" si="132"/>
        <v>11</v>
      </c>
      <c r="D879" s="28" t="str">
        <f t="shared" si="127"/>
        <v>043-011</v>
      </c>
      <c r="E879" s="604">
        <f t="shared" si="130"/>
        <v>45</v>
      </c>
      <c r="F879" s="32">
        <f>INDEX('Project Pipeline'!$B$8:$B$130,MATCH($B879,'Project Pipeline'!$A$7:$A$130,0),1)</f>
        <v>10000</v>
      </c>
      <c r="G879" s="32">
        <f>INDEX('Project Pipeline'!$B$8:$B$130,MATCH($B879,'Project Pipeline'!$A$7:$A$130,0)+3,1)*12</f>
        <v>4800</v>
      </c>
      <c r="H879" s="7">
        <f>(INDEX('Project Pipeline'!$B$8:$B$130,MATCH($B879,'Project Pipeline'!$A$7:$A$130,0)+6,1)*INDEX('Project Pipeline'!$B$8:$B$130,MATCH($B879,'Project Pipeline'!$A$7:$A$130,0)+13,1)+INDEX('Project Pipeline'!$B$8:$B$130,MATCH($B879,'Project Pipeline'!$A$7:$A$130,0)+7,1)*(INDEX('Project Pipeline'!$B$8:$B$130,MATCH($B879,'Project Pipeline'!$A$7:$A$130,0)+14,1)-INDEX('Project Pipeline'!$B$8:$B$130,MATCH($B879,'Project Pipeline'!$A$7:$A$130,0)+13,1)))/INDEX('Project Pipeline'!$B$8:$B$130,MATCH($B879,'Project Pipeline'!$A$7:$A$130,0)+14,1)</f>
        <v>0.75</v>
      </c>
      <c r="I879" s="6">
        <f>INDEX('Project Pipeline'!$B$8:$B$130,MATCH($B879,'Project Pipeline'!$A$7:$A$130,0)+13,1)</f>
        <v>57.680135957776329</v>
      </c>
      <c r="J879" s="6">
        <f>INDEX('Project Pipeline'!$B$8:$B$130,MATCH($B879,'Project Pipeline'!$A$7:$A$130,0)+14,1)</f>
        <v>60</v>
      </c>
    </row>
    <row r="880" spans="1:10" x14ac:dyDescent="0.2">
      <c r="A880" s="604">
        <f t="shared" si="131"/>
        <v>43</v>
      </c>
      <c r="B880" s="604" t="s">
        <v>464</v>
      </c>
      <c r="C880" s="2">
        <f t="shared" si="132"/>
        <v>12</v>
      </c>
      <c r="D880" s="28" t="str">
        <f t="shared" si="127"/>
        <v>043-012</v>
      </c>
      <c r="E880" s="604">
        <f t="shared" si="130"/>
        <v>48</v>
      </c>
      <c r="F880" s="32">
        <f>INDEX('Project Pipeline'!$B$8:$B$130,MATCH($B880,'Project Pipeline'!$A$7:$A$130,0),1)</f>
        <v>10000</v>
      </c>
      <c r="G880" s="32">
        <f>INDEX('Project Pipeline'!$B$8:$B$130,MATCH($B880,'Project Pipeline'!$A$7:$A$130,0)+3,1)*12</f>
        <v>4800</v>
      </c>
      <c r="H880" s="7">
        <f>(INDEX('Project Pipeline'!$B$8:$B$130,MATCH($B880,'Project Pipeline'!$A$7:$A$130,0)+6,1)*INDEX('Project Pipeline'!$B$8:$B$130,MATCH($B880,'Project Pipeline'!$A$7:$A$130,0)+13,1)+INDEX('Project Pipeline'!$B$8:$B$130,MATCH($B880,'Project Pipeline'!$A$7:$A$130,0)+7,1)*(INDEX('Project Pipeline'!$B$8:$B$130,MATCH($B880,'Project Pipeline'!$A$7:$A$130,0)+14,1)-INDEX('Project Pipeline'!$B$8:$B$130,MATCH($B880,'Project Pipeline'!$A$7:$A$130,0)+13,1)))/INDEX('Project Pipeline'!$B$8:$B$130,MATCH($B880,'Project Pipeline'!$A$7:$A$130,0)+14,1)</f>
        <v>0.75</v>
      </c>
      <c r="I880" s="6">
        <f>INDEX('Project Pipeline'!$B$8:$B$130,MATCH($B880,'Project Pipeline'!$A$7:$A$130,0)+13,1)</f>
        <v>57.680135957776329</v>
      </c>
      <c r="J880" s="6">
        <f>INDEX('Project Pipeline'!$B$8:$B$130,MATCH($B880,'Project Pipeline'!$A$7:$A$130,0)+14,1)</f>
        <v>60</v>
      </c>
    </row>
    <row r="881" spans="1:10" x14ac:dyDescent="0.2">
      <c r="A881" s="604">
        <f t="shared" si="131"/>
        <v>43</v>
      </c>
      <c r="B881" s="604" t="s">
        <v>14</v>
      </c>
      <c r="C881" s="2">
        <f t="shared" si="132"/>
        <v>13</v>
      </c>
      <c r="D881" s="28" t="str">
        <f t="shared" si="127"/>
        <v>043-013</v>
      </c>
      <c r="E881" s="604">
        <f t="shared" si="130"/>
        <v>39</v>
      </c>
      <c r="F881" s="32">
        <f>INDEX('Project Pipeline'!$B$8:$B$130,MATCH($B881,'Project Pipeline'!$A$7:$A$130,0),1)</f>
        <v>2000</v>
      </c>
      <c r="G881" s="32">
        <f>INDEX('Project Pipeline'!$B$8:$B$130,MATCH($B881,'Project Pipeline'!$A$7:$A$130,0)+3,1)*12</f>
        <v>2400</v>
      </c>
      <c r="H881" s="7">
        <f>(INDEX('Project Pipeline'!$B$8:$B$130,MATCH($B881,'Project Pipeline'!$A$7:$A$130,0)+6,1)*INDEX('Project Pipeline'!$B$8:$B$130,MATCH($B881,'Project Pipeline'!$A$7:$A$130,0)+13,1)+INDEX('Project Pipeline'!$B$8:$B$130,MATCH($B881,'Project Pipeline'!$A$7:$A$130,0)+7,1)*(INDEX('Project Pipeline'!$B$8:$B$130,MATCH($B881,'Project Pipeline'!$A$7:$A$130,0)+14,1)-INDEX('Project Pipeline'!$B$8:$B$130,MATCH($B881,'Project Pipeline'!$A$7:$A$130,0)+13,1)))/INDEX('Project Pipeline'!$B$8:$B$130,MATCH($B881,'Project Pipeline'!$A$7:$A$130,0)+14,1)</f>
        <v>0.75</v>
      </c>
      <c r="I881" s="6">
        <f>INDEX('Project Pipeline'!$B$8:$B$130,MATCH($B881,'Project Pipeline'!$A$7:$A$130,0)+13,1)</f>
        <v>21.124739598583997</v>
      </c>
      <c r="J881" s="6">
        <f>INDEX('Project Pipeline'!$B$8:$B$130,MATCH($B881,'Project Pipeline'!$A$7:$A$130,0)+14,1)</f>
        <v>60</v>
      </c>
    </row>
    <row r="882" spans="1:10" x14ac:dyDescent="0.2">
      <c r="A882" s="604">
        <f t="shared" si="131"/>
        <v>43</v>
      </c>
      <c r="B882" s="604" t="s">
        <v>14</v>
      </c>
      <c r="C882" s="2">
        <f t="shared" si="132"/>
        <v>14</v>
      </c>
      <c r="D882" s="28" t="str">
        <f t="shared" si="127"/>
        <v>043-014</v>
      </c>
      <c r="E882" s="604">
        <f t="shared" si="130"/>
        <v>41</v>
      </c>
      <c r="F882" s="32">
        <f>INDEX('Project Pipeline'!$B$8:$B$130,MATCH($B882,'Project Pipeline'!$A$7:$A$130,0),1)</f>
        <v>2000</v>
      </c>
      <c r="G882" s="32">
        <f>INDEX('Project Pipeline'!$B$8:$B$130,MATCH($B882,'Project Pipeline'!$A$7:$A$130,0)+3,1)*12</f>
        <v>2400</v>
      </c>
      <c r="H882" s="7">
        <f>(INDEX('Project Pipeline'!$B$8:$B$130,MATCH($B882,'Project Pipeline'!$A$7:$A$130,0)+6,1)*INDEX('Project Pipeline'!$B$8:$B$130,MATCH($B882,'Project Pipeline'!$A$7:$A$130,0)+13,1)+INDEX('Project Pipeline'!$B$8:$B$130,MATCH($B882,'Project Pipeline'!$A$7:$A$130,0)+7,1)*(INDEX('Project Pipeline'!$B$8:$B$130,MATCH($B882,'Project Pipeline'!$A$7:$A$130,0)+14,1)-INDEX('Project Pipeline'!$B$8:$B$130,MATCH($B882,'Project Pipeline'!$A$7:$A$130,0)+13,1)))/INDEX('Project Pipeline'!$B$8:$B$130,MATCH($B882,'Project Pipeline'!$A$7:$A$130,0)+14,1)</f>
        <v>0.75</v>
      </c>
      <c r="I882" s="6">
        <f>INDEX('Project Pipeline'!$B$8:$B$130,MATCH($B882,'Project Pipeline'!$A$7:$A$130,0)+13,1)</f>
        <v>21.124739598583997</v>
      </c>
      <c r="J882" s="6">
        <f>INDEX('Project Pipeline'!$B$8:$B$130,MATCH($B882,'Project Pipeline'!$A$7:$A$130,0)+14,1)</f>
        <v>60</v>
      </c>
    </row>
    <row r="883" spans="1:10" x14ac:dyDescent="0.2">
      <c r="A883" s="604">
        <f t="shared" si="131"/>
        <v>43</v>
      </c>
      <c r="B883" s="604" t="s">
        <v>14</v>
      </c>
      <c r="C883" s="2">
        <f t="shared" si="132"/>
        <v>15</v>
      </c>
      <c r="D883" s="28" t="str">
        <f t="shared" si="127"/>
        <v>043-015</v>
      </c>
      <c r="E883" s="604">
        <f t="shared" si="130"/>
        <v>43</v>
      </c>
      <c r="F883" s="32">
        <f>INDEX('Project Pipeline'!$B$8:$B$130,MATCH($B883,'Project Pipeline'!$A$7:$A$130,0),1)</f>
        <v>2000</v>
      </c>
      <c r="G883" s="32">
        <f>INDEX('Project Pipeline'!$B$8:$B$130,MATCH($B883,'Project Pipeline'!$A$7:$A$130,0)+3,1)*12</f>
        <v>2400</v>
      </c>
      <c r="H883" s="7">
        <f>(INDEX('Project Pipeline'!$B$8:$B$130,MATCH($B883,'Project Pipeline'!$A$7:$A$130,0)+6,1)*INDEX('Project Pipeline'!$B$8:$B$130,MATCH($B883,'Project Pipeline'!$A$7:$A$130,0)+13,1)+INDEX('Project Pipeline'!$B$8:$B$130,MATCH($B883,'Project Pipeline'!$A$7:$A$130,0)+7,1)*(INDEX('Project Pipeline'!$B$8:$B$130,MATCH($B883,'Project Pipeline'!$A$7:$A$130,0)+14,1)-INDEX('Project Pipeline'!$B$8:$B$130,MATCH($B883,'Project Pipeline'!$A$7:$A$130,0)+13,1)))/INDEX('Project Pipeline'!$B$8:$B$130,MATCH($B883,'Project Pipeline'!$A$7:$A$130,0)+14,1)</f>
        <v>0.75</v>
      </c>
      <c r="I883" s="6">
        <f>INDEX('Project Pipeline'!$B$8:$B$130,MATCH($B883,'Project Pipeline'!$A$7:$A$130,0)+13,1)</f>
        <v>21.124739598583997</v>
      </c>
      <c r="J883" s="6">
        <f>INDEX('Project Pipeline'!$B$8:$B$130,MATCH($B883,'Project Pipeline'!$A$7:$A$130,0)+14,1)</f>
        <v>60</v>
      </c>
    </row>
    <row r="884" spans="1:10" x14ac:dyDescent="0.2">
      <c r="A884" s="604">
        <f t="shared" si="131"/>
        <v>43</v>
      </c>
      <c r="B884" s="604" t="s">
        <v>14</v>
      </c>
      <c r="C884" s="2">
        <f t="shared" si="132"/>
        <v>16</v>
      </c>
      <c r="D884" s="28" t="str">
        <f t="shared" si="127"/>
        <v>043-016</v>
      </c>
      <c r="E884" s="604">
        <f t="shared" si="130"/>
        <v>45</v>
      </c>
      <c r="F884" s="32">
        <f>INDEX('Project Pipeline'!$B$8:$B$130,MATCH($B884,'Project Pipeline'!$A$7:$A$130,0),1)</f>
        <v>2000</v>
      </c>
      <c r="G884" s="32">
        <f>INDEX('Project Pipeline'!$B$8:$B$130,MATCH($B884,'Project Pipeline'!$A$7:$A$130,0)+3,1)*12</f>
        <v>2400</v>
      </c>
      <c r="H884" s="7">
        <f>(INDEX('Project Pipeline'!$B$8:$B$130,MATCH($B884,'Project Pipeline'!$A$7:$A$130,0)+6,1)*INDEX('Project Pipeline'!$B$8:$B$130,MATCH($B884,'Project Pipeline'!$A$7:$A$130,0)+13,1)+INDEX('Project Pipeline'!$B$8:$B$130,MATCH($B884,'Project Pipeline'!$A$7:$A$130,0)+7,1)*(INDEX('Project Pipeline'!$B$8:$B$130,MATCH($B884,'Project Pipeline'!$A$7:$A$130,0)+14,1)-INDEX('Project Pipeline'!$B$8:$B$130,MATCH($B884,'Project Pipeline'!$A$7:$A$130,0)+13,1)))/INDEX('Project Pipeline'!$B$8:$B$130,MATCH($B884,'Project Pipeline'!$A$7:$A$130,0)+14,1)</f>
        <v>0.75</v>
      </c>
      <c r="I884" s="6">
        <f>INDEX('Project Pipeline'!$B$8:$B$130,MATCH($B884,'Project Pipeline'!$A$7:$A$130,0)+13,1)</f>
        <v>21.124739598583997</v>
      </c>
      <c r="J884" s="6">
        <f>INDEX('Project Pipeline'!$B$8:$B$130,MATCH($B884,'Project Pipeline'!$A$7:$A$130,0)+14,1)</f>
        <v>60</v>
      </c>
    </row>
    <row r="885" spans="1:10" x14ac:dyDescent="0.2">
      <c r="A885" s="604">
        <f t="shared" si="131"/>
        <v>43</v>
      </c>
      <c r="B885" s="604" t="s">
        <v>14</v>
      </c>
      <c r="C885" s="2">
        <f t="shared" si="132"/>
        <v>17</v>
      </c>
      <c r="D885" s="28" t="str">
        <f t="shared" si="127"/>
        <v>043-017</v>
      </c>
      <c r="E885" s="604">
        <f t="shared" si="130"/>
        <v>47</v>
      </c>
      <c r="F885" s="32">
        <f>INDEX('Project Pipeline'!$B$8:$B$130,MATCH($B885,'Project Pipeline'!$A$7:$A$130,0),1)</f>
        <v>2000</v>
      </c>
      <c r="G885" s="32">
        <f>INDEX('Project Pipeline'!$B$8:$B$130,MATCH($B885,'Project Pipeline'!$A$7:$A$130,0)+3,1)*12</f>
        <v>2400</v>
      </c>
      <c r="H885" s="7">
        <f>(INDEX('Project Pipeline'!$B$8:$B$130,MATCH($B885,'Project Pipeline'!$A$7:$A$130,0)+6,1)*INDEX('Project Pipeline'!$B$8:$B$130,MATCH($B885,'Project Pipeline'!$A$7:$A$130,0)+13,1)+INDEX('Project Pipeline'!$B$8:$B$130,MATCH($B885,'Project Pipeline'!$A$7:$A$130,0)+7,1)*(INDEX('Project Pipeline'!$B$8:$B$130,MATCH($B885,'Project Pipeline'!$A$7:$A$130,0)+14,1)-INDEX('Project Pipeline'!$B$8:$B$130,MATCH($B885,'Project Pipeline'!$A$7:$A$130,0)+13,1)))/INDEX('Project Pipeline'!$B$8:$B$130,MATCH($B885,'Project Pipeline'!$A$7:$A$130,0)+14,1)</f>
        <v>0.75</v>
      </c>
      <c r="I885" s="6">
        <f>INDEX('Project Pipeline'!$B$8:$B$130,MATCH($B885,'Project Pipeline'!$A$7:$A$130,0)+13,1)</f>
        <v>21.124739598583997</v>
      </c>
      <c r="J885" s="6">
        <f>INDEX('Project Pipeline'!$B$8:$B$130,MATCH($B885,'Project Pipeline'!$A$7:$A$130,0)+14,1)</f>
        <v>60</v>
      </c>
    </row>
    <row r="886" spans="1:10" x14ac:dyDescent="0.2">
      <c r="A886" s="604">
        <f t="shared" si="131"/>
        <v>43</v>
      </c>
      <c r="B886" s="604" t="s">
        <v>14</v>
      </c>
      <c r="C886" s="2">
        <f t="shared" si="132"/>
        <v>18</v>
      </c>
      <c r="D886" s="28" t="str">
        <f t="shared" si="127"/>
        <v>043-018</v>
      </c>
      <c r="E886" s="604">
        <f t="shared" si="130"/>
        <v>49</v>
      </c>
      <c r="F886" s="32">
        <f>INDEX('Project Pipeline'!$B$8:$B$130,MATCH($B886,'Project Pipeline'!$A$7:$A$130,0),1)</f>
        <v>2000</v>
      </c>
      <c r="G886" s="32">
        <f>INDEX('Project Pipeline'!$B$8:$B$130,MATCH($B886,'Project Pipeline'!$A$7:$A$130,0)+3,1)*12</f>
        <v>2400</v>
      </c>
      <c r="H886" s="7">
        <f>(INDEX('Project Pipeline'!$B$8:$B$130,MATCH($B886,'Project Pipeline'!$A$7:$A$130,0)+6,1)*INDEX('Project Pipeline'!$B$8:$B$130,MATCH($B886,'Project Pipeline'!$A$7:$A$130,0)+13,1)+INDEX('Project Pipeline'!$B$8:$B$130,MATCH($B886,'Project Pipeline'!$A$7:$A$130,0)+7,1)*(INDEX('Project Pipeline'!$B$8:$B$130,MATCH($B886,'Project Pipeline'!$A$7:$A$130,0)+14,1)-INDEX('Project Pipeline'!$B$8:$B$130,MATCH($B886,'Project Pipeline'!$A$7:$A$130,0)+13,1)))/INDEX('Project Pipeline'!$B$8:$B$130,MATCH($B886,'Project Pipeline'!$A$7:$A$130,0)+14,1)</f>
        <v>0.75</v>
      </c>
      <c r="I886" s="6">
        <f>INDEX('Project Pipeline'!$B$8:$B$130,MATCH($B886,'Project Pipeline'!$A$7:$A$130,0)+13,1)</f>
        <v>21.124739598583997</v>
      </c>
      <c r="J886" s="6">
        <f>INDEX('Project Pipeline'!$B$8:$B$130,MATCH($B886,'Project Pipeline'!$A$7:$A$130,0)+14,1)</f>
        <v>60</v>
      </c>
    </row>
    <row r="887" spans="1:10" x14ac:dyDescent="0.2">
      <c r="A887" s="604">
        <f t="shared" si="131"/>
        <v>43</v>
      </c>
      <c r="B887" s="604" t="s">
        <v>41</v>
      </c>
      <c r="C887" s="2">
        <f t="shared" si="132"/>
        <v>19</v>
      </c>
      <c r="D887" s="28" t="str">
        <f t="shared" si="127"/>
        <v>043-019</v>
      </c>
      <c r="E887" s="604">
        <f t="shared" si="130"/>
        <v>43</v>
      </c>
      <c r="F887" s="32">
        <f>INDEX('Project Pipeline'!$B$8:$B$130,MATCH($B887,'Project Pipeline'!$A$7:$A$130,0),1)</f>
        <v>25000</v>
      </c>
      <c r="G887" s="32">
        <f>INDEX('Project Pipeline'!$B$8:$B$130,MATCH($B887,'Project Pipeline'!$A$7:$A$130,0)+3,1)*12</f>
        <v>24000</v>
      </c>
      <c r="H887" s="7">
        <f>(INDEX('Project Pipeline'!$B$8:$B$130,MATCH($B887,'Project Pipeline'!$A$7:$A$130,0)+6,1)*INDEX('Project Pipeline'!$B$8:$B$130,MATCH($B887,'Project Pipeline'!$A$7:$A$130,0)+13,1)+INDEX('Project Pipeline'!$B$8:$B$130,MATCH($B887,'Project Pipeline'!$A$7:$A$130,0)+7,1)*(INDEX('Project Pipeline'!$B$8:$B$130,MATCH($B887,'Project Pipeline'!$A$7:$A$130,0)+14,1)-INDEX('Project Pipeline'!$B$8:$B$130,MATCH($B887,'Project Pipeline'!$A$7:$A$130,0)+13,1)))/INDEX('Project Pipeline'!$B$8:$B$130,MATCH($B887,'Project Pipeline'!$A$7:$A$130,0)+14,1)</f>
        <v>0.74999999999999989</v>
      </c>
      <c r="I887" s="6">
        <f>INDEX('Project Pipeline'!$B$8:$B$130,MATCH($B887,'Project Pipeline'!$A$7:$A$130,0)+13,1)</f>
        <v>26.772988721793375</v>
      </c>
      <c r="J887" s="6">
        <f>INDEX('Project Pipeline'!$B$8:$B$130,MATCH($B887,'Project Pipeline'!$A$7:$A$130,0)+14,1)</f>
        <v>120</v>
      </c>
    </row>
    <row r="888" spans="1:10" x14ac:dyDescent="0.2">
      <c r="A888" s="604">
        <f t="shared" si="131"/>
        <v>43</v>
      </c>
      <c r="B888" s="604" t="s">
        <v>41</v>
      </c>
      <c r="C888" s="2">
        <f t="shared" si="132"/>
        <v>20</v>
      </c>
      <c r="D888" s="28" t="str">
        <f t="shared" si="127"/>
        <v>043-020</v>
      </c>
      <c r="E888" s="604">
        <f t="shared" si="130"/>
        <v>49</v>
      </c>
      <c r="F888" s="32">
        <f>INDEX('Project Pipeline'!$B$8:$B$130,MATCH($B888,'Project Pipeline'!$A$7:$A$130,0),1)</f>
        <v>25000</v>
      </c>
      <c r="G888" s="32">
        <f>INDEX('Project Pipeline'!$B$8:$B$130,MATCH($B888,'Project Pipeline'!$A$7:$A$130,0)+3,1)*12</f>
        <v>24000</v>
      </c>
      <c r="H888" s="7">
        <f>(INDEX('Project Pipeline'!$B$8:$B$130,MATCH($B888,'Project Pipeline'!$A$7:$A$130,0)+6,1)*INDEX('Project Pipeline'!$B$8:$B$130,MATCH($B888,'Project Pipeline'!$A$7:$A$130,0)+13,1)+INDEX('Project Pipeline'!$B$8:$B$130,MATCH($B888,'Project Pipeline'!$A$7:$A$130,0)+7,1)*(INDEX('Project Pipeline'!$B$8:$B$130,MATCH($B888,'Project Pipeline'!$A$7:$A$130,0)+14,1)-INDEX('Project Pipeline'!$B$8:$B$130,MATCH($B888,'Project Pipeline'!$A$7:$A$130,0)+13,1)))/INDEX('Project Pipeline'!$B$8:$B$130,MATCH($B888,'Project Pipeline'!$A$7:$A$130,0)+14,1)</f>
        <v>0.74999999999999989</v>
      </c>
      <c r="I888" s="6">
        <f>INDEX('Project Pipeline'!$B$8:$B$130,MATCH($B888,'Project Pipeline'!$A$7:$A$130,0)+13,1)</f>
        <v>26.772988721793375</v>
      </c>
      <c r="J888" s="6">
        <f>INDEX('Project Pipeline'!$B$8:$B$130,MATCH($B888,'Project Pipeline'!$A$7:$A$130,0)+14,1)</f>
        <v>120</v>
      </c>
    </row>
    <row r="889" spans="1:10" x14ac:dyDescent="0.2">
      <c r="A889" s="604">
        <f>A869+1</f>
        <v>44</v>
      </c>
      <c r="B889" s="604" t="s">
        <v>15</v>
      </c>
      <c r="C889" s="2">
        <v>1</v>
      </c>
      <c r="D889" s="28" t="str">
        <f t="shared" si="127"/>
        <v>044-001</v>
      </c>
      <c r="E889" s="604">
        <f t="shared" si="130"/>
        <v>37</v>
      </c>
      <c r="F889" s="32">
        <f>INDEX('Project Pipeline'!$B$8:$B$130,MATCH($B889,'Project Pipeline'!$A$7:$A$130,0),1)</f>
        <v>15000</v>
      </c>
      <c r="G889" s="32">
        <f>INDEX('Project Pipeline'!$B$8:$B$130,MATCH($B889,'Project Pipeline'!$A$7:$A$130,0)+3,1)*12</f>
        <v>6000</v>
      </c>
      <c r="H889" s="7">
        <f>(INDEX('Project Pipeline'!$B$8:$B$130,MATCH($B889,'Project Pipeline'!$A$7:$A$130,0)+6,1)*INDEX('Project Pipeline'!$B$8:$B$130,MATCH($B889,'Project Pipeline'!$A$7:$A$130,0)+13,1)+INDEX('Project Pipeline'!$B$8:$B$130,MATCH($B889,'Project Pipeline'!$A$7:$A$130,0)+7,1)*(INDEX('Project Pipeline'!$B$8:$B$130,MATCH($B889,'Project Pipeline'!$A$7:$A$130,0)+14,1)-INDEX('Project Pipeline'!$B$8:$B$130,MATCH($B889,'Project Pipeline'!$A$7:$A$130,0)+13,1)))/INDEX('Project Pipeline'!$B$8:$B$130,MATCH($B889,'Project Pipeline'!$A$7:$A$130,0)+14,1)</f>
        <v>0.75</v>
      </c>
      <c r="I889" s="6">
        <f>INDEX('Project Pipeline'!$B$8:$B$130,MATCH($B889,'Project Pipeline'!$A$7:$A$130,0)+13,1)</f>
        <v>71.513178015521419</v>
      </c>
      <c r="J889" s="6">
        <f>INDEX('Project Pipeline'!$B$8:$B$130,MATCH($B889,'Project Pipeline'!$A$7:$A$130,0)+14,1)</f>
        <v>96</v>
      </c>
    </row>
    <row r="890" spans="1:10" x14ac:dyDescent="0.2">
      <c r="A890" s="604">
        <f t="shared" ref="A890:A908" si="133">A870+1</f>
        <v>44</v>
      </c>
      <c r="B890" s="604" t="s">
        <v>15</v>
      </c>
      <c r="C890" s="2">
        <f t="shared" ref="C890:C908" si="134">C889+1</f>
        <v>2</v>
      </c>
      <c r="D890" s="28" t="str">
        <f t="shared" si="127"/>
        <v>044-002</v>
      </c>
      <c r="E890" s="604">
        <f t="shared" si="130"/>
        <v>41</v>
      </c>
      <c r="F890" s="32">
        <f>INDEX('Project Pipeline'!$B$8:$B$130,MATCH($B890,'Project Pipeline'!$A$7:$A$130,0),1)</f>
        <v>15000</v>
      </c>
      <c r="G890" s="32">
        <f>INDEX('Project Pipeline'!$B$8:$B$130,MATCH($B890,'Project Pipeline'!$A$7:$A$130,0)+3,1)*12</f>
        <v>6000</v>
      </c>
      <c r="H890" s="7">
        <f>(INDEX('Project Pipeline'!$B$8:$B$130,MATCH($B890,'Project Pipeline'!$A$7:$A$130,0)+6,1)*INDEX('Project Pipeline'!$B$8:$B$130,MATCH($B890,'Project Pipeline'!$A$7:$A$130,0)+13,1)+INDEX('Project Pipeline'!$B$8:$B$130,MATCH($B890,'Project Pipeline'!$A$7:$A$130,0)+7,1)*(INDEX('Project Pipeline'!$B$8:$B$130,MATCH($B890,'Project Pipeline'!$A$7:$A$130,0)+14,1)-INDEX('Project Pipeline'!$B$8:$B$130,MATCH($B890,'Project Pipeline'!$A$7:$A$130,0)+13,1)))/INDEX('Project Pipeline'!$B$8:$B$130,MATCH($B890,'Project Pipeline'!$A$7:$A$130,0)+14,1)</f>
        <v>0.75</v>
      </c>
      <c r="I890" s="6">
        <f>INDEX('Project Pipeline'!$B$8:$B$130,MATCH($B890,'Project Pipeline'!$A$7:$A$130,0)+13,1)</f>
        <v>71.513178015521419</v>
      </c>
      <c r="J890" s="6">
        <f>INDEX('Project Pipeline'!$B$8:$B$130,MATCH($B890,'Project Pipeline'!$A$7:$A$130,0)+14,1)</f>
        <v>96</v>
      </c>
    </row>
    <row r="891" spans="1:10" x14ac:dyDescent="0.2">
      <c r="A891" s="604">
        <f t="shared" si="133"/>
        <v>44</v>
      </c>
      <c r="B891" s="604" t="s">
        <v>15</v>
      </c>
      <c r="C891" s="2">
        <f t="shared" si="134"/>
        <v>3</v>
      </c>
      <c r="D891" s="28" t="str">
        <f t="shared" si="127"/>
        <v>044-003</v>
      </c>
      <c r="E891" s="604">
        <f t="shared" si="130"/>
        <v>44</v>
      </c>
      <c r="F891" s="32">
        <f>INDEX('Project Pipeline'!$B$8:$B$130,MATCH($B891,'Project Pipeline'!$A$7:$A$130,0),1)</f>
        <v>15000</v>
      </c>
      <c r="G891" s="32">
        <f>INDEX('Project Pipeline'!$B$8:$B$130,MATCH($B891,'Project Pipeline'!$A$7:$A$130,0)+3,1)*12</f>
        <v>6000</v>
      </c>
      <c r="H891" s="7">
        <f>(INDEX('Project Pipeline'!$B$8:$B$130,MATCH($B891,'Project Pipeline'!$A$7:$A$130,0)+6,1)*INDEX('Project Pipeline'!$B$8:$B$130,MATCH($B891,'Project Pipeline'!$A$7:$A$130,0)+13,1)+INDEX('Project Pipeline'!$B$8:$B$130,MATCH($B891,'Project Pipeline'!$A$7:$A$130,0)+7,1)*(INDEX('Project Pipeline'!$B$8:$B$130,MATCH($B891,'Project Pipeline'!$A$7:$A$130,0)+14,1)-INDEX('Project Pipeline'!$B$8:$B$130,MATCH($B891,'Project Pipeline'!$A$7:$A$130,0)+13,1)))/INDEX('Project Pipeline'!$B$8:$B$130,MATCH($B891,'Project Pipeline'!$A$7:$A$130,0)+14,1)</f>
        <v>0.75</v>
      </c>
      <c r="I891" s="6">
        <f>INDEX('Project Pipeline'!$B$8:$B$130,MATCH($B891,'Project Pipeline'!$A$7:$A$130,0)+13,1)</f>
        <v>71.513178015521419</v>
      </c>
      <c r="J891" s="6">
        <f>INDEX('Project Pipeline'!$B$8:$B$130,MATCH($B891,'Project Pipeline'!$A$7:$A$130,0)+14,1)</f>
        <v>96</v>
      </c>
    </row>
    <row r="892" spans="1:10" x14ac:dyDescent="0.2">
      <c r="A892" s="604">
        <f t="shared" si="133"/>
        <v>44</v>
      </c>
      <c r="B892" s="604" t="s">
        <v>15</v>
      </c>
      <c r="C892" s="2">
        <f t="shared" si="134"/>
        <v>4</v>
      </c>
      <c r="D892" s="28" t="str">
        <f t="shared" si="127"/>
        <v>044-004</v>
      </c>
      <c r="E892" s="604">
        <f t="shared" si="130"/>
        <v>46</v>
      </c>
      <c r="F892" s="32">
        <f>INDEX('Project Pipeline'!$B$8:$B$130,MATCH($B892,'Project Pipeline'!$A$7:$A$130,0),1)</f>
        <v>15000</v>
      </c>
      <c r="G892" s="32">
        <f>INDEX('Project Pipeline'!$B$8:$B$130,MATCH($B892,'Project Pipeline'!$A$7:$A$130,0)+3,1)*12</f>
        <v>6000</v>
      </c>
      <c r="H892" s="7">
        <f>(INDEX('Project Pipeline'!$B$8:$B$130,MATCH($B892,'Project Pipeline'!$A$7:$A$130,0)+6,1)*INDEX('Project Pipeline'!$B$8:$B$130,MATCH($B892,'Project Pipeline'!$A$7:$A$130,0)+13,1)+INDEX('Project Pipeline'!$B$8:$B$130,MATCH($B892,'Project Pipeline'!$A$7:$A$130,0)+7,1)*(INDEX('Project Pipeline'!$B$8:$B$130,MATCH($B892,'Project Pipeline'!$A$7:$A$130,0)+14,1)-INDEX('Project Pipeline'!$B$8:$B$130,MATCH($B892,'Project Pipeline'!$A$7:$A$130,0)+13,1)))/INDEX('Project Pipeline'!$B$8:$B$130,MATCH($B892,'Project Pipeline'!$A$7:$A$130,0)+14,1)</f>
        <v>0.75</v>
      </c>
      <c r="I892" s="6">
        <f>INDEX('Project Pipeline'!$B$8:$B$130,MATCH($B892,'Project Pipeline'!$A$7:$A$130,0)+13,1)</f>
        <v>71.513178015521419</v>
      </c>
      <c r="J892" s="6">
        <f>INDEX('Project Pipeline'!$B$8:$B$130,MATCH($B892,'Project Pipeline'!$A$7:$A$130,0)+14,1)</f>
        <v>96</v>
      </c>
    </row>
    <row r="893" spans="1:10" x14ac:dyDescent="0.2">
      <c r="A893" s="604">
        <f t="shared" si="133"/>
        <v>44</v>
      </c>
      <c r="B893" s="604" t="s">
        <v>463</v>
      </c>
      <c r="C893" s="2">
        <f t="shared" si="134"/>
        <v>5</v>
      </c>
      <c r="D893" s="28" t="str">
        <f t="shared" si="127"/>
        <v>044-005</v>
      </c>
      <c r="E893" s="604">
        <f t="shared" si="130"/>
        <v>47</v>
      </c>
      <c r="F893" s="32">
        <f>INDEX('Project Pipeline'!$B$8:$B$130,MATCH($B893,'Project Pipeline'!$A$7:$A$130,0),1)</f>
        <v>20000</v>
      </c>
      <c r="G893" s="32">
        <f>INDEX('Project Pipeline'!$B$8:$B$130,MATCH($B893,'Project Pipeline'!$A$7:$A$130,0)+3,1)*12</f>
        <v>30000</v>
      </c>
      <c r="H893" s="7">
        <f>(INDEX('Project Pipeline'!$B$8:$B$130,MATCH($B893,'Project Pipeline'!$A$7:$A$130,0)+6,1)*INDEX('Project Pipeline'!$B$8:$B$130,MATCH($B893,'Project Pipeline'!$A$7:$A$130,0)+13,1)+INDEX('Project Pipeline'!$B$8:$B$130,MATCH($B893,'Project Pipeline'!$A$7:$A$130,0)+7,1)*(INDEX('Project Pipeline'!$B$8:$B$130,MATCH($B893,'Project Pipeline'!$A$7:$A$130,0)+14,1)-INDEX('Project Pipeline'!$B$8:$B$130,MATCH($B893,'Project Pipeline'!$A$7:$A$130,0)+13,1)))/INDEX('Project Pipeline'!$B$8:$B$130,MATCH($B893,'Project Pipeline'!$A$7:$A$130,0)+14,1)</f>
        <v>0.75</v>
      </c>
      <c r="I893" s="6">
        <f>INDEX('Project Pipeline'!$B$8:$B$130,MATCH($B893,'Project Pipeline'!$A$7:$A$130,0)+13,1)</f>
        <v>28.691659673197091</v>
      </c>
      <c r="J893" s="6">
        <f>INDEX('Project Pipeline'!$B$8:$B$130,MATCH($B893,'Project Pipeline'!$A$7:$A$130,0)+14,1)</f>
        <v>60</v>
      </c>
    </row>
    <row r="894" spans="1:10" x14ac:dyDescent="0.2">
      <c r="A894" s="604">
        <f t="shared" si="133"/>
        <v>44</v>
      </c>
      <c r="B894" s="604" t="s">
        <v>463</v>
      </c>
      <c r="C894" s="2">
        <f t="shared" si="134"/>
        <v>6</v>
      </c>
      <c r="D894" s="28" t="str">
        <f t="shared" si="127"/>
        <v>044-006</v>
      </c>
      <c r="E894" s="604">
        <f t="shared" si="130"/>
        <v>47</v>
      </c>
      <c r="F894" s="32">
        <f>INDEX('Project Pipeline'!$B$8:$B$130,MATCH($B894,'Project Pipeline'!$A$7:$A$130,0),1)</f>
        <v>20000</v>
      </c>
      <c r="G894" s="32">
        <f>INDEX('Project Pipeline'!$B$8:$B$130,MATCH($B894,'Project Pipeline'!$A$7:$A$130,0)+3,1)*12</f>
        <v>30000</v>
      </c>
      <c r="H894" s="7">
        <f>(INDEX('Project Pipeline'!$B$8:$B$130,MATCH($B894,'Project Pipeline'!$A$7:$A$130,0)+6,1)*INDEX('Project Pipeline'!$B$8:$B$130,MATCH($B894,'Project Pipeline'!$A$7:$A$130,0)+13,1)+INDEX('Project Pipeline'!$B$8:$B$130,MATCH($B894,'Project Pipeline'!$A$7:$A$130,0)+7,1)*(INDEX('Project Pipeline'!$B$8:$B$130,MATCH($B894,'Project Pipeline'!$A$7:$A$130,0)+14,1)-INDEX('Project Pipeline'!$B$8:$B$130,MATCH($B894,'Project Pipeline'!$A$7:$A$130,0)+13,1)))/INDEX('Project Pipeline'!$B$8:$B$130,MATCH($B894,'Project Pipeline'!$A$7:$A$130,0)+14,1)</f>
        <v>0.75</v>
      </c>
      <c r="I894" s="6">
        <f>INDEX('Project Pipeline'!$B$8:$B$130,MATCH($B894,'Project Pipeline'!$A$7:$A$130,0)+13,1)</f>
        <v>28.691659673197091</v>
      </c>
      <c r="J894" s="6">
        <f>INDEX('Project Pipeline'!$B$8:$B$130,MATCH($B894,'Project Pipeline'!$A$7:$A$130,0)+14,1)</f>
        <v>60</v>
      </c>
    </row>
    <row r="895" spans="1:10" x14ac:dyDescent="0.2">
      <c r="A895" s="604">
        <f t="shared" si="133"/>
        <v>44</v>
      </c>
      <c r="B895" s="604" t="s">
        <v>463</v>
      </c>
      <c r="C895" s="2">
        <f t="shared" si="134"/>
        <v>7</v>
      </c>
      <c r="D895" s="28" t="str">
        <f t="shared" si="127"/>
        <v>044-007</v>
      </c>
      <c r="E895" s="604">
        <f t="shared" si="130"/>
        <v>48</v>
      </c>
      <c r="F895" s="32">
        <f>INDEX('Project Pipeline'!$B$8:$B$130,MATCH($B895,'Project Pipeline'!$A$7:$A$130,0),1)</f>
        <v>20000</v>
      </c>
      <c r="G895" s="32">
        <f>INDEX('Project Pipeline'!$B$8:$B$130,MATCH($B895,'Project Pipeline'!$A$7:$A$130,0)+3,1)*12</f>
        <v>30000</v>
      </c>
      <c r="H895" s="7">
        <f>(INDEX('Project Pipeline'!$B$8:$B$130,MATCH($B895,'Project Pipeline'!$A$7:$A$130,0)+6,1)*INDEX('Project Pipeline'!$B$8:$B$130,MATCH($B895,'Project Pipeline'!$A$7:$A$130,0)+13,1)+INDEX('Project Pipeline'!$B$8:$B$130,MATCH($B895,'Project Pipeline'!$A$7:$A$130,0)+7,1)*(INDEX('Project Pipeline'!$B$8:$B$130,MATCH($B895,'Project Pipeline'!$A$7:$A$130,0)+14,1)-INDEX('Project Pipeline'!$B$8:$B$130,MATCH($B895,'Project Pipeline'!$A$7:$A$130,0)+13,1)))/INDEX('Project Pipeline'!$B$8:$B$130,MATCH($B895,'Project Pipeline'!$A$7:$A$130,0)+14,1)</f>
        <v>0.75</v>
      </c>
      <c r="I895" s="6">
        <f>INDEX('Project Pipeline'!$B$8:$B$130,MATCH($B895,'Project Pipeline'!$A$7:$A$130,0)+13,1)</f>
        <v>28.691659673197091</v>
      </c>
      <c r="J895" s="6">
        <f>INDEX('Project Pipeline'!$B$8:$B$130,MATCH($B895,'Project Pipeline'!$A$7:$A$130,0)+14,1)</f>
        <v>60</v>
      </c>
    </row>
    <row r="896" spans="1:10" x14ac:dyDescent="0.2">
      <c r="A896" s="604">
        <f t="shared" si="133"/>
        <v>44</v>
      </c>
      <c r="B896" s="604" t="s">
        <v>463</v>
      </c>
      <c r="C896" s="2">
        <f t="shared" si="134"/>
        <v>8</v>
      </c>
      <c r="D896" s="28" t="str">
        <f t="shared" si="127"/>
        <v>044-008</v>
      </c>
      <c r="E896" s="604">
        <f t="shared" si="130"/>
        <v>48</v>
      </c>
      <c r="F896" s="32">
        <f>INDEX('Project Pipeline'!$B$8:$B$130,MATCH($B896,'Project Pipeline'!$A$7:$A$130,0),1)</f>
        <v>20000</v>
      </c>
      <c r="G896" s="32">
        <f>INDEX('Project Pipeline'!$B$8:$B$130,MATCH($B896,'Project Pipeline'!$A$7:$A$130,0)+3,1)*12</f>
        <v>30000</v>
      </c>
      <c r="H896" s="7">
        <f>(INDEX('Project Pipeline'!$B$8:$B$130,MATCH($B896,'Project Pipeline'!$A$7:$A$130,0)+6,1)*INDEX('Project Pipeline'!$B$8:$B$130,MATCH($B896,'Project Pipeline'!$A$7:$A$130,0)+13,1)+INDEX('Project Pipeline'!$B$8:$B$130,MATCH($B896,'Project Pipeline'!$A$7:$A$130,0)+7,1)*(INDEX('Project Pipeline'!$B$8:$B$130,MATCH($B896,'Project Pipeline'!$A$7:$A$130,0)+14,1)-INDEX('Project Pipeline'!$B$8:$B$130,MATCH($B896,'Project Pipeline'!$A$7:$A$130,0)+13,1)))/INDEX('Project Pipeline'!$B$8:$B$130,MATCH($B896,'Project Pipeline'!$A$7:$A$130,0)+14,1)</f>
        <v>0.75</v>
      </c>
      <c r="I896" s="6">
        <f>INDEX('Project Pipeline'!$B$8:$B$130,MATCH($B896,'Project Pipeline'!$A$7:$A$130,0)+13,1)</f>
        <v>28.691659673197091</v>
      </c>
      <c r="J896" s="6">
        <f>INDEX('Project Pipeline'!$B$8:$B$130,MATCH($B896,'Project Pipeline'!$A$7:$A$130,0)+14,1)</f>
        <v>60</v>
      </c>
    </row>
    <row r="897" spans="1:10" x14ac:dyDescent="0.2">
      <c r="A897" s="604">
        <f t="shared" si="133"/>
        <v>44</v>
      </c>
      <c r="B897" s="604" t="s">
        <v>464</v>
      </c>
      <c r="C897" s="2">
        <f t="shared" si="134"/>
        <v>9</v>
      </c>
      <c r="D897" s="28" t="str">
        <f t="shared" si="127"/>
        <v>044-009</v>
      </c>
      <c r="E897" s="604">
        <f t="shared" si="130"/>
        <v>39</v>
      </c>
      <c r="F897" s="32">
        <f>INDEX('Project Pipeline'!$B$8:$B$130,MATCH($B897,'Project Pipeline'!$A$7:$A$130,0),1)</f>
        <v>10000</v>
      </c>
      <c r="G897" s="32">
        <f>INDEX('Project Pipeline'!$B$8:$B$130,MATCH($B897,'Project Pipeline'!$A$7:$A$130,0)+3,1)*12</f>
        <v>4800</v>
      </c>
      <c r="H897" s="7">
        <f>(INDEX('Project Pipeline'!$B$8:$B$130,MATCH($B897,'Project Pipeline'!$A$7:$A$130,0)+6,1)*INDEX('Project Pipeline'!$B$8:$B$130,MATCH($B897,'Project Pipeline'!$A$7:$A$130,0)+13,1)+INDEX('Project Pipeline'!$B$8:$B$130,MATCH($B897,'Project Pipeline'!$A$7:$A$130,0)+7,1)*(INDEX('Project Pipeline'!$B$8:$B$130,MATCH($B897,'Project Pipeline'!$A$7:$A$130,0)+14,1)-INDEX('Project Pipeline'!$B$8:$B$130,MATCH($B897,'Project Pipeline'!$A$7:$A$130,0)+13,1)))/INDEX('Project Pipeline'!$B$8:$B$130,MATCH($B897,'Project Pipeline'!$A$7:$A$130,0)+14,1)</f>
        <v>0.75</v>
      </c>
      <c r="I897" s="6">
        <f>INDEX('Project Pipeline'!$B$8:$B$130,MATCH($B897,'Project Pipeline'!$A$7:$A$130,0)+13,1)</f>
        <v>57.680135957776329</v>
      </c>
      <c r="J897" s="6">
        <f>INDEX('Project Pipeline'!$B$8:$B$130,MATCH($B897,'Project Pipeline'!$A$7:$A$130,0)+14,1)</f>
        <v>60</v>
      </c>
    </row>
    <row r="898" spans="1:10" x14ac:dyDescent="0.2">
      <c r="A898" s="604">
        <f t="shared" si="133"/>
        <v>44</v>
      </c>
      <c r="B898" s="604" t="s">
        <v>464</v>
      </c>
      <c r="C898" s="2">
        <f t="shared" si="134"/>
        <v>10</v>
      </c>
      <c r="D898" s="28" t="str">
        <f t="shared" si="127"/>
        <v>044-010</v>
      </c>
      <c r="E898" s="604">
        <f t="shared" si="130"/>
        <v>42</v>
      </c>
      <c r="F898" s="32">
        <f>INDEX('Project Pipeline'!$B$8:$B$130,MATCH($B898,'Project Pipeline'!$A$7:$A$130,0),1)</f>
        <v>10000</v>
      </c>
      <c r="G898" s="32">
        <f>INDEX('Project Pipeline'!$B$8:$B$130,MATCH($B898,'Project Pipeline'!$A$7:$A$130,0)+3,1)*12</f>
        <v>4800</v>
      </c>
      <c r="H898" s="7">
        <f>(INDEX('Project Pipeline'!$B$8:$B$130,MATCH($B898,'Project Pipeline'!$A$7:$A$130,0)+6,1)*INDEX('Project Pipeline'!$B$8:$B$130,MATCH($B898,'Project Pipeline'!$A$7:$A$130,0)+13,1)+INDEX('Project Pipeline'!$B$8:$B$130,MATCH($B898,'Project Pipeline'!$A$7:$A$130,0)+7,1)*(INDEX('Project Pipeline'!$B$8:$B$130,MATCH($B898,'Project Pipeline'!$A$7:$A$130,0)+14,1)-INDEX('Project Pipeline'!$B$8:$B$130,MATCH($B898,'Project Pipeline'!$A$7:$A$130,0)+13,1)))/INDEX('Project Pipeline'!$B$8:$B$130,MATCH($B898,'Project Pipeline'!$A$7:$A$130,0)+14,1)</f>
        <v>0.75</v>
      </c>
      <c r="I898" s="6">
        <f>INDEX('Project Pipeline'!$B$8:$B$130,MATCH($B898,'Project Pipeline'!$A$7:$A$130,0)+13,1)</f>
        <v>57.680135957776329</v>
      </c>
      <c r="J898" s="6">
        <f>INDEX('Project Pipeline'!$B$8:$B$130,MATCH($B898,'Project Pipeline'!$A$7:$A$130,0)+14,1)</f>
        <v>60</v>
      </c>
    </row>
    <row r="899" spans="1:10" x14ac:dyDescent="0.2">
      <c r="A899" s="604">
        <f t="shared" si="133"/>
        <v>44</v>
      </c>
      <c r="B899" s="604" t="s">
        <v>464</v>
      </c>
      <c r="C899" s="2">
        <f t="shared" si="134"/>
        <v>11</v>
      </c>
      <c r="D899" s="28" t="str">
        <f t="shared" si="127"/>
        <v>044-011</v>
      </c>
      <c r="E899" s="604">
        <f t="shared" si="130"/>
        <v>45</v>
      </c>
      <c r="F899" s="32">
        <f>INDEX('Project Pipeline'!$B$8:$B$130,MATCH($B899,'Project Pipeline'!$A$7:$A$130,0),1)</f>
        <v>10000</v>
      </c>
      <c r="G899" s="32">
        <f>INDEX('Project Pipeline'!$B$8:$B$130,MATCH($B899,'Project Pipeline'!$A$7:$A$130,0)+3,1)*12</f>
        <v>4800</v>
      </c>
      <c r="H899" s="7">
        <f>(INDEX('Project Pipeline'!$B$8:$B$130,MATCH($B899,'Project Pipeline'!$A$7:$A$130,0)+6,1)*INDEX('Project Pipeline'!$B$8:$B$130,MATCH($B899,'Project Pipeline'!$A$7:$A$130,0)+13,1)+INDEX('Project Pipeline'!$B$8:$B$130,MATCH($B899,'Project Pipeline'!$A$7:$A$130,0)+7,1)*(INDEX('Project Pipeline'!$B$8:$B$130,MATCH($B899,'Project Pipeline'!$A$7:$A$130,0)+14,1)-INDEX('Project Pipeline'!$B$8:$B$130,MATCH($B899,'Project Pipeline'!$A$7:$A$130,0)+13,1)))/INDEX('Project Pipeline'!$B$8:$B$130,MATCH($B899,'Project Pipeline'!$A$7:$A$130,0)+14,1)</f>
        <v>0.75</v>
      </c>
      <c r="I899" s="6">
        <f>INDEX('Project Pipeline'!$B$8:$B$130,MATCH($B899,'Project Pipeline'!$A$7:$A$130,0)+13,1)</f>
        <v>57.680135957776329</v>
      </c>
      <c r="J899" s="6">
        <f>INDEX('Project Pipeline'!$B$8:$B$130,MATCH($B899,'Project Pipeline'!$A$7:$A$130,0)+14,1)</f>
        <v>60</v>
      </c>
    </row>
    <row r="900" spans="1:10" x14ac:dyDescent="0.2">
      <c r="A900" s="604">
        <f t="shared" si="133"/>
        <v>44</v>
      </c>
      <c r="B900" s="604" t="s">
        <v>464</v>
      </c>
      <c r="C900" s="2">
        <f t="shared" si="134"/>
        <v>12</v>
      </c>
      <c r="D900" s="28" t="str">
        <f t="shared" si="127"/>
        <v>044-012</v>
      </c>
      <c r="E900" s="604">
        <f t="shared" si="130"/>
        <v>48</v>
      </c>
      <c r="F900" s="32">
        <f>INDEX('Project Pipeline'!$B$8:$B$130,MATCH($B900,'Project Pipeline'!$A$7:$A$130,0),1)</f>
        <v>10000</v>
      </c>
      <c r="G900" s="32">
        <f>INDEX('Project Pipeline'!$B$8:$B$130,MATCH($B900,'Project Pipeline'!$A$7:$A$130,0)+3,1)*12</f>
        <v>4800</v>
      </c>
      <c r="H900" s="7">
        <f>(INDEX('Project Pipeline'!$B$8:$B$130,MATCH($B900,'Project Pipeline'!$A$7:$A$130,0)+6,1)*INDEX('Project Pipeline'!$B$8:$B$130,MATCH($B900,'Project Pipeline'!$A$7:$A$130,0)+13,1)+INDEX('Project Pipeline'!$B$8:$B$130,MATCH($B900,'Project Pipeline'!$A$7:$A$130,0)+7,1)*(INDEX('Project Pipeline'!$B$8:$B$130,MATCH($B900,'Project Pipeline'!$A$7:$A$130,0)+14,1)-INDEX('Project Pipeline'!$B$8:$B$130,MATCH($B900,'Project Pipeline'!$A$7:$A$130,0)+13,1)))/INDEX('Project Pipeline'!$B$8:$B$130,MATCH($B900,'Project Pipeline'!$A$7:$A$130,0)+14,1)</f>
        <v>0.75</v>
      </c>
      <c r="I900" s="6">
        <f>INDEX('Project Pipeline'!$B$8:$B$130,MATCH($B900,'Project Pipeline'!$A$7:$A$130,0)+13,1)</f>
        <v>57.680135957776329</v>
      </c>
      <c r="J900" s="6">
        <f>INDEX('Project Pipeline'!$B$8:$B$130,MATCH($B900,'Project Pipeline'!$A$7:$A$130,0)+14,1)</f>
        <v>60</v>
      </c>
    </row>
    <row r="901" spans="1:10" x14ac:dyDescent="0.2">
      <c r="A901" s="604">
        <f t="shared" si="133"/>
        <v>44</v>
      </c>
      <c r="B901" s="604" t="s">
        <v>14</v>
      </c>
      <c r="C901" s="2">
        <f t="shared" si="134"/>
        <v>13</v>
      </c>
      <c r="D901" s="28" t="str">
        <f t="shared" si="127"/>
        <v>044-013</v>
      </c>
      <c r="E901" s="604">
        <f t="shared" si="130"/>
        <v>39</v>
      </c>
      <c r="F901" s="32">
        <f>INDEX('Project Pipeline'!$B$8:$B$130,MATCH($B901,'Project Pipeline'!$A$7:$A$130,0),1)</f>
        <v>2000</v>
      </c>
      <c r="G901" s="32">
        <f>INDEX('Project Pipeline'!$B$8:$B$130,MATCH($B901,'Project Pipeline'!$A$7:$A$130,0)+3,1)*12</f>
        <v>2400</v>
      </c>
      <c r="H901" s="7">
        <f>(INDEX('Project Pipeline'!$B$8:$B$130,MATCH($B901,'Project Pipeline'!$A$7:$A$130,0)+6,1)*INDEX('Project Pipeline'!$B$8:$B$130,MATCH($B901,'Project Pipeline'!$A$7:$A$130,0)+13,1)+INDEX('Project Pipeline'!$B$8:$B$130,MATCH($B901,'Project Pipeline'!$A$7:$A$130,0)+7,1)*(INDEX('Project Pipeline'!$B$8:$B$130,MATCH($B901,'Project Pipeline'!$A$7:$A$130,0)+14,1)-INDEX('Project Pipeline'!$B$8:$B$130,MATCH($B901,'Project Pipeline'!$A$7:$A$130,0)+13,1)))/INDEX('Project Pipeline'!$B$8:$B$130,MATCH($B901,'Project Pipeline'!$A$7:$A$130,0)+14,1)</f>
        <v>0.75</v>
      </c>
      <c r="I901" s="6">
        <f>INDEX('Project Pipeline'!$B$8:$B$130,MATCH($B901,'Project Pipeline'!$A$7:$A$130,0)+13,1)</f>
        <v>21.124739598583997</v>
      </c>
      <c r="J901" s="6">
        <f>INDEX('Project Pipeline'!$B$8:$B$130,MATCH($B901,'Project Pipeline'!$A$7:$A$130,0)+14,1)</f>
        <v>60</v>
      </c>
    </row>
    <row r="902" spans="1:10" x14ac:dyDescent="0.2">
      <c r="A902" s="604">
        <f t="shared" si="133"/>
        <v>44</v>
      </c>
      <c r="B902" s="604" t="s">
        <v>14</v>
      </c>
      <c r="C902" s="2">
        <f t="shared" si="134"/>
        <v>14</v>
      </c>
      <c r="D902" s="28" t="str">
        <f t="shared" si="127"/>
        <v>044-014</v>
      </c>
      <c r="E902" s="604">
        <f t="shared" si="130"/>
        <v>41</v>
      </c>
      <c r="F902" s="32">
        <f>INDEX('Project Pipeline'!$B$8:$B$130,MATCH($B902,'Project Pipeline'!$A$7:$A$130,0),1)</f>
        <v>2000</v>
      </c>
      <c r="G902" s="32">
        <f>INDEX('Project Pipeline'!$B$8:$B$130,MATCH($B902,'Project Pipeline'!$A$7:$A$130,0)+3,1)*12</f>
        <v>2400</v>
      </c>
      <c r="H902" s="7">
        <f>(INDEX('Project Pipeline'!$B$8:$B$130,MATCH($B902,'Project Pipeline'!$A$7:$A$130,0)+6,1)*INDEX('Project Pipeline'!$B$8:$B$130,MATCH($B902,'Project Pipeline'!$A$7:$A$130,0)+13,1)+INDEX('Project Pipeline'!$B$8:$B$130,MATCH($B902,'Project Pipeline'!$A$7:$A$130,0)+7,1)*(INDEX('Project Pipeline'!$B$8:$B$130,MATCH($B902,'Project Pipeline'!$A$7:$A$130,0)+14,1)-INDEX('Project Pipeline'!$B$8:$B$130,MATCH($B902,'Project Pipeline'!$A$7:$A$130,0)+13,1)))/INDEX('Project Pipeline'!$B$8:$B$130,MATCH($B902,'Project Pipeline'!$A$7:$A$130,0)+14,1)</f>
        <v>0.75</v>
      </c>
      <c r="I902" s="6">
        <f>INDEX('Project Pipeline'!$B$8:$B$130,MATCH($B902,'Project Pipeline'!$A$7:$A$130,0)+13,1)</f>
        <v>21.124739598583997</v>
      </c>
      <c r="J902" s="6">
        <f>INDEX('Project Pipeline'!$B$8:$B$130,MATCH($B902,'Project Pipeline'!$A$7:$A$130,0)+14,1)</f>
        <v>60</v>
      </c>
    </row>
    <row r="903" spans="1:10" x14ac:dyDescent="0.2">
      <c r="A903" s="604">
        <f t="shared" si="133"/>
        <v>44</v>
      </c>
      <c r="B903" s="604" t="s">
        <v>14</v>
      </c>
      <c r="C903" s="2">
        <f t="shared" si="134"/>
        <v>15</v>
      </c>
      <c r="D903" s="28" t="str">
        <f t="shared" si="127"/>
        <v>044-015</v>
      </c>
      <c r="E903" s="604">
        <f t="shared" si="130"/>
        <v>43</v>
      </c>
      <c r="F903" s="32">
        <f>INDEX('Project Pipeline'!$B$8:$B$130,MATCH($B903,'Project Pipeline'!$A$7:$A$130,0),1)</f>
        <v>2000</v>
      </c>
      <c r="G903" s="32">
        <f>INDEX('Project Pipeline'!$B$8:$B$130,MATCH($B903,'Project Pipeline'!$A$7:$A$130,0)+3,1)*12</f>
        <v>2400</v>
      </c>
      <c r="H903" s="7">
        <f>(INDEX('Project Pipeline'!$B$8:$B$130,MATCH($B903,'Project Pipeline'!$A$7:$A$130,0)+6,1)*INDEX('Project Pipeline'!$B$8:$B$130,MATCH($B903,'Project Pipeline'!$A$7:$A$130,0)+13,1)+INDEX('Project Pipeline'!$B$8:$B$130,MATCH($B903,'Project Pipeline'!$A$7:$A$130,0)+7,1)*(INDEX('Project Pipeline'!$B$8:$B$130,MATCH($B903,'Project Pipeline'!$A$7:$A$130,0)+14,1)-INDEX('Project Pipeline'!$B$8:$B$130,MATCH($B903,'Project Pipeline'!$A$7:$A$130,0)+13,1)))/INDEX('Project Pipeline'!$B$8:$B$130,MATCH($B903,'Project Pipeline'!$A$7:$A$130,0)+14,1)</f>
        <v>0.75</v>
      </c>
      <c r="I903" s="6">
        <f>INDEX('Project Pipeline'!$B$8:$B$130,MATCH($B903,'Project Pipeline'!$A$7:$A$130,0)+13,1)</f>
        <v>21.124739598583997</v>
      </c>
      <c r="J903" s="6">
        <f>INDEX('Project Pipeline'!$B$8:$B$130,MATCH($B903,'Project Pipeline'!$A$7:$A$130,0)+14,1)</f>
        <v>60</v>
      </c>
    </row>
    <row r="904" spans="1:10" x14ac:dyDescent="0.2">
      <c r="A904" s="604">
        <f t="shared" si="133"/>
        <v>44</v>
      </c>
      <c r="B904" s="604" t="s">
        <v>14</v>
      </c>
      <c r="C904" s="2">
        <f t="shared" si="134"/>
        <v>16</v>
      </c>
      <c r="D904" s="28" t="str">
        <f t="shared" si="127"/>
        <v>044-016</v>
      </c>
      <c r="E904" s="604">
        <f t="shared" si="130"/>
        <v>45</v>
      </c>
      <c r="F904" s="32">
        <f>INDEX('Project Pipeline'!$B$8:$B$130,MATCH($B904,'Project Pipeline'!$A$7:$A$130,0),1)</f>
        <v>2000</v>
      </c>
      <c r="G904" s="32">
        <f>INDEX('Project Pipeline'!$B$8:$B$130,MATCH($B904,'Project Pipeline'!$A$7:$A$130,0)+3,1)*12</f>
        <v>2400</v>
      </c>
      <c r="H904" s="7">
        <f>(INDEX('Project Pipeline'!$B$8:$B$130,MATCH($B904,'Project Pipeline'!$A$7:$A$130,0)+6,1)*INDEX('Project Pipeline'!$B$8:$B$130,MATCH($B904,'Project Pipeline'!$A$7:$A$130,0)+13,1)+INDEX('Project Pipeline'!$B$8:$B$130,MATCH($B904,'Project Pipeline'!$A$7:$A$130,0)+7,1)*(INDEX('Project Pipeline'!$B$8:$B$130,MATCH($B904,'Project Pipeline'!$A$7:$A$130,0)+14,1)-INDEX('Project Pipeline'!$B$8:$B$130,MATCH($B904,'Project Pipeline'!$A$7:$A$130,0)+13,1)))/INDEX('Project Pipeline'!$B$8:$B$130,MATCH($B904,'Project Pipeline'!$A$7:$A$130,0)+14,1)</f>
        <v>0.75</v>
      </c>
      <c r="I904" s="6">
        <f>INDEX('Project Pipeline'!$B$8:$B$130,MATCH($B904,'Project Pipeline'!$A$7:$A$130,0)+13,1)</f>
        <v>21.124739598583997</v>
      </c>
      <c r="J904" s="6">
        <f>INDEX('Project Pipeline'!$B$8:$B$130,MATCH($B904,'Project Pipeline'!$A$7:$A$130,0)+14,1)</f>
        <v>60</v>
      </c>
    </row>
    <row r="905" spans="1:10" x14ac:dyDescent="0.2">
      <c r="A905" s="604">
        <f t="shared" si="133"/>
        <v>44</v>
      </c>
      <c r="B905" s="604" t="s">
        <v>14</v>
      </c>
      <c r="C905" s="2">
        <f t="shared" si="134"/>
        <v>17</v>
      </c>
      <c r="D905" s="28" t="str">
        <f t="shared" ref="D905:D968" si="135">TEXT(A905,"000")&amp;"-"&amp;TEXT(C905,"000")</f>
        <v>044-017</v>
      </c>
      <c r="E905" s="604">
        <f t="shared" si="130"/>
        <v>47</v>
      </c>
      <c r="F905" s="32">
        <f>INDEX('Project Pipeline'!$B$8:$B$130,MATCH($B905,'Project Pipeline'!$A$7:$A$130,0),1)</f>
        <v>2000</v>
      </c>
      <c r="G905" s="32">
        <f>INDEX('Project Pipeline'!$B$8:$B$130,MATCH($B905,'Project Pipeline'!$A$7:$A$130,0)+3,1)*12</f>
        <v>2400</v>
      </c>
      <c r="H905" s="7">
        <f>(INDEX('Project Pipeline'!$B$8:$B$130,MATCH($B905,'Project Pipeline'!$A$7:$A$130,0)+6,1)*INDEX('Project Pipeline'!$B$8:$B$130,MATCH($B905,'Project Pipeline'!$A$7:$A$130,0)+13,1)+INDEX('Project Pipeline'!$B$8:$B$130,MATCH($B905,'Project Pipeline'!$A$7:$A$130,0)+7,1)*(INDEX('Project Pipeline'!$B$8:$B$130,MATCH($B905,'Project Pipeline'!$A$7:$A$130,0)+14,1)-INDEX('Project Pipeline'!$B$8:$B$130,MATCH($B905,'Project Pipeline'!$A$7:$A$130,0)+13,1)))/INDEX('Project Pipeline'!$B$8:$B$130,MATCH($B905,'Project Pipeline'!$A$7:$A$130,0)+14,1)</f>
        <v>0.75</v>
      </c>
      <c r="I905" s="6">
        <f>INDEX('Project Pipeline'!$B$8:$B$130,MATCH($B905,'Project Pipeline'!$A$7:$A$130,0)+13,1)</f>
        <v>21.124739598583997</v>
      </c>
      <c r="J905" s="6">
        <f>INDEX('Project Pipeline'!$B$8:$B$130,MATCH($B905,'Project Pipeline'!$A$7:$A$130,0)+14,1)</f>
        <v>60</v>
      </c>
    </row>
    <row r="906" spans="1:10" x14ac:dyDescent="0.2">
      <c r="A906" s="604">
        <f t="shared" si="133"/>
        <v>44</v>
      </c>
      <c r="B906" s="604" t="s">
        <v>14</v>
      </c>
      <c r="C906" s="2">
        <f t="shared" si="134"/>
        <v>18</v>
      </c>
      <c r="D906" s="28" t="str">
        <f t="shared" si="135"/>
        <v>044-018</v>
      </c>
      <c r="E906" s="604">
        <f t="shared" si="130"/>
        <v>49</v>
      </c>
      <c r="F906" s="32">
        <f>INDEX('Project Pipeline'!$B$8:$B$130,MATCH($B906,'Project Pipeline'!$A$7:$A$130,0),1)</f>
        <v>2000</v>
      </c>
      <c r="G906" s="32">
        <f>INDEX('Project Pipeline'!$B$8:$B$130,MATCH($B906,'Project Pipeline'!$A$7:$A$130,0)+3,1)*12</f>
        <v>2400</v>
      </c>
      <c r="H906" s="7">
        <f>(INDEX('Project Pipeline'!$B$8:$B$130,MATCH($B906,'Project Pipeline'!$A$7:$A$130,0)+6,1)*INDEX('Project Pipeline'!$B$8:$B$130,MATCH($B906,'Project Pipeline'!$A$7:$A$130,0)+13,1)+INDEX('Project Pipeline'!$B$8:$B$130,MATCH($B906,'Project Pipeline'!$A$7:$A$130,0)+7,1)*(INDEX('Project Pipeline'!$B$8:$B$130,MATCH($B906,'Project Pipeline'!$A$7:$A$130,0)+14,1)-INDEX('Project Pipeline'!$B$8:$B$130,MATCH($B906,'Project Pipeline'!$A$7:$A$130,0)+13,1)))/INDEX('Project Pipeline'!$B$8:$B$130,MATCH($B906,'Project Pipeline'!$A$7:$A$130,0)+14,1)</f>
        <v>0.75</v>
      </c>
      <c r="I906" s="6">
        <f>INDEX('Project Pipeline'!$B$8:$B$130,MATCH($B906,'Project Pipeline'!$A$7:$A$130,0)+13,1)</f>
        <v>21.124739598583997</v>
      </c>
      <c r="J906" s="6">
        <f>INDEX('Project Pipeline'!$B$8:$B$130,MATCH($B906,'Project Pipeline'!$A$7:$A$130,0)+14,1)</f>
        <v>60</v>
      </c>
    </row>
    <row r="907" spans="1:10" x14ac:dyDescent="0.2">
      <c r="A907" s="604">
        <f t="shared" si="133"/>
        <v>44</v>
      </c>
      <c r="B907" s="604" t="s">
        <v>41</v>
      </c>
      <c r="C907" s="2">
        <f t="shared" si="134"/>
        <v>19</v>
      </c>
      <c r="D907" s="28" t="str">
        <f t="shared" si="135"/>
        <v>044-019</v>
      </c>
      <c r="E907" s="604">
        <f t="shared" si="130"/>
        <v>43</v>
      </c>
      <c r="F907" s="32">
        <f>INDEX('Project Pipeline'!$B$8:$B$130,MATCH($B907,'Project Pipeline'!$A$7:$A$130,0),1)</f>
        <v>25000</v>
      </c>
      <c r="G907" s="32">
        <f>INDEX('Project Pipeline'!$B$8:$B$130,MATCH($B907,'Project Pipeline'!$A$7:$A$130,0)+3,1)*12</f>
        <v>24000</v>
      </c>
      <c r="H907" s="7">
        <f>(INDEX('Project Pipeline'!$B$8:$B$130,MATCH($B907,'Project Pipeline'!$A$7:$A$130,0)+6,1)*INDEX('Project Pipeline'!$B$8:$B$130,MATCH($B907,'Project Pipeline'!$A$7:$A$130,0)+13,1)+INDEX('Project Pipeline'!$B$8:$B$130,MATCH($B907,'Project Pipeline'!$A$7:$A$130,0)+7,1)*(INDEX('Project Pipeline'!$B$8:$B$130,MATCH($B907,'Project Pipeline'!$A$7:$A$130,0)+14,1)-INDEX('Project Pipeline'!$B$8:$B$130,MATCH($B907,'Project Pipeline'!$A$7:$A$130,0)+13,1)))/INDEX('Project Pipeline'!$B$8:$B$130,MATCH($B907,'Project Pipeline'!$A$7:$A$130,0)+14,1)</f>
        <v>0.74999999999999989</v>
      </c>
      <c r="I907" s="6">
        <f>INDEX('Project Pipeline'!$B$8:$B$130,MATCH($B907,'Project Pipeline'!$A$7:$A$130,0)+13,1)</f>
        <v>26.772988721793375</v>
      </c>
      <c r="J907" s="6">
        <f>INDEX('Project Pipeline'!$B$8:$B$130,MATCH($B907,'Project Pipeline'!$A$7:$A$130,0)+14,1)</f>
        <v>120</v>
      </c>
    </row>
    <row r="908" spans="1:10" x14ac:dyDescent="0.2">
      <c r="A908" s="604">
        <f t="shared" si="133"/>
        <v>44</v>
      </c>
      <c r="B908" s="604" t="s">
        <v>41</v>
      </c>
      <c r="C908" s="2">
        <f t="shared" si="134"/>
        <v>20</v>
      </c>
      <c r="D908" s="28" t="str">
        <f t="shared" si="135"/>
        <v>044-020</v>
      </c>
      <c r="E908" s="604">
        <f t="shared" si="130"/>
        <v>49</v>
      </c>
      <c r="F908" s="32">
        <f>INDEX('Project Pipeline'!$B$8:$B$130,MATCH($B908,'Project Pipeline'!$A$7:$A$130,0),1)</f>
        <v>25000</v>
      </c>
      <c r="G908" s="32">
        <f>INDEX('Project Pipeline'!$B$8:$B$130,MATCH($B908,'Project Pipeline'!$A$7:$A$130,0)+3,1)*12</f>
        <v>24000</v>
      </c>
      <c r="H908" s="7">
        <f>(INDEX('Project Pipeline'!$B$8:$B$130,MATCH($B908,'Project Pipeline'!$A$7:$A$130,0)+6,1)*INDEX('Project Pipeline'!$B$8:$B$130,MATCH($B908,'Project Pipeline'!$A$7:$A$130,0)+13,1)+INDEX('Project Pipeline'!$B$8:$B$130,MATCH($B908,'Project Pipeline'!$A$7:$A$130,0)+7,1)*(INDEX('Project Pipeline'!$B$8:$B$130,MATCH($B908,'Project Pipeline'!$A$7:$A$130,0)+14,1)-INDEX('Project Pipeline'!$B$8:$B$130,MATCH($B908,'Project Pipeline'!$A$7:$A$130,0)+13,1)))/INDEX('Project Pipeline'!$B$8:$B$130,MATCH($B908,'Project Pipeline'!$A$7:$A$130,0)+14,1)</f>
        <v>0.74999999999999989</v>
      </c>
      <c r="I908" s="6">
        <f>INDEX('Project Pipeline'!$B$8:$B$130,MATCH($B908,'Project Pipeline'!$A$7:$A$130,0)+13,1)</f>
        <v>26.772988721793375</v>
      </c>
      <c r="J908" s="6">
        <f>INDEX('Project Pipeline'!$B$8:$B$130,MATCH($B908,'Project Pipeline'!$A$7:$A$130,0)+14,1)</f>
        <v>120</v>
      </c>
    </row>
    <row r="909" spans="1:10" x14ac:dyDescent="0.2">
      <c r="A909" s="604">
        <f>A889+1</f>
        <v>45</v>
      </c>
      <c r="B909" s="604" t="s">
        <v>15</v>
      </c>
      <c r="C909" s="2">
        <v>1</v>
      </c>
      <c r="D909" s="28" t="str">
        <f t="shared" si="135"/>
        <v>045-001</v>
      </c>
      <c r="E909" s="604">
        <f t="shared" si="130"/>
        <v>37</v>
      </c>
      <c r="F909" s="32">
        <f>INDEX('Project Pipeline'!$B$8:$B$130,MATCH($B909,'Project Pipeline'!$A$7:$A$130,0),1)</f>
        <v>15000</v>
      </c>
      <c r="G909" s="32">
        <f>INDEX('Project Pipeline'!$B$8:$B$130,MATCH($B909,'Project Pipeline'!$A$7:$A$130,0)+3,1)*12</f>
        <v>6000</v>
      </c>
      <c r="H909" s="7">
        <f>(INDEX('Project Pipeline'!$B$8:$B$130,MATCH($B909,'Project Pipeline'!$A$7:$A$130,0)+6,1)*INDEX('Project Pipeline'!$B$8:$B$130,MATCH($B909,'Project Pipeline'!$A$7:$A$130,0)+13,1)+INDEX('Project Pipeline'!$B$8:$B$130,MATCH($B909,'Project Pipeline'!$A$7:$A$130,0)+7,1)*(INDEX('Project Pipeline'!$B$8:$B$130,MATCH($B909,'Project Pipeline'!$A$7:$A$130,0)+14,1)-INDEX('Project Pipeline'!$B$8:$B$130,MATCH($B909,'Project Pipeline'!$A$7:$A$130,0)+13,1)))/INDEX('Project Pipeline'!$B$8:$B$130,MATCH($B909,'Project Pipeline'!$A$7:$A$130,0)+14,1)</f>
        <v>0.75</v>
      </c>
      <c r="I909" s="6">
        <f>INDEX('Project Pipeline'!$B$8:$B$130,MATCH($B909,'Project Pipeline'!$A$7:$A$130,0)+13,1)</f>
        <v>71.513178015521419</v>
      </c>
      <c r="J909" s="6">
        <f>INDEX('Project Pipeline'!$B$8:$B$130,MATCH($B909,'Project Pipeline'!$A$7:$A$130,0)+14,1)</f>
        <v>96</v>
      </c>
    </row>
    <row r="910" spans="1:10" x14ac:dyDescent="0.2">
      <c r="A910" s="604">
        <f t="shared" ref="A910:A928" si="136">A890+1</f>
        <v>45</v>
      </c>
      <c r="B910" s="604" t="s">
        <v>15</v>
      </c>
      <c r="C910" s="2">
        <f t="shared" ref="C910:C928" si="137">C909+1</f>
        <v>2</v>
      </c>
      <c r="D910" s="28" t="str">
        <f t="shared" si="135"/>
        <v>045-002</v>
      </c>
      <c r="E910" s="604">
        <f t="shared" si="130"/>
        <v>41</v>
      </c>
      <c r="F910" s="32">
        <f>INDEX('Project Pipeline'!$B$8:$B$130,MATCH($B910,'Project Pipeline'!$A$7:$A$130,0),1)</f>
        <v>15000</v>
      </c>
      <c r="G910" s="32">
        <f>INDEX('Project Pipeline'!$B$8:$B$130,MATCH($B910,'Project Pipeline'!$A$7:$A$130,0)+3,1)*12</f>
        <v>6000</v>
      </c>
      <c r="H910" s="7">
        <f>(INDEX('Project Pipeline'!$B$8:$B$130,MATCH($B910,'Project Pipeline'!$A$7:$A$130,0)+6,1)*INDEX('Project Pipeline'!$B$8:$B$130,MATCH($B910,'Project Pipeline'!$A$7:$A$130,0)+13,1)+INDEX('Project Pipeline'!$B$8:$B$130,MATCH($B910,'Project Pipeline'!$A$7:$A$130,0)+7,1)*(INDEX('Project Pipeline'!$B$8:$B$130,MATCH($B910,'Project Pipeline'!$A$7:$A$130,0)+14,1)-INDEX('Project Pipeline'!$B$8:$B$130,MATCH($B910,'Project Pipeline'!$A$7:$A$130,0)+13,1)))/INDEX('Project Pipeline'!$B$8:$B$130,MATCH($B910,'Project Pipeline'!$A$7:$A$130,0)+14,1)</f>
        <v>0.75</v>
      </c>
      <c r="I910" s="6">
        <f>INDEX('Project Pipeline'!$B$8:$B$130,MATCH($B910,'Project Pipeline'!$A$7:$A$130,0)+13,1)</f>
        <v>71.513178015521419</v>
      </c>
      <c r="J910" s="6">
        <f>INDEX('Project Pipeline'!$B$8:$B$130,MATCH($B910,'Project Pipeline'!$A$7:$A$130,0)+14,1)</f>
        <v>96</v>
      </c>
    </row>
    <row r="911" spans="1:10" x14ac:dyDescent="0.2">
      <c r="A911" s="604">
        <f t="shared" si="136"/>
        <v>45</v>
      </c>
      <c r="B911" s="604" t="s">
        <v>15</v>
      </c>
      <c r="C911" s="2">
        <f t="shared" si="137"/>
        <v>3</v>
      </c>
      <c r="D911" s="28" t="str">
        <f t="shared" si="135"/>
        <v>045-003</v>
      </c>
      <c r="E911" s="604">
        <f t="shared" si="130"/>
        <v>44</v>
      </c>
      <c r="F911" s="32">
        <f>INDEX('Project Pipeline'!$B$8:$B$130,MATCH($B911,'Project Pipeline'!$A$7:$A$130,0),1)</f>
        <v>15000</v>
      </c>
      <c r="G911" s="32">
        <f>INDEX('Project Pipeline'!$B$8:$B$130,MATCH($B911,'Project Pipeline'!$A$7:$A$130,0)+3,1)*12</f>
        <v>6000</v>
      </c>
      <c r="H911" s="7">
        <f>(INDEX('Project Pipeline'!$B$8:$B$130,MATCH($B911,'Project Pipeline'!$A$7:$A$130,0)+6,1)*INDEX('Project Pipeline'!$B$8:$B$130,MATCH($B911,'Project Pipeline'!$A$7:$A$130,0)+13,1)+INDEX('Project Pipeline'!$B$8:$B$130,MATCH($B911,'Project Pipeline'!$A$7:$A$130,0)+7,1)*(INDEX('Project Pipeline'!$B$8:$B$130,MATCH($B911,'Project Pipeline'!$A$7:$A$130,0)+14,1)-INDEX('Project Pipeline'!$B$8:$B$130,MATCH($B911,'Project Pipeline'!$A$7:$A$130,0)+13,1)))/INDEX('Project Pipeline'!$B$8:$B$130,MATCH($B911,'Project Pipeline'!$A$7:$A$130,0)+14,1)</f>
        <v>0.75</v>
      </c>
      <c r="I911" s="6">
        <f>INDEX('Project Pipeline'!$B$8:$B$130,MATCH($B911,'Project Pipeline'!$A$7:$A$130,0)+13,1)</f>
        <v>71.513178015521419</v>
      </c>
      <c r="J911" s="6">
        <f>INDEX('Project Pipeline'!$B$8:$B$130,MATCH($B911,'Project Pipeline'!$A$7:$A$130,0)+14,1)</f>
        <v>96</v>
      </c>
    </row>
    <row r="912" spans="1:10" x14ac:dyDescent="0.2">
      <c r="A912" s="604">
        <f t="shared" si="136"/>
        <v>45</v>
      </c>
      <c r="B912" s="604" t="s">
        <v>15</v>
      </c>
      <c r="C912" s="2">
        <f t="shared" si="137"/>
        <v>4</v>
      </c>
      <c r="D912" s="28" t="str">
        <f t="shared" si="135"/>
        <v>045-004</v>
      </c>
      <c r="E912" s="604">
        <f t="shared" si="130"/>
        <v>46</v>
      </c>
      <c r="F912" s="32">
        <f>INDEX('Project Pipeline'!$B$8:$B$130,MATCH($B912,'Project Pipeline'!$A$7:$A$130,0),1)</f>
        <v>15000</v>
      </c>
      <c r="G912" s="32">
        <f>INDEX('Project Pipeline'!$B$8:$B$130,MATCH($B912,'Project Pipeline'!$A$7:$A$130,0)+3,1)*12</f>
        <v>6000</v>
      </c>
      <c r="H912" s="7">
        <f>(INDEX('Project Pipeline'!$B$8:$B$130,MATCH($B912,'Project Pipeline'!$A$7:$A$130,0)+6,1)*INDEX('Project Pipeline'!$B$8:$B$130,MATCH($B912,'Project Pipeline'!$A$7:$A$130,0)+13,1)+INDEX('Project Pipeline'!$B$8:$B$130,MATCH($B912,'Project Pipeline'!$A$7:$A$130,0)+7,1)*(INDEX('Project Pipeline'!$B$8:$B$130,MATCH($B912,'Project Pipeline'!$A$7:$A$130,0)+14,1)-INDEX('Project Pipeline'!$B$8:$B$130,MATCH($B912,'Project Pipeline'!$A$7:$A$130,0)+13,1)))/INDEX('Project Pipeline'!$B$8:$B$130,MATCH($B912,'Project Pipeline'!$A$7:$A$130,0)+14,1)</f>
        <v>0.75</v>
      </c>
      <c r="I912" s="6">
        <f>INDEX('Project Pipeline'!$B$8:$B$130,MATCH($B912,'Project Pipeline'!$A$7:$A$130,0)+13,1)</f>
        <v>71.513178015521419</v>
      </c>
      <c r="J912" s="6">
        <f>INDEX('Project Pipeline'!$B$8:$B$130,MATCH($B912,'Project Pipeline'!$A$7:$A$130,0)+14,1)</f>
        <v>96</v>
      </c>
    </row>
    <row r="913" spans="1:10" x14ac:dyDescent="0.2">
      <c r="A913" s="604">
        <f t="shared" si="136"/>
        <v>45</v>
      </c>
      <c r="B913" s="604" t="s">
        <v>463</v>
      </c>
      <c r="C913" s="2">
        <f t="shared" si="137"/>
        <v>5</v>
      </c>
      <c r="D913" s="28" t="str">
        <f t="shared" si="135"/>
        <v>045-005</v>
      </c>
      <c r="E913" s="604">
        <f t="shared" si="130"/>
        <v>47</v>
      </c>
      <c r="F913" s="32">
        <f>INDEX('Project Pipeline'!$B$8:$B$130,MATCH($B913,'Project Pipeline'!$A$7:$A$130,0),1)</f>
        <v>20000</v>
      </c>
      <c r="G913" s="32">
        <f>INDEX('Project Pipeline'!$B$8:$B$130,MATCH($B913,'Project Pipeline'!$A$7:$A$130,0)+3,1)*12</f>
        <v>30000</v>
      </c>
      <c r="H913" s="7">
        <f>(INDEX('Project Pipeline'!$B$8:$B$130,MATCH($B913,'Project Pipeline'!$A$7:$A$130,0)+6,1)*INDEX('Project Pipeline'!$B$8:$B$130,MATCH($B913,'Project Pipeline'!$A$7:$A$130,0)+13,1)+INDEX('Project Pipeline'!$B$8:$B$130,MATCH($B913,'Project Pipeline'!$A$7:$A$130,0)+7,1)*(INDEX('Project Pipeline'!$B$8:$B$130,MATCH($B913,'Project Pipeline'!$A$7:$A$130,0)+14,1)-INDEX('Project Pipeline'!$B$8:$B$130,MATCH($B913,'Project Pipeline'!$A$7:$A$130,0)+13,1)))/INDEX('Project Pipeline'!$B$8:$B$130,MATCH($B913,'Project Pipeline'!$A$7:$A$130,0)+14,1)</f>
        <v>0.75</v>
      </c>
      <c r="I913" s="6">
        <f>INDEX('Project Pipeline'!$B$8:$B$130,MATCH($B913,'Project Pipeline'!$A$7:$A$130,0)+13,1)</f>
        <v>28.691659673197091</v>
      </c>
      <c r="J913" s="6">
        <f>INDEX('Project Pipeline'!$B$8:$B$130,MATCH($B913,'Project Pipeline'!$A$7:$A$130,0)+14,1)</f>
        <v>60</v>
      </c>
    </row>
    <row r="914" spans="1:10" x14ac:dyDescent="0.2">
      <c r="A914" s="604">
        <f t="shared" si="136"/>
        <v>45</v>
      </c>
      <c r="B914" s="604" t="s">
        <v>463</v>
      </c>
      <c r="C914" s="2">
        <f t="shared" si="137"/>
        <v>6</v>
      </c>
      <c r="D914" s="28" t="str">
        <f t="shared" si="135"/>
        <v>045-006</v>
      </c>
      <c r="E914" s="604">
        <f t="shared" ref="E914:E977" si="138">E894</f>
        <v>47</v>
      </c>
      <c r="F914" s="32">
        <f>INDEX('Project Pipeline'!$B$8:$B$130,MATCH($B914,'Project Pipeline'!$A$7:$A$130,0),1)</f>
        <v>20000</v>
      </c>
      <c r="G914" s="32">
        <f>INDEX('Project Pipeline'!$B$8:$B$130,MATCH($B914,'Project Pipeline'!$A$7:$A$130,0)+3,1)*12</f>
        <v>30000</v>
      </c>
      <c r="H914" s="7">
        <f>(INDEX('Project Pipeline'!$B$8:$B$130,MATCH($B914,'Project Pipeline'!$A$7:$A$130,0)+6,1)*INDEX('Project Pipeline'!$B$8:$B$130,MATCH($B914,'Project Pipeline'!$A$7:$A$130,0)+13,1)+INDEX('Project Pipeline'!$B$8:$B$130,MATCH($B914,'Project Pipeline'!$A$7:$A$130,0)+7,1)*(INDEX('Project Pipeline'!$B$8:$B$130,MATCH($B914,'Project Pipeline'!$A$7:$A$130,0)+14,1)-INDEX('Project Pipeline'!$B$8:$B$130,MATCH($B914,'Project Pipeline'!$A$7:$A$130,0)+13,1)))/INDEX('Project Pipeline'!$B$8:$B$130,MATCH($B914,'Project Pipeline'!$A$7:$A$130,0)+14,1)</f>
        <v>0.75</v>
      </c>
      <c r="I914" s="6">
        <f>INDEX('Project Pipeline'!$B$8:$B$130,MATCH($B914,'Project Pipeline'!$A$7:$A$130,0)+13,1)</f>
        <v>28.691659673197091</v>
      </c>
      <c r="J914" s="6">
        <f>INDEX('Project Pipeline'!$B$8:$B$130,MATCH($B914,'Project Pipeline'!$A$7:$A$130,0)+14,1)</f>
        <v>60</v>
      </c>
    </row>
    <row r="915" spans="1:10" x14ac:dyDescent="0.2">
      <c r="A915" s="604">
        <f t="shared" si="136"/>
        <v>45</v>
      </c>
      <c r="B915" s="604" t="s">
        <v>463</v>
      </c>
      <c r="C915" s="2">
        <f t="shared" si="137"/>
        <v>7</v>
      </c>
      <c r="D915" s="28" t="str">
        <f t="shared" si="135"/>
        <v>045-007</v>
      </c>
      <c r="E915" s="604">
        <f t="shared" si="138"/>
        <v>48</v>
      </c>
      <c r="F915" s="32">
        <f>INDEX('Project Pipeline'!$B$8:$B$130,MATCH($B915,'Project Pipeline'!$A$7:$A$130,0),1)</f>
        <v>20000</v>
      </c>
      <c r="G915" s="32">
        <f>INDEX('Project Pipeline'!$B$8:$B$130,MATCH($B915,'Project Pipeline'!$A$7:$A$130,0)+3,1)*12</f>
        <v>30000</v>
      </c>
      <c r="H915" s="7">
        <f>(INDEX('Project Pipeline'!$B$8:$B$130,MATCH($B915,'Project Pipeline'!$A$7:$A$130,0)+6,1)*INDEX('Project Pipeline'!$B$8:$B$130,MATCH($B915,'Project Pipeline'!$A$7:$A$130,0)+13,1)+INDEX('Project Pipeline'!$B$8:$B$130,MATCH($B915,'Project Pipeline'!$A$7:$A$130,0)+7,1)*(INDEX('Project Pipeline'!$B$8:$B$130,MATCH($B915,'Project Pipeline'!$A$7:$A$130,0)+14,1)-INDEX('Project Pipeline'!$B$8:$B$130,MATCH($B915,'Project Pipeline'!$A$7:$A$130,0)+13,1)))/INDEX('Project Pipeline'!$B$8:$B$130,MATCH($B915,'Project Pipeline'!$A$7:$A$130,0)+14,1)</f>
        <v>0.75</v>
      </c>
      <c r="I915" s="6">
        <f>INDEX('Project Pipeline'!$B$8:$B$130,MATCH($B915,'Project Pipeline'!$A$7:$A$130,0)+13,1)</f>
        <v>28.691659673197091</v>
      </c>
      <c r="J915" s="6">
        <f>INDEX('Project Pipeline'!$B$8:$B$130,MATCH($B915,'Project Pipeline'!$A$7:$A$130,0)+14,1)</f>
        <v>60</v>
      </c>
    </row>
    <row r="916" spans="1:10" x14ac:dyDescent="0.2">
      <c r="A916" s="604">
        <f t="shared" si="136"/>
        <v>45</v>
      </c>
      <c r="B916" s="604" t="s">
        <v>463</v>
      </c>
      <c r="C916" s="2">
        <f t="shared" si="137"/>
        <v>8</v>
      </c>
      <c r="D916" s="28" t="str">
        <f t="shared" si="135"/>
        <v>045-008</v>
      </c>
      <c r="E916" s="604">
        <f t="shared" si="138"/>
        <v>48</v>
      </c>
      <c r="F916" s="32">
        <f>INDEX('Project Pipeline'!$B$8:$B$130,MATCH($B916,'Project Pipeline'!$A$7:$A$130,0),1)</f>
        <v>20000</v>
      </c>
      <c r="G916" s="32">
        <f>INDEX('Project Pipeline'!$B$8:$B$130,MATCH($B916,'Project Pipeline'!$A$7:$A$130,0)+3,1)*12</f>
        <v>30000</v>
      </c>
      <c r="H916" s="7">
        <f>(INDEX('Project Pipeline'!$B$8:$B$130,MATCH($B916,'Project Pipeline'!$A$7:$A$130,0)+6,1)*INDEX('Project Pipeline'!$B$8:$B$130,MATCH($B916,'Project Pipeline'!$A$7:$A$130,0)+13,1)+INDEX('Project Pipeline'!$B$8:$B$130,MATCH($B916,'Project Pipeline'!$A$7:$A$130,0)+7,1)*(INDEX('Project Pipeline'!$B$8:$B$130,MATCH($B916,'Project Pipeline'!$A$7:$A$130,0)+14,1)-INDEX('Project Pipeline'!$B$8:$B$130,MATCH($B916,'Project Pipeline'!$A$7:$A$130,0)+13,1)))/INDEX('Project Pipeline'!$B$8:$B$130,MATCH($B916,'Project Pipeline'!$A$7:$A$130,0)+14,1)</f>
        <v>0.75</v>
      </c>
      <c r="I916" s="6">
        <f>INDEX('Project Pipeline'!$B$8:$B$130,MATCH($B916,'Project Pipeline'!$A$7:$A$130,0)+13,1)</f>
        <v>28.691659673197091</v>
      </c>
      <c r="J916" s="6">
        <f>INDEX('Project Pipeline'!$B$8:$B$130,MATCH($B916,'Project Pipeline'!$A$7:$A$130,0)+14,1)</f>
        <v>60</v>
      </c>
    </row>
    <row r="917" spans="1:10" x14ac:dyDescent="0.2">
      <c r="A917" s="604">
        <f t="shared" si="136"/>
        <v>45</v>
      </c>
      <c r="B917" s="604" t="s">
        <v>464</v>
      </c>
      <c r="C917" s="2">
        <f t="shared" si="137"/>
        <v>9</v>
      </c>
      <c r="D917" s="28" t="str">
        <f t="shared" si="135"/>
        <v>045-009</v>
      </c>
      <c r="E917" s="604">
        <f t="shared" si="138"/>
        <v>39</v>
      </c>
      <c r="F917" s="32">
        <f>INDEX('Project Pipeline'!$B$8:$B$130,MATCH($B917,'Project Pipeline'!$A$7:$A$130,0),1)</f>
        <v>10000</v>
      </c>
      <c r="G917" s="32">
        <f>INDEX('Project Pipeline'!$B$8:$B$130,MATCH($B917,'Project Pipeline'!$A$7:$A$130,0)+3,1)*12</f>
        <v>4800</v>
      </c>
      <c r="H917" s="7">
        <f>(INDEX('Project Pipeline'!$B$8:$B$130,MATCH($B917,'Project Pipeline'!$A$7:$A$130,0)+6,1)*INDEX('Project Pipeline'!$B$8:$B$130,MATCH($B917,'Project Pipeline'!$A$7:$A$130,0)+13,1)+INDEX('Project Pipeline'!$B$8:$B$130,MATCH($B917,'Project Pipeline'!$A$7:$A$130,0)+7,1)*(INDEX('Project Pipeline'!$B$8:$B$130,MATCH($B917,'Project Pipeline'!$A$7:$A$130,0)+14,1)-INDEX('Project Pipeline'!$B$8:$B$130,MATCH($B917,'Project Pipeline'!$A$7:$A$130,0)+13,1)))/INDEX('Project Pipeline'!$B$8:$B$130,MATCH($B917,'Project Pipeline'!$A$7:$A$130,0)+14,1)</f>
        <v>0.75</v>
      </c>
      <c r="I917" s="6">
        <f>INDEX('Project Pipeline'!$B$8:$B$130,MATCH($B917,'Project Pipeline'!$A$7:$A$130,0)+13,1)</f>
        <v>57.680135957776329</v>
      </c>
      <c r="J917" s="6">
        <f>INDEX('Project Pipeline'!$B$8:$B$130,MATCH($B917,'Project Pipeline'!$A$7:$A$130,0)+14,1)</f>
        <v>60</v>
      </c>
    </row>
    <row r="918" spans="1:10" x14ac:dyDescent="0.2">
      <c r="A918" s="604">
        <f t="shared" si="136"/>
        <v>45</v>
      </c>
      <c r="B918" s="604" t="s">
        <v>464</v>
      </c>
      <c r="C918" s="2">
        <f t="shared" si="137"/>
        <v>10</v>
      </c>
      <c r="D918" s="28" t="str">
        <f t="shared" si="135"/>
        <v>045-010</v>
      </c>
      <c r="E918" s="604">
        <f t="shared" si="138"/>
        <v>42</v>
      </c>
      <c r="F918" s="32">
        <f>INDEX('Project Pipeline'!$B$8:$B$130,MATCH($B918,'Project Pipeline'!$A$7:$A$130,0),1)</f>
        <v>10000</v>
      </c>
      <c r="G918" s="32">
        <f>INDEX('Project Pipeline'!$B$8:$B$130,MATCH($B918,'Project Pipeline'!$A$7:$A$130,0)+3,1)*12</f>
        <v>4800</v>
      </c>
      <c r="H918" s="7">
        <f>(INDEX('Project Pipeline'!$B$8:$B$130,MATCH($B918,'Project Pipeline'!$A$7:$A$130,0)+6,1)*INDEX('Project Pipeline'!$B$8:$B$130,MATCH($B918,'Project Pipeline'!$A$7:$A$130,0)+13,1)+INDEX('Project Pipeline'!$B$8:$B$130,MATCH($B918,'Project Pipeline'!$A$7:$A$130,0)+7,1)*(INDEX('Project Pipeline'!$B$8:$B$130,MATCH($B918,'Project Pipeline'!$A$7:$A$130,0)+14,1)-INDEX('Project Pipeline'!$B$8:$B$130,MATCH($B918,'Project Pipeline'!$A$7:$A$130,0)+13,1)))/INDEX('Project Pipeline'!$B$8:$B$130,MATCH($B918,'Project Pipeline'!$A$7:$A$130,0)+14,1)</f>
        <v>0.75</v>
      </c>
      <c r="I918" s="6">
        <f>INDEX('Project Pipeline'!$B$8:$B$130,MATCH($B918,'Project Pipeline'!$A$7:$A$130,0)+13,1)</f>
        <v>57.680135957776329</v>
      </c>
      <c r="J918" s="6">
        <f>INDEX('Project Pipeline'!$B$8:$B$130,MATCH($B918,'Project Pipeline'!$A$7:$A$130,0)+14,1)</f>
        <v>60</v>
      </c>
    </row>
    <row r="919" spans="1:10" x14ac:dyDescent="0.2">
      <c r="A919" s="604">
        <f t="shared" si="136"/>
        <v>45</v>
      </c>
      <c r="B919" s="604" t="s">
        <v>464</v>
      </c>
      <c r="C919" s="2">
        <f t="shared" si="137"/>
        <v>11</v>
      </c>
      <c r="D919" s="28" t="str">
        <f t="shared" si="135"/>
        <v>045-011</v>
      </c>
      <c r="E919" s="604">
        <f t="shared" si="138"/>
        <v>45</v>
      </c>
      <c r="F919" s="32">
        <f>INDEX('Project Pipeline'!$B$8:$B$130,MATCH($B919,'Project Pipeline'!$A$7:$A$130,0),1)</f>
        <v>10000</v>
      </c>
      <c r="G919" s="32">
        <f>INDEX('Project Pipeline'!$B$8:$B$130,MATCH($B919,'Project Pipeline'!$A$7:$A$130,0)+3,1)*12</f>
        <v>4800</v>
      </c>
      <c r="H919" s="7">
        <f>(INDEX('Project Pipeline'!$B$8:$B$130,MATCH($B919,'Project Pipeline'!$A$7:$A$130,0)+6,1)*INDEX('Project Pipeline'!$B$8:$B$130,MATCH($B919,'Project Pipeline'!$A$7:$A$130,0)+13,1)+INDEX('Project Pipeline'!$B$8:$B$130,MATCH($B919,'Project Pipeline'!$A$7:$A$130,0)+7,1)*(INDEX('Project Pipeline'!$B$8:$B$130,MATCH($B919,'Project Pipeline'!$A$7:$A$130,0)+14,1)-INDEX('Project Pipeline'!$B$8:$B$130,MATCH($B919,'Project Pipeline'!$A$7:$A$130,0)+13,1)))/INDEX('Project Pipeline'!$B$8:$B$130,MATCH($B919,'Project Pipeline'!$A$7:$A$130,0)+14,1)</f>
        <v>0.75</v>
      </c>
      <c r="I919" s="6">
        <f>INDEX('Project Pipeline'!$B$8:$B$130,MATCH($B919,'Project Pipeline'!$A$7:$A$130,0)+13,1)</f>
        <v>57.680135957776329</v>
      </c>
      <c r="J919" s="6">
        <f>INDEX('Project Pipeline'!$B$8:$B$130,MATCH($B919,'Project Pipeline'!$A$7:$A$130,0)+14,1)</f>
        <v>60</v>
      </c>
    </row>
    <row r="920" spans="1:10" x14ac:dyDescent="0.2">
      <c r="A920" s="604">
        <f t="shared" si="136"/>
        <v>45</v>
      </c>
      <c r="B920" s="604" t="s">
        <v>464</v>
      </c>
      <c r="C920" s="2">
        <f t="shared" si="137"/>
        <v>12</v>
      </c>
      <c r="D920" s="28" t="str">
        <f t="shared" si="135"/>
        <v>045-012</v>
      </c>
      <c r="E920" s="604">
        <f t="shared" si="138"/>
        <v>48</v>
      </c>
      <c r="F920" s="32">
        <f>INDEX('Project Pipeline'!$B$8:$B$130,MATCH($B920,'Project Pipeline'!$A$7:$A$130,0),1)</f>
        <v>10000</v>
      </c>
      <c r="G920" s="32">
        <f>INDEX('Project Pipeline'!$B$8:$B$130,MATCH($B920,'Project Pipeline'!$A$7:$A$130,0)+3,1)*12</f>
        <v>4800</v>
      </c>
      <c r="H920" s="7">
        <f>(INDEX('Project Pipeline'!$B$8:$B$130,MATCH($B920,'Project Pipeline'!$A$7:$A$130,0)+6,1)*INDEX('Project Pipeline'!$B$8:$B$130,MATCH($B920,'Project Pipeline'!$A$7:$A$130,0)+13,1)+INDEX('Project Pipeline'!$B$8:$B$130,MATCH($B920,'Project Pipeline'!$A$7:$A$130,0)+7,1)*(INDEX('Project Pipeline'!$B$8:$B$130,MATCH($B920,'Project Pipeline'!$A$7:$A$130,0)+14,1)-INDEX('Project Pipeline'!$B$8:$B$130,MATCH($B920,'Project Pipeline'!$A$7:$A$130,0)+13,1)))/INDEX('Project Pipeline'!$B$8:$B$130,MATCH($B920,'Project Pipeline'!$A$7:$A$130,0)+14,1)</f>
        <v>0.75</v>
      </c>
      <c r="I920" s="6">
        <f>INDEX('Project Pipeline'!$B$8:$B$130,MATCH($B920,'Project Pipeline'!$A$7:$A$130,0)+13,1)</f>
        <v>57.680135957776329</v>
      </c>
      <c r="J920" s="6">
        <f>INDEX('Project Pipeline'!$B$8:$B$130,MATCH($B920,'Project Pipeline'!$A$7:$A$130,0)+14,1)</f>
        <v>60</v>
      </c>
    </row>
    <row r="921" spans="1:10" x14ac:dyDescent="0.2">
      <c r="A921" s="604">
        <f t="shared" si="136"/>
        <v>45</v>
      </c>
      <c r="B921" s="604" t="s">
        <v>14</v>
      </c>
      <c r="C921" s="2">
        <f t="shared" si="137"/>
        <v>13</v>
      </c>
      <c r="D921" s="28" t="str">
        <f t="shared" si="135"/>
        <v>045-013</v>
      </c>
      <c r="E921" s="604">
        <f t="shared" si="138"/>
        <v>39</v>
      </c>
      <c r="F921" s="32">
        <f>INDEX('Project Pipeline'!$B$8:$B$130,MATCH($B921,'Project Pipeline'!$A$7:$A$130,0),1)</f>
        <v>2000</v>
      </c>
      <c r="G921" s="32">
        <f>INDEX('Project Pipeline'!$B$8:$B$130,MATCH($B921,'Project Pipeline'!$A$7:$A$130,0)+3,1)*12</f>
        <v>2400</v>
      </c>
      <c r="H921" s="7">
        <f>(INDEX('Project Pipeline'!$B$8:$B$130,MATCH($B921,'Project Pipeline'!$A$7:$A$130,0)+6,1)*INDEX('Project Pipeline'!$B$8:$B$130,MATCH($B921,'Project Pipeline'!$A$7:$A$130,0)+13,1)+INDEX('Project Pipeline'!$B$8:$B$130,MATCH($B921,'Project Pipeline'!$A$7:$A$130,0)+7,1)*(INDEX('Project Pipeline'!$B$8:$B$130,MATCH($B921,'Project Pipeline'!$A$7:$A$130,0)+14,1)-INDEX('Project Pipeline'!$B$8:$B$130,MATCH($B921,'Project Pipeline'!$A$7:$A$130,0)+13,1)))/INDEX('Project Pipeline'!$B$8:$B$130,MATCH($B921,'Project Pipeline'!$A$7:$A$130,0)+14,1)</f>
        <v>0.75</v>
      </c>
      <c r="I921" s="6">
        <f>INDEX('Project Pipeline'!$B$8:$B$130,MATCH($B921,'Project Pipeline'!$A$7:$A$130,0)+13,1)</f>
        <v>21.124739598583997</v>
      </c>
      <c r="J921" s="6">
        <f>INDEX('Project Pipeline'!$B$8:$B$130,MATCH($B921,'Project Pipeline'!$A$7:$A$130,0)+14,1)</f>
        <v>60</v>
      </c>
    </row>
    <row r="922" spans="1:10" x14ac:dyDescent="0.2">
      <c r="A922" s="604">
        <f t="shared" si="136"/>
        <v>45</v>
      </c>
      <c r="B922" s="604" t="s">
        <v>14</v>
      </c>
      <c r="C922" s="2">
        <f t="shared" si="137"/>
        <v>14</v>
      </c>
      <c r="D922" s="28" t="str">
        <f t="shared" si="135"/>
        <v>045-014</v>
      </c>
      <c r="E922" s="604">
        <f t="shared" si="138"/>
        <v>41</v>
      </c>
      <c r="F922" s="32">
        <f>INDEX('Project Pipeline'!$B$8:$B$130,MATCH($B922,'Project Pipeline'!$A$7:$A$130,0),1)</f>
        <v>2000</v>
      </c>
      <c r="G922" s="32">
        <f>INDEX('Project Pipeline'!$B$8:$B$130,MATCH($B922,'Project Pipeline'!$A$7:$A$130,0)+3,1)*12</f>
        <v>2400</v>
      </c>
      <c r="H922" s="7">
        <f>(INDEX('Project Pipeline'!$B$8:$B$130,MATCH($B922,'Project Pipeline'!$A$7:$A$130,0)+6,1)*INDEX('Project Pipeline'!$B$8:$B$130,MATCH($B922,'Project Pipeline'!$A$7:$A$130,0)+13,1)+INDEX('Project Pipeline'!$B$8:$B$130,MATCH($B922,'Project Pipeline'!$A$7:$A$130,0)+7,1)*(INDEX('Project Pipeline'!$B$8:$B$130,MATCH($B922,'Project Pipeline'!$A$7:$A$130,0)+14,1)-INDEX('Project Pipeline'!$B$8:$B$130,MATCH($B922,'Project Pipeline'!$A$7:$A$130,0)+13,1)))/INDEX('Project Pipeline'!$B$8:$B$130,MATCH($B922,'Project Pipeline'!$A$7:$A$130,0)+14,1)</f>
        <v>0.75</v>
      </c>
      <c r="I922" s="6">
        <f>INDEX('Project Pipeline'!$B$8:$B$130,MATCH($B922,'Project Pipeline'!$A$7:$A$130,0)+13,1)</f>
        <v>21.124739598583997</v>
      </c>
      <c r="J922" s="6">
        <f>INDEX('Project Pipeline'!$B$8:$B$130,MATCH($B922,'Project Pipeline'!$A$7:$A$130,0)+14,1)</f>
        <v>60</v>
      </c>
    </row>
    <row r="923" spans="1:10" x14ac:dyDescent="0.2">
      <c r="A923" s="604">
        <f t="shared" si="136"/>
        <v>45</v>
      </c>
      <c r="B923" s="604" t="s">
        <v>14</v>
      </c>
      <c r="C923" s="2">
        <f t="shared" si="137"/>
        <v>15</v>
      </c>
      <c r="D923" s="28" t="str">
        <f t="shared" si="135"/>
        <v>045-015</v>
      </c>
      <c r="E923" s="604">
        <f t="shared" si="138"/>
        <v>43</v>
      </c>
      <c r="F923" s="32">
        <f>INDEX('Project Pipeline'!$B$8:$B$130,MATCH($B923,'Project Pipeline'!$A$7:$A$130,0),1)</f>
        <v>2000</v>
      </c>
      <c r="G923" s="32">
        <f>INDEX('Project Pipeline'!$B$8:$B$130,MATCH($B923,'Project Pipeline'!$A$7:$A$130,0)+3,1)*12</f>
        <v>2400</v>
      </c>
      <c r="H923" s="7">
        <f>(INDEX('Project Pipeline'!$B$8:$B$130,MATCH($B923,'Project Pipeline'!$A$7:$A$130,0)+6,1)*INDEX('Project Pipeline'!$B$8:$B$130,MATCH($B923,'Project Pipeline'!$A$7:$A$130,0)+13,1)+INDEX('Project Pipeline'!$B$8:$B$130,MATCH($B923,'Project Pipeline'!$A$7:$A$130,0)+7,1)*(INDEX('Project Pipeline'!$B$8:$B$130,MATCH($B923,'Project Pipeline'!$A$7:$A$130,0)+14,1)-INDEX('Project Pipeline'!$B$8:$B$130,MATCH($B923,'Project Pipeline'!$A$7:$A$130,0)+13,1)))/INDEX('Project Pipeline'!$B$8:$B$130,MATCH($B923,'Project Pipeline'!$A$7:$A$130,0)+14,1)</f>
        <v>0.75</v>
      </c>
      <c r="I923" s="6">
        <f>INDEX('Project Pipeline'!$B$8:$B$130,MATCH($B923,'Project Pipeline'!$A$7:$A$130,0)+13,1)</f>
        <v>21.124739598583997</v>
      </c>
      <c r="J923" s="6">
        <f>INDEX('Project Pipeline'!$B$8:$B$130,MATCH($B923,'Project Pipeline'!$A$7:$A$130,0)+14,1)</f>
        <v>60</v>
      </c>
    </row>
    <row r="924" spans="1:10" x14ac:dyDescent="0.2">
      <c r="A924" s="604">
        <f t="shared" si="136"/>
        <v>45</v>
      </c>
      <c r="B924" s="604" t="s">
        <v>14</v>
      </c>
      <c r="C924" s="2">
        <f t="shared" si="137"/>
        <v>16</v>
      </c>
      <c r="D924" s="28" t="str">
        <f t="shared" si="135"/>
        <v>045-016</v>
      </c>
      <c r="E924" s="604">
        <f t="shared" si="138"/>
        <v>45</v>
      </c>
      <c r="F924" s="32">
        <f>INDEX('Project Pipeline'!$B$8:$B$130,MATCH($B924,'Project Pipeline'!$A$7:$A$130,0),1)</f>
        <v>2000</v>
      </c>
      <c r="G924" s="32">
        <f>INDEX('Project Pipeline'!$B$8:$B$130,MATCH($B924,'Project Pipeline'!$A$7:$A$130,0)+3,1)*12</f>
        <v>2400</v>
      </c>
      <c r="H924" s="7">
        <f>(INDEX('Project Pipeline'!$B$8:$B$130,MATCH($B924,'Project Pipeline'!$A$7:$A$130,0)+6,1)*INDEX('Project Pipeline'!$B$8:$B$130,MATCH($B924,'Project Pipeline'!$A$7:$A$130,0)+13,1)+INDEX('Project Pipeline'!$B$8:$B$130,MATCH($B924,'Project Pipeline'!$A$7:$A$130,0)+7,1)*(INDEX('Project Pipeline'!$B$8:$B$130,MATCH($B924,'Project Pipeline'!$A$7:$A$130,0)+14,1)-INDEX('Project Pipeline'!$B$8:$B$130,MATCH($B924,'Project Pipeline'!$A$7:$A$130,0)+13,1)))/INDEX('Project Pipeline'!$B$8:$B$130,MATCH($B924,'Project Pipeline'!$A$7:$A$130,0)+14,1)</f>
        <v>0.75</v>
      </c>
      <c r="I924" s="6">
        <f>INDEX('Project Pipeline'!$B$8:$B$130,MATCH($B924,'Project Pipeline'!$A$7:$A$130,0)+13,1)</f>
        <v>21.124739598583997</v>
      </c>
      <c r="J924" s="6">
        <f>INDEX('Project Pipeline'!$B$8:$B$130,MATCH($B924,'Project Pipeline'!$A$7:$A$130,0)+14,1)</f>
        <v>60</v>
      </c>
    </row>
    <row r="925" spans="1:10" x14ac:dyDescent="0.2">
      <c r="A925" s="604">
        <f t="shared" si="136"/>
        <v>45</v>
      </c>
      <c r="B925" s="604" t="s">
        <v>14</v>
      </c>
      <c r="C925" s="2">
        <f t="shared" si="137"/>
        <v>17</v>
      </c>
      <c r="D925" s="28" t="str">
        <f t="shared" si="135"/>
        <v>045-017</v>
      </c>
      <c r="E925" s="604">
        <f t="shared" si="138"/>
        <v>47</v>
      </c>
      <c r="F925" s="32">
        <f>INDEX('Project Pipeline'!$B$8:$B$130,MATCH($B925,'Project Pipeline'!$A$7:$A$130,0),1)</f>
        <v>2000</v>
      </c>
      <c r="G925" s="32">
        <f>INDEX('Project Pipeline'!$B$8:$B$130,MATCH($B925,'Project Pipeline'!$A$7:$A$130,0)+3,1)*12</f>
        <v>2400</v>
      </c>
      <c r="H925" s="7">
        <f>(INDEX('Project Pipeline'!$B$8:$B$130,MATCH($B925,'Project Pipeline'!$A$7:$A$130,0)+6,1)*INDEX('Project Pipeline'!$B$8:$B$130,MATCH($B925,'Project Pipeline'!$A$7:$A$130,0)+13,1)+INDEX('Project Pipeline'!$B$8:$B$130,MATCH($B925,'Project Pipeline'!$A$7:$A$130,0)+7,1)*(INDEX('Project Pipeline'!$B$8:$B$130,MATCH($B925,'Project Pipeline'!$A$7:$A$130,0)+14,1)-INDEX('Project Pipeline'!$B$8:$B$130,MATCH($B925,'Project Pipeline'!$A$7:$A$130,0)+13,1)))/INDEX('Project Pipeline'!$B$8:$B$130,MATCH($B925,'Project Pipeline'!$A$7:$A$130,0)+14,1)</f>
        <v>0.75</v>
      </c>
      <c r="I925" s="6">
        <f>INDEX('Project Pipeline'!$B$8:$B$130,MATCH($B925,'Project Pipeline'!$A$7:$A$130,0)+13,1)</f>
        <v>21.124739598583997</v>
      </c>
      <c r="J925" s="6">
        <f>INDEX('Project Pipeline'!$B$8:$B$130,MATCH($B925,'Project Pipeline'!$A$7:$A$130,0)+14,1)</f>
        <v>60</v>
      </c>
    </row>
    <row r="926" spans="1:10" x14ac:dyDescent="0.2">
      <c r="A926" s="604">
        <f t="shared" si="136"/>
        <v>45</v>
      </c>
      <c r="B926" s="604" t="s">
        <v>14</v>
      </c>
      <c r="C926" s="2">
        <f t="shared" si="137"/>
        <v>18</v>
      </c>
      <c r="D926" s="28" t="str">
        <f t="shared" si="135"/>
        <v>045-018</v>
      </c>
      <c r="E926" s="604">
        <f t="shared" si="138"/>
        <v>49</v>
      </c>
      <c r="F926" s="32">
        <f>INDEX('Project Pipeline'!$B$8:$B$130,MATCH($B926,'Project Pipeline'!$A$7:$A$130,0),1)</f>
        <v>2000</v>
      </c>
      <c r="G926" s="32">
        <f>INDEX('Project Pipeline'!$B$8:$B$130,MATCH($B926,'Project Pipeline'!$A$7:$A$130,0)+3,1)*12</f>
        <v>2400</v>
      </c>
      <c r="H926" s="7">
        <f>(INDEX('Project Pipeline'!$B$8:$B$130,MATCH($B926,'Project Pipeline'!$A$7:$A$130,0)+6,1)*INDEX('Project Pipeline'!$B$8:$B$130,MATCH($B926,'Project Pipeline'!$A$7:$A$130,0)+13,1)+INDEX('Project Pipeline'!$B$8:$B$130,MATCH($B926,'Project Pipeline'!$A$7:$A$130,0)+7,1)*(INDEX('Project Pipeline'!$B$8:$B$130,MATCH($B926,'Project Pipeline'!$A$7:$A$130,0)+14,1)-INDEX('Project Pipeline'!$B$8:$B$130,MATCH($B926,'Project Pipeline'!$A$7:$A$130,0)+13,1)))/INDEX('Project Pipeline'!$B$8:$B$130,MATCH($B926,'Project Pipeline'!$A$7:$A$130,0)+14,1)</f>
        <v>0.75</v>
      </c>
      <c r="I926" s="6">
        <f>INDEX('Project Pipeline'!$B$8:$B$130,MATCH($B926,'Project Pipeline'!$A$7:$A$130,0)+13,1)</f>
        <v>21.124739598583997</v>
      </c>
      <c r="J926" s="6">
        <f>INDEX('Project Pipeline'!$B$8:$B$130,MATCH($B926,'Project Pipeline'!$A$7:$A$130,0)+14,1)</f>
        <v>60</v>
      </c>
    </row>
    <row r="927" spans="1:10" x14ac:dyDescent="0.2">
      <c r="A927" s="604">
        <f t="shared" si="136"/>
        <v>45</v>
      </c>
      <c r="B927" s="604" t="s">
        <v>41</v>
      </c>
      <c r="C927" s="2">
        <f t="shared" si="137"/>
        <v>19</v>
      </c>
      <c r="D927" s="28" t="str">
        <f t="shared" si="135"/>
        <v>045-019</v>
      </c>
      <c r="E927" s="604">
        <f t="shared" si="138"/>
        <v>43</v>
      </c>
      <c r="F927" s="32">
        <f>INDEX('Project Pipeline'!$B$8:$B$130,MATCH($B927,'Project Pipeline'!$A$7:$A$130,0),1)</f>
        <v>25000</v>
      </c>
      <c r="G927" s="32">
        <f>INDEX('Project Pipeline'!$B$8:$B$130,MATCH($B927,'Project Pipeline'!$A$7:$A$130,0)+3,1)*12</f>
        <v>24000</v>
      </c>
      <c r="H927" s="7">
        <f>(INDEX('Project Pipeline'!$B$8:$B$130,MATCH($B927,'Project Pipeline'!$A$7:$A$130,0)+6,1)*INDEX('Project Pipeline'!$B$8:$B$130,MATCH($B927,'Project Pipeline'!$A$7:$A$130,0)+13,1)+INDEX('Project Pipeline'!$B$8:$B$130,MATCH($B927,'Project Pipeline'!$A$7:$A$130,0)+7,1)*(INDEX('Project Pipeline'!$B$8:$B$130,MATCH($B927,'Project Pipeline'!$A$7:$A$130,0)+14,1)-INDEX('Project Pipeline'!$B$8:$B$130,MATCH($B927,'Project Pipeline'!$A$7:$A$130,0)+13,1)))/INDEX('Project Pipeline'!$B$8:$B$130,MATCH($B927,'Project Pipeline'!$A$7:$A$130,0)+14,1)</f>
        <v>0.74999999999999989</v>
      </c>
      <c r="I927" s="6">
        <f>INDEX('Project Pipeline'!$B$8:$B$130,MATCH($B927,'Project Pipeline'!$A$7:$A$130,0)+13,1)</f>
        <v>26.772988721793375</v>
      </c>
      <c r="J927" s="6">
        <f>INDEX('Project Pipeline'!$B$8:$B$130,MATCH($B927,'Project Pipeline'!$A$7:$A$130,0)+14,1)</f>
        <v>120</v>
      </c>
    </row>
    <row r="928" spans="1:10" x14ac:dyDescent="0.2">
      <c r="A928" s="604">
        <f t="shared" si="136"/>
        <v>45</v>
      </c>
      <c r="B928" s="604" t="s">
        <v>41</v>
      </c>
      <c r="C928" s="2">
        <f t="shared" si="137"/>
        <v>20</v>
      </c>
      <c r="D928" s="28" t="str">
        <f t="shared" si="135"/>
        <v>045-020</v>
      </c>
      <c r="E928" s="604">
        <f t="shared" si="138"/>
        <v>49</v>
      </c>
      <c r="F928" s="32">
        <f>INDEX('Project Pipeline'!$B$8:$B$130,MATCH($B928,'Project Pipeline'!$A$7:$A$130,0),1)</f>
        <v>25000</v>
      </c>
      <c r="G928" s="32">
        <f>INDEX('Project Pipeline'!$B$8:$B$130,MATCH($B928,'Project Pipeline'!$A$7:$A$130,0)+3,1)*12</f>
        <v>24000</v>
      </c>
      <c r="H928" s="7">
        <f>(INDEX('Project Pipeline'!$B$8:$B$130,MATCH($B928,'Project Pipeline'!$A$7:$A$130,0)+6,1)*INDEX('Project Pipeline'!$B$8:$B$130,MATCH($B928,'Project Pipeline'!$A$7:$A$130,0)+13,1)+INDEX('Project Pipeline'!$B$8:$B$130,MATCH($B928,'Project Pipeline'!$A$7:$A$130,0)+7,1)*(INDEX('Project Pipeline'!$B$8:$B$130,MATCH($B928,'Project Pipeline'!$A$7:$A$130,0)+14,1)-INDEX('Project Pipeline'!$B$8:$B$130,MATCH($B928,'Project Pipeline'!$A$7:$A$130,0)+13,1)))/INDEX('Project Pipeline'!$B$8:$B$130,MATCH($B928,'Project Pipeline'!$A$7:$A$130,0)+14,1)</f>
        <v>0.74999999999999989</v>
      </c>
      <c r="I928" s="6">
        <f>INDEX('Project Pipeline'!$B$8:$B$130,MATCH($B928,'Project Pipeline'!$A$7:$A$130,0)+13,1)</f>
        <v>26.772988721793375</v>
      </c>
      <c r="J928" s="6">
        <f>INDEX('Project Pipeline'!$B$8:$B$130,MATCH($B928,'Project Pipeline'!$A$7:$A$130,0)+14,1)</f>
        <v>120</v>
      </c>
    </row>
    <row r="929" spans="1:10" x14ac:dyDescent="0.2">
      <c r="A929" s="604">
        <f>A909+1</f>
        <v>46</v>
      </c>
      <c r="B929" s="604" t="s">
        <v>15</v>
      </c>
      <c r="C929" s="2">
        <v>1</v>
      </c>
      <c r="D929" s="28" t="str">
        <f t="shared" si="135"/>
        <v>046-001</v>
      </c>
      <c r="E929" s="604">
        <f>E909+1</f>
        <v>38</v>
      </c>
      <c r="F929" s="32">
        <f>INDEX('Project Pipeline'!$B$8:$B$130,MATCH($B929,'Project Pipeline'!$A$7:$A$130,0),1)</f>
        <v>15000</v>
      </c>
      <c r="G929" s="32">
        <f>INDEX('Project Pipeline'!$B$8:$B$130,MATCH($B929,'Project Pipeline'!$A$7:$A$130,0)+3,1)*12</f>
        <v>6000</v>
      </c>
      <c r="H929" s="7">
        <f>(INDEX('Project Pipeline'!$B$8:$B$130,MATCH($B929,'Project Pipeline'!$A$7:$A$130,0)+6,1)*INDEX('Project Pipeline'!$B$8:$B$130,MATCH($B929,'Project Pipeline'!$A$7:$A$130,0)+13,1)+INDEX('Project Pipeline'!$B$8:$B$130,MATCH($B929,'Project Pipeline'!$A$7:$A$130,0)+7,1)*(INDEX('Project Pipeline'!$B$8:$B$130,MATCH($B929,'Project Pipeline'!$A$7:$A$130,0)+14,1)-INDEX('Project Pipeline'!$B$8:$B$130,MATCH($B929,'Project Pipeline'!$A$7:$A$130,0)+13,1)))/INDEX('Project Pipeline'!$B$8:$B$130,MATCH($B929,'Project Pipeline'!$A$7:$A$130,0)+14,1)</f>
        <v>0.75</v>
      </c>
      <c r="I929" s="6">
        <f>INDEX('Project Pipeline'!$B$8:$B$130,MATCH($B929,'Project Pipeline'!$A$7:$A$130,0)+13,1)</f>
        <v>71.513178015521419</v>
      </c>
      <c r="J929" s="6">
        <f>INDEX('Project Pipeline'!$B$8:$B$130,MATCH($B929,'Project Pipeline'!$A$7:$A$130,0)+14,1)</f>
        <v>96</v>
      </c>
    </row>
    <row r="930" spans="1:10" x14ac:dyDescent="0.2">
      <c r="A930" s="604">
        <f t="shared" ref="A930:A948" si="139">A910+1</f>
        <v>46</v>
      </c>
      <c r="B930" s="604" t="s">
        <v>15</v>
      </c>
      <c r="C930" s="2">
        <f t="shared" ref="C930:C948" si="140">C929+1</f>
        <v>2</v>
      </c>
      <c r="D930" s="28" t="str">
        <f t="shared" si="135"/>
        <v>046-002</v>
      </c>
      <c r="E930" s="604">
        <f t="shared" ref="E930:E948" si="141">E910+1</f>
        <v>42</v>
      </c>
      <c r="F930" s="32">
        <f>INDEX('Project Pipeline'!$B$8:$B$130,MATCH($B930,'Project Pipeline'!$A$7:$A$130,0),1)</f>
        <v>15000</v>
      </c>
      <c r="G930" s="32">
        <f>INDEX('Project Pipeline'!$B$8:$B$130,MATCH($B930,'Project Pipeline'!$A$7:$A$130,0)+3,1)*12</f>
        <v>6000</v>
      </c>
      <c r="H930" s="7">
        <f>(INDEX('Project Pipeline'!$B$8:$B$130,MATCH($B930,'Project Pipeline'!$A$7:$A$130,0)+6,1)*INDEX('Project Pipeline'!$B$8:$B$130,MATCH($B930,'Project Pipeline'!$A$7:$A$130,0)+13,1)+INDEX('Project Pipeline'!$B$8:$B$130,MATCH($B930,'Project Pipeline'!$A$7:$A$130,0)+7,1)*(INDEX('Project Pipeline'!$B$8:$B$130,MATCH($B930,'Project Pipeline'!$A$7:$A$130,0)+14,1)-INDEX('Project Pipeline'!$B$8:$B$130,MATCH($B930,'Project Pipeline'!$A$7:$A$130,0)+13,1)))/INDEX('Project Pipeline'!$B$8:$B$130,MATCH($B930,'Project Pipeline'!$A$7:$A$130,0)+14,1)</f>
        <v>0.75</v>
      </c>
      <c r="I930" s="6">
        <f>INDEX('Project Pipeline'!$B$8:$B$130,MATCH($B930,'Project Pipeline'!$A$7:$A$130,0)+13,1)</f>
        <v>71.513178015521419</v>
      </c>
      <c r="J930" s="6">
        <f>INDEX('Project Pipeline'!$B$8:$B$130,MATCH($B930,'Project Pipeline'!$A$7:$A$130,0)+14,1)</f>
        <v>96</v>
      </c>
    </row>
    <row r="931" spans="1:10" x14ac:dyDescent="0.2">
      <c r="A931" s="604">
        <f t="shared" si="139"/>
        <v>46</v>
      </c>
      <c r="B931" s="604" t="s">
        <v>15</v>
      </c>
      <c r="C931" s="2">
        <f t="shared" si="140"/>
        <v>3</v>
      </c>
      <c r="D931" s="28" t="str">
        <f t="shared" si="135"/>
        <v>046-003</v>
      </c>
      <c r="E931" s="604">
        <f t="shared" si="141"/>
        <v>45</v>
      </c>
      <c r="F931" s="32">
        <f>INDEX('Project Pipeline'!$B$8:$B$130,MATCH($B931,'Project Pipeline'!$A$7:$A$130,0),1)</f>
        <v>15000</v>
      </c>
      <c r="G931" s="32">
        <f>INDEX('Project Pipeline'!$B$8:$B$130,MATCH($B931,'Project Pipeline'!$A$7:$A$130,0)+3,1)*12</f>
        <v>6000</v>
      </c>
      <c r="H931" s="7">
        <f>(INDEX('Project Pipeline'!$B$8:$B$130,MATCH($B931,'Project Pipeline'!$A$7:$A$130,0)+6,1)*INDEX('Project Pipeline'!$B$8:$B$130,MATCH($B931,'Project Pipeline'!$A$7:$A$130,0)+13,1)+INDEX('Project Pipeline'!$B$8:$B$130,MATCH($B931,'Project Pipeline'!$A$7:$A$130,0)+7,1)*(INDEX('Project Pipeline'!$B$8:$B$130,MATCH($B931,'Project Pipeline'!$A$7:$A$130,0)+14,1)-INDEX('Project Pipeline'!$B$8:$B$130,MATCH($B931,'Project Pipeline'!$A$7:$A$130,0)+13,1)))/INDEX('Project Pipeline'!$B$8:$B$130,MATCH($B931,'Project Pipeline'!$A$7:$A$130,0)+14,1)</f>
        <v>0.75</v>
      </c>
      <c r="I931" s="6">
        <f>INDEX('Project Pipeline'!$B$8:$B$130,MATCH($B931,'Project Pipeline'!$A$7:$A$130,0)+13,1)</f>
        <v>71.513178015521419</v>
      </c>
      <c r="J931" s="6">
        <f>INDEX('Project Pipeline'!$B$8:$B$130,MATCH($B931,'Project Pipeline'!$A$7:$A$130,0)+14,1)</f>
        <v>96</v>
      </c>
    </row>
    <row r="932" spans="1:10" x14ac:dyDescent="0.2">
      <c r="A932" s="604">
        <f t="shared" si="139"/>
        <v>46</v>
      </c>
      <c r="B932" s="604" t="s">
        <v>15</v>
      </c>
      <c r="C932" s="2">
        <f t="shared" si="140"/>
        <v>4</v>
      </c>
      <c r="D932" s="28" t="str">
        <f t="shared" si="135"/>
        <v>046-004</v>
      </c>
      <c r="E932" s="604">
        <f t="shared" si="141"/>
        <v>47</v>
      </c>
      <c r="F932" s="32">
        <f>INDEX('Project Pipeline'!$B$8:$B$130,MATCH($B932,'Project Pipeline'!$A$7:$A$130,0),1)</f>
        <v>15000</v>
      </c>
      <c r="G932" s="32">
        <f>INDEX('Project Pipeline'!$B$8:$B$130,MATCH($B932,'Project Pipeline'!$A$7:$A$130,0)+3,1)*12</f>
        <v>6000</v>
      </c>
      <c r="H932" s="7">
        <f>(INDEX('Project Pipeline'!$B$8:$B$130,MATCH($B932,'Project Pipeline'!$A$7:$A$130,0)+6,1)*INDEX('Project Pipeline'!$B$8:$B$130,MATCH($B932,'Project Pipeline'!$A$7:$A$130,0)+13,1)+INDEX('Project Pipeline'!$B$8:$B$130,MATCH($B932,'Project Pipeline'!$A$7:$A$130,0)+7,1)*(INDEX('Project Pipeline'!$B$8:$B$130,MATCH($B932,'Project Pipeline'!$A$7:$A$130,0)+14,1)-INDEX('Project Pipeline'!$B$8:$B$130,MATCH($B932,'Project Pipeline'!$A$7:$A$130,0)+13,1)))/INDEX('Project Pipeline'!$B$8:$B$130,MATCH($B932,'Project Pipeline'!$A$7:$A$130,0)+14,1)</f>
        <v>0.75</v>
      </c>
      <c r="I932" s="6">
        <f>INDEX('Project Pipeline'!$B$8:$B$130,MATCH($B932,'Project Pipeline'!$A$7:$A$130,0)+13,1)</f>
        <v>71.513178015521419</v>
      </c>
      <c r="J932" s="6">
        <f>INDEX('Project Pipeline'!$B$8:$B$130,MATCH($B932,'Project Pipeline'!$A$7:$A$130,0)+14,1)</f>
        <v>96</v>
      </c>
    </row>
    <row r="933" spans="1:10" x14ac:dyDescent="0.2">
      <c r="A933" s="604">
        <f t="shared" si="139"/>
        <v>46</v>
      </c>
      <c r="B933" s="604" t="s">
        <v>463</v>
      </c>
      <c r="C933" s="2">
        <f t="shared" si="140"/>
        <v>5</v>
      </c>
      <c r="D933" s="28" t="str">
        <f t="shared" si="135"/>
        <v>046-005</v>
      </c>
      <c r="E933" s="604">
        <f t="shared" si="141"/>
        <v>48</v>
      </c>
      <c r="F933" s="32">
        <f>INDEX('Project Pipeline'!$B$8:$B$130,MATCH($B933,'Project Pipeline'!$A$7:$A$130,0),1)</f>
        <v>20000</v>
      </c>
      <c r="G933" s="32">
        <f>INDEX('Project Pipeline'!$B$8:$B$130,MATCH($B933,'Project Pipeline'!$A$7:$A$130,0)+3,1)*12</f>
        <v>30000</v>
      </c>
      <c r="H933" s="7">
        <f>(INDEX('Project Pipeline'!$B$8:$B$130,MATCH($B933,'Project Pipeline'!$A$7:$A$130,0)+6,1)*INDEX('Project Pipeline'!$B$8:$B$130,MATCH($B933,'Project Pipeline'!$A$7:$A$130,0)+13,1)+INDEX('Project Pipeline'!$B$8:$B$130,MATCH($B933,'Project Pipeline'!$A$7:$A$130,0)+7,1)*(INDEX('Project Pipeline'!$B$8:$B$130,MATCH($B933,'Project Pipeline'!$A$7:$A$130,0)+14,1)-INDEX('Project Pipeline'!$B$8:$B$130,MATCH($B933,'Project Pipeline'!$A$7:$A$130,0)+13,1)))/INDEX('Project Pipeline'!$B$8:$B$130,MATCH($B933,'Project Pipeline'!$A$7:$A$130,0)+14,1)</f>
        <v>0.75</v>
      </c>
      <c r="I933" s="6">
        <f>INDEX('Project Pipeline'!$B$8:$B$130,MATCH($B933,'Project Pipeline'!$A$7:$A$130,0)+13,1)</f>
        <v>28.691659673197091</v>
      </c>
      <c r="J933" s="6">
        <f>INDEX('Project Pipeline'!$B$8:$B$130,MATCH($B933,'Project Pipeline'!$A$7:$A$130,0)+14,1)</f>
        <v>60</v>
      </c>
    </row>
    <row r="934" spans="1:10" x14ac:dyDescent="0.2">
      <c r="A934" s="604">
        <f t="shared" si="139"/>
        <v>46</v>
      </c>
      <c r="B934" s="604" t="s">
        <v>463</v>
      </c>
      <c r="C934" s="2">
        <f t="shared" si="140"/>
        <v>6</v>
      </c>
      <c r="D934" s="28" t="str">
        <f t="shared" si="135"/>
        <v>046-006</v>
      </c>
      <c r="E934" s="604">
        <f t="shared" si="141"/>
        <v>48</v>
      </c>
      <c r="F934" s="32">
        <f>INDEX('Project Pipeline'!$B$8:$B$130,MATCH($B934,'Project Pipeline'!$A$7:$A$130,0),1)</f>
        <v>20000</v>
      </c>
      <c r="G934" s="32">
        <f>INDEX('Project Pipeline'!$B$8:$B$130,MATCH($B934,'Project Pipeline'!$A$7:$A$130,0)+3,1)*12</f>
        <v>30000</v>
      </c>
      <c r="H934" s="7">
        <f>(INDEX('Project Pipeline'!$B$8:$B$130,MATCH($B934,'Project Pipeline'!$A$7:$A$130,0)+6,1)*INDEX('Project Pipeline'!$B$8:$B$130,MATCH($B934,'Project Pipeline'!$A$7:$A$130,0)+13,1)+INDEX('Project Pipeline'!$B$8:$B$130,MATCH($B934,'Project Pipeline'!$A$7:$A$130,0)+7,1)*(INDEX('Project Pipeline'!$B$8:$B$130,MATCH($B934,'Project Pipeline'!$A$7:$A$130,0)+14,1)-INDEX('Project Pipeline'!$B$8:$B$130,MATCH($B934,'Project Pipeline'!$A$7:$A$130,0)+13,1)))/INDEX('Project Pipeline'!$B$8:$B$130,MATCH($B934,'Project Pipeline'!$A$7:$A$130,0)+14,1)</f>
        <v>0.75</v>
      </c>
      <c r="I934" s="6">
        <f>INDEX('Project Pipeline'!$B$8:$B$130,MATCH($B934,'Project Pipeline'!$A$7:$A$130,0)+13,1)</f>
        <v>28.691659673197091</v>
      </c>
      <c r="J934" s="6">
        <f>INDEX('Project Pipeline'!$B$8:$B$130,MATCH($B934,'Project Pipeline'!$A$7:$A$130,0)+14,1)</f>
        <v>60</v>
      </c>
    </row>
    <row r="935" spans="1:10" x14ac:dyDescent="0.2">
      <c r="A935" s="604">
        <f t="shared" si="139"/>
        <v>46</v>
      </c>
      <c r="B935" s="604" t="s">
        <v>463</v>
      </c>
      <c r="C935" s="2">
        <f t="shared" si="140"/>
        <v>7</v>
      </c>
      <c r="D935" s="28" t="str">
        <f t="shared" si="135"/>
        <v>046-007</v>
      </c>
      <c r="E935" s="604">
        <f t="shared" si="141"/>
        <v>49</v>
      </c>
      <c r="F935" s="32">
        <f>INDEX('Project Pipeline'!$B$8:$B$130,MATCH($B935,'Project Pipeline'!$A$7:$A$130,0),1)</f>
        <v>20000</v>
      </c>
      <c r="G935" s="32">
        <f>INDEX('Project Pipeline'!$B$8:$B$130,MATCH($B935,'Project Pipeline'!$A$7:$A$130,0)+3,1)*12</f>
        <v>30000</v>
      </c>
      <c r="H935" s="7">
        <f>(INDEX('Project Pipeline'!$B$8:$B$130,MATCH($B935,'Project Pipeline'!$A$7:$A$130,0)+6,1)*INDEX('Project Pipeline'!$B$8:$B$130,MATCH($B935,'Project Pipeline'!$A$7:$A$130,0)+13,1)+INDEX('Project Pipeline'!$B$8:$B$130,MATCH($B935,'Project Pipeline'!$A$7:$A$130,0)+7,1)*(INDEX('Project Pipeline'!$B$8:$B$130,MATCH($B935,'Project Pipeline'!$A$7:$A$130,0)+14,1)-INDEX('Project Pipeline'!$B$8:$B$130,MATCH($B935,'Project Pipeline'!$A$7:$A$130,0)+13,1)))/INDEX('Project Pipeline'!$B$8:$B$130,MATCH($B935,'Project Pipeline'!$A$7:$A$130,0)+14,1)</f>
        <v>0.75</v>
      </c>
      <c r="I935" s="6">
        <f>INDEX('Project Pipeline'!$B$8:$B$130,MATCH($B935,'Project Pipeline'!$A$7:$A$130,0)+13,1)</f>
        <v>28.691659673197091</v>
      </c>
      <c r="J935" s="6">
        <f>INDEX('Project Pipeline'!$B$8:$B$130,MATCH($B935,'Project Pipeline'!$A$7:$A$130,0)+14,1)</f>
        <v>60</v>
      </c>
    </row>
    <row r="936" spans="1:10" x14ac:dyDescent="0.2">
      <c r="A936" s="604">
        <f t="shared" si="139"/>
        <v>46</v>
      </c>
      <c r="B936" s="604" t="s">
        <v>463</v>
      </c>
      <c r="C936" s="2">
        <f t="shared" si="140"/>
        <v>8</v>
      </c>
      <c r="D936" s="28" t="str">
        <f t="shared" si="135"/>
        <v>046-008</v>
      </c>
      <c r="E936" s="604">
        <f t="shared" si="141"/>
        <v>49</v>
      </c>
      <c r="F936" s="32">
        <f>INDEX('Project Pipeline'!$B$8:$B$130,MATCH($B936,'Project Pipeline'!$A$7:$A$130,0),1)</f>
        <v>20000</v>
      </c>
      <c r="G936" s="32">
        <f>INDEX('Project Pipeline'!$B$8:$B$130,MATCH($B936,'Project Pipeline'!$A$7:$A$130,0)+3,1)*12</f>
        <v>30000</v>
      </c>
      <c r="H936" s="7">
        <f>(INDEX('Project Pipeline'!$B$8:$B$130,MATCH($B936,'Project Pipeline'!$A$7:$A$130,0)+6,1)*INDEX('Project Pipeline'!$B$8:$B$130,MATCH($B936,'Project Pipeline'!$A$7:$A$130,0)+13,1)+INDEX('Project Pipeline'!$B$8:$B$130,MATCH($B936,'Project Pipeline'!$A$7:$A$130,0)+7,1)*(INDEX('Project Pipeline'!$B$8:$B$130,MATCH($B936,'Project Pipeline'!$A$7:$A$130,0)+14,1)-INDEX('Project Pipeline'!$B$8:$B$130,MATCH($B936,'Project Pipeline'!$A$7:$A$130,0)+13,1)))/INDEX('Project Pipeline'!$B$8:$B$130,MATCH($B936,'Project Pipeline'!$A$7:$A$130,0)+14,1)</f>
        <v>0.75</v>
      </c>
      <c r="I936" s="6">
        <f>INDEX('Project Pipeline'!$B$8:$B$130,MATCH($B936,'Project Pipeline'!$A$7:$A$130,0)+13,1)</f>
        <v>28.691659673197091</v>
      </c>
      <c r="J936" s="6">
        <f>INDEX('Project Pipeline'!$B$8:$B$130,MATCH($B936,'Project Pipeline'!$A$7:$A$130,0)+14,1)</f>
        <v>60</v>
      </c>
    </row>
    <row r="937" spans="1:10" x14ac:dyDescent="0.2">
      <c r="A937" s="604">
        <f t="shared" si="139"/>
        <v>46</v>
      </c>
      <c r="B937" s="604" t="s">
        <v>464</v>
      </c>
      <c r="C937" s="2">
        <f t="shared" si="140"/>
        <v>9</v>
      </c>
      <c r="D937" s="28" t="str">
        <f t="shared" si="135"/>
        <v>046-009</v>
      </c>
      <c r="E937" s="604">
        <f t="shared" si="141"/>
        <v>40</v>
      </c>
      <c r="F937" s="32">
        <f>INDEX('Project Pipeline'!$B$8:$B$130,MATCH($B937,'Project Pipeline'!$A$7:$A$130,0),1)</f>
        <v>10000</v>
      </c>
      <c r="G937" s="32">
        <f>INDEX('Project Pipeline'!$B$8:$B$130,MATCH($B937,'Project Pipeline'!$A$7:$A$130,0)+3,1)*12</f>
        <v>4800</v>
      </c>
      <c r="H937" s="7">
        <f>(INDEX('Project Pipeline'!$B$8:$B$130,MATCH($B937,'Project Pipeline'!$A$7:$A$130,0)+6,1)*INDEX('Project Pipeline'!$B$8:$B$130,MATCH($B937,'Project Pipeline'!$A$7:$A$130,0)+13,1)+INDEX('Project Pipeline'!$B$8:$B$130,MATCH($B937,'Project Pipeline'!$A$7:$A$130,0)+7,1)*(INDEX('Project Pipeline'!$B$8:$B$130,MATCH($B937,'Project Pipeline'!$A$7:$A$130,0)+14,1)-INDEX('Project Pipeline'!$B$8:$B$130,MATCH($B937,'Project Pipeline'!$A$7:$A$130,0)+13,1)))/INDEX('Project Pipeline'!$B$8:$B$130,MATCH($B937,'Project Pipeline'!$A$7:$A$130,0)+14,1)</f>
        <v>0.75</v>
      </c>
      <c r="I937" s="6">
        <f>INDEX('Project Pipeline'!$B$8:$B$130,MATCH($B937,'Project Pipeline'!$A$7:$A$130,0)+13,1)</f>
        <v>57.680135957776329</v>
      </c>
      <c r="J937" s="6">
        <f>INDEX('Project Pipeline'!$B$8:$B$130,MATCH($B937,'Project Pipeline'!$A$7:$A$130,0)+14,1)</f>
        <v>60</v>
      </c>
    </row>
    <row r="938" spans="1:10" x14ac:dyDescent="0.2">
      <c r="A938" s="604">
        <f t="shared" si="139"/>
        <v>46</v>
      </c>
      <c r="B938" s="604" t="s">
        <v>464</v>
      </c>
      <c r="C938" s="2">
        <f t="shared" si="140"/>
        <v>10</v>
      </c>
      <c r="D938" s="28" t="str">
        <f t="shared" si="135"/>
        <v>046-010</v>
      </c>
      <c r="E938" s="604">
        <f t="shared" si="141"/>
        <v>43</v>
      </c>
      <c r="F938" s="32">
        <f>INDEX('Project Pipeline'!$B$8:$B$130,MATCH($B938,'Project Pipeline'!$A$7:$A$130,0),1)</f>
        <v>10000</v>
      </c>
      <c r="G938" s="32">
        <f>INDEX('Project Pipeline'!$B$8:$B$130,MATCH($B938,'Project Pipeline'!$A$7:$A$130,0)+3,1)*12</f>
        <v>4800</v>
      </c>
      <c r="H938" s="7">
        <f>(INDEX('Project Pipeline'!$B$8:$B$130,MATCH($B938,'Project Pipeline'!$A$7:$A$130,0)+6,1)*INDEX('Project Pipeline'!$B$8:$B$130,MATCH($B938,'Project Pipeline'!$A$7:$A$130,0)+13,1)+INDEX('Project Pipeline'!$B$8:$B$130,MATCH($B938,'Project Pipeline'!$A$7:$A$130,0)+7,1)*(INDEX('Project Pipeline'!$B$8:$B$130,MATCH($B938,'Project Pipeline'!$A$7:$A$130,0)+14,1)-INDEX('Project Pipeline'!$B$8:$B$130,MATCH($B938,'Project Pipeline'!$A$7:$A$130,0)+13,1)))/INDEX('Project Pipeline'!$B$8:$B$130,MATCH($B938,'Project Pipeline'!$A$7:$A$130,0)+14,1)</f>
        <v>0.75</v>
      </c>
      <c r="I938" s="6">
        <f>INDEX('Project Pipeline'!$B$8:$B$130,MATCH($B938,'Project Pipeline'!$A$7:$A$130,0)+13,1)</f>
        <v>57.680135957776329</v>
      </c>
      <c r="J938" s="6">
        <f>INDEX('Project Pipeline'!$B$8:$B$130,MATCH($B938,'Project Pipeline'!$A$7:$A$130,0)+14,1)</f>
        <v>60</v>
      </c>
    </row>
    <row r="939" spans="1:10" x14ac:dyDescent="0.2">
      <c r="A939" s="604">
        <f t="shared" si="139"/>
        <v>46</v>
      </c>
      <c r="B939" s="604" t="s">
        <v>464</v>
      </c>
      <c r="C939" s="2">
        <f t="shared" si="140"/>
        <v>11</v>
      </c>
      <c r="D939" s="28" t="str">
        <f t="shared" si="135"/>
        <v>046-011</v>
      </c>
      <c r="E939" s="604">
        <f t="shared" si="141"/>
        <v>46</v>
      </c>
      <c r="F939" s="32">
        <f>INDEX('Project Pipeline'!$B$8:$B$130,MATCH($B939,'Project Pipeline'!$A$7:$A$130,0),1)</f>
        <v>10000</v>
      </c>
      <c r="G939" s="32">
        <f>INDEX('Project Pipeline'!$B$8:$B$130,MATCH($B939,'Project Pipeline'!$A$7:$A$130,0)+3,1)*12</f>
        <v>4800</v>
      </c>
      <c r="H939" s="7">
        <f>(INDEX('Project Pipeline'!$B$8:$B$130,MATCH($B939,'Project Pipeline'!$A$7:$A$130,0)+6,1)*INDEX('Project Pipeline'!$B$8:$B$130,MATCH($B939,'Project Pipeline'!$A$7:$A$130,0)+13,1)+INDEX('Project Pipeline'!$B$8:$B$130,MATCH($B939,'Project Pipeline'!$A$7:$A$130,0)+7,1)*(INDEX('Project Pipeline'!$B$8:$B$130,MATCH($B939,'Project Pipeline'!$A$7:$A$130,0)+14,1)-INDEX('Project Pipeline'!$B$8:$B$130,MATCH($B939,'Project Pipeline'!$A$7:$A$130,0)+13,1)))/INDEX('Project Pipeline'!$B$8:$B$130,MATCH($B939,'Project Pipeline'!$A$7:$A$130,0)+14,1)</f>
        <v>0.75</v>
      </c>
      <c r="I939" s="6">
        <f>INDEX('Project Pipeline'!$B$8:$B$130,MATCH($B939,'Project Pipeline'!$A$7:$A$130,0)+13,1)</f>
        <v>57.680135957776329</v>
      </c>
      <c r="J939" s="6">
        <f>INDEX('Project Pipeline'!$B$8:$B$130,MATCH($B939,'Project Pipeline'!$A$7:$A$130,0)+14,1)</f>
        <v>60</v>
      </c>
    </row>
    <row r="940" spans="1:10" x14ac:dyDescent="0.2">
      <c r="A940" s="604">
        <f t="shared" si="139"/>
        <v>46</v>
      </c>
      <c r="B940" s="604" t="s">
        <v>464</v>
      </c>
      <c r="C940" s="2">
        <f t="shared" si="140"/>
        <v>12</v>
      </c>
      <c r="D940" s="28" t="str">
        <f t="shared" si="135"/>
        <v>046-012</v>
      </c>
      <c r="E940" s="604">
        <f t="shared" si="141"/>
        <v>49</v>
      </c>
      <c r="F940" s="32">
        <f>INDEX('Project Pipeline'!$B$8:$B$130,MATCH($B940,'Project Pipeline'!$A$7:$A$130,0),1)</f>
        <v>10000</v>
      </c>
      <c r="G940" s="32">
        <f>INDEX('Project Pipeline'!$B$8:$B$130,MATCH($B940,'Project Pipeline'!$A$7:$A$130,0)+3,1)*12</f>
        <v>4800</v>
      </c>
      <c r="H940" s="7">
        <f>(INDEX('Project Pipeline'!$B$8:$B$130,MATCH($B940,'Project Pipeline'!$A$7:$A$130,0)+6,1)*INDEX('Project Pipeline'!$B$8:$B$130,MATCH($B940,'Project Pipeline'!$A$7:$A$130,0)+13,1)+INDEX('Project Pipeline'!$B$8:$B$130,MATCH($B940,'Project Pipeline'!$A$7:$A$130,0)+7,1)*(INDEX('Project Pipeline'!$B$8:$B$130,MATCH($B940,'Project Pipeline'!$A$7:$A$130,0)+14,1)-INDEX('Project Pipeline'!$B$8:$B$130,MATCH($B940,'Project Pipeline'!$A$7:$A$130,0)+13,1)))/INDEX('Project Pipeline'!$B$8:$B$130,MATCH($B940,'Project Pipeline'!$A$7:$A$130,0)+14,1)</f>
        <v>0.75</v>
      </c>
      <c r="I940" s="6">
        <f>INDEX('Project Pipeline'!$B$8:$B$130,MATCH($B940,'Project Pipeline'!$A$7:$A$130,0)+13,1)</f>
        <v>57.680135957776329</v>
      </c>
      <c r="J940" s="6">
        <f>INDEX('Project Pipeline'!$B$8:$B$130,MATCH($B940,'Project Pipeline'!$A$7:$A$130,0)+14,1)</f>
        <v>60</v>
      </c>
    </row>
    <row r="941" spans="1:10" x14ac:dyDescent="0.2">
      <c r="A941" s="604">
        <f t="shared" si="139"/>
        <v>46</v>
      </c>
      <c r="B941" s="604" t="s">
        <v>14</v>
      </c>
      <c r="C941" s="2">
        <f t="shared" si="140"/>
        <v>13</v>
      </c>
      <c r="D941" s="28" t="str">
        <f t="shared" si="135"/>
        <v>046-013</v>
      </c>
      <c r="E941" s="604">
        <f t="shared" si="141"/>
        <v>40</v>
      </c>
      <c r="F941" s="32">
        <f>INDEX('Project Pipeline'!$B$8:$B$130,MATCH($B941,'Project Pipeline'!$A$7:$A$130,0),1)</f>
        <v>2000</v>
      </c>
      <c r="G941" s="32">
        <f>INDEX('Project Pipeline'!$B$8:$B$130,MATCH($B941,'Project Pipeline'!$A$7:$A$130,0)+3,1)*12</f>
        <v>2400</v>
      </c>
      <c r="H941" s="7">
        <f>(INDEX('Project Pipeline'!$B$8:$B$130,MATCH($B941,'Project Pipeline'!$A$7:$A$130,0)+6,1)*INDEX('Project Pipeline'!$B$8:$B$130,MATCH($B941,'Project Pipeline'!$A$7:$A$130,0)+13,1)+INDEX('Project Pipeline'!$B$8:$B$130,MATCH($B941,'Project Pipeline'!$A$7:$A$130,0)+7,1)*(INDEX('Project Pipeline'!$B$8:$B$130,MATCH($B941,'Project Pipeline'!$A$7:$A$130,0)+14,1)-INDEX('Project Pipeline'!$B$8:$B$130,MATCH($B941,'Project Pipeline'!$A$7:$A$130,0)+13,1)))/INDEX('Project Pipeline'!$B$8:$B$130,MATCH($B941,'Project Pipeline'!$A$7:$A$130,0)+14,1)</f>
        <v>0.75</v>
      </c>
      <c r="I941" s="6">
        <f>INDEX('Project Pipeline'!$B$8:$B$130,MATCH($B941,'Project Pipeline'!$A$7:$A$130,0)+13,1)</f>
        <v>21.124739598583997</v>
      </c>
      <c r="J941" s="6">
        <f>INDEX('Project Pipeline'!$B$8:$B$130,MATCH($B941,'Project Pipeline'!$A$7:$A$130,0)+14,1)</f>
        <v>60</v>
      </c>
    </row>
    <row r="942" spans="1:10" x14ac:dyDescent="0.2">
      <c r="A942" s="604">
        <f t="shared" si="139"/>
        <v>46</v>
      </c>
      <c r="B942" s="604" t="s">
        <v>14</v>
      </c>
      <c r="C942" s="2">
        <f t="shared" si="140"/>
        <v>14</v>
      </c>
      <c r="D942" s="28" t="str">
        <f t="shared" si="135"/>
        <v>046-014</v>
      </c>
      <c r="E942" s="604">
        <f t="shared" si="141"/>
        <v>42</v>
      </c>
      <c r="F942" s="32">
        <f>INDEX('Project Pipeline'!$B$8:$B$130,MATCH($B942,'Project Pipeline'!$A$7:$A$130,0),1)</f>
        <v>2000</v>
      </c>
      <c r="G942" s="32">
        <f>INDEX('Project Pipeline'!$B$8:$B$130,MATCH($B942,'Project Pipeline'!$A$7:$A$130,0)+3,1)*12</f>
        <v>2400</v>
      </c>
      <c r="H942" s="7">
        <f>(INDEX('Project Pipeline'!$B$8:$B$130,MATCH($B942,'Project Pipeline'!$A$7:$A$130,0)+6,1)*INDEX('Project Pipeline'!$B$8:$B$130,MATCH($B942,'Project Pipeline'!$A$7:$A$130,0)+13,1)+INDEX('Project Pipeline'!$B$8:$B$130,MATCH($B942,'Project Pipeline'!$A$7:$A$130,0)+7,1)*(INDEX('Project Pipeline'!$B$8:$B$130,MATCH($B942,'Project Pipeline'!$A$7:$A$130,0)+14,1)-INDEX('Project Pipeline'!$B$8:$B$130,MATCH($B942,'Project Pipeline'!$A$7:$A$130,0)+13,1)))/INDEX('Project Pipeline'!$B$8:$B$130,MATCH($B942,'Project Pipeline'!$A$7:$A$130,0)+14,1)</f>
        <v>0.75</v>
      </c>
      <c r="I942" s="6">
        <f>INDEX('Project Pipeline'!$B$8:$B$130,MATCH($B942,'Project Pipeline'!$A$7:$A$130,0)+13,1)</f>
        <v>21.124739598583997</v>
      </c>
      <c r="J942" s="6">
        <f>INDEX('Project Pipeline'!$B$8:$B$130,MATCH($B942,'Project Pipeline'!$A$7:$A$130,0)+14,1)</f>
        <v>60</v>
      </c>
    </row>
    <row r="943" spans="1:10" x14ac:dyDescent="0.2">
      <c r="A943" s="604">
        <f t="shared" si="139"/>
        <v>46</v>
      </c>
      <c r="B943" s="604" t="s">
        <v>14</v>
      </c>
      <c r="C943" s="2">
        <f t="shared" si="140"/>
        <v>15</v>
      </c>
      <c r="D943" s="28" t="str">
        <f t="shared" si="135"/>
        <v>046-015</v>
      </c>
      <c r="E943" s="604">
        <f t="shared" si="141"/>
        <v>44</v>
      </c>
      <c r="F943" s="32">
        <f>INDEX('Project Pipeline'!$B$8:$B$130,MATCH($B943,'Project Pipeline'!$A$7:$A$130,0),1)</f>
        <v>2000</v>
      </c>
      <c r="G943" s="32">
        <f>INDEX('Project Pipeline'!$B$8:$B$130,MATCH($B943,'Project Pipeline'!$A$7:$A$130,0)+3,1)*12</f>
        <v>2400</v>
      </c>
      <c r="H943" s="7">
        <f>(INDEX('Project Pipeline'!$B$8:$B$130,MATCH($B943,'Project Pipeline'!$A$7:$A$130,0)+6,1)*INDEX('Project Pipeline'!$B$8:$B$130,MATCH($B943,'Project Pipeline'!$A$7:$A$130,0)+13,1)+INDEX('Project Pipeline'!$B$8:$B$130,MATCH($B943,'Project Pipeline'!$A$7:$A$130,0)+7,1)*(INDEX('Project Pipeline'!$B$8:$B$130,MATCH($B943,'Project Pipeline'!$A$7:$A$130,0)+14,1)-INDEX('Project Pipeline'!$B$8:$B$130,MATCH($B943,'Project Pipeline'!$A$7:$A$130,0)+13,1)))/INDEX('Project Pipeline'!$B$8:$B$130,MATCH($B943,'Project Pipeline'!$A$7:$A$130,0)+14,1)</f>
        <v>0.75</v>
      </c>
      <c r="I943" s="6">
        <f>INDEX('Project Pipeline'!$B$8:$B$130,MATCH($B943,'Project Pipeline'!$A$7:$A$130,0)+13,1)</f>
        <v>21.124739598583997</v>
      </c>
      <c r="J943" s="6">
        <f>INDEX('Project Pipeline'!$B$8:$B$130,MATCH($B943,'Project Pipeline'!$A$7:$A$130,0)+14,1)</f>
        <v>60</v>
      </c>
    </row>
    <row r="944" spans="1:10" x14ac:dyDescent="0.2">
      <c r="A944" s="604">
        <f t="shared" si="139"/>
        <v>46</v>
      </c>
      <c r="B944" s="604" t="s">
        <v>14</v>
      </c>
      <c r="C944" s="2">
        <f t="shared" si="140"/>
        <v>16</v>
      </c>
      <c r="D944" s="28" t="str">
        <f t="shared" si="135"/>
        <v>046-016</v>
      </c>
      <c r="E944" s="604">
        <f t="shared" si="141"/>
        <v>46</v>
      </c>
      <c r="F944" s="32">
        <f>INDEX('Project Pipeline'!$B$8:$B$130,MATCH($B944,'Project Pipeline'!$A$7:$A$130,0),1)</f>
        <v>2000</v>
      </c>
      <c r="G944" s="32">
        <f>INDEX('Project Pipeline'!$B$8:$B$130,MATCH($B944,'Project Pipeline'!$A$7:$A$130,0)+3,1)*12</f>
        <v>2400</v>
      </c>
      <c r="H944" s="7">
        <f>(INDEX('Project Pipeline'!$B$8:$B$130,MATCH($B944,'Project Pipeline'!$A$7:$A$130,0)+6,1)*INDEX('Project Pipeline'!$B$8:$B$130,MATCH($B944,'Project Pipeline'!$A$7:$A$130,0)+13,1)+INDEX('Project Pipeline'!$B$8:$B$130,MATCH($B944,'Project Pipeline'!$A$7:$A$130,0)+7,1)*(INDEX('Project Pipeline'!$B$8:$B$130,MATCH($B944,'Project Pipeline'!$A$7:$A$130,0)+14,1)-INDEX('Project Pipeline'!$B$8:$B$130,MATCH($B944,'Project Pipeline'!$A$7:$A$130,0)+13,1)))/INDEX('Project Pipeline'!$B$8:$B$130,MATCH($B944,'Project Pipeline'!$A$7:$A$130,0)+14,1)</f>
        <v>0.75</v>
      </c>
      <c r="I944" s="6">
        <f>INDEX('Project Pipeline'!$B$8:$B$130,MATCH($B944,'Project Pipeline'!$A$7:$A$130,0)+13,1)</f>
        <v>21.124739598583997</v>
      </c>
      <c r="J944" s="6">
        <f>INDEX('Project Pipeline'!$B$8:$B$130,MATCH($B944,'Project Pipeline'!$A$7:$A$130,0)+14,1)</f>
        <v>60</v>
      </c>
    </row>
    <row r="945" spans="1:10" x14ac:dyDescent="0.2">
      <c r="A945" s="604">
        <f t="shared" si="139"/>
        <v>46</v>
      </c>
      <c r="B945" s="604" t="s">
        <v>14</v>
      </c>
      <c r="C945" s="2">
        <f t="shared" si="140"/>
        <v>17</v>
      </c>
      <c r="D945" s="28" t="str">
        <f t="shared" si="135"/>
        <v>046-017</v>
      </c>
      <c r="E945" s="604">
        <f t="shared" si="141"/>
        <v>48</v>
      </c>
      <c r="F945" s="32">
        <f>INDEX('Project Pipeline'!$B$8:$B$130,MATCH($B945,'Project Pipeline'!$A$7:$A$130,0),1)</f>
        <v>2000</v>
      </c>
      <c r="G945" s="32">
        <f>INDEX('Project Pipeline'!$B$8:$B$130,MATCH($B945,'Project Pipeline'!$A$7:$A$130,0)+3,1)*12</f>
        <v>2400</v>
      </c>
      <c r="H945" s="7">
        <f>(INDEX('Project Pipeline'!$B$8:$B$130,MATCH($B945,'Project Pipeline'!$A$7:$A$130,0)+6,1)*INDEX('Project Pipeline'!$B$8:$B$130,MATCH($B945,'Project Pipeline'!$A$7:$A$130,0)+13,1)+INDEX('Project Pipeline'!$B$8:$B$130,MATCH($B945,'Project Pipeline'!$A$7:$A$130,0)+7,1)*(INDEX('Project Pipeline'!$B$8:$B$130,MATCH($B945,'Project Pipeline'!$A$7:$A$130,0)+14,1)-INDEX('Project Pipeline'!$B$8:$B$130,MATCH($B945,'Project Pipeline'!$A$7:$A$130,0)+13,1)))/INDEX('Project Pipeline'!$B$8:$B$130,MATCH($B945,'Project Pipeline'!$A$7:$A$130,0)+14,1)</f>
        <v>0.75</v>
      </c>
      <c r="I945" s="6">
        <f>INDEX('Project Pipeline'!$B$8:$B$130,MATCH($B945,'Project Pipeline'!$A$7:$A$130,0)+13,1)</f>
        <v>21.124739598583997</v>
      </c>
      <c r="J945" s="6">
        <f>INDEX('Project Pipeline'!$B$8:$B$130,MATCH($B945,'Project Pipeline'!$A$7:$A$130,0)+14,1)</f>
        <v>60</v>
      </c>
    </row>
    <row r="946" spans="1:10" x14ac:dyDescent="0.2">
      <c r="A946" s="604">
        <f t="shared" si="139"/>
        <v>46</v>
      </c>
      <c r="B946" s="604" t="s">
        <v>14</v>
      </c>
      <c r="C946" s="2">
        <f t="shared" si="140"/>
        <v>18</v>
      </c>
      <c r="D946" s="28" t="str">
        <f t="shared" si="135"/>
        <v>046-018</v>
      </c>
      <c r="E946" s="604">
        <f t="shared" si="141"/>
        <v>50</v>
      </c>
      <c r="F946" s="32">
        <f>INDEX('Project Pipeline'!$B$8:$B$130,MATCH($B946,'Project Pipeline'!$A$7:$A$130,0),1)</f>
        <v>2000</v>
      </c>
      <c r="G946" s="32">
        <f>INDEX('Project Pipeline'!$B$8:$B$130,MATCH($B946,'Project Pipeline'!$A$7:$A$130,0)+3,1)*12</f>
        <v>2400</v>
      </c>
      <c r="H946" s="7">
        <f>(INDEX('Project Pipeline'!$B$8:$B$130,MATCH($B946,'Project Pipeline'!$A$7:$A$130,0)+6,1)*INDEX('Project Pipeline'!$B$8:$B$130,MATCH($B946,'Project Pipeline'!$A$7:$A$130,0)+13,1)+INDEX('Project Pipeline'!$B$8:$B$130,MATCH($B946,'Project Pipeline'!$A$7:$A$130,0)+7,1)*(INDEX('Project Pipeline'!$B$8:$B$130,MATCH($B946,'Project Pipeline'!$A$7:$A$130,0)+14,1)-INDEX('Project Pipeline'!$B$8:$B$130,MATCH($B946,'Project Pipeline'!$A$7:$A$130,0)+13,1)))/INDEX('Project Pipeline'!$B$8:$B$130,MATCH($B946,'Project Pipeline'!$A$7:$A$130,0)+14,1)</f>
        <v>0.75</v>
      </c>
      <c r="I946" s="6">
        <f>INDEX('Project Pipeline'!$B$8:$B$130,MATCH($B946,'Project Pipeline'!$A$7:$A$130,0)+13,1)</f>
        <v>21.124739598583997</v>
      </c>
      <c r="J946" s="6">
        <f>INDEX('Project Pipeline'!$B$8:$B$130,MATCH($B946,'Project Pipeline'!$A$7:$A$130,0)+14,1)</f>
        <v>60</v>
      </c>
    </row>
    <row r="947" spans="1:10" x14ac:dyDescent="0.2">
      <c r="A947" s="604">
        <f t="shared" si="139"/>
        <v>46</v>
      </c>
      <c r="B947" s="604" t="s">
        <v>41</v>
      </c>
      <c r="C947" s="2">
        <f t="shared" si="140"/>
        <v>19</v>
      </c>
      <c r="D947" s="28" t="str">
        <f t="shared" si="135"/>
        <v>046-019</v>
      </c>
      <c r="E947" s="604">
        <f t="shared" si="141"/>
        <v>44</v>
      </c>
      <c r="F947" s="32">
        <f>INDEX('Project Pipeline'!$B$8:$B$130,MATCH($B947,'Project Pipeline'!$A$7:$A$130,0),1)</f>
        <v>25000</v>
      </c>
      <c r="G947" s="32">
        <f>INDEX('Project Pipeline'!$B$8:$B$130,MATCH($B947,'Project Pipeline'!$A$7:$A$130,0)+3,1)*12</f>
        <v>24000</v>
      </c>
      <c r="H947" s="7">
        <f>(INDEX('Project Pipeline'!$B$8:$B$130,MATCH($B947,'Project Pipeline'!$A$7:$A$130,0)+6,1)*INDEX('Project Pipeline'!$B$8:$B$130,MATCH($B947,'Project Pipeline'!$A$7:$A$130,0)+13,1)+INDEX('Project Pipeline'!$B$8:$B$130,MATCH($B947,'Project Pipeline'!$A$7:$A$130,0)+7,1)*(INDEX('Project Pipeline'!$B$8:$B$130,MATCH($B947,'Project Pipeline'!$A$7:$A$130,0)+14,1)-INDEX('Project Pipeline'!$B$8:$B$130,MATCH($B947,'Project Pipeline'!$A$7:$A$130,0)+13,1)))/INDEX('Project Pipeline'!$B$8:$B$130,MATCH($B947,'Project Pipeline'!$A$7:$A$130,0)+14,1)</f>
        <v>0.74999999999999989</v>
      </c>
      <c r="I947" s="6">
        <f>INDEX('Project Pipeline'!$B$8:$B$130,MATCH($B947,'Project Pipeline'!$A$7:$A$130,0)+13,1)</f>
        <v>26.772988721793375</v>
      </c>
      <c r="J947" s="6">
        <f>INDEX('Project Pipeline'!$B$8:$B$130,MATCH($B947,'Project Pipeline'!$A$7:$A$130,0)+14,1)</f>
        <v>120</v>
      </c>
    </row>
    <row r="948" spans="1:10" x14ac:dyDescent="0.2">
      <c r="A948" s="604">
        <f t="shared" si="139"/>
        <v>46</v>
      </c>
      <c r="B948" s="604" t="s">
        <v>41</v>
      </c>
      <c r="C948" s="2">
        <f t="shared" si="140"/>
        <v>20</v>
      </c>
      <c r="D948" s="28" t="str">
        <f t="shared" si="135"/>
        <v>046-020</v>
      </c>
      <c r="E948" s="604">
        <f t="shared" si="141"/>
        <v>50</v>
      </c>
      <c r="F948" s="32">
        <f>INDEX('Project Pipeline'!$B$8:$B$130,MATCH($B948,'Project Pipeline'!$A$7:$A$130,0),1)</f>
        <v>25000</v>
      </c>
      <c r="G948" s="32">
        <f>INDEX('Project Pipeline'!$B$8:$B$130,MATCH($B948,'Project Pipeline'!$A$7:$A$130,0)+3,1)*12</f>
        <v>24000</v>
      </c>
      <c r="H948" s="7">
        <f>(INDEX('Project Pipeline'!$B$8:$B$130,MATCH($B948,'Project Pipeline'!$A$7:$A$130,0)+6,1)*INDEX('Project Pipeline'!$B$8:$B$130,MATCH($B948,'Project Pipeline'!$A$7:$A$130,0)+13,1)+INDEX('Project Pipeline'!$B$8:$B$130,MATCH($B948,'Project Pipeline'!$A$7:$A$130,0)+7,1)*(INDEX('Project Pipeline'!$B$8:$B$130,MATCH($B948,'Project Pipeline'!$A$7:$A$130,0)+14,1)-INDEX('Project Pipeline'!$B$8:$B$130,MATCH($B948,'Project Pipeline'!$A$7:$A$130,0)+13,1)))/INDEX('Project Pipeline'!$B$8:$B$130,MATCH($B948,'Project Pipeline'!$A$7:$A$130,0)+14,1)</f>
        <v>0.74999999999999989</v>
      </c>
      <c r="I948" s="6">
        <f>INDEX('Project Pipeline'!$B$8:$B$130,MATCH($B948,'Project Pipeline'!$A$7:$A$130,0)+13,1)</f>
        <v>26.772988721793375</v>
      </c>
      <c r="J948" s="6">
        <f>INDEX('Project Pipeline'!$B$8:$B$130,MATCH($B948,'Project Pipeline'!$A$7:$A$130,0)+14,1)</f>
        <v>120</v>
      </c>
    </row>
    <row r="949" spans="1:10" x14ac:dyDescent="0.2">
      <c r="A949" s="604">
        <f>A929+1</f>
        <v>47</v>
      </c>
      <c r="B949" s="604" t="s">
        <v>15</v>
      </c>
      <c r="C949" s="2">
        <v>1</v>
      </c>
      <c r="D949" s="28" t="str">
        <f t="shared" si="135"/>
        <v>047-001</v>
      </c>
      <c r="E949" s="604">
        <f t="shared" si="138"/>
        <v>38</v>
      </c>
      <c r="F949" s="32">
        <f>INDEX('Project Pipeline'!$B$8:$B$130,MATCH($B949,'Project Pipeline'!$A$7:$A$130,0),1)</f>
        <v>15000</v>
      </c>
      <c r="G949" s="32">
        <f>INDEX('Project Pipeline'!$B$8:$B$130,MATCH($B949,'Project Pipeline'!$A$7:$A$130,0)+3,1)*12</f>
        <v>6000</v>
      </c>
      <c r="H949" s="7">
        <f>(INDEX('Project Pipeline'!$B$8:$B$130,MATCH($B949,'Project Pipeline'!$A$7:$A$130,0)+6,1)*INDEX('Project Pipeline'!$B$8:$B$130,MATCH($B949,'Project Pipeline'!$A$7:$A$130,0)+13,1)+INDEX('Project Pipeline'!$B$8:$B$130,MATCH($B949,'Project Pipeline'!$A$7:$A$130,0)+7,1)*(INDEX('Project Pipeline'!$B$8:$B$130,MATCH($B949,'Project Pipeline'!$A$7:$A$130,0)+14,1)-INDEX('Project Pipeline'!$B$8:$B$130,MATCH($B949,'Project Pipeline'!$A$7:$A$130,0)+13,1)))/INDEX('Project Pipeline'!$B$8:$B$130,MATCH($B949,'Project Pipeline'!$A$7:$A$130,0)+14,1)</f>
        <v>0.75</v>
      </c>
      <c r="I949" s="6">
        <f>INDEX('Project Pipeline'!$B$8:$B$130,MATCH($B949,'Project Pipeline'!$A$7:$A$130,0)+13,1)</f>
        <v>71.513178015521419</v>
      </c>
      <c r="J949" s="6">
        <f>INDEX('Project Pipeline'!$B$8:$B$130,MATCH($B949,'Project Pipeline'!$A$7:$A$130,0)+14,1)</f>
        <v>96</v>
      </c>
    </row>
    <row r="950" spans="1:10" x14ac:dyDescent="0.2">
      <c r="A950" s="604">
        <f t="shared" ref="A950:A968" si="142">A930+1</f>
        <v>47</v>
      </c>
      <c r="B950" s="604" t="s">
        <v>15</v>
      </c>
      <c r="C950" s="2">
        <f t="shared" ref="C950:C968" si="143">C949+1</f>
        <v>2</v>
      </c>
      <c r="D950" s="28" t="str">
        <f t="shared" si="135"/>
        <v>047-002</v>
      </c>
      <c r="E950" s="604">
        <f t="shared" si="138"/>
        <v>42</v>
      </c>
      <c r="F950" s="32">
        <f>INDEX('Project Pipeline'!$B$8:$B$130,MATCH($B950,'Project Pipeline'!$A$7:$A$130,0),1)</f>
        <v>15000</v>
      </c>
      <c r="G950" s="32">
        <f>INDEX('Project Pipeline'!$B$8:$B$130,MATCH($B950,'Project Pipeline'!$A$7:$A$130,0)+3,1)*12</f>
        <v>6000</v>
      </c>
      <c r="H950" s="7">
        <f>(INDEX('Project Pipeline'!$B$8:$B$130,MATCH($B950,'Project Pipeline'!$A$7:$A$130,0)+6,1)*INDEX('Project Pipeline'!$B$8:$B$130,MATCH($B950,'Project Pipeline'!$A$7:$A$130,0)+13,1)+INDEX('Project Pipeline'!$B$8:$B$130,MATCH($B950,'Project Pipeline'!$A$7:$A$130,0)+7,1)*(INDEX('Project Pipeline'!$B$8:$B$130,MATCH($B950,'Project Pipeline'!$A$7:$A$130,0)+14,1)-INDEX('Project Pipeline'!$B$8:$B$130,MATCH($B950,'Project Pipeline'!$A$7:$A$130,0)+13,1)))/INDEX('Project Pipeline'!$B$8:$B$130,MATCH($B950,'Project Pipeline'!$A$7:$A$130,0)+14,1)</f>
        <v>0.75</v>
      </c>
      <c r="I950" s="6">
        <f>INDEX('Project Pipeline'!$B$8:$B$130,MATCH($B950,'Project Pipeline'!$A$7:$A$130,0)+13,1)</f>
        <v>71.513178015521419</v>
      </c>
      <c r="J950" s="6">
        <f>INDEX('Project Pipeline'!$B$8:$B$130,MATCH($B950,'Project Pipeline'!$A$7:$A$130,0)+14,1)</f>
        <v>96</v>
      </c>
    </row>
    <row r="951" spans="1:10" x14ac:dyDescent="0.2">
      <c r="A951" s="604">
        <f t="shared" si="142"/>
        <v>47</v>
      </c>
      <c r="B951" s="604" t="s">
        <v>15</v>
      </c>
      <c r="C951" s="2">
        <f t="shared" si="143"/>
        <v>3</v>
      </c>
      <c r="D951" s="28" t="str">
        <f t="shared" si="135"/>
        <v>047-003</v>
      </c>
      <c r="E951" s="604">
        <f t="shared" si="138"/>
        <v>45</v>
      </c>
      <c r="F951" s="32">
        <f>INDEX('Project Pipeline'!$B$8:$B$130,MATCH($B951,'Project Pipeline'!$A$7:$A$130,0),1)</f>
        <v>15000</v>
      </c>
      <c r="G951" s="32">
        <f>INDEX('Project Pipeline'!$B$8:$B$130,MATCH($B951,'Project Pipeline'!$A$7:$A$130,0)+3,1)*12</f>
        <v>6000</v>
      </c>
      <c r="H951" s="7">
        <f>(INDEX('Project Pipeline'!$B$8:$B$130,MATCH($B951,'Project Pipeline'!$A$7:$A$130,0)+6,1)*INDEX('Project Pipeline'!$B$8:$B$130,MATCH($B951,'Project Pipeline'!$A$7:$A$130,0)+13,1)+INDEX('Project Pipeline'!$B$8:$B$130,MATCH($B951,'Project Pipeline'!$A$7:$A$130,0)+7,1)*(INDEX('Project Pipeline'!$B$8:$B$130,MATCH($B951,'Project Pipeline'!$A$7:$A$130,0)+14,1)-INDEX('Project Pipeline'!$B$8:$B$130,MATCH($B951,'Project Pipeline'!$A$7:$A$130,0)+13,1)))/INDEX('Project Pipeline'!$B$8:$B$130,MATCH($B951,'Project Pipeline'!$A$7:$A$130,0)+14,1)</f>
        <v>0.75</v>
      </c>
      <c r="I951" s="6">
        <f>INDEX('Project Pipeline'!$B$8:$B$130,MATCH($B951,'Project Pipeline'!$A$7:$A$130,0)+13,1)</f>
        <v>71.513178015521419</v>
      </c>
      <c r="J951" s="6">
        <f>INDEX('Project Pipeline'!$B$8:$B$130,MATCH($B951,'Project Pipeline'!$A$7:$A$130,0)+14,1)</f>
        <v>96</v>
      </c>
    </row>
    <row r="952" spans="1:10" x14ac:dyDescent="0.2">
      <c r="A952" s="604">
        <f t="shared" si="142"/>
        <v>47</v>
      </c>
      <c r="B952" s="604" t="s">
        <v>15</v>
      </c>
      <c r="C952" s="2">
        <f t="shared" si="143"/>
        <v>4</v>
      </c>
      <c r="D952" s="28" t="str">
        <f t="shared" si="135"/>
        <v>047-004</v>
      </c>
      <c r="E952" s="604">
        <f t="shared" si="138"/>
        <v>47</v>
      </c>
      <c r="F952" s="32">
        <f>INDEX('Project Pipeline'!$B$8:$B$130,MATCH($B952,'Project Pipeline'!$A$7:$A$130,0),1)</f>
        <v>15000</v>
      </c>
      <c r="G952" s="32">
        <f>INDEX('Project Pipeline'!$B$8:$B$130,MATCH($B952,'Project Pipeline'!$A$7:$A$130,0)+3,1)*12</f>
        <v>6000</v>
      </c>
      <c r="H952" s="7">
        <f>(INDEX('Project Pipeline'!$B$8:$B$130,MATCH($B952,'Project Pipeline'!$A$7:$A$130,0)+6,1)*INDEX('Project Pipeline'!$B$8:$B$130,MATCH($B952,'Project Pipeline'!$A$7:$A$130,0)+13,1)+INDEX('Project Pipeline'!$B$8:$B$130,MATCH($B952,'Project Pipeline'!$A$7:$A$130,0)+7,1)*(INDEX('Project Pipeline'!$B$8:$B$130,MATCH($B952,'Project Pipeline'!$A$7:$A$130,0)+14,1)-INDEX('Project Pipeline'!$B$8:$B$130,MATCH($B952,'Project Pipeline'!$A$7:$A$130,0)+13,1)))/INDEX('Project Pipeline'!$B$8:$B$130,MATCH($B952,'Project Pipeline'!$A$7:$A$130,0)+14,1)</f>
        <v>0.75</v>
      </c>
      <c r="I952" s="6">
        <f>INDEX('Project Pipeline'!$B$8:$B$130,MATCH($B952,'Project Pipeline'!$A$7:$A$130,0)+13,1)</f>
        <v>71.513178015521419</v>
      </c>
      <c r="J952" s="6">
        <f>INDEX('Project Pipeline'!$B$8:$B$130,MATCH($B952,'Project Pipeline'!$A$7:$A$130,0)+14,1)</f>
        <v>96</v>
      </c>
    </row>
    <row r="953" spans="1:10" x14ac:dyDescent="0.2">
      <c r="A953" s="604">
        <f t="shared" si="142"/>
        <v>47</v>
      </c>
      <c r="B953" s="604" t="s">
        <v>463</v>
      </c>
      <c r="C953" s="2">
        <f t="shared" si="143"/>
        <v>5</v>
      </c>
      <c r="D953" s="28" t="str">
        <f t="shared" si="135"/>
        <v>047-005</v>
      </c>
      <c r="E953" s="604">
        <f t="shared" si="138"/>
        <v>48</v>
      </c>
      <c r="F953" s="32">
        <f>INDEX('Project Pipeline'!$B$8:$B$130,MATCH($B953,'Project Pipeline'!$A$7:$A$130,0),1)</f>
        <v>20000</v>
      </c>
      <c r="G953" s="32">
        <f>INDEX('Project Pipeline'!$B$8:$B$130,MATCH($B953,'Project Pipeline'!$A$7:$A$130,0)+3,1)*12</f>
        <v>30000</v>
      </c>
      <c r="H953" s="7">
        <f>(INDEX('Project Pipeline'!$B$8:$B$130,MATCH($B953,'Project Pipeline'!$A$7:$A$130,0)+6,1)*INDEX('Project Pipeline'!$B$8:$B$130,MATCH($B953,'Project Pipeline'!$A$7:$A$130,0)+13,1)+INDEX('Project Pipeline'!$B$8:$B$130,MATCH($B953,'Project Pipeline'!$A$7:$A$130,0)+7,1)*(INDEX('Project Pipeline'!$B$8:$B$130,MATCH($B953,'Project Pipeline'!$A$7:$A$130,0)+14,1)-INDEX('Project Pipeline'!$B$8:$B$130,MATCH($B953,'Project Pipeline'!$A$7:$A$130,0)+13,1)))/INDEX('Project Pipeline'!$B$8:$B$130,MATCH($B953,'Project Pipeline'!$A$7:$A$130,0)+14,1)</f>
        <v>0.75</v>
      </c>
      <c r="I953" s="6">
        <f>INDEX('Project Pipeline'!$B$8:$B$130,MATCH($B953,'Project Pipeline'!$A$7:$A$130,0)+13,1)</f>
        <v>28.691659673197091</v>
      </c>
      <c r="J953" s="6">
        <f>INDEX('Project Pipeline'!$B$8:$B$130,MATCH($B953,'Project Pipeline'!$A$7:$A$130,0)+14,1)</f>
        <v>60</v>
      </c>
    </row>
    <row r="954" spans="1:10" x14ac:dyDescent="0.2">
      <c r="A954" s="604">
        <f t="shared" si="142"/>
        <v>47</v>
      </c>
      <c r="B954" s="604" t="s">
        <v>463</v>
      </c>
      <c r="C954" s="2">
        <f t="shared" si="143"/>
        <v>6</v>
      </c>
      <c r="D954" s="28" t="str">
        <f t="shared" si="135"/>
        <v>047-006</v>
      </c>
      <c r="E954" s="604">
        <f t="shared" si="138"/>
        <v>48</v>
      </c>
      <c r="F954" s="32">
        <f>INDEX('Project Pipeline'!$B$8:$B$130,MATCH($B954,'Project Pipeline'!$A$7:$A$130,0),1)</f>
        <v>20000</v>
      </c>
      <c r="G954" s="32">
        <f>INDEX('Project Pipeline'!$B$8:$B$130,MATCH($B954,'Project Pipeline'!$A$7:$A$130,0)+3,1)*12</f>
        <v>30000</v>
      </c>
      <c r="H954" s="7">
        <f>(INDEX('Project Pipeline'!$B$8:$B$130,MATCH($B954,'Project Pipeline'!$A$7:$A$130,0)+6,1)*INDEX('Project Pipeline'!$B$8:$B$130,MATCH($B954,'Project Pipeline'!$A$7:$A$130,0)+13,1)+INDEX('Project Pipeline'!$B$8:$B$130,MATCH($B954,'Project Pipeline'!$A$7:$A$130,0)+7,1)*(INDEX('Project Pipeline'!$B$8:$B$130,MATCH($B954,'Project Pipeline'!$A$7:$A$130,0)+14,1)-INDEX('Project Pipeline'!$B$8:$B$130,MATCH($B954,'Project Pipeline'!$A$7:$A$130,0)+13,1)))/INDEX('Project Pipeline'!$B$8:$B$130,MATCH($B954,'Project Pipeline'!$A$7:$A$130,0)+14,1)</f>
        <v>0.75</v>
      </c>
      <c r="I954" s="6">
        <f>INDEX('Project Pipeline'!$B$8:$B$130,MATCH($B954,'Project Pipeline'!$A$7:$A$130,0)+13,1)</f>
        <v>28.691659673197091</v>
      </c>
      <c r="J954" s="6">
        <f>INDEX('Project Pipeline'!$B$8:$B$130,MATCH($B954,'Project Pipeline'!$A$7:$A$130,0)+14,1)</f>
        <v>60</v>
      </c>
    </row>
    <row r="955" spans="1:10" x14ac:dyDescent="0.2">
      <c r="A955" s="604">
        <f t="shared" si="142"/>
        <v>47</v>
      </c>
      <c r="B955" s="604" t="s">
        <v>463</v>
      </c>
      <c r="C955" s="2">
        <f t="shared" si="143"/>
        <v>7</v>
      </c>
      <c r="D955" s="28" t="str">
        <f t="shared" si="135"/>
        <v>047-007</v>
      </c>
      <c r="E955" s="604">
        <f t="shared" si="138"/>
        <v>49</v>
      </c>
      <c r="F955" s="32">
        <f>INDEX('Project Pipeline'!$B$8:$B$130,MATCH($B955,'Project Pipeline'!$A$7:$A$130,0),1)</f>
        <v>20000</v>
      </c>
      <c r="G955" s="32">
        <f>INDEX('Project Pipeline'!$B$8:$B$130,MATCH($B955,'Project Pipeline'!$A$7:$A$130,0)+3,1)*12</f>
        <v>30000</v>
      </c>
      <c r="H955" s="7">
        <f>(INDEX('Project Pipeline'!$B$8:$B$130,MATCH($B955,'Project Pipeline'!$A$7:$A$130,0)+6,1)*INDEX('Project Pipeline'!$B$8:$B$130,MATCH($B955,'Project Pipeline'!$A$7:$A$130,0)+13,1)+INDEX('Project Pipeline'!$B$8:$B$130,MATCH($B955,'Project Pipeline'!$A$7:$A$130,0)+7,1)*(INDEX('Project Pipeline'!$B$8:$B$130,MATCH($B955,'Project Pipeline'!$A$7:$A$130,0)+14,1)-INDEX('Project Pipeline'!$B$8:$B$130,MATCH($B955,'Project Pipeline'!$A$7:$A$130,0)+13,1)))/INDEX('Project Pipeline'!$B$8:$B$130,MATCH($B955,'Project Pipeline'!$A$7:$A$130,0)+14,1)</f>
        <v>0.75</v>
      </c>
      <c r="I955" s="6">
        <f>INDEX('Project Pipeline'!$B$8:$B$130,MATCH($B955,'Project Pipeline'!$A$7:$A$130,0)+13,1)</f>
        <v>28.691659673197091</v>
      </c>
      <c r="J955" s="6">
        <f>INDEX('Project Pipeline'!$B$8:$B$130,MATCH($B955,'Project Pipeline'!$A$7:$A$130,0)+14,1)</f>
        <v>60</v>
      </c>
    </row>
    <row r="956" spans="1:10" x14ac:dyDescent="0.2">
      <c r="A956" s="604">
        <f t="shared" si="142"/>
        <v>47</v>
      </c>
      <c r="B956" s="604" t="s">
        <v>463</v>
      </c>
      <c r="C956" s="2">
        <f t="shared" si="143"/>
        <v>8</v>
      </c>
      <c r="D956" s="28" t="str">
        <f t="shared" si="135"/>
        <v>047-008</v>
      </c>
      <c r="E956" s="604">
        <f t="shared" si="138"/>
        <v>49</v>
      </c>
      <c r="F956" s="32">
        <f>INDEX('Project Pipeline'!$B$8:$B$130,MATCH($B956,'Project Pipeline'!$A$7:$A$130,0),1)</f>
        <v>20000</v>
      </c>
      <c r="G956" s="32">
        <f>INDEX('Project Pipeline'!$B$8:$B$130,MATCH($B956,'Project Pipeline'!$A$7:$A$130,0)+3,1)*12</f>
        <v>30000</v>
      </c>
      <c r="H956" s="7">
        <f>(INDEX('Project Pipeline'!$B$8:$B$130,MATCH($B956,'Project Pipeline'!$A$7:$A$130,0)+6,1)*INDEX('Project Pipeline'!$B$8:$B$130,MATCH($B956,'Project Pipeline'!$A$7:$A$130,0)+13,1)+INDEX('Project Pipeline'!$B$8:$B$130,MATCH($B956,'Project Pipeline'!$A$7:$A$130,0)+7,1)*(INDEX('Project Pipeline'!$B$8:$B$130,MATCH($B956,'Project Pipeline'!$A$7:$A$130,0)+14,1)-INDEX('Project Pipeline'!$B$8:$B$130,MATCH($B956,'Project Pipeline'!$A$7:$A$130,0)+13,1)))/INDEX('Project Pipeline'!$B$8:$B$130,MATCH($B956,'Project Pipeline'!$A$7:$A$130,0)+14,1)</f>
        <v>0.75</v>
      </c>
      <c r="I956" s="6">
        <f>INDEX('Project Pipeline'!$B$8:$B$130,MATCH($B956,'Project Pipeline'!$A$7:$A$130,0)+13,1)</f>
        <v>28.691659673197091</v>
      </c>
      <c r="J956" s="6">
        <f>INDEX('Project Pipeline'!$B$8:$B$130,MATCH($B956,'Project Pipeline'!$A$7:$A$130,0)+14,1)</f>
        <v>60</v>
      </c>
    </row>
    <row r="957" spans="1:10" x14ac:dyDescent="0.2">
      <c r="A957" s="604">
        <f t="shared" si="142"/>
        <v>47</v>
      </c>
      <c r="B957" s="604" t="s">
        <v>464</v>
      </c>
      <c r="C957" s="2">
        <f t="shared" si="143"/>
        <v>9</v>
      </c>
      <c r="D957" s="28" t="str">
        <f t="shared" si="135"/>
        <v>047-009</v>
      </c>
      <c r="E957" s="604">
        <f t="shared" si="138"/>
        <v>40</v>
      </c>
      <c r="F957" s="32">
        <f>INDEX('Project Pipeline'!$B$8:$B$130,MATCH($B957,'Project Pipeline'!$A$7:$A$130,0),1)</f>
        <v>10000</v>
      </c>
      <c r="G957" s="32">
        <f>INDEX('Project Pipeline'!$B$8:$B$130,MATCH($B957,'Project Pipeline'!$A$7:$A$130,0)+3,1)*12</f>
        <v>4800</v>
      </c>
      <c r="H957" s="7">
        <f>(INDEX('Project Pipeline'!$B$8:$B$130,MATCH($B957,'Project Pipeline'!$A$7:$A$130,0)+6,1)*INDEX('Project Pipeline'!$B$8:$B$130,MATCH($B957,'Project Pipeline'!$A$7:$A$130,0)+13,1)+INDEX('Project Pipeline'!$B$8:$B$130,MATCH($B957,'Project Pipeline'!$A$7:$A$130,0)+7,1)*(INDEX('Project Pipeline'!$B$8:$B$130,MATCH($B957,'Project Pipeline'!$A$7:$A$130,0)+14,1)-INDEX('Project Pipeline'!$B$8:$B$130,MATCH($B957,'Project Pipeline'!$A$7:$A$130,0)+13,1)))/INDEX('Project Pipeline'!$B$8:$B$130,MATCH($B957,'Project Pipeline'!$A$7:$A$130,0)+14,1)</f>
        <v>0.75</v>
      </c>
      <c r="I957" s="6">
        <f>INDEX('Project Pipeline'!$B$8:$B$130,MATCH($B957,'Project Pipeline'!$A$7:$A$130,0)+13,1)</f>
        <v>57.680135957776329</v>
      </c>
      <c r="J957" s="6">
        <f>INDEX('Project Pipeline'!$B$8:$B$130,MATCH($B957,'Project Pipeline'!$A$7:$A$130,0)+14,1)</f>
        <v>60</v>
      </c>
    </row>
    <row r="958" spans="1:10" x14ac:dyDescent="0.2">
      <c r="A958" s="604">
        <f t="shared" si="142"/>
        <v>47</v>
      </c>
      <c r="B958" s="604" t="s">
        <v>464</v>
      </c>
      <c r="C958" s="2">
        <f t="shared" si="143"/>
        <v>10</v>
      </c>
      <c r="D958" s="28" t="str">
        <f t="shared" si="135"/>
        <v>047-010</v>
      </c>
      <c r="E958" s="604">
        <f t="shared" si="138"/>
        <v>43</v>
      </c>
      <c r="F958" s="32">
        <f>INDEX('Project Pipeline'!$B$8:$B$130,MATCH($B958,'Project Pipeline'!$A$7:$A$130,0),1)</f>
        <v>10000</v>
      </c>
      <c r="G958" s="32">
        <f>INDEX('Project Pipeline'!$B$8:$B$130,MATCH($B958,'Project Pipeline'!$A$7:$A$130,0)+3,1)*12</f>
        <v>4800</v>
      </c>
      <c r="H958" s="7">
        <f>(INDEX('Project Pipeline'!$B$8:$B$130,MATCH($B958,'Project Pipeline'!$A$7:$A$130,0)+6,1)*INDEX('Project Pipeline'!$B$8:$B$130,MATCH($B958,'Project Pipeline'!$A$7:$A$130,0)+13,1)+INDEX('Project Pipeline'!$B$8:$B$130,MATCH($B958,'Project Pipeline'!$A$7:$A$130,0)+7,1)*(INDEX('Project Pipeline'!$B$8:$B$130,MATCH($B958,'Project Pipeline'!$A$7:$A$130,0)+14,1)-INDEX('Project Pipeline'!$B$8:$B$130,MATCH($B958,'Project Pipeline'!$A$7:$A$130,0)+13,1)))/INDEX('Project Pipeline'!$B$8:$B$130,MATCH($B958,'Project Pipeline'!$A$7:$A$130,0)+14,1)</f>
        <v>0.75</v>
      </c>
      <c r="I958" s="6">
        <f>INDEX('Project Pipeline'!$B$8:$B$130,MATCH($B958,'Project Pipeline'!$A$7:$A$130,0)+13,1)</f>
        <v>57.680135957776329</v>
      </c>
      <c r="J958" s="6">
        <f>INDEX('Project Pipeline'!$B$8:$B$130,MATCH($B958,'Project Pipeline'!$A$7:$A$130,0)+14,1)</f>
        <v>60</v>
      </c>
    </row>
    <row r="959" spans="1:10" x14ac:dyDescent="0.2">
      <c r="A959" s="604">
        <f t="shared" si="142"/>
        <v>47</v>
      </c>
      <c r="B959" s="604" t="s">
        <v>464</v>
      </c>
      <c r="C959" s="2">
        <f t="shared" si="143"/>
        <v>11</v>
      </c>
      <c r="D959" s="28" t="str">
        <f t="shared" si="135"/>
        <v>047-011</v>
      </c>
      <c r="E959" s="604">
        <f t="shared" si="138"/>
        <v>46</v>
      </c>
      <c r="F959" s="32">
        <f>INDEX('Project Pipeline'!$B$8:$B$130,MATCH($B959,'Project Pipeline'!$A$7:$A$130,0),1)</f>
        <v>10000</v>
      </c>
      <c r="G959" s="32">
        <f>INDEX('Project Pipeline'!$B$8:$B$130,MATCH($B959,'Project Pipeline'!$A$7:$A$130,0)+3,1)*12</f>
        <v>4800</v>
      </c>
      <c r="H959" s="7">
        <f>(INDEX('Project Pipeline'!$B$8:$B$130,MATCH($B959,'Project Pipeline'!$A$7:$A$130,0)+6,1)*INDEX('Project Pipeline'!$B$8:$B$130,MATCH($B959,'Project Pipeline'!$A$7:$A$130,0)+13,1)+INDEX('Project Pipeline'!$B$8:$B$130,MATCH($B959,'Project Pipeline'!$A$7:$A$130,0)+7,1)*(INDEX('Project Pipeline'!$B$8:$B$130,MATCH($B959,'Project Pipeline'!$A$7:$A$130,0)+14,1)-INDEX('Project Pipeline'!$B$8:$B$130,MATCH($B959,'Project Pipeline'!$A$7:$A$130,0)+13,1)))/INDEX('Project Pipeline'!$B$8:$B$130,MATCH($B959,'Project Pipeline'!$A$7:$A$130,0)+14,1)</f>
        <v>0.75</v>
      </c>
      <c r="I959" s="6">
        <f>INDEX('Project Pipeline'!$B$8:$B$130,MATCH($B959,'Project Pipeline'!$A$7:$A$130,0)+13,1)</f>
        <v>57.680135957776329</v>
      </c>
      <c r="J959" s="6">
        <f>INDEX('Project Pipeline'!$B$8:$B$130,MATCH($B959,'Project Pipeline'!$A$7:$A$130,0)+14,1)</f>
        <v>60</v>
      </c>
    </row>
    <row r="960" spans="1:10" x14ac:dyDescent="0.2">
      <c r="A960" s="604">
        <f t="shared" si="142"/>
        <v>47</v>
      </c>
      <c r="B960" s="604" t="s">
        <v>464</v>
      </c>
      <c r="C960" s="2">
        <f t="shared" si="143"/>
        <v>12</v>
      </c>
      <c r="D960" s="28" t="str">
        <f t="shared" si="135"/>
        <v>047-012</v>
      </c>
      <c r="E960" s="604">
        <f t="shared" si="138"/>
        <v>49</v>
      </c>
      <c r="F960" s="32">
        <f>INDEX('Project Pipeline'!$B$8:$B$130,MATCH($B960,'Project Pipeline'!$A$7:$A$130,0),1)</f>
        <v>10000</v>
      </c>
      <c r="G960" s="32">
        <f>INDEX('Project Pipeline'!$B$8:$B$130,MATCH($B960,'Project Pipeline'!$A$7:$A$130,0)+3,1)*12</f>
        <v>4800</v>
      </c>
      <c r="H960" s="7">
        <f>(INDEX('Project Pipeline'!$B$8:$B$130,MATCH($B960,'Project Pipeline'!$A$7:$A$130,0)+6,1)*INDEX('Project Pipeline'!$B$8:$B$130,MATCH($B960,'Project Pipeline'!$A$7:$A$130,0)+13,1)+INDEX('Project Pipeline'!$B$8:$B$130,MATCH($B960,'Project Pipeline'!$A$7:$A$130,0)+7,1)*(INDEX('Project Pipeline'!$B$8:$B$130,MATCH($B960,'Project Pipeline'!$A$7:$A$130,0)+14,1)-INDEX('Project Pipeline'!$B$8:$B$130,MATCH($B960,'Project Pipeline'!$A$7:$A$130,0)+13,1)))/INDEX('Project Pipeline'!$B$8:$B$130,MATCH($B960,'Project Pipeline'!$A$7:$A$130,0)+14,1)</f>
        <v>0.75</v>
      </c>
      <c r="I960" s="6">
        <f>INDEX('Project Pipeline'!$B$8:$B$130,MATCH($B960,'Project Pipeline'!$A$7:$A$130,0)+13,1)</f>
        <v>57.680135957776329</v>
      </c>
      <c r="J960" s="6">
        <f>INDEX('Project Pipeline'!$B$8:$B$130,MATCH($B960,'Project Pipeline'!$A$7:$A$130,0)+14,1)</f>
        <v>60</v>
      </c>
    </row>
    <row r="961" spans="1:10" x14ac:dyDescent="0.2">
      <c r="A961" s="604">
        <f t="shared" si="142"/>
        <v>47</v>
      </c>
      <c r="B961" s="604" t="s">
        <v>14</v>
      </c>
      <c r="C961" s="2">
        <f t="shared" si="143"/>
        <v>13</v>
      </c>
      <c r="D961" s="28" t="str">
        <f t="shared" si="135"/>
        <v>047-013</v>
      </c>
      <c r="E961" s="604">
        <f t="shared" si="138"/>
        <v>40</v>
      </c>
      <c r="F961" s="32">
        <f>INDEX('Project Pipeline'!$B$8:$B$130,MATCH($B961,'Project Pipeline'!$A$7:$A$130,0),1)</f>
        <v>2000</v>
      </c>
      <c r="G961" s="32">
        <f>INDEX('Project Pipeline'!$B$8:$B$130,MATCH($B961,'Project Pipeline'!$A$7:$A$130,0)+3,1)*12</f>
        <v>2400</v>
      </c>
      <c r="H961" s="7">
        <f>(INDEX('Project Pipeline'!$B$8:$B$130,MATCH($B961,'Project Pipeline'!$A$7:$A$130,0)+6,1)*INDEX('Project Pipeline'!$B$8:$B$130,MATCH($B961,'Project Pipeline'!$A$7:$A$130,0)+13,1)+INDEX('Project Pipeline'!$B$8:$B$130,MATCH($B961,'Project Pipeline'!$A$7:$A$130,0)+7,1)*(INDEX('Project Pipeline'!$B$8:$B$130,MATCH($B961,'Project Pipeline'!$A$7:$A$130,0)+14,1)-INDEX('Project Pipeline'!$B$8:$B$130,MATCH($B961,'Project Pipeline'!$A$7:$A$130,0)+13,1)))/INDEX('Project Pipeline'!$B$8:$B$130,MATCH($B961,'Project Pipeline'!$A$7:$A$130,0)+14,1)</f>
        <v>0.75</v>
      </c>
      <c r="I961" s="6">
        <f>INDEX('Project Pipeline'!$B$8:$B$130,MATCH($B961,'Project Pipeline'!$A$7:$A$130,0)+13,1)</f>
        <v>21.124739598583997</v>
      </c>
      <c r="J961" s="6">
        <f>INDEX('Project Pipeline'!$B$8:$B$130,MATCH($B961,'Project Pipeline'!$A$7:$A$130,0)+14,1)</f>
        <v>60</v>
      </c>
    </row>
    <row r="962" spans="1:10" x14ac:dyDescent="0.2">
      <c r="A962" s="604">
        <f t="shared" si="142"/>
        <v>47</v>
      </c>
      <c r="B962" s="604" t="s">
        <v>14</v>
      </c>
      <c r="C962" s="2">
        <f t="shared" si="143"/>
        <v>14</v>
      </c>
      <c r="D962" s="28" t="str">
        <f t="shared" si="135"/>
        <v>047-014</v>
      </c>
      <c r="E962" s="604">
        <f t="shared" si="138"/>
        <v>42</v>
      </c>
      <c r="F962" s="32">
        <f>INDEX('Project Pipeline'!$B$8:$B$130,MATCH($B962,'Project Pipeline'!$A$7:$A$130,0),1)</f>
        <v>2000</v>
      </c>
      <c r="G962" s="32">
        <f>INDEX('Project Pipeline'!$B$8:$B$130,MATCH($B962,'Project Pipeline'!$A$7:$A$130,0)+3,1)*12</f>
        <v>2400</v>
      </c>
      <c r="H962" s="7">
        <f>(INDEX('Project Pipeline'!$B$8:$B$130,MATCH($B962,'Project Pipeline'!$A$7:$A$130,0)+6,1)*INDEX('Project Pipeline'!$B$8:$B$130,MATCH($B962,'Project Pipeline'!$A$7:$A$130,0)+13,1)+INDEX('Project Pipeline'!$B$8:$B$130,MATCH($B962,'Project Pipeline'!$A$7:$A$130,0)+7,1)*(INDEX('Project Pipeline'!$B$8:$B$130,MATCH($B962,'Project Pipeline'!$A$7:$A$130,0)+14,1)-INDEX('Project Pipeline'!$B$8:$B$130,MATCH($B962,'Project Pipeline'!$A$7:$A$130,0)+13,1)))/INDEX('Project Pipeline'!$B$8:$B$130,MATCH($B962,'Project Pipeline'!$A$7:$A$130,0)+14,1)</f>
        <v>0.75</v>
      </c>
      <c r="I962" s="6">
        <f>INDEX('Project Pipeline'!$B$8:$B$130,MATCH($B962,'Project Pipeline'!$A$7:$A$130,0)+13,1)</f>
        <v>21.124739598583997</v>
      </c>
      <c r="J962" s="6">
        <f>INDEX('Project Pipeline'!$B$8:$B$130,MATCH($B962,'Project Pipeline'!$A$7:$A$130,0)+14,1)</f>
        <v>60</v>
      </c>
    </row>
    <row r="963" spans="1:10" x14ac:dyDescent="0.2">
      <c r="A963" s="604">
        <f t="shared" si="142"/>
        <v>47</v>
      </c>
      <c r="B963" s="604" t="s">
        <v>14</v>
      </c>
      <c r="C963" s="2">
        <f t="shared" si="143"/>
        <v>15</v>
      </c>
      <c r="D963" s="28" t="str">
        <f t="shared" si="135"/>
        <v>047-015</v>
      </c>
      <c r="E963" s="604">
        <f t="shared" si="138"/>
        <v>44</v>
      </c>
      <c r="F963" s="32">
        <f>INDEX('Project Pipeline'!$B$8:$B$130,MATCH($B963,'Project Pipeline'!$A$7:$A$130,0),1)</f>
        <v>2000</v>
      </c>
      <c r="G963" s="32">
        <f>INDEX('Project Pipeline'!$B$8:$B$130,MATCH($B963,'Project Pipeline'!$A$7:$A$130,0)+3,1)*12</f>
        <v>2400</v>
      </c>
      <c r="H963" s="7">
        <f>(INDEX('Project Pipeline'!$B$8:$B$130,MATCH($B963,'Project Pipeline'!$A$7:$A$130,0)+6,1)*INDEX('Project Pipeline'!$B$8:$B$130,MATCH($B963,'Project Pipeline'!$A$7:$A$130,0)+13,1)+INDEX('Project Pipeline'!$B$8:$B$130,MATCH($B963,'Project Pipeline'!$A$7:$A$130,0)+7,1)*(INDEX('Project Pipeline'!$B$8:$B$130,MATCH($B963,'Project Pipeline'!$A$7:$A$130,0)+14,1)-INDEX('Project Pipeline'!$B$8:$B$130,MATCH($B963,'Project Pipeline'!$A$7:$A$130,0)+13,1)))/INDEX('Project Pipeline'!$B$8:$B$130,MATCH($B963,'Project Pipeline'!$A$7:$A$130,0)+14,1)</f>
        <v>0.75</v>
      </c>
      <c r="I963" s="6">
        <f>INDEX('Project Pipeline'!$B$8:$B$130,MATCH($B963,'Project Pipeline'!$A$7:$A$130,0)+13,1)</f>
        <v>21.124739598583997</v>
      </c>
      <c r="J963" s="6">
        <f>INDEX('Project Pipeline'!$B$8:$B$130,MATCH($B963,'Project Pipeline'!$A$7:$A$130,0)+14,1)</f>
        <v>60</v>
      </c>
    </row>
    <row r="964" spans="1:10" x14ac:dyDescent="0.2">
      <c r="A964" s="604">
        <f t="shared" si="142"/>
        <v>47</v>
      </c>
      <c r="B964" s="604" t="s">
        <v>14</v>
      </c>
      <c r="C964" s="2">
        <f t="shared" si="143"/>
        <v>16</v>
      </c>
      <c r="D964" s="28" t="str">
        <f t="shared" si="135"/>
        <v>047-016</v>
      </c>
      <c r="E964" s="604">
        <f t="shared" si="138"/>
        <v>46</v>
      </c>
      <c r="F964" s="32">
        <f>INDEX('Project Pipeline'!$B$8:$B$130,MATCH($B964,'Project Pipeline'!$A$7:$A$130,0),1)</f>
        <v>2000</v>
      </c>
      <c r="G964" s="32">
        <f>INDEX('Project Pipeline'!$B$8:$B$130,MATCH($B964,'Project Pipeline'!$A$7:$A$130,0)+3,1)*12</f>
        <v>2400</v>
      </c>
      <c r="H964" s="7">
        <f>(INDEX('Project Pipeline'!$B$8:$B$130,MATCH($B964,'Project Pipeline'!$A$7:$A$130,0)+6,1)*INDEX('Project Pipeline'!$B$8:$B$130,MATCH($B964,'Project Pipeline'!$A$7:$A$130,0)+13,1)+INDEX('Project Pipeline'!$B$8:$B$130,MATCH($B964,'Project Pipeline'!$A$7:$A$130,0)+7,1)*(INDEX('Project Pipeline'!$B$8:$B$130,MATCH($B964,'Project Pipeline'!$A$7:$A$130,0)+14,1)-INDEX('Project Pipeline'!$B$8:$B$130,MATCH($B964,'Project Pipeline'!$A$7:$A$130,0)+13,1)))/INDEX('Project Pipeline'!$B$8:$B$130,MATCH($B964,'Project Pipeline'!$A$7:$A$130,0)+14,1)</f>
        <v>0.75</v>
      </c>
      <c r="I964" s="6">
        <f>INDEX('Project Pipeline'!$B$8:$B$130,MATCH($B964,'Project Pipeline'!$A$7:$A$130,0)+13,1)</f>
        <v>21.124739598583997</v>
      </c>
      <c r="J964" s="6">
        <f>INDEX('Project Pipeline'!$B$8:$B$130,MATCH($B964,'Project Pipeline'!$A$7:$A$130,0)+14,1)</f>
        <v>60</v>
      </c>
    </row>
    <row r="965" spans="1:10" x14ac:dyDescent="0.2">
      <c r="A965" s="604">
        <f t="shared" si="142"/>
        <v>47</v>
      </c>
      <c r="B965" s="604" t="s">
        <v>14</v>
      </c>
      <c r="C965" s="2">
        <f t="shared" si="143"/>
        <v>17</v>
      </c>
      <c r="D965" s="28" t="str">
        <f t="shared" si="135"/>
        <v>047-017</v>
      </c>
      <c r="E965" s="604">
        <f t="shared" si="138"/>
        <v>48</v>
      </c>
      <c r="F965" s="32">
        <f>INDEX('Project Pipeline'!$B$8:$B$130,MATCH($B965,'Project Pipeline'!$A$7:$A$130,0),1)</f>
        <v>2000</v>
      </c>
      <c r="G965" s="32">
        <f>INDEX('Project Pipeline'!$B$8:$B$130,MATCH($B965,'Project Pipeline'!$A$7:$A$130,0)+3,1)*12</f>
        <v>2400</v>
      </c>
      <c r="H965" s="7">
        <f>(INDEX('Project Pipeline'!$B$8:$B$130,MATCH($B965,'Project Pipeline'!$A$7:$A$130,0)+6,1)*INDEX('Project Pipeline'!$B$8:$B$130,MATCH($B965,'Project Pipeline'!$A$7:$A$130,0)+13,1)+INDEX('Project Pipeline'!$B$8:$B$130,MATCH($B965,'Project Pipeline'!$A$7:$A$130,0)+7,1)*(INDEX('Project Pipeline'!$B$8:$B$130,MATCH($B965,'Project Pipeline'!$A$7:$A$130,0)+14,1)-INDEX('Project Pipeline'!$B$8:$B$130,MATCH($B965,'Project Pipeline'!$A$7:$A$130,0)+13,1)))/INDEX('Project Pipeline'!$B$8:$B$130,MATCH($B965,'Project Pipeline'!$A$7:$A$130,0)+14,1)</f>
        <v>0.75</v>
      </c>
      <c r="I965" s="6">
        <f>INDEX('Project Pipeline'!$B$8:$B$130,MATCH($B965,'Project Pipeline'!$A$7:$A$130,0)+13,1)</f>
        <v>21.124739598583997</v>
      </c>
      <c r="J965" s="6">
        <f>INDEX('Project Pipeline'!$B$8:$B$130,MATCH($B965,'Project Pipeline'!$A$7:$A$130,0)+14,1)</f>
        <v>60</v>
      </c>
    </row>
    <row r="966" spans="1:10" x14ac:dyDescent="0.2">
      <c r="A966" s="604">
        <f t="shared" si="142"/>
        <v>47</v>
      </c>
      <c r="B966" s="604" t="s">
        <v>14</v>
      </c>
      <c r="C966" s="2">
        <f t="shared" si="143"/>
        <v>18</v>
      </c>
      <c r="D966" s="28" t="str">
        <f t="shared" si="135"/>
        <v>047-018</v>
      </c>
      <c r="E966" s="604">
        <f t="shared" si="138"/>
        <v>50</v>
      </c>
      <c r="F966" s="32">
        <f>INDEX('Project Pipeline'!$B$8:$B$130,MATCH($B966,'Project Pipeline'!$A$7:$A$130,0),1)</f>
        <v>2000</v>
      </c>
      <c r="G966" s="32">
        <f>INDEX('Project Pipeline'!$B$8:$B$130,MATCH($B966,'Project Pipeline'!$A$7:$A$130,0)+3,1)*12</f>
        <v>2400</v>
      </c>
      <c r="H966" s="7">
        <f>(INDEX('Project Pipeline'!$B$8:$B$130,MATCH($B966,'Project Pipeline'!$A$7:$A$130,0)+6,1)*INDEX('Project Pipeline'!$B$8:$B$130,MATCH($B966,'Project Pipeline'!$A$7:$A$130,0)+13,1)+INDEX('Project Pipeline'!$B$8:$B$130,MATCH($B966,'Project Pipeline'!$A$7:$A$130,0)+7,1)*(INDEX('Project Pipeline'!$B$8:$B$130,MATCH($B966,'Project Pipeline'!$A$7:$A$130,0)+14,1)-INDEX('Project Pipeline'!$B$8:$B$130,MATCH($B966,'Project Pipeline'!$A$7:$A$130,0)+13,1)))/INDEX('Project Pipeline'!$B$8:$B$130,MATCH($B966,'Project Pipeline'!$A$7:$A$130,0)+14,1)</f>
        <v>0.75</v>
      </c>
      <c r="I966" s="6">
        <f>INDEX('Project Pipeline'!$B$8:$B$130,MATCH($B966,'Project Pipeline'!$A$7:$A$130,0)+13,1)</f>
        <v>21.124739598583997</v>
      </c>
      <c r="J966" s="6">
        <f>INDEX('Project Pipeline'!$B$8:$B$130,MATCH($B966,'Project Pipeline'!$A$7:$A$130,0)+14,1)</f>
        <v>60</v>
      </c>
    </row>
    <row r="967" spans="1:10" x14ac:dyDescent="0.2">
      <c r="A967" s="604">
        <f t="shared" si="142"/>
        <v>47</v>
      </c>
      <c r="B967" s="604" t="s">
        <v>41</v>
      </c>
      <c r="C967" s="2">
        <f t="shared" si="143"/>
        <v>19</v>
      </c>
      <c r="D967" s="28" t="str">
        <f t="shared" si="135"/>
        <v>047-019</v>
      </c>
      <c r="E967" s="604">
        <f t="shared" si="138"/>
        <v>44</v>
      </c>
      <c r="F967" s="32">
        <f>INDEX('Project Pipeline'!$B$8:$B$130,MATCH($B967,'Project Pipeline'!$A$7:$A$130,0),1)</f>
        <v>25000</v>
      </c>
      <c r="G967" s="32">
        <f>INDEX('Project Pipeline'!$B$8:$B$130,MATCH($B967,'Project Pipeline'!$A$7:$A$130,0)+3,1)*12</f>
        <v>24000</v>
      </c>
      <c r="H967" s="7">
        <f>(INDEX('Project Pipeline'!$B$8:$B$130,MATCH($B967,'Project Pipeline'!$A$7:$A$130,0)+6,1)*INDEX('Project Pipeline'!$B$8:$B$130,MATCH($B967,'Project Pipeline'!$A$7:$A$130,0)+13,1)+INDEX('Project Pipeline'!$B$8:$B$130,MATCH($B967,'Project Pipeline'!$A$7:$A$130,0)+7,1)*(INDEX('Project Pipeline'!$B$8:$B$130,MATCH($B967,'Project Pipeline'!$A$7:$A$130,0)+14,1)-INDEX('Project Pipeline'!$B$8:$B$130,MATCH($B967,'Project Pipeline'!$A$7:$A$130,0)+13,1)))/INDEX('Project Pipeline'!$B$8:$B$130,MATCH($B967,'Project Pipeline'!$A$7:$A$130,0)+14,1)</f>
        <v>0.74999999999999989</v>
      </c>
      <c r="I967" s="6">
        <f>INDEX('Project Pipeline'!$B$8:$B$130,MATCH($B967,'Project Pipeline'!$A$7:$A$130,0)+13,1)</f>
        <v>26.772988721793375</v>
      </c>
      <c r="J967" s="6">
        <f>INDEX('Project Pipeline'!$B$8:$B$130,MATCH($B967,'Project Pipeline'!$A$7:$A$130,0)+14,1)</f>
        <v>120</v>
      </c>
    </row>
    <row r="968" spans="1:10" x14ac:dyDescent="0.2">
      <c r="A968" s="604">
        <f t="shared" si="142"/>
        <v>47</v>
      </c>
      <c r="B968" s="604" t="s">
        <v>41</v>
      </c>
      <c r="C968" s="2">
        <f t="shared" si="143"/>
        <v>20</v>
      </c>
      <c r="D968" s="28" t="str">
        <f t="shared" si="135"/>
        <v>047-020</v>
      </c>
      <c r="E968" s="604">
        <f t="shared" si="138"/>
        <v>50</v>
      </c>
      <c r="F968" s="32">
        <f>INDEX('Project Pipeline'!$B$8:$B$130,MATCH($B968,'Project Pipeline'!$A$7:$A$130,0),1)</f>
        <v>25000</v>
      </c>
      <c r="G968" s="32">
        <f>INDEX('Project Pipeline'!$B$8:$B$130,MATCH($B968,'Project Pipeline'!$A$7:$A$130,0)+3,1)*12</f>
        <v>24000</v>
      </c>
      <c r="H968" s="7">
        <f>(INDEX('Project Pipeline'!$B$8:$B$130,MATCH($B968,'Project Pipeline'!$A$7:$A$130,0)+6,1)*INDEX('Project Pipeline'!$B$8:$B$130,MATCH($B968,'Project Pipeline'!$A$7:$A$130,0)+13,1)+INDEX('Project Pipeline'!$B$8:$B$130,MATCH($B968,'Project Pipeline'!$A$7:$A$130,0)+7,1)*(INDEX('Project Pipeline'!$B$8:$B$130,MATCH($B968,'Project Pipeline'!$A$7:$A$130,0)+14,1)-INDEX('Project Pipeline'!$B$8:$B$130,MATCH($B968,'Project Pipeline'!$A$7:$A$130,0)+13,1)))/INDEX('Project Pipeline'!$B$8:$B$130,MATCH($B968,'Project Pipeline'!$A$7:$A$130,0)+14,1)</f>
        <v>0.74999999999999989</v>
      </c>
      <c r="I968" s="6">
        <f>INDEX('Project Pipeline'!$B$8:$B$130,MATCH($B968,'Project Pipeline'!$A$7:$A$130,0)+13,1)</f>
        <v>26.772988721793375</v>
      </c>
      <c r="J968" s="6">
        <f>INDEX('Project Pipeline'!$B$8:$B$130,MATCH($B968,'Project Pipeline'!$A$7:$A$130,0)+14,1)</f>
        <v>120</v>
      </c>
    </row>
    <row r="969" spans="1:10" x14ac:dyDescent="0.2">
      <c r="A969" s="604">
        <f>A949+1</f>
        <v>48</v>
      </c>
      <c r="B969" s="604" t="s">
        <v>15</v>
      </c>
      <c r="C969" s="2">
        <v>1</v>
      </c>
      <c r="D969" s="28" t="str">
        <f t="shared" ref="D969:D1032" si="144">TEXT(A969,"000")&amp;"-"&amp;TEXT(C969,"000")</f>
        <v>048-001</v>
      </c>
      <c r="E969" s="604">
        <f t="shared" si="138"/>
        <v>38</v>
      </c>
      <c r="F969" s="32">
        <f>INDEX('Project Pipeline'!$B$8:$B$130,MATCH($B969,'Project Pipeline'!$A$7:$A$130,0),1)</f>
        <v>15000</v>
      </c>
      <c r="G969" s="32">
        <f>INDEX('Project Pipeline'!$B$8:$B$130,MATCH($B969,'Project Pipeline'!$A$7:$A$130,0)+3,1)*12</f>
        <v>6000</v>
      </c>
      <c r="H969" s="7">
        <f>(INDEX('Project Pipeline'!$B$8:$B$130,MATCH($B969,'Project Pipeline'!$A$7:$A$130,0)+6,1)*INDEX('Project Pipeline'!$B$8:$B$130,MATCH($B969,'Project Pipeline'!$A$7:$A$130,0)+13,1)+INDEX('Project Pipeline'!$B$8:$B$130,MATCH($B969,'Project Pipeline'!$A$7:$A$130,0)+7,1)*(INDEX('Project Pipeline'!$B$8:$B$130,MATCH($B969,'Project Pipeline'!$A$7:$A$130,0)+14,1)-INDEX('Project Pipeline'!$B$8:$B$130,MATCH($B969,'Project Pipeline'!$A$7:$A$130,0)+13,1)))/INDEX('Project Pipeline'!$B$8:$B$130,MATCH($B969,'Project Pipeline'!$A$7:$A$130,0)+14,1)</f>
        <v>0.75</v>
      </c>
      <c r="I969" s="6">
        <f>INDEX('Project Pipeline'!$B$8:$B$130,MATCH($B969,'Project Pipeline'!$A$7:$A$130,0)+13,1)</f>
        <v>71.513178015521419</v>
      </c>
      <c r="J969" s="6">
        <f>INDEX('Project Pipeline'!$B$8:$B$130,MATCH($B969,'Project Pipeline'!$A$7:$A$130,0)+14,1)</f>
        <v>96</v>
      </c>
    </row>
    <row r="970" spans="1:10" x14ac:dyDescent="0.2">
      <c r="A970" s="604">
        <f t="shared" ref="A970:A988" si="145">A950+1</f>
        <v>48</v>
      </c>
      <c r="B970" s="604" t="s">
        <v>15</v>
      </c>
      <c r="C970" s="2">
        <f t="shared" ref="C970:C988" si="146">C969+1</f>
        <v>2</v>
      </c>
      <c r="D970" s="28" t="str">
        <f t="shared" si="144"/>
        <v>048-002</v>
      </c>
      <c r="E970" s="604">
        <f t="shared" si="138"/>
        <v>42</v>
      </c>
      <c r="F970" s="32">
        <f>INDEX('Project Pipeline'!$B$8:$B$130,MATCH($B970,'Project Pipeline'!$A$7:$A$130,0),1)</f>
        <v>15000</v>
      </c>
      <c r="G970" s="32">
        <f>INDEX('Project Pipeline'!$B$8:$B$130,MATCH($B970,'Project Pipeline'!$A$7:$A$130,0)+3,1)*12</f>
        <v>6000</v>
      </c>
      <c r="H970" s="7">
        <f>(INDEX('Project Pipeline'!$B$8:$B$130,MATCH($B970,'Project Pipeline'!$A$7:$A$130,0)+6,1)*INDEX('Project Pipeline'!$B$8:$B$130,MATCH($B970,'Project Pipeline'!$A$7:$A$130,0)+13,1)+INDEX('Project Pipeline'!$B$8:$B$130,MATCH($B970,'Project Pipeline'!$A$7:$A$130,0)+7,1)*(INDEX('Project Pipeline'!$B$8:$B$130,MATCH($B970,'Project Pipeline'!$A$7:$A$130,0)+14,1)-INDEX('Project Pipeline'!$B$8:$B$130,MATCH($B970,'Project Pipeline'!$A$7:$A$130,0)+13,1)))/INDEX('Project Pipeline'!$B$8:$B$130,MATCH($B970,'Project Pipeline'!$A$7:$A$130,0)+14,1)</f>
        <v>0.75</v>
      </c>
      <c r="I970" s="6">
        <f>INDEX('Project Pipeline'!$B$8:$B$130,MATCH($B970,'Project Pipeline'!$A$7:$A$130,0)+13,1)</f>
        <v>71.513178015521419</v>
      </c>
      <c r="J970" s="6">
        <f>INDEX('Project Pipeline'!$B$8:$B$130,MATCH($B970,'Project Pipeline'!$A$7:$A$130,0)+14,1)</f>
        <v>96</v>
      </c>
    </row>
    <row r="971" spans="1:10" x14ac:dyDescent="0.2">
      <c r="A971" s="604">
        <f t="shared" si="145"/>
        <v>48</v>
      </c>
      <c r="B971" s="604" t="s">
        <v>15</v>
      </c>
      <c r="C971" s="2">
        <f t="shared" si="146"/>
        <v>3</v>
      </c>
      <c r="D971" s="28" t="str">
        <f t="shared" si="144"/>
        <v>048-003</v>
      </c>
      <c r="E971" s="604">
        <f t="shared" si="138"/>
        <v>45</v>
      </c>
      <c r="F971" s="32">
        <f>INDEX('Project Pipeline'!$B$8:$B$130,MATCH($B971,'Project Pipeline'!$A$7:$A$130,0),1)</f>
        <v>15000</v>
      </c>
      <c r="G971" s="32">
        <f>INDEX('Project Pipeline'!$B$8:$B$130,MATCH($B971,'Project Pipeline'!$A$7:$A$130,0)+3,1)*12</f>
        <v>6000</v>
      </c>
      <c r="H971" s="7">
        <f>(INDEX('Project Pipeline'!$B$8:$B$130,MATCH($B971,'Project Pipeline'!$A$7:$A$130,0)+6,1)*INDEX('Project Pipeline'!$B$8:$B$130,MATCH($B971,'Project Pipeline'!$A$7:$A$130,0)+13,1)+INDEX('Project Pipeline'!$B$8:$B$130,MATCH($B971,'Project Pipeline'!$A$7:$A$130,0)+7,1)*(INDEX('Project Pipeline'!$B$8:$B$130,MATCH($B971,'Project Pipeline'!$A$7:$A$130,0)+14,1)-INDEX('Project Pipeline'!$B$8:$B$130,MATCH($B971,'Project Pipeline'!$A$7:$A$130,0)+13,1)))/INDEX('Project Pipeline'!$B$8:$B$130,MATCH($B971,'Project Pipeline'!$A$7:$A$130,0)+14,1)</f>
        <v>0.75</v>
      </c>
      <c r="I971" s="6">
        <f>INDEX('Project Pipeline'!$B$8:$B$130,MATCH($B971,'Project Pipeline'!$A$7:$A$130,0)+13,1)</f>
        <v>71.513178015521419</v>
      </c>
      <c r="J971" s="6">
        <f>INDEX('Project Pipeline'!$B$8:$B$130,MATCH($B971,'Project Pipeline'!$A$7:$A$130,0)+14,1)</f>
        <v>96</v>
      </c>
    </row>
    <row r="972" spans="1:10" x14ac:dyDescent="0.2">
      <c r="A972" s="604">
        <f t="shared" si="145"/>
        <v>48</v>
      </c>
      <c r="B972" s="604" t="s">
        <v>15</v>
      </c>
      <c r="C972" s="2">
        <f t="shared" si="146"/>
        <v>4</v>
      </c>
      <c r="D972" s="28" t="str">
        <f t="shared" si="144"/>
        <v>048-004</v>
      </c>
      <c r="E972" s="604">
        <f t="shared" si="138"/>
        <v>47</v>
      </c>
      <c r="F972" s="32">
        <f>INDEX('Project Pipeline'!$B$8:$B$130,MATCH($B972,'Project Pipeline'!$A$7:$A$130,0),1)</f>
        <v>15000</v>
      </c>
      <c r="G972" s="32">
        <f>INDEX('Project Pipeline'!$B$8:$B$130,MATCH($B972,'Project Pipeline'!$A$7:$A$130,0)+3,1)*12</f>
        <v>6000</v>
      </c>
      <c r="H972" s="7">
        <f>(INDEX('Project Pipeline'!$B$8:$B$130,MATCH($B972,'Project Pipeline'!$A$7:$A$130,0)+6,1)*INDEX('Project Pipeline'!$B$8:$B$130,MATCH($B972,'Project Pipeline'!$A$7:$A$130,0)+13,1)+INDEX('Project Pipeline'!$B$8:$B$130,MATCH($B972,'Project Pipeline'!$A$7:$A$130,0)+7,1)*(INDEX('Project Pipeline'!$B$8:$B$130,MATCH($B972,'Project Pipeline'!$A$7:$A$130,0)+14,1)-INDEX('Project Pipeline'!$B$8:$B$130,MATCH($B972,'Project Pipeline'!$A$7:$A$130,0)+13,1)))/INDEX('Project Pipeline'!$B$8:$B$130,MATCH($B972,'Project Pipeline'!$A$7:$A$130,0)+14,1)</f>
        <v>0.75</v>
      </c>
      <c r="I972" s="6">
        <f>INDEX('Project Pipeline'!$B$8:$B$130,MATCH($B972,'Project Pipeline'!$A$7:$A$130,0)+13,1)</f>
        <v>71.513178015521419</v>
      </c>
      <c r="J972" s="6">
        <f>INDEX('Project Pipeline'!$B$8:$B$130,MATCH($B972,'Project Pipeline'!$A$7:$A$130,0)+14,1)</f>
        <v>96</v>
      </c>
    </row>
    <row r="973" spans="1:10" x14ac:dyDescent="0.2">
      <c r="A973" s="604">
        <f t="shared" si="145"/>
        <v>48</v>
      </c>
      <c r="B973" s="604" t="s">
        <v>463</v>
      </c>
      <c r="C973" s="2">
        <f t="shared" si="146"/>
        <v>5</v>
      </c>
      <c r="D973" s="28" t="str">
        <f t="shared" si="144"/>
        <v>048-005</v>
      </c>
      <c r="E973" s="604">
        <f t="shared" si="138"/>
        <v>48</v>
      </c>
      <c r="F973" s="32">
        <f>INDEX('Project Pipeline'!$B$8:$B$130,MATCH($B973,'Project Pipeline'!$A$7:$A$130,0),1)</f>
        <v>20000</v>
      </c>
      <c r="G973" s="32">
        <f>INDEX('Project Pipeline'!$B$8:$B$130,MATCH($B973,'Project Pipeline'!$A$7:$A$130,0)+3,1)*12</f>
        <v>30000</v>
      </c>
      <c r="H973" s="7">
        <f>(INDEX('Project Pipeline'!$B$8:$B$130,MATCH($B973,'Project Pipeline'!$A$7:$A$130,0)+6,1)*INDEX('Project Pipeline'!$B$8:$B$130,MATCH($B973,'Project Pipeline'!$A$7:$A$130,0)+13,1)+INDEX('Project Pipeline'!$B$8:$B$130,MATCH($B973,'Project Pipeline'!$A$7:$A$130,0)+7,1)*(INDEX('Project Pipeline'!$B$8:$B$130,MATCH($B973,'Project Pipeline'!$A$7:$A$130,0)+14,1)-INDEX('Project Pipeline'!$B$8:$B$130,MATCH($B973,'Project Pipeline'!$A$7:$A$130,0)+13,1)))/INDEX('Project Pipeline'!$B$8:$B$130,MATCH($B973,'Project Pipeline'!$A$7:$A$130,0)+14,1)</f>
        <v>0.75</v>
      </c>
      <c r="I973" s="6">
        <f>INDEX('Project Pipeline'!$B$8:$B$130,MATCH($B973,'Project Pipeline'!$A$7:$A$130,0)+13,1)</f>
        <v>28.691659673197091</v>
      </c>
      <c r="J973" s="6">
        <f>INDEX('Project Pipeline'!$B$8:$B$130,MATCH($B973,'Project Pipeline'!$A$7:$A$130,0)+14,1)</f>
        <v>60</v>
      </c>
    </row>
    <row r="974" spans="1:10" x14ac:dyDescent="0.2">
      <c r="A974" s="604">
        <f t="shared" si="145"/>
        <v>48</v>
      </c>
      <c r="B974" s="604" t="s">
        <v>463</v>
      </c>
      <c r="C974" s="2">
        <f t="shared" si="146"/>
        <v>6</v>
      </c>
      <c r="D974" s="28" t="str">
        <f t="shared" si="144"/>
        <v>048-006</v>
      </c>
      <c r="E974" s="604">
        <f t="shared" si="138"/>
        <v>48</v>
      </c>
      <c r="F974" s="32">
        <f>INDEX('Project Pipeline'!$B$8:$B$130,MATCH($B974,'Project Pipeline'!$A$7:$A$130,0),1)</f>
        <v>20000</v>
      </c>
      <c r="G974" s="32">
        <f>INDEX('Project Pipeline'!$B$8:$B$130,MATCH($B974,'Project Pipeline'!$A$7:$A$130,0)+3,1)*12</f>
        <v>30000</v>
      </c>
      <c r="H974" s="7">
        <f>(INDEX('Project Pipeline'!$B$8:$B$130,MATCH($B974,'Project Pipeline'!$A$7:$A$130,0)+6,1)*INDEX('Project Pipeline'!$B$8:$B$130,MATCH($B974,'Project Pipeline'!$A$7:$A$130,0)+13,1)+INDEX('Project Pipeline'!$B$8:$B$130,MATCH($B974,'Project Pipeline'!$A$7:$A$130,0)+7,1)*(INDEX('Project Pipeline'!$B$8:$B$130,MATCH($B974,'Project Pipeline'!$A$7:$A$130,0)+14,1)-INDEX('Project Pipeline'!$B$8:$B$130,MATCH($B974,'Project Pipeline'!$A$7:$A$130,0)+13,1)))/INDEX('Project Pipeline'!$B$8:$B$130,MATCH($B974,'Project Pipeline'!$A$7:$A$130,0)+14,1)</f>
        <v>0.75</v>
      </c>
      <c r="I974" s="6">
        <f>INDEX('Project Pipeline'!$B$8:$B$130,MATCH($B974,'Project Pipeline'!$A$7:$A$130,0)+13,1)</f>
        <v>28.691659673197091</v>
      </c>
      <c r="J974" s="6">
        <f>INDEX('Project Pipeline'!$B$8:$B$130,MATCH($B974,'Project Pipeline'!$A$7:$A$130,0)+14,1)</f>
        <v>60</v>
      </c>
    </row>
    <row r="975" spans="1:10" x14ac:dyDescent="0.2">
      <c r="A975" s="604">
        <f t="shared" si="145"/>
        <v>48</v>
      </c>
      <c r="B975" s="604" t="s">
        <v>463</v>
      </c>
      <c r="C975" s="2">
        <f t="shared" si="146"/>
        <v>7</v>
      </c>
      <c r="D975" s="28" t="str">
        <f t="shared" si="144"/>
        <v>048-007</v>
      </c>
      <c r="E975" s="604">
        <f t="shared" si="138"/>
        <v>49</v>
      </c>
      <c r="F975" s="32">
        <f>INDEX('Project Pipeline'!$B$8:$B$130,MATCH($B975,'Project Pipeline'!$A$7:$A$130,0),1)</f>
        <v>20000</v>
      </c>
      <c r="G975" s="32">
        <f>INDEX('Project Pipeline'!$B$8:$B$130,MATCH($B975,'Project Pipeline'!$A$7:$A$130,0)+3,1)*12</f>
        <v>30000</v>
      </c>
      <c r="H975" s="7">
        <f>(INDEX('Project Pipeline'!$B$8:$B$130,MATCH($B975,'Project Pipeline'!$A$7:$A$130,0)+6,1)*INDEX('Project Pipeline'!$B$8:$B$130,MATCH($B975,'Project Pipeline'!$A$7:$A$130,0)+13,1)+INDEX('Project Pipeline'!$B$8:$B$130,MATCH($B975,'Project Pipeline'!$A$7:$A$130,0)+7,1)*(INDEX('Project Pipeline'!$B$8:$B$130,MATCH($B975,'Project Pipeline'!$A$7:$A$130,0)+14,1)-INDEX('Project Pipeline'!$B$8:$B$130,MATCH($B975,'Project Pipeline'!$A$7:$A$130,0)+13,1)))/INDEX('Project Pipeline'!$B$8:$B$130,MATCH($B975,'Project Pipeline'!$A$7:$A$130,0)+14,1)</f>
        <v>0.75</v>
      </c>
      <c r="I975" s="6">
        <f>INDEX('Project Pipeline'!$B$8:$B$130,MATCH($B975,'Project Pipeline'!$A$7:$A$130,0)+13,1)</f>
        <v>28.691659673197091</v>
      </c>
      <c r="J975" s="6">
        <f>INDEX('Project Pipeline'!$B$8:$B$130,MATCH($B975,'Project Pipeline'!$A$7:$A$130,0)+14,1)</f>
        <v>60</v>
      </c>
    </row>
    <row r="976" spans="1:10" x14ac:dyDescent="0.2">
      <c r="A976" s="604">
        <f t="shared" si="145"/>
        <v>48</v>
      </c>
      <c r="B976" s="604" t="s">
        <v>463</v>
      </c>
      <c r="C976" s="2">
        <f t="shared" si="146"/>
        <v>8</v>
      </c>
      <c r="D976" s="28" t="str">
        <f t="shared" si="144"/>
        <v>048-008</v>
      </c>
      <c r="E976" s="604">
        <f t="shared" si="138"/>
        <v>49</v>
      </c>
      <c r="F976" s="32">
        <f>INDEX('Project Pipeline'!$B$8:$B$130,MATCH($B976,'Project Pipeline'!$A$7:$A$130,0),1)</f>
        <v>20000</v>
      </c>
      <c r="G976" s="32">
        <f>INDEX('Project Pipeline'!$B$8:$B$130,MATCH($B976,'Project Pipeline'!$A$7:$A$130,0)+3,1)*12</f>
        <v>30000</v>
      </c>
      <c r="H976" s="7">
        <f>(INDEX('Project Pipeline'!$B$8:$B$130,MATCH($B976,'Project Pipeline'!$A$7:$A$130,0)+6,1)*INDEX('Project Pipeline'!$B$8:$B$130,MATCH($B976,'Project Pipeline'!$A$7:$A$130,0)+13,1)+INDEX('Project Pipeline'!$B$8:$B$130,MATCH($B976,'Project Pipeline'!$A$7:$A$130,0)+7,1)*(INDEX('Project Pipeline'!$B$8:$B$130,MATCH($B976,'Project Pipeline'!$A$7:$A$130,0)+14,1)-INDEX('Project Pipeline'!$B$8:$B$130,MATCH($B976,'Project Pipeline'!$A$7:$A$130,0)+13,1)))/INDEX('Project Pipeline'!$B$8:$B$130,MATCH($B976,'Project Pipeline'!$A$7:$A$130,0)+14,1)</f>
        <v>0.75</v>
      </c>
      <c r="I976" s="6">
        <f>INDEX('Project Pipeline'!$B$8:$B$130,MATCH($B976,'Project Pipeline'!$A$7:$A$130,0)+13,1)</f>
        <v>28.691659673197091</v>
      </c>
      <c r="J976" s="6">
        <f>INDEX('Project Pipeline'!$B$8:$B$130,MATCH($B976,'Project Pipeline'!$A$7:$A$130,0)+14,1)</f>
        <v>60</v>
      </c>
    </row>
    <row r="977" spans="1:10" x14ac:dyDescent="0.2">
      <c r="A977" s="604">
        <f t="shared" si="145"/>
        <v>48</v>
      </c>
      <c r="B977" s="604" t="s">
        <v>464</v>
      </c>
      <c r="C977" s="2">
        <f t="shared" si="146"/>
        <v>9</v>
      </c>
      <c r="D977" s="28" t="str">
        <f t="shared" si="144"/>
        <v>048-009</v>
      </c>
      <c r="E977" s="604">
        <f t="shared" si="138"/>
        <v>40</v>
      </c>
      <c r="F977" s="32">
        <f>INDEX('Project Pipeline'!$B$8:$B$130,MATCH($B977,'Project Pipeline'!$A$7:$A$130,0),1)</f>
        <v>10000</v>
      </c>
      <c r="G977" s="32">
        <f>INDEX('Project Pipeline'!$B$8:$B$130,MATCH($B977,'Project Pipeline'!$A$7:$A$130,0)+3,1)*12</f>
        <v>4800</v>
      </c>
      <c r="H977" s="7">
        <f>(INDEX('Project Pipeline'!$B$8:$B$130,MATCH($B977,'Project Pipeline'!$A$7:$A$130,0)+6,1)*INDEX('Project Pipeline'!$B$8:$B$130,MATCH($B977,'Project Pipeline'!$A$7:$A$130,0)+13,1)+INDEX('Project Pipeline'!$B$8:$B$130,MATCH($B977,'Project Pipeline'!$A$7:$A$130,0)+7,1)*(INDEX('Project Pipeline'!$B$8:$B$130,MATCH($B977,'Project Pipeline'!$A$7:$A$130,0)+14,1)-INDEX('Project Pipeline'!$B$8:$B$130,MATCH($B977,'Project Pipeline'!$A$7:$A$130,0)+13,1)))/INDEX('Project Pipeline'!$B$8:$B$130,MATCH($B977,'Project Pipeline'!$A$7:$A$130,0)+14,1)</f>
        <v>0.75</v>
      </c>
      <c r="I977" s="6">
        <f>INDEX('Project Pipeline'!$B$8:$B$130,MATCH($B977,'Project Pipeline'!$A$7:$A$130,0)+13,1)</f>
        <v>57.680135957776329</v>
      </c>
      <c r="J977" s="6">
        <f>INDEX('Project Pipeline'!$B$8:$B$130,MATCH($B977,'Project Pipeline'!$A$7:$A$130,0)+14,1)</f>
        <v>60</v>
      </c>
    </row>
    <row r="978" spans="1:10" x14ac:dyDescent="0.2">
      <c r="A978" s="604">
        <f t="shared" si="145"/>
        <v>48</v>
      </c>
      <c r="B978" s="604" t="s">
        <v>464</v>
      </c>
      <c r="C978" s="2">
        <f t="shared" si="146"/>
        <v>10</v>
      </c>
      <c r="D978" s="28" t="str">
        <f t="shared" si="144"/>
        <v>048-010</v>
      </c>
      <c r="E978" s="604">
        <f t="shared" ref="E978:E1028" si="147">E958</f>
        <v>43</v>
      </c>
      <c r="F978" s="32">
        <f>INDEX('Project Pipeline'!$B$8:$B$130,MATCH($B978,'Project Pipeline'!$A$7:$A$130,0),1)</f>
        <v>10000</v>
      </c>
      <c r="G978" s="32">
        <f>INDEX('Project Pipeline'!$B$8:$B$130,MATCH($B978,'Project Pipeline'!$A$7:$A$130,0)+3,1)*12</f>
        <v>4800</v>
      </c>
      <c r="H978" s="7">
        <f>(INDEX('Project Pipeline'!$B$8:$B$130,MATCH($B978,'Project Pipeline'!$A$7:$A$130,0)+6,1)*INDEX('Project Pipeline'!$B$8:$B$130,MATCH($B978,'Project Pipeline'!$A$7:$A$130,0)+13,1)+INDEX('Project Pipeline'!$B$8:$B$130,MATCH($B978,'Project Pipeline'!$A$7:$A$130,0)+7,1)*(INDEX('Project Pipeline'!$B$8:$B$130,MATCH($B978,'Project Pipeline'!$A$7:$A$130,0)+14,1)-INDEX('Project Pipeline'!$B$8:$B$130,MATCH($B978,'Project Pipeline'!$A$7:$A$130,0)+13,1)))/INDEX('Project Pipeline'!$B$8:$B$130,MATCH($B978,'Project Pipeline'!$A$7:$A$130,0)+14,1)</f>
        <v>0.75</v>
      </c>
      <c r="I978" s="6">
        <f>INDEX('Project Pipeline'!$B$8:$B$130,MATCH($B978,'Project Pipeline'!$A$7:$A$130,0)+13,1)</f>
        <v>57.680135957776329</v>
      </c>
      <c r="J978" s="6">
        <f>INDEX('Project Pipeline'!$B$8:$B$130,MATCH($B978,'Project Pipeline'!$A$7:$A$130,0)+14,1)</f>
        <v>60</v>
      </c>
    </row>
    <row r="979" spans="1:10" x14ac:dyDescent="0.2">
      <c r="A979" s="604">
        <f t="shared" si="145"/>
        <v>48</v>
      </c>
      <c r="B979" s="604" t="s">
        <v>464</v>
      </c>
      <c r="C979" s="2">
        <f t="shared" si="146"/>
        <v>11</v>
      </c>
      <c r="D979" s="28" t="str">
        <f t="shared" si="144"/>
        <v>048-011</v>
      </c>
      <c r="E979" s="604">
        <f t="shared" si="147"/>
        <v>46</v>
      </c>
      <c r="F979" s="32">
        <f>INDEX('Project Pipeline'!$B$8:$B$130,MATCH($B979,'Project Pipeline'!$A$7:$A$130,0),1)</f>
        <v>10000</v>
      </c>
      <c r="G979" s="32">
        <f>INDEX('Project Pipeline'!$B$8:$B$130,MATCH($B979,'Project Pipeline'!$A$7:$A$130,0)+3,1)*12</f>
        <v>4800</v>
      </c>
      <c r="H979" s="7">
        <f>(INDEX('Project Pipeline'!$B$8:$B$130,MATCH($B979,'Project Pipeline'!$A$7:$A$130,0)+6,1)*INDEX('Project Pipeline'!$B$8:$B$130,MATCH($B979,'Project Pipeline'!$A$7:$A$130,0)+13,1)+INDEX('Project Pipeline'!$B$8:$B$130,MATCH($B979,'Project Pipeline'!$A$7:$A$130,0)+7,1)*(INDEX('Project Pipeline'!$B$8:$B$130,MATCH($B979,'Project Pipeline'!$A$7:$A$130,0)+14,1)-INDEX('Project Pipeline'!$B$8:$B$130,MATCH($B979,'Project Pipeline'!$A$7:$A$130,0)+13,1)))/INDEX('Project Pipeline'!$B$8:$B$130,MATCH($B979,'Project Pipeline'!$A$7:$A$130,0)+14,1)</f>
        <v>0.75</v>
      </c>
      <c r="I979" s="6">
        <f>INDEX('Project Pipeline'!$B$8:$B$130,MATCH($B979,'Project Pipeline'!$A$7:$A$130,0)+13,1)</f>
        <v>57.680135957776329</v>
      </c>
      <c r="J979" s="6">
        <f>INDEX('Project Pipeline'!$B$8:$B$130,MATCH($B979,'Project Pipeline'!$A$7:$A$130,0)+14,1)</f>
        <v>60</v>
      </c>
    </row>
    <row r="980" spans="1:10" x14ac:dyDescent="0.2">
      <c r="A980" s="604">
        <f t="shared" si="145"/>
        <v>48</v>
      </c>
      <c r="B980" s="604" t="s">
        <v>464</v>
      </c>
      <c r="C980" s="2">
        <f t="shared" si="146"/>
        <v>12</v>
      </c>
      <c r="D980" s="28" t="str">
        <f t="shared" si="144"/>
        <v>048-012</v>
      </c>
      <c r="E980" s="604">
        <f t="shared" si="147"/>
        <v>49</v>
      </c>
      <c r="F980" s="32">
        <f>INDEX('Project Pipeline'!$B$8:$B$130,MATCH($B980,'Project Pipeline'!$A$7:$A$130,0),1)</f>
        <v>10000</v>
      </c>
      <c r="G980" s="32">
        <f>INDEX('Project Pipeline'!$B$8:$B$130,MATCH($B980,'Project Pipeline'!$A$7:$A$130,0)+3,1)*12</f>
        <v>4800</v>
      </c>
      <c r="H980" s="7">
        <f>(INDEX('Project Pipeline'!$B$8:$B$130,MATCH($B980,'Project Pipeline'!$A$7:$A$130,0)+6,1)*INDEX('Project Pipeline'!$B$8:$B$130,MATCH($B980,'Project Pipeline'!$A$7:$A$130,0)+13,1)+INDEX('Project Pipeline'!$B$8:$B$130,MATCH($B980,'Project Pipeline'!$A$7:$A$130,0)+7,1)*(INDEX('Project Pipeline'!$B$8:$B$130,MATCH($B980,'Project Pipeline'!$A$7:$A$130,0)+14,1)-INDEX('Project Pipeline'!$B$8:$B$130,MATCH($B980,'Project Pipeline'!$A$7:$A$130,0)+13,1)))/INDEX('Project Pipeline'!$B$8:$B$130,MATCH($B980,'Project Pipeline'!$A$7:$A$130,0)+14,1)</f>
        <v>0.75</v>
      </c>
      <c r="I980" s="6">
        <f>INDEX('Project Pipeline'!$B$8:$B$130,MATCH($B980,'Project Pipeline'!$A$7:$A$130,0)+13,1)</f>
        <v>57.680135957776329</v>
      </c>
      <c r="J980" s="6">
        <f>INDEX('Project Pipeline'!$B$8:$B$130,MATCH($B980,'Project Pipeline'!$A$7:$A$130,0)+14,1)</f>
        <v>60</v>
      </c>
    </row>
    <row r="981" spans="1:10" x14ac:dyDescent="0.2">
      <c r="A981" s="604">
        <f t="shared" si="145"/>
        <v>48</v>
      </c>
      <c r="B981" s="604" t="s">
        <v>14</v>
      </c>
      <c r="C981" s="2">
        <f t="shared" si="146"/>
        <v>13</v>
      </c>
      <c r="D981" s="28" t="str">
        <f t="shared" si="144"/>
        <v>048-013</v>
      </c>
      <c r="E981" s="604">
        <f t="shared" si="147"/>
        <v>40</v>
      </c>
      <c r="F981" s="32">
        <f>INDEX('Project Pipeline'!$B$8:$B$130,MATCH($B981,'Project Pipeline'!$A$7:$A$130,0),1)</f>
        <v>2000</v>
      </c>
      <c r="G981" s="32">
        <f>INDEX('Project Pipeline'!$B$8:$B$130,MATCH($B981,'Project Pipeline'!$A$7:$A$130,0)+3,1)*12</f>
        <v>2400</v>
      </c>
      <c r="H981" s="7">
        <f>(INDEX('Project Pipeline'!$B$8:$B$130,MATCH($B981,'Project Pipeline'!$A$7:$A$130,0)+6,1)*INDEX('Project Pipeline'!$B$8:$B$130,MATCH($B981,'Project Pipeline'!$A$7:$A$130,0)+13,1)+INDEX('Project Pipeline'!$B$8:$B$130,MATCH($B981,'Project Pipeline'!$A$7:$A$130,0)+7,1)*(INDEX('Project Pipeline'!$B$8:$B$130,MATCH($B981,'Project Pipeline'!$A$7:$A$130,0)+14,1)-INDEX('Project Pipeline'!$B$8:$B$130,MATCH($B981,'Project Pipeline'!$A$7:$A$130,0)+13,1)))/INDEX('Project Pipeline'!$B$8:$B$130,MATCH($B981,'Project Pipeline'!$A$7:$A$130,0)+14,1)</f>
        <v>0.75</v>
      </c>
      <c r="I981" s="6">
        <f>INDEX('Project Pipeline'!$B$8:$B$130,MATCH($B981,'Project Pipeline'!$A$7:$A$130,0)+13,1)</f>
        <v>21.124739598583997</v>
      </c>
      <c r="J981" s="6">
        <f>INDEX('Project Pipeline'!$B$8:$B$130,MATCH($B981,'Project Pipeline'!$A$7:$A$130,0)+14,1)</f>
        <v>60</v>
      </c>
    </row>
    <row r="982" spans="1:10" x14ac:dyDescent="0.2">
      <c r="A982" s="604">
        <f t="shared" si="145"/>
        <v>48</v>
      </c>
      <c r="B982" s="604" t="s">
        <v>14</v>
      </c>
      <c r="C982" s="2">
        <f t="shared" si="146"/>
        <v>14</v>
      </c>
      <c r="D982" s="28" t="str">
        <f t="shared" si="144"/>
        <v>048-014</v>
      </c>
      <c r="E982" s="604">
        <f t="shared" si="147"/>
        <v>42</v>
      </c>
      <c r="F982" s="32">
        <f>INDEX('Project Pipeline'!$B$8:$B$130,MATCH($B982,'Project Pipeline'!$A$7:$A$130,0),1)</f>
        <v>2000</v>
      </c>
      <c r="G982" s="32">
        <f>INDEX('Project Pipeline'!$B$8:$B$130,MATCH($B982,'Project Pipeline'!$A$7:$A$130,0)+3,1)*12</f>
        <v>2400</v>
      </c>
      <c r="H982" s="7">
        <f>(INDEX('Project Pipeline'!$B$8:$B$130,MATCH($B982,'Project Pipeline'!$A$7:$A$130,0)+6,1)*INDEX('Project Pipeline'!$B$8:$B$130,MATCH($B982,'Project Pipeline'!$A$7:$A$130,0)+13,1)+INDEX('Project Pipeline'!$B$8:$B$130,MATCH($B982,'Project Pipeline'!$A$7:$A$130,0)+7,1)*(INDEX('Project Pipeline'!$B$8:$B$130,MATCH($B982,'Project Pipeline'!$A$7:$A$130,0)+14,1)-INDEX('Project Pipeline'!$B$8:$B$130,MATCH($B982,'Project Pipeline'!$A$7:$A$130,0)+13,1)))/INDEX('Project Pipeline'!$B$8:$B$130,MATCH($B982,'Project Pipeline'!$A$7:$A$130,0)+14,1)</f>
        <v>0.75</v>
      </c>
      <c r="I982" s="6">
        <f>INDEX('Project Pipeline'!$B$8:$B$130,MATCH($B982,'Project Pipeline'!$A$7:$A$130,0)+13,1)</f>
        <v>21.124739598583997</v>
      </c>
      <c r="J982" s="6">
        <f>INDEX('Project Pipeline'!$B$8:$B$130,MATCH($B982,'Project Pipeline'!$A$7:$A$130,0)+14,1)</f>
        <v>60</v>
      </c>
    </row>
    <row r="983" spans="1:10" x14ac:dyDescent="0.2">
      <c r="A983" s="604">
        <f t="shared" si="145"/>
        <v>48</v>
      </c>
      <c r="B983" s="604" t="s">
        <v>14</v>
      </c>
      <c r="C983" s="2">
        <f t="shared" si="146"/>
        <v>15</v>
      </c>
      <c r="D983" s="28" t="str">
        <f t="shared" si="144"/>
        <v>048-015</v>
      </c>
      <c r="E983" s="604">
        <f t="shared" si="147"/>
        <v>44</v>
      </c>
      <c r="F983" s="32">
        <f>INDEX('Project Pipeline'!$B$8:$B$130,MATCH($B983,'Project Pipeline'!$A$7:$A$130,0),1)</f>
        <v>2000</v>
      </c>
      <c r="G983" s="32">
        <f>INDEX('Project Pipeline'!$B$8:$B$130,MATCH($B983,'Project Pipeline'!$A$7:$A$130,0)+3,1)*12</f>
        <v>2400</v>
      </c>
      <c r="H983" s="7">
        <f>(INDEX('Project Pipeline'!$B$8:$B$130,MATCH($B983,'Project Pipeline'!$A$7:$A$130,0)+6,1)*INDEX('Project Pipeline'!$B$8:$B$130,MATCH($B983,'Project Pipeline'!$A$7:$A$130,0)+13,1)+INDEX('Project Pipeline'!$B$8:$B$130,MATCH($B983,'Project Pipeline'!$A$7:$A$130,0)+7,1)*(INDEX('Project Pipeline'!$B$8:$B$130,MATCH($B983,'Project Pipeline'!$A$7:$A$130,0)+14,1)-INDEX('Project Pipeline'!$B$8:$B$130,MATCH($B983,'Project Pipeline'!$A$7:$A$130,0)+13,1)))/INDEX('Project Pipeline'!$B$8:$B$130,MATCH($B983,'Project Pipeline'!$A$7:$A$130,0)+14,1)</f>
        <v>0.75</v>
      </c>
      <c r="I983" s="6">
        <f>INDEX('Project Pipeline'!$B$8:$B$130,MATCH($B983,'Project Pipeline'!$A$7:$A$130,0)+13,1)</f>
        <v>21.124739598583997</v>
      </c>
      <c r="J983" s="6">
        <f>INDEX('Project Pipeline'!$B$8:$B$130,MATCH($B983,'Project Pipeline'!$A$7:$A$130,0)+14,1)</f>
        <v>60</v>
      </c>
    </row>
    <row r="984" spans="1:10" x14ac:dyDescent="0.2">
      <c r="A984" s="604">
        <f t="shared" si="145"/>
        <v>48</v>
      </c>
      <c r="B984" s="604" t="s">
        <v>14</v>
      </c>
      <c r="C984" s="2">
        <f t="shared" si="146"/>
        <v>16</v>
      </c>
      <c r="D984" s="28" t="str">
        <f t="shared" si="144"/>
        <v>048-016</v>
      </c>
      <c r="E984" s="604">
        <f t="shared" si="147"/>
        <v>46</v>
      </c>
      <c r="F984" s="32">
        <f>INDEX('Project Pipeline'!$B$8:$B$130,MATCH($B984,'Project Pipeline'!$A$7:$A$130,0),1)</f>
        <v>2000</v>
      </c>
      <c r="G984" s="32">
        <f>INDEX('Project Pipeline'!$B$8:$B$130,MATCH($B984,'Project Pipeline'!$A$7:$A$130,0)+3,1)*12</f>
        <v>2400</v>
      </c>
      <c r="H984" s="7">
        <f>(INDEX('Project Pipeline'!$B$8:$B$130,MATCH($B984,'Project Pipeline'!$A$7:$A$130,0)+6,1)*INDEX('Project Pipeline'!$B$8:$B$130,MATCH($B984,'Project Pipeline'!$A$7:$A$130,0)+13,1)+INDEX('Project Pipeline'!$B$8:$B$130,MATCH($B984,'Project Pipeline'!$A$7:$A$130,0)+7,1)*(INDEX('Project Pipeline'!$B$8:$B$130,MATCH($B984,'Project Pipeline'!$A$7:$A$130,0)+14,1)-INDEX('Project Pipeline'!$B$8:$B$130,MATCH($B984,'Project Pipeline'!$A$7:$A$130,0)+13,1)))/INDEX('Project Pipeline'!$B$8:$B$130,MATCH($B984,'Project Pipeline'!$A$7:$A$130,0)+14,1)</f>
        <v>0.75</v>
      </c>
      <c r="I984" s="6">
        <f>INDEX('Project Pipeline'!$B$8:$B$130,MATCH($B984,'Project Pipeline'!$A$7:$A$130,0)+13,1)</f>
        <v>21.124739598583997</v>
      </c>
      <c r="J984" s="6">
        <f>INDEX('Project Pipeline'!$B$8:$B$130,MATCH($B984,'Project Pipeline'!$A$7:$A$130,0)+14,1)</f>
        <v>60</v>
      </c>
    </row>
    <row r="985" spans="1:10" x14ac:dyDescent="0.2">
      <c r="A985" s="604">
        <f t="shared" si="145"/>
        <v>48</v>
      </c>
      <c r="B985" s="604" t="s">
        <v>14</v>
      </c>
      <c r="C985" s="2">
        <f t="shared" si="146"/>
        <v>17</v>
      </c>
      <c r="D985" s="28" t="str">
        <f t="shared" si="144"/>
        <v>048-017</v>
      </c>
      <c r="E985" s="604">
        <f t="shared" si="147"/>
        <v>48</v>
      </c>
      <c r="F985" s="32">
        <f>INDEX('Project Pipeline'!$B$8:$B$130,MATCH($B985,'Project Pipeline'!$A$7:$A$130,0),1)</f>
        <v>2000</v>
      </c>
      <c r="G985" s="32">
        <f>INDEX('Project Pipeline'!$B$8:$B$130,MATCH($B985,'Project Pipeline'!$A$7:$A$130,0)+3,1)*12</f>
        <v>2400</v>
      </c>
      <c r="H985" s="7">
        <f>(INDEX('Project Pipeline'!$B$8:$B$130,MATCH($B985,'Project Pipeline'!$A$7:$A$130,0)+6,1)*INDEX('Project Pipeline'!$B$8:$B$130,MATCH($B985,'Project Pipeline'!$A$7:$A$130,0)+13,1)+INDEX('Project Pipeline'!$B$8:$B$130,MATCH($B985,'Project Pipeline'!$A$7:$A$130,0)+7,1)*(INDEX('Project Pipeline'!$B$8:$B$130,MATCH($B985,'Project Pipeline'!$A$7:$A$130,0)+14,1)-INDEX('Project Pipeline'!$B$8:$B$130,MATCH($B985,'Project Pipeline'!$A$7:$A$130,0)+13,1)))/INDEX('Project Pipeline'!$B$8:$B$130,MATCH($B985,'Project Pipeline'!$A$7:$A$130,0)+14,1)</f>
        <v>0.75</v>
      </c>
      <c r="I985" s="6">
        <f>INDEX('Project Pipeline'!$B$8:$B$130,MATCH($B985,'Project Pipeline'!$A$7:$A$130,0)+13,1)</f>
        <v>21.124739598583997</v>
      </c>
      <c r="J985" s="6">
        <f>INDEX('Project Pipeline'!$B$8:$B$130,MATCH($B985,'Project Pipeline'!$A$7:$A$130,0)+14,1)</f>
        <v>60</v>
      </c>
    </row>
    <row r="986" spans="1:10" x14ac:dyDescent="0.2">
      <c r="A986" s="604">
        <f t="shared" si="145"/>
        <v>48</v>
      </c>
      <c r="B986" s="604" t="s">
        <v>14</v>
      </c>
      <c r="C986" s="2">
        <f t="shared" si="146"/>
        <v>18</v>
      </c>
      <c r="D986" s="28" t="str">
        <f t="shared" si="144"/>
        <v>048-018</v>
      </c>
      <c r="E986" s="604">
        <f t="shared" si="147"/>
        <v>50</v>
      </c>
      <c r="F986" s="32">
        <f>INDEX('Project Pipeline'!$B$8:$B$130,MATCH($B986,'Project Pipeline'!$A$7:$A$130,0),1)</f>
        <v>2000</v>
      </c>
      <c r="G986" s="32">
        <f>INDEX('Project Pipeline'!$B$8:$B$130,MATCH($B986,'Project Pipeline'!$A$7:$A$130,0)+3,1)*12</f>
        <v>2400</v>
      </c>
      <c r="H986" s="7">
        <f>(INDEX('Project Pipeline'!$B$8:$B$130,MATCH($B986,'Project Pipeline'!$A$7:$A$130,0)+6,1)*INDEX('Project Pipeline'!$B$8:$B$130,MATCH($B986,'Project Pipeline'!$A$7:$A$130,0)+13,1)+INDEX('Project Pipeline'!$B$8:$B$130,MATCH($B986,'Project Pipeline'!$A$7:$A$130,0)+7,1)*(INDEX('Project Pipeline'!$B$8:$B$130,MATCH($B986,'Project Pipeline'!$A$7:$A$130,0)+14,1)-INDEX('Project Pipeline'!$B$8:$B$130,MATCH($B986,'Project Pipeline'!$A$7:$A$130,0)+13,1)))/INDEX('Project Pipeline'!$B$8:$B$130,MATCH($B986,'Project Pipeline'!$A$7:$A$130,0)+14,1)</f>
        <v>0.75</v>
      </c>
      <c r="I986" s="6">
        <f>INDEX('Project Pipeline'!$B$8:$B$130,MATCH($B986,'Project Pipeline'!$A$7:$A$130,0)+13,1)</f>
        <v>21.124739598583997</v>
      </c>
      <c r="J986" s="6">
        <f>INDEX('Project Pipeline'!$B$8:$B$130,MATCH($B986,'Project Pipeline'!$A$7:$A$130,0)+14,1)</f>
        <v>60</v>
      </c>
    </row>
    <row r="987" spans="1:10" x14ac:dyDescent="0.2">
      <c r="A987" s="604">
        <f t="shared" si="145"/>
        <v>48</v>
      </c>
      <c r="B987" s="604" t="s">
        <v>41</v>
      </c>
      <c r="C987" s="2">
        <f t="shared" si="146"/>
        <v>19</v>
      </c>
      <c r="D987" s="28" t="str">
        <f t="shared" si="144"/>
        <v>048-019</v>
      </c>
      <c r="E987" s="604">
        <f t="shared" si="147"/>
        <v>44</v>
      </c>
      <c r="F987" s="32">
        <f>INDEX('Project Pipeline'!$B$8:$B$130,MATCH($B987,'Project Pipeline'!$A$7:$A$130,0),1)</f>
        <v>25000</v>
      </c>
      <c r="G987" s="32">
        <f>INDEX('Project Pipeline'!$B$8:$B$130,MATCH($B987,'Project Pipeline'!$A$7:$A$130,0)+3,1)*12</f>
        <v>24000</v>
      </c>
      <c r="H987" s="7">
        <f>(INDEX('Project Pipeline'!$B$8:$B$130,MATCH($B987,'Project Pipeline'!$A$7:$A$130,0)+6,1)*INDEX('Project Pipeline'!$B$8:$B$130,MATCH($B987,'Project Pipeline'!$A$7:$A$130,0)+13,1)+INDEX('Project Pipeline'!$B$8:$B$130,MATCH($B987,'Project Pipeline'!$A$7:$A$130,0)+7,1)*(INDEX('Project Pipeline'!$B$8:$B$130,MATCH($B987,'Project Pipeline'!$A$7:$A$130,0)+14,1)-INDEX('Project Pipeline'!$B$8:$B$130,MATCH($B987,'Project Pipeline'!$A$7:$A$130,0)+13,1)))/INDEX('Project Pipeline'!$B$8:$B$130,MATCH($B987,'Project Pipeline'!$A$7:$A$130,0)+14,1)</f>
        <v>0.74999999999999989</v>
      </c>
      <c r="I987" s="6">
        <f>INDEX('Project Pipeline'!$B$8:$B$130,MATCH($B987,'Project Pipeline'!$A$7:$A$130,0)+13,1)</f>
        <v>26.772988721793375</v>
      </c>
      <c r="J987" s="6">
        <f>INDEX('Project Pipeline'!$B$8:$B$130,MATCH($B987,'Project Pipeline'!$A$7:$A$130,0)+14,1)</f>
        <v>120</v>
      </c>
    </row>
    <row r="988" spans="1:10" x14ac:dyDescent="0.2">
      <c r="A988" s="604">
        <f t="shared" si="145"/>
        <v>48</v>
      </c>
      <c r="B988" s="604" t="s">
        <v>41</v>
      </c>
      <c r="C988" s="2">
        <f t="shared" si="146"/>
        <v>20</v>
      </c>
      <c r="D988" s="28" t="str">
        <f t="shared" si="144"/>
        <v>048-020</v>
      </c>
      <c r="E988" s="604">
        <f t="shared" si="147"/>
        <v>50</v>
      </c>
      <c r="F988" s="32">
        <f>INDEX('Project Pipeline'!$B$8:$B$130,MATCH($B988,'Project Pipeline'!$A$7:$A$130,0),1)</f>
        <v>25000</v>
      </c>
      <c r="G988" s="32">
        <f>INDEX('Project Pipeline'!$B$8:$B$130,MATCH($B988,'Project Pipeline'!$A$7:$A$130,0)+3,1)*12</f>
        <v>24000</v>
      </c>
      <c r="H988" s="7">
        <f>(INDEX('Project Pipeline'!$B$8:$B$130,MATCH($B988,'Project Pipeline'!$A$7:$A$130,0)+6,1)*INDEX('Project Pipeline'!$B$8:$B$130,MATCH($B988,'Project Pipeline'!$A$7:$A$130,0)+13,1)+INDEX('Project Pipeline'!$B$8:$B$130,MATCH($B988,'Project Pipeline'!$A$7:$A$130,0)+7,1)*(INDEX('Project Pipeline'!$B$8:$B$130,MATCH($B988,'Project Pipeline'!$A$7:$A$130,0)+14,1)-INDEX('Project Pipeline'!$B$8:$B$130,MATCH($B988,'Project Pipeline'!$A$7:$A$130,0)+13,1)))/INDEX('Project Pipeline'!$B$8:$B$130,MATCH($B988,'Project Pipeline'!$A$7:$A$130,0)+14,1)</f>
        <v>0.74999999999999989</v>
      </c>
      <c r="I988" s="6">
        <f>INDEX('Project Pipeline'!$B$8:$B$130,MATCH($B988,'Project Pipeline'!$A$7:$A$130,0)+13,1)</f>
        <v>26.772988721793375</v>
      </c>
      <c r="J988" s="6">
        <f>INDEX('Project Pipeline'!$B$8:$B$130,MATCH($B988,'Project Pipeline'!$A$7:$A$130,0)+14,1)</f>
        <v>120</v>
      </c>
    </row>
    <row r="989" spans="1:10" x14ac:dyDescent="0.2">
      <c r="A989" s="604">
        <f>A969+1</f>
        <v>49</v>
      </c>
      <c r="B989" s="604" t="s">
        <v>15</v>
      </c>
      <c r="C989" s="2">
        <v>1</v>
      </c>
      <c r="D989" s="28" t="str">
        <f t="shared" si="144"/>
        <v>049-001</v>
      </c>
      <c r="E989" s="604">
        <f t="shared" si="147"/>
        <v>38</v>
      </c>
      <c r="F989" s="32">
        <f>INDEX('Project Pipeline'!$B$8:$B$130,MATCH($B989,'Project Pipeline'!$A$7:$A$130,0),1)</f>
        <v>15000</v>
      </c>
      <c r="G989" s="32">
        <f>INDEX('Project Pipeline'!$B$8:$B$130,MATCH($B989,'Project Pipeline'!$A$7:$A$130,0)+3,1)*12</f>
        <v>6000</v>
      </c>
      <c r="H989" s="7">
        <f>(INDEX('Project Pipeline'!$B$8:$B$130,MATCH($B989,'Project Pipeline'!$A$7:$A$130,0)+6,1)*INDEX('Project Pipeline'!$B$8:$B$130,MATCH($B989,'Project Pipeline'!$A$7:$A$130,0)+13,1)+INDEX('Project Pipeline'!$B$8:$B$130,MATCH($B989,'Project Pipeline'!$A$7:$A$130,0)+7,1)*(INDEX('Project Pipeline'!$B$8:$B$130,MATCH($B989,'Project Pipeline'!$A$7:$A$130,0)+14,1)-INDEX('Project Pipeline'!$B$8:$B$130,MATCH($B989,'Project Pipeline'!$A$7:$A$130,0)+13,1)))/INDEX('Project Pipeline'!$B$8:$B$130,MATCH($B989,'Project Pipeline'!$A$7:$A$130,0)+14,1)</f>
        <v>0.75</v>
      </c>
      <c r="I989" s="6">
        <f>INDEX('Project Pipeline'!$B$8:$B$130,MATCH($B989,'Project Pipeline'!$A$7:$A$130,0)+13,1)</f>
        <v>71.513178015521419</v>
      </c>
      <c r="J989" s="6">
        <f>INDEX('Project Pipeline'!$B$8:$B$130,MATCH($B989,'Project Pipeline'!$A$7:$A$130,0)+14,1)</f>
        <v>96</v>
      </c>
    </row>
    <row r="990" spans="1:10" x14ac:dyDescent="0.2">
      <c r="A990" s="604">
        <f t="shared" ref="A990:A1008" si="148">A970+1</f>
        <v>49</v>
      </c>
      <c r="B990" s="604" t="s">
        <v>15</v>
      </c>
      <c r="C990" s="2">
        <f t="shared" ref="C990:C1008" si="149">C989+1</f>
        <v>2</v>
      </c>
      <c r="D990" s="28" t="str">
        <f t="shared" si="144"/>
        <v>049-002</v>
      </c>
      <c r="E990" s="604">
        <f t="shared" si="147"/>
        <v>42</v>
      </c>
      <c r="F990" s="32">
        <f>INDEX('Project Pipeline'!$B$8:$B$130,MATCH($B990,'Project Pipeline'!$A$7:$A$130,0),1)</f>
        <v>15000</v>
      </c>
      <c r="G990" s="32">
        <f>INDEX('Project Pipeline'!$B$8:$B$130,MATCH($B990,'Project Pipeline'!$A$7:$A$130,0)+3,1)*12</f>
        <v>6000</v>
      </c>
      <c r="H990" s="7">
        <f>(INDEX('Project Pipeline'!$B$8:$B$130,MATCH($B990,'Project Pipeline'!$A$7:$A$130,0)+6,1)*INDEX('Project Pipeline'!$B$8:$B$130,MATCH($B990,'Project Pipeline'!$A$7:$A$130,0)+13,1)+INDEX('Project Pipeline'!$B$8:$B$130,MATCH($B990,'Project Pipeline'!$A$7:$A$130,0)+7,1)*(INDEX('Project Pipeline'!$B$8:$B$130,MATCH($B990,'Project Pipeline'!$A$7:$A$130,0)+14,1)-INDEX('Project Pipeline'!$B$8:$B$130,MATCH($B990,'Project Pipeline'!$A$7:$A$130,0)+13,1)))/INDEX('Project Pipeline'!$B$8:$B$130,MATCH($B990,'Project Pipeline'!$A$7:$A$130,0)+14,1)</f>
        <v>0.75</v>
      </c>
      <c r="I990" s="6">
        <f>INDEX('Project Pipeline'!$B$8:$B$130,MATCH($B990,'Project Pipeline'!$A$7:$A$130,0)+13,1)</f>
        <v>71.513178015521419</v>
      </c>
      <c r="J990" s="6">
        <f>INDEX('Project Pipeline'!$B$8:$B$130,MATCH($B990,'Project Pipeline'!$A$7:$A$130,0)+14,1)</f>
        <v>96</v>
      </c>
    </row>
    <row r="991" spans="1:10" x14ac:dyDescent="0.2">
      <c r="A991" s="604">
        <f t="shared" si="148"/>
        <v>49</v>
      </c>
      <c r="B991" s="604" t="s">
        <v>15</v>
      </c>
      <c r="C991" s="2">
        <f t="shared" si="149"/>
        <v>3</v>
      </c>
      <c r="D991" s="28" t="str">
        <f t="shared" si="144"/>
        <v>049-003</v>
      </c>
      <c r="E991" s="604">
        <f t="shared" si="147"/>
        <v>45</v>
      </c>
      <c r="F991" s="32">
        <f>INDEX('Project Pipeline'!$B$8:$B$130,MATCH($B991,'Project Pipeline'!$A$7:$A$130,0),1)</f>
        <v>15000</v>
      </c>
      <c r="G991" s="32">
        <f>INDEX('Project Pipeline'!$B$8:$B$130,MATCH($B991,'Project Pipeline'!$A$7:$A$130,0)+3,1)*12</f>
        <v>6000</v>
      </c>
      <c r="H991" s="7">
        <f>(INDEX('Project Pipeline'!$B$8:$B$130,MATCH($B991,'Project Pipeline'!$A$7:$A$130,0)+6,1)*INDEX('Project Pipeline'!$B$8:$B$130,MATCH($B991,'Project Pipeline'!$A$7:$A$130,0)+13,1)+INDEX('Project Pipeline'!$B$8:$B$130,MATCH($B991,'Project Pipeline'!$A$7:$A$130,0)+7,1)*(INDEX('Project Pipeline'!$B$8:$B$130,MATCH($B991,'Project Pipeline'!$A$7:$A$130,0)+14,1)-INDEX('Project Pipeline'!$B$8:$B$130,MATCH($B991,'Project Pipeline'!$A$7:$A$130,0)+13,1)))/INDEX('Project Pipeline'!$B$8:$B$130,MATCH($B991,'Project Pipeline'!$A$7:$A$130,0)+14,1)</f>
        <v>0.75</v>
      </c>
      <c r="I991" s="6">
        <f>INDEX('Project Pipeline'!$B$8:$B$130,MATCH($B991,'Project Pipeline'!$A$7:$A$130,0)+13,1)</f>
        <v>71.513178015521419</v>
      </c>
      <c r="J991" s="6">
        <f>INDEX('Project Pipeline'!$B$8:$B$130,MATCH($B991,'Project Pipeline'!$A$7:$A$130,0)+14,1)</f>
        <v>96</v>
      </c>
    </row>
    <row r="992" spans="1:10" x14ac:dyDescent="0.2">
      <c r="A992" s="604">
        <f t="shared" si="148"/>
        <v>49</v>
      </c>
      <c r="B992" s="604" t="s">
        <v>15</v>
      </c>
      <c r="C992" s="2">
        <f t="shared" si="149"/>
        <v>4</v>
      </c>
      <c r="D992" s="28" t="str">
        <f t="shared" si="144"/>
        <v>049-004</v>
      </c>
      <c r="E992" s="604">
        <f t="shared" si="147"/>
        <v>47</v>
      </c>
      <c r="F992" s="32">
        <f>INDEX('Project Pipeline'!$B$8:$B$130,MATCH($B992,'Project Pipeline'!$A$7:$A$130,0),1)</f>
        <v>15000</v>
      </c>
      <c r="G992" s="32">
        <f>INDEX('Project Pipeline'!$B$8:$B$130,MATCH($B992,'Project Pipeline'!$A$7:$A$130,0)+3,1)*12</f>
        <v>6000</v>
      </c>
      <c r="H992" s="7">
        <f>(INDEX('Project Pipeline'!$B$8:$B$130,MATCH($B992,'Project Pipeline'!$A$7:$A$130,0)+6,1)*INDEX('Project Pipeline'!$B$8:$B$130,MATCH($B992,'Project Pipeline'!$A$7:$A$130,0)+13,1)+INDEX('Project Pipeline'!$B$8:$B$130,MATCH($B992,'Project Pipeline'!$A$7:$A$130,0)+7,1)*(INDEX('Project Pipeline'!$B$8:$B$130,MATCH($B992,'Project Pipeline'!$A$7:$A$130,0)+14,1)-INDEX('Project Pipeline'!$B$8:$B$130,MATCH($B992,'Project Pipeline'!$A$7:$A$130,0)+13,1)))/INDEX('Project Pipeline'!$B$8:$B$130,MATCH($B992,'Project Pipeline'!$A$7:$A$130,0)+14,1)</f>
        <v>0.75</v>
      </c>
      <c r="I992" s="6">
        <f>INDEX('Project Pipeline'!$B$8:$B$130,MATCH($B992,'Project Pipeline'!$A$7:$A$130,0)+13,1)</f>
        <v>71.513178015521419</v>
      </c>
      <c r="J992" s="6">
        <f>INDEX('Project Pipeline'!$B$8:$B$130,MATCH($B992,'Project Pipeline'!$A$7:$A$130,0)+14,1)</f>
        <v>96</v>
      </c>
    </row>
    <row r="993" spans="1:10" x14ac:dyDescent="0.2">
      <c r="A993" s="604">
        <f t="shared" si="148"/>
        <v>49</v>
      </c>
      <c r="B993" s="604" t="s">
        <v>463</v>
      </c>
      <c r="C993" s="2">
        <f t="shared" si="149"/>
        <v>5</v>
      </c>
      <c r="D993" s="28" t="str">
        <f t="shared" si="144"/>
        <v>049-005</v>
      </c>
      <c r="E993" s="604">
        <f t="shared" si="147"/>
        <v>48</v>
      </c>
      <c r="F993" s="32">
        <f>INDEX('Project Pipeline'!$B$8:$B$130,MATCH($B993,'Project Pipeline'!$A$7:$A$130,0),1)</f>
        <v>20000</v>
      </c>
      <c r="G993" s="32">
        <f>INDEX('Project Pipeline'!$B$8:$B$130,MATCH($B993,'Project Pipeline'!$A$7:$A$130,0)+3,1)*12</f>
        <v>30000</v>
      </c>
      <c r="H993" s="7">
        <f>(INDEX('Project Pipeline'!$B$8:$B$130,MATCH($B993,'Project Pipeline'!$A$7:$A$130,0)+6,1)*INDEX('Project Pipeline'!$B$8:$B$130,MATCH($B993,'Project Pipeline'!$A$7:$A$130,0)+13,1)+INDEX('Project Pipeline'!$B$8:$B$130,MATCH($B993,'Project Pipeline'!$A$7:$A$130,0)+7,1)*(INDEX('Project Pipeline'!$B$8:$B$130,MATCH($B993,'Project Pipeline'!$A$7:$A$130,0)+14,1)-INDEX('Project Pipeline'!$B$8:$B$130,MATCH($B993,'Project Pipeline'!$A$7:$A$130,0)+13,1)))/INDEX('Project Pipeline'!$B$8:$B$130,MATCH($B993,'Project Pipeline'!$A$7:$A$130,0)+14,1)</f>
        <v>0.75</v>
      </c>
      <c r="I993" s="6">
        <f>INDEX('Project Pipeline'!$B$8:$B$130,MATCH($B993,'Project Pipeline'!$A$7:$A$130,0)+13,1)</f>
        <v>28.691659673197091</v>
      </c>
      <c r="J993" s="6">
        <f>INDEX('Project Pipeline'!$B$8:$B$130,MATCH($B993,'Project Pipeline'!$A$7:$A$130,0)+14,1)</f>
        <v>60</v>
      </c>
    </row>
    <row r="994" spans="1:10" x14ac:dyDescent="0.2">
      <c r="A994" s="604">
        <f t="shared" si="148"/>
        <v>49</v>
      </c>
      <c r="B994" s="604" t="s">
        <v>463</v>
      </c>
      <c r="C994" s="2">
        <f t="shared" si="149"/>
        <v>6</v>
      </c>
      <c r="D994" s="28" t="str">
        <f t="shared" si="144"/>
        <v>049-006</v>
      </c>
      <c r="E994" s="604">
        <f t="shared" si="147"/>
        <v>48</v>
      </c>
      <c r="F994" s="32">
        <f>INDEX('Project Pipeline'!$B$8:$B$130,MATCH($B994,'Project Pipeline'!$A$7:$A$130,0),1)</f>
        <v>20000</v>
      </c>
      <c r="G994" s="32">
        <f>INDEX('Project Pipeline'!$B$8:$B$130,MATCH($B994,'Project Pipeline'!$A$7:$A$130,0)+3,1)*12</f>
        <v>30000</v>
      </c>
      <c r="H994" s="7">
        <f>(INDEX('Project Pipeline'!$B$8:$B$130,MATCH($B994,'Project Pipeline'!$A$7:$A$130,0)+6,1)*INDEX('Project Pipeline'!$B$8:$B$130,MATCH($B994,'Project Pipeline'!$A$7:$A$130,0)+13,1)+INDEX('Project Pipeline'!$B$8:$B$130,MATCH($B994,'Project Pipeline'!$A$7:$A$130,0)+7,1)*(INDEX('Project Pipeline'!$B$8:$B$130,MATCH($B994,'Project Pipeline'!$A$7:$A$130,0)+14,1)-INDEX('Project Pipeline'!$B$8:$B$130,MATCH($B994,'Project Pipeline'!$A$7:$A$130,0)+13,1)))/INDEX('Project Pipeline'!$B$8:$B$130,MATCH($B994,'Project Pipeline'!$A$7:$A$130,0)+14,1)</f>
        <v>0.75</v>
      </c>
      <c r="I994" s="6">
        <f>INDEX('Project Pipeline'!$B$8:$B$130,MATCH($B994,'Project Pipeline'!$A$7:$A$130,0)+13,1)</f>
        <v>28.691659673197091</v>
      </c>
      <c r="J994" s="6">
        <f>INDEX('Project Pipeline'!$B$8:$B$130,MATCH($B994,'Project Pipeline'!$A$7:$A$130,0)+14,1)</f>
        <v>60</v>
      </c>
    </row>
    <row r="995" spans="1:10" x14ac:dyDescent="0.2">
      <c r="A995" s="604">
        <f t="shared" si="148"/>
        <v>49</v>
      </c>
      <c r="B995" s="604" t="s">
        <v>463</v>
      </c>
      <c r="C995" s="2">
        <f t="shared" si="149"/>
        <v>7</v>
      </c>
      <c r="D995" s="28" t="str">
        <f t="shared" si="144"/>
        <v>049-007</v>
      </c>
      <c r="E995" s="604">
        <f t="shared" si="147"/>
        <v>49</v>
      </c>
      <c r="F995" s="32">
        <f>INDEX('Project Pipeline'!$B$8:$B$130,MATCH($B995,'Project Pipeline'!$A$7:$A$130,0),1)</f>
        <v>20000</v>
      </c>
      <c r="G995" s="32">
        <f>INDEX('Project Pipeline'!$B$8:$B$130,MATCH($B995,'Project Pipeline'!$A$7:$A$130,0)+3,1)*12</f>
        <v>30000</v>
      </c>
      <c r="H995" s="7">
        <f>(INDEX('Project Pipeline'!$B$8:$B$130,MATCH($B995,'Project Pipeline'!$A$7:$A$130,0)+6,1)*INDEX('Project Pipeline'!$B$8:$B$130,MATCH($B995,'Project Pipeline'!$A$7:$A$130,0)+13,1)+INDEX('Project Pipeline'!$B$8:$B$130,MATCH($B995,'Project Pipeline'!$A$7:$A$130,0)+7,1)*(INDEX('Project Pipeline'!$B$8:$B$130,MATCH($B995,'Project Pipeline'!$A$7:$A$130,0)+14,1)-INDEX('Project Pipeline'!$B$8:$B$130,MATCH($B995,'Project Pipeline'!$A$7:$A$130,0)+13,1)))/INDEX('Project Pipeline'!$B$8:$B$130,MATCH($B995,'Project Pipeline'!$A$7:$A$130,0)+14,1)</f>
        <v>0.75</v>
      </c>
      <c r="I995" s="6">
        <f>INDEX('Project Pipeline'!$B$8:$B$130,MATCH($B995,'Project Pipeline'!$A$7:$A$130,0)+13,1)</f>
        <v>28.691659673197091</v>
      </c>
      <c r="J995" s="6">
        <f>INDEX('Project Pipeline'!$B$8:$B$130,MATCH($B995,'Project Pipeline'!$A$7:$A$130,0)+14,1)</f>
        <v>60</v>
      </c>
    </row>
    <row r="996" spans="1:10" x14ac:dyDescent="0.2">
      <c r="A996" s="604">
        <f t="shared" si="148"/>
        <v>49</v>
      </c>
      <c r="B996" s="604" t="s">
        <v>463</v>
      </c>
      <c r="C996" s="2">
        <f t="shared" si="149"/>
        <v>8</v>
      </c>
      <c r="D996" s="28" t="str">
        <f t="shared" si="144"/>
        <v>049-008</v>
      </c>
      <c r="E996" s="604">
        <f t="shared" si="147"/>
        <v>49</v>
      </c>
      <c r="F996" s="32">
        <f>INDEX('Project Pipeline'!$B$8:$B$130,MATCH($B996,'Project Pipeline'!$A$7:$A$130,0),1)</f>
        <v>20000</v>
      </c>
      <c r="G996" s="32">
        <f>INDEX('Project Pipeline'!$B$8:$B$130,MATCH($B996,'Project Pipeline'!$A$7:$A$130,0)+3,1)*12</f>
        <v>30000</v>
      </c>
      <c r="H996" s="7">
        <f>(INDEX('Project Pipeline'!$B$8:$B$130,MATCH($B996,'Project Pipeline'!$A$7:$A$130,0)+6,1)*INDEX('Project Pipeline'!$B$8:$B$130,MATCH($B996,'Project Pipeline'!$A$7:$A$130,0)+13,1)+INDEX('Project Pipeline'!$B$8:$B$130,MATCH($B996,'Project Pipeline'!$A$7:$A$130,0)+7,1)*(INDEX('Project Pipeline'!$B$8:$B$130,MATCH($B996,'Project Pipeline'!$A$7:$A$130,0)+14,1)-INDEX('Project Pipeline'!$B$8:$B$130,MATCH($B996,'Project Pipeline'!$A$7:$A$130,0)+13,1)))/INDEX('Project Pipeline'!$B$8:$B$130,MATCH($B996,'Project Pipeline'!$A$7:$A$130,0)+14,1)</f>
        <v>0.75</v>
      </c>
      <c r="I996" s="6">
        <f>INDEX('Project Pipeline'!$B$8:$B$130,MATCH($B996,'Project Pipeline'!$A$7:$A$130,0)+13,1)</f>
        <v>28.691659673197091</v>
      </c>
      <c r="J996" s="6">
        <f>INDEX('Project Pipeline'!$B$8:$B$130,MATCH($B996,'Project Pipeline'!$A$7:$A$130,0)+14,1)</f>
        <v>60</v>
      </c>
    </row>
    <row r="997" spans="1:10" x14ac:dyDescent="0.2">
      <c r="A997" s="604">
        <f t="shared" si="148"/>
        <v>49</v>
      </c>
      <c r="B997" s="604" t="s">
        <v>464</v>
      </c>
      <c r="C997" s="2">
        <f t="shared" si="149"/>
        <v>9</v>
      </c>
      <c r="D997" s="28" t="str">
        <f t="shared" si="144"/>
        <v>049-009</v>
      </c>
      <c r="E997" s="604">
        <f t="shared" si="147"/>
        <v>40</v>
      </c>
      <c r="F997" s="32">
        <f>INDEX('Project Pipeline'!$B$8:$B$130,MATCH($B997,'Project Pipeline'!$A$7:$A$130,0),1)</f>
        <v>10000</v>
      </c>
      <c r="G997" s="32">
        <f>INDEX('Project Pipeline'!$B$8:$B$130,MATCH($B997,'Project Pipeline'!$A$7:$A$130,0)+3,1)*12</f>
        <v>4800</v>
      </c>
      <c r="H997" s="7">
        <f>(INDEX('Project Pipeline'!$B$8:$B$130,MATCH($B997,'Project Pipeline'!$A$7:$A$130,0)+6,1)*INDEX('Project Pipeline'!$B$8:$B$130,MATCH($B997,'Project Pipeline'!$A$7:$A$130,0)+13,1)+INDEX('Project Pipeline'!$B$8:$B$130,MATCH($B997,'Project Pipeline'!$A$7:$A$130,0)+7,1)*(INDEX('Project Pipeline'!$B$8:$B$130,MATCH($B997,'Project Pipeline'!$A$7:$A$130,0)+14,1)-INDEX('Project Pipeline'!$B$8:$B$130,MATCH($B997,'Project Pipeline'!$A$7:$A$130,0)+13,1)))/INDEX('Project Pipeline'!$B$8:$B$130,MATCH($B997,'Project Pipeline'!$A$7:$A$130,0)+14,1)</f>
        <v>0.75</v>
      </c>
      <c r="I997" s="6">
        <f>INDEX('Project Pipeline'!$B$8:$B$130,MATCH($B997,'Project Pipeline'!$A$7:$A$130,0)+13,1)</f>
        <v>57.680135957776329</v>
      </c>
      <c r="J997" s="6">
        <f>INDEX('Project Pipeline'!$B$8:$B$130,MATCH($B997,'Project Pipeline'!$A$7:$A$130,0)+14,1)</f>
        <v>60</v>
      </c>
    </row>
    <row r="998" spans="1:10" x14ac:dyDescent="0.2">
      <c r="A998" s="604">
        <f t="shared" si="148"/>
        <v>49</v>
      </c>
      <c r="B998" s="604" t="s">
        <v>464</v>
      </c>
      <c r="C998" s="2">
        <f t="shared" si="149"/>
        <v>10</v>
      </c>
      <c r="D998" s="28" t="str">
        <f t="shared" si="144"/>
        <v>049-010</v>
      </c>
      <c r="E998" s="604">
        <f t="shared" si="147"/>
        <v>43</v>
      </c>
      <c r="F998" s="32">
        <f>INDEX('Project Pipeline'!$B$8:$B$130,MATCH($B998,'Project Pipeline'!$A$7:$A$130,0),1)</f>
        <v>10000</v>
      </c>
      <c r="G998" s="32">
        <f>INDEX('Project Pipeline'!$B$8:$B$130,MATCH($B998,'Project Pipeline'!$A$7:$A$130,0)+3,1)*12</f>
        <v>4800</v>
      </c>
      <c r="H998" s="7">
        <f>(INDEX('Project Pipeline'!$B$8:$B$130,MATCH($B998,'Project Pipeline'!$A$7:$A$130,0)+6,1)*INDEX('Project Pipeline'!$B$8:$B$130,MATCH($B998,'Project Pipeline'!$A$7:$A$130,0)+13,1)+INDEX('Project Pipeline'!$B$8:$B$130,MATCH($B998,'Project Pipeline'!$A$7:$A$130,0)+7,1)*(INDEX('Project Pipeline'!$B$8:$B$130,MATCH($B998,'Project Pipeline'!$A$7:$A$130,0)+14,1)-INDEX('Project Pipeline'!$B$8:$B$130,MATCH($B998,'Project Pipeline'!$A$7:$A$130,0)+13,1)))/INDEX('Project Pipeline'!$B$8:$B$130,MATCH($B998,'Project Pipeline'!$A$7:$A$130,0)+14,1)</f>
        <v>0.75</v>
      </c>
      <c r="I998" s="6">
        <f>INDEX('Project Pipeline'!$B$8:$B$130,MATCH($B998,'Project Pipeline'!$A$7:$A$130,0)+13,1)</f>
        <v>57.680135957776329</v>
      </c>
      <c r="J998" s="6">
        <f>INDEX('Project Pipeline'!$B$8:$B$130,MATCH($B998,'Project Pipeline'!$A$7:$A$130,0)+14,1)</f>
        <v>60</v>
      </c>
    </row>
    <row r="999" spans="1:10" x14ac:dyDescent="0.2">
      <c r="A999" s="604">
        <f t="shared" si="148"/>
        <v>49</v>
      </c>
      <c r="B999" s="604" t="s">
        <v>464</v>
      </c>
      <c r="C999" s="2">
        <f t="shared" si="149"/>
        <v>11</v>
      </c>
      <c r="D999" s="28" t="str">
        <f t="shared" si="144"/>
        <v>049-011</v>
      </c>
      <c r="E999" s="604">
        <f t="shared" si="147"/>
        <v>46</v>
      </c>
      <c r="F999" s="32">
        <f>INDEX('Project Pipeline'!$B$8:$B$130,MATCH($B999,'Project Pipeline'!$A$7:$A$130,0),1)</f>
        <v>10000</v>
      </c>
      <c r="G999" s="32">
        <f>INDEX('Project Pipeline'!$B$8:$B$130,MATCH($B999,'Project Pipeline'!$A$7:$A$130,0)+3,1)*12</f>
        <v>4800</v>
      </c>
      <c r="H999" s="7">
        <f>(INDEX('Project Pipeline'!$B$8:$B$130,MATCH($B999,'Project Pipeline'!$A$7:$A$130,0)+6,1)*INDEX('Project Pipeline'!$B$8:$B$130,MATCH($B999,'Project Pipeline'!$A$7:$A$130,0)+13,1)+INDEX('Project Pipeline'!$B$8:$B$130,MATCH($B999,'Project Pipeline'!$A$7:$A$130,0)+7,1)*(INDEX('Project Pipeline'!$B$8:$B$130,MATCH($B999,'Project Pipeline'!$A$7:$A$130,0)+14,1)-INDEX('Project Pipeline'!$B$8:$B$130,MATCH($B999,'Project Pipeline'!$A$7:$A$130,0)+13,1)))/INDEX('Project Pipeline'!$B$8:$B$130,MATCH($B999,'Project Pipeline'!$A$7:$A$130,0)+14,1)</f>
        <v>0.75</v>
      </c>
      <c r="I999" s="6">
        <f>INDEX('Project Pipeline'!$B$8:$B$130,MATCH($B999,'Project Pipeline'!$A$7:$A$130,0)+13,1)</f>
        <v>57.680135957776329</v>
      </c>
      <c r="J999" s="6">
        <f>INDEX('Project Pipeline'!$B$8:$B$130,MATCH($B999,'Project Pipeline'!$A$7:$A$130,0)+14,1)</f>
        <v>60</v>
      </c>
    </row>
    <row r="1000" spans="1:10" x14ac:dyDescent="0.2">
      <c r="A1000" s="604">
        <f t="shared" si="148"/>
        <v>49</v>
      </c>
      <c r="B1000" s="604" t="s">
        <v>464</v>
      </c>
      <c r="C1000" s="2">
        <f t="shared" si="149"/>
        <v>12</v>
      </c>
      <c r="D1000" s="28" t="str">
        <f t="shared" si="144"/>
        <v>049-012</v>
      </c>
      <c r="E1000" s="604">
        <f t="shared" si="147"/>
        <v>49</v>
      </c>
      <c r="F1000" s="32">
        <f>INDEX('Project Pipeline'!$B$8:$B$130,MATCH($B1000,'Project Pipeline'!$A$7:$A$130,0),1)</f>
        <v>10000</v>
      </c>
      <c r="G1000" s="32">
        <f>INDEX('Project Pipeline'!$B$8:$B$130,MATCH($B1000,'Project Pipeline'!$A$7:$A$130,0)+3,1)*12</f>
        <v>4800</v>
      </c>
      <c r="H1000" s="7">
        <f>(INDEX('Project Pipeline'!$B$8:$B$130,MATCH($B1000,'Project Pipeline'!$A$7:$A$130,0)+6,1)*INDEX('Project Pipeline'!$B$8:$B$130,MATCH($B1000,'Project Pipeline'!$A$7:$A$130,0)+13,1)+INDEX('Project Pipeline'!$B$8:$B$130,MATCH($B1000,'Project Pipeline'!$A$7:$A$130,0)+7,1)*(INDEX('Project Pipeline'!$B$8:$B$130,MATCH($B1000,'Project Pipeline'!$A$7:$A$130,0)+14,1)-INDEX('Project Pipeline'!$B$8:$B$130,MATCH($B1000,'Project Pipeline'!$A$7:$A$130,0)+13,1)))/INDEX('Project Pipeline'!$B$8:$B$130,MATCH($B1000,'Project Pipeline'!$A$7:$A$130,0)+14,1)</f>
        <v>0.75</v>
      </c>
      <c r="I1000" s="6">
        <f>INDEX('Project Pipeline'!$B$8:$B$130,MATCH($B1000,'Project Pipeline'!$A$7:$A$130,0)+13,1)</f>
        <v>57.680135957776329</v>
      </c>
      <c r="J1000" s="6">
        <f>INDEX('Project Pipeline'!$B$8:$B$130,MATCH($B1000,'Project Pipeline'!$A$7:$A$130,0)+14,1)</f>
        <v>60</v>
      </c>
    </row>
    <row r="1001" spans="1:10" x14ac:dyDescent="0.2">
      <c r="A1001" s="604">
        <f t="shared" si="148"/>
        <v>49</v>
      </c>
      <c r="B1001" s="604" t="s">
        <v>14</v>
      </c>
      <c r="C1001" s="2">
        <f t="shared" si="149"/>
        <v>13</v>
      </c>
      <c r="D1001" s="28" t="str">
        <f t="shared" si="144"/>
        <v>049-013</v>
      </c>
      <c r="E1001" s="604">
        <f t="shared" si="147"/>
        <v>40</v>
      </c>
      <c r="F1001" s="32">
        <f>INDEX('Project Pipeline'!$B$8:$B$130,MATCH($B1001,'Project Pipeline'!$A$7:$A$130,0),1)</f>
        <v>2000</v>
      </c>
      <c r="G1001" s="32">
        <f>INDEX('Project Pipeline'!$B$8:$B$130,MATCH($B1001,'Project Pipeline'!$A$7:$A$130,0)+3,1)*12</f>
        <v>2400</v>
      </c>
      <c r="H1001" s="7">
        <f>(INDEX('Project Pipeline'!$B$8:$B$130,MATCH($B1001,'Project Pipeline'!$A$7:$A$130,0)+6,1)*INDEX('Project Pipeline'!$B$8:$B$130,MATCH($B1001,'Project Pipeline'!$A$7:$A$130,0)+13,1)+INDEX('Project Pipeline'!$B$8:$B$130,MATCH($B1001,'Project Pipeline'!$A$7:$A$130,0)+7,1)*(INDEX('Project Pipeline'!$B$8:$B$130,MATCH($B1001,'Project Pipeline'!$A$7:$A$130,0)+14,1)-INDEX('Project Pipeline'!$B$8:$B$130,MATCH($B1001,'Project Pipeline'!$A$7:$A$130,0)+13,1)))/INDEX('Project Pipeline'!$B$8:$B$130,MATCH($B1001,'Project Pipeline'!$A$7:$A$130,0)+14,1)</f>
        <v>0.75</v>
      </c>
      <c r="I1001" s="6">
        <f>INDEX('Project Pipeline'!$B$8:$B$130,MATCH($B1001,'Project Pipeline'!$A$7:$A$130,0)+13,1)</f>
        <v>21.124739598583997</v>
      </c>
      <c r="J1001" s="6">
        <f>INDEX('Project Pipeline'!$B$8:$B$130,MATCH($B1001,'Project Pipeline'!$A$7:$A$130,0)+14,1)</f>
        <v>60</v>
      </c>
    </row>
    <row r="1002" spans="1:10" x14ac:dyDescent="0.2">
      <c r="A1002" s="604">
        <f t="shared" si="148"/>
        <v>49</v>
      </c>
      <c r="B1002" s="604" t="s">
        <v>14</v>
      </c>
      <c r="C1002" s="2">
        <f t="shared" si="149"/>
        <v>14</v>
      </c>
      <c r="D1002" s="28" t="str">
        <f t="shared" si="144"/>
        <v>049-014</v>
      </c>
      <c r="E1002" s="604">
        <f t="shared" si="147"/>
        <v>42</v>
      </c>
      <c r="F1002" s="32">
        <f>INDEX('Project Pipeline'!$B$8:$B$130,MATCH($B1002,'Project Pipeline'!$A$7:$A$130,0),1)</f>
        <v>2000</v>
      </c>
      <c r="G1002" s="32">
        <f>INDEX('Project Pipeline'!$B$8:$B$130,MATCH($B1002,'Project Pipeline'!$A$7:$A$130,0)+3,1)*12</f>
        <v>2400</v>
      </c>
      <c r="H1002" s="7">
        <f>(INDEX('Project Pipeline'!$B$8:$B$130,MATCH($B1002,'Project Pipeline'!$A$7:$A$130,0)+6,1)*INDEX('Project Pipeline'!$B$8:$B$130,MATCH($B1002,'Project Pipeline'!$A$7:$A$130,0)+13,1)+INDEX('Project Pipeline'!$B$8:$B$130,MATCH($B1002,'Project Pipeline'!$A$7:$A$130,0)+7,1)*(INDEX('Project Pipeline'!$B$8:$B$130,MATCH($B1002,'Project Pipeline'!$A$7:$A$130,0)+14,1)-INDEX('Project Pipeline'!$B$8:$B$130,MATCH($B1002,'Project Pipeline'!$A$7:$A$130,0)+13,1)))/INDEX('Project Pipeline'!$B$8:$B$130,MATCH($B1002,'Project Pipeline'!$A$7:$A$130,0)+14,1)</f>
        <v>0.75</v>
      </c>
      <c r="I1002" s="6">
        <f>INDEX('Project Pipeline'!$B$8:$B$130,MATCH($B1002,'Project Pipeline'!$A$7:$A$130,0)+13,1)</f>
        <v>21.124739598583997</v>
      </c>
      <c r="J1002" s="6">
        <f>INDEX('Project Pipeline'!$B$8:$B$130,MATCH($B1002,'Project Pipeline'!$A$7:$A$130,0)+14,1)</f>
        <v>60</v>
      </c>
    </row>
    <row r="1003" spans="1:10" x14ac:dyDescent="0.2">
      <c r="A1003" s="604">
        <f t="shared" si="148"/>
        <v>49</v>
      </c>
      <c r="B1003" s="604" t="s">
        <v>14</v>
      </c>
      <c r="C1003" s="2">
        <f t="shared" si="149"/>
        <v>15</v>
      </c>
      <c r="D1003" s="28" t="str">
        <f t="shared" si="144"/>
        <v>049-015</v>
      </c>
      <c r="E1003" s="604">
        <f t="shared" si="147"/>
        <v>44</v>
      </c>
      <c r="F1003" s="32">
        <f>INDEX('Project Pipeline'!$B$8:$B$130,MATCH($B1003,'Project Pipeline'!$A$7:$A$130,0),1)</f>
        <v>2000</v>
      </c>
      <c r="G1003" s="32">
        <f>INDEX('Project Pipeline'!$B$8:$B$130,MATCH($B1003,'Project Pipeline'!$A$7:$A$130,0)+3,1)*12</f>
        <v>2400</v>
      </c>
      <c r="H1003" s="7">
        <f>(INDEX('Project Pipeline'!$B$8:$B$130,MATCH($B1003,'Project Pipeline'!$A$7:$A$130,0)+6,1)*INDEX('Project Pipeline'!$B$8:$B$130,MATCH($B1003,'Project Pipeline'!$A$7:$A$130,0)+13,1)+INDEX('Project Pipeline'!$B$8:$B$130,MATCH($B1003,'Project Pipeline'!$A$7:$A$130,0)+7,1)*(INDEX('Project Pipeline'!$B$8:$B$130,MATCH($B1003,'Project Pipeline'!$A$7:$A$130,0)+14,1)-INDEX('Project Pipeline'!$B$8:$B$130,MATCH($B1003,'Project Pipeline'!$A$7:$A$130,0)+13,1)))/INDEX('Project Pipeline'!$B$8:$B$130,MATCH($B1003,'Project Pipeline'!$A$7:$A$130,0)+14,1)</f>
        <v>0.75</v>
      </c>
      <c r="I1003" s="6">
        <f>INDEX('Project Pipeline'!$B$8:$B$130,MATCH($B1003,'Project Pipeline'!$A$7:$A$130,0)+13,1)</f>
        <v>21.124739598583997</v>
      </c>
      <c r="J1003" s="6">
        <f>INDEX('Project Pipeline'!$B$8:$B$130,MATCH($B1003,'Project Pipeline'!$A$7:$A$130,0)+14,1)</f>
        <v>60</v>
      </c>
    </row>
    <row r="1004" spans="1:10" x14ac:dyDescent="0.2">
      <c r="A1004" s="604">
        <f t="shared" si="148"/>
        <v>49</v>
      </c>
      <c r="B1004" s="604" t="s">
        <v>14</v>
      </c>
      <c r="C1004" s="2">
        <f t="shared" si="149"/>
        <v>16</v>
      </c>
      <c r="D1004" s="28" t="str">
        <f t="shared" si="144"/>
        <v>049-016</v>
      </c>
      <c r="E1004" s="604">
        <f t="shared" si="147"/>
        <v>46</v>
      </c>
      <c r="F1004" s="32">
        <f>INDEX('Project Pipeline'!$B$8:$B$130,MATCH($B1004,'Project Pipeline'!$A$7:$A$130,0),1)</f>
        <v>2000</v>
      </c>
      <c r="G1004" s="32">
        <f>INDEX('Project Pipeline'!$B$8:$B$130,MATCH($B1004,'Project Pipeline'!$A$7:$A$130,0)+3,1)*12</f>
        <v>2400</v>
      </c>
      <c r="H1004" s="7">
        <f>(INDEX('Project Pipeline'!$B$8:$B$130,MATCH($B1004,'Project Pipeline'!$A$7:$A$130,0)+6,1)*INDEX('Project Pipeline'!$B$8:$B$130,MATCH($B1004,'Project Pipeline'!$A$7:$A$130,0)+13,1)+INDEX('Project Pipeline'!$B$8:$B$130,MATCH($B1004,'Project Pipeline'!$A$7:$A$130,0)+7,1)*(INDEX('Project Pipeline'!$B$8:$B$130,MATCH($B1004,'Project Pipeline'!$A$7:$A$130,0)+14,1)-INDEX('Project Pipeline'!$B$8:$B$130,MATCH($B1004,'Project Pipeline'!$A$7:$A$130,0)+13,1)))/INDEX('Project Pipeline'!$B$8:$B$130,MATCH($B1004,'Project Pipeline'!$A$7:$A$130,0)+14,1)</f>
        <v>0.75</v>
      </c>
      <c r="I1004" s="6">
        <f>INDEX('Project Pipeline'!$B$8:$B$130,MATCH($B1004,'Project Pipeline'!$A$7:$A$130,0)+13,1)</f>
        <v>21.124739598583997</v>
      </c>
      <c r="J1004" s="6">
        <f>INDEX('Project Pipeline'!$B$8:$B$130,MATCH($B1004,'Project Pipeline'!$A$7:$A$130,0)+14,1)</f>
        <v>60</v>
      </c>
    </row>
    <row r="1005" spans="1:10" x14ac:dyDescent="0.2">
      <c r="A1005" s="604">
        <f t="shared" si="148"/>
        <v>49</v>
      </c>
      <c r="B1005" s="604" t="s">
        <v>14</v>
      </c>
      <c r="C1005" s="2">
        <f t="shared" si="149"/>
        <v>17</v>
      </c>
      <c r="D1005" s="28" t="str">
        <f t="shared" si="144"/>
        <v>049-017</v>
      </c>
      <c r="E1005" s="604">
        <f t="shared" si="147"/>
        <v>48</v>
      </c>
      <c r="F1005" s="32">
        <f>INDEX('Project Pipeline'!$B$8:$B$130,MATCH($B1005,'Project Pipeline'!$A$7:$A$130,0),1)</f>
        <v>2000</v>
      </c>
      <c r="G1005" s="32">
        <f>INDEX('Project Pipeline'!$B$8:$B$130,MATCH($B1005,'Project Pipeline'!$A$7:$A$130,0)+3,1)*12</f>
        <v>2400</v>
      </c>
      <c r="H1005" s="7">
        <f>(INDEX('Project Pipeline'!$B$8:$B$130,MATCH($B1005,'Project Pipeline'!$A$7:$A$130,0)+6,1)*INDEX('Project Pipeline'!$B$8:$B$130,MATCH($B1005,'Project Pipeline'!$A$7:$A$130,0)+13,1)+INDEX('Project Pipeline'!$B$8:$B$130,MATCH($B1005,'Project Pipeline'!$A$7:$A$130,0)+7,1)*(INDEX('Project Pipeline'!$B$8:$B$130,MATCH($B1005,'Project Pipeline'!$A$7:$A$130,0)+14,1)-INDEX('Project Pipeline'!$B$8:$B$130,MATCH($B1005,'Project Pipeline'!$A$7:$A$130,0)+13,1)))/INDEX('Project Pipeline'!$B$8:$B$130,MATCH($B1005,'Project Pipeline'!$A$7:$A$130,0)+14,1)</f>
        <v>0.75</v>
      </c>
      <c r="I1005" s="6">
        <f>INDEX('Project Pipeline'!$B$8:$B$130,MATCH($B1005,'Project Pipeline'!$A$7:$A$130,0)+13,1)</f>
        <v>21.124739598583997</v>
      </c>
      <c r="J1005" s="6">
        <f>INDEX('Project Pipeline'!$B$8:$B$130,MATCH($B1005,'Project Pipeline'!$A$7:$A$130,0)+14,1)</f>
        <v>60</v>
      </c>
    </row>
    <row r="1006" spans="1:10" x14ac:dyDescent="0.2">
      <c r="A1006" s="604">
        <f t="shared" si="148"/>
        <v>49</v>
      </c>
      <c r="B1006" s="604" t="s">
        <v>14</v>
      </c>
      <c r="C1006" s="2">
        <f t="shared" si="149"/>
        <v>18</v>
      </c>
      <c r="D1006" s="28" t="str">
        <f t="shared" si="144"/>
        <v>049-018</v>
      </c>
      <c r="E1006" s="604">
        <f t="shared" si="147"/>
        <v>50</v>
      </c>
      <c r="F1006" s="32">
        <f>INDEX('Project Pipeline'!$B$8:$B$130,MATCH($B1006,'Project Pipeline'!$A$7:$A$130,0),1)</f>
        <v>2000</v>
      </c>
      <c r="G1006" s="32">
        <f>INDEX('Project Pipeline'!$B$8:$B$130,MATCH($B1006,'Project Pipeline'!$A$7:$A$130,0)+3,1)*12</f>
        <v>2400</v>
      </c>
      <c r="H1006" s="7">
        <f>(INDEX('Project Pipeline'!$B$8:$B$130,MATCH($B1006,'Project Pipeline'!$A$7:$A$130,0)+6,1)*INDEX('Project Pipeline'!$B$8:$B$130,MATCH($B1006,'Project Pipeline'!$A$7:$A$130,0)+13,1)+INDEX('Project Pipeline'!$B$8:$B$130,MATCH($B1006,'Project Pipeline'!$A$7:$A$130,0)+7,1)*(INDEX('Project Pipeline'!$B$8:$B$130,MATCH($B1006,'Project Pipeline'!$A$7:$A$130,0)+14,1)-INDEX('Project Pipeline'!$B$8:$B$130,MATCH($B1006,'Project Pipeline'!$A$7:$A$130,0)+13,1)))/INDEX('Project Pipeline'!$B$8:$B$130,MATCH($B1006,'Project Pipeline'!$A$7:$A$130,0)+14,1)</f>
        <v>0.75</v>
      </c>
      <c r="I1006" s="6">
        <f>INDEX('Project Pipeline'!$B$8:$B$130,MATCH($B1006,'Project Pipeline'!$A$7:$A$130,0)+13,1)</f>
        <v>21.124739598583997</v>
      </c>
      <c r="J1006" s="6">
        <f>INDEX('Project Pipeline'!$B$8:$B$130,MATCH($B1006,'Project Pipeline'!$A$7:$A$130,0)+14,1)</f>
        <v>60</v>
      </c>
    </row>
    <row r="1007" spans="1:10" x14ac:dyDescent="0.2">
      <c r="A1007" s="604">
        <f t="shared" si="148"/>
        <v>49</v>
      </c>
      <c r="B1007" s="604" t="s">
        <v>41</v>
      </c>
      <c r="C1007" s="2">
        <f t="shared" si="149"/>
        <v>19</v>
      </c>
      <c r="D1007" s="28" t="str">
        <f t="shared" si="144"/>
        <v>049-019</v>
      </c>
      <c r="E1007" s="604">
        <f t="shared" si="147"/>
        <v>44</v>
      </c>
      <c r="F1007" s="32">
        <f>INDEX('Project Pipeline'!$B$8:$B$130,MATCH($B1007,'Project Pipeline'!$A$7:$A$130,0),1)</f>
        <v>25000</v>
      </c>
      <c r="G1007" s="32">
        <f>INDEX('Project Pipeline'!$B$8:$B$130,MATCH($B1007,'Project Pipeline'!$A$7:$A$130,0)+3,1)*12</f>
        <v>24000</v>
      </c>
      <c r="H1007" s="7">
        <f>(INDEX('Project Pipeline'!$B$8:$B$130,MATCH($B1007,'Project Pipeline'!$A$7:$A$130,0)+6,1)*INDEX('Project Pipeline'!$B$8:$B$130,MATCH($B1007,'Project Pipeline'!$A$7:$A$130,0)+13,1)+INDEX('Project Pipeline'!$B$8:$B$130,MATCH($B1007,'Project Pipeline'!$A$7:$A$130,0)+7,1)*(INDEX('Project Pipeline'!$B$8:$B$130,MATCH($B1007,'Project Pipeline'!$A$7:$A$130,0)+14,1)-INDEX('Project Pipeline'!$B$8:$B$130,MATCH($B1007,'Project Pipeline'!$A$7:$A$130,0)+13,1)))/INDEX('Project Pipeline'!$B$8:$B$130,MATCH($B1007,'Project Pipeline'!$A$7:$A$130,0)+14,1)</f>
        <v>0.74999999999999989</v>
      </c>
      <c r="I1007" s="6">
        <f>INDEX('Project Pipeline'!$B$8:$B$130,MATCH($B1007,'Project Pipeline'!$A$7:$A$130,0)+13,1)</f>
        <v>26.772988721793375</v>
      </c>
      <c r="J1007" s="6">
        <f>INDEX('Project Pipeline'!$B$8:$B$130,MATCH($B1007,'Project Pipeline'!$A$7:$A$130,0)+14,1)</f>
        <v>120</v>
      </c>
    </row>
    <row r="1008" spans="1:10" x14ac:dyDescent="0.2">
      <c r="A1008" s="604">
        <f t="shared" si="148"/>
        <v>49</v>
      </c>
      <c r="B1008" s="604" t="s">
        <v>41</v>
      </c>
      <c r="C1008" s="2">
        <f t="shared" si="149"/>
        <v>20</v>
      </c>
      <c r="D1008" s="28" t="str">
        <f t="shared" si="144"/>
        <v>049-020</v>
      </c>
      <c r="E1008" s="604">
        <f t="shared" si="147"/>
        <v>50</v>
      </c>
      <c r="F1008" s="32">
        <f>INDEX('Project Pipeline'!$B$8:$B$130,MATCH($B1008,'Project Pipeline'!$A$7:$A$130,0),1)</f>
        <v>25000</v>
      </c>
      <c r="G1008" s="32">
        <f>INDEX('Project Pipeline'!$B$8:$B$130,MATCH($B1008,'Project Pipeline'!$A$7:$A$130,0)+3,1)*12</f>
        <v>24000</v>
      </c>
      <c r="H1008" s="7">
        <f>(INDEX('Project Pipeline'!$B$8:$B$130,MATCH($B1008,'Project Pipeline'!$A$7:$A$130,0)+6,1)*INDEX('Project Pipeline'!$B$8:$B$130,MATCH($B1008,'Project Pipeline'!$A$7:$A$130,0)+13,1)+INDEX('Project Pipeline'!$B$8:$B$130,MATCH($B1008,'Project Pipeline'!$A$7:$A$130,0)+7,1)*(INDEX('Project Pipeline'!$B$8:$B$130,MATCH($B1008,'Project Pipeline'!$A$7:$A$130,0)+14,1)-INDEX('Project Pipeline'!$B$8:$B$130,MATCH($B1008,'Project Pipeline'!$A$7:$A$130,0)+13,1)))/INDEX('Project Pipeline'!$B$8:$B$130,MATCH($B1008,'Project Pipeline'!$A$7:$A$130,0)+14,1)</f>
        <v>0.74999999999999989</v>
      </c>
      <c r="I1008" s="6">
        <f>INDEX('Project Pipeline'!$B$8:$B$130,MATCH($B1008,'Project Pipeline'!$A$7:$A$130,0)+13,1)</f>
        <v>26.772988721793375</v>
      </c>
      <c r="J1008" s="6">
        <f>INDEX('Project Pipeline'!$B$8:$B$130,MATCH($B1008,'Project Pipeline'!$A$7:$A$130,0)+14,1)</f>
        <v>120</v>
      </c>
    </row>
    <row r="1009" spans="1:10" x14ac:dyDescent="0.2">
      <c r="A1009" s="604">
        <f>A989+1</f>
        <v>50</v>
      </c>
      <c r="B1009" s="604" t="s">
        <v>15</v>
      </c>
      <c r="C1009" s="2">
        <v>1</v>
      </c>
      <c r="D1009" s="28" t="str">
        <f t="shared" si="144"/>
        <v>050-001</v>
      </c>
      <c r="E1009" s="604">
        <f t="shared" si="147"/>
        <v>38</v>
      </c>
      <c r="F1009" s="32">
        <f>INDEX('Project Pipeline'!$B$8:$B$130,MATCH($B1009,'Project Pipeline'!$A$7:$A$130,0),1)</f>
        <v>15000</v>
      </c>
      <c r="G1009" s="32">
        <f>INDEX('Project Pipeline'!$B$8:$B$130,MATCH($B1009,'Project Pipeline'!$A$7:$A$130,0)+3,1)*12</f>
        <v>6000</v>
      </c>
      <c r="H1009" s="7">
        <f>(INDEX('Project Pipeline'!$B$8:$B$130,MATCH($B1009,'Project Pipeline'!$A$7:$A$130,0)+6,1)*INDEX('Project Pipeline'!$B$8:$B$130,MATCH($B1009,'Project Pipeline'!$A$7:$A$130,0)+13,1)+INDEX('Project Pipeline'!$B$8:$B$130,MATCH($B1009,'Project Pipeline'!$A$7:$A$130,0)+7,1)*(INDEX('Project Pipeline'!$B$8:$B$130,MATCH($B1009,'Project Pipeline'!$A$7:$A$130,0)+14,1)-INDEX('Project Pipeline'!$B$8:$B$130,MATCH($B1009,'Project Pipeline'!$A$7:$A$130,0)+13,1)))/INDEX('Project Pipeline'!$B$8:$B$130,MATCH($B1009,'Project Pipeline'!$A$7:$A$130,0)+14,1)</f>
        <v>0.75</v>
      </c>
      <c r="I1009" s="6">
        <f>INDEX('Project Pipeline'!$B$8:$B$130,MATCH($B1009,'Project Pipeline'!$A$7:$A$130,0)+13,1)</f>
        <v>71.513178015521419</v>
      </c>
      <c r="J1009" s="6">
        <f>INDEX('Project Pipeline'!$B$8:$B$130,MATCH($B1009,'Project Pipeline'!$A$7:$A$130,0)+14,1)</f>
        <v>96</v>
      </c>
    </row>
    <row r="1010" spans="1:10" x14ac:dyDescent="0.2">
      <c r="A1010" s="604">
        <f t="shared" ref="A1010:A1028" si="150">A990+1</f>
        <v>50</v>
      </c>
      <c r="B1010" s="604" t="s">
        <v>15</v>
      </c>
      <c r="C1010" s="2">
        <f t="shared" ref="C1010:C1028" si="151">C1009+1</f>
        <v>2</v>
      </c>
      <c r="D1010" s="28" t="str">
        <f t="shared" si="144"/>
        <v>050-002</v>
      </c>
      <c r="E1010" s="604">
        <f t="shared" si="147"/>
        <v>42</v>
      </c>
      <c r="F1010" s="32">
        <f>INDEX('Project Pipeline'!$B$8:$B$130,MATCH($B1010,'Project Pipeline'!$A$7:$A$130,0),1)</f>
        <v>15000</v>
      </c>
      <c r="G1010" s="32">
        <f>INDEX('Project Pipeline'!$B$8:$B$130,MATCH($B1010,'Project Pipeline'!$A$7:$A$130,0)+3,1)*12</f>
        <v>6000</v>
      </c>
      <c r="H1010" s="7">
        <f>(INDEX('Project Pipeline'!$B$8:$B$130,MATCH($B1010,'Project Pipeline'!$A$7:$A$130,0)+6,1)*INDEX('Project Pipeline'!$B$8:$B$130,MATCH($B1010,'Project Pipeline'!$A$7:$A$130,0)+13,1)+INDEX('Project Pipeline'!$B$8:$B$130,MATCH($B1010,'Project Pipeline'!$A$7:$A$130,0)+7,1)*(INDEX('Project Pipeline'!$B$8:$B$130,MATCH($B1010,'Project Pipeline'!$A$7:$A$130,0)+14,1)-INDEX('Project Pipeline'!$B$8:$B$130,MATCH($B1010,'Project Pipeline'!$A$7:$A$130,0)+13,1)))/INDEX('Project Pipeline'!$B$8:$B$130,MATCH($B1010,'Project Pipeline'!$A$7:$A$130,0)+14,1)</f>
        <v>0.75</v>
      </c>
      <c r="I1010" s="6">
        <f>INDEX('Project Pipeline'!$B$8:$B$130,MATCH($B1010,'Project Pipeline'!$A$7:$A$130,0)+13,1)</f>
        <v>71.513178015521419</v>
      </c>
      <c r="J1010" s="6">
        <f>INDEX('Project Pipeline'!$B$8:$B$130,MATCH($B1010,'Project Pipeline'!$A$7:$A$130,0)+14,1)</f>
        <v>96</v>
      </c>
    </row>
    <row r="1011" spans="1:10" x14ac:dyDescent="0.2">
      <c r="A1011" s="604">
        <f t="shared" si="150"/>
        <v>50</v>
      </c>
      <c r="B1011" s="604" t="s">
        <v>15</v>
      </c>
      <c r="C1011" s="2">
        <f t="shared" si="151"/>
        <v>3</v>
      </c>
      <c r="D1011" s="28" t="str">
        <f t="shared" si="144"/>
        <v>050-003</v>
      </c>
      <c r="E1011" s="604">
        <f t="shared" si="147"/>
        <v>45</v>
      </c>
      <c r="F1011" s="32">
        <f>INDEX('Project Pipeline'!$B$8:$B$130,MATCH($B1011,'Project Pipeline'!$A$7:$A$130,0),1)</f>
        <v>15000</v>
      </c>
      <c r="G1011" s="32">
        <f>INDEX('Project Pipeline'!$B$8:$B$130,MATCH($B1011,'Project Pipeline'!$A$7:$A$130,0)+3,1)*12</f>
        <v>6000</v>
      </c>
      <c r="H1011" s="7">
        <f>(INDEX('Project Pipeline'!$B$8:$B$130,MATCH($B1011,'Project Pipeline'!$A$7:$A$130,0)+6,1)*INDEX('Project Pipeline'!$B$8:$B$130,MATCH($B1011,'Project Pipeline'!$A$7:$A$130,0)+13,1)+INDEX('Project Pipeline'!$B$8:$B$130,MATCH($B1011,'Project Pipeline'!$A$7:$A$130,0)+7,1)*(INDEX('Project Pipeline'!$B$8:$B$130,MATCH($B1011,'Project Pipeline'!$A$7:$A$130,0)+14,1)-INDEX('Project Pipeline'!$B$8:$B$130,MATCH($B1011,'Project Pipeline'!$A$7:$A$130,0)+13,1)))/INDEX('Project Pipeline'!$B$8:$B$130,MATCH($B1011,'Project Pipeline'!$A$7:$A$130,0)+14,1)</f>
        <v>0.75</v>
      </c>
      <c r="I1011" s="6">
        <f>INDEX('Project Pipeline'!$B$8:$B$130,MATCH($B1011,'Project Pipeline'!$A$7:$A$130,0)+13,1)</f>
        <v>71.513178015521419</v>
      </c>
      <c r="J1011" s="6">
        <f>INDEX('Project Pipeline'!$B$8:$B$130,MATCH($B1011,'Project Pipeline'!$A$7:$A$130,0)+14,1)</f>
        <v>96</v>
      </c>
    </row>
    <row r="1012" spans="1:10" x14ac:dyDescent="0.2">
      <c r="A1012" s="604">
        <f t="shared" si="150"/>
        <v>50</v>
      </c>
      <c r="B1012" s="604" t="s">
        <v>15</v>
      </c>
      <c r="C1012" s="2">
        <f t="shared" si="151"/>
        <v>4</v>
      </c>
      <c r="D1012" s="28" t="str">
        <f t="shared" si="144"/>
        <v>050-004</v>
      </c>
      <c r="E1012" s="604">
        <f t="shared" si="147"/>
        <v>47</v>
      </c>
      <c r="F1012" s="32">
        <f>INDEX('Project Pipeline'!$B$8:$B$130,MATCH($B1012,'Project Pipeline'!$A$7:$A$130,0),1)</f>
        <v>15000</v>
      </c>
      <c r="G1012" s="32">
        <f>INDEX('Project Pipeline'!$B$8:$B$130,MATCH($B1012,'Project Pipeline'!$A$7:$A$130,0)+3,1)*12</f>
        <v>6000</v>
      </c>
      <c r="H1012" s="7">
        <f>(INDEX('Project Pipeline'!$B$8:$B$130,MATCH($B1012,'Project Pipeline'!$A$7:$A$130,0)+6,1)*INDEX('Project Pipeline'!$B$8:$B$130,MATCH($B1012,'Project Pipeline'!$A$7:$A$130,0)+13,1)+INDEX('Project Pipeline'!$B$8:$B$130,MATCH($B1012,'Project Pipeline'!$A$7:$A$130,0)+7,1)*(INDEX('Project Pipeline'!$B$8:$B$130,MATCH($B1012,'Project Pipeline'!$A$7:$A$130,0)+14,1)-INDEX('Project Pipeline'!$B$8:$B$130,MATCH($B1012,'Project Pipeline'!$A$7:$A$130,0)+13,1)))/INDEX('Project Pipeline'!$B$8:$B$130,MATCH($B1012,'Project Pipeline'!$A$7:$A$130,0)+14,1)</f>
        <v>0.75</v>
      </c>
      <c r="I1012" s="6">
        <f>INDEX('Project Pipeline'!$B$8:$B$130,MATCH($B1012,'Project Pipeline'!$A$7:$A$130,0)+13,1)</f>
        <v>71.513178015521419</v>
      </c>
      <c r="J1012" s="6">
        <f>INDEX('Project Pipeline'!$B$8:$B$130,MATCH($B1012,'Project Pipeline'!$A$7:$A$130,0)+14,1)</f>
        <v>96</v>
      </c>
    </row>
    <row r="1013" spans="1:10" x14ac:dyDescent="0.2">
      <c r="A1013" s="604">
        <f t="shared" si="150"/>
        <v>50</v>
      </c>
      <c r="B1013" s="604" t="s">
        <v>463</v>
      </c>
      <c r="C1013" s="2">
        <f t="shared" si="151"/>
        <v>5</v>
      </c>
      <c r="D1013" s="28" t="str">
        <f t="shared" si="144"/>
        <v>050-005</v>
      </c>
      <c r="E1013" s="604">
        <f t="shared" si="147"/>
        <v>48</v>
      </c>
      <c r="F1013" s="32">
        <f>INDEX('Project Pipeline'!$B$8:$B$130,MATCH($B1013,'Project Pipeline'!$A$7:$A$130,0),1)</f>
        <v>20000</v>
      </c>
      <c r="G1013" s="32">
        <f>INDEX('Project Pipeline'!$B$8:$B$130,MATCH($B1013,'Project Pipeline'!$A$7:$A$130,0)+3,1)*12</f>
        <v>30000</v>
      </c>
      <c r="H1013" s="7">
        <f>(INDEX('Project Pipeline'!$B$8:$B$130,MATCH($B1013,'Project Pipeline'!$A$7:$A$130,0)+6,1)*INDEX('Project Pipeline'!$B$8:$B$130,MATCH($B1013,'Project Pipeline'!$A$7:$A$130,0)+13,1)+INDEX('Project Pipeline'!$B$8:$B$130,MATCH($B1013,'Project Pipeline'!$A$7:$A$130,0)+7,1)*(INDEX('Project Pipeline'!$B$8:$B$130,MATCH($B1013,'Project Pipeline'!$A$7:$A$130,0)+14,1)-INDEX('Project Pipeline'!$B$8:$B$130,MATCH($B1013,'Project Pipeline'!$A$7:$A$130,0)+13,1)))/INDEX('Project Pipeline'!$B$8:$B$130,MATCH($B1013,'Project Pipeline'!$A$7:$A$130,0)+14,1)</f>
        <v>0.75</v>
      </c>
      <c r="I1013" s="6">
        <f>INDEX('Project Pipeline'!$B$8:$B$130,MATCH($B1013,'Project Pipeline'!$A$7:$A$130,0)+13,1)</f>
        <v>28.691659673197091</v>
      </c>
      <c r="J1013" s="6">
        <f>INDEX('Project Pipeline'!$B$8:$B$130,MATCH($B1013,'Project Pipeline'!$A$7:$A$130,0)+14,1)</f>
        <v>60</v>
      </c>
    </row>
    <row r="1014" spans="1:10" x14ac:dyDescent="0.2">
      <c r="A1014" s="604">
        <f t="shared" si="150"/>
        <v>50</v>
      </c>
      <c r="B1014" s="604" t="s">
        <v>463</v>
      </c>
      <c r="C1014" s="2">
        <f t="shared" si="151"/>
        <v>6</v>
      </c>
      <c r="D1014" s="28" t="str">
        <f t="shared" si="144"/>
        <v>050-006</v>
      </c>
      <c r="E1014" s="604">
        <f t="shared" si="147"/>
        <v>48</v>
      </c>
      <c r="F1014" s="32">
        <f>INDEX('Project Pipeline'!$B$8:$B$130,MATCH($B1014,'Project Pipeline'!$A$7:$A$130,0),1)</f>
        <v>20000</v>
      </c>
      <c r="G1014" s="32">
        <f>INDEX('Project Pipeline'!$B$8:$B$130,MATCH($B1014,'Project Pipeline'!$A$7:$A$130,0)+3,1)*12</f>
        <v>30000</v>
      </c>
      <c r="H1014" s="7">
        <f>(INDEX('Project Pipeline'!$B$8:$B$130,MATCH($B1014,'Project Pipeline'!$A$7:$A$130,0)+6,1)*INDEX('Project Pipeline'!$B$8:$B$130,MATCH($B1014,'Project Pipeline'!$A$7:$A$130,0)+13,1)+INDEX('Project Pipeline'!$B$8:$B$130,MATCH($B1014,'Project Pipeline'!$A$7:$A$130,0)+7,1)*(INDEX('Project Pipeline'!$B$8:$B$130,MATCH($B1014,'Project Pipeline'!$A$7:$A$130,0)+14,1)-INDEX('Project Pipeline'!$B$8:$B$130,MATCH($B1014,'Project Pipeline'!$A$7:$A$130,0)+13,1)))/INDEX('Project Pipeline'!$B$8:$B$130,MATCH($B1014,'Project Pipeline'!$A$7:$A$130,0)+14,1)</f>
        <v>0.75</v>
      </c>
      <c r="I1014" s="6">
        <f>INDEX('Project Pipeline'!$B$8:$B$130,MATCH($B1014,'Project Pipeline'!$A$7:$A$130,0)+13,1)</f>
        <v>28.691659673197091</v>
      </c>
      <c r="J1014" s="6">
        <f>INDEX('Project Pipeline'!$B$8:$B$130,MATCH($B1014,'Project Pipeline'!$A$7:$A$130,0)+14,1)</f>
        <v>60</v>
      </c>
    </row>
    <row r="1015" spans="1:10" x14ac:dyDescent="0.2">
      <c r="A1015" s="604">
        <f t="shared" si="150"/>
        <v>50</v>
      </c>
      <c r="B1015" s="604" t="s">
        <v>463</v>
      </c>
      <c r="C1015" s="2">
        <f t="shared" si="151"/>
        <v>7</v>
      </c>
      <c r="D1015" s="28" t="str">
        <f t="shared" si="144"/>
        <v>050-007</v>
      </c>
      <c r="E1015" s="604">
        <f t="shared" si="147"/>
        <v>49</v>
      </c>
      <c r="F1015" s="32">
        <f>INDEX('Project Pipeline'!$B$8:$B$130,MATCH($B1015,'Project Pipeline'!$A$7:$A$130,0),1)</f>
        <v>20000</v>
      </c>
      <c r="G1015" s="32">
        <f>INDEX('Project Pipeline'!$B$8:$B$130,MATCH($B1015,'Project Pipeline'!$A$7:$A$130,0)+3,1)*12</f>
        <v>30000</v>
      </c>
      <c r="H1015" s="7">
        <f>(INDEX('Project Pipeline'!$B$8:$B$130,MATCH($B1015,'Project Pipeline'!$A$7:$A$130,0)+6,1)*INDEX('Project Pipeline'!$B$8:$B$130,MATCH($B1015,'Project Pipeline'!$A$7:$A$130,0)+13,1)+INDEX('Project Pipeline'!$B$8:$B$130,MATCH($B1015,'Project Pipeline'!$A$7:$A$130,0)+7,1)*(INDEX('Project Pipeline'!$B$8:$B$130,MATCH($B1015,'Project Pipeline'!$A$7:$A$130,0)+14,1)-INDEX('Project Pipeline'!$B$8:$B$130,MATCH($B1015,'Project Pipeline'!$A$7:$A$130,0)+13,1)))/INDEX('Project Pipeline'!$B$8:$B$130,MATCH($B1015,'Project Pipeline'!$A$7:$A$130,0)+14,1)</f>
        <v>0.75</v>
      </c>
      <c r="I1015" s="6">
        <f>INDEX('Project Pipeline'!$B$8:$B$130,MATCH($B1015,'Project Pipeline'!$A$7:$A$130,0)+13,1)</f>
        <v>28.691659673197091</v>
      </c>
      <c r="J1015" s="6">
        <f>INDEX('Project Pipeline'!$B$8:$B$130,MATCH($B1015,'Project Pipeline'!$A$7:$A$130,0)+14,1)</f>
        <v>60</v>
      </c>
    </row>
    <row r="1016" spans="1:10" x14ac:dyDescent="0.2">
      <c r="A1016" s="604">
        <f t="shared" si="150"/>
        <v>50</v>
      </c>
      <c r="B1016" s="604" t="s">
        <v>463</v>
      </c>
      <c r="C1016" s="2">
        <f t="shared" si="151"/>
        <v>8</v>
      </c>
      <c r="D1016" s="28" t="str">
        <f t="shared" si="144"/>
        <v>050-008</v>
      </c>
      <c r="E1016" s="604">
        <f t="shared" si="147"/>
        <v>49</v>
      </c>
      <c r="F1016" s="32">
        <f>INDEX('Project Pipeline'!$B$8:$B$130,MATCH($B1016,'Project Pipeline'!$A$7:$A$130,0),1)</f>
        <v>20000</v>
      </c>
      <c r="G1016" s="32">
        <f>INDEX('Project Pipeline'!$B$8:$B$130,MATCH($B1016,'Project Pipeline'!$A$7:$A$130,0)+3,1)*12</f>
        <v>30000</v>
      </c>
      <c r="H1016" s="7">
        <f>(INDEX('Project Pipeline'!$B$8:$B$130,MATCH($B1016,'Project Pipeline'!$A$7:$A$130,0)+6,1)*INDEX('Project Pipeline'!$B$8:$B$130,MATCH($B1016,'Project Pipeline'!$A$7:$A$130,0)+13,1)+INDEX('Project Pipeline'!$B$8:$B$130,MATCH($B1016,'Project Pipeline'!$A$7:$A$130,0)+7,1)*(INDEX('Project Pipeline'!$B$8:$B$130,MATCH($B1016,'Project Pipeline'!$A$7:$A$130,0)+14,1)-INDEX('Project Pipeline'!$B$8:$B$130,MATCH($B1016,'Project Pipeline'!$A$7:$A$130,0)+13,1)))/INDEX('Project Pipeline'!$B$8:$B$130,MATCH($B1016,'Project Pipeline'!$A$7:$A$130,0)+14,1)</f>
        <v>0.75</v>
      </c>
      <c r="I1016" s="6">
        <f>INDEX('Project Pipeline'!$B$8:$B$130,MATCH($B1016,'Project Pipeline'!$A$7:$A$130,0)+13,1)</f>
        <v>28.691659673197091</v>
      </c>
      <c r="J1016" s="6">
        <f>INDEX('Project Pipeline'!$B$8:$B$130,MATCH($B1016,'Project Pipeline'!$A$7:$A$130,0)+14,1)</f>
        <v>60</v>
      </c>
    </row>
    <row r="1017" spans="1:10" x14ac:dyDescent="0.2">
      <c r="A1017" s="604">
        <f t="shared" si="150"/>
        <v>50</v>
      </c>
      <c r="B1017" s="604" t="s">
        <v>464</v>
      </c>
      <c r="C1017" s="2">
        <f t="shared" si="151"/>
        <v>9</v>
      </c>
      <c r="D1017" s="28" t="str">
        <f t="shared" si="144"/>
        <v>050-009</v>
      </c>
      <c r="E1017" s="604">
        <f t="shared" si="147"/>
        <v>40</v>
      </c>
      <c r="F1017" s="32">
        <f>INDEX('Project Pipeline'!$B$8:$B$130,MATCH($B1017,'Project Pipeline'!$A$7:$A$130,0),1)</f>
        <v>10000</v>
      </c>
      <c r="G1017" s="32">
        <f>INDEX('Project Pipeline'!$B$8:$B$130,MATCH($B1017,'Project Pipeline'!$A$7:$A$130,0)+3,1)*12</f>
        <v>4800</v>
      </c>
      <c r="H1017" s="7">
        <f>(INDEX('Project Pipeline'!$B$8:$B$130,MATCH($B1017,'Project Pipeline'!$A$7:$A$130,0)+6,1)*INDEX('Project Pipeline'!$B$8:$B$130,MATCH($B1017,'Project Pipeline'!$A$7:$A$130,0)+13,1)+INDEX('Project Pipeline'!$B$8:$B$130,MATCH($B1017,'Project Pipeline'!$A$7:$A$130,0)+7,1)*(INDEX('Project Pipeline'!$B$8:$B$130,MATCH($B1017,'Project Pipeline'!$A$7:$A$130,0)+14,1)-INDEX('Project Pipeline'!$B$8:$B$130,MATCH($B1017,'Project Pipeline'!$A$7:$A$130,0)+13,1)))/INDEX('Project Pipeline'!$B$8:$B$130,MATCH($B1017,'Project Pipeline'!$A$7:$A$130,0)+14,1)</f>
        <v>0.75</v>
      </c>
      <c r="I1017" s="6">
        <f>INDEX('Project Pipeline'!$B$8:$B$130,MATCH($B1017,'Project Pipeline'!$A$7:$A$130,0)+13,1)</f>
        <v>57.680135957776329</v>
      </c>
      <c r="J1017" s="6">
        <f>INDEX('Project Pipeline'!$B$8:$B$130,MATCH($B1017,'Project Pipeline'!$A$7:$A$130,0)+14,1)</f>
        <v>60</v>
      </c>
    </row>
    <row r="1018" spans="1:10" x14ac:dyDescent="0.2">
      <c r="A1018" s="604">
        <f t="shared" si="150"/>
        <v>50</v>
      </c>
      <c r="B1018" s="604" t="s">
        <v>464</v>
      </c>
      <c r="C1018" s="2">
        <f t="shared" si="151"/>
        <v>10</v>
      </c>
      <c r="D1018" s="28" t="str">
        <f t="shared" si="144"/>
        <v>050-010</v>
      </c>
      <c r="E1018" s="604">
        <f t="shared" si="147"/>
        <v>43</v>
      </c>
      <c r="F1018" s="32">
        <f>INDEX('Project Pipeline'!$B$8:$B$130,MATCH($B1018,'Project Pipeline'!$A$7:$A$130,0),1)</f>
        <v>10000</v>
      </c>
      <c r="G1018" s="32">
        <f>INDEX('Project Pipeline'!$B$8:$B$130,MATCH($B1018,'Project Pipeline'!$A$7:$A$130,0)+3,1)*12</f>
        <v>4800</v>
      </c>
      <c r="H1018" s="7">
        <f>(INDEX('Project Pipeline'!$B$8:$B$130,MATCH($B1018,'Project Pipeline'!$A$7:$A$130,0)+6,1)*INDEX('Project Pipeline'!$B$8:$B$130,MATCH($B1018,'Project Pipeline'!$A$7:$A$130,0)+13,1)+INDEX('Project Pipeline'!$B$8:$B$130,MATCH($B1018,'Project Pipeline'!$A$7:$A$130,0)+7,1)*(INDEX('Project Pipeline'!$B$8:$B$130,MATCH($B1018,'Project Pipeline'!$A$7:$A$130,0)+14,1)-INDEX('Project Pipeline'!$B$8:$B$130,MATCH($B1018,'Project Pipeline'!$A$7:$A$130,0)+13,1)))/INDEX('Project Pipeline'!$B$8:$B$130,MATCH($B1018,'Project Pipeline'!$A$7:$A$130,0)+14,1)</f>
        <v>0.75</v>
      </c>
      <c r="I1018" s="6">
        <f>INDEX('Project Pipeline'!$B$8:$B$130,MATCH($B1018,'Project Pipeline'!$A$7:$A$130,0)+13,1)</f>
        <v>57.680135957776329</v>
      </c>
      <c r="J1018" s="6">
        <f>INDEX('Project Pipeline'!$B$8:$B$130,MATCH($B1018,'Project Pipeline'!$A$7:$A$130,0)+14,1)</f>
        <v>60</v>
      </c>
    </row>
    <row r="1019" spans="1:10" x14ac:dyDescent="0.2">
      <c r="A1019" s="604">
        <f t="shared" si="150"/>
        <v>50</v>
      </c>
      <c r="B1019" s="604" t="s">
        <v>464</v>
      </c>
      <c r="C1019" s="2">
        <f t="shared" si="151"/>
        <v>11</v>
      </c>
      <c r="D1019" s="28" t="str">
        <f t="shared" si="144"/>
        <v>050-011</v>
      </c>
      <c r="E1019" s="604">
        <f t="shared" si="147"/>
        <v>46</v>
      </c>
      <c r="F1019" s="32">
        <f>INDEX('Project Pipeline'!$B$8:$B$130,MATCH($B1019,'Project Pipeline'!$A$7:$A$130,0),1)</f>
        <v>10000</v>
      </c>
      <c r="G1019" s="32">
        <f>INDEX('Project Pipeline'!$B$8:$B$130,MATCH($B1019,'Project Pipeline'!$A$7:$A$130,0)+3,1)*12</f>
        <v>4800</v>
      </c>
      <c r="H1019" s="7">
        <f>(INDEX('Project Pipeline'!$B$8:$B$130,MATCH($B1019,'Project Pipeline'!$A$7:$A$130,0)+6,1)*INDEX('Project Pipeline'!$B$8:$B$130,MATCH($B1019,'Project Pipeline'!$A$7:$A$130,0)+13,1)+INDEX('Project Pipeline'!$B$8:$B$130,MATCH($B1019,'Project Pipeline'!$A$7:$A$130,0)+7,1)*(INDEX('Project Pipeline'!$B$8:$B$130,MATCH($B1019,'Project Pipeline'!$A$7:$A$130,0)+14,1)-INDEX('Project Pipeline'!$B$8:$B$130,MATCH($B1019,'Project Pipeline'!$A$7:$A$130,0)+13,1)))/INDEX('Project Pipeline'!$B$8:$B$130,MATCH($B1019,'Project Pipeline'!$A$7:$A$130,0)+14,1)</f>
        <v>0.75</v>
      </c>
      <c r="I1019" s="6">
        <f>INDEX('Project Pipeline'!$B$8:$B$130,MATCH($B1019,'Project Pipeline'!$A$7:$A$130,0)+13,1)</f>
        <v>57.680135957776329</v>
      </c>
      <c r="J1019" s="6">
        <f>INDEX('Project Pipeline'!$B$8:$B$130,MATCH($B1019,'Project Pipeline'!$A$7:$A$130,0)+14,1)</f>
        <v>60</v>
      </c>
    </row>
    <row r="1020" spans="1:10" x14ac:dyDescent="0.2">
      <c r="A1020" s="604">
        <f t="shared" si="150"/>
        <v>50</v>
      </c>
      <c r="B1020" s="604" t="s">
        <v>464</v>
      </c>
      <c r="C1020" s="2">
        <f t="shared" si="151"/>
        <v>12</v>
      </c>
      <c r="D1020" s="28" t="str">
        <f t="shared" si="144"/>
        <v>050-012</v>
      </c>
      <c r="E1020" s="604">
        <f t="shared" si="147"/>
        <v>49</v>
      </c>
      <c r="F1020" s="32">
        <f>INDEX('Project Pipeline'!$B$8:$B$130,MATCH($B1020,'Project Pipeline'!$A$7:$A$130,0),1)</f>
        <v>10000</v>
      </c>
      <c r="G1020" s="32">
        <f>INDEX('Project Pipeline'!$B$8:$B$130,MATCH($B1020,'Project Pipeline'!$A$7:$A$130,0)+3,1)*12</f>
        <v>4800</v>
      </c>
      <c r="H1020" s="7">
        <f>(INDEX('Project Pipeline'!$B$8:$B$130,MATCH($B1020,'Project Pipeline'!$A$7:$A$130,0)+6,1)*INDEX('Project Pipeline'!$B$8:$B$130,MATCH($B1020,'Project Pipeline'!$A$7:$A$130,0)+13,1)+INDEX('Project Pipeline'!$B$8:$B$130,MATCH($B1020,'Project Pipeline'!$A$7:$A$130,0)+7,1)*(INDEX('Project Pipeline'!$B$8:$B$130,MATCH($B1020,'Project Pipeline'!$A$7:$A$130,0)+14,1)-INDEX('Project Pipeline'!$B$8:$B$130,MATCH($B1020,'Project Pipeline'!$A$7:$A$130,0)+13,1)))/INDEX('Project Pipeline'!$B$8:$B$130,MATCH($B1020,'Project Pipeline'!$A$7:$A$130,0)+14,1)</f>
        <v>0.75</v>
      </c>
      <c r="I1020" s="6">
        <f>INDEX('Project Pipeline'!$B$8:$B$130,MATCH($B1020,'Project Pipeline'!$A$7:$A$130,0)+13,1)</f>
        <v>57.680135957776329</v>
      </c>
      <c r="J1020" s="6">
        <f>INDEX('Project Pipeline'!$B$8:$B$130,MATCH($B1020,'Project Pipeline'!$A$7:$A$130,0)+14,1)</f>
        <v>60</v>
      </c>
    </row>
    <row r="1021" spans="1:10" x14ac:dyDescent="0.2">
      <c r="A1021" s="604">
        <f t="shared" si="150"/>
        <v>50</v>
      </c>
      <c r="B1021" s="604" t="s">
        <v>14</v>
      </c>
      <c r="C1021" s="2">
        <f t="shared" si="151"/>
        <v>13</v>
      </c>
      <c r="D1021" s="28" t="str">
        <f t="shared" si="144"/>
        <v>050-013</v>
      </c>
      <c r="E1021" s="604">
        <f t="shared" si="147"/>
        <v>40</v>
      </c>
      <c r="F1021" s="32">
        <f>INDEX('Project Pipeline'!$B$8:$B$130,MATCH($B1021,'Project Pipeline'!$A$7:$A$130,0),1)</f>
        <v>2000</v>
      </c>
      <c r="G1021" s="32">
        <f>INDEX('Project Pipeline'!$B$8:$B$130,MATCH($B1021,'Project Pipeline'!$A$7:$A$130,0)+3,1)*12</f>
        <v>2400</v>
      </c>
      <c r="H1021" s="7">
        <f>(INDEX('Project Pipeline'!$B$8:$B$130,MATCH($B1021,'Project Pipeline'!$A$7:$A$130,0)+6,1)*INDEX('Project Pipeline'!$B$8:$B$130,MATCH($B1021,'Project Pipeline'!$A$7:$A$130,0)+13,1)+INDEX('Project Pipeline'!$B$8:$B$130,MATCH($B1021,'Project Pipeline'!$A$7:$A$130,0)+7,1)*(INDEX('Project Pipeline'!$B$8:$B$130,MATCH($B1021,'Project Pipeline'!$A$7:$A$130,0)+14,1)-INDEX('Project Pipeline'!$B$8:$B$130,MATCH($B1021,'Project Pipeline'!$A$7:$A$130,0)+13,1)))/INDEX('Project Pipeline'!$B$8:$B$130,MATCH($B1021,'Project Pipeline'!$A$7:$A$130,0)+14,1)</f>
        <v>0.75</v>
      </c>
      <c r="I1021" s="6">
        <f>INDEX('Project Pipeline'!$B$8:$B$130,MATCH($B1021,'Project Pipeline'!$A$7:$A$130,0)+13,1)</f>
        <v>21.124739598583997</v>
      </c>
      <c r="J1021" s="6">
        <f>INDEX('Project Pipeline'!$B$8:$B$130,MATCH($B1021,'Project Pipeline'!$A$7:$A$130,0)+14,1)</f>
        <v>60</v>
      </c>
    </row>
    <row r="1022" spans="1:10" x14ac:dyDescent="0.2">
      <c r="A1022" s="604">
        <f t="shared" si="150"/>
        <v>50</v>
      </c>
      <c r="B1022" s="604" t="s">
        <v>14</v>
      </c>
      <c r="C1022" s="2">
        <f t="shared" si="151"/>
        <v>14</v>
      </c>
      <c r="D1022" s="28" t="str">
        <f t="shared" si="144"/>
        <v>050-014</v>
      </c>
      <c r="E1022" s="604">
        <f t="shared" si="147"/>
        <v>42</v>
      </c>
      <c r="F1022" s="32">
        <f>INDEX('Project Pipeline'!$B$8:$B$130,MATCH($B1022,'Project Pipeline'!$A$7:$A$130,0),1)</f>
        <v>2000</v>
      </c>
      <c r="G1022" s="32">
        <f>INDEX('Project Pipeline'!$B$8:$B$130,MATCH($B1022,'Project Pipeline'!$A$7:$A$130,0)+3,1)*12</f>
        <v>2400</v>
      </c>
      <c r="H1022" s="7">
        <f>(INDEX('Project Pipeline'!$B$8:$B$130,MATCH($B1022,'Project Pipeline'!$A$7:$A$130,0)+6,1)*INDEX('Project Pipeline'!$B$8:$B$130,MATCH($B1022,'Project Pipeline'!$A$7:$A$130,0)+13,1)+INDEX('Project Pipeline'!$B$8:$B$130,MATCH($B1022,'Project Pipeline'!$A$7:$A$130,0)+7,1)*(INDEX('Project Pipeline'!$B$8:$B$130,MATCH($B1022,'Project Pipeline'!$A$7:$A$130,0)+14,1)-INDEX('Project Pipeline'!$B$8:$B$130,MATCH($B1022,'Project Pipeline'!$A$7:$A$130,0)+13,1)))/INDEX('Project Pipeline'!$B$8:$B$130,MATCH($B1022,'Project Pipeline'!$A$7:$A$130,0)+14,1)</f>
        <v>0.75</v>
      </c>
      <c r="I1022" s="6">
        <f>INDEX('Project Pipeline'!$B$8:$B$130,MATCH($B1022,'Project Pipeline'!$A$7:$A$130,0)+13,1)</f>
        <v>21.124739598583997</v>
      </c>
      <c r="J1022" s="6">
        <f>INDEX('Project Pipeline'!$B$8:$B$130,MATCH($B1022,'Project Pipeline'!$A$7:$A$130,0)+14,1)</f>
        <v>60</v>
      </c>
    </row>
    <row r="1023" spans="1:10" x14ac:dyDescent="0.2">
      <c r="A1023" s="604">
        <f t="shared" si="150"/>
        <v>50</v>
      </c>
      <c r="B1023" s="604" t="s">
        <v>14</v>
      </c>
      <c r="C1023" s="2">
        <f t="shared" si="151"/>
        <v>15</v>
      </c>
      <c r="D1023" s="28" t="str">
        <f t="shared" si="144"/>
        <v>050-015</v>
      </c>
      <c r="E1023" s="604">
        <f t="shared" si="147"/>
        <v>44</v>
      </c>
      <c r="F1023" s="32">
        <f>INDEX('Project Pipeline'!$B$8:$B$130,MATCH($B1023,'Project Pipeline'!$A$7:$A$130,0),1)</f>
        <v>2000</v>
      </c>
      <c r="G1023" s="32">
        <f>INDEX('Project Pipeline'!$B$8:$B$130,MATCH($B1023,'Project Pipeline'!$A$7:$A$130,0)+3,1)*12</f>
        <v>2400</v>
      </c>
      <c r="H1023" s="7">
        <f>(INDEX('Project Pipeline'!$B$8:$B$130,MATCH($B1023,'Project Pipeline'!$A$7:$A$130,0)+6,1)*INDEX('Project Pipeline'!$B$8:$B$130,MATCH($B1023,'Project Pipeline'!$A$7:$A$130,0)+13,1)+INDEX('Project Pipeline'!$B$8:$B$130,MATCH($B1023,'Project Pipeline'!$A$7:$A$130,0)+7,1)*(INDEX('Project Pipeline'!$B$8:$B$130,MATCH($B1023,'Project Pipeline'!$A$7:$A$130,0)+14,1)-INDEX('Project Pipeline'!$B$8:$B$130,MATCH($B1023,'Project Pipeline'!$A$7:$A$130,0)+13,1)))/INDEX('Project Pipeline'!$B$8:$B$130,MATCH($B1023,'Project Pipeline'!$A$7:$A$130,0)+14,1)</f>
        <v>0.75</v>
      </c>
      <c r="I1023" s="6">
        <f>INDEX('Project Pipeline'!$B$8:$B$130,MATCH($B1023,'Project Pipeline'!$A$7:$A$130,0)+13,1)</f>
        <v>21.124739598583997</v>
      </c>
      <c r="J1023" s="6">
        <f>INDEX('Project Pipeline'!$B$8:$B$130,MATCH($B1023,'Project Pipeline'!$A$7:$A$130,0)+14,1)</f>
        <v>60</v>
      </c>
    </row>
    <row r="1024" spans="1:10" x14ac:dyDescent="0.2">
      <c r="A1024" s="604">
        <f t="shared" si="150"/>
        <v>50</v>
      </c>
      <c r="B1024" s="604" t="s">
        <v>14</v>
      </c>
      <c r="C1024" s="2">
        <f t="shared" si="151"/>
        <v>16</v>
      </c>
      <c r="D1024" s="28" t="str">
        <f t="shared" si="144"/>
        <v>050-016</v>
      </c>
      <c r="E1024" s="604">
        <f t="shared" si="147"/>
        <v>46</v>
      </c>
      <c r="F1024" s="32">
        <f>INDEX('Project Pipeline'!$B$8:$B$130,MATCH($B1024,'Project Pipeline'!$A$7:$A$130,0),1)</f>
        <v>2000</v>
      </c>
      <c r="G1024" s="32">
        <f>INDEX('Project Pipeline'!$B$8:$B$130,MATCH($B1024,'Project Pipeline'!$A$7:$A$130,0)+3,1)*12</f>
        <v>2400</v>
      </c>
      <c r="H1024" s="7">
        <f>(INDEX('Project Pipeline'!$B$8:$B$130,MATCH($B1024,'Project Pipeline'!$A$7:$A$130,0)+6,1)*INDEX('Project Pipeline'!$B$8:$B$130,MATCH($B1024,'Project Pipeline'!$A$7:$A$130,0)+13,1)+INDEX('Project Pipeline'!$B$8:$B$130,MATCH($B1024,'Project Pipeline'!$A$7:$A$130,0)+7,1)*(INDEX('Project Pipeline'!$B$8:$B$130,MATCH($B1024,'Project Pipeline'!$A$7:$A$130,0)+14,1)-INDEX('Project Pipeline'!$B$8:$B$130,MATCH($B1024,'Project Pipeline'!$A$7:$A$130,0)+13,1)))/INDEX('Project Pipeline'!$B$8:$B$130,MATCH($B1024,'Project Pipeline'!$A$7:$A$130,0)+14,1)</f>
        <v>0.75</v>
      </c>
      <c r="I1024" s="6">
        <f>INDEX('Project Pipeline'!$B$8:$B$130,MATCH($B1024,'Project Pipeline'!$A$7:$A$130,0)+13,1)</f>
        <v>21.124739598583997</v>
      </c>
      <c r="J1024" s="6">
        <f>INDEX('Project Pipeline'!$B$8:$B$130,MATCH($B1024,'Project Pipeline'!$A$7:$A$130,0)+14,1)</f>
        <v>60</v>
      </c>
    </row>
    <row r="1025" spans="1:10" x14ac:dyDescent="0.2">
      <c r="A1025" s="604">
        <f t="shared" si="150"/>
        <v>50</v>
      </c>
      <c r="B1025" s="604" t="s">
        <v>14</v>
      </c>
      <c r="C1025" s="2">
        <f t="shared" si="151"/>
        <v>17</v>
      </c>
      <c r="D1025" s="28" t="str">
        <f t="shared" si="144"/>
        <v>050-017</v>
      </c>
      <c r="E1025" s="604">
        <f t="shared" si="147"/>
        <v>48</v>
      </c>
      <c r="F1025" s="32">
        <f>INDEX('Project Pipeline'!$B$8:$B$130,MATCH($B1025,'Project Pipeline'!$A$7:$A$130,0),1)</f>
        <v>2000</v>
      </c>
      <c r="G1025" s="32">
        <f>INDEX('Project Pipeline'!$B$8:$B$130,MATCH($B1025,'Project Pipeline'!$A$7:$A$130,0)+3,1)*12</f>
        <v>2400</v>
      </c>
      <c r="H1025" s="7">
        <f>(INDEX('Project Pipeline'!$B$8:$B$130,MATCH($B1025,'Project Pipeline'!$A$7:$A$130,0)+6,1)*INDEX('Project Pipeline'!$B$8:$B$130,MATCH($B1025,'Project Pipeline'!$A$7:$A$130,0)+13,1)+INDEX('Project Pipeline'!$B$8:$B$130,MATCH($B1025,'Project Pipeline'!$A$7:$A$130,0)+7,1)*(INDEX('Project Pipeline'!$B$8:$B$130,MATCH($B1025,'Project Pipeline'!$A$7:$A$130,0)+14,1)-INDEX('Project Pipeline'!$B$8:$B$130,MATCH($B1025,'Project Pipeline'!$A$7:$A$130,0)+13,1)))/INDEX('Project Pipeline'!$B$8:$B$130,MATCH($B1025,'Project Pipeline'!$A$7:$A$130,0)+14,1)</f>
        <v>0.75</v>
      </c>
      <c r="I1025" s="6">
        <f>INDEX('Project Pipeline'!$B$8:$B$130,MATCH($B1025,'Project Pipeline'!$A$7:$A$130,0)+13,1)</f>
        <v>21.124739598583997</v>
      </c>
      <c r="J1025" s="6">
        <f>INDEX('Project Pipeline'!$B$8:$B$130,MATCH($B1025,'Project Pipeline'!$A$7:$A$130,0)+14,1)</f>
        <v>60</v>
      </c>
    </row>
    <row r="1026" spans="1:10" x14ac:dyDescent="0.2">
      <c r="A1026" s="604">
        <f t="shared" si="150"/>
        <v>50</v>
      </c>
      <c r="B1026" s="604" t="s">
        <v>14</v>
      </c>
      <c r="C1026" s="2">
        <f t="shared" si="151"/>
        <v>18</v>
      </c>
      <c r="D1026" s="28" t="str">
        <f t="shared" si="144"/>
        <v>050-018</v>
      </c>
      <c r="E1026" s="604">
        <f t="shared" si="147"/>
        <v>50</v>
      </c>
      <c r="F1026" s="32">
        <f>INDEX('Project Pipeline'!$B$8:$B$130,MATCH($B1026,'Project Pipeline'!$A$7:$A$130,0),1)</f>
        <v>2000</v>
      </c>
      <c r="G1026" s="32">
        <f>INDEX('Project Pipeline'!$B$8:$B$130,MATCH($B1026,'Project Pipeline'!$A$7:$A$130,0)+3,1)*12</f>
        <v>2400</v>
      </c>
      <c r="H1026" s="7">
        <f>(INDEX('Project Pipeline'!$B$8:$B$130,MATCH($B1026,'Project Pipeline'!$A$7:$A$130,0)+6,1)*INDEX('Project Pipeline'!$B$8:$B$130,MATCH($B1026,'Project Pipeline'!$A$7:$A$130,0)+13,1)+INDEX('Project Pipeline'!$B$8:$B$130,MATCH($B1026,'Project Pipeline'!$A$7:$A$130,0)+7,1)*(INDEX('Project Pipeline'!$B$8:$B$130,MATCH($B1026,'Project Pipeline'!$A$7:$A$130,0)+14,1)-INDEX('Project Pipeline'!$B$8:$B$130,MATCH($B1026,'Project Pipeline'!$A$7:$A$130,0)+13,1)))/INDEX('Project Pipeline'!$B$8:$B$130,MATCH($B1026,'Project Pipeline'!$A$7:$A$130,0)+14,1)</f>
        <v>0.75</v>
      </c>
      <c r="I1026" s="6">
        <f>INDEX('Project Pipeline'!$B$8:$B$130,MATCH($B1026,'Project Pipeline'!$A$7:$A$130,0)+13,1)</f>
        <v>21.124739598583997</v>
      </c>
      <c r="J1026" s="6">
        <f>INDEX('Project Pipeline'!$B$8:$B$130,MATCH($B1026,'Project Pipeline'!$A$7:$A$130,0)+14,1)</f>
        <v>60</v>
      </c>
    </row>
    <row r="1027" spans="1:10" x14ac:dyDescent="0.2">
      <c r="A1027" s="604">
        <f t="shared" si="150"/>
        <v>50</v>
      </c>
      <c r="B1027" s="604" t="s">
        <v>41</v>
      </c>
      <c r="C1027" s="2">
        <f t="shared" si="151"/>
        <v>19</v>
      </c>
      <c r="D1027" s="28" t="str">
        <f t="shared" si="144"/>
        <v>050-019</v>
      </c>
      <c r="E1027" s="604">
        <f t="shared" si="147"/>
        <v>44</v>
      </c>
      <c r="F1027" s="32">
        <f>INDEX('Project Pipeline'!$B$8:$B$130,MATCH($B1027,'Project Pipeline'!$A$7:$A$130,0),1)</f>
        <v>25000</v>
      </c>
      <c r="G1027" s="32">
        <f>INDEX('Project Pipeline'!$B$8:$B$130,MATCH($B1027,'Project Pipeline'!$A$7:$A$130,0)+3,1)*12</f>
        <v>24000</v>
      </c>
      <c r="H1027" s="7">
        <f>(INDEX('Project Pipeline'!$B$8:$B$130,MATCH($B1027,'Project Pipeline'!$A$7:$A$130,0)+6,1)*INDEX('Project Pipeline'!$B$8:$B$130,MATCH($B1027,'Project Pipeline'!$A$7:$A$130,0)+13,1)+INDEX('Project Pipeline'!$B$8:$B$130,MATCH($B1027,'Project Pipeline'!$A$7:$A$130,0)+7,1)*(INDEX('Project Pipeline'!$B$8:$B$130,MATCH($B1027,'Project Pipeline'!$A$7:$A$130,0)+14,1)-INDEX('Project Pipeline'!$B$8:$B$130,MATCH($B1027,'Project Pipeline'!$A$7:$A$130,0)+13,1)))/INDEX('Project Pipeline'!$B$8:$B$130,MATCH($B1027,'Project Pipeline'!$A$7:$A$130,0)+14,1)</f>
        <v>0.74999999999999989</v>
      </c>
      <c r="I1027" s="6">
        <f>INDEX('Project Pipeline'!$B$8:$B$130,MATCH($B1027,'Project Pipeline'!$A$7:$A$130,0)+13,1)</f>
        <v>26.772988721793375</v>
      </c>
      <c r="J1027" s="6">
        <f>INDEX('Project Pipeline'!$B$8:$B$130,MATCH($B1027,'Project Pipeline'!$A$7:$A$130,0)+14,1)</f>
        <v>120</v>
      </c>
    </row>
    <row r="1028" spans="1:10" x14ac:dyDescent="0.2">
      <c r="A1028" s="604">
        <f t="shared" si="150"/>
        <v>50</v>
      </c>
      <c r="B1028" s="604" t="s">
        <v>41</v>
      </c>
      <c r="C1028" s="2">
        <f t="shared" si="151"/>
        <v>20</v>
      </c>
      <c r="D1028" s="28" t="str">
        <f t="shared" si="144"/>
        <v>050-020</v>
      </c>
      <c r="E1028" s="604">
        <f t="shared" si="147"/>
        <v>50</v>
      </c>
      <c r="F1028" s="32">
        <f>INDEX('Project Pipeline'!$B$8:$B$130,MATCH($B1028,'Project Pipeline'!$A$7:$A$130,0),1)</f>
        <v>25000</v>
      </c>
      <c r="G1028" s="32">
        <f>INDEX('Project Pipeline'!$B$8:$B$130,MATCH($B1028,'Project Pipeline'!$A$7:$A$130,0)+3,1)*12</f>
        <v>24000</v>
      </c>
      <c r="H1028" s="7">
        <f>(INDEX('Project Pipeline'!$B$8:$B$130,MATCH($B1028,'Project Pipeline'!$A$7:$A$130,0)+6,1)*INDEX('Project Pipeline'!$B$8:$B$130,MATCH($B1028,'Project Pipeline'!$A$7:$A$130,0)+13,1)+INDEX('Project Pipeline'!$B$8:$B$130,MATCH($B1028,'Project Pipeline'!$A$7:$A$130,0)+7,1)*(INDEX('Project Pipeline'!$B$8:$B$130,MATCH($B1028,'Project Pipeline'!$A$7:$A$130,0)+14,1)-INDEX('Project Pipeline'!$B$8:$B$130,MATCH($B1028,'Project Pipeline'!$A$7:$A$130,0)+13,1)))/INDEX('Project Pipeline'!$B$8:$B$130,MATCH($B1028,'Project Pipeline'!$A$7:$A$130,0)+14,1)</f>
        <v>0.74999999999999989</v>
      </c>
      <c r="I1028" s="6">
        <f>INDEX('Project Pipeline'!$B$8:$B$130,MATCH($B1028,'Project Pipeline'!$A$7:$A$130,0)+13,1)</f>
        <v>26.772988721793375</v>
      </c>
      <c r="J1028" s="6">
        <f>INDEX('Project Pipeline'!$B$8:$B$130,MATCH($B1028,'Project Pipeline'!$A$7:$A$130,0)+14,1)</f>
        <v>120</v>
      </c>
    </row>
    <row r="1029" spans="1:10" x14ac:dyDescent="0.2">
      <c r="A1029" s="604">
        <f>A1009+1</f>
        <v>51</v>
      </c>
      <c r="B1029" s="604" t="s">
        <v>15</v>
      </c>
      <c r="C1029" s="2">
        <v>1</v>
      </c>
      <c r="D1029" s="28" t="str">
        <f t="shared" si="144"/>
        <v>051-001</v>
      </c>
      <c r="E1029" s="604">
        <f t="shared" ref="E1029:E1069" si="152">E1009+1</f>
        <v>39</v>
      </c>
      <c r="F1029" s="32">
        <f>INDEX('Project Pipeline'!$B$8:$B$130,MATCH($B1029,'Project Pipeline'!$A$7:$A$130,0),1)</f>
        <v>15000</v>
      </c>
      <c r="G1029" s="32">
        <f>INDEX('Project Pipeline'!$B$8:$B$130,MATCH($B1029,'Project Pipeline'!$A$7:$A$130,0)+3,1)*12</f>
        <v>6000</v>
      </c>
      <c r="H1029" s="7">
        <f>(INDEX('Project Pipeline'!$B$8:$B$130,MATCH($B1029,'Project Pipeline'!$A$7:$A$130,0)+6,1)*INDEX('Project Pipeline'!$B$8:$B$130,MATCH($B1029,'Project Pipeline'!$A$7:$A$130,0)+13,1)+INDEX('Project Pipeline'!$B$8:$B$130,MATCH($B1029,'Project Pipeline'!$A$7:$A$130,0)+7,1)*(INDEX('Project Pipeline'!$B$8:$B$130,MATCH($B1029,'Project Pipeline'!$A$7:$A$130,0)+14,1)-INDEX('Project Pipeline'!$B$8:$B$130,MATCH($B1029,'Project Pipeline'!$A$7:$A$130,0)+13,1)))/INDEX('Project Pipeline'!$B$8:$B$130,MATCH($B1029,'Project Pipeline'!$A$7:$A$130,0)+14,1)</f>
        <v>0.75</v>
      </c>
      <c r="I1029" s="6">
        <f>INDEX('Project Pipeline'!$B$8:$B$130,MATCH($B1029,'Project Pipeline'!$A$7:$A$130,0)+13,1)</f>
        <v>71.513178015521419</v>
      </c>
      <c r="J1029" s="6">
        <f>INDEX('Project Pipeline'!$B$8:$B$130,MATCH($B1029,'Project Pipeline'!$A$7:$A$130,0)+14,1)</f>
        <v>96</v>
      </c>
    </row>
    <row r="1030" spans="1:10" x14ac:dyDescent="0.2">
      <c r="A1030" s="604">
        <f t="shared" ref="A1030:A1048" si="153">A1010+1</f>
        <v>51</v>
      </c>
      <c r="B1030" s="604" t="s">
        <v>15</v>
      </c>
      <c r="C1030" s="2">
        <f t="shared" ref="C1030:C1048" si="154">C1029+1</f>
        <v>2</v>
      </c>
      <c r="D1030" s="28" t="str">
        <f t="shared" si="144"/>
        <v>051-002</v>
      </c>
      <c r="E1030" s="604">
        <f t="shared" si="152"/>
        <v>43</v>
      </c>
      <c r="F1030" s="32">
        <f>INDEX('Project Pipeline'!$B$8:$B$130,MATCH($B1030,'Project Pipeline'!$A$7:$A$130,0),1)</f>
        <v>15000</v>
      </c>
      <c r="G1030" s="32">
        <f>INDEX('Project Pipeline'!$B$8:$B$130,MATCH($B1030,'Project Pipeline'!$A$7:$A$130,0)+3,1)*12</f>
        <v>6000</v>
      </c>
      <c r="H1030" s="7">
        <f>(INDEX('Project Pipeline'!$B$8:$B$130,MATCH($B1030,'Project Pipeline'!$A$7:$A$130,0)+6,1)*INDEX('Project Pipeline'!$B$8:$B$130,MATCH($B1030,'Project Pipeline'!$A$7:$A$130,0)+13,1)+INDEX('Project Pipeline'!$B$8:$B$130,MATCH($B1030,'Project Pipeline'!$A$7:$A$130,0)+7,1)*(INDEX('Project Pipeline'!$B$8:$B$130,MATCH($B1030,'Project Pipeline'!$A$7:$A$130,0)+14,1)-INDEX('Project Pipeline'!$B$8:$B$130,MATCH($B1030,'Project Pipeline'!$A$7:$A$130,0)+13,1)))/INDEX('Project Pipeline'!$B$8:$B$130,MATCH($B1030,'Project Pipeline'!$A$7:$A$130,0)+14,1)</f>
        <v>0.75</v>
      </c>
      <c r="I1030" s="6">
        <f>INDEX('Project Pipeline'!$B$8:$B$130,MATCH($B1030,'Project Pipeline'!$A$7:$A$130,0)+13,1)</f>
        <v>71.513178015521419</v>
      </c>
      <c r="J1030" s="6">
        <f>INDEX('Project Pipeline'!$B$8:$B$130,MATCH($B1030,'Project Pipeline'!$A$7:$A$130,0)+14,1)</f>
        <v>96</v>
      </c>
    </row>
    <row r="1031" spans="1:10" x14ac:dyDescent="0.2">
      <c r="A1031" s="604">
        <f t="shared" si="153"/>
        <v>51</v>
      </c>
      <c r="B1031" s="604" t="s">
        <v>15</v>
      </c>
      <c r="C1031" s="2">
        <f t="shared" si="154"/>
        <v>3</v>
      </c>
      <c r="D1031" s="28" t="str">
        <f t="shared" si="144"/>
        <v>051-003</v>
      </c>
      <c r="E1031" s="604">
        <f t="shared" si="152"/>
        <v>46</v>
      </c>
      <c r="F1031" s="32">
        <f>INDEX('Project Pipeline'!$B$8:$B$130,MATCH($B1031,'Project Pipeline'!$A$7:$A$130,0),1)</f>
        <v>15000</v>
      </c>
      <c r="G1031" s="32">
        <f>INDEX('Project Pipeline'!$B$8:$B$130,MATCH($B1031,'Project Pipeline'!$A$7:$A$130,0)+3,1)*12</f>
        <v>6000</v>
      </c>
      <c r="H1031" s="7">
        <f>(INDEX('Project Pipeline'!$B$8:$B$130,MATCH($B1031,'Project Pipeline'!$A$7:$A$130,0)+6,1)*INDEX('Project Pipeline'!$B$8:$B$130,MATCH($B1031,'Project Pipeline'!$A$7:$A$130,0)+13,1)+INDEX('Project Pipeline'!$B$8:$B$130,MATCH($B1031,'Project Pipeline'!$A$7:$A$130,0)+7,1)*(INDEX('Project Pipeline'!$B$8:$B$130,MATCH($B1031,'Project Pipeline'!$A$7:$A$130,0)+14,1)-INDEX('Project Pipeline'!$B$8:$B$130,MATCH($B1031,'Project Pipeline'!$A$7:$A$130,0)+13,1)))/INDEX('Project Pipeline'!$B$8:$B$130,MATCH($B1031,'Project Pipeline'!$A$7:$A$130,0)+14,1)</f>
        <v>0.75</v>
      </c>
      <c r="I1031" s="6">
        <f>INDEX('Project Pipeline'!$B$8:$B$130,MATCH($B1031,'Project Pipeline'!$A$7:$A$130,0)+13,1)</f>
        <v>71.513178015521419</v>
      </c>
      <c r="J1031" s="6">
        <f>INDEX('Project Pipeline'!$B$8:$B$130,MATCH($B1031,'Project Pipeline'!$A$7:$A$130,0)+14,1)</f>
        <v>96</v>
      </c>
    </row>
    <row r="1032" spans="1:10" x14ac:dyDescent="0.2">
      <c r="A1032" s="604">
        <f t="shared" si="153"/>
        <v>51</v>
      </c>
      <c r="B1032" s="604" t="s">
        <v>15</v>
      </c>
      <c r="C1032" s="2">
        <f t="shared" si="154"/>
        <v>4</v>
      </c>
      <c r="D1032" s="28" t="str">
        <f t="shared" si="144"/>
        <v>051-004</v>
      </c>
      <c r="E1032" s="604">
        <f t="shared" si="152"/>
        <v>48</v>
      </c>
      <c r="F1032" s="32">
        <f>INDEX('Project Pipeline'!$B$8:$B$130,MATCH($B1032,'Project Pipeline'!$A$7:$A$130,0),1)</f>
        <v>15000</v>
      </c>
      <c r="G1032" s="32">
        <f>INDEX('Project Pipeline'!$B$8:$B$130,MATCH($B1032,'Project Pipeline'!$A$7:$A$130,0)+3,1)*12</f>
        <v>6000</v>
      </c>
      <c r="H1032" s="7">
        <f>(INDEX('Project Pipeline'!$B$8:$B$130,MATCH($B1032,'Project Pipeline'!$A$7:$A$130,0)+6,1)*INDEX('Project Pipeline'!$B$8:$B$130,MATCH($B1032,'Project Pipeline'!$A$7:$A$130,0)+13,1)+INDEX('Project Pipeline'!$B$8:$B$130,MATCH($B1032,'Project Pipeline'!$A$7:$A$130,0)+7,1)*(INDEX('Project Pipeline'!$B$8:$B$130,MATCH($B1032,'Project Pipeline'!$A$7:$A$130,0)+14,1)-INDEX('Project Pipeline'!$B$8:$B$130,MATCH($B1032,'Project Pipeline'!$A$7:$A$130,0)+13,1)))/INDEX('Project Pipeline'!$B$8:$B$130,MATCH($B1032,'Project Pipeline'!$A$7:$A$130,0)+14,1)</f>
        <v>0.75</v>
      </c>
      <c r="I1032" s="6">
        <f>INDEX('Project Pipeline'!$B$8:$B$130,MATCH($B1032,'Project Pipeline'!$A$7:$A$130,0)+13,1)</f>
        <v>71.513178015521419</v>
      </c>
      <c r="J1032" s="6">
        <f>INDEX('Project Pipeline'!$B$8:$B$130,MATCH($B1032,'Project Pipeline'!$A$7:$A$130,0)+14,1)</f>
        <v>96</v>
      </c>
    </row>
    <row r="1033" spans="1:10" x14ac:dyDescent="0.2">
      <c r="A1033" s="604">
        <f t="shared" si="153"/>
        <v>51</v>
      </c>
      <c r="B1033" s="604" t="s">
        <v>463</v>
      </c>
      <c r="C1033" s="2">
        <f t="shared" si="154"/>
        <v>5</v>
      </c>
      <c r="D1033" s="28" t="str">
        <f t="shared" ref="D1033:D1096" si="155">TEXT(A1033,"000")&amp;"-"&amp;TEXT(C1033,"000")</f>
        <v>051-005</v>
      </c>
      <c r="E1033" s="604">
        <f t="shared" si="152"/>
        <v>49</v>
      </c>
      <c r="F1033" s="32">
        <f>INDEX('Project Pipeline'!$B$8:$B$130,MATCH($B1033,'Project Pipeline'!$A$7:$A$130,0),1)</f>
        <v>20000</v>
      </c>
      <c r="G1033" s="32">
        <f>INDEX('Project Pipeline'!$B$8:$B$130,MATCH($B1033,'Project Pipeline'!$A$7:$A$130,0)+3,1)*12</f>
        <v>30000</v>
      </c>
      <c r="H1033" s="7">
        <f>(INDEX('Project Pipeline'!$B$8:$B$130,MATCH($B1033,'Project Pipeline'!$A$7:$A$130,0)+6,1)*INDEX('Project Pipeline'!$B$8:$B$130,MATCH($B1033,'Project Pipeline'!$A$7:$A$130,0)+13,1)+INDEX('Project Pipeline'!$B$8:$B$130,MATCH($B1033,'Project Pipeline'!$A$7:$A$130,0)+7,1)*(INDEX('Project Pipeline'!$B$8:$B$130,MATCH($B1033,'Project Pipeline'!$A$7:$A$130,0)+14,1)-INDEX('Project Pipeline'!$B$8:$B$130,MATCH($B1033,'Project Pipeline'!$A$7:$A$130,0)+13,1)))/INDEX('Project Pipeline'!$B$8:$B$130,MATCH($B1033,'Project Pipeline'!$A$7:$A$130,0)+14,1)</f>
        <v>0.75</v>
      </c>
      <c r="I1033" s="6">
        <f>INDEX('Project Pipeline'!$B$8:$B$130,MATCH($B1033,'Project Pipeline'!$A$7:$A$130,0)+13,1)</f>
        <v>28.691659673197091</v>
      </c>
      <c r="J1033" s="6">
        <f>INDEX('Project Pipeline'!$B$8:$B$130,MATCH($B1033,'Project Pipeline'!$A$7:$A$130,0)+14,1)</f>
        <v>60</v>
      </c>
    </row>
    <row r="1034" spans="1:10" x14ac:dyDescent="0.2">
      <c r="A1034" s="604">
        <f t="shared" si="153"/>
        <v>51</v>
      </c>
      <c r="B1034" s="604" t="s">
        <v>463</v>
      </c>
      <c r="C1034" s="2">
        <f t="shared" si="154"/>
        <v>6</v>
      </c>
      <c r="D1034" s="28" t="str">
        <f t="shared" si="155"/>
        <v>051-006</v>
      </c>
      <c r="E1034" s="604">
        <f t="shared" si="152"/>
        <v>49</v>
      </c>
      <c r="F1034" s="32">
        <f>INDEX('Project Pipeline'!$B$8:$B$130,MATCH($B1034,'Project Pipeline'!$A$7:$A$130,0),1)</f>
        <v>20000</v>
      </c>
      <c r="G1034" s="32">
        <f>INDEX('Project Pipeline'!$B$8:$B$130,MATCH($B1034,'Project Pipeline'!$A$7:$A$130,0)+3,1)*12</f>
        <v>30000</v>
      </c>
      <c r="H1034" s="7">
        <f>(INDEX('Project Pipeline'!$B$8:$B$130,MATCH($B1034,'Project Pipeline'!$A$7:$A$130,0)+6,1)*INDEX('Project Pipeline'!$B$8:$B$130,MATCH($B1034,'Project Pipeline'!$A$7:$A$130,0)+13,1)+INDEX('Project Pipeline'!$B$8:$B$130,MATCH($B1034,'Project Pipeline'!$A$7:$A$130,0)+7,1)*(INDEX('Project Pipeline'!$B$8:$B$130,MATCH($B1034,'Project Pipeline'!$A$7:$A$130,0)+14,1)-INDEX('Project Pipeline'!$B$8:$B$130,MATCH($B1034,'Project Pipeline'!$A$7:$A$130,0)+13,1)))/INDEX('Project Pipeline'!$B$8:$B$130,MATCH($B1034,'Project Pipeline'!$A$7:$A$130,0)+14,1)</f>
        <v>0.75</v>
      </c>
      <c r="I1034" s="6">
        <f>INDEX('Project Pipeline'!$B$8:$B$130,MATCH($B1034,'Project Pipeline'!$A$7:$A$130,0)+13,1)</f>
        <v>28.691659673197091</v>
      </c>
      <c r="J1034" s="6">
        <f>INDEX('Project Pipeline'!$B$8:$B$130,MATCH($B1034,'Project Pipeline'!$A$7:$A$130,0)+14,1)</f>
        <v>60</v>
      </c>
    </row>
    <row r="1035" spans="1:10" x14ac:dyDescent="0.2">
      <c r="A1035" s="604">
        <f t="shared" si="153"/>
        <v>51</v>
      </c>
      <c r="B1035" s="604" t="s">
        <v>463</v>
      </c>
      <c r="C1035" s="2">
        <f t="shared" si="154"/>
        <v>7</v>
      </c>
      <c r="D1035" s="28" t="str">
        <f t="shared" si="155"/>
        <v>051-007</v>
      </c>
      <c r="E1035" s="604">
        <f t="shared" si="152"/>
        <v>50</v>
      </c>
      <c r="F1035" s="32">
        <f>INDEX('Project Pipeline'!$B$8:$B$130,MATCH($B1035,'Project Pipeline'!$A$7:$A$130,0),1)</f>
        <v>20000</v>
      </c>
      <c r="G1035" s="32">
        <f>INDEX('Project Pipeline'!$B$8:$B$130,MATCH($B1035,'Project Pipeline'!$A$7:$A$130,0)+3,1)*12</f>
        <v>30000</v>
      </c>
      <c r="H1035" s="7">
        <f>(INDEX('Project Pipeline'!$B$8:$B$130,MATCH($B1035,'Project Pipeline'!$A$7:$A$130,0)+6,1)*INDEX('Project Pipeline'!$B$8:$B$130,MATCH($B1035,'Project Pipeline'!$A$7:$A$130,0)+13,1)+INDEX('Project Pipeline'!$B$8:$B$130,MATCH($B1035,'Project Pipeline'!$A$7:$A$130,0)+7,1)*(INDEX('Project Pipeline'!$B$8:$B$130,MATCH($B1035,'Project Pipeline'!$A$7:$A$130,0)+14,1)-INDEX('Project Pipeline'!$B$8:$B$130,MATCH($B1035,'Project Pipeline'!$A$7:$A$130,0)+13,1)))/INDEX('Project Pipeline'!$B$8:$B$130,MATCH($B1035,'Project Pipeline'!$A$7:$A$130,0)+14,1)</f>
        <v>0.75</v>
      </c>
      <c r="I1035" s="6">
        <f>INDEX('Project Pipeline'!$B$8:$B$130,MATCH($B1035,'Project Pipeline'!$A$7:$A$130,0)+13,1)</f>
        <v>28.691659673197091</v>
      </c>
      <c r="J1035" s="6">
        <f>INDEX('Project Pipeline'!$B$8:$B$130,MATCH($B1035,'Project Pipeline'!$A$7:$A$130,0)+14,1)</f>
        <v>60</v>
      </c>
    </row>
    <row r="1036" spans="1:10" x14ac:dyDescent="0.2">
      <c r="A1036" s="604">
        <f t="shared" si="153"/>
        <v>51</v>
      </c>
      <c r="B1036" s="604" t="s">
        <v>463</v>
      </c>
      <c r="C1036" s="2">
        <f t="shared" si="154"/>
        <v>8</v>
      </c>
      <c r="D1036" s="28" t="str">
        <f t="shared" si="155"/>
        <v>051-008</v>
      </c>
      <c r="E1036" s="604">
        <f t="shared" si="152"/>
        <v>50</v>
      </c>
      <c r="F1036" s="32">
        <f>INDEX('Project Pipeline'!$B$8:$B$130,MATCH($B1036,'Project Pipeline'!$A$7:$A$130,0),1)</f>
        <v>20000</v>
      </c>
      <c r="G1036" s="32">
        <f>INDEX('Project Pipeline'!$B$8:$B$130,MATCH($B1036,'Project Pipeline'!$A$7:$A$130,0)+3,1)*12</f>
        <v>30000</v>
      </c>
      <c r="H1036" s="7">
        <f>(INDEX('Project Pipeline'!$B$8:$B$130,MATCH($B1036,'Project Pipeline'!$A$7:$A$130,0)+6,1)*INDEX('Project Pipeline'!$B$8:$B$130,MATCH($B1036,'Project Pipeline'!$A$7:$A$130,0)+13,1)+INDEX('Project Pipeline'!$B$8:$B$130,MATCH($B1036,'Project Pipeline'!$A$7:$A$130,0)+7,1)*(INDEX('Project Pipeline'!$B$8:$B$130,MATCH($B1036,'Project Pipeline'!$A$7:$A$130,0)+14,1)-INDEX('Project Pipeline'!$B$8:$B$130,MATCH($B1036,'Project Pipeline'!$A$7:$A$130,0)+13,1)))/INDEX('Project Pipeline'!$B$8:$B$130,MATCH($B1036,'Project Pipeline'!$A$7:$A$130,0)+14,1)</f>
        <v>0.75</v>
      </c>
      <c r="I1036" s="6">
        <f>INDEX('Project Pipeline'!$B$8:$B$130,MATCH($B1036,'Project Pipeline'!$A$7:$A$130,0)+13,1)</f>
        <v>28.691659673197091</v>
      </c>
      <c r="J1036" s="6">
        <f>INDEX('Project Pipeline'!$B$8:$B$130,MATCH($B1036,'Project Pipeline'!$A$7:$A$130,0)+14,1)</f>
        <v>60</v>
      </c>
    </row>
    <row r="1037" spans="1:10" x14ac:dyDescent="0.2">
      <c r="A1037" s="604">
        <f t="shared" si="153"/>
        <v>51</v>
      </c>
      <c r="B1037" s="604" t="s">
        <v>464</v>
      </c>
      <c r="C1037" s="2">
        <f t="shared" si="154"/>
        <v>9</v>
      </c>
      <c r="D1037" s="28" t="str">
        <f t="shared" si="155"/>
        <v>051-009</v>
      </c>
      <c r="E1037" s="604">
        <f t="shared" si="152"/>
        <v>41</v>
      </c>
      <c r="F1037" s="32">
        <f>INDEX('Project Pipeline'!$B$8:$B$130,MATCH($B1037,'Project Pipeline'!$A$7:$A$130,0),1)</f>
        <v>10000</v>
      </c>
      <c r="G1037" s="32">
        <f>INDEX('Project Pipeline'!$B$8:$B$130,MATCH($B1037,'Project Pipeline'!$A$7:$A$130,0)+3,1)*12</f>
        <v>4800</v>
      </c>
      <c r="H1037" s="7">
        <f>(INDEX('Project Pipeline'!$B$8:$B$130,MATCH($B1037,'Project Pipeline'!$A$7:$A$130,0)+6,1)*INDEX('Project Pipeline'!$B$8:$B$130,MATCH($B1037,'Project Pipeline'!$A$7:$A$130,0)+13,1)+INDEX('Project Pipeline'!$B$8:$B$130,MATCH($B1037,'Project Pipeline'!$A$7:$A$130,0)+7,1)*(INDEX('Project Pipeline'!$B$8:$B$130,MATCH($B1037,'Project Pipeline'!$A$7:$A$130,0)+14,1)-INDEX('Project Pipeline'!$B$8:$B$130,MATCH($B1037,'Project Pipeline'!$A$7:$A$130,0)+13,1)))/INDEX('Project Pipeline'!$B$8:$B$130,MATCH($B1037,'Project Pipeline'!$A$7:$A$130,0)+14,1)</f>
        <v>0.75</v>
      </c>
      <c r="I1037" s="6">
        <f>INDEX('Project Pipeline'!$B$8:$B$130,MATCH($B1037,'Project Pipeline'!$A$7:$A$130,0)+13,1)</f>
        <v>57.680135957776329</v>
      </c>
      <c r="J1037" s="6">
        <f>INDEX('Project Pipeline'!$B$8:$B$130,MATCH($B1037,'Project Pipeline'!$A$7:$A$130,0)+14,1)</f>
        <v>60</v>
      </c>
    </row>
    <row r="1038" spans="1:10" x14ac:dyDescent="0.2">
      <c r="A1038" s="604">
        <f t="shared" si="153"/>
        <v>51</v>
      </c>
      <c r="B1038" s="604" t="s">
        <v>464</v>
      </c>
      <c r="C1038" s="2">
        <f t="shared" si="154"/>
        <v>10</v>
      </c>
      <c r="D1038" s="28" t="str">
        <f t="shared" si="155"/>
        <v>051-010</v>
      </c>
      <c r="E1038" s="604">
        <f t="shared" si="152"/>
        <v>44</v>
      </c>
      <c r="F1038" s="32">
        <f>INDEX('Project Pipeline'!$B$8:$B$130,MATCH($B1038,'Project Pipeline'!$A$7:$A$130,0),1)</f>
        <v>10000</v>
      </c>
      <c r="G1038" s="32">
        <f>INDEX('Project Pipeline'!$B$8:$B$130,MATCH($B1038,'Project Pipeline'!$A$7:$A$130,0)+3,1)*12</f>
        <v>4800</v>
      </c>
      <c r="H1038" s="7">
        <f>(INDEX('Project Pipeline'!$B$8:$B$130,MATCH($B1038,'Project Pipeline'!$A$7:$A$130,0)+6,1)*INDEX('Project Pipeline'!$B$8:$B$130,MATCH($B1038,'Project Pipeline'!$A$7:$A$130,0)+13,1)+INDEX('Project Pipeline'!$B$8:$B$130,MATCH($B1038,'Project Pipeline'!$A$7:$A$130,0)+7,1)*(INDEX('Project Pipeline'!$B$8:$B$130,MATCH($B1038,'Project Pipeline'!$A$7:$A$130,0)+14,1)-INDEX('Project Pipeline'!$B$8:$B$130,MATCH($B1038,'Project Pipeline'!$A$7:$A$130,0)+13,1)))/INDEX('Project Pipeline'!$B$8:$B$130,MATCH($B1038,'Project Pipeline'!$A$7:$A$130,0)+14,1)</f>
        <v>0.75</v>
      </c>
      <c r="I1038" s="6">
        <f>INDEX('Project Pipeline'!$B$8:$B$130,MATCH($B1038,'Project Pipeline'!$A$7:$A$130,0)+13,1)</f>
        <v>57.680135957776329</v>
      </c>
      <c r="J1038" s="6">
        <f>INDEX('Project Pipeline'!$B$8:$B$130,MATCH($B1038,'Project Pipeline'!$A$7:$A$130,0)+14,1)</f>
        <v>60</v>
      </c>
    </row>
    <row r="1039" spans="1:10" x14ac:dyDescent="0.2">
      <c r="A1039" s="604">
        <f t="shared" si="153"/>
        <v>51</v>
      </c>
      <c r="B1039" s="604" t="s">
        <v>464</v>
      </c>
      <c r="C1039" s="2">
        <f t="shared" si="154"/>
        <v>11</v>
      </c>
      <c r="D1039" s="28" t="str">
        <f t="shared" si="155"/>
        <v>051-011</v>
      </c>
      <c r="E1039" s="604">
        <f t="shared" si="152"/>
        <v>47</v>
      </c>
      <c r="F1039" s="32">
        <f>INDEX('Project Pipeline'!$B$8:$B$130,MATCH($B1039,'Project Pipeline'!$A$7:$A$130,0),1)</f>
        <v>10000</v>
      </c>
      <c r="G1039" s="32">
        <f>INDEX('Project Pipeline'!$B$8:$B$130,MATCH($B1039,'Project Pipeline'!$A$7:$A$130,0)+3,1)*12</f>
        <v>4800</v>
      </c>
      <c r="H1039" s="7">
        <f>(INDEX('Project Pipeline'!$B$8:$B$130,MATCH($B1039,'Project Pipeline'!$A$7:$A$130,0)+6,1)*INDEX('Project Pipeline'!$B$8:$B$130,MATCH($B1039,'Project Pipeline'!$A$7:$A$130,0)+13,1)+INDEX('Project Pipeline'!$B$8:$B$130,MATCH($B1039,'Project Pipeline'!$A$7:$A$130,0)+7,1)*(INDEX('Project Pipeline'!$B$8:$B$130,MATCH($B1039,'Project Pipeline'!$A$7:$A$130,0)+14,1)-INDEX('Project Pipeline'!$B$8:$B$130,MATCH($B1039,'Project Pipeline'!$A$7:$A$130,0)+13,1)))/INDEX('Project Pipeline'!$B$8:$B$130,MATCH($B1039,'Project Pipeline'!$A$7:$A$130,0)+14,1)</f>
        <v>0.75</v>
      </c>
      <c r="I1039" s="6">
        <f>INDEX('Project Pipeline'!$B$8:$B$130,MATCH($B1039,'Project Pipeline'!$A$7:$A$130,0)+13,1)</f>
        <v>57.680135957776329</v>
      </c>
      <c r="J1039" s="6">
        <f>INDEX('Project Pipeline'!$B$8:$B$130,MATCH($B1039,'Project Pipeline'!$A$7:$A$130,0)+14,1)</f>
        <v>60</v>
      </c>
    </row>
    <row r="1040" spans="1:10" x14ac:dyDescent="0.2">
      <c r="A1040" s="604">
        <f t="shared" si="153"/>
        <v>51</v>
      </c>
      <c r="B1040" s="604" t="s">
        <v>464</v>
      </c>
      <c r="C1040" s="2">
        <f t="shared" si="154"/>
        <v>12</v>
      </c>
      <c r="D1040" s="28" t="str">
        <f t="shared" si="155"/>
        <v>051-012</v>
      </c>
      <c r="E1040" s="604">
        <f t="shared" si="152"/>
        <v>50</v>
      </c>
      <c r="F1040" s="32">
        <f>INDEX('Project Pipeline'!$B$8:$B$130,MATCH($B1040,'Project Pipeline'!$A$7:$A$130,0),1)</f>
        <v>10000</v>
      </c>
      <c r="G1040" s="32">
        <f>INDEX('Project Pipeline'!$B$8:$B$130,MATCH($B1040,'Project Pipeline'!$A$7:$A$130,0)+3,1)*12</f>
        <v>4800</v>
      </c>
      <c r="H1040" s="7">
        <f>(INDEX('Project Pipeline'!$B$8:$B$130,MATCH($B1040,'Project Pipeline'!$A$7:$A$130,0)+6,1)*INDEX('Project Pipeline'!$B$8:$B$130,MATCH($B1040,'Project Pipeline'!$A$7:$A$130,0)+13,1)+INDEX('Project Pipeline'!$B$8:$B$130,MATCH($B1040,'Project Pipeline'!$A$7:$A$130,0)+7,1)*(INDEX('Project Pipeline'!$B$8:$B$130,MATCH($B1040,'Project Pipeline'!$A$7:$A$130,0)+14,1)-INDEX('Project Pipeline'!$B$8:$B$130,MATCH($B1040,'Project Pipeline'!$A$7:$A$130,0)+13,1)))/INDEX('Project Pipeline'!$B$8:$B$130,MATCH($B1040,'Project Pipeline'!$A$7:$A$130,0)+14,1)</f>
        <v>0.75</v>
      </c>
      <c r="I1040" s="6">
        <f>INDEX('Project Pipeline'!$B$8:$B$130,MATCH($B1040,'Project Pipeline'!$A$7:$A$130,0)+13,1)</f>
        <v>57.680135957776329</v>
      </c>
      <c r="J1040" s="6">
        <f>INDEX('Project Pipeline'!$B$8:$B$130,MATCH($B1040,'Project Pipeline'!$A$7:$A$130,0)+14,1)</f>
        <v>60</v>
      </c>
    </row>
    <row r="1041" spans="1:10" x14ac:dyDescent="0.2">
      <c r="A1041" s="604">
        <f t="shared" si="153"/>
        <v>51</v>
      </c>
      <c r="B1041" s="604" t="s">
        <v>14</v>
      </c>
      <c r="C1041" s="2">
        <f t="shared" si="154"/>
        <v>13</v>
      </c>
      <c r="D1041" s="28" t="str">
        <f t="shared" si="155"/>
        <v>051-013</v>
      </c>
      <c r="E1041" s="604">
        <f t="shared" si="152"/>
        <v>41</v>
      </c>
      <c r="F1041" s="32">
        <f>INDEX('Project Pipeline'!$B$8:$B$130,MATCH($B1041,'Project Pipeline'!$A$7:$A$130,0),1)</f>
        <v>2000</v>
      </c>
      <c r="G1041" s="32">
        <f>INDEX('Project Pipeline'!$B$8:$B$130,MATCH($B1041,'Project Pipeline'!$A$7:$A$130,0)+3,1)*12</f>
        <v>2400</v>
      </c>
      <c r="H1041" s="7">
        <f>(INDEX('Project Pipeline'!$B$8:$B$130,MATCH($B1041,'Project Pipeline'!$A$7:$A$130,0)+6,1)*INDEX('Project Pipeline'!$B$8:$B$130,MATCH($B1041,'Project Pipeline'!$A$7:$A$130,0)+13,1)+INDEX('Project Pipeline'!$B$8:$B$130,MATCH($B1041,'Project Pipeline'!$A$7:$A$130,0)+7,1)*(INDEX('Project Pipeline'!$B$8:$B$130,MATCH($B1041,'Project Pipeline'!$A$7:$A$130,0)+14,1)-INDEX('Project Pipeline'!$B$8:$B$130,MATCH($B1041,'Project Pipeline'!$A$7:$A$130,0)+13,1)))/INDEX('Project Pipeline'!$B$8:$B$130,MATCH($B1041,'Project Pipeline'!$A$7:$A$130,0)+14,1)</f>
        <v>0.75</v>
      </c>
      <c r="I1041" s="6">
        <f>INDEX('Project Pipeline'!$B$8:$B$130,MATCH($B1041,'Project Pipeline'!$A$7:$A$130,0)+13,1)</f>
        <v>21.124739598583997</v>
      </c>
      <c r="J1041" s="6">
        <f>INDEX('Project Pipeline'!$B$8:$B$130,MATCH($B1041,'Project Pipeline'!$A$7:$A$130,0)+14,1)</f>
        <v>60</v>
      </c>
    </row>
    <row r="1042" spans="1:10" x14ac:dyDescent="0.2">
      <c r="A1042" s="604">
        <f t="shared" si="153"/>
        <v>51</v>
      </c>
      <c r="B1042" s="604" t="s">
        <v>14</v>
      </c>
      <c r="C1042" s="2">
        <f t="shared" si="154"/>
        <v>14</v>
      </c>
      <c r="D1042" s="28" t="str">
        <f t="shared" si="155"/>
        <v>051-014</v>
      </c>
      <c r="E1042" s="604">
        <f t="shared" si="152"/>
        <v>43</v>
      </c>
      <c r="F1042" s="32">
        <f>INDEX('Project Pipeline'!$B$8:$B$130,MATCH($B1042,'Project Pipeline'!$A$7:$A$130,0),1)</f>
        <v>2000</v>
      </c>
      <c r="G1042" s="32">
        <f>INDEX('Project Pipeline'!$B$8:$B$130,MATCH($B1042,'Project Pipeline'!$A$7:$A$130,0)+3,1)*12</f>
        <v>2400</v>
      </c>
      <c r="H1042" s="7">
        <f>(INDEX('Project Pipeline'!$B$8:$B$130,MATCH($B1042,'Project Pipeline'!$A$7:$A$130,0)+6,1)*INDEX('Project Pipeline'!$B$8:$B$130,MATCH($B1042,'Project Pipeline'!$A$7:$A$130,0)+13,1)+INDEX('Project Pipeline'!$B$8:$B$130,MATCH($B1042,'Project Pipeline'!$A$7:$A$130,0)+7,1)*(INDEX('Project Pipeline'!$B$8:$B$130,MATCH($B1042,'Project Pipeline'!$A$7:$A$130,0)+14,1)-INDEX('Project Pipeline'!$B$8:$B$130,MATCH($B1042,'Project Pipeline'!$A$7:$A$130,0)+13,1)))/INDEX('Project Pipeline'!$B$8:$B$130,MATCH($B1042,'Project Pipeline'!$A$7:$A$130,0)+14,1)</f>
        <v>0.75</v>
      </c>
      <c r="I1042" s="6">
        <f>INDEX('Project Pipeline'!$B$8:$B$130,MATCH($B1042,'Project Pipeline'!$A$7:$A$130,0)+13,1)</f>
        <v>21.124739598583997</v>
      </c>
      <c r="J1042" s="6">
        <f>INDEX('Project Pipeline'!$B$8:$B$130,MATCH($B1042,'Project Pipeline'!$A$7:$A$130,0)+14,1)</f>
        <v>60</v>
      </c>
    </row>
    <row r="1043" spans="1:10" x14ac:dyDescent="0.2">
      <c r="A1043" s="604">
        <f t="shared" si="153"/>
        <v>51</v>
      </c>
      <c r="B1043" s="604" t="s">
        <v>14</v>
      </c>
      <c r="C1043" s="2">
        <f t="shared" si="154"/>
        <v>15</v>
      </c>
      <c r="D1043" s="28" t="str">
        <f t="shared" si="155"/>
        <v>051-015</v>
      </c>
      <c r="E1043" s="604">
        <f t="shared" si="152"/>
        <v>45</v>
      </c>
      <c r="F1043" s="32">
        <f>INDEX('Project Pipeline'!$B$8:$B$130,MATCH($B1043,'Project Pipeline'!$A$7:$A$130,0),1)</f>
        <v>2000</v>
      </c>
      <c r="G1043" s="32">
        <f>INDEX('Project Pipeline'!$B$8:$B$130,MATCH($B1043,'Project Pipeline'!$A$7:$A$130,0)+3,1)*12</f>
        <v>2400</v>
      </c>
      <c r="H1043" s="7">
        <f>(INDEX('Project Pipeline'!$B$8:$B$130,MATCH($B1043,'Project Pipeline'!$A$7:$A$130,0)+6,1)*INDEX('Project Pipeline'!$B$8:$B$130,MATCH($B1043,'Project Pipeline'!$A$7:$A$130,0)+13,1)+INDEX('Project Pipeline'!$B$8:$B$130,MATCH($B1043,'Project Pipeline'!$A$7:$A$130,0)+7,1)*(INDEX('Project Pipeline'!$B$8:$B$130,MATCH($B1043,'Project Pipeline'!$A$7:$A$130,0)+14,1)-INDEX('Project Pipeline'!$B$8:$B$130,MATCH($B1043,'Project Pipeline'!$A$7:$A$130,0)+13,1)))/INDEX('Project Pipeline'!$B$8:$B$130,MATCH($B1043,'Project Pipeline'!$A$7:$A$130,0)+14,1)</f>
        <v>0.75</v>
      </c>
      <c r="I1043" s="6">
        <f>INDEX('Project Pipeline'!$B$8:$B$130,MATCH($B1043,'Project Pipeline'!$A$7:$A$130,0)+13,1)</f>
        <v>21.124739598583997</v>
      </c>
      <c r="J1043" s="6">
        <f>INDEX('Project Pipeline'!$B$8:$B$130,MATCH($B1043,'Project Pipeline'!$A$7:$A$130,0)+14,1)</f>
        <v>60</v>
      </c>
    </row>
    <row r="1044" spans="1:10" x14ac:dyDescent="0.2">
      <c r="A1044" s="604">
        <f t="shared" si="153"/>
        <v>51</v>
      </c>
      <c r="B1044" s="604" t="s">
        <v>14</v>
      </c>
      <c r="C1044" s="2">
        <f t="shared" si="154"/>
        <v>16</v>
      </c>
      <c r="D1044" s="28" t="str">
        <f t="shared" si="155"/>
        <v>051-016</v>
      </c>
      <c r="E1044" s="604">
        <f t="shared" si="152"/>
        <v>47</v>
      </c>
      <c r="F1044" s="32">
        <f>INDEX('Project Pipeline'!$B$8:$B$130,MATCH($B1044,'Project Pipeline'!$A$7:$A$130,0),1)</f>
        <v>2000</v>
      </c>
      <c r="G1044" s="32">
        <f>INDEX('Project Pipeline'!$B$8:$B$130,MATCH($B1044,'Project Pipeline'!$A$7:$A$130,0)+3,1)*12</f>
        <v>2400</v>
      </c>
      <c r="H1044" s="7">
        <f>(INDEX('Project Pipeline'!$B$8:$B$130,MATCH($B1044,'Project Pipeline'!$A$7:$A$130,0)+6,1)*INDEX('Project Pipeline'!$B$8:$B$130,MATCH($B1044,'Project Pipeline'!$A$7:$A$130,0)+13,1)+INDEX('Project Pipeline'!$B$8:$B$130,MATCH($B1044,'Project Pipeline'!$A$7:$A$130,0)+7,1)*(INDEX('Project Pipeline'!$B$8:$B$130,MATCH($B1044,'Project Pipeline'!$A$7:$A$130,0)+14,1)-INDEX('Project Pipeline'!$B$8:$B$130,MATCH($B1044,'Project Pipeline'!$A$7:$A$130,0)+13,1)))/INDEX('Project Pipeline'!$B$8:$B$130,MATCH($B1044,'Project Pipeline'!$A$7:$A$130,0)+14,1)</f>
        <v>0.75</v>
      </c>
      <c r="I1044" s="6">
        <f>INDEX('Project Pipeline'!$B$8:$B$130,MATCH($B1044,'Project Pipeline'!$A$7:$A$130,0)+13,1)</f>
        <v>21.124739598583997</v>
      </c>
      <c r="J1044" s="6">
        <f>INDEX('Project Pipeline'!$B$8:$B$130,MATCH($B1044,'Project Pipeline'!$A$7:$A$130,0)+14,1)</f>
        <v>60</v>
      </c>
    </row>
    <row r="1045" spans="1:10" x14ac:dyDescent="0.2">
      <c r="A1045" s="604">
        <f t="shared" si="153"/>
        <v>51</v>
      </c>
      <c r="B1045" s="604" t="s">
        <v>14</v>
      </c>
      <c r="C1045" s="2">
        <f t="shared" si="154"/>
        <v>17</v>
      </c>
      <c r="D1045" s="28" t="str">
        <f t="shared" si="155"/>
        <v>051-017</v>
      </c>
      <c r="E1045" s="604">
        <f t="shared" si="152"/>
        <v>49</v>
      </c>
      <c r="F1045" s="32">
        <f>INDEX('Project Pipeline'!$B$8:$B$130,MATCH($B1045,'Project Pipeline'!$A$7:$A$130,0),1)</f>
        <v>2000</v>
      </c>
      <c r="G1045" s="32">
        <f>INDEX('Project Pipeline'!$B$8:$B$130,MATCH($B1045,'Project Pipeline'!$A$7:$A$130,0)+3,1)*12</f>
        <v>2400</v>
      </c>
      <c r="H1045" s="7">
        <f>(INDEX('Project Pipeline'!$B$8:$B$130,MATCH($B1045,'Project Pipeline'!$A$7:$A$130,0)+6,1)*INDEX('Project Pipeline'!$B$8:$B$130,MATCH($B1045,'Project Pipeline'!$A$7:$A$130,0)+13,1)+INDEX('Project Pipeline'!$B$8:$B$130,MATCH($B1045,'Project Pipeline'!$A$7:$A$130,0)+7,1)*(INDEX('Project Pipeline'!$B$8:$B$130,MATCH($B1045,'Project Pipeline'!$A$7:$A$130,0)+14,1)-INDEX('Project Pipeline'!$B$8:$B$130,MATCH($B1045,'Project Pipeline'!$A$7:$A$130,0)+13,1)))/INDEX('Project Pipeline'!$B$8:$B$130,MATCH($B1045,'Project Pipeline'!$A$7:$A$130,0)+14,1)</f>
        <v>0.75</v>
      </c>
      <c r="I1045" s="6">
        <f>INDEX('Project Pipeline'!$B$8:$B$130,MATCH($B1045,'Project Pipeline'!$A$7:$A$130,0)+13,1)</f>
        <v>21.124739598583997</v>
      </c>
      <c r="J1045" s="6">
        <f>INDEX('Project Pipeline'!$B$8:$B$130,MATCH($B1045,'Project Pipeline'!$A$7:$A$130,0)+14,1)</f>
        <v>60</v>
      </c>
    </row>
    <row r="1046" spans="1:10" x14ac:dyDescent="0.2">
      <c r="A1046" s="604">
        <f t="shared" si="153"/>
        <v>51</v>
      </c>
      <c r="B1046" s="604" t="s">
        <v>14</v>
      </c>
      <c r="C1046" s="2">
        <f t="shared" si="154"/>
        <v>18</v>
      </c>
      <c r="D1046" s="28" t="str">
        <f t="shared" si="155"/>
        <v>051-018</v>
      </c>
      <c r="E1046" s="604">
        <f t="shared" si="152"/>
        <v>51</v>
      </c>
      <c r="F1046" s="32">
        <f>INDEX('Project Pipeline'!$B$8:$B$130,MATCH($B1046,'Project Pipeline'!$A$7:$A$130,0),1)</f>
        <v>2000</v>
      </c>
      <c r="G1046" s="32">
        <f>INDEX('Project Pipeline'!$B$8:$B$130,MATCH($B1046,'Project Pipeline'!$A$7:$A$130,0)+3,1)*12</f>
        <v>2400</v>
      </c>
      <c r="H1046" s="7">
        <f>(INDEX('Project Pipeline'!$B$8:$B$130,MATCH($B1046,'Project Pipeline'!$A$7:$A$130,0)+6,1)*INDEX('Project Pipeline'!$B$8:$B$130,MATCH($B1046,'Project Pipeline'!$A$7:$A$130,0)+13,1)+INDEX('Project Pipeline'!$B$8:$B$130,MATCH($B1046,'Project Pipeline'!$A$7:$A$130,0)+7,1)*(INDEX('Project Pipeline'!$B$8:$B$130,MATCH($B1046,'Project Pipeline'!$A$7:$A$130,0)+14,1)-INDEX('Project Pipeline'!$B$8:$B$130,MATCH($B1046,'Project Pipeline'!$A$7:$A$130,0)+13,1)))/INDEX('Project Pipeline'!$B$8:$B$130,MATCH($B1046,'Project Pipeline'!$A$7:$A$130,0)+14,1)</f>
        <v>0.75</v>
      </c>
      <c r="I1046" s="6">
        <f>INDEX('Project Pipeline'!$B$8:$B$130,MATCH($B1046,'Project Pipeline'!$A$7:$A$130,0)+13,1)</f>
        <v>21.124739598583997</v>
      </c>
      <c r="J1046" s="6">
        <f>INDEX('Project Pipeline'!$B$8:$B$130,MATCH($B1046,'Project Pipeline'!$A$7:$A$130,0)+14,1)</f>
        <v>60</v>
      </c>
    </row>
    <row r="1047" spans="1:10" x14ac:dyDescent="0.2">
      <c r="A1047" s="604">
        <f t="shared" si="153"/>
        <v>51</v>
      </c>
      <c r="B1047" s="604" t="s">
        <v>41</v>
      </c>
      <c r="C1047" s="2">
        <f t="shared" si="154"/>
        <v>19</v>
      </c>
      <c r="D1047" s="28" t="str">
        <f t="shared" si="155"/>
        <v>051-019</v>
      </c>
      <c r="E1047" s="604">
        <f t="shared" si="152"/>
        <v>45</v>
      </c>
      <c r="F1047" s="32">
        <f>INDEX('Project Pipeline'!$B$8:$B$130,MATCH($B1047,'Project Pipeline'!$A$7:$A$130,0),1)</f>
        <v>25000</v>
      </c>
      <c r="G1047" s="32">
        <f>INDEX('Project Pipeline'!$B$8:$B$130,MATCH($B1047,'Project Pipeline'!$A$7:$A$130,0)+3,1)*12</f>
        <v>24000</v>
      </c>
      <c r="H1047" s="7">
        <f>(INDEX('Project Pipeline'!$B$8:$B$130,MATCH($B1047,'Project Pipeline'!$A$7:$A$130,0)+6,1)*INDEX('Project Pipeline'!$B$8:$B$130,MATCH($B1047,'Project Pipeline'!$A$7:$A$130,0)+13,1)+INDEX('Project Pipeline'!$B$8:$B$130,MATCH($B1047,'Project Pipeline'!$A$7:$A$130,0)+7,1)*(INDEX('Project Pipeline'!$B$8:$B$130,MATCH($B1047,'Project Pipeline'!$A$7:$A$130,0)+14,1)-INDEX('Project Pipeline'!$B$8:$B$130,MATCH($B1047,'Project Pipeline'!$A$7:$A$130,0)+13,1)))/INDEX('Project Pipeline'!$B$8:$B$130,MATCH($B1047,'Project Pipeline'!$A$7:$A$130,0)+14,1)</f>
        <v>0.74999999999999989</v>
      </c>
      <c r="I1047" s="6">
        <f>INDEX('Project Pipeline'!$B$8:$B$130,MATCH($B1047,'Project Pipeline'!$A$7:$A$130,0)+13,1)</f>
        <v>26.772988721793375</v>
      </c>
      <c r="J1047" s="6">
        <f>INDEX('Project Pipeline'!$B$8:$B$130,MATCH($B1047,'Project Pipeline'!$A$7:$A$130,0)+14,1)</f>
        <v>120</v>
      </c>
    </row>
    <row r="1048" spans="1:10" x14ac:dyDescent="0.2">
      <c r="A1048" s="604">
        <f t="shared" si="153"/>
        <v>51</v>
      </c>
      <c r="B1048" s="604" t="s">
        <v>41</v>
      </c>
      <c r="C1048" s="2">
        <f t="shared" si="154"/>
        <v>20</v>
      </c>
      <c r="D1048" s="28" t="str">
        <f t="shared" si="155"/>
        <v>051-020</v>
      </c>
      <c r="E1048" s="604">
        <f t="shared" si="152"/>
        <v>51</v>
      </c>
      <c r="F1048" s="32">
        <f>INDEX('Project Pipeline'!$B$8:$B$130,MATCH($B1048,'Project Pipeline'!$A$7:$A$130,0),1)</f>
        <v>25000</v>
      </c>
      <c r="G1048" s="32">
        <f>INDEX('Project Pipeline'!$B$8:$B$130,MATCH($B1048,'Project Pipeline'!$A$7:$A$130,0)+3,1)*12</f>
        <v>24000</v>
      </c>
      <c r="H1048" s="7">
        <f>(INDEX('Project Pipeline'!$B$8:$B$130,MATCH($B1048,'Project Pipeline'!$A$7:$A$130,0)+6,1)*INDEX('Project Pipeline'!$B$8:$B$130,MATCH($B1048,'Project Pipeline'!$A$7:$A$130,0)+13,1)+INDEX('Project Pipeline'!$B$8:$B$130,MATCH($B1048,'Project Pipeline'!$A$7:$A$130,0)+7,1)*(INDEX('Project Pipeline'!$B$8:$B$130,MATCH($B1048,'Project Pipeline'!$A$7:$A$130,0)+14,1)-INDEX('Project Pipeline'!$B$8:$B$130,MATCH($B1048,'Project Pipeline'!$A$7:$A$130,0)+13,1)))/INDEX('Project Pipeline'!$B$8:$B$130,MATCH($B1048,'Project Pipeline'!$A$7:$A$130,0)+14,1)</f>
        <v>0.74999999999999989</v>
      </c>
      <c r="I1048" s="6">
        <f>INDEX('Project Pipeline'!$B$8:$B$130,MATCH($B1048,'Project Pipeline'!$A$7:$A$130,0)+13,1)</f>
        <v>26.772988721793375</v>
      </c>
      <c r="J1048" s="6">
        <f>INDEX('Project Pipeline'!$B$8:$B$130,MATCH($B1048,'Project Pipeline'!$A$7:$A$130,0)+14,1)</f>
        <v>120</v>
      </c>
    </row>
    <row r="1049" spans="1:10" x14ac:dyDescent="0.2">
      <c r="A1049" s="604">
        <f>A1029+1</f>
        <v>52</v>
      </c>
      <c r="B1049" s="604" t="s">
        <v>15</v>
      </c>
      <c r="C1049" s="2">
        <v>1</v>
      </c>
      <c r="D1049" s="28" t="str">
        <f t="shared" si="155"/>
        <v>052-001</v>
      </c>
      <c r="E1049" s="604">
        <f t="shared" si="152"/>
        <v>40</v>
      </c>
      <c r="F1049" s="32">
        <f>INDEX('Project Pipeline'!$B$8:$B$130,MATCH($B1049,'Project Pipeline'!$A$7:$A$130,0),1)</f>
        <v>15000</v>
      </c>
      <c r="G1049" s="32">
        <f>INDEX('Project Pipeline'!$B$8:$B$130,MATCH($B1049,'Project Pipeline'!$A$7:$A$130,0)+3,1)*12</f>
        <v>6000</v>
      </c>
      <c r="H1049" s="7">
        <f>(INDEX('Project Pipeline'!$B$8:$B$130,MATCH($B1049,'Project Pipeline'!$A$7:$A$130,0)+6,1)*INDEX('Project Pipeline'!$B$8:$B$130,MATCH($B1049,'Project Pipeline'!$A$7:$A$130,0)+13,1)+INDEX('Project Pipeline'!$B$8:$B$130,MATCH($B1049,'Project Pipeline'!$A$7:$A$130,0)+7,1)*(INDEX('Project Pipeline'!$B$8:$B$130,MATCH($B1049,'Project Pipeline'!$A$7:$A$130,0)+14,1)-INDEX('Project Pipeline'!$B$8:$B$130,MATCH($B1049,'Project Pipeline'!$A$7:$A$130,0)+13,1)))/INDEX('Project Pipeline'!$B$8:$B$130,MATCH($B1049,'Project Pipeline'!$A$7:$A$130,0)+14,1)</f>
        <v>0.75</v>
      </c>
      <c r="I1049" s="6">
        <f>INDEX('Project Pipeline'!$B$8:$B$130,MATCH($B1049,'Project Pipeline'!$A$7:$A$130,0)+13,1)</f>
        <v>71.513178015521419</v>
      </c>
      <c r="J1049" s="6">
        <f>INDEX('Project Pipeline'!$B$8:$B$130,MATCH($B1049,'Project Pipeline'!$A$7:$A$130,0)+14,1)</f>
        <v>96</v>
      </c>
    </row>
    <row r="1050" spans="1:10" x14ac:dyDescent="0.2">
      <c r="A1050" s="604">
        <f t="shared" ref="A1050:A1068" si="156">A1030+1</f>
        <v>52</v>
      </c>
      <c r="B1050" s="604" t="s">
        <v>15</v>
      </c>
      <c r="C1050" s="2">
        <f t="shared" ref="C1050:C1068" si="157">C1049+1</f>
        <v>2</v>
      </c>
      <c r="D1050" s="28" t="str">
        <f t="shared" si="155"/>
        <v>052-002</v>
      </c>
      <c r="E1050" s="604">
        <f t="shared" si="152"/>
        <v>44</v>
      </c>
      <c r="F1050" s="32">
        <f>INDEX('Project Pipeline'!$B$8:$B$130,MATCH($B1050,'Project Pipeline'!$A$7:$A$130,0),1)</f>
        <v>15000</v>
      </c>
      <c r="G1050" s="32">
        <f>INDEX('Project Pipeline'!$B$8:$B$130,MATCH($B1050,'Project Pipeline'!$A$7:$A$130,0)+3,1)*12</f>
        <v>6000</v>
      </c>
      <c r="H1050" s="7">
        <f>(INDEX('Project Pipeline'!$B$8:$B$130,MATCH($B1050,'Project Pipeline'!$A$7:$A$130,0)+6,1)*INDEX('Project Pipeline'!$B$8:$B$130,MATCH($B1050,'Project Pipeline'!$A$7:$A$130,0)+13,1)+INDEX('Project Pipeline'!$B$8:$B$130,MATCH($B1050,'Project Pipeline'!$A$7:$A$130,0)+7,1)*(INDEX('Project Pipeline'!$B$8:$B$130,MATCH($B1050,'Project Pipeline'!$A$7:$A$130,0)+14,1)-INDEX('Project Pipeline'!$B$8:$B$130,MATCH($B1050,'Project Pipeline'!$A$7:$A$130,0)+13,1)))/INDEX('Project Pipeline'!$B$8:$B$130,MATCH($B1050,'Project Pipeline'!$A$7:$A$130,0)+14,1)</f>
        <v>0.75</v>
      </c>
      <c r="I1050" s="6">
        <f>INDEX('Project Pipeline'!$B$8:$B$130,MATCH($B1050,'Project Pipeline'!$A$7:$A$130,0)+13,1)</f>
        <v>71.513178015521419</v>
      </c>
      <c r="J1050" s="6">
        <f>INDEX('Project Pipeline'!$B$8:$B$130,MATCH($B1050,'Project Pipeline'!$A$7:$A$130,0)+14,1)</f>
        <v>96</v>
      </c>
    </row>
    <row r="1051" spans="1:10" x14ac:dyDescent="0.2">
      <c r="A1051" s="604">
        <f t="shared" si="156"/>
        <v>52</v>
      </c>
      <c r="B1051" s="604" t="s">
        <v>15</v>
      </c>
      <c r="C1051" s="2">
        <f t="shared" si="157"/>
        <v>3</v>
      </c>
      <c r="D1051" s="28" t="str">
        <f t="shared" si="155"/>
        <v>052-003</v>
      </c>
      <c r="E1051" s="604">
        <f t="shared" si="152"/>
        <v>47</v>
      </c>
      <c r="F1051" s="32">
        <f>INDEX('Project Pipeline'!$B$8:$B$130,MATCH($B1051,'Project Pipeline'!$A$7:$A$130,0),1)</f>
        <v>15000</v>
      </c>
      <c r="G1051" s="32">
        <f>INDEX('Project Pipeline'!$B$8:$B$130,MATCH($B1051,'Project Pipeline'!$A$7:$A$130,0)+3,1)*12</f>
        <v>6000</v>
      </c>
      <c r="H1051" s="7">
        <f>(INDEX('Project Pipeline'!$B$8:$B$130,MATCH($B1051,'Project Pipeline'!$A$7:$A$130,0)+6,1)*INDEX('Project Pipeline'!$B$8:$B$130,MATCH($B1051,'Project Pipeline'!$A$7:$A$130,0)+13,1)+INDEX('Project Pipeline'!$B$8:$B$130,MATCH($B1051,'Project Pipeline'!$A$7:$A$130,0)+7,1)*(INDEX('Project Pipeline'!$B$8:$B$130,MATCH($B1051,'Project Pipeline'!$A$7:$A$130,0)+14,1)-INDEX('Project Pipeline'!$B$8:$B$130,MATCH($B1051,'Project Pipeline'!$A$7:$A$130,0)+13,1)))/INDEX('Project Pipeline'!$B$8:$B$130,MATCH($B1051,'Project Pipeline'!$A$7:$A$130,0)+14,1)</f>
        <v>0.75</v>
      </c>
      <c r="I1051" s="6">
        <f>INDEX('Project Pipeline'!$B$8:$B$130,MATCH($B1051,'Project Pipeline'!$A$7:$A$130,0)+13,1)</f>
        <v>71.513178015521419</v>
      </c>
      <c r="J1051" s="6">
        <f>INDEX('Project Pipeline'!$B$8:$B$130,MATCH($B1051,'Project Pipeline'!$A$7:$A$130,0)+14,1)</f>
        <v>96</v>
      </c>
    </row>
    <row r="1052" spans="1:10" x14ac:dyDescent="0.2">
      <c r="A1052" s="604">
        <f t="shared" si="156"/>
        <v>52</v>
      </c>
      <c r="B1052" s="604" t="s">
        <v>15</v>
      </c>
      <c r="C1052" s="2">
        <f t="shared" si="157"/>
        <v>4</v>
      </c>
      <c r="D1052" s="28" t="str">
        <f t="shared" si="155"/>
        <v>052-004</v>
      </c>
      <c r="E1052" s="604">
        <f t="shared" si="152"/>
        <v>49</v>
      </c>
      <c r="F1052" s="32">
        <f>INDEX('Project Pipeline'!$B$8:$B$130,MATCH($B1052,'Project Pipeline'!$A$7:$A$130,0),1)</f>
        <v>15000</v>
      </c>
      <c r="G1052" s="32">
        <f>INDEX('Project Pipeline'!$B$8:$B$130,MATCH($B1052,'Project Pipeline'!$A$7:$A$130,0)+3,1)*12</f>
        <v>6000</v>
      </c>
      <c r="H1052" s="7">
        <f>(INDEX('Project Pipeline'!$B$8:$B$130,MATCH($B1052,'Project Pipeline'!$A$7:$A$130,0)+6,1)*INDEX('Project Pipeline'!$B$8:$B$130,MATCH($B1052,'Project Pipeline'!$A$7:$A$130,0)+13,1)+INDEX('Project Pipeline'!$B$8:$B$130,MATCH($B1052,'Project Pipeline'!$A$7:$A$130,0)+7,1)*(INDEX('Project Pipeline'!$B$8:$B$130,MATCH($B1052,'Project Pipeline'!$A$7:$A$130,0)+14,1)-INDEX('Project Pipeline'!$B$8:$B$130,MATCH($B1052,'Project Pipeline'!$A$7:$A$130,0)+13,1)))/INDEX('Project Pipeline'!$B$8:$B$130,MATCH($B1052,'Project Pipeline'!$A$7:$A$130,0)+14,1)</f>
        <v>0.75</v>
      </c>
      <c r="I1052" s="6">
        <f>INDEX('Project Pipeline'!$B$8:$B$130,MATCH($B1052,'Project Pipeline'!$A$7:$A$130,0)+13,1)</f>
        <v>71.513178015521419</v>
      </c>
      <c r="J1052" s="6">
        <f>INDEX('Project Pipeline'!$B$8:$B$130,MATCH($B1052,'Project Pipeline'!$A$7:$A$130,0)+14,1)</f>
        <v>96</v>
      </c>
    </row>
    <row r="1053" spans="1:10" x14ac:dyDescent="0.2">
      <c r="A1053" s="604">
        <f t="shared" si="156"/>
        <v>52</v>
      </c>
      <c r="B1053" s="604" t="s">
        <v>463</v>
      </c>
      <c r="C1053" s="2">
        <f t="shared" si="157"/>
        <v>5</v>
      </c>
      <c r="D1053" s="28" t="str">
        <f t="shared" si="155"/>
        <v>052-005</v>
      </c>
      <c r="E1053" s="604">
        <f t="shared" si="152"/>
        <v>50</v>
      </c>
      <c r="F1053" s="32">
        <f>INDEX('Project Pipeline'!$B$8:$B$130,MATCH($B1053,'Project Pipeline'!$A$7:$A$130,0),1)</f>
        <v>20000</v>
      </c>
      <c r="G1053" s="32">
        <f>INDEX('Project Pipeline'!$B$8:$B$130,MATCH($B1053,'Project Pipeline'!$A$7:$A$130,0)+3,1)*12</f>
        <v>30000</v>
      </c>
      <c r="H1053" s="7">
        <f>(INDEX('Project Pipeline'!$B$8:$B$130,MATCH($B1053,'Project Pipeline'!$A$7:$A$130,0)+6,1)*INDEX('Project Pipeline'!$B$8:$B$130,MATCH($B1053,'Project Pipeline'!$A$7:$A$130,0)+13,1)+INDEX('Project Pipeline'!$B$8:$B$130,MATCH($B1053,'Project Pipeline'!$A$7:$A$130,0)+7,1)*(INDEX('Project Pipeline'!$B$8:$B$130,MATCH($B1053,'Project Pipeline'!$A$7:$A$130,0)+14,1)-INDEX('Project Pipeline'!$B$8:$B$130,MATCH($B1053,'Project Pipeline'!$A$7:$A$130,0)+13,1)))/INDEX('Project Pipeline'!$B$8:$B$130,MATCH($B1053,'Project Pipeline'!$A$7:$A$130,0)+14,1)</f>
        <v>0.75</v>
      </c>
      <c r="I1053" s="6">
        <f>INDEX('Project Pipeline'!$B$8:$B$130,MATCH($B1053,'Project Pipeline'!$A$7:$A$130,0)+13,1)</f>
        <v>28.691659673197091</v>
      </c>
      <c r="J1053" s="6">
        <f>INDEX('Project Pipeline'!$B$8:$B$130,MATCH($B1053,'Project Pipeline'!$A$7:$A$130,0)+14,1)</f>
        <v>60</v>
      </c>
    </row>
    <row r="1054" spans="1:10" x14ac:dyDescent="0.2">
      <c r="A1054" s="604">
        <f t="shared" si="156"/>
        <v>52</v>
      </c>
      <c r="B1054" s="604" t="s">
        <v>463</v>
      </c>
      <c r="C1054" s="2">
        <f t="shared" si="157"/>
        <v>6</v>
      </c>
      <c r="D1054" s="28" t="str">
        <f t="shared" si="155"/>
        <v>052-006</v>
      </c>
      <c r="E1054" s="604">
        <f t="shared" si="152"/>
        <v>50</v>
      </c>
      <c r="F1054" s="32">
        <f>INDEX('Project Pipeline'!$B$8:$B$130,MATCH($B1054,'Project Pipeline'!$A$7:$A$130,0),1)</f>
        <v>20000</v>
      </c>
      <c r="G1054" s="32">
        <f>INDEX('Project Pipeline'!$B$8:$B$130,MATCH($B1054,'Project Pipeline'!$A$7:$A$130,0)+3,1)*12</f>
        <v>30000</v>
      </c>
      <c r="H1054" s="7">
        <f>(INDEX('Project Pipeline'!$B$8:$B$130,MATCH($B1054,'Project Pipeline'!$A$7:$A$130,0)+6,1)*INDEX('Project Pipeline'!$B$8:$B$130,MATCH($B1054,'Project Pipeline'!$A$7:$A$130,0)+13,1)+INDEX('Project Pipeline'!$B$8:$B$130,MATCH($B1054,'Project Pipeline'!$A$7:$A$130,0)+7,1)*(INDEX('Project Pipeline'!$B$8:$B$130,MATCH($B1054,'Project Pipeline'!$A$7:$A$130,0)+14,1)-INDEX('Project Pipeline'!$B$8:$B$130,MATCH($B1054,'Project Pipeline'!$A$7:$A$130,0)+13,1)))/INDEX('Project Pipeline'!$B$8:$B$130,MATCH($B1054,'Project Pipeline'!$A$7:$A$130,0)+14,1)</f>
        <v>0.75</v>
      </c>
      <c r="I1054" s="6">
        <f>INDEX('Project Pipeline'!$B$8:$B$130,MATCH($B1054,'Project Pipeline'!$A$7:$A$130,0)+13,1)</f>
        <v>28.691659673197091</v>
      </c>
      <c r="J1054" s="6">
        <f>INDEX('Project Pipeline'!$B$8:$B$130,MATCH($B1054,'Project Pipeline'!$A$7:$A$130,0)+14,1)</f>
        <v>60</v>
      </c>
    </row>
    <row r="1055" spans="1:10" x14ac:dyDescent="0.2">
      <c r="A1055" s="604">
        <f t="shared" si="156"/>
        <v>52</v>
      </c>
      <c r="B1055" s="604" t="s">
        <v>463</v>
      </c>
      <c r="C1055" s="2">
        <f t="shared" si="157"/>
        <v>7</v>
      </c>
      <c r="D1055" s="28" t="str">
        <f t="shared" si="155"/>
        <v>052-007</v>
      </c>
      <c r="E1055" s="604">
        <f t="shared" si="152"/>
        <v>51</v>
      </c>
      <c r="F1055" s="32">
        <f>INDEX('Project Pipeline'!$B$8:$B$130,MATCH($B1055,'Project Pipeline'!$A$7:$A$130,0),1)</f>
        <v>20000</v>
      </c>
      <c r="G1055" s="32">
        <f>INDEX('Project Pipeline'!$B$8:$B$130,MATCH($B1055,'Project Pipeline'!$A$7:$A$130,0)+3,1)*12</f>
        <v>30000</v>
      </c>
      <c r="H1055" s="7">
        <f>(INDEX('Project Pipeline'!$B$8:$B$130,MATCH($B1055,'Project Pipeline'!$A$7:$A$130,0)+6,1)*INDEX('Project Pipeline'!$B$8:$B$130,MATCH($B1055,'Project Pipeline'!$A$7:$A$130,0)+13,1)+INDEX('Project Pipeline'!$B$8:$B$130,MATCH($B1055,'Project Pipeline'!$A$7:$A$130,0)+7,1)*(INDEX('Project Pipeline'!$B$8:$B$130,MATCH($B1055,'Project Pipeline'!$A$7:$A$130,0)+14,1)-INDEX('Project Pipeline'!$B$8:$B$130,MATCH($B1055,'Project Pipeline'!$A$7:$A$130,0)+13,1)))/INDEX('Project Pipeline'!$B$8:$B$130,MATCH($B1055,'Project Pipeline'!$A$7:$A$130,0)+14,1)</f>
        <v>0.75</v>
      </c>
      <c r="I1055" s="6">
        <f>INDEX('Project Pipeline'!$B$8:$B$130,MATCH($B1055,'Project Pipeline'!$A$7:$A$130,0)+13,1)</f>
        <v>28.691659673197091</v>
      </c>
      <c r="J1055" s="6">
        <f>INDEX('Project Pipeline'!$B$8:$B$130,MATCH($B1055,'Project Pipeline'!$A$7:$A$130,0)+14,1)</f>
        <v>60</v>
      </c>
    </row>
    <row r="1056" spans="1:10" x14ac:dyDescent="0.2">
      <c r="A1056" s="604">
        <f t="shared" si="156"/>
        <v>52</v>
      </c>
      <c r="B1056" s="604" t="s">
        <v>463</v>
      </c>
      <c r="C1056" s="2">
        <f t="shared" si="157"/>
        <v>8</v>
      </c>
      <c r="D1056" s="28" t="str">
        <f t="shared" si="155"/>
        <v>052-008</v>
      </c>
      <c r="E1056" s="604">
        <f t="shared" si="152"/>
        <v>51</v>
      </c>
      <c r="F1056" s="32">
        <f>INDEX('Project Pipeline'!$B$8:$B$130,MATCH($B1056,'Project Pipeline'!$A$7:$A$130,0),1)</f>
        <v>20000</v>
      </c>
      <c r="G1056" s="32">
        <f>INDEX('Project Pipeline'!$B$8:$B$130,MATCH($B1056,'Project Pipeline'!$A$7:$A$130,0)+3,1)*12</f>
        <v>30000</v>
      </c>
      <c r="H1056" s="7">
        <f>(INDEX('Project Pipeline'!$B$8:$B$130,MATCH($B1056,'Project Pipeline'!$A$7:$A$130,0)+6,1)*INDEX('Project Pipeline'!$B$8:$B$130,MATCH($B1056,'Project Pipeline'!$A$7:$A$130,0)+13,1)+INDEX('Project Pipeline'!$B$8:$B$130,MATCH($B1056,'Project Pipeline'!$A$7:$A$130,0)+7,1)*(INDEX('Project Pipeline'!$B$8:$B$130,MATCH($B1056,'Project Pipeline'!$A$7:$A$130,0)+14,1)-INDEX('Project Pipeline'!$B$8:$B$130,MATCH($B1056,'Project Pipeline'!$A$7:$A$130,0)+13,1)))/INDEX('Project Pipeline'!$B$8:$B$130,MATCH($B1056,'Project Pipeline'!$A$7:$A$130,0)+14,1)</f>
        <v>0.75</v>
      </c>
      <c r="I1056" s="6">
        <f>INDEX('Project Pipeline'!$B$8:$B$130,MATCH($B1056,'Project Pipeline'!$A$7:$A$130,0)+13,1)</f>
        <v>28.691659673197091</v>
      </c>
      <c r="J1056" s="6">
        <f>INDEX('Project Pipeline'!$B$8:$B$130,MATCH($B1056,'Project Pipeline'!$A$7:$A$130,0)+14,1)</f>
        <v>60</v>
      </c>
    </row>
    <row r="1057" spans="1:10" x14ac:dyDescent="0.2">
      <c r="A1057" s="604">
        <f t="shared" si="156"/>
        <v>52</v>
      </c>
      <c r="B1057" s="604" t="s">
        <v>464</v>
      </c>
      <c r="C1057" s="2">
        <f t="shared" si="157"/>
        <v>9</v>
      </c>
      <c r="D1057" s="28" t="str">
        <f t="shared" si="155"/>
        <v>052-009</v>
      </c>
      <c r="E1057" s="604">
        <f t="shared" si="152"/>
        <v>42</v>
      </c>
      <c r="F1057" s="32">
        <f>INDEX('Project Pipeline'!$B$8:$B$130,MATCH($B1057,'Project Pipeline'!$A$7:$A$130,0),1)</f>
        <v>10000</v>
      </c>
      <c r="G1057" s="32">
        <f>INDEX('Project Pipeline'!$B$8:$B$130,MATCH($B1057,'Project Pipeline'!$A$7:$A$130,0)+3,1)*12</f>
        <v>4800</v>
      </c>
      <c r="H1057" s="7">
        <f>(INDEX('Project Pipeline'!$B$8:$B$130,MATCH($B1057,'Project Pipeline'!$A$7:$A$130,0)+6,1)*INDEX('Project Pipeline'!$B$8:$B$130,MATCH($B1057,'Project Pipeline'!$A$7:$A$130,0)+13,1)+INDEX('Project Pipeline'!$B$8:$B$130,MATCH($B1057,'Project Pipeline'!$A$7:$A$130,0)+7,1)*(INDEX('Project Pipeline'!$B$8:$B$130,MATCH($B1057,'Project Pipeline'!$A$7:$A$130,0)+14,1)-INDEX('Project Pipeline'!$B$8:$B$130,MATCH($B1057,'Project Pipeline'!$A$7:$A$130,0)+13,1)))/INDEX('Project Pipeline'!$B$8:$B$130,MATCH($B1057,'Project Pipeline'!$A$7:$A$130,0)+14,1)</f>
        <v>0.75</v>
      </c>
      <c r="I1057" s="6">
        <f>INDEX('Project Pipeline'!$B$8:$B$130,MATCH($B1057,'Project Pipeline'!$A$7:$A$130,0)+13,1)</f>
        <v>57.680135957776329</v>
      </c>
      <c r="J1057" s="6">
        <f>INDEX('Project Pipeline'!$B$8:$B$130,MATCH($B1057,'Project Pipeline'!$A$7:$A$130,0)+14,1)</f>
        <v>60</v>
      </c>
    </row>
    <row r="1058" spans="1:10" x14ac:dyDescent="0.2">
      <c r="A1058" s="604">
        <f t="shared" si="156"/>
        <v>52</v>
      </c>
      <c r="B1058" s="604" t="s">
        <v>464</v>
      </c>
      <c r="C1058" s="2">
        <f t="shared" si="157"/>
        <v>10</v>
      </c>
      <c r="D1058" s="28" t="str">
        <f t="shared" si="155"/>
        <v>052-010</v>
      </c>
      <c r="E1058" s="604">
        <f t="shared" si="152"/>
        <v>45</v>
      </c>
      <c r="F1058" s="32">
        <f>INDEX('Project Pipeline'!$B$8:$B$130,MATCH($B1058,'Project Pipeline'!$A$7:$A$130,0),1)</f>
        <v>10000</v>
      </c>
      <c r="G1058" s="32">
        <f>INDEX('Project Pipeline'!$B$8:$B$130,MATCH($B1058,'Project Pipeline'!$A$7:$A$130,0)+3,1)*12</f>
        <v>4800</v>
      </c>
      <c r="H1058" s="7">
        <f>(INDEX('Project Pipeline'!$B$8:$B$130,MATCH($B1058,'Project Pipeline'!$A$7:$A$130,0)+6,1)*INDEX('Project Pipeline'!$B$8:$B$130,MATCH($B1058,'Project Pipeline'!$A$7:$A$130,0)+13,1)+INDEX('Project Pipeline'!$B$8:$B$130,MATCH($B1058,'Project Pipeline'!$A$7:$A$130,0)+7,1)*(INDEX('Project Pipeline'!$B$8:$B$130,MATCH($B1058,'Project Pipeline'!$A$7:$A$130,0)+14,1)-INDEX('Project Pipeline'!$B$8:$B$130,MATCH($B1058,'Project Pipeline'!$A$7:$A$130,0)+13,1)))/INDEX('Project Pipeline'!$B$8:$B$130,MATCH($B1058,'Project Pipeline'!$A$7:$A$130,0)+14,1)</f>
        <v>0.75</v>
      </c>
      <c r="I1058" s="6">
        <f>INDEX('Project Pipeline'!$B$8:$B$130,MATCH($B1058,'Project Pipeline'!$A$7:$A$130,0)+13,1)</f>
        <v>57.680135957776329</v>
      </c>
      <c r="J1058" s="6">
        <f>INDEX('Project Pipeline'!$B$8:$B$130,MATCH($B1058,'Project Pipeline'!$A$7:$A$130,0)+14,1)</f>
        <v>60</v>
      </c>
    </row>
    <row r="1059" spans="1:10" x14ac:dyDescent="0.2">
      <c r="A1059" s="604">
        <f t="shared" si="156"/>
        <v>52</v>
      </c>
      <c r="B1059" s="604" t="s">
        <v>464</v>
      </c>
      <c r="C1059" s="2">
        <f t="shared" si="157"/>
        <v>11</v>
      </c>
      <c r="D1059" s="28" t="str">
        <f t="shared" si="155"/>
        <v>052-011</v>
      </c>
      <c r="E1059" s="604">
        <f t="shared" si="152"/>
        <v>48</v>
      </c>
      <c r="F1059" s="32">
        <f>INDEX('Project Pipeline'!$B$8:$B$130,MATCH($B1059,'Project Pipeline'!$A$7:$A$130,0),1)</f>
        <v>10000</v>
      </c>
      <c r="G1059" s="32">
        <f>INDEX('Project Pipeline'!$B$8:$B$130,MATCH($B1059,'Project Pipeline'!$A$7:$A$130,0)+3,1)*12</f>
        <v>4800</v>
      </c>
      <c r="H1059" s="7">
        <f>(INDEX('Project Pipeline'!$B$8:$B$130,MATCH($B1059,'Project Pipeline'!$A$7:$A$130,0)+6,1)*INDEX('Project Pipeline'!$B$8:$B$130,MATCH($B1059,'Project Pipeline'!$A$7:$A$130,0)+13,1)+INDEX('Project Pipeline'!$B$8:$B$130,MATCH($B1059,'Project Pipeline'!$A$7:$A$130,0)+7,1)*(INDEX('Project Pipeline'!$B$8:$B$130,MATCH($B1059,'Project Pipeline'!$A$7:$A$130,0)+14,1)-INDEX('Project Pipeline'!$B$8:$B$130,MATCH($B1059,'Project Pipeline'!$A$7:$A$130,0)+13,1)))/INDEX('Project Pipeline'!$B$8:$B$130,MATCH($B1059,'Project Pipeline'!$A$7:$A$130,0)+14,1)</f>
        <v>0.75</v>
      </c>
      <c r="I1059" s="6">
        <f>INDEX('Project Pipeline'!$B$8:$B$130,MATCH($B1059,'Project Pipeline'!$A$7:$A$130,0)+13,1)</f>
        <v>57.680135957776329</v>
      </c>
      <c r="J1059" s="6">
        <f>INDEX('Project Pipeline'!$B$8:$B$130,MATCH($B1059,'Project Pipeline'!$A$7:$A$130,0)+14,1)</f>
        <v>60</v>
      </c>
    </row>
    <row r="1060" spans="1:10" x14ac:dyDescent="0.2">
      <c r="A1060" s="604">
        <f t="shared" si="156"/>
        <v>52</v>
      </c>
      <c r="B1060" s="604" t="s">
        <v>464</v>
      </c>
      <c r="C1060" s="2">
        <f t="shared" si="157"/>
        <v>12</v>
      </c>
      <c r="D1060" s="28" t="str">
        <f t="shared" si="155"/>
        <v>052-012</v>
      </c>
      <c r="E1060" s="604">
        <f t="shared" si="152"/>
        <v>51</v>
      </c>
      <c r="F1060" s="32">
        <f>INDEX('Project Pipeline'!$B$8:$B$130,MATCH($B1060,'Project Pipeline'!$A$7:$A$130,0),1)</f>
        <v>10000</v>
      </c>
      <c r="G1060" s="32">
        <f>INDEX('Project Pipeline'!$B$8:$B$130,MATCH($B1060,'Project Pipeline'!$A$7:$A$130,0)+3,1)*12</f>
        <v>4800</v>
      </c>
      <c r="H1060" s="7">
        <f>(INDEX('Project Pipeline'!$B$8:$B$130,MATCH($B1060,'Project Pipeline'!$A$7:$A$130,0)+6,1)*INDEX('Project Pipeline'!$B$8:$B$130,MATCH($B1060,'Project Pipeline'!$A$7:$A$130,0)+13,1)+INDEX('Project Pipeline'!$B$8:$B$130,MATCH($B1060,'Project Pipeline'!$A$7:$A$130,0)+7,1)*(INDEX('Project Pipeline'!$B$8:$B$130,MATCH($B1060,'Project Pipeline'!$A$7:$A$130,0)+14,1)-INDEX('Project Pipeline'!$B$8:$B$130,MATCH($B1060,'Project Pipeline'!$A$7:$A$130,0)+13,1)))/INDEX('Project Pipeline'!$B$8:$B$130,MATCH($B1060,'Project Pipeline'!$A$7:$A$130,0)+14,1)</f>
        <v>0.75</v>
      </c>
      <c r="I1060" s="6">
        <f>INDEX('Project Pipeline'!$B$8:$B$130,MATCH($B1060,'Project Pipeline'!$A$7:$A$130,0)+13,1)</f>
        <v>57.680135957776329</v>
      </c>
      <c r="J1060" s="6">
        <f>INDEX('Project Pipeline'!$B$8:$B$130,MATCH($B1060,'Project Pipeline'!$A$7:$A$130,0)+14,1)</f>
        <v>60</v>
      </c>
    </row>
    <row r="1061" spans="1:10" x14ac:dyDescent="0.2">
      <c r="A1061" s="604">
        <f t="shared" si="156"/>
        <v>52</v>
      </c>
      <c r="B1061" s="604" t="s">
        <v>14</v>
      </c>
      <c r="C1061" s="2">
        <f t="shared" si="157"/>
        <v>13</v>
      </c>
      <c r="D1061" s="28" t="str">
        <f t="shared" si="155"/>
        <v>052-013</v>
      </c>
      <c r="E1061" s="604">
        <f t="shared" si="152"/>
        <v>42</v>
      </c>
      <c r="F1061" s="32">
        <f>INDEX('Project Pipeline'!$B$8:$B$130,MATCH($B1061,'Project Pipeline'!$A$7:$A$130,0),1)</f>
        <v>2000</v>
      </c>
      <c r="G1061" s="32">
        <f>INDEX('Project Pipeline'!$B$8:$B$130,MATCH($B1061,'Project Pipeline'!$A$7:$A$130,0)+3,1)*12</f>
        <v>2400</v>
      </c>
      <c r="H1061" s="7">
        <f>(INDEX('Project Pipeline'!$B$8:$B$130,MATCH($B1061,'Project Pipeline'!$A$7:$A$130,0)+6,1)*INDEX('Project Pipeline'!$B$8:$B$130,MATCH($B1061,'Project Pipeline'!$A$7:$A$130,0)+13,1)+INDEX('Project Pipeline'!$B$8:$B$130,MATCH($B1061,'Project Pipeline'!$A$7:$A$130,0)+7,1)*(INDEX('Project Pipeline'!$B$8:$B$130,MATCH($B1061,'Project Pipeline'!$A$7:$A$130,0)+14,1)-INDEX('Project Pipeline'!$B$8:$B$130,MATCH($B1061,'Project Pipeline'!$A$7:$A$130,0)+13,1)))/INDEX('Project Pipeline'!$B$8:$B$130,MATCH($B1061,'Project Pipeline'!$A$7:$A$130,0)+14,1)</f>
        <v>0.75</v>
      </c>
      <c r="I1061" s="6">
        <f>INDEX('Project Pipeline'!$B$8:$B$130,MATCH($B1061,'Project Pipeline'!$A$7:$A$130,0)+13,1)</f>
        <v>21.124739598583997</v>
      </c>
      <c r="J1061" s="6">
        <f>INDEX('Project Pipeline'!$B$8:$B$130,MATCH($B1061,'Project Pipeline'!$A$7:$A$130,0)+14,1)</f>
        <v>60</v>
      </c>
    </row>
    <row r="1062" spans="1:10" x14ac:dyDescent="0.2">
      <c r="A1062" s="604">
        <f t="shared" si="156"/>
        <v>52</v>
      </c>
      <c r="B1062" s="604" t="s">
        <v>14</v>
      </c>
      <c r="C1062" s="2">
        <f t="shared" si="157"/>
        <v>14</v>
      </c>
      <c r="D1062" s="28" t="str">
        <f t="shared" si="155"/>
        <v>052-014</v>
      </c>
      <c r="E1062" s="604">
        <f t="shared" si="152"/>
        <v>44</v>
      </c>
      <c r="F1062" s="32">
        <f>INDEX('Project Pipeline'!$B$8:$B$130,MATCH($B1062,'Project Pipeline'!$A$7:$A$130,0),1)</f>
        <v>2000</v>
      </c>
      <c r="G1062" s="32">
        <f>INDEX('Project Pipeline'!$B$8:$B$130,MATCH($B1062,'Project Pipeline'!$A$7:$A$130,0)+3,1)*12</f>
        <v>2400</v>
      </c>
      <c r="H1062" s="7">
        <f>(INDEX('Project Pipeline'!$B$8:$B$130,MATCH($B1062,'Project Pipeline'!$A$7:$A$130,0)+6,1)*INDEX('Project Pipeline'!$B$8:$B$130,MATCH($B1062,'Project Pipeline'!$A$7:$A$130,0)+13,1)+INDEX('Project Pipeline'!$B$8:$B$130,MATCH($B1062,'Project Pipeline'!$A$7:$A$130,0)+7,1)*(INDEX('Project Pipeline'!$B$8:$B$130,MATCH($B1062,'Project Pipeline'!$A$7:$A$130,0)+14,1)-INDEX('Project Pipeline'!$B$8:$B$130,MATCH($B1062,'Project Pipeline'!$A$7:$A$130,0)+13,1)))/INDEX('Project Pipeline'!$B$8:$B$130,MATCH($B1062,'Project Pipeline'!$A$7:$A$130,0)+14,1)</f>
        <v>0.75</v>
      </c>
      <c r="I1062" s="6">
        <f>INDEX('Project Pipeline'!$B$8:$B$130,MATCH($B1062,'Project Pipeline'!$A$7:$A$130,0)+13,1)</f>
        <v>21.124739598583997</v>
      </c>
      <c r="J1062" s="6">
        <f>INDEX('Project Pipeline'!$B$8:$B$130,MATCH($B1062,'Project Pipeline'!$A$7:$A$130,0)+14,1)</f>
        <v>60</v>
      </c>
    </row>
    <row r="1063" spans="1:10" x14ac:dyDescent="0.2">
      <c r="A1063" s="604">
        <f t="shared" si="156"/>
        <v>52</v>
      </c>
      <c r="B1063" s="604" t="s">
        <v>14</v>
      </c>
      <c r="C1063" s="2">
        <f t="shared" si="157"/>
        <v>15</v>
      </c>
      <c r="D1063" s="28" t="str">
        <f t="shared" si="155"/>
        <v>052-015</v>
      </c>
      <c r="E1063" s="604">
        <f t="shared" si="152"/>
        <v>46</v>
      </c>
      <c r="F1063" s="32">
        <f>INDEX('Project Pipeline'!$B$8:$B$130,MATCH($B1063,'Project Pipeline'!$A$7:$A$130,0),1)</f>
        <v>2000</v>
      </c>
      <c r="G1063" s="32">
        <f>INDEX('Project Pipeline'!$B$8:$B$130,MATCH($B1063,'Project Pipeline'!$A$7:$A$130,0)+3,1)*12</f>
        <v>2400</v>
      </c>
      <c r="H1063" s="7">
        <f>(INDEX('Project Pipeline'!$B$8:$B$130,MATCH($B1063,'Project Pipeline'!$A$7:$A$130,0)+6,1)*INDEX('Project Pipeline'!$B$8:$B$130,MATCH($B1063,'Project Pipeline'!$A$7:$A$130,0)+13,1)+INDEX('Project Pipeline'!$B$8:$B$130,MATCH($B1063,'Project Pipeline'!$A$7:$A$130,0)+7,1)*(INDEX('Project Pipeline'!$B$8:$B$130,MATCH($B1063,'Project Pipeline'!$A$7:$A$130,0)+14,1)-INDEX('Project Pipeline'!$B$8:$B$130,MATCH($B1063,'Project Pipeline'!$A$7:$A$130,0)+13,1)))/INDEX('Project Pipeline'!$B$8:$B$130,MATCH($B1063,'Project Pipeline'!$A$7:$A$130,0)+14,1)</f>
        <v>0.75</v>
      </c>
      <c r="I1063" s="6">
        <f>INDEX('Project Pipeline'!$B$8:$B$130,MATCH($B1063,'Project Pipeline'!$A$7:$A$130,0)+13,1)</f>
        <v>21.124739598583997</v>
      </c>
      <c r="J1063" s="6">
        <f>INDEX('Project Pipeline'!$B$8:$B$130,MATCH($B1063,'Project Pipeline'!$A$7:$A$130,0)+14,1)</f>
        <v>60</v>
      </c>
    </row>
    <row r="1064" spans="1:10" x14ac:dyDescent="0.2">
      <c r="A1064" s="604">
        <f t="shared" si="156"/>
        <v>52</v>
      </c>
      <c r="B1064" s="604" t="s">
        <v>14</v>
      </c>
      <c r="C1064" s="2">
        <f t="shared" si="157"/>
        <v>16</v>
      </c>
      <c r="D1064" s="28" t="str">
        <f t="shared" si="155"/>
        <v>052-016</v>
      </c>
      <c r="E1064" s="604">
        <f t="shared" si="152"/>
        <v>48</v>
      </c>
      <c r="F1064" s="32">
        <f>INDEX('Project Pipeline'!$B$8:$B$130,MATCH($B1064,'Project Pipeline'!$A$7:$A$130,0),1)</f>
        <v>2000</v>
      </c>
      <c r="G1064" s="32">
        <f>INDEX('Project Pipeline'!$B$8:$B$130,MATCH($B1064,'Project Pipeline'!$A$7:$A$130,0)+3,1)*12</f>
        <v>2400</v>
      </c>
      <c r="H1064" s="7">
        <f>(INDEX('Project Pipeline'!$B$8:$B$130,MATCH($B1064,'Project Pipeline'!$A$7:$A$130,0)+6,1)*INDEX('Project Pipeline'!$B$8:$B$130,MATCH($B1064,'Project Pipeline'!$A$7:$A$130,0)+13,1)+INDEX('Project Pipeline'!$B$8:$B$130,MATCH($B1064,'Project Pipeline'!$A$7:$A$130,0)+7,1)*(INDEX('Project Pipeline'!$B$8:$B$130,MATCH($B1064,'Project Pipeline'!$A$7:$A$130,0)+14,1)-INDEX('Project Pipeline'!$B$8:$B$130,MATCH($B1064,'Project Pipeline'!$A$7:$A$130,0)+13,1)))/INDEX('Project Pipeline'!$B$8:$B$130,MATCH($B1064,'Project Pipeline'!$A$7:$A$130,0)+14,1)</f>
        <v>0.75</v>
      </c>
      <c r="I1064" s="6">
        <f>INDEX('Project Pipeline'!$B$8:$B$130,MATCH($B1064,'Project Pipeline'!$A$7:$A$130,0)+13,1)</f>
        <v>21.124739598583997</v>
      </c>
      <c r="J1064" s="6">
        <f>INDEX('Project Pipeline'!$B$8:$B$130,MATCH($B1064,'Project Pipeline'!$A$7:$A$130,0)+14,1)</f>
        <v>60</v>
      </c>
    </row>
    <row r="1065" spans="1:10" x14ac:dyDescent="0.2">
      <c r="A1065" s="604">
        <f t="shared" si="156"/>
        <v>52</v>
      </c>
      <c r="B1065" s="604" t="s">
        <v>14</v>
      </c>
      <c r="C1065" s="2">
        <f t="shared" si="157"/>
        <v>17</v>
      </c>
      <c r="D1065" s="28" t="str">
        <f t="shared" si="155"/>
        <v>052-017</v>
      </c>
      <c r="E1065" s="604">
        <f t="shared" si="152"/>
        <v>50</v>
      </c>
      <c r="F1065" s="32">
        <f>INDEX('Project Pipeline'!$B$8:$B$130,MATCH($B1065,'Project Pipeline'!$A$7:$A$130,0),1)</f>
        <v>2000</v>
      </c>
      <c r="G1065" s="32">
        <f>INDEX('Project Pipeline'!$B$8:$B$130,MATCH($B1065,'Project Pipeline'!$A$7:$A$130,0)+3,1)*12</f>
        <v>2400</v>
      </c>
      <c r="H1065" s="7">
        <f>(INDEX('Project Pipeline'!$B$8:$B$130,MATCH($B1065,'Project Pipeline'!$A$7:$A$130,0)+6,1)*INDEX('Project Pipeline'!$B$8:$B$130,MATCH($B1065,'Project Pipeline'!$A$7:$A$130,0)+13,1)+INDEX('Project Pipeline'!$B$8:$B$130,MATCH($B1065,'Project Pipeline'!$A$7:$A$130,0)+7,1)*(INDEX('Project Pipeline'!$B$8:$B$130,MATCH($B1065,'Project Pipeline'!$A$7:$A$130,0)+14,1)-INDEX('Project Pipeline'!$B$8:$B$130,MATCH($B1065,'Project Pipeline'!$A$7:$A$130,0)+13,1)))/INDEX('Project Pipeline'!$B$8:$B$130,MATCH($B1065,'Project Pipeline'!$A$7:$A$130,0)+14,1)</f>
        <v>0.75</v>
      </c>
      <c r="I1065" s="6">
        <f>INDEX('Project Pipeline'!$B$8:$B$130,MATCH($B1065,'Project Pipeline'!$A$7:$A$130,0)+13,1)</f>
        <v>21.124739598583997</v>
      </c>
      <c r="J1065" s="6">
        <f>INDEX('Project Pipeline'!$B$8:$B$130,MATCH($B1065,'Project Pipeline'!$A$7:$A$130,0)+14,1)</f>
        <v>60</v>
      </c>
    </row>
    <row r="1066" spans="1:10" x14ac:dyDescent="0.2">
      <c r="A1066" s="604">
        <f t="shared" si="156"/>
        <v>52</v>
      </c>
      <c r="B1066" s="604" t="s">
        <v>14</v>
      </c>
      <c r="C1066" s="2">
        <f t="shared" si="157"/>
        <v>18</v>
      </c>
      <c r="D1066" s="28" t="str">
        <f t="shared" si="155"/>
        <v>052-018</v>
      </c>
      <c r="E1066" s="604">
        <f t="shared" si="152"/>
        <v>52</v>
      </c>
      <c r="F1066" s="32">
        <f>INDEX('Project Pipeline'!$B$8:$B$130,MATCH($B1066,'Project Pipeline'!$A$7:$A$130,0),1)</f>
        <v>2000</v>
      </c>
      <c r="G1066" s="32">
        <f>INDEX('Project Pipeline'!$B$8:$B$130,MATCH($B1066,'Project Pipeline'!$A$7:$A$130,0)+3,1)*12</f>
        <v>2400</v>
      </c>
      <c r="H1066" s="7">
        <f>(INDEX('Project Pipeline'!$B$8:$B$130,MATCH($B1066,'Project Pipeline'!$A$7:$A$130,0)+6,1)*INDEX('Project Pipeline'!$B$8:$B$130,MATCH($B1066,'Project Pipeline'!$A$7:$A$130,0)+13,1)+INDEX('Project Pipeline'!$B$8:$B$130,MATCH($B1066,'Project Pipeline'!$A$7:$A$130,0)+7,1)*(INDEX('Project Pipeline'!$B$8:$B$130,MATCH($B1066,'Project Pipeline'!$A$7:$A$130,0)+14,1)-INDEX('Project Pipeline'!$B$8:$B$130,MATCH($B1066,'Project Pipeline'!$A$7:$A$130,0)+13,1)))/INDEX('Project Pipeline'!$B$8:$B$130,MATCH($B1066,'Project Pipeline'!$A$7:$A$130,0)+14,1)</f>
        <v>0.75</v>
      </c>
      <c r="I1066" s="6">
        <f>INDEX('Project Pipeline'!$B$8:$B$130,MATCH($B1066,'Project Pipeline'!$A$7:$A$130,0)+13,1)</f>
        <v>21.124739598583997</v>
      </c>
      <c r="J1066" s="6">
        <f>INDEX('Project Pipeline'!$B$8:$B$130,MATCH($B1066,'Project Pipeline'!$A$7:$A$130,0)+14,1)</f>
        <v>60</v>
      </c>
    </row>
    <row r="1067" spans="1:10" x14ac:dyDescent="0.2">
      <c r="A1067" s="604">
        <f t="shared" si="156"/>
        <v>52</v>
      </c>
      <c r="B1067" s="604" t="s">
        <v>41</v>
      </c>
      <c r="C1067" s="2">
        <f t="shared" si="157"/>
        <v>19</v>
      </c>
      <c r="D1067" s="28" t="str">
        <f t="shared" si="155"/>
        <v>052-019</v>
      </c>
      <c r="E1067" s="604">
        <f t="shared" si="152"/>
        <v>46</v>
      </c>
      <c r="F1067" s="32">
        <f>INDEX('Project Pipeline'!$B$8:$B$130,MATCH($B1067,'Project Pipeline'!$A$7:$A$130,0),1)</f>
        <v>25000</v>
      </c>
      <c r="G1067" s="32">
        <f>INDEX('Project Pipeline'!$B$8:$B$130,MATCH($B1067,'Project Pipeline'!$A$7:$A$130,0)+3,1)*12</f>
        <v>24000</v>
      </c>
      <c r="H1067" s="7">
        <f>(INDEX('Project Pipeline'!$B$8:$B$130,MATCH($B1067,'Project Pipeline'!$A$7:$A$130,0)+6,1)*INDEX('Project Pipeline'!$B$8:$B$130,MATCH($B1067,'Project Pipeline'!$A$7:$A$130,0)+13,1)+INDEX('Project Pipeline'!$B$8:$B$130,MATCH($B1067,'Project Pipeline'!$A$7:$A$130,0)+7,1)*(INDEX('Project Pipeline'!$B$8:$B$130,MATCH($B1067,'Project Pipeline'!$A$7:$A$130,0)+14,1)-INDEX('Project Pipeline'!$B$8:$B$130,MATCH($B1067,'Project Pipeline'!$A$7:$A$130,0)+13,1)))/INDEX('Project Pipeline'!$B$8:$B$130,MATCH($B1067,'Project Pipeline'!$A$7:$A$130,0)+14,1)</f>
        <v>0.74999999999999989</v>
      </c>
      <c r="I1067" s="6">
        <f>INDEX('Project Pipeline'!$B$8:$B$130,MATCH($B1067,'Project Pipeline'!$A$7:$A$130,0)+13,1)</f>
        <v>26.772988721793375</v>
      </c>
      <c r="J1067" s="6">
        <f>INDEX('Project Pipeline'!$B$8:$B$130,MATCH($B1067,'Project Pipeline'!$A$7:$A$130,0)+14,1)</f>
        <v>120</v>
      </c>
    </row>
    <row r="1068" spans="1:10" x14ac:dyDescent="0.2">
      <c r="A1068" s="604">
        <f t="shared" si="156"/>
        <v>52</v>
      </c>
      <c r="B1068" s="604" t="s">
        <v>41</v>
      </c>
      <c r="C1068" s="2">
        <f t="shared" si="157"/>
        <v>20</v>
      </c>
      <c r="D1068" s="28" t="str">
        <f t="shared" si="155"/>
        <v>052-020</v>
      </c>
      <c r="E1068" s="604">
        <f t="shared" si="152"/>
        <v>52</v>
      </c>
      <c r="F1068" s="32">
        <f>INDEX('Project Pipeline'!$B$8:$B$130,MATCH($B1068,'Project Pipeline'!$A$7:$A$130,0),1)</f>
        <v>25000</v>
      </c>
      <c r="G1068" s="32">
        <f>INDEX('Project Pipeline'!$B$8:$B$130,MATCH($B1068,'Project Pipeline'!$A$7:$A$130,0)+3,1)*12</f>
        <v>24000</v>
      </c>
      <c r="H1068" s="7">
        <f>(INDEX('Project Pipeline'!$B$8:$B$130,MATCH($B1068,'Project Pipeline'!$A$7:$A$130,0)+6,1)*INDEX('Project Pipeline'!$B$8:$B$130,MATCH($B1068,'Project Pipeline'!$A$7:$A$130,0)+13,1)+INDEX('Project Pipeline'!$B$8:$B$130,MATCH($B1068,'Project Pipeline'!$A$7:$A$130,0)+7,1)*(INDEX('Project Pipeline'!$B$8:$B$130,MATCH($B1068,'Project Pipeline'!$A$7:$A$130,0)+14,1)-INDEX('Project Pipeline'!$B$8:$B$130,MATCH($B1068,'Project Pipeline'!$A$7:$A$130,0)+13,1)))/INDEX('Project Pipeline'!$B$8:$B$130,MATCH($B1068,'Project Pipeline'!$A$7:$A$130,0)+14,1)</f>
        <v>0.74999999999999989</v>
      </c>
      <c r="I1068" s="6">
        <f>INDEX('Project Pipeline'!$B$8:$B$130,MATCH($B1068,'Project Pipeline'!$A$7:$A$130,0)+13,1)</f>
        <v>26.772988721793375</v>
      </c>
      <c r="J1068" s="6">
        <f>INDEX('Project Pipeline'!$B$8:$B$130,MATCH($B1068,'Project Pipeline'!$A$7:$A$130,0)+14,1)</f>
        <v>120</v>
      </c>
    </row>
    <row r="1069" spans="1:10" x14ac:dyDescent="0.2">
      <c r="A1069" s="604">
        <f>A1049+1</f>
        <v>53</v>
      </c>
      <c r="B1069" s="604" t="s">
        <v>15</v>
      </c>
      <c r="C1069" s="2">
        <v>1</v>
      </c>
      <c r="D1069" s="28" t="str">
        <f t="shared" si="155"/>
        <v>053-001</v>
      </c>
      <c r="E1069" s="604">
        <f t="shared" si="152"/>
        <v>41</v>
      </c>
      <c r="F1069" s="32">
        <f>INDEX('Project Pipeline'!$B$8:$B$130,MATCH($B1069,'Project Pipeline'!$A$7:$A$130,0),1)</f>
        <v>15000</v>
      </c>
      <c r="G1069" s="32">
        <f>INDEX('Project Pipeline'!$B$8:$B$130,MATCH($B1069,'Project Pipeline'!$A$7:$A$130,0)+3,1)*12</f>
        <v>6000</v>
      </c>
      <c r="H1069" s="7">
        <f>(INDEX('Project Pipeline'!$B$8:$B$130,MATCH($B1069,'Project Pipeline'!$A$7:$A$130,0)+6,1)*INDEX('Project Pipeline'!$B$8:$B$130,MATCH($B1069,'Project Pipeline'!$A$7:$A$130,0)+13,1)+INDEX('Project Pipeline'!$B$8:$B$130,MATCH($B1069,'Project Pipeline'!$A$7:$A$130,0)+7,1)*(INDEX('Project Pipeline'!$B$8:$B$130,MATCH($B1069,'Project Pipeline'!$A$7:$A$130,0)+14,1)-INDEX('Project Pipeline'!$B$8:$B$130,MATCH($B1069,'Project Pipeline'!$A$7:$A$130,0)+13,1)))/INDEX('Project Pipeline'!$B$8:$B$130,MATCH($B1069,'Project Pipeline'!$A$7:$A$130,0)+14,1)</f>
        <v>0.75</v>
      </c>
      <c r="I1069" s="6">
        <f>INDEX('Project Pipeline'!$B$8:$B$130,MATCH($B1069,'Project Pipeline'!$A$7:$A$130,0)+13,1)</f>
        <v>71.513178015521419</v>
      </c>
      <c r="J1069" s="6">
        <f>INDEX('Project Pipeline'!$B$8:$B$130,MATCH($B1069,'Project Pipeline'!$A$7:$A$130,0)+14,1)</f>
        <v>96</v>
      </c>
    </row>
    <row r="1070" spans="1:10" x14ac:dyDescent="0.2">
      <c r="A1070" s="604">
        <f t="shared" ref="A1070:A1088" si="158">A1050+1</f>
        <v>53</v>
      </c>
      <c r="B1070" s="604" t="s">
        <v>15</v>
      </c>
      <c r="C1070" s="2">
        <f t="shared" ref="C1070:C1088" si="159">C1069+1</f>
        <v>2</v>
      </c>
      <c r="D1070" s="28" t="str">
        <f t="shared" si="155"/>
        <v>053-002</v>
      </c>
      <c r="E1070" s="604">
        <f t="shared" ref="E1070:E1133" si="160">E1050+1</f>
        <v>45</v>
      </c>
      <c r="F1070" s="32">
        <f>INDEX('Project Pipeline'!$B$8:$B$130,MATCH($B1070,'Project Pipeline'!$A$7:$A$130,0),1)</f>
        <v>15000</v>
      </c>
      <c r="G1070" s="32">
        <f>INDEX('Project Pipeline'!$B$8:$B$130,MATCH($B1070,'Project Pipeline'!$A$7:$A$130,0)+3,1)*12</f>
        <v>6000</v>
      </c>
      <c r="H1070" s="7">
        <f>(INDEX('Project Pipeline'!$B$8:$B$130,MATCH($B1070,'Project Pipeline'!$A$7:$A$130,0)+6,1)*INDEX('Project Pipeline'!$B$8:$B$130,MATCH($B1070,'Project Pipeline'!$A$7:$A$130,0)+13,1)+INDEX('Project Pipeline'!$B$8:$B$130,MATCH($B1070,'Project Pipeline'!$A$7:$A$130,0)+7,1)*(INDEX('Project Pipeline'!$B$8:$B$130,MATCH($B1070,'Project Pipeline'!$A$7:$A$130,0)+14,1)-INDEX('Project Pipeline'!$B$8:$B$130,MATCH($B1070,'Project Pipeline'!$A$7:$A$130,0)+13,1)))/INDEX('Project Pipeline'!$B$8:$B$130,MATCH($B1070,'Project Pipeline'!$A$7:$A$130,0)+14,1)</f>
        <v>0.75</v>
      </c>
      <c r="I1070" s="6">
        <f>INDEX('Project Pipeline'!$B$8:$B$130,MATCH($B1070,'Project Pipeline'!$A$7:$A$130,0)+13,1)</f>
        <v>71.513178015521419</v>
      </c>
      <c r="J1070" s="6">
        <f>INDEX('Project Pipeline'!$B$8:$B$130,MATCH($B1070,'Project Pipeline'!$A$7:$A$130,0)+14,1)</f>
        <v>96</v>
      </c>
    </row>
    <row r="1071" spans="1:10" x14ac:dyDescent="0.2">
      <c r="A1071" s="604">
        <f t="shared" si="158"/>
        <v>53</v>
      </c>
      <c r="B1071" s="604" t="s">
        <v>15</v>
      </c>
      <c r="C1071" s="2">
        <f t="shared" si="159"/>
        <v>3</v>
      </c>
      <c r="D1071" s="28" t="str">
        <f t="shared" si="155"/>
        <v>053-003</v>
      </c>
      <c r="E1071" s="604">
        <f t="shared" si="160"/>
        <v>48</v>
      </c>
      <c r="F1071" s="32">
        <f>INDEX('Project Pipeline'!$B$8:$B$130,MATCH($B1071,'Project Pipeline'!$A$7:$A$130,0),1)</f>
        <v>15000</v>
      </c>
      <c r="G1071" s="32">
        <f>INDEX('Project Pipeline'!$B$8:$B$130,MATCH($B1071,'Project Pipeline'!$A$7:$A$130,0)+3,1)*12</f>
        <v>6000</v>
      </c>
      <c r="H1071" s="7">
        <f>(INDEX('Project Pipeline'!$B$8:$B$130,MATCH($B1071,'Project Pipeline'!$A$7:$A$130,0)+6,1)*INDEX('Project Pipeline'!$B$8:$B$130,MATCH($B1071,'Project Pipeline'!$A$7:$A$130,0)+13,1)+INDEX('Project Pipeline'!$B$8:$B$130,MATCH($B1071,'Project Pipeline'!$A$7:$A$130,0)+7,1)*(INDEX('Project Pipeline'!$B$8:$B$130,MATCH($B1071,'Project Pipeline'!$A$7:$A$130,0)+14,1)-INDEX('Project Pipeline'!$B$8:$B$130,MATCH($B1071,'Project Pipeline'!$A$7:$A$130,0)+13,1)))/INDEX('Project Pipeline'!$B$8:$B$130,MATCH($B1071,'Project Pipeline'!$A$7:$A$130,0)+14,1)</f>
        <v>0.75</v>
      </c>
      <c r="I1071" s="6">
        <f>INDEX('Project Pipeline'!$B$8:$B$130,MATCH($B1071,'Project Pipeline'!$A$7:$A$130,0)+13,1)</f>
        <v>71.513178015521419</v>
      </c>
      <c r="J1071" s="6">
        <f>INDEX('Project Pipeline'!$B$8:$B$130,MATCH($B1071,'Project Pipeline'!$A$7:$A$130,0)+14,1)</f>
        <v>96</v>
      </c>
    </row>
    <row r="1072" spans="1:10" x14ac:dyDescent="0.2">
      <c r="A1072" s="604">
        <f t="shared" si="158"/>
        <v>53</v>
      </c>
      <c r="B1072" s="604" t="s">
        <v>15</v>
      </c>
      <c r="C1072" s="2">
        <f t="shared" si="159"/>
        <v>4</v>
      </c>
      <c r="D1072" s="28" t="str">
        <f t="shared" si="155"/>
        <v>053-004</v>
      </c>
      <c r="E1072" s="604">
        <f t="shared" si="160"/>
        <v>50</v>
      </c>
      <c r="F1072" s="32">
        <f>INDEX('Project Pipeline'!$B$8:$B$130,MATCH($B1072,'Project Pipeline'!$A$7:$A$130,0),1)</f>
        <v>15000</v>
      </c>
      <c r="G1072" s="32">
        <f>INDEX('Project Pipeline'!$B$8:$B$130,MATCH($B1072,'Project Pipeline'!$A$7:$A$130,0)+3,1)*12</f>
        <v>6000</v>
      </c>
      <c r="H1072" s="7">
        <f>(INDEX('Project Pipeline'!$B$8:$B$130,MATCH($B1072,'Project Pipeline'!$A$7:$A$130,0)+6,1)*INDEX('Project Pipeline'!$B$8:$B$130,MATCH($B1072,'Project Pipeline'!$A$7:$A$130,0)+13,1)+INDEX('Project Pipeline'!$B$8:$B$130,MATCH($B1072,'Project Pipeline'!$A$7:$A$130,0)+7,1)*(INDEX('Project Pipeline'!$B$8:$B$130,MATCH($B1072,'Project Pipeline'!$A$7:$A$130,0)+14,1)-INDEX('Project Pipeline'!$B$8:$B$130,MATCH($B1072,'Project Pipeline'!$A$7:$A$130,0)+13,1)))/INDEX('Project Pipeline'!$B$8:$B$130,MATCH($B1072,'Project Pipeline'!$A$7:$A$130,0)+14,1)</f>
        <v>0.75</v>
      </c>
      <c r="I1072" s="6">
        <f>INDEX('Project Pipeline'!$B$8:$B$130,MATCH($B1072,'Project Pipeline'!$A$7:$A$130,0)+13,1)</f>
        <v>71.513178015521419</v>
      </c>
      <c r="J1072" s="6">
        <f>INDEX('Project Pipeline'!$B$8:$B$130,MATCH($B1072,'Project Pipeline'!$A$7:$A$130,0)+14,1)</f>
        <v>96</v>
      </c>
    </row>
    <row r="1073" spans="1:10" x14ac:dyDescent="0.2">
      <c r="A1073" s="604">
        <f t="shared" si="158"/>
        <v>53</v>
      </c>
      <c r="B1073" s="604" t="s">
        <v>463</v>
      </c>
      <c r="C1073" s="2">
        <f t="shared" si="159"/>
        <v>5</v>
      </c>
      <c r="D1073" s="28" t="str">
        <f t="shared" si="155"/>
        <v>053-005</v>
      </c>
      <c r="E1073" s="604">
        <f t="shared" si="160"/>
        <v>51</v>
      </c>
      <c r="F1073" s="32">
        <f>INDEX('Project Pipeline'!$B$8:$B$130,MATCH($B1073,'Project Pipeline'!$A$7:$A$130,0),1)</f>
        <v>20000</v>
      </c>
      <c r="G1073" s="32">
        <f>INDEX('Project Pipeline'!$B$8:$B$130,MATCH($B1073,'Project Pipeline'!$A$7:$A$130,0)+3,1)*12</f>
        <v>30000</v>
      </c>
      <c r="H1073" s="7">
        <f>(INDEX('Project Pipeline'!$B$8:$B$130,MATCH($B1073,'Project Pipeline'!$A$7:$A$130,0)+6,1)*INDEX('Project Pipeline'!$B$8:$B$130,MATCH($B1073,'Project Pipeline'!$A$7:$A$130,0)+13,1)+INDEX('Project Pipeline'!$B$8:$B$130,MATCH($B1073,'Project Pipeline'!$A$7:$A$130,0)+7,1)*(INDEX('Project Pipeline'!$B$8:$B$130,MATCH($B1073,'Project Pipeline'!$A$7:$A$130,0)+14,1)-INDEX('Project Pipeline'!$B$8:$B$130,MATCH($B1073,'Project Pipeline'!$A$7:$A$130,0)+13,1)))/INDEX('Project Pipeline'!$B$8:$B$130,MATCH($B1073,'Project Pipeline'!$A$7:$A$130,0)+14,1)</f>
        <v>0.75</v>
      </c>
      <c r="I1073" s="6">
        <f>INDEX('Project Pipeline'!$B$8:$B$130,MATCH($B1073,'Project Pipeline'!$A$7:$A$130,0)+13,1)</f>
        <v>28.691659673197091</v>
      </c>
      <c r="J1073" s="6">
        <f>INDEX('Project Pipeline'!$B$8:$B$130,MATCH($B1073,'Project Pipeline'!$A$7:$A$130,0)+14,1)</f>
        <v>60</v>
      </c>
    </row>
    <row r="1074" spans="1:10" x14ac:dyDescent="0.2">
      <c r="A1074" s="604">
        <f t="shared" si="158"/>
        <v>53</v>
      </c>
      <c r="B1074" s="604" t="s">
        <v>463</v>
      </c>
      <c r="C1074" s="2">
        <f t="shared" si="159"/>
        <v>6</v>
      </c>
      <c r="D1074" s="28" t="str">
        <f t="shared" si="155"/>
        <v>053-006</v>
      </c>
      <c r="E1074" s="604">
        <f t="shared" si="160"/>
        <v>51</v>
      </c>
      <c r="F1074" s="32">
        <f>INDEX('Project Pipeline'!$B$8:$B$130,MATCH($B1074,'Project Pipeline'!$A$7:$A$130,0),1)</f>
        <v>20000</v>
      </c>
      <c r="G1074" s="32">
        <f>INDEX('Project Pipeline'!$B$8:$B$130,MATCH($B1074,'Project Pipeline'!$A$7:$A$130,0)+3,1)*12</f>
        <v>30000</v>
      </c>
      <c r="H1074" s="7">
        <f>(INDEX('Project Pipeline'!$B$8:$B$130,MATCH($B1074,'Project Pipeline'!$A$7:$A$130,0)+6,1)*INDEX('Project Pipeline'!$B$8:$B$130,MATCH($B1074,'Project Pipeline'!$A$7:$A$130,0)+13,1)+INDEX('Project Pipeline'!$B$8:$B$130,MATCH($B1074,'Project Pipeline'!$A$7:$A$130,0)+7,1)*(INDEX('Project Pipeline'!$B$8:$B$130,MATCH($B1074,'Project Pipeline'!$A$7:$A$130,0)+14,1)-INDEX('Project Pipeline'!$B$8:$B$130,MATCH($B1074,'Project Pipeline'!$A$7:$A$130,0)+13,1)))/INDEX('Project Pipeline'!$B$8:$B$130,MATCH($B1074,'Project Pipeline'!$A$7:$A$130,0)+14,1)</f>
        <v>0.75</v>
      </c>
      <c r="I1074" s="6">
        <f>INDEX('Project Pipeline'!$B$8:$B$130,MATCH($B1074,'Project Pipeline'!$A$7:$A$130,0)+13,1)</f>
        <v>28.691659673197091</v>
      </c>
      <c r="J1074" s="6">
        <f>INDEX('Project Pipeline'!$B$8:$B$130,MATCH($B1074,'Project Pipeline'!$A$7:$A$130,0)+14,1)</f>
        <v>60</v>
      </c>
    </row>
    <row r="1075" spans="1:10" x14ac:dyDescent="0.2">
      <c r="A1075" s="604">
        <f t="shared" si="158"/>
        <v>53</v>
      </c>
      <c r="B1075" s="604" t="s">
        <v>463</v>
      </c>
      <c r="C1075" s="2">
        <f t="shared" si="159"/>
        <v>7</v>
      </c>
      <c r="D1075" s="28" t="str">
        <f t="shared" si="155"/>
        <v>053-007</v>
      </c>
      <c r="E1075" s="604">
        <f t="shared" si="160"/>
        <v>52</v>
      </c>
      <c r="F1075" s="32">
        <f>INDEX('Project Pipeline'!$B$8:$B$130,MATCH($B1075,'Project Pipeline'!$A$7:$A$130,0),1)</f>
        <v>20000</v>
      </c>
      <c r="G1075" s="32">
        <f>INDEX('Project Pipeline'!$B$8:$B$130,MATCH($B1075,'Project Pipeline'!$A$7:$A$130,0)+3,1)*12</f>
        <v>30000</v>
      </c>
      <c r="H1075" s="7">
        <f>(INDEX('Project Pipeline'!$B$8:$B$130,MATCH($B1075,'Project Pipeline'!$A$7:$A$130,0)+6,1)*INDEX('Project Pipeline'!$B$8:$B$130,MATCH($B1075,'Project Pipeline'!$A$7:$A$130,0)+13,1)+INDEX('Project Pipeline'!$B$8:$B$130,MATCH($B1075,'Project Pipeline'!$A$7:$A$130,0)+7,1)*(INDEX('Project Pipeline'!$B$8:$B$130,MATCH($B1075,'Project Pipeline'!$A$7:$A$130,0)+14,1)-INDEX('Project Pipeline'!$B$8:$B$130,MATCH($B1075,'Project Pipeline'!$A$7:$A$130,0)+13,1)))/INDEX('Project Pipeline'!$B$8:$B$130,MATCH($B1075,'Project Pipeline'!$A$7:$A$130,0)+14,1)</f>
        <v>0.75</v>
      </c>
      <c r="I1075" s="6">
        <f>INDEX('Project Pipeline'!$B$8:$B$130,MATCH($B1075,'Project Pipeline'!$A$7:$A$130,0)+13,1)</f>
        <v>28.691659673197091</v>
      </c>
      <c r="J1075" s="6">
        <f>INDEX('Project Pipeline'!$B$8:$B$130,MATCH($B1075,'Project Pipeline'!$A$7:$A$130,0)+14,1)</f>
        <v>60</v>
      </c>
    </row>
    <row r="1076" spans="1:10" x14ac:dyDescent="0.2">
      <c r="A1076" s="604">
        <f t="shared" si="158"/>
        <v>53</v>
      </c>
      <c r="B1076" s="604" t="s">
        <v>463</v>
      </c>
      <c r="C1076" s="2">
        <f t="shared" si="159"/>
        <v>8</v>
      </c>
      <c r="D1076" s="28" t="str">
        <f t="shared" si="155"/>
        <v>053-008</v>
      </c>
      <c r="E1076" s="604">
        <f t="shared" si="160"/>
        <v>52</v>
      </c>
      <c r="F1076" s="32">
        <f>INDEX('Project Pipeline'!$B$8:$B$130,MATCH($B1076,'Project Pipeline'!$A$7:$A$130,0),1)</f>
        <v>20000</v>
      </c>
      <c r="G1076" s="32">
        <f>INDEX('Project Pipeline'!$B$8:$B$130,MATCH($B1076,'Project Pipeline'!$A$7:$A$130,0)+3,1)*12</f>
        <v>30000</v>
      </c>
      <c r="H1076" s="7">
        <f>(INDEX('Project Pipeline'!$B$8:$B$130,MATCH($B1076,'Project Pipeline'!$A$7:$A$130,0)+6,1)*INDEX('Project Pipeline'!$B$8:$B$130,MATCH($B1076,'Project Pipeline'!$A$7:$A$130,0)+13,1)+INDEX('Project Pipeline'!$B$8:$B$130,MATCH($B1076,'Project Pipeline'!$A$7:$A$130,0)+7,1)*(INDEX('Project Pipeline'!$B$8:$B$130,MATCH($B1076,'Project Pipeline'!$A$7:$A$130,0)+14,1)-INDEX('Project Pipeline'!$B$8:$B$130,MATCH($B1076,'Project Pipeline'!$A$7:$A$130,0)+13,1)))/INDEX('Project Pipeline'!$B$8:$B$130,MATCH($B1076,'Project Pipeline'!$A$7:$A$130,0)+14,1)</f>
        <v>0.75</v>
      </c>
      <c r="I1076" s="6">
        <f>INDEX('Project Pipeline'!$B$8:$B$130,MATCH($B1076,'Project Pipeline'!$A$7:$A$130,0)+13,1)</f>
        <v>28.691659673197091</v>
      </c>
      <c r="J1076" s="6">
        <f>INDEX('Project Pipeline'!$B$8:$B$130,MATCH($B1076,'Project Pipeline'!$A$7:$A$130,0)+14,1)</f>
        <v>60</v>
      </c>
    </row>
    <row r="1077" spans="1:10" x14ac:dyDescent="0.2">
      <c r="A1077" s="604">
        <f t="shared" si="158"/>
        <v>53</v>
      </c>
      <c r="B1077" s="604" t="s">
        <v>464</v>
      </c>
      <c r="C1077" s="2">
        <f t="shared" si="159"/>
        <v>9</v>
      </c>
      <c r="D1077" s="28" t="str">
        <f t="shared" si="155"/>
        <v>053-009</v>
      </c>
      <c r="E1077" s="604">
        <f t="shared" si="160"/>
        <v>43</v>
      </c>
      <c r="F1077" s="32">
        <f>INDEX('Project Pipeline'!$B$8:$B$130,MATCH($B1077,'Project Pipeline'!$A$7:$A$130,0),1)</f>
        <v>10000</v>
      </c>
      <c r="G1077" s="32">
        <f>INDEX('Project Pipeline'!$B$8:$B$130,MATCH($B1077,'Project Pipeline'!$A$7:$A$130,0)+3,1)*12</f>
        <v>4800</v>
      </c>
      <c r="H1077" s="7">
        <f>(INDEX('Project Pipeline'!$B$8:$B$130,MATCH($B1077,'Project Pipeline'!$A$7:$A$130,0)+6,1)*INDEX('Project Pipeline'!$B$8:$B$130,MATCH($B1077,'Project Pipeline'!$A$7:$A$130,0)+13,1)+INDEX('Project Pipeline'!$B$8:$B$130,MATCH($B1077,'Project Pipeline'!$A$7:$A$130,0)+7,1)*(INDEX('Project Pipeline'!$B$8:$B$130,MATCH($B1077,'Project Pipeline'!$A$7:$A$130,0)+14,1)-INDEX('Project Pipeline'!$B$8:$B$130,MATCH($B1077,'Project Pipeline'!$A$7:$A$130,0)+13,1)))/INDEX('Project Pipeline'!$B$8:$B$130,MATCH($B1077,'Project Pipeline'!$A$7:$A$130,0)+14,1)</f>
        <v>0.75</v>
      </c>
      <c r="I1077" s="6">
        <f>INDEX('Project Pipeline'!$B$8:$B$130,MATCH($B1077,'Project Pipeline'!$A$7:$A$130,0)+13,1)</f>
        <v>57.680135957776329</v>
      </c>
      <c r="J1077" s="6">
        <f>INDEX('Project Pipeline'!$B$8:$B$130,MATCH($B1077,'Project Pipeline'!$A$7:$A$130,0)+14,1)</f>
        <v>60</v>
      </c>
    </row>
    <row r="1078" spans="1:10" x14ac:dyDescent="0.2">
      <c r="A1078" s="604">
        <f t="shared" si="158"/>
        <v>53</v>
      </c>
      <c r="B1078" s="604" t="s">
        <v>464</v>
      </c>
      <c r="C1078" s="2">
        <f t="shared" si="159"/>
        <v>10</v>
      </c>
      <c r="D1078" s="28" t="str">
        <f t="shared" si="155"/>
        <v>053-010</v>
      </c>
      <c r="E1078" s="604">
        <f t="shared" si="160"/>
        <v>46</v>
      </c>
      <c r="F1078" s="32">
        <f>INDEX('Project Pipeline'!$B$8:$B$130,MATCH($B1078,'Project Pipeline'!$A$7:$A$130,0),1)</f>
        <v>10000</v>
      </c>
      <c r="G1078" s="32">
        <f>INDEX('Project Pipeline'!$B$8:$B$130,MATCH($B1078,'Project Pipeline'!$A$7:$A$130,0)+3,1)*12</f>
        <v>4800</v>
      </c>
      <c r="H1078" s="7">
        <f>(INDEX('Project Pipeline'!$B$8:$B$130,MATCH($B1078,'Project Pipeline'!$A$7:$A$130,0)+6,1)*INDEX('Project Pipeline'!$B$8:$B$130,MATCH($B1078,'Project Pipeline'!$A$7:$A$130,0)+13,1)+INDEX('Project Pipeline'!$B$8:$B$130,MATCH($B1078,'Project Pipeline'!$A$7:$A$130,0)+7,1)*(INDEX('Project Pipeline'!$B$8:$B$130,MATCH($B1078,'Project Pipeline'!$A$7:$A$130,0)+14,1)-INDEX('Project Pipeline'!$B$8:$B$130,MATCH($B1078,'Project Pipeline'!$A$7:$A$130,0)+13,1)))/INDEX('Project Pipeline'!$B$8:$B$130,MATCH($B1078,'Project Pipeline'!$A$7:$A$130,0)+14,1)</f>
        <v>0.75</v>
      </c>
      <c r="I1078" s="6">
        <f>INDEX('Project Pipeline'!$B$8:$B$130,MATCH($B1078,'Project Pipeline'!$A$7:$A$130,0)+13,1)</f>
        <v>57.680135957776329</v>
      </c>
      <c r="J1078" s="6">
        <f>INDEX('Project Pipeline'!$B$8:$B$130,MATCH($B1078,'Project Pipeline'!$A$7:$A$130,0)+14,1)</f>
        <v>60</v>
      </c>
    </row>
    <row r="1079" spans="1:10" x14ac:dyDescent="0.2">
      <c r="A1079" s="604">
        <f t="shared" si="158"/>
        <v>53</v>
      </c>
      <c r="B1079" s="604" t="s">
        <v>464</v>
      </c>
      <c r="C1079" s="2">
        <f t="shared" si="159"/>
        <v>11</v>
      </c>
      <c r="D1079" s="28" t="str">
        <f t="shared" si="155"/>
        <v>053-011</v>
      </c>
      <c r="E1079" s="604">
        <f t="shared" si="160"/>
        <v>49</v>
      </c>
      <c r="F1079" s="32">
        <f>INDEX('Project Pipeline'!$B$8:$B$130,MATCH($B1079,'Project Pipeline'!$A$7:$A$130,0),1)</f>
        <v>10000</v>
      </c>
      <c r="G1079" s="32">
        <f>INDEX('Project Pipeline'!$B$8:$B$130,MATCH($B1079,'Project Pipeline'!$A$7:$A$130,0)+3,1)*12</f>
        <v>4800</v>
      </c>
      <c r="H1079" s="7">
        <f>(INDEX('Project Pipeline'!$B$8:$B$130,MATCH($B1079,'Project Pipeline'!$A$7:$A$130,0)+6,1)*INDEX('Project Pipeline'!$B$8:$B$130,MATCH($B1079,'Project Pipeline'!$A$7:$A$130,0)+13,1)+INDEX('Project Pipeline'!$B$8:$B$130,MATCH($B1079,'Project Pipeline'!$A$7:$A$130,0)+7,1)*(INDEX('Project Pipeline'!$B$8:$B$130,MATCH($B1079,'Project Pipeline'!$A$7:$A$130,0)+14,1)-INDEX('Project Pipeline'!$B$8:$B$130,MATCH($B1079,'Project Pipeline'!$A$7:$A$130,0)+13,1)))/INDEX('Project Pipeline'!$B$8:$B$130,MATCH($B1079,'Project Pipeline'!$A$7:$A$130,0)+14,1)</f>
        <v>0.75</v>
      </c>
      <c r="I1079" s="6">
        <f>INDEX('Project Pipeline'!$B$8:$B$130,MATCH($B1079,'Project Pipeline'!$A$7:$A$130,0)+13,1)</f>
        <v>57.680135957776329</v>
      </c>
      <c r="J1079" s="6">
        <f>INDEX('Project Pipeline'!$B$8:$B$130,MATCH($B1079,'Project Pipeline'!$A$7:$A$130,0)+14,1)</f>
        <v>60</v>
      </c>
    </row>
    <row r="1080" spans="1:10" x14ac:dyDescent="0.2">
      <c r="A1080" s="604">
        <f t="shared" si="158"/>
        <v>53</v>
      </c>
      <c r="B1080" s="604" t="s">
        <v>464</v>
      </c>
      <c r="C1080" s="2">
        <f t="shared" si="159"/>
        <v>12</v>
      </c>
      <c r="D1080" s="28" t="str">
        <f t="shared" si="155"/>
        <v>053-012</v>
      </c>
      <c r="E1080" s="604">
        <f t="shared" si="160"/>
        <v>52</v>
      </c>
      <c r="F1080" s="32">
        <f>INDEX('Project Pipeline'!$B$8:$B$130,MATCH($B1080,'Project Pipeline'!$A$7:$A$130,0),1)</f>
        <v>10000</v>
      </c>
      <c r="G1080" s="32">
        <f>INDEX('Project Pipeline'!$B$8:$B$130,MATCH($B1080,'Project Pipeline'!$A$7:$A$130,0)+3,1)*12</f>
        <v>4800</v>
      </c>
      <c r="H1080" s="7">
        <f>(INDEX('Project Pipeline'!$B$8:$B$130,MATCH($B1080,'Project Pipeline'!$A$7:$A$130,0)+6,1)*INDEX('Project Pipeline'!$B$8:$B$130,MATCH($B1080,'Project Pipeline'!$A$7:$A$130,0)+13,1)+INDEX('Project Pipeline'!$B$8:$B$130,MATCH($B1080,'Project Pipeline'!$A$7:$A$130,0)+7,1)*(INDEX('Project Pipeline'!$B$8:$B$130,MATCH($B1080,'Project Pipeline'!$A$7:$A$130,0)+14,1)-INDEX('Project Pipeline'!$B$8:$B$130,MATCH($B1080,'Project Pipeline'!$A$7:$A$130,0)+13,1)))/INDEX('Project Pipeline'!$B$8:$B$130,MATCH($B1080,'Project Pipeline'!$A$7:$A$130,0)+14,1)</f>
        <v>0.75</v>
      </c>
      <c r="I1080" s="6">
        <f>INDEX('Project Pipeline'!$B$8:$B$130,MATCH($B1080,'Project Pipeline'!$A$7:$A$130,0)+13,1)</f>
        <v>57.680135957776329</v>
      </c>
      <c r="J1080" s="6">
        <f>INDEX('Project Pipeline'!$B$8:$B$130,MATCH($B1080,'Project Pipeline'!$A$7:$A$130,0)+14,1)</f>
        <v>60</v>
      </c>
    </row>
    <row r="1081" spans="1:10" x14ac:dyDescent="0.2">
      <c r="A1081" s="604">
        <f t="shared" si="158"/>
        <v>53</v>
      </c>
      <c r="B1081" s="604" t="s">
        <v>14</v>
      </c>
      <c r="C1081" s="2">
        <f t="shared" si="159"/>
        <v>13</v>
      </c>
      <c r="D1081" s="28" t="str">
        <f t="shared" si="155"/>
        <v>053-013</v>
      </c>
      <c r="E1081" s="604">
        <f t="shared" si="160"/>
        <v>43</v>
      </c>
      <c r="F1081" s="32">
        <f>INDEX('Project Pipeline'!$B$8:$B$130,MATCH($B1081,'Project Pipeline'!$A$7:$A$130,0),1)</f>
        <v>2000</v>
      </c>
      <c r="G1081" s="32">
        <f>INDEX('Project Pipeline'!$B$8:$B$130,MATCH($B1081,'Project Pipeline'!$A$7:$A$130,0)+3,1)*12</f>
        <v>2400</v>
      </c>
      <c r="H1081" s="7">
        <f>(INDEX('Project Pipeline'!$B$8:$B$130,MATCH($B1081,'Project Pipeline'!$A$7:$A$130,0)+6,1)*INDEX('Project Pipeline'!$B$8:$B$130,MATCH($B1081,'Project Pipeline'!$A$7:$A$130,0)+13,1)+INDEX('Project Pipeline'!$B$8:$B$130,MATCH($B1081,'Project Pipeline'!$A$7:$A$130,0)+7,1)*(INDEX('Project Pipeline'!$B$8:$B$130,MATCH($B1081,'Project Pipeline'!$A$7:$A$130,0)+14,1)-INDEX('Project Pipeline'!$B$8:$B$130,MATCH($B1081,'Project Pipeline'!$A$7:$A$130,0)+13,1)))/INDEX('Project Pipeline'!$B$8:$B$130,MATCH($B1081,'Project Pipeline'!$A$7:$A$130,0)+14,1)</f>
        <v>0.75</v>
      </c>
      <c r="I1081" s="6">
        <f>INDEX('Project Pipeline'!$B$8:$B$130,MATCH($B1081,'Project Pipeline'!$A$7:$A$130,0)+13,1)</f>
        <v>21.124739598583997</v>
      </c>
      <c r="J1081" s="6">
        <f>INDEX('Project Pipeline'!$B$8:$B$130,MATCH($B1081,'Project Pipeline'!$A$7:$A$130,0)+14,1)</f>
        <v>60</v>
      </c>
    </row>
    <row r="1082" spans="1:10" x14ac:dyDescent="0.2">
      <c r="A1082" s="604">
        <f t="shared" si="158"/>
        <v>53</v>
      </c>
      <c r="B1082" s="604" t="s">
        <v>14</v>
      </c>
      <c r="C1082" s="2">
        <f t="shared" si="159"/>
        <v>14</v>
      </c>
      <c r="D1082" s="28" t="str">
        <f t="shared" si="155"/>
        <v>053-014</v>
      </c>
      <c r="E1082" s="604">
        <f t="shared" si="160"/>
        <v>45</v>
      </c>
      <c r="F1082" s="32">
        <f>INDEX('Project Pipeline'!$B$8:$B$130,MATCH($B1082,'Project Pipeline'!$A$7:$A$130,0),1)</f>
        <v>2000</v>
      </c>
      <c r="G1082" s="32">
        <f>INDEX('Project Pipeline'!$B$8:$B$130,MATCH($B1082,'Project Pipeline'!$A$7:$A$130,0)+3,1)*12</f>
        <v>2400</v>
      </c>
      <c r="H1082" s="7">
        <f>(INDEX('Project Pipeline'!$B$8:$B$130,MATCH($B1082,'Project Pipeline'!$A$7:$A$130,0)+6,1)*INDEX('Project Pipeline'!$B$8:$B$130,MATCH($B1082,'Project Pipeline'!$A$7:$A$130,0)+13,1)+INDEX('Project Pipeline'!$B$8:$B$130,MATCH($B1082,'Project Pipeline'!$A$7:$A$130,0)+7,1)*(INDEX('Project Pipeline'!$B$8:$B$130,MATCH($B1082,'Project Pipeline'!$A$7:$A$130,0)+14,1)-INDEX('Project Pipeline'!$B$8:$B$130,MATCH($B1082,'Project Pipeline'!$A$7:$A$130,0)+13,1)))/INDEX('Project Pipeline'!$B$8:$B$130,MATCH($B1082,'Project Pipeline'!$A$7:$A$130,0)+14,1)</f>
        <v>0.75</v>
      </c>
      <c r="I1082" s="6">
        <f>INDEX('Project Pipeline'!$B$8:$B$130,MATCH($B1082,'Project Pipeline'!$A$7:$A$130,0)+13,1)</f>
        <v>21.124739598583997</v>
      </c>
      <c r="J1082" s="6">
        <f>INDEX('Project Pipeline'!$B$8:$B$130,MATCH($B1082,'Project Pipeline'!$A$7:$A$130,0)+14,1)</f>
        <v>60</v>
      </c>
    </row>
    <row r="1083" spans="1:10" x14ac:dyDescent="0.2">
      <c r="A1083" s="604">
        <f t="shared" si="158"/>
        <v>53</v>
      </c>
      <c r="B1083" s="604" t="s">
        <v>14</v>
      </c>
      <c r="C1083" s="2">
        <f t="shared" si="159"/>
        <v>15</v>
      </c>
      <c r="D1083" s="28" t="str">
        <f t="shared" si="155"/>
        <v>053-015</v>
      </c>
      <c r="E1083" s="604">
        <f t="shared" si="160"/>
        <v>47</v>
      </c>
      <c r="F1083" s="32">
        <f>INDEX('Project Pipeline'!$B$8:$B$130,MATCH($B1083,'Project Pipeline'!$A$7:$A$130,0),1)</f>
        <v>2000</v>
      </c>
      <c r="G1083" s="32">
        <f>INDEX('Project Pipeline'!$B$8:$B$130,MATCH($B1083,'Project Pipeline'!$A$7:$A$130,0)+3,1)*12</f>
        <v>2400</v>
      </c>
      <c r="H1083" s="7">
        <f>(INDEX('Project Pipeline'!$B$8:$B$130,MATCH($B1083,'Project Pipeline'!$A$7:$A$130,0)+6,1)*INDEX('Project Pipeline'!$B$8:$B$130,MATCH($B1083,'Project Pipeline'!$A$7:$A$130,0)+13,1)+INDEX('Project Pipeline'!$B$8:$B$130,MATCH($B1083,'Project Pipeline'!$A$7:$A$130,0)+7,1)*(INDEX('Project Pipeline'!$B$8:$B$130,MATCH($B1083,'Project Pipeline'!$A$7:$A$130,0)+14,1)-INDEX('Project Pipeline'!$B$8:$B$130,MATCH($B1083,'Project Pipeline'!$A$7:$A$130,0)+13,1)))/INDEX('Project Pipeline'!$B$8:$B$130,MATCH($B1083,'Project Pipeline'!$A$7:$A$130,0)+14,1)</f>
        <v>0.75</v>
      </c>
      <c r="I1083" s="6">
        <f>INDEX('Project Pipeline'!$B$8:$B$130,MATCH($B1083,'Project Pipeline'!$A$7:$A$130,0)+13,1)</f>
        <v>21.124739598583997</v>
      </c>
      <c r="J1083" s="6">
        <f>INDEX('Project Pipeline'!$B$8:$B$130,MATCH($B1083,'Project Pipeline'!$A$7:$A$130,0)+14,1)</f>
        <v>60</v>
      </c>
    </row>
    <row r="1084" spans="1:10" x14ac:dyDescent="0.2">
      <c r="A1084" s="604">
        <f t="shared" si="158"/>
        <v>53</v>
      </c>
      <c r="B1084" s="604" t="s">
        <v>14</v>
      </c>
      <c r="C1084" s="2">
        <f t="shared" si="159"/>
        <v>16</v>
      </c>
      <c r="D1084" s="28" t="str">
        <f t="shared" si="155"/>
        <v>053-016</v>
      </c>
      <c r="E1084" s="604">
        <f t="shared" si="160"/>
        <v>49</v>
      </c>
      <c r="F1084" s="32">
        <f>INDEX('Project Pipeline'!$B$8:$B$130,MATCH($B1084,'Project Pipeline'!$A$7:$A$130,0),1)</f>
        <v>2000</v>
      </c>
      <c r="G1084" s="32">
        <f>INDEX('Project Pipeline'!$B$8:$B$130,MATCH($B1084,'Project Pipeline'!$A$7:$A$130,0)+3,1)*12</f>
        <v>2400</v>
      </c>
      <c r="H1084" s="7">
        <f>(INDEX('Project Pipeline'!$B$8:$B$130,MATCH($B1084,'Project Pipeline'!$A$7:$A$130,0)+6,1)*INDEX('Project Pipeline'!$B$8:$B$130,MATCH($B1084,'Project Pipeline'!$A$7:$A$130,0)+13,1)+INDEX('Project Pipeline'!$B$8:$B$130,MATCH($B1084,'Project Pipeline'!$A$7:$A$130,0)+7,1)*(INDEX('Project Pipeline'!$B$8:$B$130,MATCH($B1084,'Project Pipeline'!$A$7:$A$130,0)+14,1)-INDEX('Project Pipeline'!$B$8:$B$130,MATCH($B1084,'Project Pipeline'!$A$7:$A$130,0)+13,1)))/INDEX('Project Pipeline'!$B$8:$B$130,MATCH($B1084,'Project Pipeline'!$A$7:$A$130,0)+14,1)</f>
        <v>0.75</v>
      </c>
      <c r="I1084" s="6">
        <f>INDEX('Project Pipeline'!$B$8:$B$130,MATCH($B1084,'Project Pipeline'!$A$7:$A$130,0)+13,1)</f>
        <v>21.124739598583997</v>
      </c>
      <c r="J1084" s="6">
        <f>INDEX('Project Pipeline'!$B$8:$B$130,MATCH($B1084,'Project Pipeline'!$A$7:$A$130,0)+14,1)</f>
        <v>60</v>
      </c>
    </row>
    <row r="1085" spans="1:10" x14ac:dyDescent="0.2">
      <c r="A1085" s="604">
        <f t="shared" si="158"/>
        <v>53</v>
      </c>
      <c r="B1085" s="604" t="s">
        <v>14</v>
      </c>
      <c r="C1085" s="2">
        <f t="shared" si="159"/>
        <v>17</v>
      </c>
      <c r="D1085" s="28" t="str">
        <f t="shared" si="155"/>
        <v>053-017</v>
      </c>
      <c r="E1085" s="604">
        <f t="shared" si="160"/>
        <v>51</v>
      </c>
      <c r="F1085" s="32">
        <f>INDEX('Project Pipeline'!$B$8:$B$130,MATCH($B1085,'Project Pipeline'!$A$7:$A$130,0),1)</f>
        <v>2000</v>
      </c>
      <c r="G1085" s="32">
        <f>INDEX('Project Pipeline'!$B$8:$B$130,MATCH($B1085,'Project Pipeline'!$A$7:$A$130,0)+3,1)*12</f>
        <v>2400</v>
      </c>
      <c r="H1085" s="7">
        <f>(INDEX('Project Pipeline'!$B$8:$B$130,MATCH($B1085,'Project Pipeline'!$A$7:$A$130,0)+6,1)*INDEX('Project Pipeline'!$B$8:$B$130,MATCH($B1085,'Project Pipeline'!$A$7:$A$130,0)+13,1)+INDEX('Project Pipeline'!$B$8:$B$130,MATCH($B1085,'Project Pipeline'!$A$7:$A$130,0)+7,1)*(INDEX('Project Pipeline'!$B$8:$B$130,MATCH($B1085,'Project Pipeline'!$A$7:$A$130,0)+14,1)-INDEX('Project Pipeline'!$B$8:$B$130,MATCH($B1085,'Project Pipeline'!$A$7:$A$130,0)+13,1)))/INDEX('Project Pipeline'!$B$8:$B$130,MATCH($B1085,'Project Pipeline'!$A$7:$A$130,0)+14,1)</f>
        <v>0.75</v>
      </c>
      <c r="I1085" s="6">
        <f>INDEX('Project Pipeline'!$B$8:$B$130,MATCH($B1085,'Project Pipeline'!$A$7:$A$130,0)+13,1)</f>
        <v>21.124739598583997</v>
      </c>
      <c r="J1085" s="6">
        <f>INDEX('Project Pipeline'!$B$8:$B$130,MATCH($B1085,'Project Pipeline'!$A$7:$A$130,0)+14,1)</f>
        <v>60</v>
      </c>
    </row>
    <row r="1086" spans="1:10" x14ac:dyDescent="0.2">
      <c r="A1086" s="604">
        <f t="shared" si="158"/>
        <v>53</v>
      </c>
      <c r="B1086" s="604" t="s">
        <v>14</v>
      </c>
      <c r="C1086" s="2">
        <f t="shared" si="159"/>
        <v>18</v>
      </c>
      <c r="D1086" s="28" t="str">
        <f t="shared" si="155"/>
        <v>053-018</v>
      </c>
      <c r="E1086" s="604">
        <f t="shared" si="160"/>
        <v>53</v>
      </c>
      <c r="F1086" s="32">
        <f>INDEX('Project Pipeline'!$B$8:$B$130,MATCH($B1086,'Project Pipeline'!$A$7:$A$130,0),1)</f>
        <v>2000</v>
      </c>
      <c r="G1086" s="32">
        <f>INDEX('Project Pipeline'!$B$8:$B$130,MATCH($B1086,'Project Pipeline'!$A$7:$A$130,0)+3,1)*12</f>
        <v>2400</v>
      </c>
      <c r="H1086" s="7">
        <f>(INDEX('Project Pipeline'!$B$8:$B$130,MATCH($B1086,'Project Pipeline'!$A$7:$A$130,0)+6,1)*INDEX('Project Pipeline'!$B$8:$B$130,MATCH($B1086,'Project Pipeline'!$A$7:$A$130,0)+13,1)+INDEX('Project Pipeline'!$B$8:$B$130,MATCH($B1086,'Project Pipeline'!$A$7:$A$130,0)+7,1)*(INDEX('Project Pipeline'!$B$8:$B$130,MATCH($B1086,'Project Pipeline'!$A$7:$A$130,0)+14,1)-INDEX('Project Pipeline'!$B$8:$B$130,MATCH($B1086,'Project Pipeline'!$A$7:$A$130,0)+13,1)))/INDEX('Project Pipeline'!$B$8:$B$130,MATCH($B1086,'Project Pipeline'!$A$7:$A$130,0)+14,1)</f>
        <v>0.75</v>
      </c>
      <c r="I1086" s="6">
        <f>INDEX('Project Pipeline'!$B$8:$B$130,MATCH($B1086,'Project Pipeline'!$A$7:$A$130,0)+13,1)</f>
        <v>21.124739598583997</v>
      </c>
      <c r="J1086" s="6">
        <f>INDEX('Project Pipeline'!$B$8:$B$130,MATCH($B1086,'Project Pipeline'!$A$7:$A$130,0)+14,1)</f>
        <v>60</v>
      </c>
    </row>
    <row r="1087" spans="1:10" x14ac:dyDescent="0.2">
      <c r="A1087" s="604">
        <f t="shared" si="158"/>
        <v>53</v>
      </c>
      <c r="B1087" s="604" t="s">
        <v>41</v>
      </c>
      <c r="C1087" s="2">
        <f t="shared" si="159"/>
        <v>19</v>
      </c>
      <c r="D1087" s="28" t="str">
        <f t="shared" si="155"/>
        <v>053-019</v>
      </c>
      <c r="E1087" s="604">
        <f t="shared" si="160"/>
        <v>47</v>
      </c>
      <c r="F1087" s="32">
        <f>INDEX('Project Pipeline'!$B$8:$B$130,MATCH($B1087,'Project Pipeline'!$A$7:$A$130,0),1)</f>
        <v>25000</v>
      </c>
      <c r="G1087" s="32">
        <f>INDEX('Project Pipeline'!$B$8:$B$130,MATCH($B1087,'Project Pipeline'!$A$7:$A$130,0)+3,1)*12</f>
        <v>24000</v>
      </c>
      <c r="H1087" s="7">
        <f>(INDEX('Project Pipeline'!$B$8:$B$130,MATCH($B1087,'Project Pipeline'!$A$7:$A$130,0)+6,1)*INDEX('Project Pipeline'!$B$8:$B$130,MATCH($B1087,'Project Pipeline'!$A$7:$A$130,0)+13,1)+INDEX('Project Pipeline'!$B$8:$B$130,MATCH($B1087,'Project Pipeline'!$A$7:$A$130,0)+7,1)*(INDEX('Project Pipeline'!$B$8:$B$130,MATCH($B1087,'Project Pipeline'!$A$7:$A$130,0)+14,1)-INDEX('Project Pipeline'!$B$8:$B$130,MATCH($B1087,'Project Pipeline'!$A$7:$A$130,0)+13,1)))/INDEX('Project Pipeline'!$B$8:$B$130,MATCH($B1087,'Project Pipeline'!$A$7:$A$130,0)+14,1)</f>
        <v>0.74999999999999989</v>
      </c>
      <c r="I1087" s="6">
        <f>INDEX('Project Pipeline'!$B$8:$B$130,MATCH($B1087,'Project Pipeline'!$A$7:$A$130,0)+13,1)</f>
        <v>26.772988721793375</v>
      </c>
      <c r="J1087" s="6">
        <f>INDEX('Project Pipeline'!$B$8:$B$130,MATCH($B1087,'Project Pipeline'!$A$7:$A$130,0)+14,1)</f>
        <v>120</v>
      </c>
    </row>
    <row r="1088" spans="1:10" x14ac:dyDescent="0.2">
      <c r="A1088" s="604">
        <f t="shared" si="158"/>
        <v>53</v>
      </c>
      <c r="B1088" s="604" t="s">
        <v>41</v>
      </c>
      <c r="C1088" s="2">
        <f t="shared" si="159"/>
        <v>20</v>
      </c>
      <c r="D1088" s="28" t="str">
        <f t="shared" si="155"/>
        <v>053-020</v>
      </c>
      <c r="E1088" s="604">
        <f t="shared" si="160"/>
        <v>53</v>
      </c>
      <c r="F1088" s="32">
        <f>INDEX('Project Pipeline'!$B$8:$B$130,MATCH($B1088,'Project Pipeline'!$A$7:$A$130,0),1)</f>
        <v>25000</v>
      </c>
      <c r="G1088" s="32">
        <f>INDEX('Project Pipeline'!$B$8:$B$130,MATCH($B1088,'Project Pipeline'!$A$7:$A$130,0)+3,1)*12</f>
        <v>24000</v>
      </c>
      <c r="H1088" s="7">
        <f>(INDEX('Project Pipeline'!$B$8:$B$130,MATCH($B1088,'Project Pipeline'!$A$7:$A$130,0)+6,1)*INDEX('Project Pipeline'!$B$8:$B$130,MATCH($B1088,'Project Pipeline'!$A$7:$A$130,0)+13,1)+INDEX('Project Pipeline'!$B$8:$B$130,MATCH($B1088,'Project Pipeline'!$A$7:$A$130,0)+7,1)*(INDEX('Project Pipeline'!$B$8:$B$130,MATCH($B1088,'Project Pipeline'!$A$7:$A$130,0)+14,1)-INDEX('Project Pipeline'!$B$8:$B$130,MATCH($B1088,'Project Pipeline'!$A$7:$A$130,0)+13,1)))/INDEX('Project Pipeline'!$B$8:$B$130,MATCH($B1088,'Project Pipeline'!$A$7:$A$130,0)+14,1)</f>
        <v>0.74999999999999989</v>
      </c>
      <c r="I1088" s="6">
        <f>INDEX('Project Pipeline'!$B$8:$B$130,MATCH($B1088,'Project Pipeline'!$A$7:$A$130,0)+13,1)</f>
        <v>26.772988721793375</v>
      </c>
      <c r="J1088" s="6">
        <f>INDEX('Project Pipeline'!$B$8:$B$130,MATCH($B1088,'Project Pipeline'!$A$7:$A$130,0)+14,1)</f>
        <v>120</v>
      </c>
    </row>
    <row r="1089" spans="1:10" x14ac:dyDescent="0.2">
      <c r="A1089" s="604">
        <f>A1069+1</f>
        <v>54</v>
      </c>
      <c r="B1089" s="604" t="s">
        <v>15</v>
      </c>
      <c r="C1089" s="2">
        <v>1</v>
      </c>
      <c r="D1089" s="28" t="str">
        <f t="shared" si="155"/>
        <v>054-001</v>
      </c>
      <c r="E1089" s="604">
        <f t="shared" si="160"/>
        <v>42</v>
      </c>
      <c r="F1089" s="32">
        <f>INDEX('Project Pipeline'!$B$8:$B$130,MATCH($B1089,'Project Pipeline'!$A$7:$A$130,0),1)</f>
        <v>15000</v>
      </c>
      <c r="G1089" s="32">
        <f>INDEX('Project Pipeline'!$B$8:$B$130,MATCH($B1089,'Project Pipeline'!$A$7:$A$130,0)+3,1)*12</f>
        <v>6000</v>
      </c>
      <c r="H1089" s="7">
        <f>(INDEX('Project Pipeline'!$B$8:$B$130,MATCH($B1089,'Project Pipeline'!$A$7:$A$130,0)+6,1)*INDEX('Project Pipeline'!$B$8:$B$130,MATCH($B1089,'Project Pipeline'!$A$7:$A$130,0)+13,1)+INDEX('Project Pipeline'!$B$8:$B$130,MATCH($B1089,'Project Pipeline'!$A$7:$A$130,0)+7,1)*(INDEX('Project Pipeline'!$B$8:$B$130,MATCH($B1089,'Project Pipeline'!$A$7:$A$130,0)+14,1)-INDEX('Project Pipeline'!$B$8:$B$130,MATCH($B1089,'Project Pipeline'!$A$7:$A$130,0)+13,1)))/INDEX('Project Pipeline'!$B$8:$B$130,MATCH($B1089,'Project Pipeline'!$A$7:$A$130,0)+14,1)</f>
        <v>0.75</v>
      </c>
      <c r="I1089" s="6">
        <f>INDEX('Project Pipeline'!$B$8:$B$130,MATCH($B1089,'Project Pipeline'!$A$7:$A$130,0)+13,1)</f>
        <v>71.513178015521419</v>
      </c>
      <c r="J1089" s="6">
        <f>INDEX('Project Pipeline'!$B$8:$B$130,MATCH($B1089,'Project Pipeline'!$A$7:$A$130,0)+14,1)</f>
        <v>96</v>
      </c>
    </row>
    <row r="1090" spans="1:10" x14ac:dyDescent="0.2">
      <c r="A1090" s="604">
        <f t="shared" ref="A1090:A1108" si="161">A1070+1</f>
        <v>54</v>
      </c>
      <c r="B1090" s="604" t="s">
        <v>15</v>
      </c>
      <c r="C1090" s="2">
        <f t="shared" ref="C1090:C1108" si="162">C1089+1</f>
        <v>2</v>
      </c>
      <c r="D1090" s="28" t="str">
        <f t="shared" si="155"/>
        <v>054-002</v>
      </c>
      <c r="E1090" s="604">
        <f t="shared" si="160"/>
        <v>46</v>
      </c>
      <c r="F1090" s="32">
        <f>INDEX('Project Pipeline'!$B$8:$B$130,MATCH($B1090,'Project Pipeline'!$A$7:$A$130,0),1)</f>
        <v>15000</v>
      </c>
      <c r="G1090" s="32">
        <f>INDEX('Project Pipeline'!$B$8:$B$130,MATCH($B1090,'Project Pipeline'!$A$7:$A$130,0)+3,1)*12</f>
        <v>6000</v>
      </c>
      <c r="H1090" s="7">
        <f>(INDEX('Project Pipeline'!$B$8:$B$130,MATCH($B1090,'Project Pipeline'!$A$7:$A$130,0)+6,1)*INDEX('Project Pipeline'!$B$8:$B$130,MATCH($B1090,'Project Pipeline'!$A$7:$A$130,0)+13,1)+INDEX('Project Pipeline'!$B$8:$B$130,MATCH($B1090,'Project Pipeline'!$A$7:$A$130,0)+7,1)*(INDEX('Project Pipeline'!$B$8:$B$130,MATCH($B1090,'Project Pipeline'!$A$7:$A$130,0)+14,1)-INDEX('Project Pipeline'!$B$8:$B$130,MATCH($B1090,'Project Pipeline'!$A$7:$A$130,0)+13,1)))/INDEX('Project Pipeline'!$B$8:$B$130,MATCH($B1090,'Project Pipeline'!$A$7:$A$130,0)+14,1)</f>
        <v>0.75</v>
      </c>
      <c r="I1090" s="6">
        <f>INDEX('Project Pipeline'!$B$8:$B$130,MATCH($B1090,'Project Pipeline'!$A$7:$A$130,0)+13,1)</f>
        <v>71.513178015521419</v>
      </c>
      <c r="J1090" s="6">
        <f>INDEX('Project Pipeline'!$B$8:$B$130,MATCH($B1090,'Project Pipeline'!$A$7:$A$130,0)+14,1)</f>
        <v>96</v>
      </c>
    </row>
    <row r="1091" spans="1:10" x14ac:dyDescent="0.2">
      <c r="A1091" s="604">
        <f t="shared" si="161"/>
        <v>54</v>
      </c>
      <c r="B1091" s="604" t="s">
        <v>15</v>
      </c>
      <c r="C1091" s="2">
        <f t="shared" si="162"/>
        <v>3</v>
      </c>
      <c r="D1091" s="28" t="str">
        <f t="shared" si="155"/>
        <v>054-003</v>
      </c>
      <c r="E1091" s="604">
        <f t="shared" si="160"/>
        <v>49</v>
      </c>
      <c r="F1091" s="32">
        <f>INDEX('Project Pipeline'!$B$8:$B$130,MATCH($B1091,'Project Pipeline'!$A$7:$A$130,0),1)</f>
        <v>15000</v>
      </c>
      <c r="G1091" s="32">
        <f>INDEX('Project Pipeline'!$B$8:$B$130,MATCH($B1091,'Project Pipeline'!$A$7:$A$130,0)+3,1)*12</f>
        <v>6000</v>
      </c>
      <c r="H1091" s="7">
        <f>(INDEX('Project Pipeline'!$B$8:$B$130,MATCH($B1091,'Project Pipeline'!$A$7:$A$130,0)+6,1)*INDEX('Project Pipeline'!$B$8:$B$130,MATCH($B1091,'Project Pipeline'!$A$7:$A$130,0)+13,1)+INDEX('Project Pipeline'!$B$8:$B$130,MATCH($B1091,'Project Pipeline'!$A$7:$A$130,0)+7,1)*(INDEX('Project Pipeline'!$B$8:$B$130,MATCH($B1091,'Project Pipeline'!$A$7:$A$130,0)+14,1)-INDEX('Project Pipeline'!$B$8:$B$130,MATCH($B1091,'Project Pipeline'!$A$7:$A$130,0)+13,1)))/INDEX('Project Pipeline'!$B$8:$B$130,MATCH($B1091,'Project Pipeline'!$A$7:$A$130,0)+14,1)</f>
        <v>0.75</v>
      </c>
      <c r="I1091" s="6">
        <f>INDEX('Project Pipeline'!$B$8:$B$130,MATCH($B1091,'Project Pipeline'!$A$7:$A$130,0)+13,1)</f>
        <v>71.513178015521419</v>
      </c>
      <c r="J1091" s="6">
        <f>INDEX('Project Pipeline'!$B$8:$B$130,MATCH($B1091,'Project Pipeline'!$A$7:$A$130,0)+14,1)</f>
        <v>96</v>
      </c>
    </row>
    <row r="1092" spans="1:10" x14ac:dyDescent="0.2">
      <c r="A1092" s="604">
        <f t="shared" si="161"/>
        <v>54</v>
      </c>
      <c r="B1092" s="604" t="s">
        <v>15</v>
      </c>
      <c r="C1092" s="2">
        <f t="shared" si="162"/>
        <v>4</v>
      </c>
      <c r="D1092" s="28" t="str">
        <f t="shared" si="155"/>
        <v>054-004</v>
      </c>
      <c r="E1092" s="604">
        <f t="shared" si="160"/>
        <v>51</v>
      </c>
      <c r="F1092" s="32">
        <f>INDEX('Project Pipeline'!$B$8:$B$130,MATCH($B1092,'Project Pipeline'!$A$7:$A$130,0),1)</f>
        <v>15000</v>
      </c>
      <c r="G1092" s="32">
        <f>INDEX('Project Pipeline'!$B$8:$B$130,MATCH($B1092,'Project Pipeline'!$A$7:$A$130,0)+3,1)*12</f>
        <v>6000</v>
      </c>
      <c r="H1092" s="7">
        <f>(INDEX('Project Pipeline'!$B$8:$B$130,MATCH($B1092,'Project Pipeline'!$A$7:$A$130,0)+6,1)*INDEX('Project Pipeline'!$B$8:$B$130,MATCH($B1092,'Project Pipeline'!$A$7:$A$130,0)+13,1)+INDEX('Project Pipeline'!$B$8:$B$130,MATCH($B1092,'Project Pipeline'!$A$7:$A$130,0)+7,1)*(INDEX('Project Pipeline'!$B$8:$B$130,MATCH($B1092,'Project Pipeline'!$A$7:$A$130,0)+14,1)-INDEX('Project Pipeline'!$B$8:$B$130,MATCH($B1092,'Project Pipeline'!$A$7:$A$130,0)+13,1)))/INDEX('Project Pipeline'!$B$8:$B$130,MATCH($B1092,'Project Pipeline'!$A$7:$A$130,0)+14,1)</f>
        <v>0.75</v>
      </c>
      <c r="I1092" s="6">
        <f>INDEX('Project Pipeline'!$B$8:$B$130,MATCH($B1092,'Project Pipeline'!$A$7:$A$130,0)+13,1)</f>
        <v>71.513178015521419</v>
      </c>
      <c r="J1092" s="6">
        <f>INDEX('Project Pipeline'!$B$8:$B$130,MATCH($B1092,'Project Pipeline'!$A$7:$A$130,0)+14,1)</f>
        <v>96</v>
      </c>
    </row>
    <row r="1093" spans="1:10" x14ac:dyDescent="0.2">
      <c r="A1093" s="604">
        <f t="shared" si="161"/>
        <v>54</v>
      </c>
      <c r="B1093" s="604" t="s">
        <v>463</v>
      </c>
      <c r="C1093" s="2">
        <f t="shared" si="162"/>
        <v>5</v>
      </c>
      <c r="D1093" s="28" t="str">
        <f t="shared" si="155"/>
        <v>054-005</v>
      </c>
      <c r="E1093" s="604">
        <f t="shared" si="160"/>
        <v>52</v>
      </c>
      <c r="F1093" s="32">
        <f>INDEX('Project Pipeline'!$B$8:$B$130,MATCH($B1093,'Project Pipeline'!$A$7:$A$130,0),1)</f>
        <v>20000</v>
      </c>
      <c r="G1093" s="32">
        <f>INDEX('Project Pipeline'!$B$8:$B$130,MATCH($B1093,'Project Pipeline'!$A$7:$A$130,0)+3,1)*12</f>
        <v>30000</v>
      </c>
      <c r="H1093" s="7">
        <f>(INDEX('Project Pipeline'!$B$8:$B$130,MATCH($B1093,'Project Pipeline'!$A$7:$A$130,0)+6,1)*INDEX('Project Pipeline'!$B$8:$B$130,MATCH($B1093,'Project Pipeline'!$A$7:$A$130,0)+13,1)+INDEX('Project Pipeline'!$B$8:$B$130,MATCH($B1093,'Project Pipeline'!$A$7:$A$130,0)+7,1)*(INDEX('Project Pipeline'!$B$8:$B$130,MATCH($B1093,'Project Pipeline'!$A$7:$A$130,0)+14,1)-INDEX('Project Pipeline'!$B$8:$B$130,MATCH($B1093,'Project Pipeline'!$A$7:$A$130,0)+13,1)))/INDEX('Project Pipeline'!$B$8:$B$130,MATCH($B1093,'Project Pipeline'!$A$7:$A$130,0)+14,1)</f>
        <v>0.75</v>
      </c>
      <c r="I1093" s="6">
        <f>INDEX('Project Pipeline'!$B$8:$B$130,MATCH($B1093,'Project Pipeline'!$A$7:$A$130,0)+13,1)</f>
        <v>28.691659673197091</v>
      </c>
      <c r="J1093" s="6">
        <f>INDEX('Project Pipeline'!$B$8:$B$130,MATCH($B1093,'Project Pipeline'!$A$7:$A$130,0)+14,1)</f>
        <v>60</v>
      </c>
    </row>
    <row r="1094" spans="1:10" x14ac:dyDescent="0.2">
      <c r="A1094" s="604">
        <f t="shared" si="161"/>
        <v>54</v>
      </c>
      <c r="B1094" s="604" t="s">
        <v>463</v>
      </c>
      <c r="C1094" s="2">
        <f t="shared" si="162"/>
        <v>6</v>
      </c>
      <c r="D1094" s="28" t="str">
        <f t="shared" si="155"/>
        <v>054-006</v>
      </c>
      <c r="E1094" s="604">
        <f t="shared" si="160"/>
        <v>52</v>
      </c>
      <c r="F1094" s="32">
        <f>INDEX('Project Pipeline'!$B$8:$B$130,MATCH($B1094,'Project Pipeline'!$A$7:$A$130,0),1)</f>
        <v>20000</v>
      </c>
      <c r="G1094" s="32">
        <f>INDEX('Project Pipeline'!$B$8:$B$130,MATCH($B1094,'Project Pipeline'!$A$7:$A$130,0)+3,1)*12</f>
        <v>30000</v>
      </c>
      <c r="H1094" s="7">
        <f>(INDEX('Project Pipeline'!$B$8:$B$130,MATCH($B1094,'Project Pipeline'!$A$7:$A$130,0)+6,1)*INDEX('Project Pipeline'!$B$8:$B$130,MATCH($B1094,'Project Pipeline'!$A$7:$A$130,0)+13,1)+INDEX('Project Pipeline'!$B$8:$B$130,MATCH($B1094,'Project Pipeline'!$A$7:$A$130,0)+7,1)*(INDEX('Project Pipeline'!$B$8:$B$130,MATCH($B1094,'Project Pipeline'!$A$7:$A$130,0)+14,1)-INDEX('Project Pipeline'!$B$8:$B$130,MATCH($B1094,'Project Pipeline'!$A$7:$A$130,0)+13,1)))/INDEX('Project Pipeline'!$B$8:$B$130,MATCH($B1094,'Project Pipeline'!$A$7:$A$130,0)+14,1)</f>
        <v>0.75</v>
      </c>
      <c r="I1094" s="6">
        <f>INDEX('Project Pipeline'!$B$8:$B$130,MATCH($B1094,'Project Pipeline'!$A$7:$A$130,0)+13,1)</f>
        <v>28.691659673197091</v>
      </c>
      <c r="J1094" s="6">
        <f>INDEX('Project Pipeline'!$B$8:$B$130,MATCH($B1094,'Project Pipeline'!$A$7:$A$130,0)+14,1)</f>
        <v>60</v>
      </c>
    </row>
    <row r="1095" spans="1:10" x14ac:dyDescent="0.2">
      <c r="A1095" s="604">
        <f t="shared" si="161"/>
        <v>54</v>
      </c>
      <c r="B1095" s="604" t="s">
        <v>463</v>
      </c>
      <c r="C1095" s="2">
        <f t="shared" si="162"/>
        <v>7</v>
      </c>
      <c r="D1095" s="28" t="str">
        <f t="shared" si="155"/>
        <v>054-007</v>
      </c>
      <c r="E1095" s="604">
        <f t="shared" si="160"/>
        <v>53</v>
      </c>
      <c r="F1095" s="32">
        <f>INDEX('Project Pipeline'!$B$8:$B$130,MATCH($B1095,'Project Pipeline'!$A$7:$A$130,0),1)</f>
        <v>20000</v>
      </c>
      <c r="G1095" s="32">
        <f>INDEX('Project Pipeline'!$B$8:$B$130,MATCH($B1095,'Project Pipeline'!$A$7:$A$130,0)+3,1)*12</f>
        <v>30000</v>
      </c>
      <c r="H1095" s="7">
        <f>(INDEX('Project Pipeline'!$B$8:$B$130,MATCH($B1095,'Project Pipeline'!$A$7:$A$130,0)+6,1)*INDEX('Project Pipeline'!$B$8:$B$130,MATCH($B1095,'Project Pipeline'!$A$7:$A$130,0)+13,1)+INDEX('Project Pipeline'!$B$8:$B$130,MATCH($B1095,'Project Pipeline'!$A$7:$A$130,0)+7,1)*(INDEX('Project Pipeline'!$B$8:$B$130,MATCH($B1095,'Project Pipeline'!$A$7:$A$130,0)+14,1)-INDEX('Project Pipeline'!$B$8:$B$130,MATCH($B1095,'Project Pipeline'!$A$7:$A$130,0)+13,1)))/INDEX('Project Pipeline'!$B$8:$B$130,MATCH($B1095,'Project Pipeline'!$A$7:$A$130,0)+14,1)</f>
        <v>0.75</v>
      </c>
      <c r="I1095" s="6">
        <f>INDEX('Project Pipeline'!$B$8:$B$130,MATCH($B1095,'Project Pipeline'!$A$7:$A$130,0)+13,1)</f>
        <v>28.691659673197091</v>
      </c>
      <c r="J1095" s="6">
        <f>INDEX('Project Pipeline'!$B$8:$B$130,MATCH($B1095,'Project Pipeline'!$A$7:$A$130,0)+14,1)</f>
        <v>60</v>
      </c>
    </row>
    <row r="1096" spans="1:10" x14ac:dyDescent="0.2">
      <c r="A1096" s="604">
        <f t="shared" si="161"/>
        <v>54</v>
      </c>
      <c r="B1096" s="604" t="s">
        <v>463</v>
      </c>
      <c r="C1096" s="2">
        <f t="shared" si="162"/>
        <v>8</v>
      </c>
      <c r="D1096" s="28" t="str">
        <f t="shared" si="155"/>
        <v>054-008</v>
      </c>
      <c r="E1096" s="604">
        <f t="shared" si="160"/>
        <v>53</v>
      </c>
      <c r="F1096" s="32">
        <f>INDEX('Project Pipeline'!$B$8:$B$130,MATCH($B1096,'Project Pipeline'!$A$7:$A$130,0),1)</f>
        <v>20000</v>
      </c>
      <c r="G1096" s="32">
        <f>INDEX('Project Pipeline'!$B$8:$B$130,MATCH($B1096,'Project Pipeline'!$A$7:$A$130,0)+3,1)*12</f>
        <v>30000</v>
      </c>
      <c r="H1096" s="7">
        <f>(INDEX('Project Pipeline'!$B$8:$B$130,MATCH($B1096,'Project Pipeline'!$A$7:$A$130,0)+6,1)*INDEX('Project Pipeline'!$B$8:$B$130,MATCH($B1096,'Project Pipeline'!$A$7:$A$130,0)+13,1)+INDEX('Project Pipeline'!$B$8:$B$130,MATCH($B1096,'Project Pipeline'!$A$7:$A$130,0)+7,1)*(INDEX('Project Pipeline'!$B$8:$B$130,MATCH($B1096,'Project Pipeline'!$A$7:$A$130,0)+14,1)-INDEX('Project Pipeline'!$B$8:$B$130,MATCH($B1096,'Project Pipeline'!$A$7:$A$130,0)+13,1)))/INDEX('Project Pipeline'!$B$8:$B$130,MATCH($B1096,'Project Pipeline'!$A$7:$A$130,0)+14,1)</f>
        <v>0.75</v>
      </c>
      <c r="I1096" s="6">
        <f>INDEX('Project Pipeline'!$B$8:$B$130,MATCH($B1096,'Project Pipeline'!$A$7:$A$130,0)+13,1)</f>
        <v>28.691659673197091</v>
      </c>
      <c r="J1096" s="6">
        <f>INDEX('Project Pipeline'!$B$8:$B$130,MATCH($B1096,'Project Pipeline'!$A$7:$A$130,0)+14,1)</f>
        <v>60</v>
      </c>
    </row>
    <row r="1097" spans="1:10" x14ac:dyDescent="0.2">
      <c r="A1097" s="604">
        <f t="shared" si="161"/>
        <v>54</v>
      </c>
      <c r="B1097" s="604" t="s">
        <v>464</v>
      </c>
      <c r="C1097" s="2">
        <f t="shared" si="162"/>
        <v>9</v>
      </c>
      <c r="D1097" s="28" t="str">
        <f t="shared" ref="D1097:D1160" si="163">TEXT(A1097,"000")&amp;"-"&amp;TEXT(C1097,"000")</f>
        <v>054-009</v>
      </c>
      <c r="E1097" s="604">
        <f t="shared" si="160"/>
        <v>44</v>
      </c>
      <c r="F1097" s="32">
        <f>INDEX('Project Pipeline'!$B$8:$B$130,MATCH($B1097,'Project Pipeline'!$A$7:$A$130,0),1)</f>
        <v>10000</v>
      </c>
      <c r="G1097" s="32">
        <f>INDEX('Project Pipeline'!$B$8:$B$130,MATCH($B1097,'Project Pipeline'!$A$7:$A$130,0)+3,1)*12</f>
        <v>4800</v>
      </c>
      <c r="H1097" s="7">
        <f>(INDEX('Project Pipeline'!$B$8:$B$130,MATCH($B1097,'Project Pipeline'!$A$7:$A$130,0)+6,1)*INDEX('Project Pipeline'!$B$8:$B$130,MATCH($B1097,'Project Pipeline'!$A$7:$A$130,0)+13,1)+INDEX('Project Pipeline'!$B$8:$B$130,MATCH($B1097,'Project Pipeline'!$A$7:$A$130,0)+7,1)*(INDEX('Project Pipeline'!$B$8:$B$130,MATCH($B1097,'Project Pipeline'!$A$7:$A$130,0)+14,1)-INDEX('Project Pipeline'!$B$8:$B$130,MATCH($B1097,'Project Pipeline'!$A$7:$A$130,0)+13,1)))/INDEX('Project Pipeline'!$B$8:$B$130,MATCH($B1097,'Project Pipeline'!$A$7:$A$130,0)+14,1)</f>
        <v>0.75</v>
      </c>
      <c r="I1097" s="6">
        <f>INDEX('Project Pipeline'!$B$8:$B$130,MATCH($B1097,'Project Pipeline'!$A$7:$A$130,0)+13,1)</f>
        <v>57.680135957776329</v>
      </c>
      <c r="J1097" s="6">
        <f>INDEX('Project Pipeline'!$B$8:$B$130,MATCH($B1097,'Project Pipeline'!$A$7:$A$130,0)+14,1)</f>
        <v>60</v>
      </c>
    </row>
    <row r="1098" spans="1:10" x14ac:dyDescent="0.2">
      <c r="A1098" s="604">
        <f t="shared" si="161"/>
        <v>54</v>
      </c>
      <c r="B1098" s="604" t="s">
        <v>464</v>
      </c>
      <c r="C1098" s="2">
        <f t="shared" si="162"/>
        <v>10</v>
      </c>
      <c r="D1098" s="28" t="str">
        <f t="shared" si="163"/>
        <v>054-010</v>
      </c>
      <c r="E1098" s="604">
        <f t="shared" si="160"/>
        <v>47</v>
      </c>
      <c r="F1098" s="32">
        <f>INDEX('Project Pipeline'!$B$8:$B$130,MATCH($B1098,'Project Pipeline'!$A$7:$A$130,0),1)</f>
        <v>10000</v>
      </c>
      <c r="G1098" s="32">
        <f>INDEX('Project Pipeline'!$B$8:$B$130,MATCH($B1098,'Project Pipeline'!$A$7:$A$130,0)+3,1)*12</f>
        <v>4800</v>
      </c>
      <c r="H1098" s="7">
        <f>(INDEX('Project Pipeline'!$B$8:$B$130,MATCH($B1098,'Project Pipeline'!$A$7:$A$130,0)+6,1)*INDEX('Project Pipeline'!$B$8:$B$130,MATCH($B1098,'Project Pipeline'!$A$7:$A$130,0)+13,1)+INDEX('Project Pipeline'!$B$8:$B$130,MATCH($B1098,'Project Pipeline'!$A$7:$A$130,0)+7,1)*(INDEX('Project Pipeline'!$B$8:$B$130,MATCH($B1098,'Project Pipeline'!$A$7:$A$130,0)+14,1)-INDEX('Project Pipeline'!$B$8:$B$130,MATCH($B1098,'Project Pipeline'!$A$7:$A$130,0)+13,1)))/INDEX('Project Pipeline'!$B$8:$B$130,MATCH($B1098,'Project Pipeline'!$A$7:$A$130,0)+14,1)</f>
        <v>0.75</v>
      </c>
      <c r="I1098" s="6">
        <f>INDEX('Project Pipeline'!$B$8:$B$130,MATCH($B1098,'Project Pipeline'!$A$7:$A$130,0)+13,1)</f>
        <v>57.680135957776329</v>
      </c>
      <c r="J1098" s="6">
        <f>INDEX('Project Pipeline'!$B$8:$B$130,MATCH($B1098,'Project Pipeline'!$A$7:$A$130,0)+14,1)</f>
        <v>60</v>
      </c>
    </row>
    <row r="1099" spans="1:10" x14ac:dyDescent="0.2">
      <c r="A1099" s="604">
        <f t="shared" si="161"/>
        <v>54</v>
      </c>
      <c r="B1099" s="604" t="s">
        <v>464</v>
      </c>
      <c r="C1099" s="2">
        <f t="shared" si="162"/>
        <v>11</v>
      </c>
      <c r="D1099" s="28" t="str">
        <f t="shared" si="163"/>
        <v>054-011</v>
      </c>
      <c r="E1099" s="604">
        <f t="shared" si="160"/>
        <v>50</v>
      </c>
      <c r="F1099" s="32">
        <f>INDEX('Project Pipeline'!$B$8:$B$130,MATCH($B1099,'Project Pipeline'!$A$7:$A$130,0),1)</f>
        <v>10000</v>
      </c>
      <c r="G1099" s="32">
        <f>INDEX('Project Pipeline'!$B$8:$B$130,MATCH($B1099,'Project Pipeline'!$A$7:$A$130,0)+3,1)*12</f>
        <v>4800</v>
      </c>
      <c r="H1099" s="7">
        <f>(INDEX('Project Pipeline'!$B$8:$B$130,MATCH($B1099,'Project Pipeline'!$A$7:$A$130,0)+6,1)*INDEX('Project Pipeline'!$B$8:$B$130,MATCH($B1099,'Project Pipeline'!$A$7:$A$130,0)+13,1)+INDEX('Project Pipeline'!$B$8:$B$130,MATCH($B1099,'Project Pipeline'!$A$7:$A$130,0)+7,1)*(INDEX('Project Pipeline'!$B$8:$B$130,MATCH($B1099,'Project Pipeline'!$A$7:$A$130,0)+14,1)-INDEX('Project Pipeline'!$B$8:$B$130,MATCH($B1099,'Project Pipeline'!$A$7:$A$130,0)+13,1)))/INDEX('Project Pipeline'!$B$8:$B$130,MATCH($B1099,'Project Pipeline'!$A$7:$A$130,0)+14,1)</f>
        <v>0.75</v>
      </c>
      <c r="I1099" s="6">
        <f>INDEX('Project Pipeline'!$B$8:$B$130,MATCH($B1099,'Project Pipeline'!$A$7:$A$130,0)+13,1)</f>
        <v>57.680135957776329</v>
      </c>
      <c r="J1099" s="6">
        <f>INDEX('Project Pipeline'!$B$8:$B$130,MATCH($B1099,'Project Pipeline'!$A$7:$A$130,0)+14,1)</f>
        <v>60</v>
      </c>
    </row>
    <row r="1100" spans="1:10" x14ac:dyDescent="0.2">
      <c r="A1100" s="604">
        <f t="shared" si="161"/>
        <v>54</v>
      </c>
      <c r="B1100" s="604" t="s">
        <v>464</v>
      </c>
      <c r="C1100" s="2">
        <f t="shared" si="162"/>
        <v>12</v>
      </c>
      <c r="D1100" s="28" t="str">
        <f t="shared" si="163"/>
        <v>054-012</v>
      </c>
      <c r="E1100" s="604">
        <f t="shared" si="160"/>
        <v>53</v>
      </c>
      <c r="F1100" s="32">
        <f>INDEX('Project Pipeline'!$B$8:$B$130,MATCH($B1100,'Project Pipeline'!$A$7:$A$130,0),1)</f>
        <v>10000</v>
      </c>
      <c r="G1100" s="32">
        <f>INDEX('Project Pipeline'!$B$8:$B$130,MATCH($B1100,'Project Pipeline'!$A$7:$A$130,0)+3,1)*12</f>
        <v>4800</v>
      </c>
      <c r="H1100" s="7">
        <f>(INDEX('Project Pipeline'!$B$8:$B$130,MATCH($B1100,'Project Pipeline'!$A$7:$A$130,0)+6,1)*INDEX('Project Pipeline'!$B$8:$B$130,MATCH($B1100,'Project Pipeline'!$A$7:$A$130,0)+13,1)+INDEX('Project Pipeline'!$B$8:$B$130,MATCH($B1100,'Project Pipeline'!$A$7:$A$130,0)+7,1)*(INDEX('Project Pipeline'!$B$8:$B$130,MATCH($B1100,'Project Pipeline'!$A$7:$A$130,0)+14,1)-INDEX('Project Pipeline'!$B$8:$B$130,MATCH($B1100,'Project Pipeline'!$A$7:$A$130,0)+13,1)))/INDEX('Project Pipeline'!$B$8:$B$130,MATCH($B1100,'Project Pipeline'!$A$7:$A$130,0)+14,1)</f>
        <v>0.75</v>
      </c>
      <c r="I1100" s="6">
        <f>INDEX('Project Pipeline'!$B$8:$B$130,MATCH($B1100,'Project Pipeline'!$A$7:$A$130,0)+13,1)</f>
        <v>57.680135957776329</v>
      </c>
      <c r="J1100" s="6">
        <f>INDEX('Project Pipeline'!$B$8:$B$130,MATCH($B1100,'Project Pipeline'!$A$7:$A$130,0)+14,1)</f>
        <v>60</v>
      </c>
    </row>
    <row r="1101" spans="1:10" x14ac:dyDescent="0.2">
      <c r="A1101" s="604">
        <f t="shared" si="161"/>
        <v>54</v>
      </c>
      <c r="B1101" s="604" t="s">
        <v>14</v>
      </c>
      <c r="C1101" s="2">
        <f t="shared" si="162"/>
        <v>13</v>
      </c>
      <c r="D1101" s="28" t="str">
        <f t="shared" si="163"/>
        <v>054-013</v>
      </c>
      <c r="E1101" s="604">
        <f t="shared" si="160"/>
        <v>44</v>
      </c>
      <c r="F1101" s="32">
        <f>INDEX('Project Pipeline'!$B$8:$B$130,MATCH($B1101,'Project Pipeline'!$A$7:$A$130,0),1)</f>
        <v>2000</v>
      </c>
      <c r="G1101" s="32">
        <f>INDEX('Project Pipeline'!$B$8:$B$130,MATCH($B1101,'Project Pipeline'!$A$7:$A$130,0)+3,1)*12</f>
        <v>2400</v>
      </c>
      <c r="H1101" s="7">
        <f>(INDEX('Project Pipeline'!$B$8:$B$130,MATCH($B1101,'Project Pipeline'!$A$7:$A$130,0)+6,1)*INDEX('Project Pipeline'!$B$8:$B$130,MATCH($B1101,'Project Pipeline'!$A$7:$A$130,0)+13,1)+INDEX('Project Pipeline'!$B$8:$B$130,MATCH($B1101,'Project Pipeline'!$A$7:$A$130,0)+7,1)*(INDEX('Project Pipeline'!$B$8:$B$130,MATCH($B1101,'Project Pipeline'!$A$7:$A$130,0)+14,1)-INDEX('Project Pipeline'!$B$8:$B$130,MATCH($B1101,'Project Pipeline'!$A$7:$A$130,0)+13,1)))/INDEX('Project Pipeline'!$B$8:$B$130,MATCH($B1101,'Project Pipeline'!$A$7:$A$130,0)+14,1)</f>
        <v>0.75</v>
      </c>
      <c r="I1101" s="6">
        <f>INDEX('Project Pipeline'!$B$8:$B$130,MATCH($B1101,'Project Pipeline'!$A$7:$A$130,0)+13,1)</f>
        <v>21.124739598583997</v>
      </c>
      <c r="J1101" s="6">
        <f>INDEX('Project Pipeline'!$B$8:$B$130,MATCH($B1101,'Project Pipeline'!$A$7:$A$130,0)+14,1)</f>
        <v>60</v>
      </c>
    </row>
    <row r="1102" spans="1:10" x14ac:dyDescent="0.2">
      <c r="A1102" s="604">
        <f t="shared" si="161"/>
        <v>54</v>
      </c>
      <c r="B1102" s="604" t="s">
        <v>14</v>
      </c>
      <c r="C1102" s="2">
        <f t="shared" si="162"/>
        <v>14</v>
      </c>
      <c r="D1102" s="28" t="str">
        <f t="shared" si="163"/>
        <v>054-014</v>
      </c>
      <c r="E1102" s="604">
        <f t="shared" si="160"/>
        <v>46</v>
      </c>
      <c r="F1102" s="32">
        <f>INDEX('Project Pipeline'!$B$8:$B$130,MATCH($B1102,'Project Pipeline'!$A$7:$A$130,0),1)</f>
        <v>2000</v>
      </c>
      <c r="G1102" s="32">
        <f>INDEX('Project Pipeline'!$B$8:$B$130,MATCH($B1102,'Project Pipeline'!$A$7:$A$130,0)+3,1)*12</f>
        <v>2400</v>
      </c>
      <c r="H1102" s="7">
        <f>(INDEX('Project Pipeline'!$B$8:$B$130,MATCH($B1102,'Project Pipeline'!$A$7:$A$130,0)+6,1)*INDEX('Project Pipeline'!$B$8:$B$130,MATCH($B1102,'Project Pipeline'!$A$7:$A$130,0)+13,1)+INDEX('Project Pipeline'!$B$8:$B$130,MATCH($B1102,'Project Pipeline'!$A$7:$A$130,0)+7,1)*(INDEX('Project Pipeline'!$B$8:$B$130,MATCH($B1102,'Project Pipeline'!$A$7:$A$130,0)+14,1)-INDEX('Project Pipeline'!$B$8:$B$130,MATCH($B1102,'Project Pipeline'!$A$7:$A$130,0)+13,1)))/INDEX('Project Pipeline'!$B$8:$B$130,MATCH($B1102,'Project Pipeline'!$A$7:$A$130,0)+14,1)</f>
        <v>0.75</v>
      </c>
      <c r="I1102" s="6">
        <f>INDEX('Project Pipeline'!$B$8:$B$130,MATCH($B1102,'Project Pipeline'!$A$7:$A$130,0)+13,1)</f>
        <v>21.124739598583997</v>
      </c>
      <c r="J1102" s="6">
        <f>INDEX('Project Pipeline'!$B$8:$B$130,MATCH($B1102,'Project Pipeline'!$A$7:$A$130,0)+14,1)</f>
        <v>60</v>
      </c>
    </row>
    <row r="1103" spans="1:10" x14ac:dyDescent="0.2">
      <c r="A1103" s="604">
        <f t="shared" si="161"/>
        <v>54</v>
      </c>
      <c r="B1103" s="604" t="s">
        <v>14</v>
      </c>
      <c r="C1103" s="2">
        <f t="shared" si="162"/>
        <v>15</v>
      </c>
      <c r="D1103" s="28" t="str">
        <f t="shared" si="163"/>
        <v>054-015</v>
      </c>
      <c r="E1103" s="604">
        <f t="shared" si="160"/>
        <v>48</v>
      </c>
      <c r="F1103" s="32">
        <f>INDEX('Project Pipeline'!$B$8:$B$130,MATCH($B1103,'Project Pipeline'!$A$7:$A$130,0),1)</f>
        <v>2000</v>
      </c>
      <c r="G1103" s="32">
        <f>INDEX('Project Pipeline'!$B$8:$B$130,MATCH($B1103,'Project Pipeline'!$A$7:$A$130,0)+3,1)*12</f>
        <v>2400</v>
      </c>
      <c r="H1103" s="7">
        <f>(INDEX('Project Pipeline'!$B$8:$B$130,MATCH($B1103,'Project Pipeline'!$A$7:$A$130,0)+6,1)*INDEX('Project Pipeline'!$B$8:$B$130,MATCH($B1103,'Project Pipeline'!$A$7:$A$130,0)+13,1)+INDEX('Project Pipeline'!$B$8:$B$130,MATCH($B1103,'Project Pipeline'!$A$7:$A$130,0)+7,1)*(INDEX('Project Pipeline'!$B$8:$B$130,MATCH($B1103,'Project Pipeline'!$A$7:$A$130,0)+14,1)-INDEX('Project Pipeline'!$B$8:$B$130,MATCH($B1103,'Project Pipeline'!$A$7:$A$130,0)+13,1)))/INDEX('Project Pipeline'!$B$8:$B$130,MATCH($B1103,'Project Pipeline'!$A$7:$A$130,0)+14,1)</f>
        <v>0.75</v>
      </c>
      <c r="I1103" s="6">
        <f>INDEX('Project Pipeline'!$B$8:$B$130,MATCH($B1103,'Project Pipeline'!$A$7:$A$130,0)+13,1)</f>
        <v>21.124739598583997</v>
      </c>
      <c r="J1103" s="6">
        <f>INDEX('Project Pipeline'!$B$8:$B$130,MATCH($B1103,'Project Pipeline'!$A$7:$A$130,0)+14,1)</f>
        <v>60</v>
      </c>
    </row>
    <row r="1104" spans="1:10" x14ac:dyDescent="0.2">
      <c r="A1104" s="604">
        <f t="shared" si="161"/>
        <v>54</v>
      </c>
      <c r="B1104" s="604" t="s">
        <v>14</v>
      </c>
      <c r="C1104" s="2">
        <f t="shared" si="162"/>
        <v>16</v>
      </c>
      <c r="D1104" s="28" t="str">
        <f t="shared" si="163"/>
        <v>054-016</v>
      </c>
      <c r="E1104" s="604">
        <f t="shared" si="160"/>
        <v>50</v>
      </c>
      <c r="F1104" s="32">
        <f>INDEX('Project Pipeline'!$B$8:$B$130,MATCH($B1104,'Project Pipeline'!$A$7:$A$130,0),1)</f>
        <v>2000</v>
      </c>
      <c r="G1104" s="32">
        <f>INDEX('Project Pipeline'!$B$8:$B$130,MATCH($B1104,'Project Pipeline'!$A$7:$A$130,0)+3,1)*12</f>
        <v>2400</v>
      </c>
      <c r="H1104" s="7">
        <f>(INDEX('Project Pipeline'!$B$8:$B$130,MATCH($B1104,'Project Pipeline'!$A$7:$A$130,0)+6,1)*INDEX('Project Pipeline'!$B$8:$B$130,MATCH($B1104,'Project Pipeline'!$A$7:$A$130,0)+13,1)+INDEX('Project Pipeline'!$B$8:$B$130,MATCH($B1104,'Project Pipeline'!$A$7:$A$130,0)+7,1)*(INDEX('Project Pipeline'!$B$8:$B$130,MATCH($B1104,'Project Pipeline'!$A$7:$A$130,0)+14,1)-INDEX('Project Pipeline'!$B$8:$B$130,MATCH($B1104,'Project Pipeline'!$A$7:$A$130,0)+13,1)))/INDEX('Project Pipeline'!$B$8:$B$130,MATCH($B1104,'Project Pipeline'!$A$7:$A$130,0)+14,1)</f>
        <v>0.75</v>
      </c>
      <c r="I1104" s="6">
        <f>INDEX('Project Pipeline'!$B$8:$B$130,MATCH($B1104,'Project Pipeline'!$A$7:$A$130,0)+13,1)</f>
        <v>21.124739598583997</v>
      </c>
      <c r="J1104" s="6">
        <f>INDEX('Project Pipeline'!$B$8:$B$130,MATCH($B1104,'Project Pipeline'!$A$7:$A$130,0)+14,1)</f>
        <v>60</v>
      </c>
    </row>
    <row r="1105" spans="1:10" x14ac:dyDescent="0.2">
      <c r="A1105" s="604">
        <f t="shared" si="161"/>
        <v>54</v>
      </c>
      <c r="B1105" s="604" t="s">
        <v>14</v>
      </c>
      <c r="C1105" s="2">
        <f t="shared" si="162"/>
        <v>17</v>
      </c>
      <c r="D1105" s="28" t="str">
        <f t="shared" si="163"/>
        <v>054-017</v>
      </c>
      <c r="E1105" s="604">
        <f t="shared" si="160"/>
        <v>52</v>
      </c>
      <c r="F1105" s="32">
        <f>INDEX('Project Pipeline'!$B$8:$B$130,MATCH($B1105,'Project Pipeline'!$A$7:$A$130,0),1)</f>
        <v>2000</v>
      </c>
      <c r="G1105" s="32">
        <f>INDEX('Project Pipeline'!$B$8:$B$130,MATCH($B1105,'Project Pipeline'!$A$7:$A$130,0)+3,1)*12</f>
        <v>2400</v>
      </c>
      <c r="H1105" s="7">
        <f>(INDEX('Project Pipeline'!$B$8:$B$130,MATCH($B1105,'Project Pipeline'!$A$7:$A$130,0)+6,1)*INDEX('Project Pipeline'!$B$8:$B$130,MATCH($B1105,'Project Pipeline'!$A$7:$A$130,0)+13,1)+INDEX('Project Pipeline'!$B$8:$B$130,MATCH($B1105,'Project Pipeline'!$A$7:$A$130,0)+7,1)*(INDEX('Project Pipeline'!$B$8:$B$130,MATCH($B1105,'Project Pipeline'!$A$7:$A$130,0)+14,1)-INDEX('Project Pipeline'!$B$8:$B$130,MATCH($B1105,'Project Pipeline'!$A$7:$A$130,0)+13,1)))/INDEX('Project Pipeline'!$B$8:$B$130,MATCH($B1105,'Project Pipeline'!$A$7:$A$130,0)+14,1)</f>
        <v>0.75</v>
      </c>
      <c r="I1105" s="6">
        <f>INDEX('Project Pipeline'!$B$8:$B$130,MATCH($B1105,'Project Pipeline'!$A$7:$A$130,0)+13,1)</f>
        <v>21.124739598583997</v>
      </c>
      <c r="J1105" s="6">
        <f>INDEX('Project Pipeline'!$B$8:$B$130,MATCH($B1105,'Project Pipeline'!$A$7:$A$130,0)+14,1)</f>
        <v>60</v>
      </c>
    </row>
    <row r="1106" spans="1:10" x14ac:dyDescent="0.2">
      <c r="A1106" s="604">
        <f t="shared" si="161"/>
        <v>54</v>
      </c>
      <c r="B1106" s="604" t="s">
        <v>14</v>
      </c>
      <c r="C1106" s="2">
        <f t="shared" si="162"/>
        <v>18</v>
      </c>
      <c r="D1106" s="28" t="str">
        <f t="shared" si="163"/>
        <v>054-018</v>
      </c>
      <c r="E1106" s="604">
        <f t="shared" si="160"/>
        <v>54</v>
      </c>
      <c r="F1106" s="32">
        <f>INDEX('Project Pipeline'!$B$8:$B$130,MATCH($B1106,'Project Pipeline'!$A$7:$A$130,0),1)</f>
        <v>2000</v>
      </c>
      <c r="G1106" s="32">
        <f>INDEX('Project Pipeline'!$B$8:$B$130,MATCH($B1106,'Project Pipeline'!$A$7:$A$130,0)+3,1)*12</f>
        <v>2400</v>
      </c>
      <c r="H1106" s="7">
        <f>(INDEX('Project Pipeline'!$B$8:$B$130,MATCH($B1106,'Project Pipeline'!$A$7:$A$130,0)+6,1)*INDEX('Project Pipeline'!$B$8:$B$130,MATCH($B1106,'Project Pipeline'!$A$7:$A$130,0)+13,1)+INDEX('Project Pipeline'!$B$8:$B$130,MATCH($B1106,'Project Pipeline'!$A$7:$A$130,0)+7,1)*(INDEX('Project Pipeline'!$B$8:$B$130,MATCH($B1106,'Project Pipeline'!$A$7:$A$130,0)+14,1)-INDEX('Project Pipeline'!$B$8:$B$130,MATCH($B1106,'Project Pipeline'!$A$7:$A$130,0)+13,1)))/INDEX('Project Pipeline'!$B$8:$B$130,MATCH($B1106,'Project Pipeline'!$A$7:$A$130,0)+14,1)</f>
        <v>0.75</v>
      </c>
      <c r="I1106" s="6">
        <f>INDEX('Project Pipeline'!$B$8:$B$130,MATCH($B1106,'Project Pipeline'!$A$7:$A$130,0)+13,1)</f>
        <v>21.124739598583997</v>
      </c>
      <c r="J1106" s="6">
        <f>INDEX('Project Pipeline'!$B$8:$B$130,MATCH($B1106,'Project Pipeline'!$A$7:$A$130,0)+14,1)</f>
        <v>60</v>
      </c>
    </row>
    <row r="1107" spans="1:10" x14ac:dyDescent="0.2">
      <c r="A1107" s="604">
        <f t="shared" si="161"/>
        <v>54</v>
      </c>
      <c r="B1107" s="604" t="s">
        <v>41</v>
      </c>
      <c r="C1107" s="2">
        <f t="shared" si="162"/>
        <v>19</v>
      </c>
      <c r="D1107" s="28" t="str">
        <f t="shared" si="163"/>
        <v>054-019</v>
      </c>
      <c r="E1107" s="604">
        <f t="shared" si="160"/>
        <v>48</v>
      </c>
      <c r="F1107" s="32">
        <f>INDEX('Project Pipeline'!$B$8:$B$130,MATCH($B1107,'Project Pipeline'!$A$7:$A$130,0),1)</f>
        <v>25000</v>
      </c>
      <c r="G1107" s="32">
        <f>INDEX('Project Pipeline'!$B$8:$B$130,MATCH($B1107,'Project Pipeline'!$A$7:$A$130,0)+3,1)*12</f>
        <v>24000</v>
      </c>
      <c r="H1107" s="7">
        <f>(INDEX('Project Pipeline'!$B$8:$B$130,MATCH($B1107,'Project Pipeline'!$A$7:$A$130,0)+6,1)*INDEX('Project Pipeline'!$B$8:$B$130,MATCH($B1107,'Project Pipeline'!$A$7:$A$130,0)+13,1)+INDEX('Project Pipeline'!$B$8:$B$130,MATCH($B1107,'Project Pipeline'!$A$7:$A$130,0)+7,1)*(INDEX('Project Pipeline'!$B$8:$B$130,MATCH($B1107,'Project Pipeline'!$A$7:$A$130,0)+14,1)-INDEX('Project Pipeline'!$B$8:$B$130,MATCH($B1107,'Project Pipeline'!$A$7:$A$130,0)+13,1)))/INDEX('Project Pipeline'!$B$8:$B$130,MATCH($B1107,'Project Pipeline'!$A$7:$A$130,0)+14,1)</f>
        <v>0.74999999999999989</v>
      </c>
      <c r="I1107" s="6">
        <f>INDEX('Project Pipeline'!$B$8:$B$130,MATCH($B1107,'Project Pipeline'!$A$7:$A$130,0)+13,1)</f>
        <v>26.772988721793375</v>
      </c>
      <c r="J1107" s="6">
        <f>INDEX('Project Pipeline'!$B$8:$B$130,MATCH($B1107,'Project Pipeline'!$A$7:$A$130,0)+14,1)</f>
        <v>120</v>
      </c>
    </row>
    <row r="1108" spans="1:10" x14ac:dyDescent="0.2">
      <c r="A1108" s="604">
        <f t="shared" si="161"/>
        <v>54</v>
      </c>
      <c r="B1108" s="604" t="s">
        <v>41</v>
      </c>
      <c r="C1108" s="2">
        <f t="shared" si="162"/>
        <v>20</v>
      </c>
      <c r="D1108" s="28" t="str">
        <f t="shared" si="163"/>
        <v>054-020</v>
      </c>
      <c r="E1108" s="604">
        <f t="shared" si="160"/>
        <v>54</v>
      </c>
      <c r="F1108" s="32">
        <f>INDEX('Project Pipeline'!$B$8:$B$130,MATCH($B1108,'Project Pipeline'!$A$7:$A$130,0),1)</f>
        <v>25000</v>
      </c>
      <c r="G1108" s="32">
        <f>INDEX('Project Pipeline'!$B$8:$B$130,MATCH($B1108,'Project Pipeline'!$A$7:$A$130,0)+3,1)*12</f>
        <v>24000</v>
      </c>
      <c r="H1108" s="7">
        <f>(INDEX('Project Pipeline'!$B$8:$B$130,MATCH($B1108,'Project Pipeline'!$A$7:$A$130,0)+6,1)*INDEX('Project Pipeline'!$B$8:$B$130,MATCH($B1108,'Project Pipeline'!$A$7:$A$130,0)+13,1)+INDEX('Project Pipeline'!$B$8:$B$130,MATCH($B1108,'Project Pipeline'!$A$7:$A$130,0)+7,1)*(INDEX('Project Pipeline'!$B$8:$B$130,MATCH($B1108,'Project Pipeline'!$A$7:$A$130,0)+14,1)-INDEX('Project Pipeline'!$B$8:$B$130,MATCH($B1108,'Project Pipeline'!$A$7:$A$130,0)+13,1)))/INDEX('Project Pipeline'!$B$8:$B$130,MATCH($B1108,'Project Pipeline'!$A$7:$A$130,0)+14,1)</f>
        <v>0.74999999999999989</v>
      </c>
      <c r="I1108" s="6">
        <f>INDEX('Project Pipeline'!$B$8:$B$130,MATCH($B1108,'Project Pipeline'!$A$7:$A$130,0)+13,1)</f>
        <v>26.772988721793375</v>
      </c>
      <c r="J1108" s="6">
        <f>INDEX('Project Pipeline'!$B$8:$B$130,MATCH($B1108,'Project Pipeline'!$A$7:$A$130,0)+14,1)</f>
        <v>120</v>
      </c>
    </row>
    <row r="1109" spans="1:10" x14ac:dyDescent="0.2">
      <c r="A1109" s="604">
        <f>A1089+1</f>
        <v>55</v>
      </c>
      <c r="B1109" s="604" t="s">
        <v>15</v>
      </c>
      <c r="C1109" s="2">
        <v>1</v>
      </c>
      <c r="D1109" s="28" t="str">
        <f t="shared" si="163"/>
        <v>055-001</v>
      </c>
      <c r="E1109" s="604">
        <f t="shared" si="160"/>
        <v>43</v>
      </c>
      <c r="F1109" s="32">
        <f>INDEX('Project Pipeline'!$B$8:$B$130,MATCH($B1109,'Project Pipeline'!$A$7:$A$130,0),1)</f>
        <v>15000</v>
      </c>
      <c r="G1109" s="32">
        <f>INDEX('Project Pipeline'!$B$8:$B$130,MATCH($B1109,'Project Pipeline'!$A$7:$A$130,0)+3,1)*12</f>
        <v>6000</v>
      </c>
      <c r="H1109" s="7">
        <f>(INDEX('Project Pipeline'!$B$8:$B$130,MATCH($B1109,'Project Pipeline'!$A$7:$A$130,0)+6,1)*INDEX('Project Pipeline'!$B$8:$B$130,MATCH($B1109,'Project Pipeline'!$A$7:$A$130,0)+13,1)+INDEX('Project Pipeline'!$B$8:$B$130,MATCH($B1109,'Project Pipeline'!$A$7:$A$130,0)+7,1)*(INDEX('Project Pipeline'!$B$8:$B$130,MATCH($B1109,'Project Pipeline'!$A$7:$A$130,0)+14,1)-INDEX('Project Pipeline'!$B$8:$B$130,MATCH($B1109,'Project Pipeline'!$A$7:$A$130,0)+13,1)))/INDEX('Project Pipeline'!$B$8:$B$130,MATCH($B1109,'Project Pipeline'!$A$7:$A$130,0)+14,1)</f>
        <v>0.75</v>
      </c>
      <c r="I1109" s="6">
        <f>INDEX('Project Pipeline'!$B$8:$B$130,MATCH($B1109,'Project Pipeline'!$A$7:$A$130,0)+13,1)</f>
        <v>71.513178015521419</v>
      </c>
      <c r="J1109" s="6">
        <f>INDEX('Project Pipeline'!$B$8:$B$130,MATCH($B1109,'Project Pipeline'!$A$7:$A$130,0)+14,1)</f>
        <v>96</v>
      </c>
    </row>
    <row r="1110" spans="1:10" x14ac:dyDescent="0.2">
      <c r="A1110" s="604">
        <f t="shared" ref="A1110:A1128" si="164">A1090+1</f>
        <v>55</v>
      </c>
      <c r="B1110" s="604" t="s">
        <v>15</v>
      </c>
      <c r="C1110" s="2">
        <f t="shared" ref="C1110:C1128" si="165">C1109+1</f>
        <v>2</v>
      </c>
      <c r="D1110" s="28" t="str">
        <f t="shared" si="163"/>
        <v>055-002</v>
      </c>
      <c r="E1110" s="604">
        <f t="shared" si="160"/>
        <v>47</v>
      </c>
      <c r="F1110" s="32">
        <f>INDEX('Project Pipeline'!$B$8:$B$130,MATCH($B1110,'Project Pipeline'!$A$7:$A$130,0),1)</f>
        <v>15000</v>
      </c>
      <c r="G1110" s="32">
        <f>INDEX('Project Pipeline'!$B$8:$B$130,MATCH($B1110,'Project Pipeline'!$A$7:$A$130,0)+3,1)*12</f>
        <v>6000</v>
      </c>
      <c r="H1110" s="7">
        <f>(INDEX('Project Pipeline'!$B$8:$B$130,MATCH($B1110,'Project Pipeline'!$A$7:$A$130,0)+6,1)*INDEX('Project Pipeline'!$B$8:$B$130,MATCH($B1110,'Project Pipeline'!$A$7:$A$130,0)+13,1)+INDEX('Project Pipeline'!$B$8:$B$130,MATCH($B1110,'Project Pipeline'!$A$7:$A$130,0)+7,1)*(INDEX('Project Pipeline'!$B$8:$B$130,MATCH($B1110,'Project Pipeline'!$A$7:$A$130,0)+14,1)-INDEX('Project Pipeline'!$B$8:$B$130,MATCH($B1110,'Project Pipeline'!$A$7:$A$130,0)+13,1)))/INDEX('Project Pipeline'!$B$8:$B$130,MATCH($B1110,'Project Pipeline'!$A$7:$A$130,0)+14,1)</f>
        <v>0.75</v>
      </c>
      <c r="I1110" s="6">
        <f>INDEX('Project Pipeline'!$B$8:$B$130,MATCH($B1110,'Project Pipeline'!$A$7:$A$130,0)+13,1)</f>
        <v>71.513178015521419</v>
      </c>
      <c r="J1110" s="6">
        <f>INDEX('Project Pipeline'!$B$8:$B$130,MATCH($B1110,'Project Pipeline'!$A$7:$A$130,0)+14,1)</f>
        <v>96</v>
      </c>
    </row>
    <row r="1111" spans="1:10" x14ac:dyDescent="0.2">
      <c r="A1111" s="604">
        <f t="shared" si="164"/>
        <v>55</v>
      </c>
      <c r="B1111" s="604" t="s">
        <v>15</v>
      </c>
      <c r="C1111" s="2">
        <f t="shared" si="165"/>
        <v>3</v>
      </c>
      <c r="D1111" s="28" t="str">
        <f t="shared" si="163"/>
        <v>055-003</v>
      </c>
      <c r="E1111" s="604">
        <f t="shared" si="160"/>
        <v>50</v>
      </c>
      <c r="F1111" s="32">
        <f>INDEX('Project Pipeline'!$B$8:$B$130,MATCH($B1111,'Project Pipeline'!$A$7:$A$130,0),1)</f>
        <v>15000</v>
      </c>
      <c r="G1111" s="32">
        <f>INDEX('Project Pipeline'!$B$8:$B$130,MATCH($B1111,'Project Pipeline'!$A$7:$A$130,0)+3,1)*12</f>
        <v>6000</v>
      </c>
      <c r="H1111" s="7">
        <f>(INDEX('Project Pipeline'!$B$8:$B$130,MATCH($B1111,'Project Pipeline'!$A$7:$A$130,0)+6,1)*INDEX('Project Pipeline'!$B$8:$B$130,MATCH($B1111,'Project Pipeline'!$A$7:$A$130,0)+13,1)+INDEX('Project Pipeline'!$B$8:$B$130,MATCH($B1111,'Project Pipeline'!$A$7:$A$130,0)+7,1)*(INDEX('Project Pipeline'!$B$8:$B$130,MATCH($B1111,'Project Pipeline'!$A$7:$A$130,0)+14,1)-INDEX('Project Pipeline'!$B$8:$B$130,MATCH($B1111,'Project Pipeline'!$A$7:$A$130,0)+13,1)))/INDEX('Project Pipeline'!$B$8:$B$130,MATCH($B1111,'Project Pipeline'!$A$7:$A$130,0)+14,1)</f>
        <v>0.75</v>
      </c>
      <c r="I1111" s="6">
        <f>INDEX('Project Pipeline'!$B$8:$B$130,MATCH($B1111,'Project Pipeline'!$A$7:$A$130,0)+13,1)</f>
        <v>71.513178015521419</v>
      </c>
      <c r="J1111" s="6">
        <f>INDEX('Project Pipeline'!$B$8:$B$130,MATCH($B1111,'Project Pipeline'!$A$7:$A$130,0)+14,1)</f>
        <v>96</v>
      </c>
    </row>
    <row r="1112" spans="1:10" x14ac:dyDescent="0.2">
      <c r="A1112" s="604">
        <f t="shared" si="164"/>
        <v>55</v>
      </c>
      <c r="B1112" s="604" t="s">
        <v>15</v>
      </c>
      <c r="C1112" s="2">
        <f t="shared" si="165"/>
        <v>4</v>
      </c>
      <c r="D1112" s="28" t="str">
        <f t="shared" si="163"/>
        <v>055-004</v>
      </c>
      <c r="E1112" s="604">
        <f t="shared" si="160"/>
        <v>52</v>
      </c>
      <c r="F1112" s="32">
        <f>INDEX('Project Pipeline'!$B$8:$B$130,MATCH($B1112,'Project Pipeline'!$A$7:$A$130,0),1)</f>
        <v>15000</v>
      </c>
      <c r="G1112" s="32">
        <f>INDEX('Project Pipeline'!$B$8:$B$130,MATCH($B1112,'Project Pipeline'!$A$7:$A$130,0)+3,1)*12</f>
        <v>6000</v>
      </c>
      <c r="H1112" s="7">
        <f>(INDEX('Project Pipeline'!$B$8:$B$130,MATCH($B1112,'Project Pipeline'!$A$7:$A$130,0)+6,1)*INDEX('Project Pipeline'!$B$8:$B$130,MATCH($B1112,'Project Pipeline'!$A$7:$A$130,0)+13,1)+INDEX('Project Pipeline'!$B$8:$B$130,MATCH($B1112,'Project Pipeline'!$A$7:$A$130,0)+7,1)*(INDEX('Project Pipeline'!$B$8:$B$130,MATCH($B1112,'Project Pipeline'!$A$7:$A$130,0)+14,1)-INDEX('Project Pipeline'!$B$8:$B$130,MATCH($B1112,'Project Pipeline'!$A$7:$A$130,0)+13,1)))/INDEX('Project Pipeline'!$B$8:$B$130,MATCH($B1112,'Project Pipeline'!$A$7:$A$130,0)+14,1)</f>
        <v>0.75</v>
      </c>
      <c r="I1112" s="6">
        <f>INDEX('Project Pipeline'!$B$8:$B$130,MATCH($B1112,'Project Pipeline'!$A$7:$A$130,0)+13,1)</f>
        <v>71.513178015521419</v>
      </c>
      <c r="J1112" s="6">
        <f>INDEX('Project Pipeline'!$B$8:$B$130,MATCH($B1112,'Project Pipeline'!$A$7:$A$130,0)+14,1)</f>
        <v>96</v>
      </c>
    </row>
    <row r="1113" spans="1:10" x14ac:dyDescent="0.2">
      <c r="A1113" s="604">
        <f t="shared" si="164"/>
        <v>55</v>
      </c>
      <c r="B1113" s="604" t="s">
        <v>463</v>
      </c>
      <c r="C1113" s="2">
        <f t="shared" si="165"/>
        <v>5</v>
      </c>
      <c r="D1113" s="28" t="str">
        <f t="shared" si="163"/>
        <v>055-005</v>
      </c>
      <c r="E1113" s="604">
        <f t="shared" si="160"/>
        <v>53</v>
      </c>
      <c r="F1113" s="32">
        <f>INDEX('Project Pipeline'!$B$8:$B$130,MATCH($B1113,'Project Pipeline'!$A$7:$A$130,0),1)</f>
        <v>20000</v>
      </c>
      <c r="G1113" s="32">
        <f>INDEX('Project Pipeline'!$B$8:$B$130,MATCH($B1113,'Project Pipeline'!$A$7:$A$130,0)+3,1)*12</f>
        <v>30000</v>
      </c>
      <c r="H1113" s="7">
        <f>(INDEX('Project Pipeline'!$B$8:$B$130,MATCH($B1113,'Project Pipeline'!$A$7:$A$130,0)+6,1)*INDEX('Project Pipeline'!$B$8:$B$130,MATCH($B1113,'Project Pipeline'!$A$7:$A$130,0)+13,1)+INDEX('Project Pipeline'!$B$8:$B$130,MATCH($B1113,'Project Pipeline'!$A$7:$A$130,0)+7,1)*(INDEX('Project Pipeline'!$B$8:$B$130,MATCH($B1113,'Project Pipeline'!$A$7:$A$130,0)+14,1)-INDEX('Project Pipeline'!$B$8:$B$130,MATCH($B1113,'Project Pipeline'!$A$7:$A$130,0)+13,1)))/INDEX('Project Pipeline'!$B$8:$B$130,MATCH($B1113,'Project Pipeline'!$A$7:$A$130,0)+14,1)</f>
        <v>0.75</v>
      </c>
      <c r="I1113" s="6">
        <f>INDEX('Project Pipeline'!$B$8:$B$130,MATCH($B1113,'Project Pipeline'!$A$7:$A$130,0)+13,1)</f>
        <v>28.691659673197091</v>
      </c>
      <c r="J1113" s="6">
        <f>INDEX('Project Pipeline'!$B$8:$B$130,MATCH($B1113,'Project Pipeline'!$A$7:$A$130,0)+14,1)</f>
        <v>60</v>
      </c>
    </row>
    <row r="1114" spans="1:10" x14ac:dyDescent="0.2">
      <c r="A1114" s="604">
        <f t="shared" si="164"/>
        <v>55</v>
      </c>
      <c r="B1114" s="604" t="s">
        <v>463</v>
      </c>
      <c r="C1114" s="2">
        <f t="shared" si="165"/>
        <v>6</v>
      </c>
      <c r="D1114" s="28" t="str">
        <f t="shared" si="163"/>
        <v>055-006</v>
      </c>
      <c r="E1114" s="604">
        <f t="shared" si="160"/>
        <v>53</v>
      </c>
      <c r="F1114" s="32">
        <f>INDEX('Project Pipeline'!$B$8:$B$130,MATCH($B1114,'Project Pipeline'!$A$7:$A$130,0),1)</f>
        <v>20000</v>
      </c>
      <c r="G1114" s="32">
        <f>INDEX('Project Pipeline'!$B$8:$B$130,MATCH($B1114,'Project Pipeline'!$A$7:$A$130,0)+3,1)*12</f>
        <v>30000</v>
      </c>
      <c r="H1114" s="7">
        <f>(INDEX('Project Pipeline'!$B$8:$B$130,MATCH($B1114,'Project Pipeline'!$A$7:$A$130,0)+6,1)*INDEX('Project Pipeline'!$B$8:$B$130,MATCH($B1114,'Project Pipeline'!$A$7:$A$130,0)+13,1)+INDEX('Project Pipeline'!$B$8:$B$130,MATCH($B1114,'Project Pipeline'!$A$7:$A$130,0)+7,1)*(INDEX('Project Pipeline'!$B$8:$B$130,MATCH($B1114,'Project Pipeline'!$A$7:$A$130,0)+14,1)-INDEX('Project Pipeline'!$B$8:$B$130,MATCH($B1114,'Project Pipeline'!$A$7:$A$130,0)+13,1)))/INDEX('Project Pipeline'!$B$8:$B$130,MATCH($B1114,'Project Pipeline'!$A$7:$A$130,0)+14,1)</f>
        <v>0.75</v>
      </c>
      <c r="I1114" s="6">
        <f>INDEX('Project Pipeline'!$B$8:$B$130,MATCH($B1114,'Project Pipeline'!$A$7:$A$130,0)+13,1)</f>
        <v>28.691659673197091</v>
      </c>
      <c r="J1114" s="6">
        <f>INDEX('Project Pipeline'!$B$8:$B$130,MATCH($B1114,'Project Pipeline'!$A$7:$A$130,0)+14,1)</f>
        <v>60</v>
      </c>
    </row>
    <row r="1115" spans="1:10" x14ac:dyDescent="0.2">
      <c r="A1115" s="604">
        <f t="shared" si="164"/>
        <v>55</v>
      </c>
      <c r="B1115" s="604" t="s">
        <v>463</v>
      </c>
      <c r="C1115" s="2">
        <f t="shared" si="165"/>
        <v>7</v>
      </c>
      <c r="D1115" s="28" t="str">
        <f t="shared" si="163"/>
        <v>055-007</v>
      </c>
      <c r="E1115" s="604">
        <f t="shared" si="160"/>
        <v>54</v>
      </c>
      <c r="F1115" s="32">
        <f>INDEX('Project Pipeline'!$B$8:$B$130,MATCH($B1115,'Project Pipeline'!$A$7:$A$130,0),1)</f>
        <v>20000</v>
      </c>
      <c r="G1115" s="32">
        <f>INDEX('Project Pipeline'!$B$8:$B$130,MATCH($B1115,'Project Pipeline'!$A$7:$A$130,0)+3,1)*12</f>
        <v>30000</v>
      </c>
      <c r="H1115" s="7">
        <f>(INDEX('Project Pipeline'!$B$8:$B$130,MATCH($B1115,'Project Pipeline'!$A$7:$A$130,0)+6,1)*INDEX('Project Pipeline'!$B$8:$B$130,MATCH($B1115,'Project Pipeline'!$A$7:$A$130,0)+13,1)+INDEX('Project Pipeline'!$B$8:$B$130,MATCH($B1115,'Project Pipeline'!$A$7:$A$130,0)+7,1)*(INDEX('Project Pipeline'!$B$8:$B$130,MATCH($B1115,'Project Pipeline'!$A$7:$A$130,0)+14,1)-INDEX('Project Pipeline'!$B$8:$B$130,MATCH($B1115,'Project Pipeline'!$A$7:$A$130,0)+13,1)))/INDEX('Project Pipeline'!$B$8:$B$130,MATCH($B1115,'Project Pipeline'!$A$7:$A$130,0)+14,1)</f>
        <v>0.75</v>
      </c>
      <c r="I1115" s="6">
        <f>INDEX('Project Pipeline'!$B$8:$B$130,MATCH($B1115,'Project Pipeline'!$A$7:$A$130,0)+13,1)</f>
        <v>28.691659673197091</v>
      </c>
      <c r="J1115" s="6">
        <f>INDEX('Project Pipeline'!$B$8:$B$130,MATCH($B1115,'Project Pipeline'!$A$7:$A$130,0)+14,1)</f>
        <v>60</v>
      </c>
    </row>
    <row r="1116" spans="1:10" x14ac:dyDescent="0.2">
      <c r="A1116" s="604">
        <f t="shared" si="164"/>
        <v>55</v>
      </c>
      <c r="B1116" s="604" t="s">
        <v>463</v>
      </c>
      <c r="C1116" s="2">
        <f t="shared" si="165"/>
        <v>8</v>
      </c>
      <c r="D1116" s="28" t="str">
        <f t="shared" si="163"/>
        <v>055-008</v>
      </c>
      <c r="E1116" s="604">
        <f t="shared" si="160"/>
        <v>54</v>
      </c>
      <c r="F1116" s="32">
        <f>INDEX('Project Pipeline'!$B$8:$B$130,MATCH($B1116,'Project Pipeline'!$A$7:$A$130,0),1)</f>
        <v>20000</v>
      </c>
      <c r="G1116" s="32">
        <f>INDEX('Project Pipeline'!$B$8:$B$130,MATCH($B1116,'Project Pipeline'!$A$7:$A$130,0)+3,1)*12</f>
        <v>30000</v>
      </c>
      <c r="H1116" s="7">
        <f>(INDEX('Project Pipeline'!$B$8:$B$130,MATCH($B1116,'Project Pipeline'!$A$7:$A$130,0)+6,1)*INDEX('Project Pipeline'!$B$8:$B$130,MATCH($B1116,'Project Pipeline'!$A$7:$A$130,0)+13,1)+INDEX('Project Pipeline'!$B$8:$B$130,MATCH($B1116,'Project Pipeline'!$A$7:$A$130,0)+7,1)*(INDEX('Project Pipeline'!$B$8:$B$130,MATCH($B1116,'Project Pipeline'!$A$7:$A$130,0)+14,1)-INDEX('Project Pipeline'!$B$8:$B$130,MATCH($B1116,'Project Pipeline'!$A$7:$A$130,0)+13,1)))/INDEX('Project Pipeline'!$B$8:$B$130,MATCH($B1116,'Project Pipeline'!$A$7:$A$130,0)+14,1)</f>
        <v>0.75</v>
      </c>
      <c r="I1116" s="6">
        <f>INDEX('Project Pipeline'!$B$8:$B$130,MATCH($B1116,'Project Pipeline'!$A$7:$A$130,0)+13,1)</f>
        <v>28.691659673197091</v>
      </c>
      <c r="J1116" s="6">
        <f>INDEX('Project Pipeline'!$B$8:$B$130,MATCH($B1116,'Project Pipeline'!$A$7:$A$130,0)+14,1)</f>
        <v>60</v>
      </c>
    </row>
    <row r="1117" spans="1:10" x14ac:dyDescent="0.2">
      <c r="A1117" s="604">
        <f t="shared" si="164"/>
        <v>55</v>
      </c>
      <c r="B1117" s="604" t="s">
        <v>464</v>
      </c>
      <c r="C1117" s="2">
        <f t="shared" si="165"/>
        <v>9</v>
      </c>
      <c r="D1117" s="28" t="str">
        <f t="shared" si="163"/>
        <v>055-009</v>
      </c>
      <c r="E1117" s="604">
        <f t="shared" si="160"/>
        <v>45</v>
      </c>
      <c r="F1117" s="32">
        <f>INDEX('Project Pipeline'!$B$8:$B$130,MATCH($B1117,'Project Pipeline'!$A$7:$A$130,0),1)</f>
        <v>10000</v>
      </c>
      <c r="G1117" s="32">
        <f>INDEX('Project Pipeline'!$B$8:$B$130,MATCH($B1117,'Project Pipeline'!$A$7:$A$130,0)+3,1)*12</f>
        <v>4800</v>
      </c>
      <c r="H1117" s="7">
        <f>(INDEX('Project Pipeline'!$B$8:$B$130,MATCH($B1117,'Project Pipeline'!$A$7:$A$130,0)+6,1)*INDEX('Project Pipeline'!$B$8:$B$130,MATCH($B1117,'Project Pipeline'!$A$7:$A$130,0)+13,1)+INDEX('Project Pipeline'!$B$8:$B$130,MATCH($B1117,'Project Pipeline'!$A$7:$A$130,0)+7,1)*(INDEX('Project Pipeline'!$B$8:$B$130,MATCH($B1117,'Project Pipeline'!$A$7:$A$130,0)+14,1)-INDEX('Project Pipeline'!$B$8:$B$130,MATCH($B1117,'Project Pipeline'!$A$7:$A$130,0)+13,1)))/INDEX('Project Pipeline'!$B$8:$B$130,MATCH($B1117,'Project Pipeline'!$A$7:$A$130,0)+14,1)</f>
        <v>0.75</v>
      </c>
      <c r="I1117" s="6">
        <f>INDEX('Project Pipeline'!$B$8:$B$130,MATCH($B1117,'Project Pipeline'!$A$7:$A$130,0)+13,1)</f>
        <v>57.680135957776329</v>
      </c>
      <c r="J1117" s="6">
        <f>INDEX('Project Pipeline'!$B$8:$B$130,MATCH($B1117,'Project Pipeline'!$A$7:$A$130,0)+14,1)</f>
        <v>60</v>
      </c>
    </row>
    <row r="1118" spans="1:10" x14ac:dyDescent="0.2">
      <c r="A1118" s="604">
        <f t="shared" si="164"/>
        <v>55</v>
      </c>
      <c r="B1118" s="604" t="s">
        <v>464</v>
      </c>
      <c r="C1118" s="2">
        <f t="shared" si="165"/>
        <v>10</v>
      </c>
      <c r="D1118" s="28" t="str">
        <f t="shared" si="163"/>
        <v>055-010</v>
      </c>
      <c r="E1118" s="604">
        <f t="shared" si="160"/>
        <v>48</v>
      </c>
      <c r="F1118" s="32">
        <f>INDEX('Project Pipeline'!$B$8:$B$130,MATCH($B1118,'Project Pipeline'!$A$7:$A$130,0),1)</f>
        <v>10000</v>
      </c>
      <c r="G1118" s="32">
        <f>INDEX('Project Pipeline'!$B$8:$B$130,MATCH($B1118,'Project Pipeline'!$A$7:$A$130,0)+3,1)*12</f>
        <v>4800</v>
      </c>
      <c r="H1118" s="7">
        <f>(INDEX('Project Pipeline'!$B$8:$B$130,MATCH($B1118,'Project Pipeline'!$A$7:$A$130,0)+6,1)*INDEX('Project Pipeline'!$B$8:$B$130,MATCH($B1118,'Project Pipeline'!$A$7:$A$130,0)+13,1)+INDEX('Project Pipeline'!$B$8:$B$130,MATCH($B1118,'Project Pipeline'!$A$7:$A$130,0)+7,1)*(INDEX('Project Pipeline'!$B$8:$B$130,MATCH($B1118,'Project Pipeline'!$A$7:$A$130,0)+14,1)-INDEX('Project Pipeline'!$B$8:$B$130,MATCH($B1118,'Project Pipeline'!$A$7:$A$130,0)+13,1)))/INDEX('Project Pipeline'!$B$8:$B$130,MATCH($B1118,'Project Pipeline'!$A$7:$A$130,0)+14,1)</f>
        <v>0.75</v>
      </c>
      <c r="I1118" s="6">
        <f>INDEX('Project Pipeline'!$B$8:$B$130,MATCH($B1118,'Project Pipeline'!$A$7:$A$130,0)+13,1)</f>
        <v>57.680135957776329</v>
      </c>
      <c r="J1118" s="6">
        <f>INDEX('Project Pipeline'!$B$8:$B$130,MATCH($B1118,'Project Pipeline'!$A$7:$A$130,0)+14,1)</f>
        <v>60</v>
      </c>
    </row>
    <row r="1119" spans="1:10" x14ac:dyDescent="0.2">
      <c r="A1119" s="604">
        <f t="shared" si="164"/>
        <v>55</v>
      </c>
      <c r="B1119" s="604" t="s">
        <v>464</v>
      </c>
      <c r="C1119" s="2">
        <f t="shared" si="165"/>
        <v>11</v>
      </c>
      <c r="D1119" s="28" t="str">
        <f t="shared" si="163"/>
        <v>055-011</v>
      </c>
      <c r="E1119" s="604">
        <f t="shared" si="160"/>
        <v>51</v>
      </c>
      <c r="F1119" s="32">
        <f>INDEX('Project Pipeline'!$B$8:$B$130,MATCH($B1119,'Project Pipeline'!$A$7:$A$130,0),1)</f>
        <v>10000</v>
      </c>
      <c r="G1119" s="32">
        <f>INDEX('Project Pipeline'!$B$8:$B$130,MATCH($B1119,'Project Pipeline'!$A$7:$A$130,0)+3,1)*12</f>
        <v>4800</v>
      </c>
      <c r="H1119" s="7">
        <f>(INDEX('Project Pipeline'!$B$8:$B$130,MATCH($B1119,'Project Pipeline'!$A$7:$A$130,0)+6,1)*INDEX('Project Pipeline'!$B$8:$B$130,MATCH($B1119,'Project Pipeline'!$A$7:$A$130,0)+13,1)+INDEX('Project Pipeline'!$B$8:$B$130,MATCH($B1119,'Project Pipeline'!$A$7:$A$130,0)+7,1)*(INDEX('Project Pipeline'!$B$8:$B$130,MATCH($B1119,'Project Pipeline'!$A$7:$A$130,0)+14,1)-INDEX('Project Pipeline'!$B$8:$B$130,MATCH($B1119,'Project Pipeline'!$A$7:$A$130,0)+13,1)))/INDEX('Project Pipeline'!$B$8:$B$130,MATCH($B1119,'Project Pipeline'!$A$7:$A$130,0)+14,1)</f>
        <v>0.75</v>
      </c>
      <c r="I1119" s="6">
        <f>INDEX('Project Pipeline'!$B$8:$B$130,MATCH($B1119,'Project Pipeline'!$A$7:$A$130,0)+13,1)</f>
        <v>57.680135957776329</v>
      </c>
      <c r="J1119" s="6">
        <f>INDEX('Project Pipeline'!$B$8:$B$130,MATCH($B1119,'Project Pipeline'!$A$7:$A$130,0)+14,1)</f>
        <v>60</v>
      </c>
    </row>
    <row r="1120" spans="1:10" x14ac:dyDescent="0.2">
      <c r="A1120" s="604">
        <f t="shared" si="164"/>
        <v>55</v>
      </c>
      <c r="B1120" s="604" t="s">
        <v>464</v>
      </c>
      <c r="C1120" s="2">
        <f t="shared" si="165"/>
        <v>12</v>
      </c>
      <c r="D1120" s="28" t="str">
        <f t="shared" si="163"/>
        <v>055-012</v>
      </c>
      <c r="E1120" s="604">
        <f t="shared" si="160"/>
        <v>54</v>
      </c>
      <c r="F1120" s="32">
        <f>INDEX('Project Pipeline'!$B$8:$B$130,MATCH($B1120,'Project Pipeline'!$A$7:$A$130,0),1)</f>
        <v>10000</v>
      </c>
      <c r="G1120" s="32">
        <f>INDEX('Project Pipeline'!$B$8:$B$130,MATCH($B1120,'Project Pipeline'!$A$7:$A$130,0)+3,1)*12</f>
        <v>4800</v>
      </c>
      <c r="H1120" s="7">
        <f>(INDEX('Project Pipeline'!$B$8:$B$130,MATCH($B1120,'Project Pipeline'!$A$7:$A$130,0)+6,1)*INDEX('Project Pipeline'!$B$8:$B$130,MATCH($B1120,'Project Pipeline'!$A$7:$A$130,0)+13,1)+INDEX('Project Pipeline'!$B$8:$B$130,MATCH($B1120,'Project Pipeline'!$A$7:$A$130,0)+7,1)*(INDEX('Project Pipeline'!$B$8:$B$130,MATCH($B1120,'Project Pipeline'!$A$7:$A$130,0)+14,1)-INDEX('Project Pipeline'!$B$8:$B$130,MATCH($B1120,'Project Pipeline'!$A$7:$A$130,0)+13,1)))/INDEX('Project Pipeline'!$B$8:$B$130,MATCH($B1120,'Project Pipeline'!$A$7:$A$130,0)+14,1)</f>
        <v>0.75</v>
      </c>
      <c r="I1120" s="6">
        <f>INDEX('Project Pipeline'!$B$8:$B$130,MATCH($B1120,'Project Pipeline'!$A$7:$A$130,0)+13,1)</f>
        <v>57.680135957776329</v>
      </c>
      <c r="J1120" s="6">
        <f>INDEX('Project Pipeline'!$B$8:$B$130,MATCH($B1120,'Project Pipeline'!$A$7:$A$130,0)+14,1)</f>
        <v>60</v>
      </c>
    </row>
    <row r="1121" spans="1:10" x14ac:dyDescent="0.2">
      <c r="A1121" s="604">
        <f t="shared" si="164"/>
        <v>55</v>
      </c>
      <c r="B1121" s="604" t="s">
        <v>14</v>
      </c>
      <c r="C1121" s="2">
        <f t="shared" si="165"/>
        <v>13</v>
      </c>
      <c r="D1121" s="28" t="str">
        <f t="shared" si="163"/>
        <v>055-013</v>
      </c>
      <c r="E1121" s="604">
        <f t="shared" si="160"/>
        <v>45</v>
      </c>
      <c r="F1121" s="32">
        <f>INDEX('Project Pipeline'!$B$8:$B$130,MATCH($B1121,'Project Pipeline'!$A$7:$A$130,0),1)</f>
        <v>2000</v>
      </c>
      <c r="G1121" s="32">
        <f>INDEX('Project Pipeline'!$B$8:$B$130,MATCH($B1121,'Project Pipeline'!$A$7:$A$130,0)+3,1)*12</f>
        <v>2400</v>
      </c>
      <c r="H1121" s="7">
        <f>(INDEX('Project Pipeline'!$B$8:$B$130,MATCH($B1121,'Project Pipeline'!$A$7:$A$130,0)+6,1)*INDEX('Project Pipeline'!$B$8:$B$130,MATCH($B1121,'Project Pipeline'!$A$7:$A$130,0)+13,1)+INDEX('Project Pipeline'!$B$8:$B$130,MATCH($B1121,'Project Pipeline'!$A$7:$A$130,0)+7,1)*(INDEX('Project Pipeline'!$B$8:$B$130,MATCH($B1121,'Project Pipeline'!$A$7:$A$130,0)+14,1)-INDEX('Project Pipeline'!$B$8:$B$130,MATCH($B1121,'Project Pipeline'!$A$7:$A$130,0)+13,1)))/INDEX('Project Pipeline'!$B$8:$B$130,MATCH($B1121,'Project Pipeline'!$A$7:$A$130,0)+14,1)</f>
        <v>0.75</v>
      </c>
      <c r="I1121" s="6">
        <f>INDEX('Project Pipeline'!$B$8:$B$130,MATCH($B1121,'Project Pipeline'!$A$7:$A$130,0)+13,1)</f>
        <v>21.124739598583997</v>
      </c>
      <c r="J1121" s="6">
        <f>INDEX('Project Pipeline'!$B$8:$B$130,MATCH($B1121,'Project Pipeline'!$A$7:$A$130,0)+14,1)</f>
        <v>60</v>
      </c>
    </row>
    <row r="1122" spans="1:10" x14ac:dyDescent="0.2">
      <c r="A1122" s="604">
        <f t="shared" si="164"/>
        <v>55</v>
      </c>
      <c r="B1122" s="604" t="s">
        <v>14</v>
      </c>
      <c r="C1122" s="2">
        <f t="shared" si="165"/>
        <v>14</v>
      </c>
      <c r="D1122" s="28" t="str">
        <f t="shared" si="163"/>
        <v>055-014</v>
      </c>
      <c r="E1122" s="604">
        <f t="shared" si="160"/>
        <v>47</v>
      </c>
      <c r="F1122" s="32">
        <f>INDEX('Project Pipeline'!$B$8:$B$130,MATCH($B1122,'Project Pipeline'!$A$7:$A$130,0),1)</f>
        <v>2000</v>
      </c>
      <c r="G1122" s="32">
        <f>INDEX('Project Pipeline'!$B$8:$B$130,MATCH($B1122,'Project Pipeline'!$A$7:$A$130,0)+3,1)*12</f>
        <v>2400</v>
      </c>
      <c r="H1122" s="7">
        <f>(INDEX('Project Pipeline'!$B$8:$B$130,MATCH($B1122,'Project Pipeline'!$A$7:$A$130,0)+6,1)*INDEX('Project Pipeline'!$B$8:$B$130,MATCH($B1122,'Project Pipeline'!$A$7:$A$130,0)+13,1)+INDEX('Project Pipeline'!$B$8:$B$130,MATCH($B1122,'Project Pipeline'!$A$7:$A$130,0)+7,1)*(INDEX('Project Pipeline'!$B$8:$B$130,MATCH($B1122,'Project Pipeline'!$A$7:$A$130,0)+14,1)-INDEX('Project Pipeline'!$B$8:$B$130,MATCH($B1122,'Project Pipeline'!$A$7:$A$130,0)+13,1)))/INDEX('Project Pipeline'!$B$8:$B$130,MATCH($B1122,'Project Pipeline'!$A$7:$A$130,0)+14,1)</f>
        <v>0.75</v>
      </c>
      <c r="I1122" s="6">
        <f>INDEX('Project Pipeline'!$B$8:$B$130,MATCH($B1122,'Project Pipeline'!$A$7:$A$130,0)+13,1)</f>
        <v>21.124739598583997</v>
      </c>
      <c r="J1122" s="6">
        <f>INDEX('Project Pipeline'!$B$8:$B$130,MATCH($B1122,'Project Pipeline'!$A$7:$A$130,0)+14,1)</f>
        <v>60</v>
      </c>
    </row>
    <row r="1123" spans="1:10" x14ac:dyDescent="0.2">
      <c r="A1123" s="604">
        <f t="shared" si="164"/>
        <v>55</v>
      </c>
      <c r="B1123" s="604" t="s">
        <v>14</v>
      </c>
      <c r="C1123" s="2">
        <f t="shared" si="165"/>
        <v>15</v>
      </c>
      <c r="D1123" s="28" t="str">
        <f t="shared" si="163"/>
        <v>055-015</v>
      </c>
      <c r="E1123" s="604">
        <f t="shared" si="160"/>
        <v>49</v>
      </c>
      <c r="F1123" s="32">
        <f>INDEX('Project Pipeline'!$B$8:$B$130,MATCH($B1123,'Project Pipeline'!$A$7:$A$130,0),1)</f>
        <v>2000</v>
      </c>
      <c r="G1123" s="32">
        <f>INDEX('Project Pipeline'!$B$8:$B$130,MATCH($B1123,'Project Pipeline'!$A$7:$A$130,0)+3,1)*12</f>
        <v>2400</v>
      </c>
      <c r="H1123" s="7">
        <f>(INDEX('Project Pipeline'!$B$8:$B$130,MATCH($B1123,'Project Pipeline'!$A$7:$A$130,0)+6,1)*INDEX('Project Pipeline'!$B$8:$B$130,MATCH($B1123,'Project Pipeline'!$A$7:$A$130,0)+13,1)+INDEX('Project Pipeline'!$B$8:$B$130,MATCH($B1123,'Project Pipeline'!$A$7:$A$130,0)+7,1)*(INDEX('Project Pipeline'!$B$8:$B$130,MATCH($B1123,'Project Pipeline'!$A$7:$A$130,0)+14,1)-INDEX('Project Pipeline'!$B$8:$B$130,MATCH($B1123,'Project Pipeline'!$A$7:$A$130,0)+13,1)))/INDEX('Project Pipeline'!$B$8:$B$130,MATCH($B1123,'Project Pipeline'!$A$7:$A$130,0)+14,1)</f>
        <v>0.75</v>
      </c>
      <c r="I1123" s="6">
        <f>INDEX('Project Pipeline'!$B$8:$B$130,MATCH($B1123,'Project Pipeline'!$A$7:$A$130,0)+13,1)</f>
        <v>21.124739598583997</v>
      </c>
      <c r="J1123" s="6">
        <f>INDEX('Project Pipeline'!$B$8:$B$130,MATCH($B1123,'Project Pipeline'!$A$7:$A$130,0)+14,1)</f>
        <v>60</v>
      </c>
    </row>
    <row r="1124" spans="1:10" x14ac:dyDescent="0.2">
      <c r="A1124" s="604">
        <f t="shared" si="164"/>
        <v>55</v>
      </c>
      <c r="B1124" s="604" t="s">
        <v>14</v>
      </c>
      <c r="C1124" s="2">
        <f t="shared" si="165"/>
        <v>16</v>
      </c>
      <c r="D1124" s="28" t="str">
        <f t="shared" si="163"/>
        <v>055-016</v>
      </c>
      <c r="E1124" s="604">
        <f t="shared" si="160"/>
        <v>51</v>
      </c>
      <c r="F1124" s="32">
        <f>INDEX('Project Pipeline'!$B$8:$B$130,MATCH($B1124,'Project Pipeline'!$A$7:$A$130,0),1)</f>
        <v>2000</v>
      </c>
      <c r="G1124" s="32">
        <f>INDEX('Project Pipeline'!$B$8:$B$130,MATCH($B1124,'Project Pipeline'!$A$7:$A$130,0)+3,1)*12</f>
        <v>2400</v>
      </c>
      <c r="H1124" s="7">
        <f>(INDEX('Project Pipeline'!$B$8:$B$130,MATCH($B1124,'Project Pipeline'!$A$7:$A$130,0)+6,1)*INDEX('Project Pipeline'!$B$8:$B$130,MATCH($B1124,'Project Pipeline'!$A$7:$A$130,0)+13,1)+INDEX('Project Pipeline'!$B$8:$B$130,MATCH($B1124,'Project Pipeline'!$A$7:$A$130,0)+7,1)*(INDEX('Project Pipeline'!$B$8:$B$130,MATCH($B1124,'Project Pipeline'!$A$7:$A$130,0)+14,1)-INDEX('Project Pipeline'!$B$8:$B$130,MATCH($B1124,'Project Pipeline'!$A$7:$A$130,0)+13,1)))/INDEX('Project Pipeline'!$B$8:$B$130,MATCH($B1124,'Project Pipeline'!$A$7:$A$130,0)+14,1)</f>
        <v>0.75</v>
      </c>
      <c r="I1124" s="6">
        <f>INDEX('Project Pipeline'!$B$8:$B$130,MATCH($B1124,'Project Pipeline'!$A$7:$A$130,0)+13,1)</f>
        <v>21.124739598583997</v>
      </c>
      <c r="J1124" s="6">
        <f>INDEX('Project Pipeline'!$B$8:$B$130,MATCH($B1124,'Project Pipeline'!$A$7:$A$130,0)+14,1)</f>
        <v>60</v>
      </c>
    </row>
    <row r="1125" spans="1:10" x14ac:dyDescent="0.2">
      <c r="A1125" s="604">
        <f t="shared" si="164"/>
        <v>55</v>
      </c>
      <c r="B1125" s="604" t="s">
        <v>14</v>
      </c>
      <c r="C1125" s="2">
        <f t="shared" si="165"/>
        <v>17</v>
      </c>
      <c r="D1125" s="28" t="str">
        <f t="shared" si="163"/>
        <v>055-017</v>
      </c>
      <c r="E1125" s="604">
        <f t="shared" si="160"/>
        <v>53</v>
      </c>
      <c r="F1125" s="32">
        <f>INDEX('Project Pipeline'!$B$8:$B$130,MATCH($B1125,'Project Pipeline'!$A$7:$A$130,0),1)</f>
        <v>2000</v>
      </c>
      <c r="G1125" s="32">
        <f>INDEX('Project Pipeline'!$B$8:$B$130,MATCH($B1125,'Project Pipeline'!$A$7:$A$130,0)+3,1)*12</f>
        <v>2400</v>
      </c>
      <c r="H1125" s="7">
        <f>(INDEX('Project Pipeline'!$B$8:$B$130,MATCH($B1125,'Project Pipeline'!$A$7:$A$130,0)+6,1)*INDEX('Project Pipeline'!$B$8:$B$130,MATCH($B1125,'Project Pipeline'!$A$7:$A$130,0)+13,1)+INDEX('Project Pipeline'!$B$8:$B$130,MATCH($B1125,'Project Pipeline'!$A$7:$A$130,0)+7,1)*(INDEX('Project Pipeline'!$B$8:$B$130,MATCH($B1125,'Project Pipeline'!$A$7:$A$130,0)+14,1)-INDEX('Project Pipeline'!$B$8:$B$130,MATCH($B1125,'Project Pipeline'!$A$7:$A$130,0)+13,1)))/INDEX('Project Pipeline'!$B$8:$B$130,MATCH($B1125,'Project Pipeline'!$A$7:$A$130,0)+14,1)</f>
        <v>0.75</v>
      </c>
      <c r="I1125" s="6">
        <f>INDEX('Project Pipeline'!$B$8:$B$130,MATCH($B1125,'Project Pipeline'!$A$7:$A$130,0)+13,1)</f>
        <v>21.124739598583997</v>
      </c>
      <c r="J1125" s="6">
        <f>INDEX('Project Pipeline'!$B$8:$B$130,MATCH($B1125,'Project Pipeline'!$A$7:$A$130,0)+14,1)</f>
        <v>60</v>
      </c>
    </row>
    <row r="1126" spans="1:10" x14ac:dyDescent="0.2">
      <c r="A1126" s="604">
        <f t="shared" si="164"/>
        <v>55</v>
      </c>
      <c r="B1126" s="604" t="s">
        <v>14</v>
      </c>
      <c r="C1126" s="2">
        <f t="shared" si="165"/>
        <v>18</v>
      </c>
      <c r="D1126" s="28" t="str">
        <f t="shared" si="163"/>
        <v>055-018</v>
      </c>
      <c r="E1126" s="604">
        <f t="shared" si="160"/>
        <v>55</v>
      </c>
      <c r="F1126" s="32">
        <f>INDEX('Project Pipeline'!$B$8:$B$130,MATCH($B1126,'Project Pipeline'!$A$7:$A$130,0),1)</f>
        <v>2000</v>
      </c>
      <c r="G1126" s="32">
        <f>INDEX('Project Pipeline'!$B$8:$B$130,MATCH($B1126,'Project Pipeline'!$A$7:$A$130,0)+3,1)*12</f>
        <v>2400</v>
      </c>
      <c r="H1126" s="7">
        <f>(INDEX('Project Pipeline'!$B$8:$B$130,MATCH($B1126,'Project Pipeline'!$A$7:$A$130,0)+6,1)*INDEX('Project Pipeline'!$B$8:$B$130,MATCH($B1126,'Project Pipeline'!$A$7:$A$130,0)+13,1)+INDEX('Project Pipeline'!$B$8:$B$130,MATCH($B1126,'Project Pipeline'!$A$7:$A$130,0)+7,1)*(INDEX('Project Pipeline'!$B$8:$B$130,MATCH($B1126,'Project Pipeline'!$A$7:$A$130,0)+14,1)-INDEX('Project Pipeline'!$B$8:$B$130,MATCH($B1126,'Project Pipeline'!$A$7:$A$130,0)+13,1)))/INDEX('Project Pipeline'!$B$8:$B$130,MATCH($B1126,'Project Pipeline'!$A$7:$A$130,0)+14,1)</f>
        <v>0.75</v>
      </c>
      <c r="I1126" s="6">
        <f>INDEX('Project Pipeline'!$B$8:$B$130,MATCH($B1126,'Project Pipeline'!$A$7:$A$130,0)+13,1)</f>
        <v>21.124739598583997</v>
      </c>
      <c r="J1126" s="6">
        <f>INDEX('Project Pipeline'!$B$8:$B$130,MATCH($B1126,'Project Pipeline'!$A$7:$A$130,0)+14,1)</f>
        <v>60</v>
      </c>
    </row>
    <row r="1127" spans="1:10" x14ac:dyDescent="0.2">
      <c r="A1127" s="604">
        <f t="shared" si="164"/>
        <v>55</v>
      </c>
      <c r="B1127" s="604" t="s">
        <v>41</v>
      </c>
      <c r="C1127" s="2">
        <f t="shared" si="165"/>
        <v>19</v>
      </c>
      <c r="D1127" s="28" t="str">
        <f t="shared" si="163"/>
        <v>055-019</v>
      </c>
      <c r="E1127" s="604">
        <f t="shared" si="160"/>
        <v>49</v>
      </c>
      <c r="F1127" s="32">
        <f>INDEX('Project Pipeline'!$B$8:$B$130,MATCH($B1127,'Project Pipeline'!$A$7:$A$130,0),1)</f>
        <v>25000</v>
      </c>
      <c r="G1127" s="32">
        <f>INDEX('Project Pipeline'!$B$8:$B$130,MATCH($B1127,'Project Pipeline'!$A$7:$A$130,0)+3,1)*12</f>
        <v>24000</v>
      </c>
      <c r="H1127" s="7">
        <f>(INDEX('Project Pipeline'!$B$8:$B$130,MATCH($B1127,'Project Pipeline'!$A$7:$A$130,0)+6,1)*INDEX('Project Pipeline'!$B$8:$B$130,MATCH($B1127,'Project Pipeline'!$A$7:$A$130,0)+13,1)+INDEX('Project Pipeline'!$B$8:$B$130,MATCH($B1127,'Project Pipeline'!$A$7:$A$130,0)+7,1)*(INDEX('Project Pipeline'!$B$8:$B$130,MATCH($B1127,'Project Pipeline'!$A$7:$A$130,0)+14,1)-INDEX('Project Pipeline'!$B$8:$B$130,MATCH($B1127,'Project Pipeline'!$A$7:$A$130,0)+13,1)))/INDEX('Project Pipeline'!$B$8:$B$130,MATCH($B1127,'Project Pipeline'!$A$7:$A$130,0)+14,1)</f>
        <v>0.74999999999999989</v>
      </c>
      <c r="I1127" s="6">
        <f>INDEX('Project Pipeline'!$B$8:$B$130,MATCH($B1127,'Project Pipeline'!$A$7:$A$130,0)+13,1)</f>
        <v>26.772988721793375</v>
      </c>
      <c r="J1127" s="6">
        <f>INDEX('Project Pipeline'!$B$8:$B$130,MATCH($B1127,'Project Pipeline'!$A$7:$A$130,0)+14,1)</f>
        <v>120</v>
      </c>
    </row>
    <row r="1128" spans="1:10" x14ac:dyDescent="0.2">
      <c r="A1128" s="604">
        <f t="shared" si="164"/>
        <v>55</v>
      </c>
      <c r="B1128" s="604" t="s">
        <v>41</v>
      </c>
      <c r="C1128" s="2">
        <f t="shared" si="165"/>
        <v>20</v>
      </c>
      <c r="D1128" s="28" t="str">
        <f t="shared" si="163"/>
        <v>055-020</v>
      </c>
      <c r="E1128" s="604">
        <f t="shared" si="160"/>
        <v>55</v>
      </c>
      <c r="F1128" s="32">
        <f>INDEX('Project Pipeline'!$B$8:$B$130,MATCH($B1128,'Project Pipeline'!$A$7:$A$130,0),1)</f>
        <v>25000</v>
      </c>
      <c r="G1128" s="32">
        <f>INDEX('Project Pipeline'!$B$8:$B$130,MATCH($B1128,'Project Pipeline'!$A$7:$A$130,0)+3,1)*12</f>
        <v>24000</v>
      </c>
      <c r="H1128" s="7">
        <f>(INDEX('Project Pipeline'!$B$8:$B$130,MATCH($B1128,'Project Pipeline'!$A$7:$A$130,0)+6,1)*INDEX('Project Pipeline'!$B$8:$B$130,MATCH($B1128,'Project Pipeline'!$A$7:$A$130,0)+13,1)+INDEX('Project Pipeline'!$B$8:$B$130,MATCH($B1128,'Project Pipeline'!$A$7:$A$130,0)+7,1)*(INDEX('Project Pipeline'!$B$8:$B$130,MATCH($B1128,'Project Pipeline'!$A$7:$A$130,0)+14,1)-INDEX('Project Pipeline'!$B$8:$B$130,MATCH($B1128,'Project Pipeline'!$A$7:$A$130,0)+13,1)))/INDEX('Project Pipeline'!$B$8:$B$130,MATCH($B1128,'Project Pipeline'!$A$7:$A$130,0)+14,1)</f>
        <v>0.74999999999999989</v>
      </c>
      <c r="I1128" s="6">
        <f>INDEX('Project Pipeline'!$B$8:$B$130,MATCH($B1128,'Project Pipeline'!$A$7:$A$130,0)+13,1)</f>
        <v>26.772988721793375</v>
      </c>
      <c r="J1128" s="6">
        <f>INDEX('Project Pipeline'!$B$8:$B$130,MATCH($B1128,'Project Pipeline'!$A$7:$A$130,0)+14,1)</f>
        <v>120</v>
      </c>
    </row>
    <row r="1129" spans="1:10" x14ac:dyDescent="0.2">
      <c r="A1129" s="604">
        <f>A1109+1</f>
        <v>56</v>
      </c>
      <c r="B1129" s="604" t="s">
        <v>15</v>
      </c>
      <c r="C1129" s="2">
        <v>1</v>
      </c>
      <c r="D1129" s="28" t="str">
        <f t="shared" si="163"/>
        <v>056-001</v>
      </c>
      <c r="E1129" s="604">
        <f t="shared" si="160"/>
        <v>44</v>
      </c>
      <c r="F1129" s="32">
        <f>INDEX('Project Pipeline'!$B$8:$B$130,MATCH($B1129,'Project Pipeline'!$A$7:$A$130,0),1)</f>
        <v>15000</v>
      </c>
      <c r="G1129" s="32">
        <f>INDEX('Project Pipeline'!$B$8:$B$130,MATCH($B1129,'Project Pipeline'!$A$7:$A$130,0)+3,1)*12</f>
        <v>6000</v>
      </c>
      <c r="H1129" s="7">
        <f>(INDEX('Project Pipeline'!$B$8:$B$130,MATCH($B1129,'Project Pipeline'!$A$7:$A$130,0)+6,1)*INDEX('Project Pipeline'!$B$8:$B$130,MATCH($B1129,'Project Pipeline'!$A$7:$A$130,0)+13,1)+INDEX('Project Pipeline'!$B$8:$B$130,MATCH($B1129,'Project Pipeline'!$A$7:$A$130,0)+7,1)*(INDEX('Project Pipeline'!$B$8:$B$130,MATCH($B1129,'Project Pipeline'!$A$7:$A$130,0)+14,1)-INDEX('Project Pipeline'!$B$8:$B$130,MATCH($B1129,'Project Pipeline'!$A$7:$A$130,0)+13,1)))/INDEX('Project Pipeline'!$B$8:$B$130,MATCH($B1129,'Project Pipeline'!$A$7:$A$130,0)+14,1)</f>
        <v>0.75</v>
      </c>
      <c r="I1129" s="6">
        <f>INDEX('Project Pipeline'!$B$8:$B$130,MATCH($B1129,'Project Pipeline'!$A$7:$A$130,0)+13,1)</f>
        <v>71.513178015521419</v>
      </c>
      <c r="J1129" s="6">
        <f>INDEX('Project Pipeline'!$B$8:$B$130,MATCH($B1129,'Project Pipeline'!$A$7:$A$130,0)+14,1)</f>
        <v>96</v>
      </c>
    </row>
    <row r="1130" spans="1:10" x14ac:dyDescent="0.2">
      <c r="A1130" s="604">
        <f t="shared" ref="A1130:A1148" si="166">A1110+1</f>
        <v>56</v>
      </c>
      <c r="B1130" s="604" t="s">
        <v>15</v>
      </c>
      <c r="C1130" s="2">
        <f t="shared" ref="C1130:C1148" si="167">C1129+1</f>
        <v>2</v>
      </c>
      <c r="D1130" s="28" t="str">
        <f t="shared" si="163"/>
        <v>056-002</v>
      </c>
      <c r="E1130" s="604">
        <f t="shared" si="160"/>
        <v>48</v>
      </c>
      <c r="F1130" s="32">
        <f>INDEX('Project Pipeline'!$B$8:$B$130,MATCH($B1130,'Project Pipeline'!$A$7:$A$130,0),1)</f>
        <v>15000</v>
      </c>
      <c r="G1130" s="32">
        <f>INDEX('Project Pipeline'!$B$8:$B$130,MATCH($B1130,'Project Pipeline'!$A$7:$A$130,0)+3,1)*12</f>
        <v>6000</v>
      </c>
      <c r="H1130" s="7">
        <f>(INDEX('Project Pipeline'!$B$8:$B$130,MATCH($B1130,'Project Pipeline'!$A$7:$A$130,0)+6,1)*INDEX('Project Pipeline'!$B$8:$B$130,MATCH($B1130,'Project Pipeline'!$A$7:$A$130,0)+13,1)+INDEX('Project Pipeline'!$B$8:$B$130,MATCH($B1130,'Project Pipeline'!$A$7:$A$130,0)+7,1)*(INDEX('Project Pipeline'!$B$8:$B$130,MATCH($B1130,'Project Pipeline'!$A$7:$A$130,0)+14,1)-INDEX('Project Pipeline'!$B$8:$B$130,MATCH($B1130,'Project Pipeline'!$A$7:$A$130,0)+13,1)))/INDEX('Project Pipeline'!$B$8:$B$130,MATCH($B1130,'Project Pipeline'!$A$7:$A$130,0)+14,1)</f>
        <v>0.75</v>
      </c>
      <c r="I1130" s="6">
        <f>INDEX('Project Pipeline'!$B$8:$B$130,MATCH($B1130,'Project Pipeline'!$A$7:$A$130,0)+13,1)</f>
        <v>71.513178015521419</v>
      </c>
      <c r="J1130" s="6">
        <f>INDEX('Project Pipeline'!$B$8:$B$130,MATCH($B1130,'Project Pipeline'!$A$7:$A$130,0)+14,1)</f>
        <v>96</v>
      </c>
    </row>
    <row r="1131" spans="1:10" x14ac:dyDescent="0.2">
      <c r="A1131" s="604">
        <f t="shared" si="166"/>
        <v>56</v>
      </c>
      <c r="B1131" s="604" t="s">
        <v>15</v>
      </c>
      <c r="C1131" s="2">
        <f t="shared" si="167"/>
        <v>3</v>
      </c>
      <c r="D1131" s="28" t="str">
        <f t="shared" si="163"/>
        <v>056-003</v>
      </c>
      <c r="E1131" s="604">
        <f t="shared" si="160"/>
        <v>51</v>
      </c>
      <c r="F1131" s="32">
        <f>INDEX('Project Pipeline'!$B$8:$B$130,MATCH($B1131,'Project Pipeline'!$A$7:$A$130,0),1)</f>
        <v>15000</v>
      </c>
      <c r="G1131" s="32">
        <f>INDEX('Project Pipeline'!$B$8:$B$130,MATCH($B1131,'Project Pipeline'!$A$7:$A$130,0)+3,1)*12</f>
        <v>6000</v>
      </c>
      <c r="H1131" s="7">
        <f>(INDEX('Project Pipeline'!$B$8:$B$130,MATCH($B1131,'Project Pipeline'!$A$7:$A$130,0)+6,1)*INDEX('Project Pipeline'!$B$8:$B$130,MATCH($B1131,'Project Pipeline'!$A$7:$A$130,0)+13,1)+INDEX('Project Pipeline'!$B$8:$B$130,MATCH($B1131,'Project Pipeline'!$A$7:$A$130,0)+7,1)*(INDEX('Project Pipeline'!$B$8:$B$130,MATCH($B1131,'Project Pipeline'!$A$7:$A$130,0)+14,1)-INDEX('Project Pipeline'!$B$8:$B$130,MATCH($B1131,'Project Pipeline'!$A$7:$A$130,0)+13,1)))/INDEX('Project Pipeline'!$B$8:$B$130,MATCH($B1131,'Project Pipeline'!$A$7:$A$130,0)+14,1)</f>
        <v>0.75</v>
      </c>
      <c r="I1131" s="6">
        <f>INDEX('Project Pipeline'!$B$8:$B$130,MATCH($B1131,'Project Pipeline'!$A$7:$A$130,0)+13,1)</f>
        <v>71.513178015521419</v>
      </c>
      <c r="J1131" s="6">
        <f>INDEX('Project Pipeline'!$B$8:$B$130,MATCH($B1131,'Project Pipeline'!$A$7:$A$130,0)+14,1)</f>
        <v>96</v>
      </c>
    </row>
    <row r="1132" spans="1:10" x14ac:dyDescent="0.2">
      <c r="A1132" s="604">
        <f t="shared" si="166"/>
        <v>56</v>
      </c>
      <c r="B1132" s="604" t="s">
        <v>15</v>
      </c>
      <c r="C1132" s="2">
        <f t="shared" si="167"/>
        <v>4</v>
      </c>
      <c r="D1132" s="28" t="str">
        <f t="shared" si="163"/>
        <v>056-004</v>
      </c>
      <c r="E1132" s="604">
        <f t="shared" si="160"/>
        <v>53</v>
      </c>
      <c r="F1132" s="32">
        <f>INDEX('Project Pipeline'!$B$8:$B$130,MATCH($B1132,'Project Pipeline'!$A$7:$A$130,0),1)</f>
        <v>15000</v>
      </c>
      <c r="G1132" s="32">
        <f>INDEX('Project Pipeline'!$B$8:$B$130,MATCH($B1132,'Project Pipeline'!$A$7:$A$130,0)+3,1)*12</f>
        <v>6000</v>
      </c>
      <c r="H1132" s="7">
        <f>(INDEX('Project Pipeline'!$B$8:$B$130,MATCH($B1132,'Project Pipeline'!$A$7:$A$130,0)+6,1)*INDEX('Project Pipeline'!$B$8:$B$130,MATCH($B1132,'Project Pipeline'!$A$7:$A$130,0)+13,1)+INDEX('Project Pipeline'!$B$8:$B$130,MATCH($B1132,'Project Pipeline'!$A$7:$A$130,0)+7,1)*(INDEX('Project Pipeline'!$B$8:$B$130,MATCH($B1132,'Project Pipeline'!$A$7:$A$130,0)+14,1)-INDEX('Project Pipeline'!$B$8:$B$130,MATCH($B1132,'Project Pipeline'!$A$7:$A$130,0)+13,1)))/INDEX('Project Pipeline'!$B$8:$B$130,MATCH($B1132,'Project Pipeline'!$A$7:$A$130,0)+14,1)</f>
        <v>0.75</v>
      </c>
      <c r="I1132" s="6">
        <f>INDEX('Project Pipeline'!$B$8:$B$130,MATCH($B1132,'Project Pipeline'!$A$7:$A$130,0)+13,1)</f>
        <v>71.513178015521419</v>
      </c>
      <c r="J1132" s="6">
        <f>INDEX('Project Pipeline'!$B$8:$B$130,MATCH($B1132,'Project Pipeline'!$A$7:$A$130,0)+14,1)</f>
        <v>96</v>
      </c>
    </row>
    <row r="1133" spans="1:10" x14ac:dyDescent="0.2">
      <c r="A1133" s="604">
        <f t="shared" si="166"/>
        <v>56</v>
      </c>
      <c r="B1133" s="604" t="s">
        <v>463</v>
      </c>
      <c r="C1133" s="2">
        <f t="shared" si="167"/>
        <v>5</v>
      </c>
      <c r="D1133" s="28" t="str">
        <f t="shared" si="163"/>
        <v>056-005</v>
      </c>
      <c r="E1133" s="604">
        <f t="shared" si="160"/>
        <v>54</v>
      </c>
      <c r="F1133" s="32">
        <f>INDEX('Project Pipeline'!$B$8:$B$130,MATCH($B1133,'Project Pipeline'!$A$7:$A$130,0),1)</f>
        <v>20000</v>
      </c>
      <c r="G1133" s="32">
        <f>INDEX('Project Pipeline'!$B$8:$B$130,MATCH($B1133,'Project Pipeline'!$A$7:$A$130,0)+3,1)*12</f>
        <v>30000</v>
      </c>
      <c r="H1133" s="7">
        <f>(INDEX('Project Pipeline'!$B$8:$B$130,MATCH($B1133,'Project Pipeline'!$A$7:$A$130,0)+6,1)*INDEX('Project Pipeline'!$B$8:$B$130,MATCH($B1133,'Project Pipeline'!$A$7:$A$130,0)+13,1)+INDEX('Project Pipeline'!$B$8:$B$130,MATCH($B1133,'Project Pipeline'!$A$7:$A$130,0)+7,1)*(INDEX('Project Pipeline'!$B$8:$B$130,MATCH($B1133,'Project Pipeline'!$A$7:$A$130,0)+14,1)-INDEX('Project Pipeline'!$B$8:$B$130,MATCH($B1133,'Project Pipeline'!$A$7:$A$130,0)+13,1)))/INDEX('Project Pipeline'!$B$8:$B$130,MATCH($B1133,'Project Pipeline'!$A$7:$A$130,0)+14,1)</f>
        <v>0.75</v>
      </c>
      <c r="I1133" s="6">
        <f>INDEX('Project Pipeline'!$B$8:$B$130,MATCH($B1133,'Project Pipeline'!$A$7:$A$130,0)+13,1)</f>
        <v>28.691659673197091</v>
      </c>
      <c r="J1133" s="6">
        <f>INDEX('Project Pipeline'!$B$8:$B$130,MATCH($B1133,'Project Pipeline'!$A$7:$A$130,0)+14,1)</f>
        <v>60</v>
      </c>
    </row>
    <row r="1134" spans="1:10" x14ac:dyDescent="0.2">
      <c r="A1134" s="604">
        <f t="shared" si="166"/>
        <v>56</v>
      </c>
      <c r="B1134" s="604" t="s">
        <v>463</v>
      </c>
      <c r="C1134" s="2">
        <f t="shared" si="167"/>
        <v>6</v>
      </c>
      <c r="D1134" s="28" t="str">
        <f t="shared" si="163"/>
        <v>056-006</v>
      </c>
      <c r="E1134" s="604">
        <f t="shared" ref="E1134:E1197" si="168">E1114+1</f>
        <v>54</v>
      </c>
      <c r="F1134" s="32">
        <f>INDEX('Project Pipeline'!$B$8:$B$130,MATCH($B1134,'Project Pipeline'!$A$7:$A$130,0),1)</f>
        <v>20000</v>
      </c>
      <c r="G1134" s="32">
        <f>INDEX('Project Pipeline'!$B$8:$B$130,MATCH($B1134,'Project Pipeline'!$A$7:$A$130,0)+3,1)*12</f>
        <v>30000</v>
      </c>
      <c r="H1134" s="7">
        <f>(INDEX('Project Pipeline'!$B$8:$B$130,MATCH($B1134,'Project Pipeline'!$A$7:$A$130,0)+6,1)*INDEX('Project Pipeline'!$B$8:$B$130,MATCH($B1134,'Project Pipeline'!$A$7:$A$130,0)+13,1)+INDEX('Project Pipeline'!$B$8:$B$130,MATCH($B1134,'Project Pipeline'!$A$7:$A$130,0)+7,1)*(INDEX('Project Pipeline'!$B$8:$B$130,MATCH($B1134,'Project Pipeline'!$A$7:$A$130,0)+14,1)-INDEX('Project Pipeline'!$B$8:$B$130,MATCH($B1134,'Project Pipeline'!$A$7:$A$130,0)+13,1)))/INDEX('Project Pipeline'!$B$8:$B$130,MATCH($B1134,'Project Pipeline'!$A$7:$A$130,0)+14,1)</f>
        <v>0.75</v>
      </c>
      <c r="I1134" s="6">
        <f>INDEX('Project Pipeline'!$B$8:$B$130,MATCH($B1134,'Project Pipeline'!$A$7:$A$130,0)+13,1)</f>
        <v>28.691659673197091</v>
      </c>
      <c r="J1134" s="6">
        <f>INDEX('Project Pipeline'!$B$8:$B$130,MATCH($B1134,'Project Pipeline'!$A$7:$A$130,0)+14,1)</f>
        <v>60</v>
      </c>
    </row>
    <row r="1135" spans="1:10" x14ac:dyDescent="0.2">
      <c r="A1135" s="604">
        <f t="shared" si="166"/>
        <v>56</v>
      </c>
      <c r="B1135" s="604" t="s">
        <v>463</v>
      </c>
      <c r="C1135" s="2">
        <f t="shared" si="167"/>
        <v>7</v>
      </c>
      <c r="D1135" s="28" t="str">
        <f t="shared" si="163"/>
        <v>056-007</v>
      </c>
      <c r="E1135" s="604">
        <f t="shared" si="168"/>
        <v>55</v>
      </c>
      <c r="F1135" s="32">
        <f>INDEX('Project Pipeline'!$B$8:$B$130,MATCH($B1135,'Project Pipeline'!$A$7:$A$130,0),1)</f>
        <v>20000</v>
      </c>
      <c r="G1135" s="32">
        <f>INDEX('Project Pipeline'!$B$8:$B$130,MATCH($B1135,'Project Pipeline'!$A$7:$A$130,0)+3,1)*12</f>
        <v>30000</v>
      </c>
      <c r="H1135" s="7">
        <f>(INDEX('Project Pipeline'!$B$8:$B$130,MATCH($B1135,'Project Pipeline'!$A$7:$A$130,0)+6,1)*INDEX('Project Pipeline'!$B$8:$B$130,MATCH($B1135,'Project Pipeline'!$A$7:$A$130,0)+13,1)+INDEX('Project Pipeline'!$B$8:$B$130,MATCH($B1135,'Project Pipeline'!$A$7:$A$130,0)+7,1)*(INDEX('Project Pipeline'!$B$8:$B$130,MATCH($B1135,'Project Pipeline'!$A$7:$A$130,0)+14,1)-INDEX('Project Pipeline'!$B$8:$B$130,MATCH($B1135,'Project Pipeline'!$A$7:$A$130,0)+13,1)))/INDEX('Project Pipeline'!$B$8:$B$130,MATCH($B1135,'Project Pipeline'!$A$7:$A$130,0)+14,1)</f>
        <v>0.75</v>
      </c>
      <c r="I1135" s="6">
        <f>INDEX('Project Pipeline'!$B$8:$B$130,MATCH($B1135,'Project Pipeline'!$A$7:$A$130,0)+13,1)</f>
        <v>28.691659673197091</v>
      </c>
      <c r="J1135" s="6">
        <f>INDEX('Project Pipeline'!$B$8:$B$130,MATCH($B1135,'Project Pipeline'!$A$7:$A$130,0)+14,1)</f>
        <v>60</v>
      </c>
    </row>
    <row r="1136" spans="1:10" x14ac:dyDescent="0.2">
      <c r="A1136" s="604">
        <f t="shared" si="166"/>
        <v>56</v>
      </c>
      <c r="B1136" s="604" t="s">
        <v>463</v>
      </c>
      <c r="C1136" s="2">
        <f t="shared" si="167"/>
        <v>8</v>
      </c>
      <c r="D1136" s="28" t="str">
        <f t="shared" si="163"/>
        <v>056-008</v>
      </c>
      <c r="E1136" s="604">
        <f t="shared" si="168"/>
        <v>55</v>
      </c>
      <c r="F1136" s="32">
        <f>INDEX('Project Pipeline'!$B$8:$B$130,MATCH($B1136,'Project Pipeline'!$A$7:$A$130,0),1)</f>
        <v>20000</v>
      </c>
      <c r="G1136" s="32">
        <f>INDEX('Project Pipeline'!$B$8:$B$130,MATCH($B1136,'Project Pipeline'!$A$7:$A$130,0)+3,1)*12</f>
        <v>30000</v>
      </c>
      <c r="H1136" s="7">
        <f>(INDEX('Project Pipeline'!$B$8:$B$130,MATCH($B1136,'Project Pipeline'!$A$7:$A$130,0)+6,1)*INDEX('Project Pipeline'!$B$8:$B$130,MATCH($B1136,'Project Pipeline'!$A$7:$A$130,0)+13,1)+INDEX('Project Pipeline'!$B$8:$B$130,MATCH($B1136,'Project Pipeline'!$A$7:$A$130,0)+7,1)*(INDEX('Project Pipeline'!$B$8:$B$130,MATCH($B1136,'Project Pipeline'!$A$7:$A$130,0)+14,1)-INDEX('Project Pipeline'!$B$8:$B$130,MATCH($B1136,'Project Pipeline'!$A$7:$A$130,0)+13,1)))/INDEX('Project Pipeline'!$B$8:$B$130,MATCH($B1136,'Project Pipeline'!$A$7:$A$130,0)+14,1)</f>
        <v>0.75</v>
      </c>
      <c r="I1136" s="6">
        <f>INDEX('Project Pipeline'!$B$8:$B$130,MATCH($B1136,'Project Pipeline'!$A$7:$A$130,0)+13,1)</f>
        <v>28.691659673197091</v>
      </c>
      <c r="J1136" s="6">
        <f>INDEX('Project Pipeline'!$B$8:$B$130,MATCH($B1136,'Project Pipeline'!$A$7:$A$130,0)+14,1)</f>
        <v>60</v>
      </c>
    </row>
    <row r="1137" spans="1:10" x14ac:dyDescent="0.2">
      <c r="A1137" s="604">
        <f t="shared" si="166"/>
        <v>56</v>
      </c>
      <c r="B1137" s="604" t="s">
        <v>464</v>
      </c>
      <c r="C1137" s="2">
        <f t="shared" si="167"/>
        <v>9</v>
      </c>
      <c r="D1137" s="28" t="str">
        <f t="shared" si="163"/>
        <v>056-009</v>
      </c>
      <c r="E1137" s="604">
        <f t="shared" si="168"/>
        <v>46</v>
      </c>
      <c r="F1137" s="32">
        <f>INDEX('Project Pipeline'!$B$8:$B$130,MATCH($B1137,'Project Pipeline'!$A$7:$A$130,0),1)</f>
        <v>10000</v>
      </c>
      <c r="G1137" s="32">
        <f>INDEX('Project Pipeline'!$B$8:$B$130,MATCH($B1137,'Project Pipeline'!$A$7:$A$130,0)+3,1)*12</f>
        <v>4800</v>
      </c>
      <c r="H1137" s="7">
        <f>(INDEX('Project Pipeline'!$B$8:$B$130,MATCH($B1137,'Project Pipeline'!$A$7:$A$130,0)+6,1)*INDEX('Project Pipeline'!$B$8:$B$130,MATCH($B1137,'Project Pipeline'!$A$7:$A$130,0)+13,1)+INDEX('Project Pipeline'!$B$8:$B$130,MATCH($B1137,'Project Pipeline'!$A$7:$A$130,0)+7,1)*(INDEX('Project Pipeline'!$B$8:$B$130,MATCH($B1137,'Project Pipeline'!$A$7:$A$130,0)+14,1)-INDEX('Project Pipeline'!$B$8:$B$130,MATCH($B1137,'Project Pipeline'!$A$7:$A$130,0)+13,1)))/INDEX('Project Pipeline'!$B$8:$B$130,MATCH($B1137,'Project Pipeline'!$A$7:$A$130,0)+14,1)</f>
        <v>0.75</v>
      </c>
      <c r="I1137" s="6">
        <f>INDEX('Project Pipeline'!$B$8:$B$130,MATCH($B1137,'Project Pipeline'!$A$7:$A$130,0)+13,1)</f>
        <v>57.680135957776329</v>
      </c>
      <c r="J1137" s="6">
        <f>INDEX('Project Pipeline'!$B$8:$B$130,MATCH($B1137,'Project Pipeline'!$A$7:$A$130,0)+14,1)</f>
        <v>60</v>
      </c>
    </row>
    <row r="1138" spans="1:10" x14ac:dyDescent="0.2">
      <c r="A1138" s="604">
        <f t="shared" si="166"/>
        <v>56</v>
      </c>
      <c r="B1138" s="604" t="s">
        <v>464</v>
      </c>
      <c r="C1138" s="2">
        <f t="shared" si="167"/>
        <v>10</v>
      </c>
      <c r="D1138" s="28" t="str">
        <f t="shared" si="163"/>
        <v>056-010</v>
      </c>
      <c r="E1138" s="604">
        <f t="shared" si="168"/>
        <v>49</v>
      </c>
      <c r="F1138" s="32">
        <f>INDEX('Project Pipeline'!$B$8:$B$130,MATCH($B1138,'Project Pipeline'!$A$7:$A$130,0),1)</f>
        <v>10000</v>
      </c>
      <c r="G1138" s="32">
        <f>INDEX('Project Pipeline'!$B$8:$B$130,MATCH($B1138,'Project Pipeline'!$A$7:$A$130,0)+3,1)*12</f>
        <v>4800</v>
      </c>
      <c r="H1138" s="7">
        <f>(INDEX('Project Pipeline'!$B$8:$B$130,MATCH($B1138,'Project Pipeline'!$A$7:$A$130,0)+6,1)*INDEX('Project Pipeline'!$B$8:$B$130,MATCH($B1138,'Project Pipeline'!$A$7:$A$130,0)+13,1)+INDEX('Project Pipeline'!$B$8:$B$130,MATCH($B1138,'Project Pipeline'!$A$7:$A$130,0)+7,1)*(INDEX('Project Pipeline'!$B$8:$B$130,MATCH($B1138,'Project Pipeline'!$A$7:$A$130,0)+14,1)-INDEX('Project Pipeline'!$B$8:$B$130,MATCH($B1138,'Project Pipeline'!$A$7:$A$130,0)+13,1)))/INDEX('Project Pipeline'!$B$8:$B$130,MATCH($B1138,'Project Pipeline'!$A$7:$A$130,0)+14,1)</f>
        <v>0.75</v>
      </c>
      <c r="I1138" s="6">
        <f>INDEX('Project Pipeline'!$B$8:$B$130,MATCH($B1138,'Project Pipeline'!$A$7:$A$130,0)+13,1)</f>
        <v>57.680135957776329</v>
      </c>
      <c r="J1138" s="6">
        <f>INDEX('Project Pipeline'!$B$8:$B$130,MATCH($B1138,'Project Pipeline'!$A$7:$A$130,0)+14,1)</f>
        <v>60</v>
      </c>
    </row>
    <row r="1139" spans="1:10" x14ac:dyDescent="0.2">
      <c r="A1139" s="604">
        <f t="shared" si="166"/>
        <v>56</v>
      </c>
      <c r="B1139" s="604" t="s">
        <v>464</v>
      </c>
      <c r="C1139" s="2">
        <f t="shared" si="167"/>
        <v>11</v>
      </c>
      <c r="D1139" s="28" t="str">
        <f t="shared" si="163"/>
        <v>056-011</v>
      </c>
      <c r="E1139" s="604">
        <f t="shared" si="168"/>
        <v>52</v>
      </c>
      <c r="F1139" s="32">
        <f>INDEX('Project Pipeline'!$B$8:$B$130,MATCH($B1139,'Project Pipeline'!$A$7:$A$130,0),1)</f>
        <v>10000</v>
      </c>
      <c r="G1139" s="32">
        <f>INDEX('Project Pipeline'!$B$8:$B$130,MATCH($B1139,'Project Pipeline'!$A$7:$A$130,0)+3,1)*12</f>
        <v>4800</v>
      </c>
      <c r="H1139" s="7">
        <f>(INDEX('Project Pipeline'!$B$8:$B$130,MATCH($B1139,'Project Pipeline'!$A$7:$A$130,0)+6,1)*INDEX('Project Pipeline'!$B$8:$B$130,MATCH($B1139,'Project Pipeline'!$A$7:$A$130,0)+13,1)+INDEX('Project Pipeline'!$B$8:$B$130,MATCH($B1139,'Project Pipeline'!$A$7:$A$130,0)+7,1)*(INDEX('Project Pipeline'!$B$8:$B$130,MATCH($B1139,'Project Pipeline'!$A$7:$A$130,0)+14,1)-INDEX('Project Pipeline'!$B$8:$B$130,MATCH($B1139,'Project Pipeline'!$A$7:$A$130,0)+13,1)))/INDEX('Project Pipeline'!$B$8:$B$130,MATCH($B1139,'Project Pipeline'!$A$7:$A$130,0)+14,1)</f>
        <v>0.75</v>
      </c>
      <c r="I1139" s="6">
        <f>INDEX('Project Pipeline'!$B$8:$B$130,MATCH($B1139,'Project Pipeline'!$A$7:$A$130,0)+13,1)</f>
        <v>57.680135957776329</v>
      </c>
      <c r="J1139" s="6">
        <f>INDEX('Project Pipeline'!$B$8:$B$130,MATCH($B1139,'Project Pipeline'!$A$7:$A$130,0)+14,1)</f>
        <v>60</v>
      </c>
    </row>
    <row r="1140" spans="1:10" x14ac:dyDescent="0.2">
      <c r="A1140" s="604">
        <f t="shared" si="166"/>
        <v>56</v>
      </c>
      <c r="B1140" s="604" t="s">
        <v>464</v>
      </c>
      <c r="C1140" s="2">
        <f t="shared" si="167"/>
        <v>12</v>
      </c>
      <c r="D1140" s="28" t="str">
        <f t="shared" si="163"/>
        <v>056-012</v>
      </c>
      <c r="E1140" s="604">
        <f t="shared" si="168"/>
        <v>55</v>
      </c>
      <c r="F1140" s="32">
        <f>INDEX('Project Pipeline'!$B$8:$B$130,MATCH($B1140,'Project Pipeline'!$A$7:$A$130,0),1)</f>
        <v>10000</v>
      </c>
      <c r="G1140" s="32">
        <f>INDEX('Project Pipeline'!$B$8:$B$130,MATCH($B1140,'Project Pipeline'!$A$7:$A$130,0)+3,1)*12</f>
        <v>4800</v>
      </c>
      <c r="H1140" s="7">
        <f>(INDEX('Project Pipeline'!$B$8:$B$130,MATCH($B1140,'Project Pipeline'!$A$7:$A$130,0)+6,1)*INDEX('Project Pipeline'!$B$8:$B$130,MATCH($B1140,'Project Pipeline'!$A$7:$A$130,0)+13,1)+INDEX('Project Pipeline'!$B$8:$B$130,MATCH($B1140,'Project Pipeline'!$A$7:$A$130,0)+7,1)*(INDEX('Project Pipeline'!$B$8:$B$130,MATCH($B1140,'Project Pipeline'!$A$7:$A$130,0)+14,1)-INDEX('Project Pipeline'!$B$8:$B$130,MATCH($B1140,'Project Pipeline'!$A$7:$A$130,0)+13,1)))/INDEX('Project Pipeline'!$B$8:$B$130,MATCH($B1140,'Project Pipeline'!$A$7:$A$130,0)+14,1)</f>
        <v>0.75</v>
      </c>
      <c r="I1140" s="6">
        <f>INDEX('Project Pipeline'!$B$8:$B$130,MATCH($B1140,'Project Pipeline'!$A$7:$A$130,0)+13,1)</f>
        <v>57.680135957776329</v>
      </c>
      <c r="J1140" s="6">
        <f>INDEX('Project Pipeline'!$B$8:$B$130,MATCH($B1140,'Project Pipeline'!$A$7:$A$130,0)+14,1)</f>
        <v>60</v>
      </c>
    </row>
    <row r="1141" spans="1:10" x14ac:dyDescent="0.2">
      <c r="A1141" s="604">
        <f t="shared" si="166"/>
        <v>56</v>
      </c>
      <c r="B1141" s="604" t="s">
        <v>14</v>
      </c>
      <c r="C1141" s="2">
        <f t="shared" si="167"/>
        <v>13</v>
      </c>
      <c r="D1141" s="28" t="str">
        <f t="shared" si="163"/>
        <v>056-013</v>
      </c>
      <c r="E1141" s="604">
        <f t="shared" si="168"/>
        <v>46</v>
      </c>
      <c r="F1141" s="32">
        <f>INDEX('Project Pipeline'!$B$8:$B$130,MATCH($B1141,'Project Pipeline'!$A$7:$A$130,0),1)</f>
        <v>2000</v>
      </c>
      <c r="G1141" s="32">
        <f>INDEX('Project Pipeline'!$B$8:$B$130,MATCH($B1141,'Project Pipeline'!$A$7:$A$130,0)+3,1)*12</f>
        <v>2400</v>
      </c>
      <c r="H1141" s="7">
        <f>(INDEX('Project Pipeline'!$B$8:$B$130,MATCH($B1141,'Project Pipeline'!$A$7:$A$130,0)+6,1)*INDEX('Project Pipeline'!$B$8:$B$130,MATCH($B1141,'Project Pipeline'!$A$7:$A$130,0)+13,1)+INDEX('Project Pipeline'!$B$8:$B$130,MATCH($B1141,'Project Pipeline'!$A$7:$A$130,0)+7,1)*(INDEX('Project Pipeline'!$B$8:$B$130,MATCH($B1141,'Project Pipeline'!$A$7:$A$130,0)+14,1)-INDEX('Project Pipeline'!$B$8:$B$130,MATCH($B1141,'Project Pipeline'!$A$7:$A$130,0)+13,1)))/INDEX('Project Pipeline'!$B$8:$B$130,MATCH($B1141,'Project Pipeline'!$A$7:$A$130,0)+14,1)</f>
        <v>0.75</v>
      </c>
      <c r="I1141" s="6">
        <f>INDEX('Project Pipeline'!$B$8:$B$130,MATCH($B1141,'Project Pipeline'!$A$7:$A$130,0)+13,1)</f>
        <v>21.124739598583997</v>
      </c>
      <c r="J1141" s="6">
        <f>INDEX('Project Pipeline'!$B$8:$B$130,MATCH($B1141,'Project Pipeline'!$A$7:$A$130,0)+14,1)</f>
        <v>60</v>
      </c>
    </row>
    <row r="1142" spans="1:10" x14ac:dyDescent="0.2">
      <c r="A1142" s="604">
        <f t="shared" si="166"/>
        <v>56</v>
      </c>
      <c r="B1142" s="604" t="s">
        <v>14</v>
      </c>
      <c r="C1142" s="2">
        <f t="shared" si="167"/>
        <v>14</v>
      </c>
      <c r="D1142" s="28" t="str">
        <f t="shared" si="163"/>
        <v>056-014</v>
      </c>
      <c r="E1142" s="604">
        <f t="shared" si="168"/>
        <v>48</v>
      </c>
      <c r="F1142" s="32">
        <f>INDEX('Project Pipeline'!$B$8:$B$130,MATCH($B1142,'Project Pipeline'!$A$7:$A$130,0),1)</f>
        <v>2000</v>
      </c>
      <c r="G1142" s="32">
        <f>INDEX('Project Pipeline'!$B$8:$B$130,MATCH($B1142,'Project Pipeline'!$A$7:$A$130,0)+3,1)*12</f>
        <v>2400</v>
      </c>
      <c r="H1142" s="7">
        <f>(INDEX('Project Pipeline'!$B$8:$B$130,MATCH($B1142,'Project Pipeline'!$A$7:$A$130,0)+6,1)*INDEX('Project Pipeline'!$B$8:$B$130,MATCH($B1142,'Project Pipeline'!$A$7:$A$130,0)+13,1)+INDEX('Project Pipeline'!$B$8:$B$130,MATCH($B1142,'Project Pipeline'!$A$7:$A$130,0)+7,1)*(INDEX('Project Pipeline'!$B$8:$B$130,MATCH($B1142,'Project Pipeline'!$A$7:$A$130,0)+14,1)-INDEX('Project Pipeline'!$B$8:$B$130,MATCH($B1142,'Project Pipeline'!$A$7:$A$130,0)+13,1)))/INDEX('Project Pipeline'!$B$8:$B$130,MATCH($B1142,'Project Pipeline'!$A$7:$A$130,0)+14,1)</f>
        <v>0.75</v>
      </c>
      <c r="I1142" s="6">
        <f>INDEX('Project Pipeline'!$B$8:$B$130,MATCH($B1142,'Project Pipeline'!$A$7:$A$130,0)+13,1)</f>
        <v>21.124739598583997</v>
      </c>
      <c r="J1142" s="6">
        <f>INDEX('Project Pipeline'!$B$8:$B$130,MATCH($B1142,'Project Pipeline'!$A$7:$A$130,0)+14,1)</f>
        <v>60</v>
      </c>
    </row>
    <row r="1143" spans="1:10" x14ac:dyDescent="0.2">
      <c r="A1143" s="604">
        <f t="shared" si="166"/>
        <v>56</v>
      </c>
      <c r="B1143" s="604" t="s">
        <v>14</v>
      </c>
      <c r="C1143" s="2">
        <f t="shared" si="167"/>
        <v>15</v>
      </c>
      <c r="D1143" s="28" t="str">
        <f t="shared" si="163"/>
        <v>056-015</v>
      </c>
      <c r="E1143" s="604">
        <f t="shared" si="168"/>
        <v>50</v>
      </c>
      <c r="F1143" s="32">
        <f>INDEX('Project Pipeline'!$B$8:$B$130,MATCH($B1143,'Project Pipeline'!$A$7:$A$130,0),1)</f>
        <v>2000</v>
      </c>
      <c r="G1143" s="32">
        <f>INDEX('Project Pipeline'!$B$8:$B$130,MATCH($B1143,'Project Pipeline'!$A$7:$A$130,0)+3,1)*12</f>
        <v>2400</v>
      </c>
      <c r="H1143" s="7">
        <f>(INDEX('Project Pipeline'!$B$8:$B$130,MATCH($B1143,'Project Pipeline'!$A$7:$A$130,0)+6,1)*INDEX('Project Pipeline'!$B$8:$B$130,MATCH($B1143,'Project Pipeline'!$A$7:$A$130,0)+13,1)+INDEX('Project Pipeline'!$B$8:$B$130,MATCH($B1143,'Project Pipeline'!$A$7:$A$130,0)+7,1)*(INDEX('Project Pipeline'!$B$8:$B$130,MATCH($B1143,'Project Pipeline'!$A$7:$A$130,0)+14,1)-INDEX('Project Pipeline'!$B$8:$B$130,MATCH($B1143,'Project Pipeline'!$A$7:$A$130,0)+13,1)))/INDEX('Project Pipeline'!$B$8:$B$130,MATCH($B1143,'Project Pipeline'!$A$7:$A$130,0)+14,1)</f>
        <v>0.75</v>
      </c>
      <c r="I1143" s="6">
        <f>INDEX('Project Pipeline'!$B$8:$B$130,MATCH($B1143,'Project Pipeline'!$A$7:$A$130,0)+13,1)</f>
        <v>21.124739598583997</v>
      </c>
      <c r="J1143" s="6">
        <f>INDEX('Project Pipeline'!$B$8:$B$130,MATCH($B1143,'Project Pipeline'!$A$7:$A$130,0)+14,1)</f>
        <v>60</v>
      </c>
    </row>
    <row r="1144" spans="1:10" x14ac:dyDescent="0.2">
      <c r="A1144" s="604">
        <f t="shared" si="166"/>
        <v>56</v>
      </c>
      <c r="B1144" s="604" t="s">
        <v>14</v>
      </c>
      <c r="C1144" s="2">
        <f t="shared" si="167"/>
        <v>16</v>
      </c>
      <c r="D1144" s="28" t="str">
        <f t="shared" si="163"/>
        <v>056-016</v>
      </c>
      <c r="E1144" s="604">
        <f t="shared" si="168"/>
        <v>52</v>
      </c>
      <c r="F1144" s="32">
        <f>INDEX('Project Pipeline'!$B$8:$B$130,MATCH($B1144,'Project Pipeline'!$A$7:$A$130,0),1)</f>
        <v>2000</v>
      </c>
      <c r="G1144" s="32">
        <f>INDEX('Project Pipeline'!$B$8:$B$130,MATCH($B1144,'Project Pipeline'!$A$7:$A$130,0)+3,1)*12</f>
        <v>2400</v>
      </c>
      <c r="H1144" s="7">
        <f>(INDEX('Project Pipeline'!$B$8:$B$130,MATCH($B1144,'Project Pipeline'!$A$7:$A$130,0)+6,1)*INDEX('Project Pipeline'!$B$8:$B$130,MATCH($B1144,'Project Pipeline'!$A$7:$A$130,0)+13,1)+INDEX('Project Pipeline'!$B$8:$B$130,MATCH($B1144,'Project Pipeline'!$A$7:$A$130,0)+7,1)*(INDEX('Project Pipeline'!$B$8:$B$130,MATCH($B1144,'Project Pipeline'!$A$7:$A$130,0)+14,1)-INDEX('Project Pipeline'!$B$8:$B$130,MATCH($B1144,'Project Pipeline'!$A$7:$A$130,0)+13,1)))/INDEX('Project Pipeline'!$B$8:$B$130,MATCH($B1144,'Project Pipeline'!$A$7:$A$130,0)+14,1)</f>
        <v>0.75</v>
      </c>
      <c r="I1144" s="6">
        <f>INDEX('Project Pipeline'!$B$8:$B$130,MATCH($B1144,'Project Pipeline'!$A$7:$A$130,0)+13,1)</f>
        <v>21.124739598583997</v>
      </c>
      <c r="J1144" s="6">
        <f>INDEX('Project Pipeline'!$B$8:$B$130,MATCH($B1144,'Project Pipeline'!$A$7:$A$130,0)+14,1)</f>
        <v>60</v>
      </c>
    </row>
    <row r="1145" spans="1:10" x14ac:dyDescent="0.2">
      <c r="A1145" s="604">
        <f t="shared" si="166"/>
        <v>56</v>
      </c>
      <c r="B1145" s="604" t="s">
        <v>14</v>
      </c>
      <c r="C1145" s="2">
        <f t="shared" si="167"/>
        <v>17</v>
      </c>
      <c r="D1145" s="28" t="str">
        <f t="shared" si="163"/>
        <v>056-017</v>
      </c>
      <c r="E1145" s="604">
        <f t="shared" si="168"/>
        <v>54</v>
      </c>
      <c r="F1145" s="32">
        <f>INDEX('Project Pipeline'!$B$8:$B$130,MATCH($B1145,'Project Pipeline'!$A$7:$A$130,0),1)</f>
        <v>2000</v>
      </c>
      <c r="G1145" s="32">
        <f>INDEX('Project Pipeline'!$B$8:$B$130,MATCH($B1145,'Project Pipeline'!$A$7:$A$130,0)+3,1)*12</f>
        <v>2400</v>
      </c>
      <c r="H1145" s="7">
        <f>(INDEX('Project Pipeline'!$B$8:$B$130,MATCH($B1145,'Project Pipeline'!$A$7:$A$130,0)+6,1)*INDEX('Project Pipeline'!$B$8:$B$130,MATCH($B1145,'Project Pipeline'!$A$7:$A$130,0)+13,1)+INDEX('Project Pipeline'!$B$8:$B$130,MATCH($B1145,'Project Pipeline'!$A$7:$A$130,0)+7,1)*(INDEX('Project Pipeline'!$B$8:$B$130,MATCH($B1145,'Project Pipeline'!$A$7:$A$130,0)+14,1)-INDEX('Project Pipeline'!$B$8:$B$130,MATCH($B1145,'Project Pipeline'!$A$7:$A$130,0)+13,1)))/INDEX('Project Pipeline'!$B$8:$B$130,MATCH($B1145,'Project Pipeline'!$A$7:$A$130,0)+14,1)</f>
        <v>0.75</v>
      </c>
      <c r="I1145" s="6">
        <f>INDEX('Project Pipeline'!$B$8:$B$130,MATCH($B1145,'Project Pipeline'!$A$7:$A$130,0)+13,1)</f>
        <v>21.124739598583997</v>
      </c>
      <c r="J1145" s="6">
        <f>INDEX('Project Pipeline'!$B$8:$B$130,MATCH($B1145,'Project Pipeline'!$A$7:$A$130,0)+14,1)</f>
        <v>60</v>
      </c>
    </row>
    <row r="1146" spans="1:10" x14ac:dyDescent="0.2">
      <c r="A1146" s="604">
        <f t="shared" si="166"/>
        <v>56</v>
      </c>
      <c r="B1146" s="604" t="s">
        <v>14</v>
      </c>
      <c r="C1146" s="2">
        <f t="shared" si="167"/>
        <v>18</v>
      </c>
      <c r="D1146" s="28" t="str">
        <f t="shared" si="163"/>
        <v>056-018</v>
      </c>
      <c r="E1146" s="604">
        <f t="shared" si="168"/>
        <v>56</v>
      </c>
      <c r="F1146" s="32">
        <f>INDEX('Project Pipeline'!$B$8:$B$130,MATCH($B1146,'Project Pipeline'!$A$7:$A$130,0),1)</f>
        <v>2000</v>
      </c>
      <c r="G1146" s="32">
        <f>INDEX('Project Pipeline'!$B$8:$B$130,MATCH($B1146,'Project Pipeline'!$A$7:$A$130,0)+3,1)*12</f>
        <v>2400</v>
      </c>
      <c r="H1146" s="7">
        <f>(INDEX('Project Pipeline'!$B$8:$B$130,MATCH($B1146,'Project Pipeline'!$A$7:$A$130,0)+6,1)*INDEX('Project Pipeline'!$B$8:$B$130,MATCH($B1146,'Project Pipeline'!$A$7:$A$130,0)+13,1)+INDEX('Project Pipeline'!$B$8:$B$130,MATCH($B1146,'Project Pipeline'!$A$7:$A$130,0)+7,1)*(INDEX('Project Pipeline'!$B$8:$B$130,MATCH($B1146,'Project Pipeline'!$A$7:$A$130,0)+14,1)-INDEX('Project Pipeline'!$B$8:$B$130,MATCH($B1146,'Project Pipeline'!$A$7:$A$130,0)+13,1)))/INDEX('Project Pipeline'!$B$8:$B$130,MATCH($B1146,'Project Pipeline'!$A$7:$A$130,0)+14,1)</f>
        <v>0.75</v>
      </c>
      <c r="I1146" s="6">
        <f>INDEX('Project Pipeline'!$B$8:$B$130,MATCH($B1146,'Project Pipeline'!$A$7:$A$130,0)+13,1)</f>
        <v>21.124739598583997</v>
      </c>
      <c r="J1146" s="6">
        <f>INDEX('Project Pipeline'!$B$8:$B$130,MATCH($B1146,'Project Pipeline'!$A$7:$A$130,0)+14,1)</f>
        <v>60</v>
      </c>
    </row>
    <row r="1147" spans="1:10" x14ac:dyDescent="0.2">
      <c r="A1147" s="604">
        <f t="shared" si="166"/>
        <v>56</v>
      </c>
      <c r="B1147" s="604" t="s">
        <v>41</v>
      </c>
      <c r="C1147" s="2">
        <f t="shared" si="167"/>
        <v>19</v>
      </c>
      <c r="D1147" s="28" t="str">
        <f t="shared" si="163"/>
        <v>056-019</v>
      </c>
      <c r="E1147" s="604">
        <f t="shared" si="168"/>
        <v>50</v>
      </c>
      <c r="F1147" s="32">
        <f>INDEX('Project Pipeline'!$B$8:$B$130,MATCH($B1147,'Project Pipeline'!$A$7:$A$130,0),1)</f>
        <v>25000</v>
      </c>
      <c r="G1147" s="32">
        <f>INDEX('Project Pipeline'!$B$8:$B$130,MATCH($B1147,'Project Pipeline'!$A$7:$A$130,0)+3,1)*12</f>
        <v>24000</v>
      </c>
      <c r="H1147" s="7">
        <f>(INDEX('Project Pipeline'!$B$8:$B$130,MATCH($B1147,'Project Pipeline'!$A$7:$A$130,0)+6,1)*INDEX('Project Pipeline'!$B$8:$B$130,MATCH($B1147,'Project Pipeline'!$A$7:$A$130,0)+13,1)+INDEX('Project Pipeline'!$B$8:$B$130,MATCH($B1147,'Project Pipeline'!$A$7:$A$130,0)+7,1)*(INDEX('Project Pipeline'!$B$8:$B$130,MATCH($B1147,'Project Pipeline'!$A$7:$A$130,0)+14,1)-INDEX('Project Pipeline'!$B$8:$B$130,MATCH($B1147,'Project Pipeline'!$A$7:$A$130,0)+13,1)))/INDEX('Project Pipeline'!$B$8:$B$130,MATCH($B1147,'Project Pipeline'!$A$7:$A$130,0)+14,1)</f>
        <v>0.74999999999999989</v>
      </c>
      <c r="I1147" s="6">
        <f>INDEX('Project Pipeline'!$B$8:$B$130,MATCH($B1147,'Project Pipeline'!$A$7:$A$130,0)+13,1)</f>
        <v>26.772988721793375</v>
      </c>
      <c r="J1147" s="6">
        <f>INDEX('Project Pipeline'!$B$8:$B$130,MATCH($B1147,'Project Pipeline'!$A$7:$A$130,0)+14,1)</f>
        <v>120</v>
      </c>
    </row>
    <row r="1148" spans="1:10" x14ac:dyDescent="0.2">
      <c r="A1148" s="604">
        <f t="shared" si="166"/>
        <v>56</v>
      </c>
      <c r="B1148" s="604" t="s">
        <v>41</v>
      </c>
      <c r="C1148" s="2">
        <f t="shared" si="167"/>
        <v>20</v>
      </c>
      <c r="D1148" s="28" t="str">
        <f t="shared" si="163"/>
        <v>056-020</v>
      </c>
      <c r="E1148" s="604">
        <f t="shared" si="168"/>
        <v>56</v>
      </c>
      <c r="F1148" s="32">
        <f>INDEX('Project Pipeline'!$B$8:$B$130,MATCH($B1148,'Project Pipeline'!$A$7:$A$130,0),1)</f>
        <v>25000</v>
      </c>
      <c r="G1148" s="32">
        <f>INDEX('Project Pipeline'!$B$8:$B$130,MATCH($B1148,'Project Pipeline'!$A$7:$A$130,0)+3,1)*12</f>
        <v>24000</v>
      </c>
      <c r="H1148" s="7">
        <f>(INDEX('Project Pipeline'!$B$8:$B$130,MATCH($B1148,'Project Pipeline'!$A$7:$A$130,0)+6,1)*INDEX('Project Pipeline'!$B$8:$B$130,MATCH($B1148,'Project Pipeline'!$A$7:$A$130,0)+13,1)+INDEX('Project Pipeline'!$B$8:$B$130,MATCH($B1148,'Project Pipeline'!$A$7:$A$130,0)+7,1)*(INDEX('Project Pipeline'!$B$8:$B$130,MATCH($B1148,'Project Pipeline'!$A$7:$A$130,0)+14,1)-INDEX('Project Pipeline'!$B$8:$B$130,MATCH($B1148,'Project Pipeline'!$A$7:$A$130,0)+13,1)))/INDEX('Project Pipeline'!$B$8:$B$130,MATCH($B1148,'Project Pipeline'!$A$7:$A$130,0)+14,1)</f>
        <v>0.74999999999999989</v>
      </c>
      <c r="I1148" s="6">
        <f>INDEX('Project Pipeline'!$B$8:$B$130,MATCH($B1148,'Project Pipeline'!$A$7:$A$130,0)+13,1)</f>
        <v>26.772988721793375</v>
      </c>
      <c r="J1148" s="6">
        <f>INDEX('Project Pipeline'!$B$8:$B$130,MATCH($B1148,'Project Pipeline'!$A$7:$A$130,0)+14,1)</f>
        <v>120</v>
      </c>
    </row>
    <row r="1149" spans="1:10" x14ac:dyDescent="0.2">
      <c r="A1149" s="604">
        <f>A1129+1</f>
        <v>57</v>
      </c>
      <c r="B1149" s="604" t="s">
        <v>15</v>
      </c>
      <c r="C1149" s="2">
        <v>1</v>
      </c>
      <c r="D1149" s="28" t="str">
        <f t="shared" si="163"/>
        <v>057-001</v>
      </c>
      <c r="E1149" s="604">
        <f t="shared" si="168"/>
        <v>45</v>
      </c>
      <c r="F1149" s="32">
        <f>INDEX('Project Pipeline'!$B$8:$B$130,MATCH($B1149,'Project Pipeline'!$A$7:$A$130,0),1)</f>
        <v>15000</v>
      </c>
      <c r="G1149" s="32">
        <f>INDEX('Project Pipeline'!$B$8:$B$130,MATCH($B1149,'Project Pipeline'!$A$7:$A$130,0)+3,1)*12</f>
        <v>6000</v>
      </c>
      <c r="H1149" s="7">
        <f>(INDEX('Project Pipeline'!$B$8:$B$130,MATCH($B1149,'Project Pipeline'!$A$7:$A$130,0)+6,1)*INDEX('Project Pipeline'!$B$8:$B$130,MATCH($B1149,'Project Pipeline'!$A$7:$A$130,0)+13,1)+INDEX('Project Pipeline'!$B$8:$B$130,MATCH($B1149,'Project Pipeline'!$A$7:$A$130,0)+7,1)*(INDEX('Project Pipeline'!$B$8:$B$130,MATCH($B1149,'Project Pipeline'!$A$7:$A$130,0)+14,1)-INDEX('Project Pipeline'!$B$8:$B$130,MATCH($B1149,'Project Pipeline'!$A$7:$A$130,0)+13,1)))/INDEX('Project Pipeline'!$B$8:$B$130,MATCH($B1149,'Project Pipeline'!$A$7:$A$130,0)+14,1)</f>
        <v>0.75</v>
      </c>
      <c r="I1149" s="6">
        <f>INDEX('Project Pipeline'!$B$8:$B$130,MATCH($B1149,'Project Pipeline'!$A$7:$A$130,0)+13,1)</f>
        <v>71.513178015521419</v>
      </c>
      <c r="J1149" s="6">
        <f>INDEX('Project Pipeline'!$B$8:$B$130,MATCH($B1149,'Project Pipeline'!$A$7:$A$130,0)+14,1)</f>
        <v>96</v>
      </c>
    </row>
    <row r="1150" spans="1:10" x14ac:dyDescent="0.2">
      <c r="A1150" s="604">
        <f t="shared" ref="A1150:A1168" si="169">A1130+1</f>
        <v>57</v>
      </c>
      <c r="B1150" s="604" t="s">
        <v>15</v>
      </c>
      <c r="C1150" s="2">
        <f t="shared" ref="C1150:C1168" si="170">C1149+1</f>
        <v>2</v>
      </c>
      <c r="D1150" s="28" t="str">
        <f t="shared" si="163"/>
        <v>057-002</v>
      </c>
      <c r="E1150" s="604">
        <f t="shared" si="168"/>
        <v>49</v>
      </c>
      <c r="F1150" s="32">
        <f>INDEX('Project Pipeline'!$B$8:$B$130,MATCH($B1150,'Project Pipeline'!$A$7:$A$130,0),1)</f>
        <v>15000</v>
      </c>
      <c r="G1150" s="32">
        <f>INDEX('Project Pipeline'!$B$8:$B$130,MATCH($B1150,'Project Pipeline'!$A$7:$A$130,0)+3,1)*12</f>
        <v>6000</v>
      </c>
      <c r="H1150" s="7">
        <f>(INDEX('Project Pipeline'!$B$8:$B$130,MATCH($B1150,'Project Pipeline'!$A$7:$A$130,0)+6,1)*INDEX('Project Pipeline'!$B$8:$B$130,MATCH($B1150,'Project Pipeline'!$A$7:$A$130,0)+13,1)+INDEX('Project Pipeline'!$B$8:$B$130,MATCH($B1150,'Project Pipeline'!$A$7:$A$130,0)+7,1)*(INDEX('Project Pipeline'!$B$8:$B$130,MATCH($B1150,'Project Pipeline'!$A$7:$A$130,0)+14,1)-INDEX('Project Pipeline'!$B$8:$B$130,MATCH($B1150,'Project Pipeline'!$A$7:$A$130,0)+13,1)))/INDEX('Project Pipeline'!$B$8:$B$130,MATCH($B1150,'Project Pipeline'!$A$7:$A$130,0)+14,1)</f>
        <v>0.75</v>
      </c>
      <c r="I1150" s="6">
        <f>INDEX('Project Pipeline'!$B$8:$B$130,MATCH($B1150,'Project Pipeline'!$A$7:$A$130,0)+13,1)</f>
        <v>71.513178015521419</v>
      </c>
      <c r="J1150" s="6">
        <f>INDEX('Project Pipeline'!$B$8:$B$130,MATCH($B1150,'Project Pipeline'!$A$7:$A$130,0)+14,1)</f>
        <v>96</v>
      </c>
    </row>
    <row r="1151" spans="1:10" x14ac:dyDescent="0.2">
      <c r="A1151" s="604">
        <f t="shared" si="169"/>
        <v>57</v>
      </c>
      <c r="B1151" s="604" t="s">
        <v>15</v>
      </c>
      <c r="C1151" s="2">
        <f t="shared" si="170"/>
        <v>3</v>
      </c>
      <c r="D1151" s="28" t="str">
        <f t="shared" si="163"/>
        <v>057-003</v>
      </c>
      <c r="E1151" s="604">
        <f t="shared" si="168"/>
        <v>52</v>
      </c>
      <c r="F1151" s="32">
        <f>INDEX('Project Pipeline'!$B$8:$B$130,MATCH($B1151,'Project Pipeline'!$A$7:$A$130,0),1)</f>
        <v>15000</v>
      </c>
      <c r="G1151" s="32">
        <f>INDEX('Project Pipeline'!$B$8:$B$130,MATCH($B1151,'Project Pipeline'!$A$7:$A$130,0)+3,1)*12</f>
        <v>6000</v>
      </c>
      <c r="H1151" s="7">
        <f>(INDEX('Project Pipeline'!$B$8:$B$130,MATCH($B1151,'Project Pipeline'!$A$7:$A$130,0)+6,1)*INDEX('Project Pipeline'!$B$8:$B$130,MATCH($B1151,'Project Pipeline'!$A$7:$A$130,0)+13,1)+INDEX('Project Pipeline'!$B$8:$B$130,MATCH($B1151,'Project Pipeline'!$A$7:$A$130,0)+7,1)*(INDEX('Project Pipeline'!$B$8:$B$130,MATCH($B1151,'Project Pipeline'!$A$7:$A$130,0)+14,1)-INDEX('Project Pipeline'!$B$8:$B$130,MATCH($B1151,'Project Pipeline'!$A$7:$A$130,0)+13,1)))/INDEX('Project Pipeline'!$B$8:$B$130,MATCH($B1151,'Project Pipeline'!$A$7:$A$130,0)+14,1)</f>
        <v>0.75</v>
      </c>
      <c r="I1151" s="6">
        <f>INDEX('Project Pipeline'!$B$8:$B$130,MATCH($B1151,'Project Pipeline'!$A$7:$A$130,0)+13,1)</f>
        <v>71.513178015521419</v>
      </c>
      <c r="J1151" s="6">
        <f>INDEX('Project Pipeline'!$B$8:$B$130,MATCH($B1151,'Project Pipeline'!$A$7:$A$130,0)+14,1)</f>
        <v>96</v>
      </c>
    </row>
    <row r="1152" spans="1:10" x14ac:dyDescent="0.2">
      <c r="A1152" s="604">
        <f t="shared" si="169"/>
        <v>57</v>
      </c>
      <c r="B1152" s="604" t="s">
        <v>15</v>
      </c>
      <c r="C1152" s="2">
        <f t="shared" si="170"/>
        <v>4</v>
      </c>
      <c r="D1152" s="28" t="str">
        <f t="shared" si="163"/>
        <v>057-004</v>
      </c>
      <c r="E1152" s="604">
        <f t="shared" si="168"/>
        <v>54</v>
      </c>
      <c r="F1152" s="32">
        <f>INDEX('Project Pipeline'!$B$8:$B$130,MATCH($B1152,'Project Pipeline'!$A$7:$A$130,0),1)</f>
        <v>15000</v>
      </c>
      <c r="G1152" s="32">
        <f>INDEX('Project Pipeline'!$B$8:$B$130,MATCH($B1152,'Project Pipeline'!$A$7:$A$130,0)+3,1)*12</f>
        <v>6000</v>
      </c>
      <c r="H1152" s="7">
        <f>(INDEX('Project Pipeline'!$B$8:$B$130,MATCH($B1152,'Project Pipeline'!$A$7:$A$130,0)+6,1)*INDEX('Project Pipeline'!$B$8:$B$130,MATCH($B1152,'Project Pipeline'!$A$7:$A$130,0)+13,1)+INDEX('Project Pipeline'!$B$8:$B$130,MATCH($B1152,'Project Pipeline'!$A$7:$A$130,0)+7,1)*(INDEX('Project Pipeline'!$B$8:$B$130,MATCH($B1152,'Project Pipeline'!$A$7:$A$130,0)+14,1)-INDEX('Project Pipeline'!$B$8:$B$130,MATCH($B1152,'Project Pipeline'!$A$7:$A$130,0)+13,1)))/INDEX('Project Pipeline'!$B$8:$B$130,MATCH($B1152,'Project Pipeline'!$A$7:$A$130,0)+14,1)</f>
        <v>0.75</v>
      </c>
      <c r="I1152" s="6">
        <f>INDEX('Project Pipeline'!$B$8:$B$130,MATCH($B1152,'Project Pipeline'!$A$7:$A$130,0)+13,1)</f>
        <v>71.513178015521419</v>
      </c>
      <c r="J1152" s="6">
        <f>INDEX('Project Pipeline'!$B$8:$B$130,MATCH($B1152,'Project Pipeline'!$A$7:$A$130,0)+14,1)</f>
        <v>96</v>
      </c>
    </row>
    <row r="1153" spans="1:10" x14ac:dyDescent="0.2">
      <c r="A1153" s="604">
        <f t="shared" si="169"/>
        <v>57</v>
      </c>
      <c r="B1153" s="604" t="s">
        <v>463</v>
      </c>
      <c r="C1153" s="2">
        <f t="shared" si="170"/>
        <v>5</v>
      </c>
      <c r="D1153" s="28" t="str">
        <f t="shared" si="163"/>
        <v>057-005</v>
      </c>
      <c r="E1153" s="604">
        <f t="shared" si="168"/>
        <v>55</v>
      </c>
      <c r="F1153" s="32">
        <f>INDEX('Project Pipeline'!$B$8:$B$130,MATCH($B1153,'Project Pipeline'!$A$7:$A$130,0),1)</f>
        <v>20000</v>
      </c>
      <c r="G1153" s="32">
        <f>INDEX('Project Pipeline'!$B$8:$B$130,MATCH($B1153,'Project Pipeline'!$A$7:$A$130,0)+3,1)*12</f>
        <v>30000</v>
      </c>
      <c r="H1153" s="7">
        <f>(INDEX('Project Pipeline'!$B$8:$B$130,MATCH($B1153,'Project Pipeline'!$A$7:$A$130,0)+6,1)*INDEX('Project Pipeline'!$B$8:$B$130,MATCH($B1153,'Project Pipeline'!$A$7:$A$130,0)+13,1)+INDEX('Project Pipeline'!$B$8:$B$130,MATCH($B1153,'Project Pipeline'!$A$7:$A$130,0)+7,1)*(INDEX('Project Pipeline'!$B$8:$B$130,MATCH($B1153,'Project Pipeline'!$A$7:$A$130,0)+14,1)-INDEX('Project Pipeline'!$B$8:$B$130,MATCH($B1153,'Project Pipeline'!$A$7:$A$130,0)+13,1)))/INDEX('Project Pipeline'!$B$8:$B$130,MATCH($B1153,'Project Pipeline'!$A$7:$A$130,0)+14,1)</f>
        <v>0.75</v>
      </c>
      <c r="I1153" s="6">
        <f>INDEX('Project Pipeline'!$B$8:$B$130,MATCH($B1153,'Project Pipeline'!$A$7:$A$130,0)+13,1)</f>
        <v>28.691659673197091</v>
      </c>
      <c r="J1153" s="6">
        <f>INDEX('Project Pipeline'!$B$8:$B$130,MATCH($B1153,'Project Pipeline'!$A$7:$A$130,0)+14,1)</f>
        <v>60</v>
      </c>
    </row>
    <row r="1154" spans="1:10" x14ac:dyDescent="0.2">
      <c r="A1154" s="604">
        <f t="shared" si="169"/>
        <v>57</v>
      </c>
      <c r="B1154" s="604" t="s">
        <v>463</v>
      </c>
      <c r="C1154" s="2">
        <f t="shared" si="170"/>
        <v>6</v>
      </c>
      <c r="D1154" s="28" t="str">
        <f t="shared" si="163"/>
        <v>057-006</v>
      </c>
      <c r="E1154" s="604">
        <f t="shared" si="168"/>
        <v>55</v>
      </c>
      <c r="F1154" s="32">
        <f>INDEX('Project Pipeline'!$B$8:$B$130,MATCH($B1154,'Project Pipeline'!$A$7:$A$130,0),1)</f>
        <v>20000</v>
      </c>
      <c r="G1154" s="32">
        <f>INDEX('Project Pipeline'!$B$8:$B$130,MATCH($B1154,'Project Pipeline'!$A$7:$A$130,0)+3,1)*12</f>
        <v>30000</v>
      </c>
      <c r="H1154" s="7">
        <f>(INDEX('Project Pipeline'!$B$8:$B$130,MATCH($B1154,'Project Pipeline'!$A$7:$A$130,0)+6,1)*INDEX('Project Pipeline'!$B$8:$B$130,MATCH($B1154,'Project Pipeline'!$A$7:$A$130,0)+13,1)+INDEX('Project Pipeline'!$B$8:$B$130,MATCH($B1154,'Project Pipeline'!$A$7:$A$130,0)+7,1)*(INDEX('Project Pipeline'!$B$8:$B$130,MATCH($B1154,'Project Pipeline'!$A$7:$A$130,0)+14,1)-INDEX('Project Pipeline'!$B$8:$B$130,MATCH($B1154,'Project Pipeline'!$A$7:$A$130,0)+13,1)))/INDEX('Project Pipeline'!$B$8:$B$130,MATCH($B1154,'Project Pipeline'!$A$7:$A$130,0)+14,1)</f>
        <v>0.75</v>
      </c>
      <c r="I1154" s="6">
        <f>INDEX('Project Pipeline'!$B$8:$B$130,MATCH($B1154,'Project Pipeline'!$A$7:$A$130,0)+13,1)</f>
        <v>28.691659673197091</v>
      </c>
      <c r="J1154" s="6">
        <f>INDEX('Project Pipeline'!$B$8:$B$130,MATCH($B1154,'Project Pipeline'!$A$7:$A$130,0)+14,1)</f>
        <v>60</v>
      </c>
    </row>
    <row r="1155" spans="1:10" x14ac:dyDescent="0.2">
      <c r="A1155" s="604">
        <f t="shared" si="169"/>
        <v>57</v>
      </c>
      <c r="B1155" s="604" t="s">
        <v>463</v>
      </c>
      <c r="C1155" s="2">
        <f t="shared" si="170"/>
        <v>7</v>
      </c>
      <c r="D1155" s="28" t="str">
        <f t="shared" si="163"/>
        <v>057-007</v>
      </c>
      <c r="E1155" s="604">
        <f t="shared" si="168"/>
        <v>56</v>
      </c>
      <c r="F1155" s="32">
        <f>INDEX('Project Pipeline'!$B$8:$B$130,MATCH($B1155,'Project Pipeline'!$A$7:$A$130,0),1)</f>
        <v>20000</v>
      </c>
      <c r="G1155" s="32">
        <f>INDEX('Project Pipeline'!$B$8:$B$130,MATCH($B1155,'Project Pipeline'!$A$7:$A$130,0)+3,1)*12</f>
        <v>30000</v>
      </c>
      <c r="H1155" s="7">
        <f>(INDEX('Project Pipeline'!$B$8:$B$130,MATCH($B1155,'Project Pipeline'!$A$7:$A$130,0)+6,1)*INDEX('Project Pipeline'!$B$8:$B$130,MATCH($B1155,'Project Pipeline'!$A$7:$A$130,0)+13,1)+INDEX('Project Pipeline'!$B$8:$B$130,MATCH($B1155,'Project Pipeline'!$A$7:$A$130,0)+7,1)*(INDEX('Project Pipeline'!$B$8:$B$130,MATCH($B1155,'Project Pipeline'!$A$7:$A$130,0)+14,1)-INDEX('Project Pipeline'!$B$8:$B$130,MATCH($B1155,'Project Pipeline'!$A$7:$A$130,0)+13,1)))/INDEX('Project Pipeline'!$B$8:$B$130,MATCH($B1155,'Project Pipeline'!$A$7:$A$130,0)+14,1)</f>
        <v>0.75</v>
      </c>
      <c r="I1155" s="6">
        <f>INDEX('Project Pipeline'!$B$8:$B$130,MATCH($B1155,'Project Pipeline'!$A$7:$A$130,0)+13,1)</f>
        <v>28.691659673197091</v>
      </c>
      <c r="J1155" s="6">
        <f>INDEX('Project Pipeline'!$B$8:$B$130,MATCH($B1155,'Project Pipeline'!$A$7:$A$130,0)+14,1)</f>
        <v>60</v>
      </c>
    </row>
    <row r="1156" spans="1:10" x14ac:dyDescent="0.2">
      <c r="A1156" s="604">
        <f t="shared" si="169"/>
        <v>57</v>
      </c>
      <c r="B1156" s="604" t="s">
        <v>463</v>
      </c>
      <c r="C1156" s="2">
        <f t="shared" si="170"/>
        <v>8</v>
      </c>
      <c r="D1156" s="28" t="str">
        <f t="shared" si="163"/>
        <v>057-008</v>
      </c>
      <c r="E1156" s="604">
        <f t="shared" si="168"/>
        <v>56</v>
      </c>
      <c r="F1156" s="32">
        <f>INDEX('Project Pipeline'!$B$8:$B$130,MATCH($B1156,'Project Pipeline'!$A$7:$A$130,0),1)</f>
        <v>20000</v>
      </c>
      <c r="G1156" s="32">
        <f>INDEX('Project Pipeline'!$B$8:$B$130,MATCH($B1156,'Project Pipeline'!$A$7:$A$130,0)+3,1)*12</f>
        <v>30000</v>
      </c>
      <c r="H1156" s="7">
        <f>(INDEX('Project Pipeline'!$B$8:$B$130,MATCH($B1156,'Project Pipeline'!$A$7:$A$130,0)+6,1)*INDEX('Project Pipeline'!$B$8:$B$130,MATCH($B1156,'Project Pipeline'!$A$7:$A$130,0)+13,1)+INDEX('Project Pipeline'!$B$8:$B$130,MATCH($B1156,'Project Pipeline'!$A$7:$A$130,0)+7,1)*(INDEX('Project Pipeline'!$B$8:$B$130,MATCH($B1156,'Project Pipeline'!$A$7:$A$130,0)+14,1)-INDEX('Project Pipeline'!$B$8:$B$130,MATCH($B1156,'Project Pipeline'!$A$7:$A$130,0)+13,1)))/INDEX('Project Pipeline'!$B$8:$B$130,MATCH($B1156,'Project Pipeline'!$A$7:$A$130,0)+14,1)</f>
        <v>0.75</v>
      </c>
      <c r="I1156" s="6">
        <f>INDEX('Project Pipeline'!$B$8:$B$130,MATCH($B1156,'Project Pipeline'!$A$7:$A$130,0)+13,1)</f>
        <v>28.691659673197091</v>
      </c>
      <c r="J1156" s="6">
        <f>INDEX('Project Pipeline'!$B$8:$B$130,MATCH($B1156,'Project Pipeline'!$A$7:$A$130,0)+14,1)</f>
        <v>60</v>
      </c>
    </row>
    <row r="1157" spans="1:10" x14ac:dyDescent="0.2">
      <c r="A1157" s="604">
        <f t="shared" si="169"/>
        <v>57</v>
      </c>
      <c r="B1157" s="604" t="s">
        <v>464</v>
      </c>
      <c r="C1157" s="2">
        <f t="shared" si="170"/>
        <v>9</v>
      </c>
      <c r="D1157" s="28" t="str">
        <f t="shared" si="163"/>
        <v>057-009</v>
      </c>
      <c r="E1157" s="604">
        <f t="shared" si="168"/>
        <v>47</v>
      </c>
      <c r="F1157" s="32">
        <f>INDEX('Project Pipeline'!$B$8:$B$130,MATCH($B1157,'Project Pipeline'!$A$7:$A$130,0),1)</f>
        <v>10000</v>
      </c>
      <c r="G1157" s="32">
        <f>INDEX('Project Pipeline'!$B$8:$B$130,MATCH($B1157,'Project Pipeline'!$A$7:$A$130,0)+3,1)*12</f>
        <v>4800</v>
      </c>
      <c r="H1157" s="7">
        <f>(INDEX('Project Pipeline'!$B$8:$B$130,MATCH($B1157,'Project Pipeline'!$A$7:$A$130,0)+6,1)*INDEX('Project Pipeline'!$B$8:$B$130,MATCH($B1157,'Project Pipeline'!$A$7:$A$130,0)+13,1)+INDEX('Project Pipeline'!$B$8:$B$130,MATCH($B1157,'Project Pipeline'!$A$7:$A$130,0)+7,1)*(INDEX('Project Pipeline'!$B$8:$B$130,MATCH($B1157,'Project Pipeline'!$A$7:$A$130,0)+14,1)-INDEX('Project Pipeline'!$B$8:$B$130,MATCH($B1157,'Project Pipeline'!$A$7:$A$130,0)+13,1)))/INDEX('Project Pipeline'!$B$8:$B$130,MATCH($B1157,'Project Pipeline'!$A$7:$A$130,0)+14,1)</f>
        <v>0.75</v>
      </c>
      <c r="I1157" s="6">
        <f>INDEX('Project Pipeline'!$B$8:$B$130,MATCH($B1157,'Project Pipeline'!$A$7:$A$130,0)+13,1)</f>
        <v>57.680135957776329</v>
      </c>
      <c r="J1157" s="6">
        <f>INDEX('Project Pipeline'!$B$8:$B$130,MATCH($B1157,'Project Pipeline'!$A$7:$A$130,0)+14,1)</f>
        <v>60</v>
      </c>
    </row>
    <row r="1158" spans="1:10" x14ac:dyDescent="0.2">
      <c r="A1158" s="604">
        <f t="shared" si="169"/>
        <v>57</v>
      </c>
      <c r="B1158" s="604" t="s">
        <v>464</v>
      </c>
      <c r="C1158" s="2">
        <f t="shared" si="170"/>
        <v>10</v>
      </c>
      <c r="D1158" s="28" t="str">
        <f t="shared" si="163"/>
        <v>057-010</v>
      </c>
      <c r="E1158" s="604">
        <f t="shared" si="168"/>
        <v>50</v>
      </c>
      <c r="F1158" s="32">
        <f>INDEX('Project Pipeline'!$B$8:$B$130,MATCH($B1158,'Project Pipeline'!$A$7:$A$130,0),1)</f>
        <v>10000</v>
      </c>
      <c r="G1158" s="32">
        <f>INDEX('Project Pipeline'!$B$8:$B$130,MATCH($B1158,'Project Pipeline'!$A$7:$A$130,0)+3,1)*12</f>
        <v>4800</v>
      </c>
      <c r="H1158" s="7">
        <f>(INDEX('Project Pipeline'!$B$8:$B$130,MATCH($B1158,'Project Pipeline'!$A$7:$A$130,0)+6,1)*INDEX('Project Pipeline'!$B$8:$B$130,MATCH($B1158,'Project Pipeline'!$A$7:$A$130,0)+13,1)+INDEX('Project Pipeline'!$B$8:$B$130,MATCH($B1158,'Project Pipeline'!$A$7:$A$130,0)+7,1)*(INDEX('Project Pipeline'!$B$8:$B$130,MATCH($B1158,'Project Pipeline'!$A$7:$A$130,0)+14,1)-INDEX('Project Pipeline'!$B$8:$B$130,MATCH($B1158,'Project Pipeline'!$A$7:$A$130,0)+13,1)))/INDEX('Project Pipeline'!$B$8:$B$130,MATCH($B1158,'Project Pipeline'!$A$7:$A$130,0)+14,1)</f>
        <v>0.75</v>
      </c>
      <c r="I1158" s="6">
        <f>INDEX('Project Pipeline'!$B$8:$B$130,MATCH($B1158,'Project Pipeline'!$A$7:$A$130,0)+13,1)</f>
        <v>57.680135957776329</v>
      </c>
      <c r="J1158" s="6">
        <f>INDEX('Project Pipeline'!$B$8:$B$130,MATCH($B1158,'Project Pipeline'!$A$7:$A$130,0)+14,1)</f>
        <v>60</v>
      </c>
    </row>
    <row r="1159" spans="1:10" x14ac:dyDescent="0.2">
      <c r="A1159" s="604">
        <f t="shared" si="169"/>
        <v>57</v>
      </c>
      <c r="B1159" s="604" t="s">
        <v>464</v>
      </c>
      <c r="C1159" s="2">
        <f t="shared" si="170"/>
        <v>11</v>
      </c>
      <c r="D1159" s="28" t="str">
        <f t="shared" si="163"/>
        <v>057-011</v>
      </c>
      <c r="E1159" s="604">
        <f t="shared" si="168"/>
        <v>53</v>
      </c>
      <c r="F1159" s="32">
        <f>INDEX('Project Pipeline'!$B$8:$B$130,MATCH($B1159,'Project Pipeline'!$A$7:$A$130,0),1)</f>
        <v>10000</v>
      </c>
      <c r="G1159" s="32">
        <f>INDEX('Project Pipeline'!$B$8:$B$130,MATCH($B1159,'Project Pipeline'!$A$7:$A$130,0)+3,1)*12</f>
        <v>4800</v>
      </c>
      <c r="H1159" s="7">
        <f>(INDEX('Project Pipeline'!$B$8:$B$130,MATCH($B1159,'Project Pipeline'!$A$7:$A$130,0)+6,1)*INDEX('Project Pipeline'!$B$8:$B$130,MATCH($B1159,'Project Pipeline'!$A$7:$A$130,0)+13,1)+INDEX('Project Pipeline'!$B$8:$B$130,MATCH($B1159,'Project Pipeline'!$A$7:$A$130,0)+7,1)*(INDEX('Project Pipeline'!$B$8:$B$130,MATCH($B1159,'Project Pipeline'!$A$7:$A$130,0)+14,1)-INDEX('Project Pipeline'!$B$8:$B$130,MATCH($B1159,'Project Pipeline'!$A$7:$A$130,0)+13,1)))/INDEX('Project Pipeline'!$B$8:$B$130,MATCH($B1159,'Project Pipeline'!$A$7:$A$130,0)+14,1)</f>
        <v>0.75</v>
      </c>
      <c r="I1159" s="6">
        <f>INDEX('Project Pipeline'!$B$8:$B$130,MATCH($B1159,'Project Pipeline'!$A$7:$A$130,0)+13,1)</f>
        <v>57.680135957776329</v>
      </c>
      <c r="J1159" s="6">
        <f>INDEX('Project Pipeline'!$B$8:$B$130,MATCH($B1159,'Project Pipeline'!$A$7:$A$130,0)+14,1)</f>
        <v>60</v>
      </c>
    </row>
    <row r="1160" spans="1:10" x14ac:dyDescent="0.2">
      <c r="A1160" s="604">
        <f t="shared" si="169"/>
        <v>57</v>
      </c>
      <c r="B1160" s="604" t="s">
        <v>464</v>
      </c>
      <c r="C1160" s="2">
        <f t="shared" si="170"/>
        <v>12</v>
      </c>
      <c r="D1160" s="28" t="str">
        <f t="shared" si="163"/>
        <v>057-012</v>
      </c>
      <c r="E1160" s="604">
        <f t="shared" si="168"/>
        <v>56</v>
      </c>
      <c r="F1160" s="32">
        <f>INDEX('Project Pipeline'!$B$8:$B$130,MATCH($B1160,'Project Pipeline'!$A$7:$A$130,0),1)</f>
        <v>10000</v>
      </c>
      <c r="G1160" s="32">
        <f>INDEX('Project Pipeline'!$B$8:$B$130,MATCH($B1160,'Project Pipeline'!$A$7:$A$130,0)+3,1)*12</f>
        <v>4800</v>
      </c>
      <c r="H1160" s="7">
        <f>(INDEX('Project Pipeline'!$B$8:$B$130,MATCH($B1160,'Project Pipeline'!$A$7:$A$130,0)+6,1)*INDEX('Project Pipeline'!$B$8:$B$130,MATCH($B1160,'Project Pipeline'!$A$7:$A$130,0)+13,1)+INDEX('Project Pipeline'!$B$8:$B$130,MATCH($B1160,'Project Pipeline'!$A$7:$A$130,0)+7,1)*(INDEX('Project Pipeline'!$B$8:$B$130,MATCH($B1160,'Project Pipeline'!$A$7:$A$130,0)+14,1)-INDEX('Project Pipeline'!$B$8:$B$130,MATCH($B1160,'Project Pipeline'!$A$7:$A$130,0)+13,1)))/INDEX('Project Pipeline'!$B$8:$B$130,MATCH($B1160,'Project Pipeline'!$A$7:$A$130,0)+14,1)</f>
        <v>0.75</v>
      </c>
      <c r="I1160" s="6">
        <f>INDEX('Project Pipeline'!$B$8:$B$130,MATCH($B1160,'Project Pipeline'!$A$7:$A$130,0)+13,1)</f>
        <v>57.680135957776329</v>
      </c>
      <c r="J1160" s="6">
        <f>INDEX('Project Pipeline'!$B$8:$B$130,MATCH($B1160,'Project Pipeline'!$A$7:$A$130,0)+14,1)</f>
        <v>60</v>
      </c>
    </row>
    <row r="1161" spans="1:10" x14ac:dyDescent="0.2">
      <c r="A1161" s="604">
        <f t="shared" si="169"/>
        <v>57</v>
      </c>
      <c r="B1161" s="604" t="s">
        <v>14</v>
      </c>
      <c r="C1161" s="2">
        <f t="shared" si="170"/>
        <v>13</v>
      </c>
      <c r="D1161" s="28" t="str">
        <f t="shared" ref="D1161:D1224" si="171">TEXT(A1161,"000")&amp;"-"&amp;TEXT(C1161,"000")</f>
        <v>057-013</v>
      </c>
      <c r="E1161" s="604">
        <f t="shared" si="168"/>
        <v>47</v>
      </c>
      <c r="F1161" s="32">
        <f>INDEX('Project Pipeline'!$B$8:$B$130,MATCH($B1161,'Project Pipeline'!$A$7:$A$130,0),1)</f>
        <v>2000</v>
      </c>
      <c r="G1161" s="32">
        <f>INDEX('Project Pipeline'!$B$8:$B$130,MATCH($B1161,'Project Pipeline'!$A$7:$A$130,0)+3,1)*12</f>
        <v>2400</v>
      </c>
      <c r="H1161" s="7">
        <f>(INDEX('Project Pipeline'!$B$8:$B$130,MATCH($B1161,'Project Pipeline'!$A$7:$A$130,0)+6,1)*INDEX('Project Pipeline'!$B$8:$B$130,MATCH($B1161,'Project Pipeline'!$A$7:$A$130,0)+13,1)+INDEX('Project Pipeline'!$B$8:$B$130,MATCH($B1161,'Project Pipeline'!$A$7:$A$130,0)+7,1)*(INDEX('Project Pipeline'!$B$8:$B$130,MATCH($B1161,'Project Pipeline'!$A$7:$A$130,0)+14,1)-INDEX('Project Pipeline'!$B$8:$B$130,MATCH($B1161,'Project Pipeline'!$A$7:$A$130,0)+13,1)))/INDEX('Project Pipeline'!$B$8:$B$130,MATCH($B1161,'Project Pipeline'!$A$7:$A$130,0)+14,1)</f>
        <v>0.75</v>
      </c>
      <c r="I1161" s="6">
        <f>INDEX('Project Pipeline'!$B$8:$B$130,MATCH($B1161,'Project Pipeline'!$A$7:$A$130,0)+13,1)</f>
        <v>21.124739598583997</v>
      </c>
      <c r="J1161" s="6">
        <f>INDEX('Project Pipeline'!$B$8:$B$130,MATCH($B1161,'Project Pipeline'!$A$7:$A$130,0)+14,1)</f>
        <v>60</v>
      </c>
    </row>
    <row r="1162" spans="1:10" x14ac:dyDescent="0.2">
      <c r="A1162" s="604">
        <f t="shared" si="169"/>
        <v>57</v>
      </c>
      <c r="B1162" s="604" t="s">
        <v>14</v>
      </c>
      <c r="C1162" s="2">
        <f t="shared" si="170"/>
        <v>14</v>
      </c>
      <c r="D1162" s="28" t="str">
        <f t="shared" si="171"/>
        <v>057-014</v>
      </c>
      <c r="E1162" s="604">
        <f t="shared" si="168"/>
        <v>49</v>
      </c>
      <c r="F1162" s="32">
        <f>INDEX('Project Pipeline'!$B$8:$B$130,MATCH($B1162,'Project Pipeline'!$A$7:$A$130,0),1)</f>
        <v>2000</v>
      </c>
      <c r="G1162" s="32">
        <f>INDEX('Project Pipeline'!$B$8:$B$130,MATCH($B1162,'Project Pipeline'!$A$7:$A$130,0)+3,1)*12</f>
        <v>2400</v>
      </c>
      <c r="H1162" s="7">
        <f>(INDEX('Project Pipeline'!$B$8:$B$130,MATCH($B1162,'Project Pipeline'!$A$7:$A$130,0)+6,1)*INDEX('Project Pipeline'!$B$8:$B$130,MATCH($B1162,'Project Pipeline'!$A$7:$A$130,0)+13,1)+INDEX('Project Pipeline'!$B$8:$B$130,MATCH($B1162,'Project Pipeline'!$A$7:$A$130,0)+7,1)*(INDEX('Project Pipeline'!$B$8:$B$130,MATCH($B1162,'Project Pipeline'!$A$7:$A$130,0)+14,1)-INDEX('Project Pipeline'!$B$8:$B$130,MATCH($B1162,'Project Pipeline'!$A$7:$A$130,0)+13,1)))/INDEX('Project Pipeline'!$B$8:$B$130,MATCH($B1162,'Project Pipeline'!$A$7:$A$130,0)+14,1)</f>
        <v>0.75</v>
      </c>
      <c r="I1162" s="6">
        <f>INDEX('Project Pipeline'!$B$8:$B$130,MATCH($B1162,'Project Pipeline'!$A$7:$A$130,0)+13,1)</f>
        <v>21.124739598583997</v>
      </c>
      <c r="J1162" s="6">
        <f>INDEX('Project Pipeline'!$B$8:$B$130,MATCH($B1162,'Project Pipeline'!$A$7:$A$130,0)+14,1)</f>
        <v>60</v>
      </c>
    </row>
    <row r="1163" spans="1:10" x14ac:dyDescent="0.2">
      <c r="A1163" s="604">
        <f t="shared" si="169"/>
        <v>57</v>
      </c>
      <c r="B1163" s="604" t="s">
        <v>14</v>
      </c>
      <c r="C1163" s="2">
        <f t="shared" si="170"/>
        <v>15</v>
      </c>
      <c r="D1163" s="28" t="str">
        <f t="shared" si="171"/>
        <v>057-015</v>
      </c>
      <c r="E1163" s="604">
        <f t="shared" si="168"/>
        <v>51</v>
      </c>
      <c r="F1163" s="32">
        <f>INDEX('Project Pipeline'!$B$8:$B$130,MATCH($B1163,'Project Pipeline'!$A$7:$A$130,0),1)</f>
        <v>2000</v>
      </c>
      <c r="G1163" s="32">
        <f>INDEX('Project Pipeline'!$B$8:$B$130,MATCH($B1163,'Project Pipeline'!$A$7:$A$130,0)+3,1)*12</f>
        <v>2400</v>
      </c>
      <c r="H1163" s="7">
        <f>(INDEX('Project Pipeline'!$B$8:$B$130,MATCH($B1163,'Project Pipeline'!$A$7:$A$130,0)+6,1)*INDEX('Project Pipeline'!$B$8:$B$130,MATCH($B1163,'Project Pipeline'!$A$7:$A$130,0)+13,1)+INDEX('Project Pipeline'!$B$8:$B$130,MATCH($B1163,'Project Pipeline'!$A$7:$A$130,0)+7,1)*(INDEX('Project Pipeline'!$B$8:$B$130,MATCH($B1163,'Project Pipeline'!$A$7:$A$130,0)+14,1)-INDEX('Project Pipeline'!$B$8:$B$130,MATCH($B1163,'Project Pipeline'!$A$7:$A$130,0)+13,1)))/INDEX('Project Pipeline'!$B$8:$B$130,MATCH($B1163,'Project Pipeline'!$A$7:$A$130,0)+14,1)</f>
        <v>0.75</v>
      </c>
      <c r="I1163" s="6">
        <f>INDEX('Project Pipeline'!$B$8:$B$130,MATCH($B1163,'Project Pipeline'!$A$7:$A$130,0)+13,1)</f>
        <v>21.124739598583997</v>
      </c>
      <c r="J1163" s="6">
        <f>INDEX('Project Pipeline'!$B$8:$B$130,MATCH($B1163,'Project Pipeline'!$A$7:$A$130,0)+14,1)</f>
        <v>60</v>
      </c>
    </row>
    <row r="1164" spans="1:10" x14ac:dyDescent="0.2">
      <c r="A1164" s="604">
        <f t="shared" si="169"/>
        <v>57</v>
      </c>
      <c r="B1164" s="604" t="s">
        <v>14</v>
      </c>
      <c r="C1164" s="2">
        <f t="shared" si="170"/>
        <v>16</v>
      </c>
      <c r="D1164" s="28" t="str">
        <f t="shared" si="171"/>
        <v>057-016</v>
      </c>
      <c r="E1164" s="604">
        <f t="shared" si="168"/>
        <v>53</v>
      </c>
      <c r="F1164" s="32">
        <f>INDEX('Project Pipeline'!$B$8:$B$130,MATCH($B1164,'Project Pipeline'!$A$7:$A$130,0),1)</f>
        <v>2000</v>
      </c>
      <c r="G1164" s="32">
        <f>INDEX('Project Pipeline'!$B$8:$B$130,MATCH($B1164,'Project Pipeline'!$A$7:$A$130,0)+3,1)*12</f>
        <v>2400</v>
      </c>
      <c r="H1164" s="7">
        <f>(INDEX('Project Pipeline'!$B$8:$B$130,MATCH($B1164,'Project Pipeline'!$A$7:$A$130,0)+6,1)*INDEX('Project Pipeline'!$B$8:$B$130,MATCH($B1164,'Project Pipeline'!$A$7:$A$130,0)+13,1)+INDEX('Project Pipeline'!$B$8:$B$130,MATCH($B1164,'Project Pipeline'!$A$7:$A$130,0)+7,1)*(INDEX('Project Pipeline'!$B$8:$B$130,MATCH($B1164,'Project Pipeline'!$A$7:$A$130,0)+14,1)-INDEX('Project Pipeline'!$B$8:$B$130,MATCH($B1164,'Project Pipeline'!$A$7:$A$130,0)+13,1)))/INDEX('Project Pipeline'!$B$8:$B$130,MATCH($B1164,'Project Pipeline'!$A$7:$A$130,0)+14,1)</f>
        <v>0.75</v>
      </c>
      <c r="I1164" s="6">
        <f>INDEX('Project Pipeline'!$B$8:$B$130,MATCH($B1164,'Project Pipeline'!$A$7:$A$130,0)+13,1)</f>
        <v>21.124739598583997</v>
      </c>
      <c r="J1164" s="6">
        <f>INDEX('Project Pipeline'!$B$8:$B$130,MATCH($B1164,'Project Pipeline'!$A$7:$A$130,0)+14,1)</f>
        <v>60</v>
      </c>
    </row>
    <row r="1165" spans="1:10" x14ac:dyDescent="0.2">
      <c r="A1165" s="604">
        <f t="shared" si="169"/>
        <v>57</v>
      </c>
      <c r="B1165" s="604" t="s">
        <v>14</v>
      </c>
      <c r="C1165" s="2">
        <f t="shared" si="170"/>
        <v>17</v>
      </c>
      <c r="D1165" s="28" t="str">
        <f t="shared" si="171"/>
        <v>057-017</v>
      </c>
      <c r="E1165" s="604">
        <f t="shared" si="168"/>
        <v>55</v>
      </c>
      <c r="F1165" s="32">
        <f>INDEX('Project Pipeline'!$B$8:$B$130,MATCH($B1165,'Project Pipeline'!$A$7:$A$130,0),1)</f>
        <v>2000</v>
      </c>
      <c r="G1165" s="32">
        <f>INDEX('Project Pipeline'!$B$8:$B$130,MATCH($B1165,'Project Pipeline'!$A$7:$A$130,0)+3,1)*12</f>
        <v>2400</v>
      </c>
      <c r="H1165" s="7">
        <f>(INDEX('Project Pipeline'!$B$8:$B$130,MATCH($B1165,'Project Pipeline'!$A$7:$A$130,0)+6,1)*INDEX('Project Pipeline'!$B$8:$B$130,MATCH($B1165,'Project Pipeline'!$A$7:$A$130,0)+13,1)+INDEX('Project Pipeline'!$B$8:$B$130,MATCH($B1165,'Project Pipeline'!$A$7:$A$130,0)+7,1)*(INDEX('Project Pipeline'!$B$8:$B$130,MATCH($B1165,'Project Pipeline'!$A$7:$A$130,0)+14,1)-INDEX('Project Pipeline'!$B$8:$B$130,MATCH($B1165,'Project Pipeline'!$A$7:$A$130,0)+13,1)))/INDEX('Project Pipeline'!$B$8:$B$130,MATCH($B1165,'Project Pipeline'!$A$7:$A$130,0)+14,1)</f>
        <v>0.75</v>
      </c>
      <c r="I1165" s="6">
        <f>INDEX('Project Pipeline'!$B$8:$B$130,MATCH($B1165,'Project Pipeline'!$A$7:$A$130,0)+13,1)</f>
        <v>21.124739598583997</v>
      </c>
      <c r="J1165" s="6">
        <f>INDEX('Project Pipeline'!$B$8:$B$130,MATCH($B1165,'Project Pipeline'!$A$7:$A$130,0)+14,1)</f>
        <v>60</v>
      </c>
    </row>
    <row r="1166" spans="1:10" x14ac:dyDescent="0.2">
      <c r="A1166" s="604">
        <f t="shared" si="169"/>
        <v>57</v>
      </c>
      <c r="B1166" s="604" t="s">
        <v>14</v>
      </c>
      <c r="C1166" s="2">
        <f t="shared" si="170"/>
        <v>18</v>
      </c>
      <c r="D1166" s="28" t="str">
        <f t="shared" si="171"/>
        <v>057-018</v>
      </c>
      <c r="E1166" s="604">
        <f t="shared" si="168"/>
        <v>57</v>
      </c>
      <c r="F1166" s="32">
        <f>INDEX('Project Pipeline'!$B$8:$B$130,MATCH($B1166,'Project Pipeline'!$A$7:$A$130,0),1)</f>
        <v>2000</v>
      </c>
      <c r="G1166" s="32">
        <f>INDEX('Project Pipeline'!$B$8:$B$130,MATCH($B1166,'Project Pipeline'!$A$7:$A$130,0)+3,1)*12</f>
        <v>2400</v>
      </c>
      <c r="H1166" s="7">
        <f>(INDEX('Project Pipeline'!$B$8:$B$130,MATCH($B1166,'Project Pipeline'!$A$7:$A$130,0)+6,1)*INDEX('Project Pipeline'!$B$8:$B$130,MATCH($B1166,'Project Pipeline'!$A$7:$A$130,0)+13,1)+INDEX('Project Pipeline'!$B$8:$B$130,MATCH($B1166,'Project Pipeline'!$A$7:$A$130,0)+7,1)*(INDEX('Project Pipeline'!$B$8:$B$130,MATCH($B1166,'Project Pipeline'!$A$7:$A$130,0)+14,1)-INDEX('Project Pipeline'!$B$8:$B$130,MATCH($B1166,'Project Pipeline'!$A$7:$A$130,0)+13,1)))/INDEX('Project Pipeline'!$B$8:$B$130,MATCH($B1166,'Project Pipeline'!$A$7:$A$130,0)+14,1)</f>
        <v>0.75</v>
      </c>
      <c r="I1166" s="6">
        <f>INDEX('Project Pipeline'!$B$8:$B$130,MATCH($B1166,'Project Pipeline'!$A$7:$A$130,0)+13,1)</f>
        <v>21.124739598583997</v>
      </c>
      <c r="J1166" s="6">
        <f>INDEX('Project Pipeline'!$B$8:$B$130,MATCH($B1166,'Project Pipeline'!$A$7:$A$130,0)+14,1)</f>
        <v>60</v>
      </c>
    </row>
    <row r="1167" spans="1:10" x14ac:dyDescent="0.2">
      <c r="A1167" s="604">
        <f t="shared" si="169"/>
        <v>57</v>
      </c>
      <c r="B1167" s="604" t="s">
        <v>41</v>
      </c>
      <c r="C1167" s="2">
        <f t="shared" si="170"/>
        <v>19</v>
      </c>
      <c r="D1167" s="28" t="str">
        <f t="shared" si="171"/>
        <v>057-019</v>
      </c>
      <c r="E1167" s="604">
        <f t="shared" si="168"/>
        <v>51</v>
      </c>
      <c r="F1167" s="32">
        <f>INDEX('Project Pipeline'!$B$8:$B$130,MATCH($B1167,'Project Pipeline'!$A$7:$A$130,0),1)</f>
        <v>25000</v>
      </c>
      <c r="G1167" s="32">
        <f>INDEX('Project Pipeline'!$B$8:$B$130,MATCH($B1167,'Project Pipeline'!$A$7:$A$130,0)+3,1)*12</f>
        <v>24000</v>
      </c>
      <c r="H1167" s="7">
        <f>(INDEX('Project Pipeline'!$B$8:$B$130,MATCH($B1167,'Project Pipeline'!$A$7:$A$130,0)+6,1)*INDEX('Project Pipeline'!$B$8:$B$130,MATCH($B1167,'Project Pipeline'!$A$7:$A$130,0)+13,1)+INDEX('Project Pipeline'!$B$8:$B$130,MATCH($B1167,'Project Pipeline'!$A$7:$A$130,0)+7,1)*(INDEX('Project Pipeline'!$B$8:$B$130,MATCH($B1167,'Project Pipeline'!$A$7:$A$130,0)+14,1)-INDEX('Project Pipeline'!$B$8:$B$130,MATCH($B1167,'Project Pipeline'!$A$7:$A$130,0)+13,1)))/INDEX('Project Pipeline'!$B$8:$B$130,MATCH($B1167,'Project Pipeline'!$A$7:$A$130,0)+14,1)</f>
        <v>0.74999999999999989</v>
      </c>
      <c r="I1167" s="6">
        <f>INDEX('Project Pipeline'!$B$8:$B$130,MATCH($B1167,'Project Pipeline'!$A$7:$A$130,0)+13,1)</f>
        <v>26.772988721793375</v>
      </c>
      <c r="J1167" s="6">
        <f>INDEX('Project Pipeline'!$B$8:$B$130,MATCH($B1167,'Project Pipeline'!$A$7:$A$130,0)+14,1)</f>
        <v>120</v>
      </c>
    </row>
    <row r="1168" spans="1:10" x14ac:dyDescent="0.2">
      <c r="A1168" s="604">
        <f t="shared" si="169"/>
        <v>57</v>
      </c>
      <c r="B1168" s="604" t="s">
        <v>41</v>
      </c>
      <c r="C1168" s="2">
        <f t="shared" si="170"/>
        <v>20</v>
      </c>
      <c r="D1168" s="28" t="str">
        <f t="shared" si="171"/>
        <v>057-020</v>
      </c>
      <c r="E1168" s="604">
        <f t="shared" si="168"/>
        <v>57</v>
      </c>
      <c r="F1168" s="32">
        <f>INDEX('Project Pipeline'!$B$8:$B$130,MATCH($B1168,'Project Pipeline'!$A$7:$A$130,0),1)</f>
        <v>25000</v>
      </c>
      <c r="G1168" s="32">
        <f>INDEX('Project Pipeline'!$B$8:$B$130,MATCH($B1168,'Project Pipeline'!$A$7:$A$130,0)+3,1)*12</f>
        <v>24000</v>
      </c>
      <c r="H1168" s="7">
        <f>(INDEX('Project Pipeline'!$B$8:$B$130,MATCH($B1168,'Project Pipeline'!$A$7:$A$130,0)+6,1)*INDEX('Project Pipeline'!$B$8:$B$130,MATCH($B1168,'Project Pipeline'!$A$7:$A$130,0)+13,1)+INDEX('Project Pipeline'!$B$8:$B$130,MATCH($B1168,'Project Pipeline'!$A$7:$A$130,0)+7,1)*(INDEX('Project Pipeline'!$B$8:$B$130,MATCH($B1168,'Project Pipeline'!$A$7:$A$130,0)+14,1)-INDEX('Project Pipeline'!$B$8:$B$130,MATCH($B1168,'Project Pipeline'!$A$7:$A$130,0)+13,1)))/INDEX('Project Pipeline'!$B$8:$B$130,MATCH($B1168,'Project Pipeline'!$A$7:$A$130,0)+14,1)</f>
        <v>0.74999999999999989</v>
      </c>
      <c r="I1168" s="6">
        <f>INDEX('Project Pipeline'!$B$8:$B$130,MATCH($B1168,'Project Pipeline'!$A$7:$A$130,0)+13,1)</f>
        <v>26.772988721793375</v>
      </c>
      <c r="J1168" s="6">
        <f>INDEX('Project Pipeline'!$B$8:$B$130,MATCH($B1168,'Project Pipeline'!$A$7:$A$130,0)+14,1)</f>
        <v>120</v>
      </c>
    </row>
    <row r="1169" spans="1:10" x14ac:dyDescent="0.2">
      <c r="A1169" s="604">
        <f>A1149+1</f>
        <v>58</v>
      </c>
      <c r="B1169" s="604" t="s">
        <v>15</v>
      </c>
      <c r="C1169" s="2">
        <v>1</v>
      </c>
      <c r="D1169" s="28" t="str">
        <f t="shared" si="171"/>
        <v>058-001</v>
      </c>
      <c r="E1169" s="604">
        <f t="shared" si="168"/>
        <v>46</v>
      </c>
      <c r="F1169" s="32">
        <f>INDEX('Project Pipeline'!$B$8:$B$130,MATCH($B1169,'Project Pipeline'!$A$7:$A$130,0),1)</f>
        <v>15000</v>
      </c>
      <c r="G1169" s="32">
        <f>INDEX('Project Pipeline'!$B$8:$B$130,MATCH($B1169,'Project Pipeline'!$A$7:$A$130,0)+3,1)*12</f>
        <v>6000</v>
      </c>
      <c r="H1169" s="7">
        <f>(INDEX('Project Pipeline'!$B$8:$B$130,MATCH($B1169,'Project Pipeline'!$A$7:$A$130,0)+6,1)*INDEX('Project Pipeline'!$B$8:$B$130,MATCH($B1169,'Project Pipeline'!$A$7:$A$130,0)+13,1)+INDEX('Project Pipeline'!$B$8:$B$130,MATCH($B1169,'Project Pipeline'!$A$7:$A$130,0)+7,1)*(INDEX('Project Pipeline'!$B$8:$B$130,MATCH($B1169,'Project Pipeline'!$A$7:$A$130,0)+14,1)-INDEX('Project Pipeline'!$B$8:$B$130,MATCH($B1169,'Project Pipeline'!$A$7:$A$130,0)+13,1)))/INDEX('Project Pipeline'!$B$8:$B$130,MATCH($B1169,'Project Pipeline'!$A$7:$A$130,0)+14,1)</f>
        <v>0.75</v>
      </c>
      <c r="I1169" s="6">
        <f>INDEX('Project Pipeline'!$B$8:$B$130,MATCH($B1169,'Project Pipeline'!$A$7:$A$130,0)+13,1)</f>
        <v>71.513178015521419</v>
      </c>
      <c r="J1169" s="6">
        <f>INDEX('Project Pipeline'!$B$8:$B$130,MATCH($B1169,'Project Pipeline'!$A$7:$A$130,0)+14,1)</f>
        <v>96</v>
      </c>
    </row>
    <row r="1170" spans="1:10" x14ac:dyDescent="0.2">
      <c r="A1170" s="604">
        <f t="shared" ref="A1170:A1188" si="172">A1150+1</f>
        <v>58</v>
      </c>
      <c r="B1170" s="604" t="s">
        <v>15</v>
      </c>
      <c r="C1170" s="2">
        <f t="shared" ref="C1170:C1188" si="173">C1169+1</f>
        <v>2</v>
      </c>
      <c r="D1170" s="28" t="str">
        <f t="shared" si="171"/>
        <v>058-002</v>
      </c>
      <c r="E1170" s="604">
        <f t="shared" si="168"/>
        <v>50</v>
      </c>
      <c r="F1170" s="32">
        <f>INDEX('Project Pipeline'!$B$8:$B$130,MATCH($B1170,'Project Pipeline'!$A$7:$A$130,0),1)</f>
        <v>15000</v>
      </c>
      <c r="G1170" s="32">
        <f>INDEX('Project Pipeline'!$B$8:$B$130,MATCH($B1170,'Project Pipeline'!$A$7:$A$130,0)+3,1)*12</f>
        <v>6000</v>
      </c>
      <c r="H1170" s="7">
        <f>(INDEX('Project Pipeline'!$B$8:$B$130,MATCH($B1170,'Project Pipeline'!$A$7:$A$130,0)+6,1)*INDEX('Project Pipeline'!$B$8:$B$130,MATCH($B1170,'Project Pipeline'!$A$7:$A$130,0)+13,1)+INDEX('Project Pipeline'!$B$8:$B$130,MATCH($B1170,'Project Pipeline'!$A$7:$A$130,0)+7,1)*(INDEX('Project Pipeline'!$B$8:$B$130,MATCH($B1170,'Project Pipeline'!$A$7:$A$130,0)+14,1)-INDEX('Project Pipeline'!$B$8:$B$130,MATCH($B1170,'Project Pipeline'!$A$7:$A$130,0)+13,1)))/INDEX('Project Pipeline'!$B$8:$B$130,MATCH($B1170,'Project Pipeline'!$A$7:$A$130,0)+14,1)</f>
        <v>0.75</v>
      </c>
      <c r="I1170" s="6">
        <f>INDEX('Project Pipeline'!$B$8:$B$130,MATCH($B1170,'Project Pipeline'!$A$7:$A$130,0)+13,1)</f>
        <v>71.513178015521419</v>
      </c>
      <c r="J1170" s="6">
        <f>INDEX('Project Pipeline'!$B$8:$B$130,MATCH($B1170,'Project Pipeline'!$A$7:$A$130,0)+14,1)</f>
        <v>96</v>
      </c>
    </row>
    <row r="1171" spans="1:10" x14ac:dyDescent="0.2">
      <c r="A1171" s="604">
        <f t="shared" si="172"/>
        <v>58</v>
      </c>
      <c r="B1171" s="604" t="s">
        <v>15</v>
      </c>
      <c r="C1171" s="2">
        <f t="shared" si="173"/>
        <v>3</v>
      </c>
      <c r="D1171" s="28" t="str">
        <f t="shared" si="171"/>
        <v>058-003</v>
      </c>
      <c r="E1171" s="604">
        <f t="shared" si="168"/>
        <v>53</v>
      </c>
      <c r="F1171" s="32">
        <f>INDEX('Project Pipeline'!$B$8:$B$130,MATCH($B1171,'Project Pipeline'!$A$7:$A$130,0),1)</f>
        <v>15000</v>
      </c>
      <c r="G1171" s="32">
        <f>INDEX('Project Pipeline'!$B$8:$B$130,MATCH($B1171,'Project Pipeline'!$A$7:$A$130,0)+3,1)*12</f>
        <v>6000</v>
      </c>
      <c r="H1171" s="7">
        <f>(INDEX('Project Pipeline'!$B$8:$B$130,MATCH($B1171,'Project Pipeline'!$A$7:$A$130,0)+6,1)*INDEX('Project Pipeline'!$B$8:$B$130,MATCH($B1171,'Project Pipeline'!$A$7:$A$130,0)+13,1)+INDEX('Project Pipeline'!$B$8:$B$130,MATCH($B1171,'Project Pipeline'!$A$7:$A$130,0)+7,1)*(INDEX('Project Pipeline'!$B$8:$B$130,MATCH($B1171,'Project Pipeline'!$A$7:$A$130,0)+14,1)-INDEX('Project Pipeline'!$B$8:$B$130,MATCH($B1171,'Project Pipeline'!$A$7:$A$130,0)+13,1)))/INDEX('Project Pipeline'!$B$8:$B$130,MATCH($B1171,'Project Pipeline'!$A$7:$A$130,0)+14,1)</f>
        <v>0.75</v>
      </c>
      <c r="I1171" s="6">
        <f>INDEX('Project Pipeline'!$B$8:$B$130,MATCH($B1171,'Project Pipeline'!$A$7:$A$130,0)+13,1)</f>
        <v>71.513178015521419</v>
      </c>
      <c r="J1171" s="6">
        <f>INDEX('Project Pipeline'!$B$8:$B$130,MATCH($B1171,'Project Pipeline'!$A$7:$A$130,0)+14,1)</f>
        <v>96</v>
      </c>
    </row>
    <row r="1172" spans="1:10" x14ac:dyDescent="0.2">
      <c r="A1172" s="604">
        <f t="shared" si="172"/>
        <v>58</v>
      </c>
      <c r="B1172" s="604" t="s">
        <v>15</v>
      </c>
      <c r="C1172" s="2">
        <f t="shared" si="173"/>
        <v>4</v>
      </c>
      <c r="D1172" s="28" t="str">
        <f t="shared" si="171"/>
        <v>058-004</v>
      </c>
      <c r="E1172" s="604">
        <f t="shared" si="168"/>
        <v>55</v>
      </c>
      <c r="F1172" s="32">
        <f>INDEX('Project Pipeline'!$B$8:$B$130,MATCH($B1172,'Project Pipeline'!$A$7:$A$130,0),1)</f>
        <v>15000</v>
      </c>
      <c r="G1172" s="32">
        <f>INDEX('Project Pipeline'!$B$8:$B$130,MATCH($B1172,'Project Pipeline'!$A$7:$A$130,0)+3,1)*12</f>
        <v>6000</v>
      </c>
      <c r="H1172" s="7">
        <f>(INDEX('Project Pipeline'!$B$8:$B$130,MATCH($B1172,'Project Pipeline'!$A$7:$A$130,0)+6,1)*INDEX('Project Pipeline'!$B$8:$B$130,MATCH($B1172,'Project Pipeline'!$A$7:$A$130,0)+13,1)+INDEX('Project Pipeline'!$B$8:$B$130,MATCH($B1172,'Project Pipeline'!$A$7:$A$130,0)+7,1)*(INDEX('Project Pipeline'!$B$8:$B$130,MATCH($B1172,'Project Pipeline'!$A$7:$A$130,0)+14,1)-INDEX('Project Pipeline'!$B$8:$B$130,MATCH($B1172,'Project Pipeline'!$A$7:$A$130,0)+13,1)))/INDEX('Project Pipeline'!$B$8:$B$130,MATCH($B1172,'Project Pipeline'!$A$7:$A$130,0)+14,1)</f>
        <v>0.75</v>
      </c>
      <c r="I1172" s="6">
        <f>INDEX('Project Pipeline'!$B$8:$B$130,MATCH($B1172,'Project Pipeline'!$A$7:$A$130,0)+13,1)</f>
        <v>71.513178015521419</v>
      </c>
      <c r="J1172" s="6">
        <f>INDEX('Project Pipeline'!$B$8:$B$130,MATCH($B1172,'Project Pipeline'!$A$7:$A$130,0)+14,1)</f>
        <v>96</v>
      </c>
    </row>
    <row r="1173" spans="1:10" x14ac:dyDescent="0.2">
      <c r="A1173" s="604">
        <f t="shared" si="172"/>
        <v>58</v>
      </c>
      <c r="B1173" s="604" t="s">
        <v>463</v>
      </c>
      <c r="C1173" s="2">
        <f t="shared" si="173"/>
        <v>5</v>
      </c>
      <c r="D1173" s="28" t="str">
        <f t="shared" si="171"/>
        <v>058-005</v>
      </c>
      <c r="E1173" s="604">
        <f t="shared" si="168"/>
        <v>56</v>
      </c>
      <c r="F1173" s="32">
        <f>INDEX('Project Pipeline'!$B$8:$B$130,MATCH($B1173,'Project Pipeline'!$A$7:$A$130,0),1)</f>
        <v>20000</v>
      </c>
      <c r="G1173" s="32">
        <f>INDEX('Project Pipeline'!$B$8:$B$130,MATCH($B1173,'Project Pipeline'!$A$7:$A$130,0)+3,1)*12</f>
        <v>30000</v>
      </c>
      <c r="H1173" s="7">
        <f>(INDEX('Project Pipeline'!$B$8:$B$130,MATCH($B1173,'Project Pipeline'!$A$7:$A$130,0)+6,1)*INDEX('Project Pipeline'!$B$8:$B$130,MATCH($B1173,'Project Pipeline'!$A$7:$A$130,0)+13,1)+INDEX('Project Pipeline'!$B$8:$B$130,MATCH($B1173,'Project Pipeline'!$A$7:$A$130,0)+7,1)*(INDEX('Project Pipeline'!$B$8:$B$130,MATCH($B1173,'Project Pipeline'!$A$7:$A$130,0)+14,1)-INDEX('Project Pipeline'!$B$8:$B$130,MATCH($B1173,'Project Pipeline'!$A$7:$A$130,0)+13,1)))/INDEX('Project Pipeline'!$B$8:$B$130,MATCH($B1173,'Project Pipeline'!$A$7:$A$130,0)+14,1)</f>
        <v>0.75</v>
      </c>
      <c r="I1173" s="6">
        <f>INDEX('Project Pipeline'!$B$8:$B$130,MATCH($B1173,'Project Pipeline'!$A$7:$A$130,0)+13,1)</f>
        <v>28.691659673197091</v>
      </c>
      <c r="J1173" s="6">
        <f>INDEX('Project Pipeline'!$B$8:$B$130,MATCH($B1173,'Project Pipeline'!$A$7:$A$130,0)+14,1)</f>
        <v>60</v>
      </c>
    </row>
    <row r="1174" spans="1:10" x14ac:dyDescent="0.2">
      <c r="A1174" s="604">
        <f t="shared" si="172"/>
        <v>58</v>
      </c>
      <c r="B1174" s="604" t="s">
        <v>463</v>
      </c>
      <c r="C1174" s="2">
        <f t="shared" si="173"/>
        <v>6</v>
      </c>
      <c r="D1174" s="28" t="str">
        <f t="shared" si="171"/>
        <v>058-006</v>
      </c>
      <c r="E1174" s="604">
        <f t="shared" si="168"/>
        <v>56</v>
      </c>
      <c r="F1174" s="32">
        <f>INDEX('Project Pipeline'!$B$8:$B$130,MATCH($B1174,'Project Pipeline'!$A$7:$A$130,0),1)</f>
        <v>20000</v>
      </c>
      <c r="G1174" s="32">
        <f>INDEX('Project Pipeline'!$B$8:$B$130,MATCH($B1174,'Project Pipeline'!$A$7:$A$130,0)+3,1)*12</f>
        <v>30000</v>
      </c>
      <c r="H1174" s="7">
        <f>(INDEX('Project Pipeline'!$B$8:$B$130,MATCH($B1174,'Project Pipeline'!$A$7:$A$130,0)+6,1)*INDEX('Project Pipeline'!$B$8:$B$130,MATCH($B1174,'Project Pipeline'!$A$7:$A$130,0)+13,1)+INDEX('Project Pipeline'!$B$8:$B$130,MATCH($B1174,'Project Pipeline'!$A$7:$A$130,0)+7,1)*(INDEX('Project Pipeline'!$B$8:$B$130,MATCH($B1174,'Project Pipeline'!$A$7:$A$130,0)+14,1)-INDEX('Project Pipeline'!$B$8:$B$130,MATCH($B1174,'Project Pipeline'!$A$7:$A$130,0)+13,1)))/INDEX('Project Pipeline'!$B$8:$B$130,MATCH($B1174,'Project Pipeline'!$A$7:$A$130,0)+14,1)</f>
        <v>0.75</v>
      </c>
      <c r="I1174" s="6">
        <f>INDEX('Project Pipeline'!$B$8:$B$130,MATCH($B1174,'Project Pipeline'!$A$7:$A$130,0)+13,1)</f>
        <v>28.691659673197091</v>
      </c>
      <c r="J1174" s="6">
        <f>INDEX('Project Pipeline'!$B$8:$B$130,MATCH($B1174,'Project Pipeline'!$A$7:$A$130,0)+14,1)</f>
        <v>60</v>
      </c>
    </row>
    <row r="1175" spans="1:10" x14ac:dyDescent="0.2">
      <c r="A1175" s="604">
        <f t="shared" si="172"/>
        <v>58</v>
      </c>
      <c r="B1175" s="604" t="s">
        <v>463</v>
      </c>
      <c r="C1175" s="2">
        <f t="shared" si="173"/>
        <v>7</v>
      </c>
      <c r="D1175" s="28" t="str">
        <f t="shared" si="171"/>
        <v>058-007</v>
      </c>
      <c r="E1175" s="604">
        <f t="shared" si="168"/>
        <v>57</v>
      </c>
      <c r="F1175" s="32">
        <f>INDEX('Project Pipeline'!$B$8:$B$130,MATCH($B1175,'Project Pipeline'!$A$7:$A$130,0),1)</f>
        <v>20000</v>
      </c>
      <c r="G1175" s="32">
        <f>INDEX('Project Pipeline'!$B$8:$B$130,MATCH($B1175,'Project Pipeline'!$A$7:$A$130,0)+3,1)*12</f>
        <v>30000</v>
      </c>
      <c r="H1175" s="7">
        <f>(INDEX('Project Pipeline'!$B$8:$B$130,MATCH($B1175,'Project Pipeline'!$A$7:$A$130,0)+6,1)*INDEX('Project Pipeline'!$B$8:$B$130,MATCH($B1175,'Project Pipeline'!$A$7:$A$130,0)+13,1)+INDEX('Project Pipeline'!$B$8:$B$130,MATCH($B1175,'Project Pipeline'!$A$7:$A$130,0)+7,1)*(INDEX('Project Pipeline'!$B$8:$B$130,MATCH($B1175,'Project Pipeline'!$A$7:$A$130,0)+14,1)-INDEX('Project Pipeline'!$B$8:$B$130,MATCH($B1175,'Project Pipeline'!$A$7:$A$130,0)+13,1)))/INDEX('Project Pipeline'!$B$8:$B$130,MATCH($B1175,'Project Pipeline'!$A$7:$A$130,0)+14,1)</f>
        <v>0.75</v>
      </c>
      <c r="I1175" s="6">
        <f>INDEX('Project Pipeline'!$B$8:$B$130,MATCH($B1175,'Project Pipeline'!$A$7:$A$130,0)+13,1)</f>
        <v>28.691659673197091</v>
      </c>
      <c r="J1175" s="6">
        <f>INDEX('Project Pipeline'!$B$8:$B$130,MATCH($B1175,'Project Pipeline'!$A$7:$A$130,0)+14,1)</f>
        <v>60</v>
      </c>
    </row>
    <row r="1176" spans="1:10" x14ac:dyDescent="0.2">
      <c r="A1176" s="604">
        <f t="shared" si="172"/>
        <v>58</v>
      </c>
      <c r="B1176" s="604" t="s">
        <v>463</v>
      </c>
      <c r="C1176" s="2">
        <f t="shared" si="173"/>
        <v>8</v>
      </c>
      <c r="D1176" s="28" t="str">
        <f t="shared" si="171"/>
        <v>058-008</v>
      </c>
      <c r="E1176" s="604">
        <f t="shared" si="168"/>
        <v>57</v>
      </c>
      <c r="F1176" s="32">
        <f>INDEX('Project Pipeline'!$B$8:$B$130,MATCH($B1176,'Project Pipeline'!$A$7:$A$130,0),1)</f>
        <v>20000</v>
      </c>
      <c r="G1176" s="32">
        <f>INDEX('Project Pipeline'!$B$8:$B$130,MATCH($B1176,'Project Pipeline'!$A$7:$A$130,0)+3,1)*12</f>
        <v>30000</v>
      </c>
      <c r="H1176" s="7">
        <f>(INDEX('Project Pipeline'!$B$8:$B$130,MATCH($B1176,'Project Pipeline'!$A$7:$A$130,0)+6,1)*INDEX('Project Pipeline'!$B$8:$B$130,MATCH($B1176,'Project Pipeline'!$A$7:$A$130,0)+13,1)+INDEX('Project Pipeline'!$B$8:$B$130,MATCH($B1176,'Project Pipeline'!$A$7:$A$130,0)+7,1)*(INDEX('Project Pipeline'!$B$8:$B$130,MATCH($B1176,'Project Pipeline'!$A$7:$A$130,0)+14,1)-INDEX('Project Pipeline'!$B$8:$B$130,MATCH($B1176,'Project Pipeline'!$A$7:$A$130,0)+13,1)))/INDEX('Project Pipeline'!$B$8:$B$130,MATCH($B1176,'Project Pipeline'!$A$7:$A$130,0)+14,1)</f>
        <v>0.75</v>
      </c>
      <c r="I1176" s="6">
        <f>INDEX('Project Pipeline'!$B$8:$B$130,MATCH($B1176,'Project Pipeline'!$A$7:$A$130,0)+13,1)</f>
        <v>28.691659673197091</v>
      </c>
      <c r="J1176" s="6">
        <f>INDEX('Project Pipeline'!$B$8:$B$130,MATCH($B1176,'Project Pipeline'!$A$7:$A$130,0)+14,1)</f>
        <v>60</v>
      </c>
    </row>
    <row r="1177" spans="1:10" x14ac:dyDescent="0.2">
      <c r="A1177" s="604">
        <f t="shared" si="172"/>
        <v>58</v>
      </c>
      <c r="B1177" s="604" t="s">
        <v>464</v>
      </c>
      <c r="C1177" s="2">
        <f t="shared" si="173"/>
        <v>9</v>
      </c>
      <c r="D1177" s="28" t="str">
        <f t="shared" si="171"/>
        <v>058-009</v>
      </c>
      <c r="E1177" s="604">
        <f t="shared" si="168"/>
        <v>48</v>
      </c>
      <c r="F1177" s="32">
        <f>INDEX('Project Pipeline'!$B$8:$B$130,MATCH($B1177,'Project Pipeline'!$A$7:$A$130,0),1)</f>
        <v>10000</v>
      </c>
      <c r="G1177" s="32">
        <f>INDEX('Project Pipeline'!$B$8:$B$130,MATCH($B1177,'Project Pipeline'!$A$7:$A$130,0)+3,1)*12</f>
        <v>4800</v>
      </c>
      <c r="H1177" s="7">
        <f>(INDEX('Project Pipeline'!$B$8:$B$130,MATCH($B1177,'Project Pipeline'!$A$7:$A$130,0)+6,1)*INDEX('Project Pipeline'!$B$8:$B$130,MATCH($B1177,'Project Pipeline'!$A$7:$A$130,0)+13,1)+INDEX('Project Pipeline'!$B$8:$B$130,MATCH($B1177,'Project Pipeline'!$A$7:$A$130,0)+7,1)*(INDEX('Project Pipeline'!$B$8:$B$130,MATCH($B1177,'Project Pipeline'!$A$7:$A$130,0)+14,1)-INDEX('Project Pipeline'!$B$8:$B$130,MATCH($B1177,'Project Pipeline'!$A$7:$A$130,0)+13,1)))/INDEX('Project Pipeline'!$B$8:$B$130,MATCH($B1177,'Project Pipeline'!$A$7:$A$130,0)+14,1)</f>
        <v>0.75</v>
      </c>
      <c r="I1177" s="6">
        <f>INDEX('Project Pipeline'!$B$8:$B$130,MATCH($B1177,'Project Pipeline'!$A$7:$A$130,0)+13,1)</f>
        <v>57.680135957776329</v>
      </c>
      <c r="J1177" s="6">
        <f>INDEX('Project Pipeline'!$B$8:$B$130,MATCH($B1177,'Project Pipeline'!$A$7:$A$130,0)+14,1)</f>
        <v>60</v>
      </c>
    </row>
    <row r="1178" spans="1:10" x14ac:dyDescent="0.2">
      <c r="A1178" s="604">
        <f t="shared" si="172"/>
        <v>58</v>
      </c>
      <c r="B1178" s="604" t="s">
        <v>464</v>
      </c>
      <c r="C1178" s="2">
        <f t="shared" si="173"/>
        <v>10</v>
      </c>
      <c r="D1178" s="28" t="str">
        <f t="shared" si="171"/>
        <v>058-010</v>
      </c>
      <c r="E1178" s="604">
        <f t="shared" si="168"/>
        <v>51</v>
      </c>
      <c r="F1178" s="32">
        <f>INDEX('Project Pipeline'!$B$8:$B$130,MATCH($B1178,'Project Pipeline'!$A$7:$A$130,0),1)</f>
        <v>10000</v>
      </c>
      <c r="G1178" s="32">
        <f>INDEX('Project Pipeline'!$B$8:$B$130,MATCH($B1178,'Project Pipeline'!$A$7:$A$130,0)+3,1)*12</f>
        <v>4800</v>
      </c>
      <c r="H1178" s="7">
        <f>(INDEX('Project Pipeline'!$B$8:$B$130,MATCH($B1178,'Project Pipeline'!$A$7:$A$130,0)+6,1)*INDEX('Project Pipeline'!$B$8:$B$130,MATCH($B1178,'Project Pipeline'!$A$7:$A$130,0)+13,1)+INDEX('Project Pipeline'!$B$8:$B$130,MATCH($B1178,'Project Pipeline'!$A$7:$A$130,0)+7,1)*(INDEX('Project Pipeline'!$B$8:$B$130,MATCH($B1178,'Project Pipeline'!$A$7:$A$130,0)+14,1)-INDEX('Project Pipeline'!$B$8:$B$130,MATCH($B1178,'Project Pipeline'!$A$7:$A$130,0)+13,1)))/INDEX('Project Pipeline'!$B$8:$B$130,MATCH($B1178,'Project Pipeline'!$A$7:$A$130,0)+14,1)</f>
        <v>0.75</v>
      </c>
      <c r="I1178" s="6">
        <f>INDEX('Project Pipeline'!$B$8:$B$130,MATCH($B1178,'Project Pipeline'!$A$7:$A$130,0)+13,1)</f>
        <v>57.680135957776329</v>
      </c>
      <c r="J1178" s="6">
        <f>INDEX('Project Pipeline'!$B$8:$B$130,MATCH($B1178,'Project Pipeline'!$A$7:$A$130,0)+14,1)</f>
        <v>60</v>
      </c>
    </row>
    <row r="1179" spans="1:10" x14ac:dyDescent="0.2">
      <c r="A1179" s="604">
        <f t="shared" si="172"/>
        <v>58</v>
      </c>
      <c r="B1179" s="604" t="s">
        <v>464</v>
      </c>
      <c r="C1179" s="2">
        <f t="shared" si="173"/>
        <v>11</v>
      </c>
      <c r="D1179" s="28" t="str">
        <f t="shared" si="171"/>
        <v>058-011</v>
      </c>
      <c r="E1179" s="604">
        <f t="shared" si="168"/>
        <v>54</v>
      </c>
      <c r="F1179" s="32">
        <f>INDEX('Project Pipeline'!$B$8:$B$130,MATCH($B1179,'Project Pipeline'!$A$7:$A$130,0),1)</f>
        <v>10000</v>
      </c>
      <c r="G1179" s="32">
        <f>INDEX('Project Pipeline'!$B$8:$B$130,MATCH($B1179,'Project Pipeline'!$A$7:$A$130,0)+3,1)*12</f>
        <v>4800</v>
      </c>
      <c r="H1179" s="7">
        <f>(INDEX('Project Pipeline'!$B$8:$B$130,MATCH($B1179,'Project Pipeline'!$A$7:$A$130,0)+6,1)*INDEX('Project Pipeline'!$B$8:$B$130,MATCH($B1179,'Project Pipeline'!$A$7:$A$130,0)+13,1)+INDEX('Project Pipeline'!$B$8:$B$130,MATCH($B1179,'Project Pipeline'!$A$7:$A$130,0)+7,1)*(INDEX('Project Pipeline'!$B$8:$B$130,MATCH($B1179,'Project Pipeline'!$A$7:$A$130,0)+14,1)-INDEX('Project Pipeline'!$B$8:$B$130,MATCH($B1179,'Project Pipeline'!$A$7:$A$130,0)+13,1)))/INDEX('Project Pipeline'!$B$8:$B$130,MATCH($B1179,'Project Pipeline'!$A$7:$A$130,0)+14,1)</f>
        <v>0.75</v>
      </c>
      <c r="I1179" s="6">
        <f>INDEX('Project Pipeline'!$B$8:$B$130,MATCH($B1179,'Project Pipeline'!$A$7:$A$130,0)+13,1)</f>
        <v>57.680135957776329</v>
      </c>
      <c r="J1179" s="6">
        <f>INDEX('Project Pipeline'!$B$8:$B$130,MATCH($B1179,'Project Pipeline'!$A$7:$A$130,0)+14,1)</f>
        <v>60</v>
      </c>
    </row>
    <row r="1180" spans="1:10" x14ac:dyDescent="0.2">
      <c r="A1180" s="604">
        <f t="shared" si="172"/>
        <v>58</v>
      </c>
      <c r="B1180" s="604" t="s">
        <v>464</v>
      </c>
      <c r="C1180" s="2">
        <f t="shared" si="173"/>
        <v>12</v>
      </c>
      <c r="D1180" s="28" t="str">
        <f t="shared" si="171"/>
        <v>058-012</v>
      </c>
      <c r="E1180" s="604">
        <f t="shared" si="168"/>
        <v>57</v>
      </c>
      <c r="F1180" s="32">
        <f>INDEX('Project Pipeline'!$B$8:$B$130,MATCH($B1180,'Project Pipeline'!$A$7:$A$130,0),1)</f>
        <v>10000</v>
      </c>
      <c r="G1180" s="32">
        <f>INDEX('Project Pipeline'!$B$8:$B$130,MATCH($B1180,'Project Pipeline'!$A$7:$A$130,0)+3,1)*12</f>
        <v>4800</v>
      </c>
      <c r="H1180" s="7">
        <f>(INDEX('Project Pipeline'!$B$8:$B$130,MATCH($B1180,'Project Pipeline'!$A$7:$A$130,0)+6,1)*INDEX('Project Pipeline'!$B$8:$B$130,MATCH($B1180,'Project Pipeline'!$A$7:$A$130,0)+13,1)+INDEX('Project Pipeline'!$B$8:$B$130,MATCH($B1180,'Project Pipeline'!$A$7:$A$130,0)+7,1)*(INDEX('Project Pipeline'!$B$8:$B$130,MATCH($B1180,'Project Pipeline'!$A$7:$A$130,0)+14,1)-INDEX('Project Pipeline'!$B$8:$B$130,MATCH($B1180,'Project Pipeline'!$A$7:$A$130,0)+13,1)))/INDEX('Project Pipeline'!$B$8:$B$130,MATCH($B1180,'Project Pipeline'!$A$7:$A$130,0)+14,1)</f>
        <v>0.75</v>
      </c>
      <c r="I1180" s="6">
        <f>INDEX('Project Pipeline'!$B$8:$B$130,MATCH($B1180,'Project Pipeline'!$A$7:$A$130,0)+13,1)</f>
        <v>57.680135957776329</v>
      </c>
      <c r="J1180" s="6">
        <f>INDEX('Project Pipeline'!$B$8:$B$130,MATCH($B1180,'Project Pipeline'!$A$7:$A$130,0)+14,1)</f>
        <v>60</v>
      </c>
    </row>
    <row r="1181" spans="1:10" x14ac:dyDescent="0.2">
      <c r="A1181" s="604">
        <f t="shared" si="172"/>
        <v>58</v>
      </c>
      <c r="B1181" s="604" t="s">
        <v>14</v>
      </c>
      <c r="C1181" s="2">
        <f t="shared" si="173"/>
        <v>13</v>
      </c>
      <c r="D1181" s="28" t="str">
        <f t="shared" si="171"/>
        <v>058-013</v>
      </c>
      <c r="E1181" s="604">
        <f t="shared" si="168"/>
        <v>48</v>
      </c>
      <c r="F1181" s="32">
        <f>INDEX('Project Pipeline'!$B$8:$B$130,MATCH($B1181,'Project Pipeline'!$A$7:$A$130,0),1)</f>
        <v>2000</v>
      </c>
      <c r="G1181" s="32">
        <f>INDEX('Project Pipeline'!$B$8:$B$130,MATCH($B1181,'Project Pipeline'!$A$7:$A$130,0)+3,1)*12</f>
        <v>2400</v>
      </c>
      <c r="H1181" s="7">
        <f>(INDEX('Project Pipeline'!$B$8:$B$130,MATCH($B1181,'Project Pipeline'!$A$7:$A$130,0)+6,1)*INDEX('Project Pipeline'!$B$8:$B$130,MATCH($B1181,'Project Pipeline'!$A$7:$A$130,0)+13,1)+INDEX('Project Pipeline'!$B$8:$B$130,MATCH($B1181,'Project Pipeline'!$A$7:$A$130,0)+7,1)*(INDEX('Project Pipeline'!$B$8:$B$130,MATCH($B1181,'Project Pipeline'!$A$7:$A$130,0)+14,1)-INDEX('Project Pipeline'!$B$8:$B$130,MATCH($B1181,'Project Pipeline'!$A$7:$A$130,0)+13,1)))/INDEX('Project Pipeline'!$B$8:$B$130,MATCH($B1181,'Project Pipeline'!$A$7:$A$130,0)+14,1)</f>
        <v>0.75</v>
      </c>
      <c r="I1181" s="6">
        <f>INDEX('Project Pipeline'!$B$8:$B$130,MATCH($B1181,'Project Pipeline'!$A$7:$A$130,0)+13,1)</f>
        <v>21.124739598583997</v>
      </c>
      <c r="J1181" s="6">
        <f>INDEX('Project Pipeline'!$B$8:$B$130,MATCH($B1181,'Project Pipeline'!$A$7:$A$130,0)+14,1)</f>
        <v>60</v>
      </c>
    </row>
    <row r="1182" spans="1:10" x14ac:dyDescent="0.2">
      <c r="A1182" s="604">
        <f t="shared" si="172"/>
        <v>58</v>
      </c>
      <c r="B1182" s="604" t="s">
        <v>14</v>
      </c>
      <c r="C1182" s="2">
        <f t="shared" si="173"/>
        <v>14</v>
      </c>
      <c r="D1182" s="28" t="str">
        <f t="shared" si="171"/>
        <v>058-014</v>
      </c>
      <c r="E1182" s="604">
        <f t="shared" si="168"/>
        <v>50</v>
      </c>
      <c r="F1182" s="32">
        <f>INDEX('Project Pipeline'!$B$8:$B$130,MATCH($B1182,'Project Pipeline'!$A$7:$A$130,0),1)</f>
        <v>2000</v>
      </c>
      <c r="G1182" s="32">
        <f>INDEX('Project Pipeline'!$B$8:$B$130,MATCH($B1182,'Project Pipeline'!$A$7:$A$130,0)+3,1)*12</f>
        <v>2400</v>
      </c>
      <c r="H1182" s="7">
        <f>(INDEX('Project Pipeline'!$B$8:$B$130,MATCH($B1182,'Project Pipeline'!$A$7:$A$130,0)+6,1)*INDEX('Project Pipeline'!$B$8:$B$130,MATCH($B1182,'Project Pipeline'!$A$7:$A$130,0)+13,1)+INDEX('Project Pipeline'!$B$8:$B$130,MATCH($B1182,'Project Pipeline'!$A$7:$A$130,0)+7,1)*(INDEX('Project Pipeline'!$B$8:$B$130,MATCH($B1182,'Project Pipeline'!$A$7:$A$130,0)+14,1)-INDEX('Project Pipeline'!$B$8:$B$130,MATCH($B1182,'Project Pipeline'!$A$7:$A$130,0)+13,1)))/INDEX('Project Pipeline'!$B$8:$B$130,MATCH($B1182,'Project Pipeline'!$A$7:$A$130,0)+14,1)</f>
        <v>0.75</v>
      </c>
      <c r="I1182" s="6">
        <f>INDEX('Project Pipeline'!$B$8:$B$130,MATCH($B1182,'Project Pipeline'!$A$7:$A$130,0)+13,1)</f>
        <v>21.124739598583997</v>
      </c>
      <c r="J1182" s="6">
        <f>INDEX('Project Pipeline'!$B$8:$B$130,MATCH($B1182,'Project Pipeline'!$A$7:$A$130,0)+14,1)</f>
        <v>60</v>
      </c>
    </row>
    <row r="1183" spans="1:10" x14ac:dyDescent="0.2">
      <c r="A1183" s="604">
        <f t="shared" si="172"/>
        <v>58</v>
      </c>
      <c r="B1183" s="604" t="s">
        <v>14</v>
      </c>
      <c r="C1183" s="2">
        <f t="shared" si="173"/>
        <v>15</v>
      </c>
      <c r="D1183" s="28" t="str">
        <f t="shared" si="171"/>
        <v>058-015</v>
      </c>
      <c r="E1183" s="604">
        <f t="shared" si="168"/>
        <v>52</v>
      </c>
      <c r="F1183" s="32">
        <f>INDEX('Project Pipeline'!$B$8:$B$130,MATCH($B1183,'Project Pipeline'!$A$7:$A$130,0),1)</f>
        <v>2000</v>
      </c>
      <c r="G1183" s="32">
        <f>INDEX('Project Pipeline'!$B$8:$B$130,MATCH($B1183,'Project Pipeline'!$A$7:$A$130,0)+3,1)*12</f>
        <v>2400</v>
      </c>
      <c r="H1183" s="7">
        <f>(INDEX('Project Pipeline'!$B$8:$B$130,MATCH($B1183,'Project Pipeline'!$A$7:$A$130,0)+6,1)*INDEX('Project Pipeline'!$B$8:$B$130,MATCH($B1183,'Project Pipeline'!$A$7:$A$130,0)+13,1)+INDEX('Project Pipeline'!$B$8:$B$130,MATCH($B1183,'Project Pipeline'!$A$7:$A$130,0)+7,1)*(INDEX('Project Pipeline'!$B$8:$B$130,MATCH($B1183,'Project Pipeline'!$A$7:$A$130,0)+14,1)-INDEX('Project Pipeline'!$B$8:$B$130,MATCH($B1183,'Project Pipeline'!$A$7:$A$130,0)+13,1)))/INDEX('Project Pipeline'!$B$8:$B$130,MATCH($B1183,'Project Pipeline'!$A$7:$A$130,0)+14,1)</f>
        <v>0.75</v>
      </c>
      <c r="I1183" s="6">
        <f>INDEX('Project Pipeline'!$B$8:$B$130,MATCH($B1183,'Project Pipeline'!$A$7:$A$130,0)+13,1)</f>
        <v>21.124739598583997</v>
      </c>
      <c r="J1183" s="6">
        <f>INDEX('Project Pipeline'!$B$8:$B$130,MATCH($B1183,'Project Pipeline'!$A$7:$A$130,0)+14,1)</f>
        <v>60</v>
      </c>
    </row>
    <row r="1184" spans="1:10" x14ac:dyDescent="0.2">
      <c r="A1184" s="604">
        <f t="shared" si="172"/>
        <v>58</v>
      </c>
      <c r="B1184" s="604" t="s">
        <v>14</v>
      </c>
      <c r="C1184" s="2">
        <f t="shared" si="173"/>
        <v>16</v>
      </c>
      <c r="D1184" s="28" t="str">
        <f t="shared" si="171"/>
        <v>058-016</v>
      </c>
      <c r="E1184" s="604">
        <f t="shared" si="168"/>
        <v>54</v>
      </c>
      <c r="F1184" s="32">
        <f>INDEX('Project Pipeline'!$B$8:$B$130,MATCH($B1184,'Project Pipeline'!$A$7:$A$130,0),1)</f>
        <v>2000</v>
      </c>
      <c r="G1184" s="32">
        <f>INDEX('Project Pipeline'!$B$8:$B$130,MATCH($B1184,'Project Pipeline'!$A$7:$A$130,0)+3,1)*12</f>
        <v>2400</v>
      </c>
      <c r="H1184" s="7">
        <f>(INDEX('Project Pipeline'!$B$8:$B$130,MATCH($B1184,'Project Pipeline'!$A$7:$A$130,0)+6,1)*INDEX('Project Pipeline'!$B$8:$B$130,MATCH($B1184,'Project Pipeline'!$A$7:$A$130,0)+13,1)+INDEX('Project Pipeline'!$B$8:$B$130,MATCH($B1184,'Project Pipeline'!$A$7:$A$130,0)+7,1)*(INDEX('Project Pipeline'!$B$8:$B$130,MATCH($B1184,'Project Pipeline'!$A$7:$A$130,0)+14,1)-INDEX('Project Pipeline'!$B$8:$B$130,MATCH($B1184,'Project Pipeline'!$A$7:$A$130,0)+13,1)))/INDEX('Project Pipeline'!$B$8:$B$130,MATCH($B1184,'Project Pipeline'!$A$7:$A$130,0)+14,1)</f>
        <v>0.75</v>
      </c>
      <c r="I1184" s="6">
        <f>INDEX('Project Pipeline'!$B$8:$B$130,MATCH($B1184,'Project Pipeline'!$A$7:$A$130,0)+13,1)</f>
        <v>21.124739598583997</v>
      </c>
      <c r="J1184" s="6">
        <f>INDEX('Project Pipeline'!$B$8:$B$130,MATCH($B1184,'Project Pipeline'!$A$7:$A$130,0)+14,1)</f>
        <v>60</v>
      </c>
    </row>
    <row r="1185" spans="1:10" x14ac:dyDescent="0.2">
      <c r="A1185" s="604">
        <f t="shared" si="172"/>
        <v>58</v>
      </c>
      <c r="B1185" s="604" t="s">
        <v>14</v>
      </c>
      <c r="C1185" s="2">
        <f t="shared" si="173"/>
        <v>17</v>
      </c>
      <c r="D1185" s="28" t="str">
        <f t="shared" si="171"/>
        <v>058-017</v>
      </c>
      <c r="E1185" s="604">
        <f t="shared" si="168"/>
        <v>56</v>
      </c>
      <c r="F1185" s="32">
        <f>INDEX('Project Pipeline'!$B$8:$B$130,MATCH($B1185,'Project Pipeline'!$A$7:$A$130,0),1)</f>
        <v>2000</v>
      </c>
      <c r="G1185" s="32">
        <f>INDEX('Project Pipeline'!$B$8:$B$130,MATCH($B1185,'Project Pipeline'!$A$7:$A$130,0)+3,1)*12</f>
        <v>2400</v>
      </c>
      <c r="H1185" s="7">
        <f>(INDEX('Project Pipeline'!$B$8:$B$130,MATCH($B1185,'Project Pipeline'!$A$7:$A$130,0)+6,1)*INDEX('Project Pipeline'!$B$8:$B$130,MATCH($B1185,'Project Pipeline'!$A$7:$A$130,0)+13,1)+INDEX('Project Pipeline'!$B$8:$B$130,MATCH($B1185,'Project Pipeline'!$A$7:$A$130,0)+7,1)*(INDEX('Project Pipeline'!$B$8:$B$130,MATCH($B1185,'Project Pipeline'!$A$7:$A$130,0)+14,1)-INDEX('Project Pipeline'!$B$8:$B$130,MATCH($B1185,'Project Pipeline'!$A$7:$A$130,0)+13,1)))/INDEX('Project Pipeline'!$B$8:$B$130,MATCH($B1185,'Project Pipeline'!$A$7:$A$130,0)+14,1)</f>
        <v>0.75</v>
      </c>
      <c r="I1185" s="6">
        <f>INDEX('Project Pipeline'!$B$8:$B$130,MATCH($B1185,'Project Pipeline'!$A$7:$A$130,0)+13,1)</f>
        <v>21.124739598583997</v>
      </c>
      <c r="J1185" s="6">
        <f>INDEX('Project Pipeline'!$B$8:$B$130,MATCH($B1185,'Project Pipeline'!$A$7:$A$130,0)+14,1)</f>
        <v>60</v>
      </c>
    </row>
    <row r="1186" spans="1:10" x14ac:dyDescent="0.2">
      <c r="A1186" s="604">
        <f t="shared" si="172"/>
        <v>58</v>
      </c>
      <c r="B1186" s="604" t="s">
        <v>14</v>
      </c>
      <c r="C1186" s="2">
        <f t="shared" si="173"/>
        <v>18</v>
      </c>
      <c r="D1186" s="28" t="str">
        <f t="shared" si="171"/>
        <v>058-018</v>
      </c>
      <c r="E1186" s="604">
        <f t="shared" si="168"/>
        <v>58</v>
      </c>
      <c r="F1186" s="32">
        <f>INDEX('Project Pipeline'!$B$8:$B$130,MATCH($B1186,'Project Pipeline'!$A$7:$A$130,0),1)</f>
        <v>2000</v>
      </c>
      <c r="G1186" s="32">
        <f>INDEX('Project Pipeline'!$B$8:$B$130,MATCH($B1186,'Project Pipeline'!$A$7:$A$130,0)+3,1)*12</f>
        <v>2400</v>
      </c>
      <c r="H1186" s="7">
        <f>(INDEX('Project Pipeline'!$B$8:$B$130,MATCH($B1186,'Project Pipeline'!$A$7:$A$130,0)+6,1)*INDEX('Project Pipeline'!$B$8:$B$130,MATCH($B1186,'Project Pipeline'!$A$7:$A$130,0)+13,1)+INDEX('Project Pipeline'!$B$8:$B$130,MATCH($B1186,'Project Pipeline'!$A$7:$A$130,0)+7,1)*(INDEX('Project Pipeline'!$B$8:$B$130,MATCH($B1186,'Project Pipeline'!$A$7:$A$130,0)+14,1)-INDEX('Project Pipeline'!$B$8:$B$130,MATCH($B1186,'Project Pipeline'!$A$7:$A$130,0)+13,1)))/INDEX('Project Pipeline'!$B$8:$B$130,MATCH($B1186,'Project Pipeline'!$A$7:$A$130,0)+14,1)</f>
        <v>0.75</v>
      </c>
      <c r="I1186" s="6">
        <f>INDEX('Project Pipeline'!$B$8:$B$130,MATCH($B1186,'Project Pipeline'!$A$7:$A$130,0)+13,1)</f>
        <v>21.124739598583997</v>
      </c>
      <c r="J1186" s="6">
        <f>INDEX('Project Pipeline'!$B$8:$B$130,MATCH($B1186,'Project Pipeline'!$A$7:$A$130,0)+14,1)</f>
        <v>60</v>
      </c>
    </row>
    <row r="1187" spans="1:10" x14ac:dyDescent="0.2">
      <c r="A1187" s="604">
        <f t="shared" si="172"/>
        <v>58</v>
      </c>
      <c r="B1187" s="604" t="s">
        <v>41</v>
      </c>
      <c r="C1187" s="2">
        <f t="shared" si="173"/>
        <v>19</v>
      </c>
      <c r="D1187" s="28" t="str">
        <f t="shared" si="171"/>
        <v>058-019</v>
      </c>
      <c r="E1187" s="604">
        <f t="shared" si="168"/>
        <v>52</v>
      </c>
      <c r="F1187" s="32">
        <f>INDEX('Project Pipeline'!$B$8:$B$130,MATCH($B1187,'Project Pipeline'!$A$7:$A$130,0),1)</f>
        <v>25000</v>
      </c>
      <c r="G1187" s="32">
        <f>INDEX('Project Pipeline'!$B$8:$B$130,MATCH($B1187,'Project Pipeline'!$A$7:$A$130,0)+3,1)*12</f>
        <v>24000</v>
      </c>
      <c r="H1187" s="7">
        <f>(INDEX('Project Pipeline'!$B$8:$B$130,MATCH($B1187,'Project Pipeline'!$A$7:$A$130,0)+6,1)*INDEX('Project Pipeline'!$B$8:$B$130,MATCH($B1187,'Project Pipeline'!$A$7:$A$130,0)+13,1)+INDEX('Project Pipeline'!$B$8:$B$130,MATCH($B1187,'Project Pipeline'!$A$7:$A$130,0)+7,1)*(INDEX('Project Pipeline'!$B$8:$B$130,MATCH($B1187,'Project Pipeline'!$A$7:$A$130,0)+14,1)-INDEX('Project Pipeline'!$B$8:$B$130,MATCH($B1187,'Project Pipeline'!$A$7:$A$130,0)+13,1)))/INDEX('Project Pipeline'!$B$8:$B$130,MATCH($B1187,'Project Pipeline'!$A$7:$A$130,0)+14,1)</f>
        <v>0.74999999999999989</v>
      </c>
      <c r="I1187" s="6">
        <f>INDEX('Project Pipeline'!$B$8:$B$130,MATCH($B1187,'Project Pipeline'!$A$7:$A$130,0)+13,1)</f>
        <v>26.772988721793375</v>
      </c>
      <c r="J1187" s="6">
        <f>INDEX('Project Pipeline'!$B$8:$B$130,MATCH($B1187,'Project Pipeline'!$A$7:$A$130,0)+14,1)</f>
        <v>120</v>
      </c>
    </row>
    <row r="1188" spans="1:10" x14ac:dyDescent="0.2">
      <c r="A1188" s="604">
        <f t="shared" si="172"/>
        <v>58</v>
      </c>
      <c r="B1188" s="604" t="s">
        <v>41</v>
      </c>
      <c r="C1188" s="2">
        <f t="shared" si="173"/>
        <v>20</v>
      </c>
      <c r="D1188" s="28" t="str">
        <f t="shared" si="171"/>
        <v>058-020</v>
      </c>
      <c r="E1188" s="604">
        <f t="shared" si="168"/>
        <v>58</v>
      </c>
      <c r="F1188" s="32">
        <f>INDEX('Project Pipeline'!$B$8:$B$130,MATCH($B1188,'Project Pipeline'!$A$7:$A$130,0),1)</f>
        <v>25000</v>
      </c>
      <c r="G1188" s="32">
        <f>INDEX('Project Pipeline'!$B$8:$B$130,MATCH($B1188,'Project Pipeline'!$A$7:$A$130,0)+3,1)*12</f>
        <v>24000</v>
      </c>
      <c r="H1188" s="7">
        <f>(INDEX('Project Pipeline'!$B$8:$B$130,MATCH($B1188,'Project Pipeline'!$A$7:$A$130,0)+6,1)*INDEX('Project Pipeline'!$B$8:$B$130,MATCH($B1188,'Project Pipeline'!$A$7:$A$130,0)+13,1)+INDEX('Project Pipeline'!$B$8:$B$130,MATCH($B1188,'Project Pipeline'!$A$7:$A$130,0)+7,1)*(INDEX('Project Pipeline'!$B$8:$B$130,MATCH($B1188,'Project Pipeline'!$A$7:$A$130,0)+14,1)-INDEX('Project Pipeline'!$B$8:$B$130,MATCH($B1188,'Project Pipeline'!$A$7:$A$130,0)+13,1)))/INDEX('Project Pipeline'!$B$8:$B$130,MATCH($B1188,'Project Pipeline'!$A$7:$A$130,0)+14,1)</f>
        <v>0.74999999999999989</v>
      </c>
      <c r="I1188" s="6">
        <f>INDEX('Project Pipeline'!$B$8:$B$130,MATCH($B1188,'Project Pipeline'!$A$7:$A$130,0)+13,1)</f>
        <v>26.772988721793375</v>
      </c>
      <c r="J1188" s="6">
        <f>INDEX('Project Pipeline'!$B$8:$B$130,MATCH($B1188,'Project Pipeline'!$A$7:$A$130,0)+14,1)</f>
        <v>120</v>
      </c>
    </row>
    <row r="1189" spans="1:10" x14ac:dyDescent="0.2">
      <c r="A1189" s="604">
        <f>A1169+1</f>
        <v>59</v>
      </c>
      <c r="B1189" s="604" t="s">
        <v>15</v>
      </c>
      <c r="C1189" s="2">
        <v>1</v>
      </c>
      <c r="D1189" s="28" t="str">
        <f t="shared" si="171"/>
        <v>059-001</v>
      </c>
      <c r="E1189" s="604">
        <f t="shared" si="168"/>
        <v>47</v>
      </c>
      <c r="F1189" s="32">
        <f>INDEX('Project Pipeline'!$B$8:$B$130,MATCH($B1189,'Project Pipeline'!$A$7:$A$130,0),1)</f>
        <v>15000</v>
      </c>
      <c r="G1189" s="32">
        <f>INDEX('Project Pipeline'!$B$8:$B$130,MATCH($B1189,'Project Pipeline'!$A$7:$A$130,0)+3,1)*12</f>
        <v>6000</v>
      </c>
      <c r="H1189" s="7">
        <f>(INDEX('Project Pipeline'!$B$8:$B$130,MATCH($B1189,'Project Pipeline'!$A$7:$A$130,0)+6,1)*INDEX('Project Pipeline'!$B$8:$B$130,MATCH($B1189,'Project Pipeline'!$A$7:$A$130,0)+13,1)+INDEX('Project Pipeline'!$B$8:$B$130,MATCH($B1189,'Project Pipeline'!$A$7:$A$130,0)+7,1)*(INDEX('Project Pipeline'!$B$8:$B$130,MATCH($B1189,'Project Pipeline'!$A$7:$A$130,0)+14,1)-INDEX('Project Pipeline'!$B$8:$B$130,MATCH($B1189,'Project Pipeline'!$A$7:$A$130,0)+13,1)))/INDEX('Project Pipeline'!$B$8:$B$130,MATCH($B1189,'Project Pipeline'!$A$7:$A$130,0)+14,1)</f>
        <v>0.75</v>
      </c>
      <c r="I1189" s="6">
        <f>INDEX('Project Pipeline'!$B$8:$B$130,MATCH($B1189,'Project Pipeline'!$A$7:$A$130,0)+13,1)</f>
        <v>71.513178015521419</v>
      </c>
      <c r="J1189" s="6">
        <f>INDEX('Project Pipeline'!$B$8:$B$130,MATCH($B1189,'Project Pipeline'!$A$7:$A$130,0)+14,1)</f>
        <v>96</v>
      </c>
    </row>
    <row r="1190" spans="1:10" x14ac:dyDescent="0.2">
      <c r="A1190" s="604">
        <f t="shared" ref="A1190:A1208" si="174">A1170+1</f>
        <v>59</v>
      </c>
      <c r="B1190" s="604" t="s">
        <v>15</v>
      </c>
      <c r="C1190" s="2">
        <f t="shared" ref="C1190:C1208" si="175">C1189+1</f>
        <v>2</v>
      </c>
      <c r="D1190" s="28" t="str">
        <f t="shared" si="171"/>
        <v>059-002</v>
      </c>
      <c r="E1190" s="604">
        <f t="shared" si="168"/>
        <v>51</v>
      </c>
      <c r="F1190" s="32">
        <f>INDEX('Project Pipeline'!$B$8:$B$130,MATCH($B1190,'Project Pipeline'!$A$7:$A$130,0),1)</f>
        <v>15000</v>
      </c>
      <c r="G1190" s="32">
        <f>INDEX('Project Pipeline'!$B$8:$B$130,MATCH($B1190,'Project Pipeline'!$A$7:$A$130,0)+3,1)*12</f>
        <v>6000</v>
      </c>
      <c r="H1190" s="7">
        <f>(INDEX('Project Pipeline'!$B$8:$B$130,MATCH($B1190,'Project Pipeline'!$A$7:$A$130,0)+6,1)*INDEX('Project Pipeline'!$B$8:$B$130,MATCH($B1190,'Project Pipeline'!$A$7:$A$130,0)+13,1)+INDEX('Project Pipeline'!$B$8:$B$130,MATCH($B1190,'Project Pipeline'!$A$7:$A$130,0)+7,1)*(INDEX('Project Pipeline'!$B$8:$B$130,MATCH($B1190,'Project Pipeline'!$A$7:$A$130,0)+14,1)-INDEX('Project Pipeline'!$B$8:$B$130,MATCH($B1190,'Project Pipeline'!$A$7:$A$130,0)+13,1)))/INDEX('Project Pipeline'!$B$8:$B$130,MATCH($B1190,'Project Pipeline'!$A$7:$A$130,0)+14,1)</f>
        <v>0.75</v>
      </c>
      <c r="I1190" s="6">
        <f>INDEX('Project Pipeline'!$B$8:$B$130,MATCH($B1190,'Project Pipeline'!$A$7:$A$130,0)+13,1)</f>
        <v>71.513178015521419</v>
      </c>
      <c r="J1190" s="6">
        <f>INDEX('Project Pipeline'!$B$8:$B$130,MATCH($B1190,'Project Pipeline'!$A$7:$A$130,0)+14,1)</f>
        <v>96</v>
      </c>
    </row>
    <row r="1191" spans="1:10" x14ac:dyDescent="0.2">
      <c r="A1191" s="604">
        <f t="shared" si="174"/>
        <v>59</v>
      </c>
      <c r="B1191" s="604" t="s">
        <v>15</v>
      </c>
      <c r="C1191" s="2">
        <f t="shared" si="175"/>
        <v>3</v>
      </c>
      <c r="D1191" s="28" t="str">
        <f t="shared" si="171"/>
        <v>059-003</v>
      </c>
      <c r="E1191" s="604">
        <f t="shared" si="168"/>
        <v>54</v>
      </c>
      <c r="F1191" s="32">
        <f>INDEX('Project Pipeline'!$B$8:$B$130,MATCH($B1191,'Project Pipeline'!$A$7:$A$130,0),1)</f>
        <v>15000</v>
      </c>
      <c r="G1191" s="32">
        <f>INDEX('Project Pipeline'!$B$8:$B$130,MATCH($B1191,'Project Pipeline'!$A$7:$A$130,0)+3,1)*12</f>
        <v>6000</v>
      </c>
      <c r="H1191" s="7">
        <f>(INDEX('Project Pipeline'!$B$8:$B$130,MATCH($B1191,'Project Pipeline'!$A$7:$A$130,0)+6,1)*INDEX('Project Pipeline'!$B$8:$B$130,MATCH($B1191,'Project Pipeline'!$A$7:$A$130,0)+13,1)+INDEX('Project Pipeline'!$B$8:$B$130,MATCH($B1191,'Project Pipeline'!$A$7:$A$130,0)+7,1)*(INDEX('Project Pipeline'!$B$8:$B$130,MATCH($B1191,'Project Pipeline'!$A$7:$A$130,0)+14,1)-INDEX('Project Pipeline'!$B$8:$B$130,MATCH($B1191,'Project Pipeline'!$A$7:$A$130,0)+13,1)))/INDEX('Project Pipeline'!$B$8:$B$130,MATCH($B1191,'Project Pipeline'!$A$7:$A$130,0)+14,1)</f>
        <v>0.75</v>
      </c>
      <c r="I1191" s="6">
        <f>INDEX('Project Pipeline'!$B$8:$B$130,MATCH($B1191,'Project Pipeline'!$A$7:$A$130,0)+13,1)</f>
        <v>71.513178015521419</v>
      </c>
      <c r="J1191" s="6">
        <f>INDEX('Project Pipeline'!$B$8:$B$130,MATCH($B1191,'Project Pipeline'!$A$7:$A$130,0)+14,1)</f>
        <v>96</v>
      </c>
    </row>
    <row r="1192" spans="1:10" x14ac:dyDescent="0.2">
      <c r="A1192" s="604">
        <f t="shared" si="174"/>
        <v>59</v>
      </c>
      <c r="B1192" s="604" t="s">
        <v>15</v>
      </c>
      <c r="C1192" s="2">
        <f t="shared" si="175"/>
        <v>4</v>
      </c>
      <c r="D1192" s="28" t="str">
        <f t="shared" si="171"/>
        <v>059-004</v>
      </c>
      <c r="E1192" s="604">
        <f t="shared" si="168"/>
        <v>56</v>
      </c>
      <c r="F1192" s="32">
        <f>INDEX('Project Pipeline'!$B$8:$B$130,MATCH($B1192,'Project Pipeline'!$A$7:$A$130,0),1)</f>
        <v>15000</v>
      </c>
      <c r="G1192" s="32">
        <f>INDEX('Project Pipeline'!$B$8:$B$130,MATCH($B1192,'Project Pipeline'!$A$7:$A$130,0)+3,1)*12</f>
        <v>6000</v>
      </c>
      <c r="H1192" s="7">
        <f>(INDEX('Project Pipeline'!$B$8:$B$130,MATCH($B1192,'Project Pipeline'!$A$7:$A$130,0)+6,1)*INDEX('Project Pipeline'!$B$8:$B$130,MATCH($B1192,'Project Pipeline'!$A$7:$A$130,0)+13,1)+INDEX('Project Pipeline'!$B$8:$B$130,MATCH($B1192,'Project Pipeline'!$A$7:$A$130,0)+7,1)*(INDEX('Project Pipeline'!$B$8:$B$130,MATCH($B1192,'Project Pipeline'!$A$7:$A$130,0)+14,1)-INDEX('Project Pipeline'!$B$8:$B$130,MATCH($B1192,'Project Pipeline'!$A$7:$A$130,0)+13,1)))/INDEX('Project Pipeline'!$B$8:$B$130,MATCH($B1192,'Project Pipeline'!$A$7:$A$130,0)+14,1)</f>
        <v>0.75</v>
      </c>
      <c r="I1192" s="6">
        <f>INDEX('Project Pipeline'!$B$8:$B$130,MATCH($B1192,'Project Pipeline'!$A$7:$A$130,0)+13,1)</f>
        <v>71.513178015521419</v>
      </c>
      <c r="J1192" s="6">
        <f>INDEX('Project Pipeline'!$B$8:$B$130,MATCH($B1192,'Project Pipeline'!$A$7:$A$130,0)+14,1)</f>
        <v>96</v>
      </c>
    </row>
    <row r="1193" spans="1:10" x14ac:dyDescent="0.2">
      <c r="A1193" s="604">
        <f t="shared" si="174"/>
        <v>59</v>
      </c>
      <c r="B1193" s="604" t="s">
        <v>463</v>
      </c>
      <c r="C1193" s="2">
        <f t="shared" si="175"/>
        <v>5</v>
      </c>
      <c r="D1193" s="28" t="str">
        <f t="shared" si="171"/>
        <v>059-005</v>
      </c>
      <c r="E1193" s="604">
        <f t="shared" si="168"/>
        <v>57</v>
      </c>
      <c r="F1193" s="32">
        <f>INDEX('Project Pipeline'!$B$8:$B$130,MATCH($B1193,'Project Pipeline'!$A$7:$A$130,0),1)</f>
        <v>20000</v>
      </c>
      <c r="G1193" s="32">
        <f>INDEX('Project Pipeline'!$B$8:$B$130,MATCH($B1193,'Project Pipeline'!$A$7:$A$130,0)+3,1)*12</f>
        <v>30000</v>
      </c>
      <c r="H1193" s="7">
        <f>(INDEX('Project Pipeline'!$B$8:$B$130,MATCH($B1193,'Project Pipeline'!$A$7:$A$130,0)+6,1)*INDEX('Project Pipeline'!$B$8:$B$130,MATCH($B1193,'Project Pipeline'!$A$7:$A$130,0)+13,1)+INDEX('Project Pipeline'!$B$8:$B$130,MATCH($B1193,'Project Pipeline'!$A$7:$A$130,0)+7,1)*(INDEX('Project Pipeline'!$B$8:$B$130,MATCH($B1193,'Project Pipeline'!$A$7:$A$130,0)+14,1)-INDEX('Project Pipeline'!$B$8:$B$130,MATCH($B1193,'Project Pipeline'!$A$7:$A$130,0)+13,1)))/INDEX('Project Pipeline'!$B$8:$B$130,MATCH($B1193,'Project Pipeline'!$A$7:$A$130,0)+14,1)</f>
        <v>0.75</v>
      </c>
      <c r="I1193" s="6">
        <f>INDEX('Project Pipeline'!$B$8:$B$130,MATCH($B1193,'Project Pipeline'!$A$7:$A$130,0)+13,1)</f>
        <v>28.691659673197091</v>
      </c>
      <c r="J1193" s="6">
        <f>INDEX('Project Pipeline'!$B$8:$B$130,MATCH($B1193,'Project Pipeline'!$A$7:$A$130,0)+14,1)</f>
        <v>60</v>
      </c>
    </row>
    <row r="1194" spans="1:10" x14ac:dyDescent="0.2">
      <c r="A1194" s="604">
        <f t="shared" si="174"/>
        <v>59</v>
      </c>
      <c r="B1194" s="604" t="s">
        <v>463</v>
      </c>
      <c r="C1194" s="2">
        <f t="shared" si="175"/>
        <v>6</v>
      </c>
      <c r="D1194" s="28" t="str">
        <f t="shared" si="171"/>
        <v>059-006</v>
      </c>
      <c r="E1194" s="604">
        <f t="shared" si="168"/>
        <v>57</v>
      </c>
      <c r="F1194" s="32">
        <f>INDEX('Project Pipeline'!$B$8:$B$130,MATCH($B1194,'Project Pipeline'!$A$7:$A$130,0),1)</f>
        <v>20000</v>
      </c>
      <c r="G1194" s="32">
        <f>INDEX('Project Pipeline'!$B$8:$B$130,MATCH($B1194,'Project Pipeline'!$A$7:$A$130,0)+3,1)*12</f>
        <v>30000</v>
      </c>
      <c r="H1194" s="7">
        <f>(INDEX('Project Pipeline'!$B$8:$B$130,MATCH($B1194,'Project Pipeline'!$A$7:$A$130,0)+6,1)*INDEX('Project Pipeline'!$B$8:$B$130,MATCH($B1194,'Project Pipeline'!$A$7:$A$130,0)+13,1)+INDEX('Project Pipeline'!$B$8:$B$130,MATCH($B1194,'Project Pipeline'!$A$7:$A$130,0)+7,1)*(INDEX('Project Pipeline'!$B$8:$B$130,MATCH($B1194,'Project Pipeline'!$A$7:$A$130,0)+14,1)-INDEX('Project Pipeline'!$B$8:$B$130,MATCH($B1194,'Project Pipeline'!$A$7:$A$130,0)+13,1)))/INDEX('Project Pipeline'!$B$8:$B$130,MATCH($B1194,'Project Pipeline'!$A$7:$A$130,0)+14,1)</f>
        <v>0.75</v>
      </c>
      <c r="I1194" s="6">
        <f>INDEX('Project Pipeline'!$B$8:$B$130,MATCH($B1194,'Project Pipeline'!$A$7:$A$130,0)+13,1)</f>
        <v>28.691659673197091</v>
      </c>
      <c r="J1194" s="6">
        <f>INDEX('Project Pipeline'!$B$8:$B$130,MATCH($B1194,'Project Pipeline'!$A$7:$A$130,0)+14,1)</f>
        <v>60</v>
      </c>
    </row>
    <row r="1195" spans="1:10" x14ac:dyDescent="0.2">
      <c r="A1195" s="604">
        <f t="shared" si="174"/>
        <v>59</v>
      </c>
      <c r="B1195" s="604" t="s">
        <v>463</v>
      </c>
      <c r="C1195" s="2">
        <f t="shared" si="175"/>
        <v>7</v>
      </c>
      <c r="D1195" s="28" t="str">
        <f t="shared" si="171"/>
        <v>059-007</v>
      </c>
      <c r="E1195" s="604">
        <f t="shared" si="168"/>
        <v>58</v>
      </c>
      <c r="F1195" s="32">
        <f>INDEX('Project Pipeline'!$B$8:$B$130,MATCH($B1195,'Project Pipeline'!$A$7:$A$130,0),1)</f>
        <v>20000</v>
      </c>
      <c r="G1195" s="32">
        <f>INDEX('Project Pipeline'!$B$8:$B$130,MATCH($B1195,'Project Pipeline'!$A$7:$A$130,0)+3,1)*12</f>
        <v>30000</v>
      </c>
      <c r="H1195" s="7">
        <f>(INDEX('Project Pipeline'!$B$8:$B$130,MATCH($B1195,'Project Pipeline'!$A$7:$A$130,0)+6,1)*INDEX('Project Pipeline'!$B$8:$B$130,MATCH($B1195,'Project Pipeline'!$A$7:$A$130,0)+13,1)+INDEX('Project Pipeline'!$B$8:$B$130,MATCH($B1195,'Project Pipeline'!$A$7:$A$130,0)+7,1)*(INDEX('Project Pipeline'!$B$8:$B$130,MATCH($B1195,'Project Pipeline'!$A$7:$A$130,0)+14,1)-INDEX('Project Pipeline'!$B$8:$B$130,MATCH($B1195,'Project Pipeline'!$A$7:$A$130,0)+13,1)))/INDEX('Project Pipeline'!$B$8:$B$130,MATCH($B1195,'Project Pipeline'!$A$7:$A$130,0)+14,1)</f>
        <v>0.75</v>
      </c>
      <c r="I1195" s="6">
        <f>INDEX('Project Pipeline'!$B$8:$B$130,MATCH($B1195,'Project Pipeline'!$A$7:$A$130,0)+13,1)</f>
        <v>28.691659673197091</v>
      </c>
      <c r="J1195" s="6">
        <f>INDEX('Project Pipeline'!$B$8:$B$130,MATCH($B1195,'Project Pipeline'!$A$7:$A$130,0)+14,1)</f>
        <v>60</v>
      </c>
    </row>
    <row r="1196" spans="1:10" x14ac:dyDescent="0.2">
      <c r="A1196" s="604">
        <f t="shared" si="174"/>
        <v>59</v>
      </c>
      <c r="B1196" s="604" t="s">
        <v>463</v>
      </c>
      <c r="C1196" s="2">
        <f t="shared" si="175"/>
        <v>8</v>
      </c>
      <c r="D1196" s="28" t="str">
        <f t="shared" si="171"/>
        <v>059-008</v>
      </c>
      <c r="E1196" s="604">
        <f t="shared" si="168"/>
        <v>58</v>
      </c>
      <c r="F1196" s="32">
        <f>INDEX('Project Pipeline'!$B$8:$B$130,MATCH($B1196,'Project Pipeline'!$A$7:$A$130,0),1)</f>
        <v>20000</v>
      </c>
      <c r="G1196" s="32">
        <f>INDEX('Project Pipeline'!$B$8:$B$130,MATCH($B1196,'Project Pipeline'!$A$7:$A$130,0)+3,1)*12</f>
        <v>30000</v>
      </c>
      <c r="H1196" s="7">
        <f>(INDEX('Project Pipeline'!$B$8:$B$130,MATCH($B1196,'Project Pipeline'!$A$7:$A$130,0)+6,1)*INDEX('Project Pipeline'!$B$8:$B$130,MATCH($B1196,'Project Pipeline'!$A$7:$A$130,0)+13,1)+INDEX('Project Pipeline'!$B$8:$B$130,MATCH($B1196,'Project Pipeline'!$A$7:$A$130,0)+7,1)*(INDEX('Project Pipeline'!$B$8:$B$130,MATCH($B1196,'Project Pipeline'!$A$7:$A$130,0)+14,1)-INDEX('Project Pipeline'!$B$8:$B$130,MATCH($B1196,'Project Pipeline'!$A$7:$A$130,0)+13,1)))/INDEX('Project Pipeline'!$B$8:$B$130,MATCH($B1196,'Project Pipeline'!$A$7:$A$130,0)+14,1)</f>
        <v>0.75</v>
      </c>
      <c r="I1196" s="6">
        <f>INDEX('Project Pipeline'!$B$8:$B$130,MATCH($B1196,'Project Pipeline'!$A$7:$A$130,0)+13,1)</f>
        <v>28.691659673197091</v>
      </c>
      <c r="J1196" s="6">
        <f>INDEX('Project Pipeline'!$B$8:$B$130,MATCH($B1196,'Project Pipeline'!$A$7:$A$130,0)+14,1)</f>
        <v>60</v>
      </c>
    </row>
    <row r="1197" spans="1:10" x14ac:dyDescent="0.2">
      <c r="A1197" s="604">
        <f t="shared" si="174"/>
        <v>59</v>
      </c>
      <c r="B1197" s="604" t="s">
        <v>464</v>
      </c>
      <c r="C1197" s="2">
        <f t="shared" si="175"/>
        <v>9</v>
      </c>
      <c r="D1197" s="28" t="str">
        <f t="shared" si="171"/>
        <v>059-009</v>
      </c>
      <c r="E1197" s="604">
        <f t="shared" si="168"/>
        <v>49</v>
      </c>
      <c r="F1197" s="32">
        <f>INDEX('Project Pipeline'!$B$8:$B$130,MATCH($B1197,'Project Pipeline'!$A$7:$A$130,0),1)</f>
        <v>10000</v>
      </c>
      <c r="G1197" s="32">
        <f>INDEX('Project Pipeline'!$B$8:$B$130,MATCH($B1197,'Project Pipeline'!$A$7:$A$130,0)+3,1)*12</f>
        <v>4800</v>
      </c>
      <c r="H1197" s="7">
        <f>(INDEX('Project Pipeline'!$B$8:$B$130,MATCH($B1197,'Project Pipeline'!$A$7:$A$130,0)+6,1)*INDEX('Project Pipeline'!$B$8:$B$130,MATCH($B1197,'Project Pipeline'!$A$7:$A$130,0)+13,1)+INDEX('Project Pipeline'!$B$8:$B$130,MATCH($B1197,'Project Pipeline'!$A$7:$A$130,0)+7,1)*(INDEX('Project Pipeline'!$B$8:$B$130,MATCH($B1197,'Project Pipeline'!$A$7:$A$130,0)+14,1)-INDEX('Project Pipeline'!$B$8:$B$130,MATCH($B1197,'Project Pipeline'!$A$7:$A$130,0)+13,1)))/INDEX('Project Pipeline'!$B$8:$B$130,MATCH($B1197,'Project Pipeline'!$A$7:$A$130,0)+14,1)</f>
        <v>0.75</v>
      </c>
      <c r="I1197" s="6">
        <f>INDEX('Project Pipeline'!$B$8:$B$130,MATCH($B1197,'Project Pipeline'!$A$7:$A$130,0)+13,1)</f>
        <v>57.680135957776329</v>
      </c>
      <c r="J1197" s="6">
        <f>INDEX('Project Pipeline'!$B$8:$B$130,MATCH($B1197,'Project Pipeline'!$A$7:$A$130,0)+14,1)</f>
        <v>60</v>
      </c>
    </row>
    <row r="1198" spans="1:10" x14ac:dyDescent="0.2">
      <c r="A1198" s="604">
        <f t="shared" si="174"/>
        <v>59</v>
      </c>
      <c r="B1198" s="604" t="s">
        <v>464</v>
      </c>
      <c r="C1198" s="2">
        <f t="shared" si="175"/>
        <v>10</v>
      </c>
      <c r="D1198" s="28" t="str">
        <f t="shared" si="171"/>
        <v>059-010</v>
      </c>
      <c r="E1198" s="604">
        <f t="shared" ref="E1198:E1228" si="176">E1178+1</f>
        <v>52</v>
      </c>
      <c r="F1198" s="32">
        <f>INDEX('Project Pipeline'!$B$8:$B$130,MATCH($B1198,'Project Pipeline'!$A$7:$A$130,0),1)</f>
        <v>10000</v>
      </c>
      <c r="G1198" s="32">
        <f>INDEX('Project Pipeline'!$B$8:$B$130,MATCH($B1198,'Project Pipeline'!$A$7:$A$130,0)+3,1)*12</f>
        <v>4800</v>
      </c>
      <c r="H1198" s="7">
        <f>(INDEX('Project Pipeline'!$B$8:$B$130,MATCH($B1198,'Project Pipeline'!$A$7:$A$130,0)+6,1)*INDEX('Project Pipeline'!$B$8:$B$130,MATCH($B1198,'Project Pipeline'!$A$7:$A$130,0)+13,1)+INDEX('Project Pipeline'!$B$8:$B$130,MATCH($B1198,'Project Pipeline'!$A$7:$A$130,0)+7,1)*(INDEX('Project Pipeline'!$B$8:$B$130,MATCH($B1198,'Project Pipeline'!$A$7:$A$130,0)+14,1)-INDEX('Project Pipeline'!$B$8:$B$130,MATCH($B1198,'Project Pipeline'!$A$7:$A$130,0)+13,1)))/INDEX('Project Pipeline'!$B$8:$B$130,MATCH($B1198,'Project Pipeline'!$A$7:$A$130,0)+14,1)</f>
        <v>0.75</v>
      </c>
      <c r="I1198" s="6">
        <f>INDEX('Project Pipeline'!$B$8:$B$130,MATCH($B1198,'Project Pipeline'!$A$7:$A$130,0)+13,1)</f>
        <v>57.680135957776329</v>
      </c>
      <c r="J1198" s="6">
        <f>INDEX('Project Pipeline'!$B$8:$B$130,MATCH($B1198,'Project Pipeline'!$A$7:$A$130,0)+14,1)</f>
        <v>60</v>
      </c>
    </row>
    <row r="1199" spans="1:10" x14ac:dyDescent="0.2">
      <c r="A1199" s="604">
        <f t="shared" si="174"/>
        <v>59</v>
      </c>
      <c r="B1199" s="604" t="s">
        <v>464</v>
      </c>
      <c r="C1199" s="2">
        <f t="shared" si="175"/>
        <v>11</v>
      </c>
      <c r="D1199" s="28" t="str">
        <f t="shared" si="171"/>
        <v>059-011</v>
      </c>
      <c r="E1199" s="604">
        <f t="shared" si="176"/>
        <v>55</v>
      </c>
      <c r="F1199" s="32">
        <f>INDEX('Project Pipeline'!$B$8:$B$130,MATCH($B1199,'Project Pipeline'!$A$7:$A$130,0),1)</f>
        <v>10000</v>
      </c>
      <c r="G1199" s="32">
        <f>INDEX('Project Pipeline'!$B$8:$B$130,MATCH($B1199,'Project Pipeline'!$A$7:$A$130,0)+3,1)*12</f>
        <v>4800</v>
      </c>
      <c r="H1199" s="7">
        <f>(INDEX('Project Pipeline'!$B$8:$B$130,MATCH($B1199,'Project Pipeline'!$A$7:$A$130,0)+6,1)*INDEX('Project Pipeline'!$B$8:$B$130,MATCH($B1199,'Project Pipeline'!$A$7:$A$130,0)+13,1)+INDEX('Project Pipeline'!$B$8:$B$130,MATCH($B1199,'Project Pipeline'!$A$7:$A$130,0)+7,1)*(INDEX('Project Pipeline'!$B$8:$B$130,MATCH($B1199,'Project Pipeline'!$A$7:$A$130,0)+14,1)-INDEX('Project Pipeline'!$B$8:$B$130,MATCH($B1199,'Project Pipeline'!$A$7:$A$130,0)+13,1)))/INDEX('Project Pipeline'!$B$8:$B$130,MATCH($B1199,'Project Pipeline'!$A$7:$A$130,0)+14,1)</f>
        <v>0.75</v>
      </c>
      <c r="I1199" s="6">
        <f>INDEX('Project Pipeline'!$B$8:$B$130,MATCH($B1199,'Project Pipeline'!$A$7:$A$130,0)+13,1)</f>
        <v>57.680135957776329</v>
      </c>
      <c r="J1199" s="6">
        <f>INDEX('Project Pipeline'!$B$8:$B$130,MATCH($B1199,'Project Pipeline'!$A$7:$A$130,0)+14,1)</f>
        <v>60</v>
      </c>
    </row>
    <row r="1200" spans="1:10" x14ac:dyDescent="0.2">
      <c r="A1200" s="604">
        <f t="shared" si="174"/>
        <v>59</v>
      </c>
      <c r="B1200" s="604" t="s">
        <v>464</v>
      </c>
      <c r="C1200" s="2">
        <f t="shared" si="175"/>
        <v>12</v>
      </c>
      <c r="D1200" s="28" t="str">
        <f t="shared" si="171"/>
        <v>059-012</v>
      </c>
      <c r="E1200" s="604">
        <f t="shared" si="176"/>
        <v>58</v>
      </c>
      <c r="F1200" s="32">
        <f>INDEX('Project Pipeline'!$B$8:$B$130,MATCH($B1200,'Project Pipeline'!$A$7:$A$130,0),1)</f>
        <v>10000</v>
      </c>
      <c r="G1200" s="32">
        <f>INDEX('Project Pipeline'!$B$8:$B$130,MATCH($B1200,'Project Pipeline'!$A$7:$A$130,0)+3,1)*12</f>
        <v>4800</v>
      </c>
      <c r="H1200" s="7">
        <f>(INDEX('Project Pipeline'!$B$8:$B$130,MATCH($B1200,'Project Pipeline'!$A$7:$A$130,0)+6,1)*INDEX('Project Pipeline'!$B$8:$B$130,MATCH($B1200,'Project Pipeline'!$A$7:$A$130,0)+13,1)+INDEX('Project Pipeline'!$B$8:$B$130,MATCH($B1200,'Project Pipeline'!$A$7:$A$130,0)+7,1)*(INDEX('Project Pipeline'!$B$8:$B$130,MATCH($B1200,'Project Pipeline'!$A$7:$A$130,0)+14,1)-INDEX('Project Pipeline'!$B$8:$B$130,MATCH($B1200,'Project Pipeline'!$A$7:$A$130,0)+13,1)))/INDEX('Project Pipeline'!$B$8:$B$130,MATCH($B1200,'Project Pipeline'!$A$7:$A$130,0)+14,1)</f>
        <v>0.75</v>
      </c>
      <c r="I1200" s="6">
        <f>INDEX('Project Pipeline'!$B$8:$B$130,MATCH($B1200,'Project Pipeline'!$A$7:$A$130,0)+13,1)</f>
        <v>57.680135957776329</v>
      </c>
      <c r="J1200" s="6">
        <f>INDEX('Project Pipeline'!$B$8:$B$130,MATCH($B1200,'Project Pipeline'!$A$7:$A$130,0)+14,1)</f>
        <v>60</v>
      </c>
    </row>
    <row r="1201" spans="1:10" x14ac:dyDescent="0.2">
      <c r="A1201" s="604">
        <f t="shared" si="174"/>
        <v>59</v>
      </c>
      <c r="B1201" s="604" t="s">
        <v>14</v>
      </c>
      <c r="C1201" s="2">
        <f t="shared" si="175"/>
        <v>13</v>
      </c>
      <c r="D1201" s="28" t="str">
        <f t="shared" si="171"/>
        <v>059-013</v>
      </c>
      <c r="E1201" s="604">
        <f t="shared" si="176"/>
        <v>49</v>
      </c>
      <c r="F1201" s="32">
        <f>INDEX('Project Pipeline'!$B$8:$B$130,MATCH($B1201,'Project Pipeline'!$A$7:$A$130,0),1)</f>
        <v>2000</v>
      </c>
      <c r="G1201" s="32">
        <f>INDEX('Project Pipeline'!$B$8:$B$130,MATCH($B1201,'Project Pipeline'!$A$7:$A$130,0)+3,1)*12</f>
        <v>2400</v>
      </c>
      <c r="H1201" s="7">
        <f>(INDEX('Project Pipeline'!$B$8:$B$130,MATCH($B1201,'Project Pipeline'!$A$7:$A$130,0)+6,1)*INDEX('Project Pipeline'!$B$8:$B$130,MATCH($B1201,'Project Pipeline'!$A$7:$A$130,0)+13,1)+INDEX('Project Pipeline'!$B$8:$B$130,MATCH($B1201,'Project Pipeline'!$A$7:$A$130,0)+7,1)*(INDEX('Project Pipeline'!$B$8:$B$130,MATCH($B1201,'Project Pipeline'!$A$7:$A$130,0)+14,1)-INDEX('Project Pipeline'!$B$8:$B$130,MATCH($B1201,'Project Pipeline'!$A$7:$A$130,0)+13,1)))/INDEX('Project Pipeline'!$B$8:$B$130,MATCH($B1201,'Project Pipeline'!$A$7:$A$130,0)+14,1)</f>
        <v>0.75</v>
      </c>
      <c r="I1201" s="6">
        <f>INDEX('Project Pipeline'!$B$8:$B$130,MATCH($B1201,'Project Pipeline'!$A$7:$A$130,0)+13,1)</f>
        <v>21.124739598583997</v>
      </c>
      <c r="J1201" s="6">
        <f>INDEX('Project Pipeline'!$B$8:$B$130,MATCH($B1201,'Project Pipeline'!$A$7:$A$130,0)+14,1)</f>
        <v>60</v>
      </c>
    </row>
    <row r="1202" spans="1:10" x14ac:dyDescent="0.2">
      <c r="A1202" s="604">
        <f t="shared" si="174"/>
        <v>59</v>
      </c>
      <c r="B1202" s="604" t="s">
        <v>14</v>
      </c>
      <c r="C1202" s="2">
        <f t="shared" si="175"/>
        <v>14</v>
      </c>
      <c r="D1202" s="28" t="str">
        <f t="shared" si="171"/>
        <v>059-014</v>
      </c>
      <c r="E1202" s="604">
        <f t="shared" si="176"/>
        <v>51</v>
      </c>
      <c r="F1202" s="32">
        <f>INDEX('Project Pipeline'!$B$8:$B$130,MATCH($B1202,'Project Pipeline'!$A$7:$A$130,0),1)</f>
        <v>2000</v>
      </c>
      <c r="G1202" s="32">
        <f>INDEX('Project Pipeline'!$B$8:$B$130,MATCH($B1202,'Project Pipeline'!$A$7:$A$130,0)+3,1)*12</f>
        <v>2400</v>
      </c>
      <c r="H1202" s="7">
        <f>(INDEX('Project Pipeline'!$B$8:$B$130,MATCH($B1202,'Project Pipeline'!$A$7:$A$130,0)+6,1)*INDEX('Project Pipeline'!$B$8:$B$130,MATCH($B1202,'Project Pipeline'!$A$7:$A$130,0)+13,1)+INDEX('Project Pipeline'!$B$8:$B$130,MATCH($B1202,'Project Pipeline'!$A$7:$A$130,0)+7,1)*(INDEX('Project Pipeline'!$B$8:$B$130,MATCH($B1202,'Project Pipeline'!$A$7:$A$130,0)+14,1)-INDEX('Project Pipeline'!$B$8:$B$130,MATCH($B1202,'Project Pipeline'!$A$7:$A$130,0)+13,1)))/INDEX('Project Pipeline'!$B$8:$B$130,MATCH($B1202,'Project Pipeline'!$A$7:$A$130,0)+14,1)</f>
        <v>0.75</v>
      </c>
      <c r="I1202" s="6">
        <f>INDEX('Project Pipeline'!$B$8:$B$130,MATCH($B1202,'Project Pipeline'!$A$7:$A$130,0)+13,1)</f>
        <v>21.124739598583997</v>
      </c>
      <c r="J1202" s="6">
        <f>INDEX('Project Pipeline'!$B$8:$B$130,MATCH($B1202,'Project Pipeline'!$A$7:$A$130,0)+14,1)</f>
        <v>60</v>
      </c>
    </row>
    <row r="1203" spans="1:10" x14ac:dyDescent="0.2">
      <c r="A1203" s="604">
        <f t="shared" si="174"/>
        <v>59</v>
      </c>
      <c r="B1203" s="604" t="s">
        <v>14</v>
      </c>
      <c r="C1203" s="2">
        <f t="shared" si="175"/>
        <v>15</v>
      </c>
      <c r="D1203" s="28" t="str">
        <f t="shared" si="171"/>
        <v>059-015</v>
      </c>
      <c r="E1203" s="604">
        <f t="shared" si="176"/>
        <v>53</v>
      </c>
      <c r="F1203" s="32">
        <f>INDEX('Project Pipeline'!$B$8:$B$130,MATCH($B1203,'Project Pipeline'!$A$7:$A$130,0),1)</f>
        <v>2000</v>
      </c>
      <c r="G1203" s="32">
        <f>INDEX('Project Pipeline'!$B$8:$B$130,MATCH($B1203,'Project Pipeline'!$A$7:$A$130,0)+3,1)*12</f>
        <v>2400</v>
      </c>
      <c r="H1203" s="7">
        <f>(INDEX('Project Pipeline'!$B$8:$B$130,MATCH($B1203,'Project Pipeline'!$A$7:$A$130,0)+6,1)*INDEX('Project Pipeline'!$B$8:$B$130,MATCH($B1203,'Project Pipeline'!$A$7:$A$130,0)+13,1)+INDEX('Project Pipeline'!$B$8:$B$130,MATCH($B1203,'Project Pipeline'!$A$7:$A$130,0)+7,1)*(INDEX('Project Pipeline'!$B$8:$B$130,MATCH($B1203,'Project Pipeline'!$A$7:$A$130,0)+14,1)-INDEX('Project Pipeline'!$B$8:$B$130,MATCH($B1203,'Project Pipeline'!$A$7:$A$130,0)+13,1)))/INDEX('Project Pipeline'!$B$8:$B$130,MATCH($B1203,'Project Pipeline'!$A$7:$A$130,0)+14,1)</f>
        <v>0.75</v>
      </c>
      <c r="I1203" s="6">
        <f>INDEX('Project Pipeline'!$B$8:$B$130,MATCH($B1203,'Project Pipeline'!$A$7:$A$130,0)+13,1)</f>
        <v>21.124739598583997</v>
      </c>
      <c r="J1203" s="6">
        <f>INDEX('Project Pipeline'!$B$8:$B$130,MATCH($B1203,'Project Pipeline'!$A$7:$A$130,0)+14,1)</f>
        <v>60</v>
      </c>
    </row>
    <row r="1204" spans="1:10" x14ac:dyDescent="0.2">
      <c r="A1204" s="604">
        <f t="shared" si="174"/>
        <v>59</v>
      </c>
      <c r="B1204" s="604" t="s">
        <v>14</v>
      </c>
      <c r="C1204" s="2">
        <f t="shared" si="175"/>
        <v>16</v>
      </c>
      <c r="D1204" s="28" t="str">
        <f t="shared" si="171"/>
        <v>059-016</v>
      </c>
      <c r="E1204" s="604">
        <f t="shared" si="176"/>
        <v>55</v>
      </c>
      <c r="F1204" s="32">
        <f>INDEX('Project Pipeline'!$B$8:$B$130,MATCH($B1204,'Project Pipeline'!$A$7:$A$130,0),1)</f>
        <v>2000</v>
      </c>
      <c r="G1204" s="32">
        <f>INDEX('Project Pipeline'!$B$8:$B$130,MATCH($B1204,'Project Pipeline'!$A$7:$A$130,0)+3,1)*12</f>
        <v>2400</v>
      </c>
      <c r="H1204" s="7">
        <f>(INDEX('Project Pipeline'!$B$8:$B$130,MATCH($B1204,'Project Pipeline'!$A$7:$A$130,0)+6,1)*INDEX('Project Pipeline'!$B$8:$B$130,MATCH($B1204,'Project Pipeline'!$A$7:$A$130,0)+13,1)+INDEX('Project Pipeline'!$B$8:$B$130,MATCH($B1204,'Project Pipeline'!$A$7:$A$130,0)+7,1)*(INDEX('Project Pipeline'!$B$8:$B$130,MATCH($B1204,'Project Pipeline'!$A$7:$A$130,0)+14,1)-INDEX('Project Pipeline'!$B$8:$B$130,MATCH($B1204,'Project Pipeline'!$A$7:$A$130,0)+13,1)))/INDEX('Project Pipeline'!$B$8:$B$130,MATCH($B1204,'Project Pipeline'!$A$7:$A$130,0)+14,1)</f>
        <v>0.75</v>
      </c>
      <c r="I1204" s="6">
        <f>INDEX('Project Pipeline'!$B$8:$B$130,MATCH($B1204,'Project Pipeline'!$A$7:$A$130,0)+13,1)</f>
        <v>21.124739598583997</v>
      </c>
      <c r="J1204" s="6">
        <f>INDEX('Project Pipeline'!$B$8:$B$130,MATCH($B1204,'Project Pipeline'!$A$7:$A$130,0)+14,1)</f>
        <v>60</v>
      </c>
    </row>
    <row r="1205" spans="1:10" x14ac:dyDescent="0.2">
      <c r="A1205" s="604">
        <f t="shared" si="174"/>
        <v>59</v>
      </c>
      <c r="B1205" s="604" t="s">
        <v>14</v>
      </c>
      <c r="C1205" s="2">
        <f t="shared" si="175"/>
        <v>17</v>
      </c>
      <c r="D1205" s="28" t="str">
        <f t="shared" si="171"/>
        <v>059-017</v>
      </c>
      <c r="E1205" s="604">
        <f t="shared" si="176"/>
        <v>57</v>
      </c>
      <c r="F1205" s="32">
        <f>INDEX('Project Pipeline'!$B$8:$B$130,MATCH($B1205,'Project Pipeline'!$A$7:$A$130,0),1)</f>
        <v>2000</v>
      </c>
      <c r="G1205" s="32">
        <f>INDEX('Project Pipeline'!$B$8:$B$130,MATCH($B1205,'Project Pipeline'!$A$7:$A$130,0)+3,1)*12</f>
        <v>2400</v>
      </c>
      <c r="H1205" s="7">
        <f>(INDEX('Project Pipeline'!$B$8:$B$130,MATCH($B1205,'Project Pipeline'!$A$7:$A$130,0)+6,1)*INDEX('Project Pipeline'!$B$8:$B$130,MATCH($B1205,'Project Pipeline'!$A$7:$A$130,0)+13,1)+INDEX('Project Pipeline'!$B$8:$B$130,MATCH($B1205,'Project Pipeline'!$A$7:$A$130,0)+7,1)*(INDEX('Project Pipeline'!$B$8:$B$130,MATCH($B1205,'Project Pipeline'!$A$7:$A$130,0)+14,1)-INDEX('Project Pipeline'!$B$8:$B$130,MATCH($B1205,'Project Pipeline'!$A$7:$A$130,0)+13,1)))/INDEX('Project Pipeline'!$B$8:$B$130,MATCH($B1205,'Project Pipeline'!$A$7:$A$130,0)+14,1)</f>
        <v>0.75</v>
      </c>
      <c r="I1205" s="6">
        <f>INDEX('Project Pipeline'!$B$8:$B$130,MATCH($B1205,'Project Pipeline'!$A$7:$A$130,0)+13,1)</f>
        <v>21.124739598583997</v>
      </c>
      <c r="J1205" s="6">
        <f>INDEX('Project Pipeline'!$B$8:$B$130,MATCH($B1205,'Project Pipeline'!$A$7:$A$130,0)+14,1)</f>
        <v>60</v>
      </c>
    </row>
    <row r="1206" spans="1:10" x14ac:dyDescent="0.2">
      <c r="A1206" s="604">
        <f t="shared" si="174"/>
        <v>59</v>
      </c>
      <c r="B1206" s="604" t="s">
        <v>14</v>
      </c>
      <c r="C1206" s="2">
        <f t="shared" si="175"/>
        <v>18</v>
      </c>
      <c r="D1206" s="28" t="str">
        <f t="shared" si="171"/>
        <v>059-018</v>
      </c>
      <c r="E1206" s="604">
        <f t="shared" si="176"/>
        <v>59</v>
      </c>
      <c r="F1206" s="32">
        <f>INDEX('Project Pipeline'!$B$8:$B$130,MATCH($B1206,'Project Pipeline'!$A$7:$A$130,0),1)</f>
        <v>2000</v>
      </c>
      <c r="G1206" s="32">
        <f>INDEX('Project Pipeline'!$B$8:$B$130,MATCH($B1206,'Project Pipeline'!$A$7:$A$130,0)+3,1)*12</f>
        <v>2400</v>
      </c>
      <c r="H1206" s="7">
        <f>(INDEX('Project Pipeline'!$B$8:$B$130,MATCH($B1206,'Project Pipeline'!$A$7:$A$130,0)+6,1)*INDEX('Project Pipeline'!$B$8:$B$130,MATCH($B1206,'Project Pipeline'!$A$7:$A$130,0)+13,1)+INDEX('Project Pipeline'!$B$8:$B$130,MATCH($B1206,'Project Pipeline'!$A$7:$A$130,0)+7,1)*(INDEX('Project Pipeline'!$B$8:$B$130,MATCH($B1206,'Project Pipeline'!$A$7:$A$130,0)+14,1)-INDEX('Project Pipeline'!$B$8:$B$130,MATCH($B1206,'Project Pipeline'!$A$7:$A$130,0)+13,1)))/INDEX('Project Pipeline'!$B$8:$B$130,MATCH($B1206,'Project Pipeline'!$A$7:$A$130,0)+14,1)</f>
        <v>0.75</v>
      </c>
      <c r="I1206" s="6">
        <f>INDEX('Project Pipeline'!$B$8:$B$130,MATCH($B1206,'Project Pipeline'!$A$7:$A$130,0)+13,1)</f>
        <v>21.124739598583997</v>
      </c>
      <c r="J1206" s="6">
        <f>INDEX('Project Pipeline'!$B$8:$B$130,MATCH($B1206,'Project Pipeline'!$A$7:$A$130,0)+14,1)</f>
        <v>60</v>
      </c>
    </row>
    <row r="1207" spans="1:10" x14ac:dyDescent="0.2">
      <c r="A1207" s="604">
        <f t="shared" si="174"/>
        <v>59</v>
      </c>
      <c r="B1207" s="604" t="s">
        <v>41</v>
      </c>
      <c r="C1207" s="2">
        <f t="shared" si="175"/>
        <v>19</v>
      </c>
      <c r="D1207" s="28" t="str">
        <f t="shared" si="171"/>
        <v>059-019</v>
      </c>
      <c r="E1207" s="604">
        <f t="shared" si="176"/>
        <v>53</v>
      </c>
      <c r="F1207" s="32">
        <f>INDEX('Project Pipeline'!$B$8:$B$130,MATCH($B1207,'Project Pipeline'!$A$7:$A$130,0),1)</f>
        <v>25000</v>
      </c>
      <c r="G1207" s="32">
        <f>INDEX('Project Pipeline'!$B$8:$B$130,MATCH($B1207,'Project Pipeline'!$A$7:$A$130,0)+3,1)*12</f>
        <v>24000</v>
      </c>
      <c r="H1207" s="7">
        <f>(INDEX('Project Pipeline'!$B$8:$B$130,MATCH($B1207,'Project Pipeline'!$A$7:$A$130,0)+6,1)*INDEX('Project Pipeline'!$B$8:$B$130,MATCH($B1207,'Project Pipeline'!$A$7:$A$130,0)+13,1)+INDEX('Project Pipeline'!$B$8:$B$130,MATCH($B1207,'Project Pipeline'!$A$7:$A$130,0)+7,1)*(INDEX('Project Pipeline'!$B$8:$B$130,MATCH($B1207,'Project Pipeline'!$A$7:$A$130,0)+14,1)-INDEX('Project Pipeline'!$B$8:$B$130,MATCH($B1207,'Project Pipeline'!$A$7:$A$130,0)+13,1)))/INDEX('Project Pipeline'!$B$8:$B$130,MATCH($B1207,'Project Pipeline'!$A$7:$A$130,0)+14,1)</f>
        <v>0.74999999999999989</v>
      </c>
      <c r="I1207" s="6">
        <f>INDEX('Project Pipeline'!$B$8:$B$130,MATCH($B1207,'Project Pipeline'!$A$7:$A$130,0)+13,1)</f>
        <v>26.772988721793375</v>
      </c>
      <c r="J1207" s="6">
        <f>INDEX('Project Pipeline'!$B$8:$B$130,MATCH($B1207,'Project Pipeline'!$A$7:$A$130,0)+14,1)</f>
        <v>120</v>
      </c>
    </row>
    <row r="1208" spans="1:10" x14ac:dyDescent="0.2">
      <c r="A1208" s="604">
        <f t="shared" si="174"/>
        <v>59</v>
      </c>
      <c r="B1208" s="604" t="s">
        <v>41</v>
      </c>
      <c r="C1208" s="2">
        <f t="shared" si="175"/>
        <v>20</v>
      </c>
      <c r="D1208" s="28" t="str">
        <f t="shared" si="171"/>
        <v>059-020</v>
      </c>
      <c r="E1208" s="604">
        <f t="shared" si="176"/>
        <v>59</v>
      </c>
      <c r="F1208" s="32">
        <f>INDEX('Project Pipeline'!$B$8:$B$130,MATCH($B1208,'Project Pipeline'!$A$7:$A$130,0),1)</f>
        <v>25000</v>
      </c>
      <c r="G1208" s="32">
        <f>INDEX('Project Pipeline'!$B$8:$B$130,MATCH($B1208,'Project Pipeline'!$A$7:$A$130,0)+3,1)*12</f>
        <v>24000</v>
      </c>
      <c r="H1208" s="7">
        <f>(INDEX('Project Pipeline'!$B$8:$B$130,MATCH($B1208,'Project Pipeline'!$A$7:$A$130,0)+6,1)*INDEX('Project Pipeline'!$B$8:$B$130,MATCH($B1208,'Project Pipeline'!$A$7:$A$130,0)+13,1)+INDEX('Project Pipeline'!$B$8:$B$130,MATCH($B1208,'Project Pipeline'!$A$7:$A$130,0)+7,1)*(INDEX('Project Pipeline'!$B$8:$B$130,MATCH($B1208,'Project Pipeline'!$A$7:$A$130,0)+14,1)-INDEX('Project Pipeline'!$B$8:$B$130,MATCH($B1208,'Project Pipeline'!$A$7:$A$130,0)+13,1)))/INDEX('Project Pipeline'!$B$8:$B$130,MATCH($B1208,'Project Pipeline'!$A$7:$A$130,0)+14,1)</f>
        <v>0.74999999999999989</v>
      </c>
      <c r="I1208" s="6">
        <f>INDEX('Project Pipeline'!$B$8:$B$130,MATCH($B1208,'Project Pipeline'!$A$7:$A$130,0)+13,1)</f>
        <v>26.772988721793375</v>
      </c>
      <c r="J1208" s="6">
        <f>INDEX('Project Pipeline'!$B$8:$B$130,MATCH($B1208,'Project Pipeline'!$A$7:$A$130,0)+14,1)</f>
        <v>120</v>
      </c>
    </row>
    <row r="1209" spans="1:10" x14ac:dyDescent="0.2">
      <c r="A1209" s="604">
        <f>A1189+1</f>
        <v>60</v>
      </c>
      <c r="B1209" s="604" t="s">
        <v>15</v>
      </c>
      <c r="C1209" s="2">
        <v>1</v>
      </c>
      <c r="D1209" s="28" t="str">
        <f t="shared" si="171"/>
        <v>060-001</v>
      </c>
      <c r="E1209" s="604">
        <f t="shared" si="176"/>
        <v>48</v>
      </c>
      <c r="F1209" s="32">
        <f>INDEX('Project Pipeline'!$B$8:$B$130,MATCH($B1209,'Project Pipeline'!$A$7:$A$130,0),1)</f>
        <v>15000</v>
      </c>
      <c r="G1209" s="32">
        <f>INDEX('Project Pipeline'!$B$8:$B$130,MATCH($B1209,'Project Pipeline'!$A$7:$A$130,0)+3,1)*12</f>
        <v>6000</v>
      </c>
      <c r="H1209" s="7">
        <f>(INDEX('Project Pipeline'!$B$8:$B$130,MATCH($B1209,'Project Pipeline'!$A$7:$A$130,0)+6,1)*INDEX('Project Pipeline'!$B$8:$B$130,MATCH($B1209,'Project Pipeline'!$A$7:$A$130,0)+13,1)+INDEX('Project Pipeline'!$B$8:$B$130,MATCH($B1209,'Project Pipeline'!$A$7:$A$130,0)+7,1)*(INDEX('Project Pipeline'!$B$8:$B$130,MATCH($B1209,'Project Pipeline'!$A$7:$A$130,0)+14,1)-INDEX('Project Pipeline'!$B$8:$B$130,MATCH($B1209,'Project Pipeline'!$A$7:$A$130,0)+13,1)))/INDEX('Project Pipeline'!$B$8:$B$130,MATCH($B1209,'Project Pipeline'!$A$7:$A$130,0)+14,1)</f>
        <v>0.75</v>
      </c>
      <c r="I1209" s="6">
        <f>INDEX('Project Pipeline'!$B$8:$B$130,MATCH($B1209,'Project Pipeline'!$A$7:$A$130,0)+13,1)</f>
        <v>71.513178015521419</v>
      </c>
      <c r="J1209" s="6">
        <f>INDEX('Project Pipeline'!$B$8:$B$130,MATCH($B1209,'Project Pipeline'!$A$7:$A$130,0)+14,1)</f>
        <v>96</v>
      </c>
    </row>
    <row r="1210" spans="1:10" x14ac:dyDescent="0.2">
      <c r="A1210" s="604">
        <f t="shared" ref="A1210:A1228" si="177">A1190+1</f>
        <v>60</v>
      </c>
      <c r="B1210" s="604" t="s">
        <v>15</v>
      </c>
      <c r="C1210" s="2">
        <f t="shared" ref="C1210:C1228" si="178">C1209+1</f>
        <v>2</v>
      </c>
      <c r="D1210" s="28" t="str">
        <f t="shared" si="171"/>
        <v>060-002</v>
      </c>
      <c r="E1210" s="604">
        <f t="shared" si="176"/>
        <v>52</v>
      </c>
      <c r="F1210" s="32">
        <f>INDEX('Project Pipeline'!$B$8:$B$130,MATCH($B1210,'Project Pipeline'!$A$7:$A$130,0),1)</f>
        <v>15000</v>
      </c>
      <c r="G1210" s="32">
        <f>INDEX('Project Pipeline'!$B$8:$B$130,MATCH($B1210,'Project Pipeline'!$A$7:$A$130,0)+3,1)*12</f>
        <v>6000</v>
      </c>
      <c r="H1210" s="7">
        <f>(INDEX('Project Pipeline'!$B$8:$B$130,MATCH($B1210,'Project Pipeline'!$A$7:$A$130,0)+6,1)*INDEX('Project Pipeline'!$B$8:$B$130,MATCH($B1210,'Project Pipeline'!$A$7:$A$130,0)+13,1)+INDEX('Project Pipeline'!$B$8:$B$130,MATCH($B1210,'Project Pipeline'!$A$7:$A$130,0)+7,1)*(INDEX('Project Pipeline'!$B$8:$B$130,MATCH($B1210,'Project Pipeline'!$A$7:$A$130,0)+14,1)-INDEX('Project Pipeline'!$B$8:$B$130,MATCH($B1210,'Project Pipeline'!$A$7:$A$130,0)+13,1)))/INDEX('Project Pipeline'!$B$8:$B$130,MATCH($B1210,'Project Pipeline'!$A$7:$A$130,0)+14,1)</f>
        <v>0.75</v>
      </c>
      <c r="I1210" s="6">
        <f>INDEX('Project Pipeline'!$B$8:$B$130,MATCH($B1210,'Project Pipeline'!$A$7:$A$130,0)+13,1)</f>
        <v>71.513178015521419</v>
      </c>
      <c r="J1210" s="6">
        <f>INDEX('Project Pipeline'!$B$8:$B$130,MATCH($B1210,'Project Pipeline'!$A$7:$A$130,0)+14,1)</f>
        <v>96</v>
      </c>
    </row>
    <row r="1211" spans="1:10" x14ac:dyDescent="0.2">
      <c r="A1211" s="604">
        <f t="shared" si="177"/>
        <v>60</v>
      </c>
      <c r="B1211" s="604" t="s">
        <v>15</v>
      </c>
      <c r="C1211" s="2">
        <f t="shared" si="178"/>
        <v>3</v>
      </c>
      <c r="D1211" s="28" t="str">
        <f t="shared" si="171"/>
        <v>060-003</v>
      </c>
      <c r="E1211" s="604">
        <f t="shared" si="176"/>
        <v>55</v>
      </c>
      <c r="F1211" s="32">
        <f>INDEX('Project Pipeline'!$B$8:$B$130,MATCH($B1211,'Project Pipeline'!$A$7:$A$130,0),1)</f>
        <v>15000</v>
      </c>
      <c r="G1211" s="32">
        <f>INDEX('Project Pipeline'!$B$8:$B$130,MATCH($B1211,'Project Pipeline'!$A$7:$A$130,0)+3,1)*12</f>
        <v>6000</v>
      </c>
      <c r="H1211" s="7">
        <f>(INDEX('Project Pipeline'!$B$8:$B$130,MATCH($B1211,'Project Pipeline'!$A$7:$A$130,0)+6,1)*INDEX('Project Pipeline'!$B$8:$B$130,MATCH($B1211,'Project Pipeline'!$A$7:$A$130,0)+13,1)+INDEX('Project Pipeline'!$B$8:$B$130,MATCH($B1211,'Project Pipeline'!$A$7:$A$130,0)+7,1)*(INDEX('Project Pipeline'!$B$8:$B$130,MATCH($B1211,'Project Pipeline'!$A$7:$A$130,0)+14,1)-INDEX('Project Pipeline'!$B$8:$B$130,MATCH($B1211,'Project Pipeline'!$A$7:$A$130,0)+13,1)))/INDEX('Project Pipeline'!$B$8:$B$130,MATCH($B1211,'Project Pipeline'!$A$7:$A$130,0)+14,1)</f>
        <v>0.75</v>
      </c>
      <c r="I1211" s="6">
        <f>INDEX('Project Pipeline'!$B$8:$B$130,MATCH($B1211,'Project Pipeline'!$A$7:$A$130,0)+13,1)</f>
        <v>71.513178015521419</v>
      </c>
      <c r="J1211" s="6">
        <f>INDEX('Project Pipeline'!$B$8:$B$130,MATCH($B1211,'Project Pipeline'!$A$7:$A$130,0)+14,1)</f>
        <v>96</v>
      </c>
    </row>
    <row r="1212" spans="1:10" x14ac:dyDescent="0.2">
      <c r="A1212" s="604">
        <f t="shared" si="177"/>
        <v>60</v>
      </c>
      <c r="B1212" s="604" t="s">
        <v>15</v>
      </c>
      <c r="C1212" s="2">
        <f t="shared" si="178"/>
        <v>4</v>
      </c>
      <c r="D1212" s="28" t="str">
        <f t="shared" si="171"/>
        <v>060-004</v>
      </c>
      <c r="E1212" s="604">
        <f t="shared" si="176"/>
        <v>57</v>
      </c>
      <c r="F1212" s="32">
        <f>INDEX('Project Pipeline'!$B$8:$B$130,MATCH($B1212,'Project Pipeline'!$A$7:$A$130,0),1)</f>
        <v>15000</v>
      </c>
      <c r="G1212" s="32">
        <f>INDEX('Project Pipeline'!$B$8:$B$130,MATCH($B1212,'Project Pipeline'!$A$7:$A$130,0)+3,1)*12</f>
        <v>6000</v>
      </c>
      <c r="H1212" s="7">
        <f>(INDEX('Project Pipeline'!$B$8:$B$130,MATCH($B1212,'Project Pipeline'!$A$7:$A$130,0)+6,1)*INDEX('Project Pipeline'!$B$8:$B$130,MATCH($B1212,'Project Pipeline'!$A$7:$A$130,0)+13,1)+INDEX('Project Pipeline'!$B$8:$B$130,MATCH($B1212,'Project Pipeline'!$A$7:$A$130,0)+7,1)*(INDEX('Project Pipeline'!$B$8:$B$130,MATCH($B1212,'Project Pipeline'!$A$7:$A$130,0)+14,1)-INDEX('Project Pipeline'!$B$8:$B$130,MATCH($B1212,'Project Pipeline'!$A$7:$A$130,0)+13,1)))/INDEX('Project Pipeline'!$B$8:$B$130,MATCH($B1212,'Project Pipeline'!$A$7:$A$130,0)+14,1)</f>
        <v>0.75</v>
      </c>
      <c r="I1212" s="6">
        <f>INDEX('Project Pipeline'!$B$8:$B$130,MATCH($B1212,'Project Pipeline'!$A$7:$A$130,0)+13,1)</f>
        <v>71.513178015521419</v>
      </c>
      <c r="J1212" s="6">
        <f>INDEX('Project Pipeline'!$B$8:$B$130,MATCH($B1212,'Project Pipeline'!$A$7:$A$130,0)+14,1)</f>
        <v>96</v>
      </c>
    </row>
    <row r="1213" spans="1:10" x14ac:dyDescent="0.2">
      <c r="A1213" s="604">
        <f t="shared" si="177"/>
        <v>60</v>
      </c>
      <c r="B1213" s="604" t="s">
        <v>463</v>
      </c>
      <c r="C1213" s="2">
        <f t="shared" si="178"/>
        <v>5</v>
      </c>
      <c r="D1213" s="28" t="str">
        <f t="shared" si="171"/>
        <v>060-005</v>
      </c>
      <c r="E1213" s="604">
        <f t="shared" si="176"/>
        <v>58</v>
      </c>
      <c r="F1213" s="32">
        <f>INDEX('Project Pipeline'!$B$8:$B$130,MATCH($B1213,'Project Pipeline'!$A$7:$A$130,0),1)</f>
        <v>20000</v>
      </c>
      <c r="G1213" s="32">
        <f>INDEX('Project Pipeline'!$B$8:$B$130,MATCH($B1213,'Project Pipeline'!$A$7:$A$130,0)+3,1)*12</f>
        <v>30000</v>
      </c>
      <c r="H1213" s="7">
        <f>(INDEX('Project Pipeline'!$B$8:$B$130,MATCH($B1213,'Project Pipeline'!$A$7:$A$130,0)+6,1)*INDEX('Project Pipeline'!$B$8:$B$130,MATCH($B1213,'Project Pipeline'!$A$7:$A$130,0)+13,1)+INDEX('Project Pipeline'!$B$8:$B$130,MATCH($B1213,'Project Pipeline'!$A$7:$A$130,0)+7,1)*(INDEX('Project Pipeline'!$B$8:$B$130,MATCH($B1213,'Project Pipeline'!$A$7:$A$130,0)+14,1)-INDEX('Project Pipeline'!$B$8:$B$130,MATCH($B1213,'Project Pipeline'!$A$7:$A$130,0)+13,1)))/INDEX('Project Pipeline'!$B$8:$B$130,MATCH($B1213,'Project Pipeline'!$A$7:$A$130,0)+14,1)</f>
        <v>0.75</v>
      </c>
      <c r="I1213" s="6">
        <f>INDEX('Project Pipeline'!$B$8:$B$130,MATCH($B1213,'Project Pipeline'!$A$7:$A$130,0)+13,1)</f>
        <v>28.691659673197091</v>
      </c>
      <c r="J1213" s="6">
        <f>INDEX('Project Pipeline'!$B$8:$B$130,MATCH($B1213,'Project Pipeline'!$A$7:$A$130,0)+14,1)</f>
        <v>60</v>
      </c>
    </row>
    <row r="1214" spans="1:10" x14ac:dyDescent="0.2">
      <c r="A1214" s="604">
        <f t="shared" si="177"/>
        <v>60</v>
      </c>
      <c r="B1214" s="604" t="s">
        <v>463</v>
      </c>
      <c r="C1214" s="2">
        <f t="shared" si="178"/>
        <v>6</v>
      </c>
      <c r="D1214" s="28" t="str">
        <f t="shared" si="171"/>
        <v>060-006</v>
      </c>
      <c r="E1214" s="604">
        <f t="shared" si="176"/>
        <v>58</v>
      </c>
      <c r="F1214" s="32">
        <f>INDEX('Project Pipeline'!$B$8:$B$130,MATCH($B1214,'Project Pipeline'!$A$7:$A$130,0),1)</f>
        <v>20000</v>
      </c>
      <c r="G1214" s="32">
        <f>INDEX('Project Pipeline'!$B$8:$B$130,MATCH($B1214,'Project Pipeline'!$A$7:$A$130,0)+3,1)*12</f>
        <v>30000</v>
      </c>
      <c r="H1214" s="7">
        <f>(INDEX('Project Pipeline'!$B$8:$B$130,MATCH($B1214,'Project Pipeline'!$A$7:$A$130,0)+6,1)*INDEX('Project Pipeline'!$B$8:$B$130,MATCH($B1214,'Project Pipeline'!$A$7:$A$130,0)+13,1)+INDEX('Project Pipeline'!$B$8:$B$130,MATCH($B1214,'Project Pipeline'!$A$7:$A$130,0)+7,1)*(INDEX('Project Pipeline'!$B$8:$B$130,MATCH($B1214,'Project Pipeline'!$A$7:$A$130,0)+14,1)-INDEX('Project Pipeline'!$B$8:$B$130,MATCH($B1214,'Project Pipeline'!$A$7:$A$130,0)+13,1)))/INDEX('Project Pipeline'!$B$8:$B$130,MATCH($B1214,'Project Pipeline'!$A$7:$A$130,0)+14,1)</f>
        <v>0.75</v>
      </c>
      <c r="I1214" s="6">
        <f>INDEX('Project Pipeline'!$B$8:$B$130,MATCH($B1214,'Project Pipeline'!$A$7:$A$130,0)+13,1)</f>
        <v>28.691659673197091</v>
      </c>
      <c r="J1214" s="6">
        <f>INDEX('Project Pipeline'!$B$8:$B$130,MATCH($B1214,'Project Pipeline'!$A$7:$A$130,0)+14,1)</f>
        <v>60</v>
      </c>
    </row>
    <row r="1215" spans="1:10" x14ac:dyDescent="0.2">
      <c r="A1215" s="604">
        <f t="shared" si="177"/>
        <v>60</v>
      </c>
      <c r="B1215" s="604" t="s">
        <v>463</v>
      </c>
      <c r="C1215" s="2">
        <f t="shared" si="178"/>
        <v>7</v>
      </c>
      <c r="D1215" s="28" t="str">
        <f t="shared" si="171"/>
        <v>060-007</v>
      </c>
      <c r="E1215" s="604">
        <f t="shared" si="176"/>
        <v>59</v>
      </c>
      <c r="F1215" s="32">
        <f>INDEX('Project Pipeline'!$B$8:$B$130,MATCH($B1215,'Project Pipeline'!$A$7:$A$130,0),1)</f>
        <v>20000</v>
      </c>
      <c r="G1215" s="32">
        <f>INDEX('Project Pipeline'!$B$8:$B$130,MATCH($B1215,'Project Pipeline'!$A$7:$A$130,0)+3,1)*12</f>
        <v>30000</v>
      </c>
      <c r="H1215" s="7">
        <f>(INDEX('Project Pipeline'!$B$8:$B$130,MATCH($B1215,'Project Pipeline'!$A$7:$A$130,0)+6,1)*INDEX('Project Pipeline'!$B$8:$B$130,MATCH($B1215,'Project Pipeline'!$A$7:$A$130,0)+13,1)+INDEX('Project Pipeline'!$B$8:$B$130,MATCH($B1215,'Project Pipeline'!$A$7:$A$130,0)+7,1)*(INDEX('Project Pipeline'!$B$8:$B$130,MATCH($B1215,'Project Pipeline'!$A$7:$A$130,0)+14,1)-INDEX('Project Pipeline'!$B$8:$B$130,MATCH($B1215,'Project Pipeline'!$A$7:$A$130,0)+13,1)))/INDEX('Project Pipeline'!$B$8:$B$130,MATCH($B1215,'Project Pipeline'!$A$7:$A$130,0)+14,1)</f>
        <v>0.75</v>
      </c>
      <c r="I1215" s="6">
        <f>INDEX('Project Pipeline'!$B$8:$B$130,MATCH($B1215,'Project Pipeline'!$A$7:$A$130,0)+13,1)</f>
        <v>28.691659673197091</v>
      </c>
      <c r="J1215" s="6">
        <f>INDEX('Project Pipeline'!$B$8:$B$130,MATCH($B1215,'Project Pipeline'!$A$7:$A$130,0)+14,1)</f>
        <v>60</v>
      </c>
    </row>
    <row r="1216" spans="1:10" x14ac:dyDescent="0.2">
      <c r="A1216" s="604">
        <f t="shared" si="177"/>
        <v>60</v>
      </c>
      <c r="B1216" s="604" t="s">
        <v>463</v>
      </c>
      <c r="C1216" s="2">
        <f t="shared" si="178"/>
        <v>8</v>
      </c>
      <c r="D1216" s="28" t="str">
        <f t="shared" si="171"/>
        <v>060-008</v>
      </c>
      <c r="E1216" s="604">
        <f t="shared" si="176"/>
        <v>59</v>
      </c>
      <c r="F1216" s="32">
        <f>INDEX('Project Pipeline'!$B$8:$B$130,MATCH($B1216,'Project Pipeline'!$A$7:$A$130,0),1)</f>
        <v>20000</v>
      </c>
      <c r="G1216" s="32">
        <f>INDEX('Project Pipeline'!$B$8:$B$130,MATCH($B1216,'Project Pipeline'!$A$7:$A$130,0)+3,1)*12</f>
        <v>30000</v>
      </c>
      <c r="H1216" s="7">
        <f>(INDEX('Project Pipeline'!$B$8:$B$130,MATCH($B1216,'Project Pipeline'!$A$7:$A$130,0)+6,1)*INDEX('Project Pipeline'!$B$8:$B$130,MATCH($B1216,'Project Pipeline'!$A$7:$A$130,0)+13,1)+INDEX('Project Pipeline'!$B$8:$B$130,MATCH($B1216,'Project Pipeline'!$A$7:$A$130,0)+7,1)*(INDEX('Project Pipeline'!$B$8:$B$130,MATCH($B1216,'Project Pipeline'!$A$7:$A$130,0)+14,1)-INDEX('Project Pipeline'!$B$8:$B$130,MATCH($B1216,'Project Pipeline'!$A$7:$A$130,0)+13,1)))/INDEX('Project Pipeline'!$B$8:$B$130,MATCH($B1216,'Project Pipeline'!$A$7:$A$130,0)+14,1)</f>
        <v>0.75</v>
      </c>
      <c r="I1216" s="6">
        <f>INDEX('Project Pipeline'!$B$8:$B$130,MATCH($B1216,'Project Pipeline'!$A$7:$A$130,0)+13,1)</f>
        <v>28.691659673197091</v>
      </c>
      <c r="J1216" s="6">
        <f>INDEX('Project Pipeline'!$B$8:$B$130,MATCH($B1216,'Project Pipeline'!$A$7:$A$130,0)+14,1)</f>
        <v>60</v>
      </c>
    </row>
    <row r="1217" spans="1:10" x14ac:dyDescent="0.2">
      <c r="A1217" s="604">
        <f t="shared" si="177"/>
        <v>60</v>
      </c>
      <c r="B1217" s="604" t="s">
        <v>464</v>
      </c>
      <c r="C1217" s="2">
        <f t="shared" si="178"/>
        <v>9</v>
      </c>
      <c r="D1217" s="28" t="str">
        <f t="shared" si="171"/>
        <v>060-009</v>
      </c>
      <c r="E1217" s="604">
        <f t="shared" si="176"/>
        <v>50</v>
      </c>
      <c r="F1217" s="32">
        <f>INDEX('Project Pipeline'!$B$8:$B$130,MATCH($B1217,'Project Pipeline'!$A$7:$A$130,0),1)</f>
        <v>10000</v>
      </c>
      <c r="G1217" s="32">
        <f>INDEX('Project Pipeline'!$B$8:$B$130,MATCH($B1217,'Project Pipeline'!$A$7:$A$130,0)+3,1)*12</f>
        <v>4800</v>
      </c>
      <c r="H1217" s="7">
        <f>(INDEX('Project Pipeline'!$B$8:$B$130,MATCH($B1217,'Project Pipeline'!$A$7:$A$130,0)+6,1)*INDEX('Project Pipeline'!$B$8:$B$130,MATCH($B1217,'Project Pipeline'!$A$7:$A$130,0)+13,1)+INDEX('Project Pipeline'!$B$8:$B$130,MATCH($B1217,'Project Pipeline'!$A$7:$A$130,0)+7,1)*(INDEX('Project Pipeline'!$B$8:$B$130,MATCH($B1217,'Project Pipeline'!$A$7:$A$130,0)+14,1)-INDEX('Project Pipeline'!$B$8:$B$130,MATCH($B1217,'Project Pipeline'!$A$7:$A$130,0)+13,1)))/INDEX('Project Pipeline'!$B$8:$B$130,MATCH($B1217,'Project Pipeline'!$A$7:$A$130,0)+14,1)</f>
        <v>0.75</v>
      </c>
      <c r="I1217" s="6">
        <f>INDEX('Project Pipeline'!$B$8:$B$130,MATCH($B1217,'Project Pipeline'!$A$7:$A$130,0)+13,1)</f>
        <v>57.680135957776329</v>
      </c>
      <c r="J1217" s="6">
        <f>INDEX('Project Pipeline'!$B$8:$B$130,MATCH($B1217,'Project Pipeline'!$A$7:$A$130,0)+14,1)</f>
        <v>60</v>
      </c>
    </row>
    <row r="1218" spans="1:10" x14ac:dyDescent="0.2">
      <c r="A1218" s="604">
        <f t="shared" si="177"/>
        <v>60</v>
      </c>
      <c r="B1218" s="604" t="s">
        <v>464</v>
      </c>
      <c r="C1218" s="2">
        <f t="shared" si="178"/>
        <v>10</v>
      </c>
      <c r="D1218" s="28" t="str">
        <f t="shared" si="171"/>
        <v>060-010</v>
      </c>
      <c r="E1218" s="604">
        <f t="shared" si="176"/>
        <v>53</v>
      </c>
      <c r="F1218" s="32">
        <f>INDEX('Project Pipeline'!$B$8:$B$130,MATCH($B1218,'Project Pipeline'!$A$7:$A$130,0),1)</f>
        <v>10000</v>
      </c>
      <c r="G1218" s="32">
        <f>INDEX('Project Pipeline'!$B$8:$B$130,MATCH($B1218,'Project Pipeline'!$A$7:$A$130,0)+3,1)*12</f>
        <v>4800</v>
      </c>
      <c r="H1218" s="7">
        <f>(INDEX('Project Pipeline'!$B$8:$B$130,MATCH($B1218,'Project Pipeline'!$A$7:$A$130,0)+6,1)*INDEX('Project Pipeline'!$B$8:$B$130,MATCH($B1218,'Project Pipeline'!$A$7:$A$130,0)+13,1)+INDEX('Project Pipeline'!$B$8:$B$130,MATCH($B1218,'Project Pipeline'!$A$7:$A$130,0)+7,1)*(INDEX('Project Pipeline'!$B$8:$B$130,MATCH($B1218,'Project Pipeline'!$A$7:$A$130,0)+14,1)-INDEX('Project Pipeline'!$B$8:$B$130,MATCH($B1218,'Project Pipeline'!$A$7:$A$130,0)+13,1)))/INDEX('Project Pipeline'!$B$8:$B$130,MATCH($B1218,'Project Pipeline'!$A$7:$A$130,0)+14,1)</f>
        <v>0.75</v>
      </c>
      <c r="I1218" s="6">
        <f>INDEX('Project Pipeline'!$B$8:$B$130,MATCH($B1218,'Project Pipeline'!$A$7:$A$130,0)+13,1)</f>
        <v>57.680135957776329</v>
      </c>
      <c r="J1218" s="6">
        <f>INDEX('Project Pipeline'!$B$8:$B$130,MATCH($B1218,'Project Pipeline'!$A$7:$A$130,0)+14,1)</f>
        <v>60</v>
      </c>
    </row>
    <row r="1219" spans="1:10" x14ac:dyDescent="0.2">
      <c r="A1219" s="604">
        <f t="shared" si="177"/>
        <v>60</v>
      </c>
      <c r="B1219" s="604" t="s">
        <v>464</v>
      </c>
      <c r="C1219" s="2">
        <f t="shared" si="178"/>
        <v>11</v>
      </c>
      <c r="D1219" s="28" t="str">
        <f t="shared" si="171"/>
        <v>060-011</v>
      </c>
      <c r="E1219" s="604">
        <f t="shared" si="176"/>
        <v>56</v>
      </c>
      <c r="F1219" s="32">
        <f>INDEX('Project Pipeline'!$B$8:$B$130,MATCH($B1219,'Project Pipeline'!$A$7:$A$130,0),1)</f>
        <v>10000</v>
      </c>
      <c r="G1219" s="32">
        <f>INDEX('Project Pipeline'!$B$8:$B$130,MATCH($B1219,'Project Pipeline'!$A$7:$A$130,0)+3,1)*12</f>
        <v>4800</v>
      </c>
      <c r="H1219" s="7">
        <f>(INDEX('Project Pipeline'!$B$8:$B$130,MATCH($B1219,'Project Pipeline'!$A$7:$A$130,0)+6,1)*INDEX('Project Pipeline'!$B$8:$B$130,MATCH($B1219,'Project Pipeline'!$A$7:$A$130,0)+13,1)+INDEX('Project Pipeline'!$B$8:$B$130,MATCH($B1219,'Project Pipeline'!$A$7:$A$130,0)+7,1)*(INDEX('Project Pipeline'!$B$8:$B$130,MATCH($B1219,'Project Pipeline'!$A$7:$A$130,0)+14,1)-INDEX('Project Pipeline'!$B$8:$B$130,MATCH($B1219,'Project Pipeline'!$A$7:$A$130,0)+13,1)))/INDEX('Project Pipeline'!$B$8:$B$130,MATCH($B1219,'Project Pipeline'!$A$7:$A$130,0)+14,1)</f>
        <v>0.75</v>
      </c>
      <c r="I1219" s="6">
        <f>INDEX('Project Pipeline'!$B$8:$B$130,MATCH($B1219,'Project Pipeline'!$A$7:$A$130,0)+13,1)</f>
        <v>57.680135957776329</v>
      </c>
      <c r="J1219" s="6">
        <f>INDEX('Project Pipeline'!$B$8:$B$130,MATCH($B1219,'Project Pipeline'!$A$7:$A$130,0)+14,1)</f>
        <v>60</v>
      </c>
    </row>
    <row r="1220" spans="1:10" x14ac:dyDescent="0.2">
      <c r="A1220" s="604">
        <f t="shared" si="177"/>
        <v>60</v>
      </c>
      <c r="B1220" s="604" t="s">
        <v>464</v>
      </c>
      <c r="C1220" s="2">
        <f t="shared" si="178"/>
        <v>12</v>
      </c>
      <c r="D1220" s="28" t="str">
        <f t="shared" si="171"/>
        <v>060-012</v>
      </c>
      <c r="E1220" s="604">
        <f t="shared" si="176"/>
        <v>59</v>
      </c>
      <c r="F1220" s="32">
        <f>INDEX('Project Pipeline'!$B$8:$B$130,MATCH($B1220,'Project Pipeline'!$A$7:$A$130,0),1)</f>
        <v>10000</v>
      </c>
      <c r="G1220" s="32">
        <f>INDEX('Project Pipeline'!$B$8:$B$130,MATCH($B1220,'Project Pipeline'!$A$7:$A$130,0)+3,1)*12</f>
        <v>4800</v>
      </c>
      <c r="H1220" s="7">
        <f>(INDEX('Project Pipeline'!$B$8:$B$130,MATCH($B1220,'Project Pipeline'!$A$7:$A$130,0)+6,1)*INDEX('Project Pipeline'!$B$8:$B$130,MATCH($B1220,'Project Pipeline'!$A$7:$A$130,0)+13,1)+INDEX('Project Pipeline'!$B$8:$B$130,MATCH($B1220,'Project Pipeline'!$A$7:$A$130,0)+7,1)*(INDEX('Project Pipeline'!$B$8:$B$130,MATCH($B1220,'Project Pipeline'!$A$7:$A$130,0)+14,1)-INDEX('Project Pipeline'!$B$8:$B$130,MATCH($B1220,'Project Pipeline'!$A$7:$A$130,0)+13,1)))/INDEX('Project Pipeline'!$B$8:$B$130,MATCH($B1220,'Project Pipeline'!$A$7:$A$130,0)+14,1)</f>
        <v>0.75</v>
      </c>
      <c r="I1220" s="6">
        <f>INDEX('Project Pipeline'!$B$8:$B$130,MATCH($B1220,'Project Pipeline'!$A$7:$A$130,0)+13,1)</f>
        <v>57.680135957776329</v>
      </c>
      <c r="J1220" s="6">
        <f>INDEX('Project Pipeline'!$B$8:$B$130,MATCH($B1220,'Project Pipeline'!$A$7:$A$130,0)+14,1)</f>
        <v>60</v>
      </c>
    </row>
    <row r="1221" spans="1:10" x14ac:dyDescent="0.2">
      <c r="A1221" s="604">
        <f t="shared" si="177"/>
        <v>60</v>
      </c>
      <c r="B1221" s="604" t="s">
        <v>14</v>
      </c>
      <c r="C1221" s="2">
        <f t="shared" si="178"/>
        <v>13</v>
      </c>
      <c r="D1221" s="28" t="str">
        <f t="shared" si="171"/>
        <v>060-013</v>
      </c>
      <c r="E1221" s="604">
        <f t="shared" si="176"/>
        <v>50</v>
      </c>
      <c r="F1221" s="32">
        <f>INDEX('Project Pipeline'!$B$8:$B$130,MATCH($B1221,'Project Pipeline'!$A$7:$A$130,0),1)</f>
        <v>2000</v>
      </c>
      <c r="G1221" s="32">
        <f>INDEX('Project Pipeline'!$B$8:$B$130,MATCH($B1221,'Project Pipeline'!$A$7:$A$130,0)+3,1)*12</f>
        <v>2400</v>
      </c>
      <c r="H1221" s="7">
        <f>(INDEX('Project Pipeline'!$B$8:$B$130,MATCH($B1221,'Project Pipeline'!$A$7:$A$130,0)+6,1)*INDEX('Project Pipeline'!$B$8:$B$130,MATCH($B1221,'Project Pipeline'!$A$7:$A$130,0)+13,1)+INDEX('Project Pipeline'!$B$8:$B$130,MATCH($B1221,'Project Pipeline'!$A$7:$A$130,0)+7,1)*(INDEX('Project Pipeline'!$B$8:$B$130,MATCH($B1221,'Project Pipeline'!$A$7:$A$130,0)+14,1)-INDEX('Project Pipeline'!$B$8:$B$130,MATCH($B1221,'Project Pipeline'!$A$7:$A$130,0)+13,1)))/INDEX('Project Pipeline'!$B$8:$B$130,MATCH($B1221,'Project Pipeline'!$A$7:$A$130,0)+14,1)</f>
        <v>0.75</v>
      </c>
      <c r="I1221" s="6">
        <f>INDEX('Project Pipeline'!$B$8:$B$130,MATCH($B1221,'Project Pipeline'!$A$7:$A$130,0)+13,1)</f>
        <v>21.124739598583997</v>
      </c>
      <c r="J1221" s="6">
        <f>INDEX('Project Pipeline'!$B$8:$B$130,MATCH($B1221,'Project Pipeline'!$A$7:$A$130,0)+14,1)</f>
        <v>60</v>
      </c>
    </row>
    <row r="1222" spans="1:10" x14ac:dyDescent="0.2">
      <c r="A1222" s="604">
        <f t="shared" si="177"/>
        <v>60</v>
      </c>
      <c r="B1222" s="604" t="s">
        <v>14</v>
      </c>
      <c r="C1222" s="2">
        <f t="shared" si="178"/>
        <v>14</v>
      </c>
      <c r="D1222" s="28" t="str">
        <f t="shared" si="171"/>
        <v>060-014</v>
      </c>
      <c r="E1222" s="604">
        <f t="shared" si="176"/>
        <v>52</v>
      </c>
      <c r="F1222" s="32">
        <f>INDEX('Project Pipeline'!$B$8:$B$130,MATCH($B1222,'Project Pipeline'!$A$7:$A$130,0),1)</f>
        <v>2000</v>
      </c>
      <c r="G1222" s="32">
        <f>INDEX('Project Pipeline'!$B$8:$B$130,MATCH($B1222,'Project Pipeline'!$A$7:$A$130,0)+3,1)*12</f>
        <v>2400</v>
      </c>
      <c r="H1222" s="7">
        <f>(INDEX('Project Pipeline'!$B$8:$B$130,MATCH($B1222,'Project Pipeline'!$A$7:$A$130,0)+6,1)*INDEX('Project Pipeline'!$B$8:$B$130,MATCH($B1222,'Project Pipeline'!$A$7:$A$130,0)+13,1)+INDEX('Project Pipeline'!$B$8:$B$130,MATCH($B1222,'Project Pipeline'!$A$7:$A$130,0)+7,1)*(INDEX('Project Pipeline'!$B$8:$B$130,MATCH($B1222,'Project Pipeline'!$A$7:$A$130,0)+14,1)-INDEX('Project Pipeline'!$B$8:$B$130,MATCH($B1222,'Project Pipeline'!$A$7:$A$130,0)+13,1)))/INDEX('Project Pipeline'!$B$8:$B$130,MATCH($B1222,'Project Pipeline'!$A$7:$A$130,0)+14,1)</f>
        <v>0.75</v>
      </c>
      <c r="I1222" s="6">
        <f>INDEX('Project Pipeline'!$B$8:$B$130,MATCH($B1222,'Project Pipeline'!$A$7:$A$130,0)+13,1)</f>
        <v>21.124739598583997</v>
      </c>
      <c r="J1222" s="6">
        <f>INDEX('Project Pipeline'!$B$8:$B$130,MATCH($B1222,'Project Pipeline'!$A$7:$A$130,0)+14,1)</f>
        <v>60</v>
      </c>
    </row>
    <row r="1223" spans="1:10" x14ac:dyDescent="0.2">
      <c r="A1223" s="604">
        <f t="shared" si="177"/>
        <v>60</v>
      </c>
      <c r="B1223" s="604" t="s">
        <v>14</v>
      </c>
      <c r="C1223" s="2">
        <f t="shared" si="178"/>
        <v>15</v>
      </c>
      <c r="D1223" s="28" t="str">
        <f t="shared" si="171"/>
        <v>060-015</v>
      </c>
      <c r="E1223" s="604">
        <f t="shared" si="176"/>
        <v>54</v>
      </c>
      <c r="F1223" s="32">
        <f>INDEX('Project Pipeline'!$B$8:$B$130,MATCH($B1223,'Project Pipeline'!$A$7:$A$130,0),1)</f>
        <v>2000</v>
      </c>
      <c r="G1223" s="32">
        <f>INDEX('Project Pipeline'!$B$8:$B$130,MATCH($B1223,'Project Pipeline'!$A$7:$A$130,0)+3,1)*12</f>
        <v>2400</v>
      </c>
      <c r="H1223" s="7">
        <f>(INDEX('Project Pipeline'!$B$8:$B$130,MATCH($B1223,'Project Pipeline'!$A$7:$A$130,0)+6,1)*INDEX('Project Pipeline'!$B$8:$B$130,MATCH($B1223,'Project Pipeline'!$A$7:$A$130,0)+13,1)+INDEX('Project Pipeline'!$B$8:$B$130,MATCH($B1223,'Project Pipeline'!$A$7:$A$130,0)+7,1)*(INDEX('Project Pipeline'!$B$8:$B$130,MATCH($B1223,'Project Pipeline'!$A$7:$A$130,0)+14,1)-INDEX('Project Pipeline'!$B$8:$B$130,MATCH($B1223,'Project Pipeline'!$A$7:$A$130,0)+13,1)))/INDEX('Project Pipeline'!$B$8:$B$130,MATCH($B1223,'Project Pipeline'!$A$7:$A$130,0)+14,1)</f>
        <v>0.75</v>
      </c>
      <c r="I1223" s="6">
        <f>INDEX('Project Pipeline'!$B$8:$B$130,MATCH($B1223,'Project Pipeline'!$A$7:$A$130,0)+13,1)</f>
        <v>21.124739598583997</v>
      </c>
      <c r="J1223" s="6">
        <f>INDEX('Project Pipeline'!$B$8:$B$130,MATCH($B1223,'Project Pipeline'!$A$7:$A$130,0)+14,1)</f>
        <v>60</v>
      </c>
    </row>
    <row r="1224" spans="1:10" x14ac:dyDescent="0.2">
      <c r="A1224" s="604">
        <f t="shared" si="177"/>
        <v>60</v>
      </c>
      <c r="B1224" s="604" t="s">
        <v>14</v>
      </c>
      <c r="C1224" s="2">
        <f t="shared" si="178"/>
        <v>16</v>
      </c>
      <c r="D1224" s="28" t="str">
        <f t="shared" si="171"/>
        <v>060-016</v>
      </c>
      <c r="E1224" s="604">
        <f t="shared" si="176"/>
        <v>56</v>
      </c>
      <c r="F1224" s="32">
        <f>INDEX('Project Pipeline'!$B$8:$B$130,MATCH($B1224,'Project Pipeline'!$A$7:$A$130,0),1)</f>
        <v>2000</v>
      </c>
      <c r="G1224" s="32">
        <f>INDEX('Project Pipeline'!$B$8:$B$130,MATCH($B1224,'Project Pipeline'!$A$7:$A$130,0)+3,1)*12</f>
        <v>2400</v>
      </c>
      <c r="H1224" s="7">
        <f>(INDEX('Project Pipeline'!$B$8:$B$130,MATCH($B1224,'Project Pipeline'!$A$7:$A$130,0)+6,1)*INDEX('Project Pipeline'!$B$8:$B$130,MATCH($B1224,'Project Pipeline'!$A$7:$A$130,0)+13,1)+INDEX('Project Pipeline'!$B$8:$B$130,MATCH($B1224,'Project Pipeline'!$A$7:$A$130,0)+7,1)*(INDEX('Project Pipeline'!$B$8:$B$130,MATCH($B1224,'Project Pipeline'!$A$7:$A$130,0)+14,1)-INDEX('Project Pipeline'!$B$8:$B$130,MATCH($B1224,'Project Pipeline'!$A$7:$A$130,0)+13,1)))/INDEX('Project Pipeline'!$B$8:$B$130,MATCH($B1224,'Project Pipeline'!$A$7:$A$130,0)+14,1)</f>
        <v>0.75</v>
      </c>
      <c r="I1224" s="6">
        <f>INDEX('Project Pipeline'!$B$8:$B$130,MATCH($B1224,'Project Pipeline'!$A$7:$A$130,0)+13,1)</f>
        <v>21.124739598583997</v>
      </c>
      <c r="J1224" s="6">
        <f>INDEX('Project Pipeline'!$B$8:$B$130,MATCH($B1224,'Project Pipeline'!$A$7:$A$130,0)+14,1)</f>
        <v>60</v>
      </c>
    </row>
    <row r="1225" spans="1:10" x14ac:dyDescent="0.2">
      <c r="A1225" s="604">
        <f t="shared" si="177"/>
        <v>60</v>
      </c>
      <c r="B1225" s="604" t="s">
        <v>14</v>
      </c>
      <c r="C1225" s="2">
        <f t="shared" si="178"/>
        <v>17</v>
      </c>
      <c r="D1225" s="28" t="str">
        <f t="shared" ref="D1225:D1288" si="179">TEXT(A1225,"000")&amp;"-"&amp;TEXT(C1225,"000")</f>
        <v>060-017</v>
      </c>
      <c r="E1225" s="604">
        <f t="shared" si="176"/>
        <v>58</v>
      </c>
      <c r="F1225" s="32">
        <f>INDEX('Project Pipeline'!$B$8:$B$130,MATCH($B1225,'Project Pipeline'!$A$7:$A$130,0),1)</f>
        <v>2000</v>
      </c>
      <c r="G1225" s="32">
        <f>INDEX('Project Pipeline'!$B$8:$B$130,MATCH($B1225,'Project Pipeline'!$A$7:$A$130,0)+3,1)*12</f>
        <v>2400</v>
      </c>
      <c r="H1225" s="7">
        <f>(INDEX('Project Pipeline'!$B$8:$B$130,MATCH($B1225,'Project Pipeline'!$A$7:$A$130,0)+6,1)*INDEX('Project Pipeline'!$B$8:$B$130,MATCH($B1225,'Project Pipeline'!$A$7:$A$130,0)+13,1)+INDEX('Project Pipeline'!$B$8:$B$130,MATCH($B1225,'Project Pipeline'!$A$7:$A$130,0)+7,1)*(INDEX('Project Pipeline'!$B$8:$B$130,MATCH($B1225,'Project Pipeline'!$A$7:$A$130,0)+14,1)-INDEX('Project Pipeline'!$B$8:$B$130,MATCH($B1225,'Project Pipeline'!$A$7:$A$130,0)+13,1)))/INDEX('Project Pipeline'!$B$8:$B$130,MATCH($B1225,'Project Pipeline'!$A$7:$A$130,0)+14,1)</f>
        <v>0.75</v>
      </c>
      <c r="I1225" s="6">
        <f>INDEX('Project Pipeline'!$B$8:$B$130,MATCH($B1225,'Project Pipeline'!$A$7:$A$130,0)+13,1)</f>
        <v>21.124739598583997</v>
      </c>
      <c r="J1225" s="6">
        <f>INDEX('Project Pipeline'!$B$8:$B$130,MATCH($B1225,'Project Pipeline'!$A$7:$A$130,0)+14,1)</f>
        <v>60</v>
      </c>
    </row>
    <row r="1226" spans="1:10" x14ac:dyDescent="0.2">
      <c r="A1226" s="604">
        <f t="shared" si="177"/>
        <v>60</v>
      </c>
      <c r="B1226" s="604" t="s">
        <v>14</v>
      </c>
      <c r="C1226" s="2">
        <f t="shared" si="178"/>
        <v>18</v>
      </c>
      <c r="D1226" s="28" t="str">
        <f t="shared" si="179"/>
        <v>060-018</v>
      </c>
      <c r="E1226" s="604">
        <f t="shared" si="176"/>
        <v>60</v>
      </c>
      <c r="F1226" s="32">
        <f>INDEX('Project Pipeline'!$B$8:$B$130,MATCH($B1226,'Project Pipeline'!$A$7:$A$130,0),1)</f>
        <v>2000</v>
      </c>
      <c r="G1226" s="32">
        <f>INDEX('Project Pipeline'!$B$8:$B$130,MATCH($B1226,'Project Pipeline'!$A$7:$A$130,0)+3,1)*12</f>
        <v>2400</v>
      </c>
      <c r="H1226" s="7">
        <f>(INDEX('Project Pipeline'!$B$8:$B$130,MATCH($B1226,'Project Pipeline'!$A$7:$A$130,0)+6,1)*INDEX('Project Pipeline'!$B$8:$B$130,MATCH($B1226,'Project Pipeline'!$A$7:$A$130,0)+13,1)+INDEX('Project Pipeline'!$B$8:$B$130,MATCH($B1226,'Project Pipeline'!$A$7:$A$130,0)+7,1)*(INDEX('Project Pipeline'!$B$8:$B$130,MATCH($B1226,'Project Pipeline'!$A$7:$A$130,0)+14,1)-INDEX('Project Pipeline'!$B$8:$B$130,MATCH($B1226,'Project Pipeline'!$A$7:$A$130,0)+13,1)))/INDEX('Project Pipeline'!$B$8:$B$130,MATCH($B1226,'Project Pipeline'!$A$7:$A$130,0)+14,1)</f>
        <v>0.75</v>
      </c>
      <c r="I1226" s="6">
        <f>INDEX('Project Pipeline'!$B$8:$B$130,MATCH($B1226,'Project Pipeline'!$A$7:$A$130,0)+13,1)</f>
        <v>21.124739598583997</v>
      </c>
      <c r="J1226" s="6">
        <f>INDEX('Project Pipeline'!$B$8:$B$130,MATCH($B1226,'Project Pipeline'!$A$7:$A$130,0)+14,1)</f>
        <v>60</v>
      </c>
    </row>
    <row r="1227" spans="1:10" x14ac:dyDescent="0.2">
      <c r="A1227" s="604">
        <f t="shared" si="177"/>
        <v>60</v>
      </c>
      <c r="B1227" s="604" t="s">
        <v>41</v>
      </c>
      <c r="C1227" s="2">
        <f t="shared" si="178"/>
        <v>19</v>
      </c>
      <c r="D1227" s="28" t="str">
        <f t="shared" si="179"/>
        <v>060-019</v>
      </c>
      <c r="E1227" s="604">
        <f t="shared" si="176"/>
        <v>54</v>
      </c>
      <c r="F1227" s="32">
        <f>INDEX('Project Pipeline'!$B$8:$B$130,MATCH($B1227,'Project Pipeline'!$A$7:$A$130,0),1)</f>
        <v>25000</v>
      </c>
      <c r="G1227" s="32">
        <f>INDEX('Project Pipeline'!$B$8:$B$130,MATCH($B1227,'Project Pipeline'!$A$7:$A$130,0)+3,1)*12</f>
        <v>24000</v>
      </c>
      <c r="H1227" s="7">
        <f>(INDEX('Project Pipeline'!$B$8:$B$130,MATCH($B1227,'Project Pipeline'!$A$7:$A$130,0)+6,1)*INDEX('Project Pipeline'!$B$8:$B$130,MATCH($B1227,'Project Pipeline'!$A$7:$A$130,0)+13,1)+INDEX('Project Pipeline'!$B$8:$B$130,MATCH($B1227,'Project Pipeline'!$A$7:$A$130,0)+7,1)*(INDEX('Project Pipeline'!$B$8:$B$130,MATCH($B1227,'Project Pipeline'!$A$7:$A$130,0)+14,1)-INDEX('Project Pipeline'!$B$8:$B$130,MATCH($B1227,'Project Pipeline'!$A$7:$A$130,0)+13,1)))/INDEX('Project Pipeline'!$B$8:$B$130,MATCH($B1227,'Project Pipeline'!$A$7:$A$130,0)+14,1)</f>
        <v>0.74999999999999989</v>
      </c>
      <c r="I1227" s="6">
        <f>INDEX('Project Pipeline'!$B$8:$B$130,MATCH($B1227,'Project Pipeline'!$A$7:$A$130,0)+13,1)</f>
        <v>26.772988721793375</v>
      </c>
      <c r="J1227" s="6">
        <f>INDEX('Project Pipeline'!$B$8:$B$130,MATCH($B1227,'Project Pipeline'!$A$7:$A$130,0)+14,1)</f>
        <v>120</v>
      </c>
    </row>
    <row r="1228" spans="1:10" x14ac:dyDescent="0.2">
      <c r="A1228" s="604">
        <f t="shared" si="177"/>
        <v>60</v>
      </c>
      <c r="B1228" s="604" t="s">
        <v>41</v>
      </c>
      <c r="C1228" s="2">
        <f t="shared" si="178"/>
        <v>20</v>
      </c>
      <c r="D1228" s="28" t="str">
        <f t="shared" si="179"/>
        <v>060-020</v>
      </c>
      <c r="E1228" s="604">
        <f t="shared" si="176"/>
        <v>60</v>
      </c>
      <c r="F1228" s="32">
        <f>INDEX('Project Pipeline'!$B$8:$B$130,MATCH($B1228,'Project Pipeline'!$A$7:$A$130,0),1)</f>
        <v>25000</v>
      </c>
      <c r="G1228" s="32">
        <f>INDEX('Project Pipeline'!$B$8:$B$130,MATCH($B1228,'Project Pipeline'!$A$7:$A$130,0)+3,1)*12</f>
        <v>24000</v>
      </c>
      <c r="H1228" s="7">
        <f>(INDEX('Project Pipeline'!$B$8:$B$130,MATCH($B1228,'Project Pipeline'!$A$7:$A$130,0)+6,1)*INDEX('Project Pipeline'!$B$8:$B$130,MATCH($B1228,'Project Pipeline'!$A$7:$A$130,0)+13,1)+INDEX('Project Pipeline'!$B$8:$B$130,MATCH($B1228,'Project Pipeline'!$A$7:$A$130,0)+7,1)*(INDEX('Project Pipeline'!$B$8:$B$130,MATCH($B1228,'Project Pipeline'!$A$7:$A$130,0)+14,1)-INDEX('Project Pipeline'!$B$8:$B$130,MATCH($B1228,'Project Pipeline'!$A$7:$A$130,0)+13,1)))/INDEX('Project Pipeline'!$B$8:$B$130,MATCH($B1228,'Project Pipeline'!$A$7:$A$130,0)+14,1)</f>
        <v>0.74999999999999989</v>
      </c>
      <c r="I1228" s="6">
        <f>INDEX('Project Pipeline'!$B$8:$B$130,MATCH($B1228,'Project Pipeline'!$A$7:$A$130,0)+13,1)</f>
        <v>26.772988721793375</v>
      </c>
      <c r="J1228" s="6">
        <f>INDEX('Project Pipeline'!$B$8:$B$130,MATCH($B1228,'Project Pipeline'!$A$7:$A$130,0)+14,1)</f>
        <v>120</v>
      </c>
    </row>
    <row r="1229" spans="1:10" x14ac:dyDescent="0.2">
      <c r="A1229" s="604">
        <f>A1209+1</f>
        <v>61</v>
      </c>
      <c r="B1229" s="604" t="s">
        <v>15</v>
      </c>
      <c r="C1229" s="2">
        <v>1</v>
      </c>
      <c r="D1229" s="28" t="str">
        <f t="shared" si="179"/>
        <v>061-001</v>
      </c>
      <c r="E1229" s="604">
        <f>E1209</f>
        <v>48</v>
      </c>
      <c r="F1229" s="32">
        <f>INDEX('Project Pipeline'!$B$8:$B$130,MATCH($B1229,'Project Pipeline'!$A$7:$A$130,0),1)</f>
        <v>15000</v>
      </c>
      <c r="G1229" s="32">
        <f>INDEX('Project Pipeline'!$B$8:$B$130,MATCH($B1229,'Project Pipeline'!$A$7:$A$130,0)+3,1)*12</f>
        <v>6000</v>
      </c>
      <c r="H1229" s="7">
        <f>(INDEX('Project Pipeline'!$B$8:$B$130,MATCH($B1229,'Project Pipeline'!$A$7:$A$130,0)+6,1)*INDEX('Project Pipeline'!$B$8:$B$130,MATCH($B1229,'Project Pipeline'!$A$7:$A$130,0)+13,1)+INDEX('Project Pipeline'!$B$8:$B$130,MATCH($B1229,'Project Pipeline'!$A$7:$A$130,0)+7,1)*(INDEX('Project Pipeline'!$B$8:$B$130,MATCH($B1229,'Project Pipeline'!$A$7:$A$130,0)+14,1)-INDEX('Project Pipeline'!$B$8:$B$130,MATCH($B1229,'Project Pipeline'!$A$7:$A$130,0)+13,1)))/INDEX('Project Pipeline'!$B$8:$B$130,MATCH($B1229,'Project Pipeline'!$A$7:$A$130,0)+14,1)</f>
        <v>0.75</v>
      </c>
      <c r="I1229" s="6">
        <f>INDEX('Project Pipeline'!$B$8:$B$130,MATCH($B1229,'Project Pipeline'!$A$7:$A$130,0)+13,1)</f>
        <v>71.513178015521419</v>
      </c>
      <c r="J1229" s="6">
        <f>INDEX('Project Pipeline'!$B$8:$B$130,MATCH($B1229,'Project Pipeline'!$A$7:$A$130,0)+14,1)</f>
        <v>96</v>
      </c>
    </row>
    <row r="1230" spans="1:10" x14ac:dyDescent="0.2">
      <c r="A1230" s="604">
        <f t="shared" ref="A1230:A1248" si="180">A1210+1</f>
        <v>61</v>
      </c>
      <c r="B1230" s="604" t="s">
        <v>15</v>
      </c>
      <c r="C1230" s="2">
        <f t="shared" ref="C1230:C1248" si="181">C1229+1</f>
        <v>2</v>
      </c>
      <c r="D1230" s="28" t="str">
        <f t="shared" si="179"/>
        <v>061-002</v>
      </c>
      <c r="E1230" s="604">
        <f t="shared" ref="E1230:E1293" si="182">E1210</f>
        <v>52</v>
      </c>
      <c r="F1230" s="32">
        <f>INDEX('Project Pipeline'!$B$8:$B$130,MATCH($B1230,'Project Pipeline'!$A$7:$A$130,0),1)</f>
        <v>15000</v>
      </c>
      <c r="G1230" s="32">
        <f>INDEX('Project Pipeline'!$B$8:$B$130,MATCH($B1230,'Project Pipeline'!$A$7:$A$130,0)+3,1)*12</f>
        <v>6000</v>
      </c>
      <c r="H1230" s="7">
        <f>(INDEX('Project Pipeline'!$B$8:$B$130,MATCH($B1230,'Project Pipeline'!$A$7:$A$130,0)+6,1)*INDEX('Project Pipeline'!$B$8:$B$130,MATCH($B1230,'Project Pipeline'!$A$7:$A$130,0)+13,1)+INDEX('Project Pipeline'!$B$8:$B$130,MATCH($B1230,'Project Pipeline'!$A$7:$A$130,0)+7,1)*(INDEX('Project Pipeline'!$B$8:$B$130,MATCH($B1230,'Project Pipeline'!$A$7:$A$130,0)+14,1)-INDEX('Project Pipeline'!$B$8:$B$130,MATCH($B1230,'Project Pipeline'!$A$7:$A$130,0)+13,1)))/INDEX('Project Pipeline'!$B$8:$B$130,MATCH($B1230,'Project Pipeline'!$A$7:$A$130,0)+14,1)</f>
        <v>0.75</v>
      </c>
      <c r="I1230" s="6">
        <f>INDEX('Project Pipeline'!$B$8:$B$130,MATCH($B1230,'Project Pipeline'!$A$7:$A$130,0)+13,1)</f>
        <v>71.513178015521419</v>
      </c>
      <c r="J1230" s="6">
        <f>INDEX('Project Pipeline'!$B$8:$B$130,MATCH($B1230,'Project Pipeline'!$A$7:$A$130,0)+14,1)</f>
        <v>96</v>
      </c>
    </row>
    <row r="1231" spans="1:10" x14ac:dyDescent="0.2">
      <c r="A1231" s="604">
        <f t="shared" si="180"/>
        <v>61</v>
      </c>
      <c r="B1231" s="604" t="s">
        <v>15</v>
      </c>
      <c r="C1231" s="2">
        <f t="shared" si="181"/>
        <v>3</v>
      </c>
      <c r="D1231" s="28" t="str">
        <f t="shared" si="179"/>
        <v>061-003</v>
      </c>
      <c r="E1231" s="604">
        <f t="shared" si="182"/>
        <v>55</v>
      </c>
      <c r="F1231" s="32">
        <f>INDEX('Project Pipeline'!$B$8:$B$130,MATCH($B1231,'Project Pipeline'!$A$7:$A$130,0),1)</f>
        <v>15000</v>
      </c>
      <c r="G1231" s="32">
        <f>INDEX('Project Pipeline'!$B$8:$B$130,MATCH($B1231,'Project Pipeline'!$A$7:$A$130,0)+3,1)*12</f>
        <v>6000</v>
      </c>
      <c r="H1231" s="7">
        <f>(INDEX('Project Pipeline'!$B$8:$B$130,MATCH($B1231,'Project Pipeline'!$A$7:$A$130,0)+6,1)*INDEX('Project Pipeline'!$B$8:$B$130,MATCH($B1231,'Project Pipeline'!$A$7:$A$130,0)+13,1)+INDEX('Project Pipeline'!$B$8:$B$130,MATCH($B1231,'Project Pipeline'!$A$7:$A$130,0)+7,1)*(INDEX('Project Pipeline'!$B$8:$B$130,MATCH($B1231,'Project Pipeline'!$A$7:$A$130,0)+14,1)-INDEX('Project Pipeline'!$B$8:$B$130,MATCH($B1231,'Project Pipeline'!$A$7:$A$130,0)+13,1)))/INDEX('Project Pipeline'!$B$8:$B$130,MATCH($B1231,'Project Pipeline'!$A$7:$A$130,0)+14,1)</f>
        <v>0.75</v>
      </c>
      <c r="I1231" s="6">
        <f>INDEX('Project Pipeline'!$B$8:$B$130,MATCH($B1231,'Project Pipeline'!$A$7:$A$130,0)+13,1)</f>
        <v>71.513178015521419</v>
      </c>
      <c r="J1231" s="6">
        <f>INDEX('Project Pipeline'!$B$8:$B$130,MATCH($B1231,'Project Pipeline'!$A$7:$A$130,0)+14,1)</f>
        <v>96</v>
      </c>
    </row>
    <row r="1232" spans="1:10" x14ac:dyDescent="0.2">
      <c r="A1232" s="604">
        <f t="shared" si="180"/>
        <v>61</v>
      </c>
      <c r="B1232" s="604" t="s">
        <v>15</v>
      </c>
      <c r="C1232" s="2">
        <f t="shared" si="181"/>
        <v>4</v>
      </c>
      <c r="D1232" s="28" t="str">
        <f t="shared" si="179"/>
        <v>061-004</v>
      </c>
      <c r="E1232" s="604">
        <f t="shared" si="182"/>
        <v>57</v>
      </c>
      <c r="F1232" s="32">
        <f>INDEX('Project Pipeline'!$B$8:$B$130,MATCH($B1232,'Project Pipeline'!$A$7:$A$130,0),1)</f>
        <v>15000</v>
      </c>
      <c r="G1232" s="32">
        <f>INDEX('Project Pipeline'!$B$8:$B$130,MATCH($B1232,'Project Pipeline'!$A$7:$A$130,0)+3,1)*12</f>
        <v>6000</v>
      </c>
      <c r="H1232" s="7">
        <f>(INDEX('Project Pipeline'!$B$8:$B$130,MATCH($B1232,'Project Pipeline'!$A$7:$A$130,0)+6,1)*INDEX('Project Pipeline'!$B$8:$B$130,MATCH($B1232,'Project Pipeline'!$A$7:$A$130,0)+13,1)+INDEX('Project Pipeline'!$B$8:$B$130,MATCH($B1232,'Project Pipeline'!$A$7:$A$130,0)+7,1)*(INDEX('Project Pipeline'!$B$8:$B$130,MATCH($B1232,'Project Pipeline'!$A$7:$A$130,0)+14,1)-INDEX('Project Pipeline'!$B$8:$B$130,MATCH($B1232,'Project Pipeline'!$A$7:$A$130,0)+13,1)))/INDEX('Project Pipeline'!$B$8:$B$130,MATCH($B1232,'Project Pipeline'!$A$7:$A$130,0)+14,1)</f>
        <v>0.75</v>
      </c>
      <c r="I1232" s="6">
        <f>INDEX('Project Pipeline'!$B$8:$B$130,MATCH($B1232,'Project Pipeline'!$A$7:$A$130,0)+13,1)</f>
        <v>71.513178015521419</v>
      </c>
      <c r="J1232" s="6">
        <f>INDEX('Project Pipeline'!$B$8:$B$130,MATCH($B1232,'Project Pipeline'!$A$7:$A$130,0)+14,1)</f>
        <v>96</v>
      </c>
    </row>
    <row r="1233" spans="1:10" x14ac:dyDescent="0.2">
      <c r="A1233" s="604">
        <f t="shared" si="180"/>
        <v>61</v>
      </c>
      <c r="B1233" s="604" t="s">
        <v>463</v>
      </c>
      <c r="C1233" s="2">
        <f t="shared" si="181"/>
        <v>5</v>
      </c>
      <c r="D1233" s="28" t="str">
        <f t="shared" si="179"/>
        <v>061-005</v>
      </c>
      <c r="E1233" s="604">
        <f t="shared" si="182"/>
        <v>58</v>
      </c>
      <c r="F1233" s="32">
        <f>INDEX('Project Pipeline'!$B$8:$B$130,MATCH($B1233,'Project Pipeline'!$A$7:$A$130,0),1)</f>
        <v>20000</v>
      </c>
      <c r="G1233" s="32">
        <f>INDEX('Project Pipeline'!$B$8:$B$130,MATCH($B1233,'Project Pipeline'!$A$7:$A$130,0)+3,1)*12</f>
        <v>30000</v>
      </c>
      <c r="H1233" s="7">
        <f>(INDEX('Project Pipeline'!$B$8:$B$130,MATCH($B1233,'Project Pipeline'!$A$7:$A$130,0)+6,1)*INDEX('Project Pipeline'!$B$8:$B$130,MATCH($B1233,'Project Pipeline'!$A$7:$A$130,0)+13,1)+INDEX('Project Pipeline'!$B$8:$B$130,MATCH($B1233,'Project Pipeline'!$A$7:$A$130,0)+7,1)*(INDEX('Project Pipeline'!$B$8:$B$130,MATCH($B1233,'Project Pipeline'!$A$7:$A$130,0)+14,1)-INDEX('Project Pipeline'!$B$8:$B$130,MATCH($B1233,'Project Pipeline'!$A$7:$A$130,0)+13,1)))/INDEX('Project Pipeline'!$B$8:$B$130,MATCH($B1233,'Project Pipeline'!$A$7:$A$130,0)+14,1)</f>
        <v>0.75</v>
      </c>
      <c r="I1233" s="6">
        <f>INDEX('Project Pipeline'!$B$8:$B$130,MATCH($B1233,'Project Pipeline'!$A$7:$A$130,0)+13,1)</f>
        <v>28.691659673197091</v>
      </c>
      <c r="J1233" s="6">
        <f>INDEX('Project Pipeline'!$B$8:$B$130,MATCH($B1233,'Project Pipeline'!$A$7:$A$130,0)+14,1)</f>
        <v>60</v>
      </c>
    </row>
    <row r="1234" spans="1:10" x14ac:dyDescent="0.2">
      <c r="A1234" s="604">
        <f t="shared" si="180"/>
        <v>61</v>
      </c>
      <c r="B1234" s="604" t="s">
        <v>463</v>
      </c>
      <c r="C1234" s="2">
        <f t="shared" si="181"/>
        <v>6</v>
      </c>
      <c r="D1234" s="28" t="str">
        <f t="shared" si="179"/>
        <v>061-006</v>
      </c>
      <c r="E1234" s="604">
        <f t="shared" si="182"/>
        <v>58</v>
      </c>
      <c r="F1234" s="32">
        <f>INDEX('Project Pipeline'!$B$8:$B$130,MATCH($B1234,'Project Pipeline'!$A$7:$A$130,0),1)</f>
        <v>20000</v>
      </c>
      <c r="G1234" s="32">
        <f>INDEX('Project Pipeline'!$B$8:$B$130,MATCH($B1234,'Project Pipeline'!$A$7:$A$130,0)+3,1)*12</f>
        <v>30000</v>
      </c>
      <c r="H1234" s="7">
        <f>(INDEX('Project Pipeline'!$B$8:$B$130,MATCH($B1234,'Project Pipeline'!$A$7:$A$130,0)+6,1)*INDEX('Project Pipeline'!$B$8:$B$130,MATCH($B1234,'Project Pipeline'!$A$7:$A$130,0)+13,1)+INDEX('Project Pipeline'!$B$8:$B$130,MATCH($B1234,'Project Pipeline'!$A$7:$A$130,0)+7,1)*(INDEX('Project Pipeline'!$B$8:$B$130,MATCH($B1234,'Project Pipeline'!$A$7:$A$130,0)+14,1)-INDEX('Project Pipeline'!$B$8:$B$130,MATCH($B1234,'Project Pipeline'!$A$7:$A$130,0)+13,1)))/INDEX('Project Pipeline'!$B$8:$B$130,MATCH($B1234,'Project Pipeline'!$A$7:$A$130,0)+14,1)</f>
        <v>0.75</v>
      </c>
      <c r="I1234" s="6">
        <f>INDEX('Project Pipeline'!$B$8:$B$130,MATCH($B1234,'Project Pipeline'!$A$7:$A$130,0)+13,1)</f>
        <v>28.691659673197091</v>
      </c>
      <c r="J1234" s="6">
        <f>INDEX('Project Pipeline'!$B$8:$B$130,MATCH($B1234,'Project Pipeline'!$A$7:$A$130,0)+14,1)</f>
        <v>60</v>
      </c>
    </row>
    <row r="1235" spans="1:10" x14ac:dyDescent="0.2">
      <c r="A1235" s="604">
        <f t="shared" si="180"/>
        <v>61</v>
      </c>
      <c r="B1235" s="604" t="s">
        <v>463</v>
      </c>
      <c r="C1235" s="2">
        <f t="shared" si="181"/>
        <v>7</v>
      </c>
      <c r="D1235" s="28" t="str">
        <f t="shared" si="179"/>
        <v>061-007</v>
      </c>
      <c r="E1235" s="604">
        <f t="shared" si="182"/>
        <v>59</v>
      </c>
      <c r="F1235" s="32">
        <f>INDEX('Project Pipeline'!$B$8:$B$130,MATCH($B1235,'Project Pipeline'!$A$7:$A$130,0),1)</f>
        <v>20000</v>
      </c>
      <c r="G1235" s="32">
        <f>INDEX('Project Pipeline'!$B$8:$B$130,MATCH($B1235,'Project Pipeline'!$A$7:$A$130,0)+3,1)*12</f>
        <v>30000</v>
      </c>
      <c r="H1235" s="7">
        <f>(INDEX('Project Pipeline'!$B$8:$B$130,MATCH($B1235,'Project Pipeline'!$A$7:$A$130,0)+6,1)*INDEX('Project Pipeline'!$B$8:$B$130,MATCH($B1235,'Project Pipeline'!$A$7:$A$130,0)+13,1)+INDEX('Project Pipeline'!$B$8:$B$130,MATCH($B1235,'Project Pipeline'!$A$7:$A$130,0)+7,1)*(INDEX('Project Pipeline'!$B$8:$B$130,MATCH($B1235,'Project Pipeline'!$A$7:$A$130,0)+14,1)-INDEX('Project Pipeline'!$B$8:$B$130,MATCH($B1235,'Project Pipeline'!$A$7:$A$130,0)+13,1)))/INDEX('Project Pipeline'!$B$8:$B$130,MATCH($B1235,'Project Pipeline'!$A$7:$A$130,0)+14,1)</f>
        <v>0.75</v>
      </c>
      <c r="I1235" s="6">
        <f>INDEX('Project Pipeline'!$B$8:$B$130,MATCH($B1235,'Project Pipeline'!$A$7:$A$130,0)+13,1)</f>
        <v>28.691659673197091</v>
      </c>
      <c r="J1235" s="6">
        <f>INDEX('Project Pipeline'!$B$8:$B$130,MATCH($B1235,'Project Pipeline'!$A$7:$A$130,0)+14,1)</f>
        <v>60</v>
      </c>
    </row>
    <row r="1236" spans="1:10" x14ac:dyDescent="0.2">
      <c r="A1236" s="604">
        <f t="shared" si="180"/>
        <v>61</v>
      </c>
      <c r="B1236" s="604" t="s">
        <v>463</v>
      </c>
      <c r="C1236" s="2">
        <f t="shared" si="181"/>
        <v>8</v>
      </c>
      <c r="D1236" s="28" t="str">
        <f t="shared" si="179"/>
        <v>061-008</v>
      </c>
      <c r="E1236" s="604">
        <f t="shared" si="182"/>
        <v>59</v>
      </c>
      <c r="F1236" s="32">
        <f>INDEX('Project Pipeline'!$B$8:$B$130,MATCH($B1236,'Project Pipeline'!$A$7:$A$130,0),1)</f>
        <v>20000</v>
      </c>
      <c r="G1236" s="32">
        <f>INDEX('Project Pipeline'!$B$8:$B$130,MATCH($B1236,'Project Pipeline'!$A$7:$A$130,0)+3,1)*12</f>
        <v>30000</v>
      </c>
      <c r="H1236" s="7">
        <f>(INDEX('Project Pipeline'!$B$8:$B$130,MATCH($B1236,'Project Pipeline'!$A$7:$A$130,0)+6,1)*INDEX('Project Pipeline'!$B$8:$B$130,MATCH($B1236,'Project Pipeline'!$A$7:$A$130,0)+13,1)+INDEX('Project Pipeline'!$B$8:$B$130,MATCH($B1236,'Project Pipeline'!$A$7:$A$130,0)+7,1)*(INDEX('Project Pipeline'!$B$8:$B$130,MATCH($B1236,'Project Pipeline'!$A$7:$A$130,0)+14,1)-INDEX('Project Pipeline'!$B$8:$B$130,MATCH($B1236,'Project Pipeline'!$A$7:$A$130,0)+13,1)))/INDEX('Project Pipeline'!$B$8:$B$130,MATCH($B1236,'Project Pipeline'!$A$7:$A$130,0)+14,1)</f>
        <v>0.75</v>
      </c>
      <c r="I1236" s="6">
        <f>INDEX('Project Pipeline'!$B$8:$B$130,MATCH($B1236,'Project Pipeline'!$A$7:$A$130,0)+13,1)</f>
        <v>28.691659673197091</v>
      </c>
      <c r="J1236" s="6">
        <f>INDEX('Project Pipeline'!$B$8:$B$130,MATCH($B1236,'Project Pipeline'!$A$7:$A$130,0)+14,1)</f>
        <v>60</v>
      </c>
    </row>
    <row r="1237" spans="1:10" x14ac:dyDescent="0.2">
      <c r="A1237" s="604">
        <f t="shared" si="180"/>
        <v>61</v>
      </c>
      <c r="B1237" s="604" t="s">
        <v>464</v>
      </c>
      <c r="C1237" s="2">
        <f t="shared" si="181"/>
        <v>9</v>
      </c>
      <c r="D1237" s="28" t="str">
        <f t="shared" si="179"/>
        <v>061-009</v>
      </c>
      <c r="E1237" s="604">
        <f t="shared" si="182"/>
        <v>50</v>
      </c>
      <c r="F1237" s="32">
        <f>INDEX('Project Pipeline'!$B$8:$B$130,MATCH($B1237,'Project Pipeline'!$A$7:$A$130,0),1)</f>
        <v>10000</v>
      </c>
      <c r="G1237" s="32">
        <f>INDEX('Project Pipeline'!$B$8:$B$130,MATCH($B1237,'Project Pipeline'!$A$7:$A$130,0)+3,1)*12</f>
        <v>4800</v>
      </c>
      <c r="H1237" s="7">
        <f>(INDEX('Project Pipeline'!$B$8:$B$130,MATCH($B1237,'Project Pipeline'!$A$7:$A$130,0)+6,1)*INDEX('Project Pipeline'!$B$8:$B$130,MATCH($B1237,'Project Pipeline'!$A$7:$A$130,0)+13,1)+INDEX('Project Pipeline'!$B$8:$B$130,MATCH($B1237,'Project Pipeline'!$A$7:$A$130,0)+7,1)*(INDEX('Project Pipeline'!$B$8:$B$130,MATCH($B1237,'Project Pipeline'!$A$7:$A$130,0)+14,1)-INDEX('Project Pipeline'!$B$8:$B$130,MATCH($B1237,'Project Pipeline'!$A$7:$A$130,0)+13,1)))/INDEX('Project Pipeline'!$B$8:$B$130,MATCH($B1237,'Project Pipeline'!$A$7:$A$130,0)+14,1)</f>
        <v>0.75</v>
      </c>
      <c r="I1237" s="6">
        <f>INDEX('Project Pipeline'!$B$8:$B$130,MATCH($B1237,'Project Pipeline'!$A$7:$A$130,0)+13,1)</f>
        <v>57.680135957776329</v>
      </c>
      <c r="J1237" s="6">
        <f>INDEX('Project Pipeline'!$B$8:$B$130,MATCH($B1237,'Project Pipeline'!$A$7:$A$130,0)+14,1)</f>
        <v>60</v>
      </c>
    </row>
    <row r="1238" spans="1:10" x14ac:dyDescent="0.2">
      <c r="A1238" s="604">
        <f t="shared" si="180"/>
        <v>61</v>
      </c>
      <c r="B1238" s="604" t="s">
        <v>464</v>
      </c>
      <c r="C1238" s="2">
        <f t="shared" si="181"/>
        <v>10</v>
      </c>
      <c r="D1238" s="28" t="str">
        <f t="shared" si="179"/>
        <v>061-010</v>
      </c>
      <c r="E1238" s="604">
        <f t="shared" si="182"/>
        <v>53</v>
      </c>
      <c r="F1238" s="32">
        <f>INDEX('Project Pipeline'!$B$8:$B$130,MATCH($B1238,'Project Pipeline'!$A$7:$A$130,0),1)</f>
        <v>10000</v>
      </c>
      <c r="G1238" s="32">
        <f>INDEX('Project Pipeline'!$B$8:$B$130,MATCH($B1238,'Project Pipeline'!$A$7:$A$130,0)+3,1)*12</f>
        <v>4800</v>
      </c>
      <c r="H1238" s="7">
        <f>(INDEX('Project Pipeline'!$B$8:$B$130,MATCH($B1238,'Project Pipeline'!$A$7:$A$130,0)+6,1)*INDEX('Project Pipeline'!$B$8:$B$130,MATCH($B1238,'Project Pipeline'!$A$7:$A$130,0)+13,1)+INDEX('Project Pipeline'!$B$8:$B$130,MATCH($B1238,'Project Pipeline'!$A$7:$A$130,0)+7,1)*(INDEX('Project Pipeline'!$B$8:$B$130,MATCH($B1238,'Project Pipeline'!$A$7:$A$130,0)+14,1)-INDEX('Project Pipeline'!$B$8:$B$130,MATCH($B1238,'Project Pipeline'!$A$7:$A$130,0)+13,1)))/INDEX('Project Pipeline'!$B$8:$B$130,MATCH($B1238,'Project Pipeline'!$A$7:$A$130,0)+14,1)</f>
        <v>0.75</v>
      </c>
      <c r="I1238" s="6">
        <f>INDEX('Project Pipeline'!$B$8:$B$130,MATCH($B1238,'Project Pipeline'!$A$7:$A$130,0)+13,1)</f>
        <v>57.680135957776329</v>
      </c>
      <c r="J1238" s="6">
        <f>INDEX('Project Pipeline'!$B$8:$B$130,MATCH($B1238,'Project Pipeline'!$A$7:$A$130,0)+14,1)</f>
        <v>60</v>
      </c>
    </row>
    <row r="1239" spans="1:10" x14ac:dyDescent="0.2">
      <c r="A1239" s="604">
        <f t="shared" si="180"/>
        <v>61</v>
      </c>
      <c r="B1239" s="604" t="s">
        <v>464</v>
      </c>
      <c r="C1239" s="2">
        <f t="shared" si="181"/>
        <v>11</v>
      </c>
      <c r="D1239" s="28" t="str">
        <f t="shared" si="179"/>
        <v>061-011</v>
      </c>
      <c r="E1239" s="604">
        <f t="shared" si="182"/>
        <v>56</v>
      </c>
      <c r="F1239" s="32">
        <f>INDEX('Project Pipeline'!$B$8:$B$130,MATCH($B1239,'Project Pipeline'!$A$7:$A$130,0),1)</f>
        <v>10000</v>
      </c>
      <c r="G1239" s="32">
        <f>INDEX('Project Pipeline'!$B$8:$B$130,MATCH($B1239,'Project Pipeline'!$A$7:$A$130,0)+3,1)*12</f>
        <v>4800</v>
      </c>
      <c r="H1239" s="7">
        <f>(INDEX('Project Pipeline'!$B$8:$B$130,MATCH($B1239,'Project Pipeline'!$A$7:$A$130,0)+6,1)*INDEX('Project Pipeline'!$B$8:$B$130,MATCH($B1239,'Project Pipeline'!$A$7:$A$130,0)+13,1)+INDEX('Project Pipeline'!$B$8:$B$130,MATCH($B1239,'Project Pipeline'!$A$7:$A$130,0)+7,1)*(INDEX('Project Pipeline'!$B$8:$B$130,MATCH($B1239,'Project Pipeline'!$A$7:$A$130,0)+14,1)-INDEX('Project Pipeline'!$B$8:$B$130,MATCH($B1239,'Project Pipeline'!$A$7:$A$130,0)+13,1)))/INDEX('Project Pipeline'!$B$8:$B$130,MATCH($B1239,'Project Pipeline'!$A$7:$A$130,0)+14,1)</f>
        <v>0.75</v>
      </c>
      <c r="I1239" s="6">
        <f>INDEX('Project Pipeline'!$B$8:$B$130,MATCH($B1239,'Project Pipeline'!$A$7:$A$130,0)+13,1)</f>
        <v>57.680135957776329</v>
      </c>
      <c r="J1239" s="6">
        <f>INDEX('Project Pipeline'!$B$8:$B$130,MATCH($B1239,'Project Pipeline'!$A$7:$A$130,0)+14,1)</f>
        <v>60</v>
      </c>
    </row>
    <row r="1240" spans="1:10" x14ac:dyDescent="0.2">
      <c r="A1240" s="604">
        <f t="shared" si="180"/>
        <v>61</v>
      </c>
      <c r="B1240" s="604" t="s">
        <v>464</v>
      </c>
      <c r="C1240" s="2">
        <f t="shared" si="181"/>
        <v>12</v>
      </c>
      <c r="D1240" s="28" t="str">
        <f t="shared" si="179"/>
        <v>061-012</v>
      </c>
      <c r="E1240" s="604">
        <f t="shared" si="182"/>
        <v>59</v>
      </c>
      <c r="F1240" s="32">
        <f>INDEX('Project Pipeline'!$B$8:$B$130,MATCH($B1240,'Project Pipeline'!$A$7:$A$130,0),1)</f>
        <v>10000</v>
      </c>
      <c r="G1240" s="32">
        <f>INDEX('Project Pipeline'!$B$8:$B$130,MATCH($B1240,'Project Pipeline'!$A$7:$A$130,0)+3,1)*12</f>
        <v>4800</v>
      </c>
      <c r="H1240" s="7">
        <f>(INDEX('Project Pipeline'!$B$8:$B$130,MATCH($B1240,'Project Pipeline'!$A$7:$A$130,0)+6,1)*INDEX('Project Pipeline'!$B$8:$B$130,MATCH($B1240,'Project Pipeline'!$A$7:$A$130,0)+13,1)+INDEX('Project Pipeline'!$B$8:$B$130,MATCH($B1240,'Project Pipeline'!$A$7:$A$130,0)+7,1)*(INDEX('Project Pipeline'!$B$8:$B$130,MATCH($B1240,'Project Pipeline'!$A$7:$A$130,0)+14,1)-INDEX('Project Pipeline'!$B$8:$B$130,MATCH($B1240,'Project Pipeline'!$A$7:$A$130,0)+13,1)))/INDEX('Project Pipeline'!$B$8:$B$130,MATCH($B1240,'Project Pipeline'!$A$7:$A$130,0)+14,1)</f>
        <v>0.75</v>
      </c>
      <c r="I1240" s="6">
        <f>INDEX('Project Pipeline'!$B$8:$B$130,MATCH($B1240,'Project Pipeline'!$A$7:$A$130,0)+13,1)</f>
        <v>57.680135957776329</v>
      </c>
      <c r="J1240" s="6">
        <f>INDEX('Project Pipeline'!$B$8:$B$130,MATCH($B1240,'Project Pipeline'!$A$7:$A$130,0)+14,1)</f>
        <v>60</v>
      </c>
    </row>
    <row r="1241" spans="1:10" x14ac:dyDescent="0.2">
      <c r="A1241" s="604">
        <f t="shared" si="180"/>
        <v>61</v>
      </c>
      <c r="B1241" s="604" t="s">
        <v>14</v>
      </c>
      <c r="C1241" s="2">
        <f t="shared" si="181"/>
        <v>13</v>
      </c>
      <c r="D1241" s="28" t="str">
        <f t="shared" si="179"/>
        <v>061-013</v>
      </c>
      <c r="E1241" s="604">
        <f t="shared" si="182"/>
        <v>50</v>
      </c>
      <c r="F1241" s="32">
        <f>INDEX('Project Pipeline'!$B$8:$B$130,MATCH($B1241,'Project Pipeline'!$A$7:$A$130,0),1)</f>
        <v>2000</v>
      </c>
      <c r="G1241" s="32">
        <f>INDEX('Project Pipeline'!$B$8:$B$130,MATCH($B1241,'Project Pipeline'!$A$7:$A$130,0)+3,1)*12</f>
        <v>2400</v>
      </c>
      <c r="H1241" s="7">
        <f>(INDEX('Project Pipeline'!$B$8:$B$130,MATCH($B1241,'Project Pipeline'!$A$7:$A$130,0)+6,1)*INDEX('Project Pipeline'!$B$8:$B$130,MATCH($B1241,'Project Pipeline'!$A$7:$A$130,0)+13,1)+INDEX('Project Pipeline'!$B$8:$B$130,MATCH($B1241,'Project Pipeline'!$A$7:$A$130,0)+7,1)*(INDEX('Project Pipeline'!$B$8:$B$130,MATCH($B1241,'Project Pipeline'!$A$7:$A$130,0)+14,1)-INDEX('Project Pipeline'!$B$8:$B$130,MATCH($B1241,'Project Pipeline'!$A$7:$A$130,0)+13,1)))/INDEX('Project Pipeline'!$B$8:$B$130,MATCH($B1241,'Project Pipeline'!$A$7:$A$130,0)+14,1)</f>
        <v>0.75</v>
      </c>
      <c r="I1241" s="6">
        <f>INDEX('Project Pipeline'!$B$8:$B$130,MATCH($B1241,'Project Pipeline'!$A$7:$A$130,0)+13,1)</f>
        <v>21.124739598583997</v>
      </c>
      <c r="J1241" s="6">
        <f>INDEX('Project Pipeline'!$B$8:$B$130,MATCH($B1241,'Project Pipeline'!$A$7:$A$130,0)+14,1)</f>
        <v>60</v>
      </c>
    </row>
    <row r="1242" spans="1:10" x14ac:dyDescent="0.2">
      <c r="A1242" s="604">
        <f t="shared" si="180"/>
        <v>61</v>
      </c>
      <c r="B1242" s="604" t="s">
        <v>14</v>
      </c>
      <c r="C1242" s="2">
        <f t="shared" si="181"/>
        <v>14</v>
      </c>
      <c r="D1242" s="28" t="str">
        <f t="shared" si="179"/>
        <v>061-014</v>
      </c>
      <c r="E1242" s="604">
        <f t="shared" si="182"/>
        <v>52</v>
      </c>
      <c r="F1242" s="32">
        <f>INDEX('Project Pipeline'!$B$8:$B$130,MATCH($B1242,'Project Pipeline'!$A$7:$A$130,0),1)</f>
        <v>2000</v>
      </c>
      <c r="G1242" s="32">
        <f>INDEX('Project Pipeline'!$B$8:$B$130,MATCH($B1242,'Project Pipeline'!$A$7:$A$130,0)+3,1)*12</f>
        <v>2400</v>
      </c>
      <c r="H1242" s="7">
        <f>(INDEX('Project Pipeline'!$B$8:$B$130,MATCH($B1242,'Project Pipeline'!$A$7:$A$130,0)+6,1)*INDEX('Project Pipeline'!$B$8:$B$130,MATCH($B1242,'Project Pipeline'!$A$7:$A$130,0)+13,1)+INDEX('Project Pipeline'!$B$8:$B$130,MATCH($B1242,'Project Pipeline'!$A$7:$A$130,0)+7,1)*(INDEX('Project Pipeline'!$B$8:$B$130,MATCH($B1242,'Project Pipeline'!$A$7:$A$130,0)+14,1)-INDEX('Project Pipeline'!$B$8:$B$130,MATCH($B1242,'Project Pipeline'!$A$7:$A$130,0)+13,1)))/INDEX('Project Pipeline'!$B$8:$B$130,MATCH($B1242,'Project Pipeline'!$A$7:$A$130,0)+14,1)</f>
        <v>0.75</v>
      </c>
      <c r="I1242" s="6">
        <f>INDEX('Project Pipeline'!$B$8:$B$130,MATCH($B1242,'Project Pipeline'!$A$7:$A$130,0)+13,1)</f>
        <v>21.124739598583997</v>
      </c>
      <c r="J1242" s="6">
        <f>INDEX('Project Pipeline'!$B$8:$B$130,MATCH($B1242,'Project Pipeline'!$A$7:$A$130,0)+14,1)</f>
        <v>60</v>
      </c>
    </row>
    <row r="1243" spans="1:10" x14ac:dyDescent="0.2">
      <c r="A1243" s="604">
        <f t="shared" si="180"/>
        <v>61</v>
      </c>
      <c r="B1243" s="604" t="s">
        <v>14</v>
      </c>
      <c r="C1243" s="2">
        <f t="shared" si="181"/>
        <v>15</v>
      </c>
      <c r="D1243" s="28" t="str">
        <f t="shared" si="179"/>
        <v>061-015</v>
      </c>
      <c r="E1243" s="604">
        <f t="shared" si="182"/>
        <v>54</v>
      </c>
      <c r="F1243" s="32">
        <f>INDEX('Project Pipeline'!$B$8:$B$130,MATCH($B1243,'Project Pipeline'!$A$7:$A$130,0),1)</f>
        <v>2000</v>
      </c>
      <c r="G1243" s="32">
        <f>INDEX('Project Pipeline'!$B$8:$B$130,MATCH($B1243,'Project Pipeline'!$A$7:$A$130,0)+3,1)*12</f>
        <v>2400</v>
      </c>
      <c r="H1243" s="7">
        <f>(INDEX('Project Pipeline'!$B$8:$B$130,MATCH($B1243,'Project Pipeline'!$A$7:$A$130,0)+6,1)*INDEX('Project Pipeline'!$B$8:$B$130,MATCH($B1243,'Project Pipeline'!$A$7:$A$130,0)+13,1)+INDEX('Project Pipeline'!$B$8:$B$130,MATCH($B1243,'Project Pipeline'!$A$7:$A$130,0)+7,1)*(INDEX('Project Pipeline'!$B$8:$B$130,MATCH($B1243,'Project Pipeline'!$A$7:$A$130,0)+14,1)-INDEX('Project Pipeline'!$B$8:$B$130,MATCH($B1243,'Project Pipeline'!$A$7:$A$130,0)+13,1)))/INDEX('Project Pipeline'!$B$8:$B$130,MATCH($B1243,'Project Pipeline'!$A$7:$A$130,0)+14,1)</f>
        <v>0.75</v>
      </c>
      <c r="I1243" s="6">
        <f>INDEX('Project Pipeline'!$B$8:$B$130,MATCH($B1243,'Project Pipeline'!$A$7:$A$130,0)+13,1)</f>
        <v>21.124739598583997</v>
      </c>
      <c r="J1243" s="6">
        <f>INDEX('Project Pipeline'!$B$8:$B$130,MATCH($B1243,'Project Pipeline'!$A$7:$A$130,0)+14,1)</f>
        <v>60</v>
      </c>
    </row>
    <row r="1244" spans="1:10" x14ac:dyDescent="0.2">
      <c r="A1244" s="604">
        <f t="shared" si="180"/>
        <v>61</v>
      </c>
      <c r="B1244" s="604" t="s">
        <v>14</v>
      </c>
      <c r="C1244" s="2">
        <f t="shared" si="181"/>
        <v>16</v>
      </c>
      <c r="D1244" s="28" t="str">
        <f t="shared" si="179"/>
        <v>061-016</v>
      </c>
      <c r="E1244" s="604">
        <f t="shared" si="182"/>
        <v>56</v>
      </c>
      <c r="F1244" s="32">
        <f>INDEX('Project Pipeline'!$B$8:$B$130,MATCH($B1244,'Project Pipeline'!$A$7:$A$130,0),1)</f>
        <v>2000</v>
      </c>
      <c r="G1244" s="32">
        <f>INDEX('Project Pipeline'!$B$8:$B$130,MATCH($B1244,'Project Pipeline'!$A$7:$A$130,0)+3,1)*12</f>
        <v>2400</v>
      </c>
      <c r="H1244" s="7">
        <f>(INDEX('Project Pipeline'!$B$8:$B$130,MATCH($B1244,'Project Pipeline'!$A$7:$A$130,0)+6,1)*INDEX('Project Pipeline'!$B$8:$B$130,MATCH($B1244,'Project Pipeline'!$A$7:$A$130,0)+13,1)+INDEX('Project Pipeline'!$B$8:$B$130,MATCH($B1244,'Project Pipeline'!$A$7:$A$130,0)+7,1)*(INDEX('Project Pipeline'!$B$8:$B$130,MATCH($B1244,'Project Pipeline'!$A$7:$A$130,0)+14,1)-INDEX('Project Pipeline'!$B$8:$B$130,MATCH($B1244,'Project Pipeline'!$A$7:$A$130,0)+13,1)))/INDEX('Project Pipeline'!$B$8:$B$130,MATCH($B1244,'Project Pipeline'!$A$7:$A$130,0)+14,1)</f>
        <v>0.75</v>
      </c>
      <c r="I1244" s="6">
        <f>INDEX('Project Pipeline'!$B$8:$B$130,MATCH($B1244,'Project Pipeline'!$A$7:$A$130,0)+13,1)</f>
        <v>21.124739598583997</v>
      </c>
      <c r="J1244" s="6">
        <f>INDEX('Project Pipeline'!$B$8:$B$130,MATCH($B1244,'Project Pipeline'!$A$7:$A$130,0)+14,1)</f>
        <v>60</v>
      </c>
    </row>
    <row r="1245" spans="1:10" x14ac:dyDescent="0.2">
      <c r="A1245" s="604">
        <f t="shared" si="180"/>
        <v>61</v>
      </c>
      <c r="B1245" s="604" t="s">
        <v>14</v>
      </c>
      <c r="C1245" s="2">
        <f t="shared" si="181"/>
        <v>17</v>
      </c>
      <c r="D1245" s="28" t="str">
        <f t="shared" si="179"/>
        <v>061-017</v>
      </c>
      <c r="E1245" s="604">
        <f t="shared" si="182"/>
        <v>58</v>
      </c>
      <c r="F1245" s="32">
        <f>INDEX('Project Pipeline'!$B$8:$B$130,MATCH($B1245,'Project Pipeline'!$A$7:$A$130,0),1)</f>
        <v>2000</v>
      </c>
      <c r="G1245" s="32">
        <f>INDEX('Project Pipeline'!$B$8:$B$130,MATCH($B1245,'Project Pipeline'!$A$7:$A$130,0)+3,1)*12</f>
        <v>2400</v>
      </c>
      <c r="H1245" s="7">
        <f>(INDEX('Project Pipeline'!$B$8:$B$130,MATCH($B1245,'Project Pipeline'!$A$7:$A$130,0)+6,1)*INDEX('Project Pipeline'!$B$8:$B$130,MATCH($B1245,'Project Pipeline'!$A$7:$A$130,0)+13,1)+INDEX('Project Pipeline'!$B$8:$B$130,MATCH($B1245,'Project Pipeline'!$A$7:$A$130,0)+7,1)*(INDEX('Project Pipeline'!$B$8:$B$130,MATCH($B1245,'Project Pipeline'!$A$7:$A$130,0)+14,1)-INDEX('Project Pipeline'!$B$8:$B$130,MATCH($B1245,'Project Pipeline'!$A$7:$A$130,0)+13,1)))/INDEX('Project Pipeline'!$B$8:$B$130,MATCH($B1245,'Project Pipeline'!$A$7:$A$130,0)+14,1)</f>
        <v>0.75</v>
      </c>
      <c r="I1245" s="6">
        <f>INDEX('Project Pipeline'!$B$8:$B$130,MATCH($B1245,'Project Pipeline'!$A$7:$A$130,0)+13,1)</f>
        <v>21.124739598583997</v>
      </c>
      <c r="J1245" s="6">
        <f>INDEX('Project Pipeline'!$B$8:$B$130,MATCH($B1245,'Project Pipeline'!$A$7:$A$130,0)+14,1)</f>
        <v>60</v>
      </c>
    </row>
    <row r="1246" spans="1:10" x14ac:dyDescent="0.2">
      <c r="A1246" s="604">
        <f t="shared" si="180"/>
        <v>61</v>
      </c>
      <c r="B1246" s="604" t="s">
        <v>14</v>
      </c>
      <c r="C1246" s="2">
        <f t="shared" si="181"/>
        <v>18</v>
      </c>
      <c r="D1246" s="28" t="str">
        <f t="shared" si="179"/>
        <v>061-018</v>
      </c>
      <c r="E1246" s="604">
        <f t="shared" si="182"/>
        <v>60</v>
      </c>
      <c r="F1246" s="32">
        <f>INDEX('Project Pipeline'!$B$8:$B$130,MATCH($B1246,'Project Pipeline'!$A$7:$A$130,0),1)</f>
        <v>2000</v>
      </c>
      <c r="G1246" s="32">
        <f>INDEX('Project Pipeline'!$B$8:$B$130,MATCH($B1246,'Project Pipeline'!$A$7:$A$130,0)+3,1)*12</f>
        <v>2400</v>
      </c>
      <c r="H1246" s="7">
        <f>(INDEX('Project Pipeline'!$B$8:$B$130,MATCH($B1246,'Project Pipeline'!$A$7:$A$130,0)+6,1)*INDEX('Project Pipeline'!$B$8:$B$130,MATCH($B1246,'Project Pipeline'!$A$7:$A$130,0)+13,1)+INDEX('Project Pipeline'!$B$8:$B$130,MATCH($B1246,'Project Pipeline'!$A$7:$A$130,0)+7,1)*(INDEX('Project Pipeline'!$B$8:$B$130,MATCH($B1246,'Project Pipeline'!$A$7:$A$130,0)+14,1)-INDEX('Project Pipeline'!$B$8:$B$130,MATCH($B1246,'Project Pipeline'!$A$7:$A$130,0)+13,1)))/INDEX('Project Pipeline'!$B$8:$B$130,MATCH($B1246,'Project Pipeline'!$A$7:$A$130,0)+14,1)</f>
        <v>0.75</v>
      </c>
      <c r="I1246" s="6">
        <f>INDEX('Project Pipeline'!$B$8:$B$130,MATCH($B1246,'Project Pipeline'!$A$7:$A$130,0)+13,1)</f>
        <v>21.124739598583997</v>
      </c>
      <c r="J1246" s="6">
        <f>INDEX('Project Pipeline'!$B$8:$B$130,MATCH($B1246,'Project Pipeline'!$A$7:$A$130,0)+14,1)</f>
        <v>60</v>
      </c>
    </row>
    <row r="1247" spans="1:10" x14ac:dyDescent="0.2">
      <c r="A1247" s="604">
        <f t="shared" si="180"/>
        <v>61</v>
      </c>
      <c r="B1247" s="604" t="s">
        <v>41</v>
      </c>
      <c r="C1247" s="2">
        <f t="shared" si="181"/>
        <v>19</v>
      </c>
      <c r="D1247" s="28" t="str">
        <f t="shared" si="179"/>
        <v>061-019</v>
      </c>
      <c r="E1247" s="604">
        <f t="shared" si="182"/>
        <v>54</v>
      </c>
      <c r="F1247" s="32">
        <f>INDEX('Project Pipeline'!$B$8:$B$130,MATCH($B1247,'Project Pipeline'!$A$7:$A$130,0),1)</f>
        <v>25000</v>
      </c>
      <c r="G1247" s="32">
        <f>INDEX('Project Pipeline'!$B$8:$B$130,MATCH($B1247,'Project Pipeline'!$A$7:$A$130,0)+3,1)*12</f>
        <v>24000</v>
      </c>
      <c r="H1247" s="7">
        <f>(INDEX('Project Pipeline'!$B$8:$B$130,MATCH($B1247,'Project Pipeline'!$A$7:$A$130,0)+6,1)*INDEX('Project Pipeline'!$B$8:$B$130,MATCH($B1247,'Project Pipeline'!$A$7:$A$130,0)+13,1)+INDEX('Project Pipeline'!$B$8:$B$130,MATCH($B1247,'Project Pipeline'!$A$7:$A$130,0)+7,1)*(INDEX('Project Pipeline'!$B$8:$B$130,MATCH($B1247,'Project Pipeline'!$A$7:$A$130,0)+14,1)-INDEX('Project Pipeline'!$B$8:$B$130,MATCH($B1247,'Project Pipeline'!$A$7:$A$130,0)+13,1)))/INDEX('Project Pipeline'!$B$8:$B$130,MATCH($B1247,'Project Pipeline'!$A$7:$A$130,0)+14,1)</f>
        <v>0.74999999999999989</v>
      </c>
      <c r="I1247" s="6">
        <f>INDEX('Project Pipeline'!$B$8:$B$130,MATCH($B1247,'Project Pipeline'!$A$7:$A$130,0)+13,1)</f>
        <v>26.772988721793375</v>
      </c>
      <c r="J1247" s="6">
        <f>INDEX('Project Pipeline'!$B$8:$B$130,MATCH($B1247,'Project Pipeline'!$A$7:$A$130,0)+14,1)</f>
        <v>120</v>
      </c>
    </row>
    <row r="1248" spans="1:10" x14ac:dyDescent="0.2">
      <c r="A1248" s="604">
        <f t="shared" si="180"/>
        <v>61</v>
      </c>
      <c r="B1248" s="604" t="s">
        <v>41</v>
      </c>
      <c r="C1248" s="2">
        <f t="shared" si="181"/>
        <v>20</v>
      </c>
      <c r="D1248" s="28" t="str">
        <f t="shared" si="179"/>
        <v>061-020</v>
      </c>
      <c r="E1248" s="604">
        <f t="shared" si="182"/>
        <v>60</v>
      </c>
      <c r="F1248" s="32">
        <f>INDEX('Project Pipeline'!$B$8:$B$130,MATCH($B1248,'Project Pipeline'!$A$7:$A$130,0),1)</f>
        <v>25000</v>
      </c>
      <c r="G1248" s="32">
        <f>INDEX('Project Pipeline'!$B$8:$B$130,MATCH($B1248,'Project Pipeline'!$A$7:$A$130,0)+3,1)*12</f>
        <v>24000</v>
      </c>
      <c r="H1248" s="7">
        <f>(INDEX('Project Pipeline'!$B$8:$B$130,MATCH($B1248,'Project Pipeline'!$A$7:$A$130,0)+6,1)*INDEX('Project Pipeline'!$B$8:$B$130,MATCH($B1248,'Project Pipeline'!$A$7:$A$130,0)+13,1)+INDEX('Project Pipeline'!$B$8:$B$130,MATCH($B1248,'Project Pipeline'!$A$7:$A$130,0)+7,1)*(INDEX('Project Pipeline'!$B$8:$B$130,MATCH($B1248,'Project Pipeline'!$A$7:$A$130,0)+14,1)-INDEX('Project Pipeline'!$B$8:$B$130,MATCH($B1248,'Project Pipeline'!$A$7:$A$130,0)+13,1)))/INDEX('Project Pipeline'!$B$8:$B$130,MATCH($B1248,'Project Pipeline'!$A$7:$A$130,0)+14,1)</f>
        <v>0.74999999999999989</v>
      </c>
      <c r="I1248" s="6">
        <f>INDEX('Project Pipeline'!$B$8:$B$130,MATCH($B1248,'Project Pipeline'!$A$7:$A$130,0)+13,1)</f>
        <v>26.772988721793375</v>
      </c>
      <c r="J1248" s="6">
        <f>INDEX('Project Pipeline'!$B$8:$B$130,MATCH($B1248,'Project Pipeline'!$A$7:$A$130,0)+14,1)</f>
        <v>120</v>
      </c>
    </row>
    <row r="1249" spans="1:10" x14ac:dyDescent="0.2">
      <c r="A1249" s="604">
        <f>A1229+1</f>
        <v>62</v>
      </c>
      <c r="B1249" s="604" t="s">
        <v>15</v>
      </c>
      <c r="C1249" s="2">
        <v>1</v>
      </c>
      <c r="D1249" s="28" t="str">
        <f t="shared" si="179"/>
        <v>062-001</v>
      </c>
      <c r="E1249" s="604">
        <f t="shared" si="182"/>
        <v>48</v>
      </c>
      <c r="F1249" s="32">
        <f>INDEX('Project Pipeline'!$B$8:$B$130,MATCH($B1249,'Project Pipeline'!$A$7:$A$130,0),1)</f>
        <v>15000</v>
      </c>
      <c r="G1249" s="32">
        <f>INDEX('Project Pipeline'!$B$8:$B$130,MATCH($B1249,'Project Pipeline'!$A$7:$A$130,0)+3,1)*12</f>
        <v>6000</v>
      </c>
      <c r="H1249" s="7">
        <f>(INDEX('Project Pipeline'!$B$8:$B$130,MATCH($B1249,'Project Pipeline'!$A$7:$A$130,0)+6,1)*INDEX('Project Pipeline'!$B$8:$B$130,MATCH($B1249,'Project Pipeline'!$A$7:$A$130,0)+13,1)+INDEX('Project Pipeline'!$B$8:$B$130,MATCH($B1249,'Project Pipeline'!$A$7:$A$130,0)+7,1)*(INDEX('Project Pipeline'!$B$8:$B$130,MATCH($B1249,'Project Pipeline'!$A$7:$A$130,0)+14,1)-INDEX('Project Pipeline'!$B$8:$B$130,MATCH($B1249,'Project Pipeline'!$A$7:$A$130,0)+13,1)))/INDEX('Project Pipeline'!$B$8:$B$130,MATCH($B1249,'Project Pipeline'!$A$7:$A$130,0)+14,1)</f>
        <v>0.75</v>
      </c>
      <c r="I1249" s="6">
        <f>INDEX('Project Pipeline'!$B$8:$B$130,MATCH($B1249,'Project Pipeline'!$A$7:$A$130,0)+13,1)</f>
        <v>71.513178015521419</v>
      </c>
      <c r="J1249" s="6">
        <f>INDEX('Project Pipeline'!$B$8:$B$130,MATCH($B1249,'Project Pipeline'!$A$7:$A$130,0)+14,1)</f>
        <v>96</v>
      </c>
    </row>
    <row r="1250" spans="1:10" x14ac:dyDescent="0.2">
      <c r="A1250" s="604">
        <f t="shared" ref="A1250:A1268" si="183">A1230+1</f>
        <v>62</v>
      </c>
      <c r="B1250" s="604" t="s">
        <v>15</v>
      </c>
      <c r="C1250" s="2">
        <f t="shared" ref="C1250:C1268" si="184">C1249+1</f>
        <v>2</v>
      </c>
      <c r="D1250" s="28" t="str">
        <f t="shared" si="179"/>
        <v>062-002</v>
      </c>
      <c r="E1250" s="604">
        <f t="shared" si="182"/>
        <v>52</v>
      </c>
      <c r="F1250" s="32">
        <f>INDEX('Project Pipeline'!$B$8:$B$130,MATCH($B1250,'Project Pipeline'!$A$7:$A$130,0),1)</f>
        <v>15000</v>
      </c>
      <c r="G1250" s="32">
        <f>INDEX('Project Pipeline'!$B$8:$B$130,MATCH($B1250,'Project Pipeline'!$A$7:$A$130,0)+3,1)*12</f>
        <v>6000</v>
      </c>
      <c r="H1250" s="7">
        <f>(INDEX('Project Pipeline'!$B$8:$B$130,MATCH($B1250,'Project Pipeline'!$A$7:$A$130,0)+6,1)*INDEX('Project Pipeline'!$B$8:$B$130,MATCH($B1250,'Project Pipeline'!$A$7:$A$130,0)+13,1)+INDEX('Project Pipeline'!$B$8:$B$130,MATCH($B1250,'Project Pipeline'!$A$7:$A$130,0)+7,1)*(INDEX('Project Pipeline'!$B$8:$B$130,MATCH($B1250,'Project Pipeline'!$A$7:$A$130,0)+14,1)-INDEX('Project Pipeline'!$B$8:$B$130,MATCH($B1250,'Project Pipeline'!$A$7:$A$130,0)+13,1)))/INDEX('Project Pipeline'!$B$8:$B$130,MATCH($B1250,'Project Pipeline'!$A$7:$A$130,0)+14,1)</f>
        <v>0.75</v>
      </c>
      <c r="I1250" s="6">
        <f>INDEX('Project Pipeline'!$B$8:$B$130,MATCH($B1250,'Project Pipeline'!$A$7:$A$130,0)+13,1)</f>
        <v>71.513178015521419</v>
      </c>
      <c r="J1250" s="6">
        <f>INDEX('Project Pipeline'!$B$8:$B$130,MATCH($B1250,'Project Pipeline'!$A$7:$A$130,0)+14,1)</f>
        <v>96</v>
      </c>
    </row>
    <row r="1251" spans="1:10" x14ac:dyDescent="0.2">
      <c r="A1251" s="604">
        <f t="shared" si="183"/>
        <v>62</v>
      </c>
      <c r="B1251" s="604" t="s">
        <v>15</v>
      </c>
      <c r="C1251" s="2">
        <f t="shared" si="184"/>
        <v>3</v>
      </c>
      <c r="D1251" s="28" t="str">
        <f t="shared" si="179"/>
        <v>062-003</v>
      </c>
      <c r="E1251" s="604">
        <f t="shared" si="182"/>
        <v>55</v>
      </c>
      <c r="F1251" s="32">
        <f>INDEX('Project Pipeline'!$B$8:$B$130,MATCH($B1251,'Project Pipeline'!$A$7:$A$130,0),1)</f>
        <v>15000</v>
      </c>
      <c r="G1251" s="32">
        <f>INDEX('Project Pipeline'!$B$8:$B$130,MATCH($B1251,'Project Pipeline'!$A$7:$A$130,0)+3,1)*12</f>
        <v>6000</v>
      </c>
      <c r="H1251" s="7">
        <f>(INDEX('Project Pipeline'!$B$8:$B$130,MATCH($B1251,'Project Pipeline'!$A$7:$A$130,0)+6,1)*INDEX('Project Pipeline'!$B$8:$B$130,MATCH($B1251,'Project Pipeline'!$A$7:$A$130,0)+13,1)+INDEX('Project Pipeline'!$B$8:$B$130,MATCH($B1251,'Project Pipeline'!$A$7:$A$130,0)+7,1)*(INDEX('Project Pipeline'!$B$8:$B$130,MATCH($B1251,'Project Pipeline'!$A$7:$A$130,0)+14,1)-INDEX('Project Pipeline'!$B$8:$B$130,MATCH($B1251,'Project Pipeline'!$A$7:$A$130,0)+13,1)))/INDEX('Project Pipeline'!$B$8:$B$130,MATCH($B1251,'Project Pipeline'!$A$7:$A$130,0)+14,1)</f>
        <v>0.75</v>
      </c>
      <c r="I1251" s="6">
        <f>INDEX('Project Pipeline'!$B$8:$B$130,MATCH($B1251,'Project Pipeline'!$A$7:$A$130,0)+13,1)</f>
        <v>71.513178015521419</v>
      </c>
      <c r="J1251" s="6">
        <f>INDEX('Project Pipeline'!$B$8:$B$130,MATCH($B1251,'Project Pipeline'!$A$7:$A$130,0)+14,1)</f>
        <v>96</v>
      </c>
    </row>
    <row r="1252" spans="1:10" x14ac:dyDescent="0.2">
      <c r="A1252" s="604">
        <f t="shared" si="183"/>
        <v>62</v>
      </c>
      <c r="B1252" s="604" t="s">
        <v>15</v>
      </c>
      <c r="C1252" s="2">
        <f t="shared" si="184"/>
        <v>4</v>
      </c>
      <c r="D1252" s="28" t="str">
        <f t="shared" si="179"/>
        <v>062-004</v>
      </c>
      <c r="E1252" s="604">
        <f t="shared" si="182"/>
        <v>57</v>
      </c>
      <c r="F1252" s="32">
        <f>INDEX('Project Pipeline'!$B$8:$B$130,MATCH($B1252,'Project Pipeline'!$A$7:$A$130,0),1)</f>
        <v>15000</v>
      </c>
      <c r="G1252" s="32">
        <f>INDEX('Project Pipeline'!$B$8:$B$130,MATCH($B1252,'Project Pipeline'!$A$7:$A$130,0)+3,1)*12</f>
        <v>6000</v>
      </c>
      <c r="H1252" s="7">
        <f>(INDEX('Project Pipeline'!$B$8:$B$130,MATCH($B1252,'Project Pipeline'!$A$7:$A$130,0)+6,1)*INDEX('Project Pipeline'!$B$8:$B$130,MATCH($B1252,'Project Pipeline'!$A$7:$A$130,0)+13,1)+INDEX('Project Pipeline'!$B$8:$B$130,MATCH($B1252,'Project Pipeline'!$A$7:$A$130,0)+7,1)*(INDEX('Project Pipeline'!$B$8:$B$130,MATCH($B1252,'Project Pipeline'!$A$7:$A$130,0)+14,1)-INDEX('Project Pipeline'!$B$8:$B$130,MATCH($B1252,'Project Pipeline'!$A$7:$A$130,0)+13,1)))/INDEX('Project Pipeline'!$B$8:$B$130,MATCH($B1252,'Project Pipeline'!$A$7:$A$130,0)+14,1)</f>
        <v>0.75</v>
      </c>
      <c r="I1252" s="6">
        <f>INDEX('Project Pipeline'!$B$8:$B$130,MATCH($B1252,'Project Pipeline'!$A$7:$A$130,0)+13,1)</f>
        <v>71.513178015521419</v>
      </c>
      <c r="J1252" s="6">
        <f>INDEX('Project Pipeline'!$B$8:$B$130,MATCH($B1252,'Project Pipeline'!$A$7:$A$130,0)+14,1)</f>
        <v>96</v>
      </c>
    </row>
    <row r="1253" spans="1:10" x14ac:dyDescent="0.2">
      <c r="A1253" s="604">
        <f t="shared" si="183"/>
        <v>62</v>
      </c>
      <c r="B1253" s="604" t="s">
        <v>463</v>
      </c>
      <c r="C1253" s="2">
        <f t="shared" si="184"/>
        <v>5</v>
      </c>
      <c r="D1253" s="28" t="str">
        <f t="shared" si="179"/>
        <v>062-005</v>
      </c>
      <c r="E1253" s="604">
        <f t="shared" si="182"/>
        <v>58</v>
      </c>
      <c r="F1253" s="32">
        <f>INDEX('Project Pipeline'!$B$8:$B$130,MATCH($B1253,'Project Pipeline'!$A$7:$A$130,0),1)</f>
        <v>20000</v>
      </c>
      <c r="G1253" s="32">
        <f>INDEX('Project Pipeline'!$B$8:$B$130,MATCH($B1253,'Project Pipeline'!$A$7:$A$130,0)+3,1)*12</f>
        <v>30000</v>
      </c>
      <c r="H1253" s="7">
        <f>(INDEX('Project Pipeline'!$B$8:$B$130,MATCH($B1253,'Project Pipeline'!$A$7:$A$130,0)+6,1)*INDEX('Project Pipeline'!$B$8:$B$130,MATCH($B1253,'Project Pipeline'!$A$7:$A$130,0)+13,1)+INDEX('Project Pipeline'!$B$8:$B$130,MATCH($B1253,'Project Pipeline'!$A$7:$A$130,0)+7,1)*(INDEX('Project Pipeline'!$B$8:$B$130,MATCH($B1253,'Project Pipeline'!$A$7:$A$130,0)+14,1)-INDEX('Project Pipeline'!$B$8:$B$130,MATCH($B1253,'Project Pipeline'!$A$7:$A$130,0)+13,1)))/INDEX('Project Pipeline'!$B$8:$B$130,MATCH($B1253,'Project Pipeline'!$A$7:$A$130,0)+14,1)</f>
        <v>0.75</v>
      </c>
      <c r="I1253" s="6">
        <f>INDEX('Project Pipeline'!$B$8:$B$130,MATCH($B1253,'Project Pipeline'!$A$7:$A$130,0)+13,1)</f>
        <v>28.691659673197091</v>
      </c>
      <c r="J1253" s="6">
        <f>INDEX('Project Pipeline'!$B$8:$B$130,MATCH($B1253,'Project Pipeline'!$A$7:$A$130,0)+14,1)</f>
        <v>60</v>
      </c>
    </row>
    <row r="1254" spans="1:10" x14ac:dyDescent="0.2">
      <c r="A1254" s="604">
        <f t="shared" si="183"/>
        <v>62</v>
      </c>
      <c r="B1254" s="604" t="s">
        <v>463</v>
      </c>
      <c r="C1254" s="2">
        <f t="shared" si="184"/>
        <v>6</v>
      </c>
      <c r="D1254" s="28" t="str">
        <f t="shared" si="179"/>
        <v>062-006</v>
      </c>
      <c r="E1254" s="604">
        <f t="shared" si="182"/>
        <v>58</v>
      </c>
      <c r="F1254" s="32">
        <f>INDEX('Project Pipeline'!$B$8:$B$130,MATCH($B1254,'Project Pipeline'!$A$7:$A$130,0),1)</f>
        <v>20000</v>
      </c>
      <c r="G1254" s="32">
        <f>INDEX('Project Pipeline'!$B$8:$B$130,MATCH($B1254,'Project Pipeline'!$A$7:$A$130,0)+3,1)*12</f>
        <v>30000</v>
      </c>
      <c r="H1254" s="7">
        <f>(INDEX('Project Pipeline'!$B$8:$B$130,MATCH($B1254,'Project Pipeline'!$A$7:$A$130,0)+6,1)*INDEX('Project Pipeline'!$B$8:$B$130,MATCH($B1254,'Project Pipeline'!$A$7:$A$130,0)+13,1)+INDEX('Project Pipeline'!$B$8:$B$130,MATCH($B1254,'Project Pipeline'!$A$7:$A$130,0)+7,1)*(INDEX('Project Pipeline'!$B$8:$B$130,MATCH($B1254,'Project Pipeline'!$A$7:$A$130,0)+14,1)-INDEX('Project Pipeline'!$B$8:$B$130,MATCH($B1254,'Project Pipeline'!$A$7:$A$130,0)+13,1)))/INDEX('Project Pipeline'!$B$8:$B$130,MATCH($B1254,'Project Pipeline'!$A$7:$A$130,0)+14,1)</f>
        <v>0.75</v>
      </c>
      <c r="I1254" s="6">
        <f>INDEX('Project Pipeline'!$B$8:$B$130,MATCH($B1254,'Project Pipeline'!$A$7:$A$130,0)+13,1)</f>
        <v>28.691659673197091</v>
      </c>
      <c r="J1254" s="6">
        <f>INDEX('Project Pipeline'!$B$8:$B$130,MATCH($B1254,'Project Pipeline'!$A$7:$A$130,0)+14,1)</f>
        <v>60</v>
      </c>
    </row>
    <row r="1255" spans="1:10" x14ac:dyDescent="0.2">
      <c r="A1255" s="604">
        <f t="shared" si="183"/>
        <v>62</v>
      </c>
      <c r="B1255" s="604" t="s">
        <v>463</v>
      </c>
      <c r="C1255" s="2">
        <f t="shared" si="184"/>
        <v>7</v>
      </c>
      <c r="D1255" s="28" t="str">
        <f t="shared" si="179"/>
        <v>062-007</v>
      </c>
      <c r="E1255" s="604">
        <f t="shared" si="182"/>
        <v>59</v>
      </c>
      <c r="F1255" s="32">
        <f>INDEX('Project Pipeline'!$B$8:$B$130,MATCH($B1255,'Project Pipeline'!$A$7:$A$130,0),1)</f>
        <v>20000</v>
      </c>
      <c r="G1255" s="32">
        <f>INDEX('Project Pipeline'!$B$8:$B$130,MATCH($B1255,'Project Pipeline'!$A$7:$A$130,0)+3,1)*12</f>
        <v>30000</v>
      </c>
      <c r="H1255" s="7">
        <f>(INDEX('Project Pipeline'!$B$8:$B$130,MATCH($B1255,'Project Pipeline'!$A$7:$A$130,0)+6,1)*INDEX('Project Pipeline'!$B$8:$B$130,MATCH($B1255,'Project Pipeline'!$A$7:$A$130,0)+13,1)+INDEX('Project Pipeline'!$B$8:$B$130,MATCH($B1255,'Project Pipeline'!$A$7:$A$130,0)+7,1)*(INDEX('Project Pipeline'!$B$8:$B$130,MATCH($B1255,'Project Pipeline'!$A$7:$A$130,0)+14,1)-INDEX('Project Pipeline'!$B$8:$B$130,MATCH($B1255,'Project Pipeline'!$A$7:$A$130,0)+13,1)))/INDEX('Project Pipeline'!$B$8:$B$130,MATCH($B1255,'Project Pipeline'!$A$7:$A$130,0)+14,1)</f>
        <v>0.75</v>
      </c>
      <c r="I1255" s="6">
        <f>INDEX('Project Pipeline'!$B$8:$B$130,MATCH($B1255,'Project Pipeline'!$A$7:$A$130,0)+13,1)</f>
        <v>28.691659673197091</v>
      </c>
      <c r="J1255" s="6">
        <f>INDEX('Project Pipeline'!$B$8:$B$130,MATCH($B1255,'Project Pipeline'!$A$7:$A$130,0)+14,1)</f>
        <v>60</v>
      </c>
    </row>
    <row r="1256" spans="1:10" x14ac:dyDescent="0.2">
      <c r="A1256" s="604">
        <f t="shared" si="183"/>
        <v>62</v>
      </c>
      <c r="B1256" s="604" t="s">
        <v>463</v>
      </c>
      <c r="C1256" s="2">
        <f t="shared" si="184"/>
        <v>8</v>
      </c>
      <c r="D1256" s="28" t="str">
        <f t="shared" si="179"/>
        <v>062-008</v>
      </c>
      <c r="E1256" s="604">
        <f t="shared" si="182"/>
        <v>59</v>
      </c>
      <c r="F1256" s="32">
        <f>INDEX('Project Pipeline'!$B$8:$B$130,MATCH($B1256,'Project Pipeline'!$A$7:$A$130,0),1)</f>
        <v>20000</v>
      </c>
      <c r="G1256" s="32">
        <f>INDEX('Project Pipeline'!$B$8:$B$130,MATCH($B1256,'Project Pipeline'!$A$7:$A$130,0)+3,1)*12</f>
        <v>30000</v>
      </c>
      <c r="H1256" s="7">
        <f>(INDEX('Project Pipeline'!$B$8:$B$130,MATCH($B1256,'Project Pipeline'!$A$7:$A$130,0)+6,1)*INDEX('Project Pipeline'!$B$8:$B$130,MATCH($B1256,'Project Pipeline'!$A$7:$A$130,0)+13,1)+INDEX('Project Pipeline'!$B$8:$B$130,MATCH($B1256,'Project Pipeline'!$A$7:$A$130,0)+7,1)*(INDEX('Project Pipeline'!$B$8:$B$130,MATCH($B1256,'Project Pipeline'!$A$7:$A$130,0)+14,1)-INDEX('Project Pipeline'!$B$8:$B$130,MATCH($B1256,'Project Pipeline'!$A$7:$A$130,0)+13,1)))/INDEX('Project Pipeline'!$B$8:$B$130,MATCH($B1256,'Project Pipeline'!$A$7:$A$130,0)+14,1)</f>
        <v>0.75</v>
      </c>
      <c r="I1256" s="6">
        <f>INDEX('Project Pipeline'!$B$8:$B$130,MATCH($B1256,'Project Pipeline'!$A$7:$A$130,0)+13,1)</f>
        <v>28.691659673197091</v>
      </c>
      <c r="J1256" s="6">
        <f>INDEX('Project Pipeline'!$B$8:$B$130,MATCH($B1256,'Project Pipeline'!$A$7:$A$130,0)+14,1)</f>
        <v>60</v>
      </c>
    </row>
    <row r="1257" spans="1:10" x14ac:dyDescent="0.2">
      <c r="A1257" s="604">
        <f t="shared" si="183"/>
        <v>62</v>
      </c>
      <c r="B1257" s="604" t="s">
        <v>464</v>
      </c>
      <c r="C1257" s="2">
        <f t="shared" si="184"/>
        <v>9</v>
      </c>
      <c r="D1257" s="28" t="str">
        <f t="shared" si="179"/>
        <v>062-009</v>
      </c>
      <c r="E1257" s="604">
        <f t="shared" si="182"/>
        <v>50</v>
      </c>
      <c r="F1257" s="32">
        <f>INDEX('Project Pipeline'!$B$8:$B$130,MATCH($B1257,'Project Pipeline'!$A$7:$A$130,0),1)</f>
        <v>10000</v>
      </c>
      <c r="G1257" s="32">
        <f>INDEX('Project Pipeline'!$B$8:$B$130,MATCH($B1257,'Project Pipeline'!$A$7:$A$130,0)+3,1)*12</f>
        <v>4800</v>
      </c>
      <c r="H1257" s="7">
        <f>(INDEX('Project Pipeline'!$B$8:$B$130,MATCH($B1257,'Project Pipeline'!$A$7:$A$130,0)+6,1)*INDEX('Project Pipeline'!$B$8:$B$130,MATCH($B1257,'Project Pipeline'!$A$7:$A$130,0)+13,1)+INDEX('Project Pipeline'!$B$8:$B$130,MATCH($B1257,'Project Pipeline'!$A$7:$A$130,0)+7,1)*(INDEX('Project Pipeline'!$B$8:$B$130,MATCH($B1257,'Project Pipeline'!$A$7:$A$130,0)+14,1)-INDEX('Project Pipeline'!$B$8:$B$130,MATCH($B1257,'Project Pipeline'!$A$7:$A$130,0)+13,1)))/INDEX('Project Pipeline'!$B$8:$B$130,MATCH($B1257,'Project Pipeline'!$A$7:$A$130,0)+14,1)</f>
        <v>0.75</v>
      </c>
      <c r="I1257" s="6">
        <f>INDEX('Project Pipeline'!$B$8:$B$130,MATCH($B1257,'Project Pipeline'!$A$7:$A$130,0)+13,1)</f>
        <v>57.680135957776329</v>
      </c>
      <c r="J1257" s="6">
        <f>INDEX('Project Pipeline'!$B$8:$B$130,MATCH($B1257,'Project Pipeline'!$A$7:$A$130,0)+14,1)</f>
        <v>60</v>
      </c>
    </row>
    <row r="1258" spans="1:10" x14ac:dyDescent="0.2">
      <c r="A1258" s="604">
        <f t="shared" si="183"/>
        <v>62</v>
      </c>
      <c r="B1258" s="604" t="s">
        <v>464</v>
      </c>
      <c r="C1258" s="2">
        <f t="shared" si="184"/>
        <v>10</v>
      </c>
      <c r="D1258" s="28" t="str">
        <f t="shared" si="179"/>
        <v>062-010</v>
      </c>
      <c r="E1258" s="604">
        <f t="shared" si="182"/>
        <v>53</v>
      </c>
      <c r="F1258" s="32">
        <f>INDEX('Project Pipeline'!$B$8:$B$130,MATCH($B1258,'Project Pipeline'!$A$7:$A$130,0),1)</f>
        <v>10000</v>
      </c>
      <c r="G1258" s="32">
        <f>INDEX('Project Pipeline'!$B$8:$B$130,MATCH($B1258,'Project Pipeline'!$A$7:$A$130,0)+3,1)*12</f>
        <v>4800</v>
      </c>
      <c r="H1258" s="7">
        <f>(INDEX('Project Pipeline'!$B$8:$B$130,MATCH($B1258,'Project Pipeline'!$A$7:$A$130,0)+6,1)*INDEX('Project Pipeline'!$B$8:$B$130,MATCH($B1258,'Project Pipeline'!$A$7:$A$130,0)+13,1)+INDEX('Project Pipeline'!$B$8:$B$130,MATCH($B1258,'Project Pipeline'!$A$7:$A$130,0)+7,1)*(INDEX('Project Pipeline'!$B$8:$B$130,MATCH($B1258,'Project Pipeline'!$A$7:$A$130,0)+14,1)-INDEX('Project Pipeline'!$B$8:$B$130,MATCH($B1258,'Project Pipeline'!$A$7:$A$130,0)+13,1)))/INDEX('Project Pipeline'!$B$8:$B$130,MATCH($B1258,'Project Pipeline'!$A$7:$A$130,0)+14,1)</f>
        <v>0.75</v>
      </c>
      <c r="I1258" s="6">
        <f>INDEX('Project Pipeline'!$B$8:$B$130,MATCH($B1258,'Project Pipeline'!$A$7:$A$130,0)+13,1)</f>
        <v>57.680135957776329</v>
      </c>
      <c r="J1258" s="6">
        <f>INDEX('Project Pipeline'!$B$8:$B$130,MATCH($B1258,'Project Pipeline'!$A$7:$A$130,0)+14,1)</f>
        <v>60</v>
      </c>
    </row>
    <row r="1259" spans="1:10" x14ac:dyDescent="0.2">
      <c r="A1259" s="604">
        <f t="shared" si="183"/>
        <v>62</v>
      </c>
      <c r="B1259" s="604" t="s">
        <v>464</v>
      </c>
      <c r="C1259" s="2">
        <f t="shared" si="184"/>
        <v>11</v>
      </c>
      <c r="D1259" s="28" t="str">
        <f t="shared" si="179"/>
        <v>062-011</v>
      </c>
      <c r="E1259" s="604">
        <f t="shared" si="182"/>
        <v>56</v>
      </c>
      <c r="F1259" s="32">
        <f>INDEX('Project Pipeline'!$B$8:$B$130,MATCH($B1259,'Project Pipeline'!$A$7:$A$130,0),1)</f>
        <v>10000</v>
      </c>
      <c r="G1259" s="32">
        <f>INDEX('Project Pipeline'!$B$8:$B$130,MATCH($B1259,'Project Pipeline'!$A$7:$A$130,0)+3,1)*12</f>
        <v>4800</v>
      </c>
      <c r="H1259" s="7">
        <f>(INDEX('Project Pipeline'!$B$8:$B$130,MATCH($B1259,'Project Pipeline'!$A$7:$A$130,0)+6,1)*INDEX('Project Pipeline'!$B$8:$B$130,MATCH($B1259,'Project Pipeline'!$A$7:$A$130,0)+13,1)+INDEX('Project Pipeline'!$B$8:$B$130,MATCH($B1259,'Project Pipeline'!$A$7:$A$130,0)+7,1)*(INDEX('Project Pipeline'!$B$8:$B$130,MATCH($B1259,'Project Pipeline'!$A$7:$A$130,0)+14,1)-INDEX('Project Pipeline'!$B$8:$B$130,MATCH($B1259,'Project Pipeline'!$A$7:$A$130,0)+13,1)))/INDEX('Project Pipeline'!$B$8:$B$130,MATCH($B1259,'Project Pipeline'!$A$7:$A$130,0)+14,1)</f>
        <v>0.75</v>
      </c>
      <c r="I1259" s="6">
        <f>INDEX('Project Pipeline'!$B$8:$B$130,MATCH($B1259,'Project Pipeline'!$A$7:$A$130,0)+13,1)</f>
        <v>57.680135957776329</v>
      </c>
      <c r="J1259" s="6">
        <f>INDEX('Project Pipeline'!$B$8:$B$130,MATCH($B1259,'Project Pipeline'!$A$7:$A$130,0)+14,1)</f>
        <v>60</v>
      </c>
    </row>
    <row r="1260" spans="1:10" x14ac:dyDescent="0.2">
      <c r="A1260" s="604">
        <f t="shared" si="183"/>
        <v>62</v>
      </c>
      <c r="B1260" s="604" t="s">
        <v>464</v>
      </c>
      <c r="C1260" s="2">
        <f t="shared" si="184"/>
        <v>12</v>
      </c>
      <c r="D1260" s="28" t="str">
        <f t="shared" si="179"/>
        <v>062-012</v>
      </c>
      <c r="E1260" s="604">
        <f t="shared" si="182"/>
        <v>59</v>
      </c>
      <c r="F1260" s="32">
        <f>INDEX('Project Pipeline'!$B$8:$B$130,MATCH($B1260,'Project Pipeline'!$A$7:$A$130,0),1)</f>
        <v>10000</v>
      </c>
      <c r="G1260" s="32">
        <f>INDEX('Project Pipeline'!$B$8:$B$130,MATCH($B1260,'Project Pipeline'!$A$7:$A$130,0)+3,1)*12</f>
        <v>4800</v>
      </c>
      <c r="H1260" s="7">
        <f>(INDEX('Project Pipeline'!$B$8:$B$130,MATCH($B1260,'Project Pipeline'!$A$7:$A$130,0)+6,1)*INDEX('Project Pipeline'!$B$8:$B$130,MATCH($B1260,'Project Pipeline'!$A$7:$A$130,0)+13,1)+INDEX('Project Pipeline'!$B$8:$B$130,MATCH($B1260,'Project Pipeline'!$A$7:$A$130,0)+7,1)*(INDEX('Project Pipeline'!$B$8:$B$130,MATCH($B1260,'Project Pipeline'!$A$7:$A$130,0)+14,1)-INDEX('Project Pipeline'!$B$8:$B$130,MATCH($B1260,'Project Pipeline'!$A$7:$A$130,0)+13,1)))/INDEX('Project Pipeline'!$B$8:$B$130,MATCH($B1260,'Project Pipeline'!$A$7:$A$130,0)+14,1)</f>
        <v>0.75</v>
      </c>
      <c r="I1260" s="6">
        <f>INDEX('Project Pipeline'!$B$8:$B$130,MATCH($B1260,'Project Pipeline'!$A$7:$A$130,0)+13,1)</f>
        <v>57.680135957776329</v>
      </c>
      <c r="J1260" s="6">
        <f>INDEX('Project Pipeline'!$B$8:$B$130,MATCH($B1260,'Project Pipeline'!$A$7:$A$130,0)+14,1)</f>
        <v>60</v>
      </c>
    </row>
    <row r="1261" spans="1:10" x14ac:dyDescent="0.2">
      <c r="A1261" s="604">
        <f t="shared" si="183"/>
        <v>62</v>
      </c>
      <c r="B1261" s="604" t="s">
        <v>14</v>
      </c>
      <c r="C1261" s="2">
        <f t="shared" si="184"/>
        <v>13</v>
      </c>
      <c r="D1261" s="28" t="str">
        <f t="shared" si="179"/>
        <v>062-013</v>
      </c>
      <c r="E1261" s="604">
        <f t="shared" si="182"/>
        <v>50</v>
      </c>
      <c r="F1261" s="32">
        <f>INDEX('Project Pipeline'!$B$8:$B$130,MATCH($B1261,'Project Pipeline'!$A$7:$A$130,0),1)</f>
        <v>2000</v>
      </c>
      <c r="G1261" s="32">
        <f>INDEX('Project Pipeline'!$B$8:$B$130,MATCH($B1261,'Project Pipeline'!$A$7:$A$130,0)+3,1)*12</f>
        <v>2400</v>
      </c>
      <c r="H1261" s="7">
        <f>(INDEX('Project Pipeline'!$B$8:$B$130,MATCH($B1261,'Project Pipeline'!$A$7:$A$130,0)+6,1)*INDEX('Project Pipeline'!$B$8:$B$130,MATCH($B1261,'Project Pipeline'!$A$7:$A$130,0)+13,1)+INDEX('Project Pipeline'!$B$8:$B$130,MATCH($B1261,'Project Pipeline'!$A$7:$A$130,0)+7,1)*(INDEX('Project Pipeline'!$B$8:$B$130,MATCH($B1261,'Project Pipeline'!$A$7:$A$130,0)+14,1)-INDEX('Project Pipeline'!$B$8:$B$130,MATCH($B1261,'Project Pipeline'!$A$7:$A$130,0)+13,1)))/INDEX('Project Pipeline'!$B$8:$B$130,MATCH($B1261,'Project Pipeline'!$A$7:$A$130,0)+14,1)</f>
        <v>0.75</v>
      </c>
      <c r="I1261" s="6">
        <f>INDEX('Project Pipeline'!$B$8:$B$130,MATCH($B1261,'Project Pipeline'!$A$7:$A$130,0)+13,1)</f>
        <v>21.124739598583997</v>
      </c>
      <c r="J1261" s="6">
        <f>INDEX('Project Pipeline'!$B$8:$B$130,MATCH($B1261,'Project Pipeline'!$A$7:$A$130,0)+14,1)</f>
        <v>60</v>
      </c>
    </row>
    <row r="1262" spans="1:10" x14ac:dyDescent="0.2">
      <c r="A1262" s="604">
        <f t="shared" si="183"/>
        <v>62</v>
      </c>
      <c r="B1262" s="604" t="s">
        <v>14</v>
      </c>
      <c r="C1262" s="2">
        <f t="shared" si="184"/>
        <v>14</v>
      </c>
      <c r="D1262" s="28" t="str">
        <f t="shared" si="179"/>
        <v>062-014</v>
      </c>
      <c r="E1262" s="604">
        <f t="shared" si="182"/>
        <v>52</v>
      </c>
      <c r="F1262" s="32">
        <f>INDEX('Project Pipeline'!$B$8:$B$130,MATCH($B1262,'Project Pipeline'!$A$7:$A$130,0),1)</f>
        <v>2000</v>
      </c>
      <c r="G1262" s="32">
        <f>INDEX('Project Pipeline'!$B$8:$B$130,MATCH($B1262,'Project Pipeline'!$A$7:$A$130,0)+3,1)*12</f>
        <v>2400</v>
      </c>
      <c r="H1262" s="7">
        <f>(INDEX('Project Pipeline'!$B$8:$B$130,MATCH($B1262,'Project Pipeline'!$A$7:$A$130,0)+6,1)*INDEX('Project Pipeline'!$B$8:$B$130,MATCH($B1262,'Project Pipeline'!$A$7:$A$130,0)+13,1)+INDEX('Project Pipeline'!$B$8:$B$130,MATCH($B1262,'Project Pipeline'!$A$7:$A$130,0)+7,1)*(INDEX('Project Pipeline'!$B$8:$B$130,MATCH($B1262,'Project Pipeline'!$A$7:$A$130,0)+14,1)-INDEX('Project Pipeline'!$B$8:$B$130,MATCH($B1262,'Project Pipeline'!$A$7:$A$130,0)+13,1)))/INDEX('Project Pipeline'!$B$8:$B$130,MATCH($B1262,'Project Pipeline'!$A$7:$A$130,0)+14,1)</f>
        <v>0.75</v>
      </c>
      <c r="I1262" s="6">
        <f>INDEX('Project Pipeline'!$B$8:$B$130,MATCH($B1262,'Project Pipeline'!$A$7:$A$130,0)+13,1)</f>
        <v>21.124739598583997</v>
      </c>
      <c r="J1262" s="6">
        <f>INDEX('Project Pipeline'!$B$8:$B$130,MATCH($B1262,'Project Pipeline'!$A$7:$A$130,0)+14,1)</f>
        <v>60</v>
      </c>
    </row>
    <row r="1263" spans="1:10" x14ac:dyDescent="0.2">
      <c r="A1263" s="604">
        <f t="shared" si="183"/>
        <v>62</v>
      </c>
      <c r="B1263" s="604" t="s">
        <v>14</v>
      </c>
      <c r="C1263" s="2">
        <f t="shared" si="184"/>
        <v>15</v>
      </c>
      <c r="D1263" s="28" t="str">
        <f t="shared" si="179"/>
        <v>062-015</v>
      </c>
      <c r="E1263" s="604">
        <f t="shared" si="182"/>
        <v>54</v>
      </c>
      <c r="F1263" s="32">
        <f>INDEX('Project Pipeline'!$B$8:$B$130,MATCH($B1263,'Project Pipeline'!$A$7:$A$130,0),1)</f>
        <v>2000</v>
      </c>
      <c r="G1263" s="32">
        <f>INDEX('Project Pipeline'!$B$8:$B$130,MATCH($B1263,'Project Pipeline'!$A$7:$A$130,0)+3,1)*12</f>
        <v>2400</v>
      </c>
      <c r="H1263" s="7">
        <f>(INDEX('Project Pipeline'!$B$8:$B$130,MATCH($B1263,'Project Pipeline'!$A$7:$A$130,0)+6,1)*INDEX('Project Pipeline'!$B$8:$B$130,MATCH($B1263,'Project Pipeline'!$A$7:$A$130,0)+13,1)+INDEX('Project Pipeline'!$B$8:$B$130,MATCH($B1263,'Project Pipeline'!$A$7:$A$130,0)+7,1)*(INDEX('Project Pipeline'!$B$8:$B$130,MATCH($B1263,'Project Pipeline'!$A$7:$A$130,0)+14,1)-INDEX('Project Pipeline'!$B$8:$B$130,MATCH($B1263,'Project Pipeline'!$A$7:$A$130,0)+13,1)))/INDEX('Project Pipeline'!$B$8:$B$130,MATCH($B1263,'Project Pipeline'!$A$7:$A$130,0)+14,1)</f>
        <v>0.75</v>
      </c>
      <c r="I1263" s="6">
        <f>INDEX('Project Pipeline'!$B$8:$B$130,MATCH($B1263,'Project Pipeline'!$A$7:$A$130,0)+13,1)</f>
        <v>21.124739598583997</v>
      </c>
      <c r="J1263" s="6">
        <f>INDEX('Project Pipeline'!$B$8:$B$130,MATCH($B1263,'Project Pipeline'!$A$7:$A$130,0)+14,1)</f>
        <v>60</v>
      </c>
    </row>
    <row r="1264" spans="1:10" x14ac:dyDescent="0.2">
      <c r="A1264" s="604">
        <f t="shared" si="183"/>
        <v>62</v>
      </c>
      <c r="B1264" s="604" t="s">
        <v>14</v>
      </c>
      <c r="C1264" s="2">
        <f t="shared" si="184"/>
        <v>16</v>
      </c>
      <c r="D1264" s="28" t="str">
        <f t="shared" si="179"/>
        <v>062-016</v>
      </c>
      <c r="E1264" s="604">
        <f t="shared" si="182"/>
        <v>56</v>
      </c>
      <c r="F1264" s="32">
        <f>INDEX('Project Pipeline'!$B$8:$B$130,MATCH($B1264,'Project Pipeline'!$A$7:$A$130,0),1)</f>
        <v>2000</v>
      </c>
      <c r="G1264" s="32">
        <f>INDEX('Project Pipeline'!$B$8:$B$130,MATCH($B1264,'Project Pipeline'!$A$7:$A$130,0)+3,1)*12</f>
        <v>2400</v>
      </c>
      <c r="H1264" s="7">
        <f>(INDEX('Project Pipeline'!$B$8:$B$130,MATCH($B1264,'Project Pipeline'!$A$7:$A$130,0)+6,1)*INDEX('Project Pipeline'!$B$8:$B$130,MATCH($B1264,'Project Pipeline'!$A$7:$A$130,0)+13,1)+INDEX('Project Pipeline'!$B$8:$B$130,MATCH($B1264,'Project Pipeline'!$A$7:$A$130,0)+7,1)*(INDEX('Project Pipeline'!$B$8:$B$130,MATCH($B1264,'Project Pipeline'!$A$7:$A$130,0)+14,1)-INDEX('Project Pipeline'!$B$8:$B$130,MATCH($B1264,'Project Pipeline'!$A$7:$A$130,0)+13,1)))/INDEX('Project Pipeline'!$B$8:$B$130,MATCH($B1264,'Project Pipeline'!$A$7:$A$130,0)+14,1)</f>
        <v>0.75</v>
      </c>
      <c r="I1264" s="6">
        <f>INDEX('Project Pipeline'!$B$8:$B$130,MATCH($B1264,'Project Pipeline'!$A$7:$A$130,0)+13,1)</f>
        <v>21.124739598583997</v>
      </c>
      <c r="J1264" s="6">
        <f>INDEX('Project Pipeline'!$B$8:$B$130,MATCH($B1264,'Project Pipeline'!$A$7:$A$130,0)+14,1)</f>
        <v>60</v>
      </c>
    </row>
    <row r="1265" spans="1:10" x14ac:dyDescent="0.2">
      <c r="A1265" s="604">
        <f t="shared" si="183"/>
        <v>62</v>
      </c>
      <c r="B1265" s="604" t="s">
        <v>14</v>
      </c>
      <c r="C1265" s="2">
        <f t="shared" si="184"/>
        <v>17</v>
      </c>
      <c r="D1265" s="28" t="str">
        <f t="shared" si="179"/>
        <v>062-017</v>
      </c>
      <c r="E1265" s="604">
        <f t="shared" si="182"/>
        <v>58</v>
      </c>
      <c r="F1265" s="32">
        <f>INDEX('Project Pipeline'!$B$8:$B$130,MATCH($B1265,'Project Pipeline'!$A$7:$A$130,0),1)</f>
        <v>2000</v>
      </c>
      <c r="G1265" s="32">
        <f>INDEX('Project Pipeline'!$B$8:$B$130,MATCH($B1265,'Project Pipeline'!$A$7:$A$130,0)+3,1)*12</f>
        <v>2400</v>
      </c>
      <c r="H1265" s="7">
        <f>(INDEX('Project Pipeline'!$B$8:$B$130,MATCH($B1265,'Project Pipeline'!$A$7:$A$130,0)+6,1)*INDEX('Project Pipeline'!$B$8:$B$130,MATCH($B1265,'Project Pipeline'!$A$7:$A$130,0)+13,1)+INDEX('Project Pipeline'!$B$8:$B$130,MATCH($B1265,'Project Pipeline'!$A$7:$A$130,0)+7,1)*(INDEX('Project Pipeline'!$B$8:$B$130,MATCH($B1265,'Project Pipeline'!$A$7:$A$130,0)+14,1)-INDEX('Project Pipeline'!$B$8:$B$130,MATCH($B1265,'Project Pipeline'!$A$7:$A$130,0)+13,1)))/INDEX('Project Pipeline'!$B$8:$B$130,MATCH($B1265,'Project Pipeline'!$A$7:$A$130,0)+14,1)</f>
        <v>0.75</v>
      </c>
      <c r="I1265" s="6">
        <f>INDEX('Project Pipeline'!$B$8:$B$130,MATCH($B1265,'Project Pipeline'!$A$7:$A$130,0)+13,1)</f>
        <v>21.124739598583997</v>
      </c>
      <c r="J1265" s="6">
        <f>INDEX('Project Pipeline'!$B$8:$B$130,MATCH($B1265,'Project Pipeline'!$A$7:$A$130,0)+14,1)</f>
        <v>60</v>
      </c>
    </row>
    <row r="1266" spans="1:10" x14ac:dyDescent="0.2">
      <c r="A1266" s="604">
        <f t="shared" si="183"/>
        <v>62</v>
      </c>
      <c r="B1266" s="604" t="s">
        <v>14</v>
      </c>
      <c r="C1266" s="2">
        <f t="shared" si="184"/>
        <v>18</v>
      </c>
      <c r="D1266" s="28" t="str">
        <f t="shared" si="179"/>
        <v>062-018</v>
      </c>
      <c r="E1266" s="604">
        <f t="shared" si="182"/>
        <v>60</v>
      </c>
      <c r="F1266" s="32">
        <f>INDEX('Project Pipeline'!$B$8:$B$130,MATCH($B1266,'Project Pipeline'!$A$7:$A$130,0),1)</f>
        <v>2000</v>
      </c>
      <c r="G1266" s="32">
        <f>INDEX('Project Pipeline'!$B$8:$B$130,MATCH($B1266,'Project Pipeline'!$A$7:$A$130,0)+3,1)*12</f>
        <v>2400</v>
      </c>
      <c r="H1266" s="7">
        <f>(INDEX('Project Pipeline'!$B$8:$B$130,MATCH($B1266,'Project Pipeline'!$A$7:$A$130,0)+6,1)*INDEX('Project Pipeline'!$B$8:$B$130,MATCH($B1266,'Project Pipeline'!$A$7:$A$130,0)+13,1)+INDEX('Project Pipeline'!$B$8:$B$130,MATCH($B1266,'Project Pipeline'!$A$7:$A$130,0)+7,1)*(INDEX('Project Pipeline'!$B$8:$B$130,MATCH($B1266,'Project Pipeline'!$A$7:$A$130,0)+14,1)-INDEX('Project Pipeline'!$B$8:$B$130,MATCH($B1266,'Project Pipeline'!$A$7:$A$130,0)+13,1)))/INDEX('Project Pipeline'!$B$8:$B$130,MATCH($B1266,'Project Pipeline'!$A$7:$A$130,0)+14,1)</f>
        <v>0.75</v>
      </c>
      <c r="I1266" s="6">
        <f>INDEX('Project Pipeline'!$B$8:$B$130,MATCH($B1266,'Project Pipeline'!$A$7:$A$130,0)+13,1)</f>
        <v>21.124739598583997</v>
      </c>
      <c r="J1266" s="6">
        <f>INDEX('Project Pipeline'!$B$8:$B$130,MATCH($B1266,'Project Pipeline'!$A$7:$A$130,0)+14,1)</f>
        <v>60</v>
      </c>
    </row>
    <row r="1267" spans="1:10" x14ac:dyDescent="0.2">
      <c r="A1267" s="604">
        <f t="shared" si="183"/>
        <v>62</v>
      </c>
      <c r="B1267" s="604" t="s">
        <v>41</v>
      </c>
      <c r="C1267" s="2">
        <f t="shared" si="184"/>
        <v>19</v>
      </c>
      <c r="D1267" s="28" t="str">
        <f t="shared" si="179"/>
        <v>062-019</v>
      </c>
      <c r="E1267" s="604">
        <f t="shared" si="182"/>
        <v>54</v>
      </c>
      <c r="F1267" s="32">
        <f>INDEX('Project Pipeline'!$B$8:$B$130,MATCH($B1267,'Project Pipeline'!$A$7:$A$130,0),1)</f>
        <v>25000</v>
      </c>
      <c r="G1267" s="32">
        <f>INDEX('Project Pipeline'!$B$8:$B$130,MATCH($B1267,'Project Pipeline'!$A$7:$A$130,0)+3,1)*12</f>
        <v>24000</v>
      </c>
      <c r="H1267" s="7">
        <f>(INDEX('Project Pipeline'!$B$8:$B$130,MATCH($B1267,'Project Pipeline'!$A$7:$A$130,0)+6,1)*INDEX('Project Pipeline'!$B$8:$B$130,MATCH($B1267,'Project Pipeline'!$A$7:$A$130,0)+13,1)+INDEX('Project Pipeline'!$B$8:$B$130,MATCH($B1267,'Project Pipeline'!$A$7:$A$130,0)+7,1)*(INDEX('Project Pipeline'!$B$8:$B$130,MATCH($B1267,'Project Pipeline'!$A$7:$A$130,0)+14,1)-INDEX('Project Pipeline'!$B$8:$B$130,MATCH($B1267,'Project Pipeline'!$A$7:$A$130,0)+13,1)))/INDEX('Project Pipeline'!$B$8:$B$130,MATCH($B1267,'Project Pipeline'!$A$7:$A$130,0)+14,1)</f>
        <v>0.74999999999999989</v>
      </c>
      <c r="I1267" s="6">
        <f>INDEX('Project Pipeline'!$B$8:$B$130,MATCH($B1267,'Project Pipeline'!$A$7:$A$130,0)+13,1)</f>
        <v>26.772988721793375</v>
      </c>
      <c r="J1267" s="6">
        <f>INDEX('Project Pipeline'!$B$8:$B$130,MATCH($B1267,'Project Pipeline'!$A$7:$A$130,0)+14,1)</f>
        <v>120</v>
      </c>
    </row>
    <row r="1268" spans="1:10" x14ac:dyDescent="0.2">
      <c r="A1268" s="604">
        <f t="shared" si="183"/>
        <v>62</v>
      </c>
      <c r="B1268" s="604" t="s">
        <v>41</v>
      </c>
      <c r="C1268" s="2">
        <f t="shared" si="184"/>
        <v>20</v>
      </c>
      <c r="D1268" s="28" t="str">
        <f t="shared" si="179"/>
        <v>062-020</v>
      </c>
      <c r="E1268" s="604">
        <f t="shared" si="182"/>
        <v>60</v>
      </c>
      <c r="F1268" s="32">
        <f>INDEX('Project Pipeline'!$B$8:$B$130,MATCH($B1268,'Project Pipeline'!$A$7:$A$130,0),1)</f>
        <v>25000</v>
      </c>
      <c r="G1268" s="32">
        <f>INDEX('Project Pipeline'!$B$8:$B$130,MATCH($B1268,'Project Pipeline'!$A$7:$A$130,0)+3,1)*12</f>
        <v>24000</v>
      </c>
      <c r="H1268" s="7">
        <f>(INDEX('Project Pipeline'!$B$8:$B$130,MATCH($B1268,'Project Pipeline'!$A$7:$A$130,0)+6,1)*INDEX('Project Pipeline'!$B$8:$B$130,MATCH($B1268,'Project Pipeline'!$A$7:$A$130,0)+13,1)+INDEX('Project Pipeline'!$B$8:$B$130,MATCH($B1268,'Project Pipeline'!$A$7:$A$130,0)+7,1)*(INDEX('Project Pipeline'!$B$8:$B$130,MATCH($B1268,'Project Pipeline'!$A$7:$A$130,0)+14,1)-INDEX('Project Pipeline'!$B$8:$B$130,MATCH($B1268,'Project Pipeline'!$A$7:$A$130,0)+13,1)))/INDEX('Project Pipeline'!$B$8:$B$130,MATCH($B1268,'Project Pipeline'!$A$7:$A$130,0)+14,1)</f>
        <v>0.74999999999999989</v>
      </c>
      <c r="I1268" s="6">
        <f>INDEX('Project Pipeline'!$B$8:$B$130,MATCH($B1268,'Project Pipeline'!$A$7:$A$130,0)+13,1)</f>
        <v>26.772988721793375</v>
      </c>
      <c r="J1268" s="6">
        <f>INDEX('Project Pipeline'!$B$8:$B$130,MATCH($B1268,'Project Pipeline'!$A$7:$A$130,0)+14,1)</f>
        <v>120</v>
      </c>
    </row>
    <row r="1269" spans="1:10" x14ac:dyDescent="0.2">
      <c r="A1269" s="604">
        <f>A1249+1</f>
        <v>63</v>
      </c>
      <c r="B1269" s="604" t="s">
        <v>15</v>
      </c>
      <c r="C1269" s="2">
        <v>1</v>
      </c>
      <c r="D1269" s="28" t="str">
        <f t="shared" si="179"/>
        <v>063-001</v>
      </c>
      <c r="E1269" s="604">
        <f t="shared" si="182"/>
        <v>48</v>
      </c>
      <c r="F1269" s="32">
        <f>INDEX('Project Pipeline'!$B$8:$B$130,MATCH($B1269,'Project Pipeline'!$A$7:$A$130,0),1)</f>
        <v>15000</v>
      </c>
      <c r="G1269" s="32">
        <f>INDEX('Project Pipeline'!$B$8:$B$130,MATCH($B1269,'Project Pipeline'!$A$7:$A$130,0)+3,1)*12</f>
        <v>6000</v>
      </c>
      <c r="H1269" s="7">
        <f>(INDEX('Project Pipeline'!$B$8:$B$130,MATCH($B1269,'Project Pipeline'!$A$7:$A$130,0)+6,1)*INDEX('Project Pipeline'!$B$8:$B$130,MATCH($B1269,'Project Pipeline'!$A$7:$A$130,0)+13,1)+INDEX('Project Pipeline'!$B$8:$B$130,MATCH($B1269,'Project Pipeline'!$A$7:$A$130,0)+7,1)*(INDEX('Project Pipeline'!$B$8:$B$130,MATCH($B1269,'Project Pipeline'!$A$7:$A$130,0)+14,1)-INDEX('Project Pipeline'!$B$8:$B$130,MATCH($B1269,'Project Pipeline'!$A$7:$A$130,0)+13,1)))/INDEX('Project Pipeline'!$B$8:$B$130,MATCH($B1269,'Project Pipeline'!$A$7:$A$130,0)+14,1)</f>
        <v>0.75</v>
      </c>
      <c r="I1269" s="6">
        <f>INDEX('Project Pipeline'!$B$8:$B$130,MATCH($B1269,'Project Pipeline'!$A$7:$A$130,0)+13,1)</f>
        <v>71.513178015521419</v>
      </c>
      <c r="J1269" s="6">
        <f>INDEX('Project Pipeline'!$B$8:$B$130,MATCH($B1269,'Project Pipeline'!$A$7:$A$130,0)+14,1)</f>
        <v>96</v>
      </c>
    </row>
    <row r="1270" spans="1:10" x14ac:dyDescent="0.2">
      <c r="A1270" s="604">
        <f t="shared" ref="A1270:A1288" si="185">A1250+1</f>
        <v>63</v>
      </c>
      <c r="B1270" s="604" t="s">
        <v>15</v>
      </c>
      <c r="C1270" s="2">
        <f t="shared" ref="C1270:C1288" si="186">C1269+1</f>
        <v>2</v>
      </c>
      <c r="D1270" s="28" t="str">
        <f t="shared" si="179"/>
        <v>063-002</v>
      </c>
      <c r="E1270" s="604">
        <f t="shared" si="182"/>
        <v>52</v>
      </c>
      <c r="F1270" s="32">
        <f>INDEX('Project Pipeline'!$B$8:$B$130,MATCH($B1270,'Project Pipeline'!$A$7:$A$130,0),1)</f>
        <v>15000</v>
      </c>
      <c r="G1270" s="32">
        <f>INDEX('Project Pipeline'!$B$8:$B$130,MATCH($B1270,'Project Pipeline'!$A$7:$A$130,0)+3,1)*12</f>
        <v>6000</v>
      </c>
      <c r="H1270" s="7">
        <f>(INDEX('Project Pipeline'!$B$8:$B$130,MATCH($B1270,'Project Pipeline'!$A$7:$A$130,0)+6,1)*INDEX('Project Pipeline'!$B$8:$B$130,MATCH($B1270,'Project Pipeline'!$A$7:$A$130,0)+13,1)+INDEX('Project Pipeline'!$B$8:$B$130,MATCH($B1270,'Project Pipeline'!$A$7:$A$130,0)+7,1)*(INDEX('Project Pipeline'!$B$8:$B$130,MATCH($B1270,'Project Pipeline'!$A$7:$A$130,0)+14,1)-INDEX('Project Pipeline'!$B$8:$B$130,MATCH($B1270,'Project Pipeline'!$A$7:$A$130,0)+13,1)))/INDEX('Project Pipeline'!$B$8:$B$130,MATCH($B1270,'Project Pipeline'!$A$7:$A$130,0)+14,1)</f>
        <v>0.75</v>
      </c>
      <c r="I1270" s="6">
        <f>INDEX('Project Pipeline'!$B$8:$B$130,MATCH($B1270,'Project Pipeline'!$A$7:$A$130,0)+13,1)</f>
        <v>71.513178015521419</v>
      </c>
      <c r="J1270" s="6">
        <f>INDEX('Project Pipeline'!$B$8:$B$130,MATCH($B1270,'Project Pipeline'!$A$7:$A$130,0)+14,1)</f>
        <v>96</v>
      </c>
    </row>
    <row r="1271" spans="1:10" x14ac:dyDescent="0.2">
      <c r="A1271" s="604">
        <f t="shared" si="185"/>
        <v>63</v>
      </c>
      <c r="B1271" s="604" t="s">
        <v>15</v>
      </c>
      <c r="C1271" s="2">
        <f t="shared" si="186"/>
        <v>3</v>
      </c>
      <c r="D1271" s="28" t="str">
        <f t="shared" si="179"/>
        <v>063-003</v>
      </c>
      <c r="E1271" s="604">
        <f t="shared" si="182"/>
        <v>55</v>
      </c>
      <c r="F1271" s="32">
        <f>INDEX('Project Pipeline'!$B$8:$B$130,MATCH($B1271,'Project Pipeline'!$A$7:$A$130,0),1)</f>
        <v>15000</v>
      </c>
      <c r="G1271" s="32">
        <f>INDEX('Project Pipeline'!$B$8:$B$130,MATCH($B1271,'Project Pipeline'!$A$7:$A$130,0)+3,1)*12</f>
        <v>6000</v>
      </c>
      <c r="H1271" s="7">
        <f>(INDEX('Project Pipeline'!$B$8:$B$130,MATCH($B1271,'Project Pipeline'!$A$7:$A$130,0)+6,1)*INDEX('Project Pipeline'!$B$8:$B$130,MATCH($B1271,'Project Pipeline'!$A$7:$A$130,0)+13,1)+INDEX('Project Pipeline'!$B$8:$B$130,MATCH($B1271,'Project Pipeline'!$A$7:$A$130,0)+7,1)*(INDEX('Project Pipeline'!$B$8:$B$130,MATCH($B1271,'Project Pipeline'!$A$7:$A$130,0)+14,1)-INDEX('Project Pipeline'!$B$8:$B$130,MATCH($B1271,'Project Pipeline'!$A$7:$A$130,0)+13,1)))/INDEX('Project Pipeline'!$B$8:$B$130,MATCH($B1271,'Project Pipeline'!$A$7:$A$130,0)+14,1)</f>
        <v>0.75</v>
      </c>
      <c r="I1271" s="6">
        <f>INDEX('Project Pipeline'!$B$8:$B$130,MATCH($B1271,'Project Pipeline'!$A$7:$A$130,0)+13,1)</f>
        <v>71.513178015521419</v>
      </c>
      <c r="J1271" s="6">
        <f>INDEX('Project Pipeline'!$B$8:$B$130,MATCH($B1271,'Project Pipeline'!$A$7:$A$130,0)+14,1)</f>
        <v>96</v>
      </c>
    </row>
    <row r="1272" spans="1:10" x14ac:dyDescent="0.2">
      <c r="A1272" s="604">
        <f t="shared" si="185"/>
        <v>63</v>
      </c>
      <c r="B1272" s="604" t="s">
        <v>15</v>
      </c>
      <c r="C1272" s="2">
        <f t="shared" si="186"/>
        <v>4</v>
      </c>
      <c r="D1272" s="28" t="str">
        <f t="shared" si="179"/>
        <v>063-004</v>
      </c>
      <c r="E1272" s="604">
        <f t="shared" si="182"/>
        <v>57</v>
      </c>
      <c r="F1272" s="32">
        <f>INDEX('Project Pipeline'!$B$8:$B$130,MATCH($B1272,'Project Pipeline'!$A$7:$A$130,0),1)</f>
        <v>15000</v>
      </c>
      <c r="G1272" s="32">
        <f>INDEX('Project Pipeline'!$B$8:$B$130,MATCH($B1272,'Project Pipeline'!$A$7:$A$130,0)+3,1)*12</f>
        <v>6000</v>
      </c>
      <c r="H1272" s="7">
        <f>(INDEX('Project Pipeline'!$B$8:$B$130,MATCH($B1272,'Project Pipeline'!$A$7:$A$130,0)+6,1)*INDEX('Project Pipeline'!$B$8:$B$130,MATCH($B1272,'Project Pipeline'!$A$7:$A$130,0)+13,1)+INDEX('Project Pipeline'!$B$8:$B$130,MATCH($B1272,'Project Pipeline'!$A$7:$A$130,0)+7,1)*(INDEX('Project Pipeline'!$B$8:$B$130,MATCH($B1272,'Project Pipeline'!$A$7:$A$130,0)+14,1)-INDEX('Project Pipeline'!$B$8:$B$130,MATCH($B1272,'Project Pipeline'!$A$7:$A$130,0)+13,1)))/INDEX('Project Pipeline'!$B$8:$B$130,MATCH($B1272,'Project Pipeline'!$A$7:$A$130,0)+14,1)</f>
        <v>0.75</v>
      </c>
      <c r="I1272" s="6">
        <f>INDEX('Project Pipeline'!$B$8:$B$130,MATCH($B1272,'Project Pipeline'!$A$7:$A$130,0)+13,1)</f>
        <v>71.513178015521419</v>
      </c>
      <c r="J1272" s="6">
        <f>INDEX('Project Pipeline'!$B$8:$B$130,MATCH($B1272,'Project Pipeline'!$A$7:$A$130,0)+14,1)</f>
        <v>96</v>
      </c>
    </row>
    <row r="1273" spans="1:10" x14ac:dyDescent="0.2">
      <c r="A1273" s="604">
        <f t="shared" si="185"/>
        <v>63</v>
      </c>
      <c r="B1273" s="604" t="s">
        <v>463</v>
      </c>
      <c r="C1273" s="2">
        <f t="shared" si="186"/>
        <v>5</v>
      </c>
      <c r="D1273" s="28" t="str">
        <f t="shared" si="179"/>
        <v>063-005</v>
      </c>
      <c r="E1273" s="604">
        <f t="shared" si="182"/>
        <v>58</v>
      </c>
      <c r="F1273" s="32">
        <f>INDEX('Project Pipeline'!$B$8:$B$130,MATCH($B1273,'Project Pipeline'!$A$7:$A$130,0),1)</f>
        <v>20000</v>
      </c>
      <c r="G1273" s="32">
        <f>INDEX('Project Pipeline'!$B$8:$B$130,MATCH($B1273,'Project Pipeline'!$A$7:$A$130,0)+3,1)*12</f>
        <v>30000</v>
      </c>
      <c r="H1273" s="7">
        <f>(INDEX('Project Pipeline'!$B$8:$B$130,MATCH($B1273,'Project Pipeline'!$A$7:$A$130,0)+6,1)*INDEX('Project Pipeline'!$B$8:$B$130,MATCH($B1273,'Project Pipeline'!$A$7:$A$130,0)+13,1)+INDEX('Project Pipeline'!$B$8:$B$130,MATCH($B1273,'Project Pipeline'!$A$7:$A$130,0)+7,1)*(INDEX('Project Pipeline'!$B$8:$B$130,MATCH($B1273,'Project Pipeline'!$A$7:$A$130,0)+14,1)-INDEX('Project Pipeline'!$B$8:$B$130,MATCH($B1273,'Project Pipeline'!$A$7:$A$130,0)+13,1)))/INDEX('Project Pipeline'!$B$8:$B$130,MATCH($B1273,'Project Pipeline'!$A$7:$A$130,0)+14,1)</f>
        <v>0.75</v>
      </c>
      <c r="I1273" s="6">
        <f>INDEX('Project Pipeline'!$B$8:$B$130,MATCH($B1273,'Project Pipeline'!$A$7:$A$130,0)+13,1)</f>
        <v>28.691659673197091</v>
      </c>
      <c r="J1273" s="6">
        <f>INDEX('Project Pipeline'!$B$8:$B$130,MATCH($B1273,'Project Pipeline'!$A$7:$A$130,0)+14,1)</f>
        <v>60</v>
      </c>
    </row>
    <row r="1274" spans="1:10" x14ac:dyDescent="0.2">
      <c r="A1274" s="604">
        <f t="shared" si="185"/>
        <v>63</v>
      </c>
      <c r="B1274" s="604" t="s">
        <v>463</v>
      </c>
      <c r="C1274" s="2">
        <f t="shared" si="186"/>
        <v>6</v>
      </c>
      <c r="D1274" s="28" t="str">
        <f t="shared" si="179"/>
        <v>063-006</v>
      </c>
      <c r="E1274" s="604">
        <f t="shared" si="182"/>
        <v>58</v>
      </c>
      <c r="F1274" s="32">
        <f>INDEX('Project Pipeline'!$B$8:$B$130,MATCH($B1274,'Project Pipeline'!$A$7:$A$130,0),1)</f>
        <v>20000</v>
      </c>
      <c r="G1274" s="32">
        <f>INDEX('Project Pipeline'!$B$8:$B$130,MATCH($B1274,'Project Pipeline'!$A$7:$A$130,0)+3,1)*12</f>
        <v>30000</v>
      </c>
      <c r="H1274" s="7">
        <f>(INDEX('Project Pipeline'!$B$8:$B$130,MATCH($B1274,'Project Pipeline'!$A$7:$A$130,0)+6,1)*INDEX('Project Pipeline'!$B$8:$B$130,MATCH($B1274,'Project Pipeline'!$A$7:$A$130,0)+13,1)+INDEX('Project Pipeline'!$B$8:$B$130,MATCH($B1274,'Project Pipeline'!$A$7:$A$130,0)+7,1)*(INDEX('Project Pipeline'!$B$8:$B$130,MATCH($B1274,'Project Pipeline'!$A$7:$A$130,0)+14,1)-INDEX('Project Pipeline'!$B$8:$B$130,MATCH($B1274,'Project Pipeline'!$A$7:$A$130,0)+13,1)))/INDEX('Project Pipeline'!$B$8:$B$130,MATCH($B1274,'Project Pipeline'!$A$7:$A$130,0)+14,1)</f>
        <v>0.75</v>
      </c>
      <c r="I1274" s="6">
        <f>INDEX('Project Pipeline'!$B$8:$B$130,MATCH($B1274,'Project Pipeline'!$A$7:$A$130,0)+13,1)</f>
        <v>28.691659673197091</v>
      </c>
      <c r="J1274" s="6">
        <f>INDEX('Project Pipeline'!$B$8:$B$130,MATCH($B1274,'Project Pipeline'!$A$7:$A$130,0)+14,1)</f>
        <v>60</v>
      </c>
    </row>
    <row r="1275" spans="1:10" x14ac:dyDescent="0.2">
      <c r="A1275" s="604">
        <f t="shared" si="185"/>
        <v>63</v>
      </c>
      <c r="B1275" s="604" t="s">
        <v>463</v>
      </c>
      <c r="C1275" s="2">
        <f t="shared" si="186"/>
        <v>7</v>
      </c>
      <c r="D1275" s="28" t="str">
        <f t="shared" si="179"/>
        <v>063-007</v>
      </c>
      <c r="E1275" s="604">
        <f t="shared" si="182"/>
        <v>59</v>
      </c>
      <c r="F1275" s="32">
        <f>INDEX('Project Pipeline'!$B$8:$B$130,MATCH($B1275,'Project Pipeline'!$A$7:$A$130,0),1)</f>
        <v>20000</v>
      </c>
      <c r="G1275" s="32">
        <f>INDEX('Project Pipeline'!$B$8:$B$130,MATCH($B1275,'Project Pipeline'!$A$7:$A$130,0)+3,1)*12</f>
        <v>30000</v>
      </c>
      <c r="H1275" s="7">
        <f>(INDEX('Project Pipeline'!$B$8:$B$130,MATCH($B1275,'Project Pipeline'!$A$7:$A$130,0)+6,1)*INDEX('Project Pipeline'!$B$8:$B$130,MATCH($B1275,'Project Pipeline'!$A$7:$A$130,0)+13,1)+INDEX('Project Pipeline'!$B$8:$B$130,MATCH($B1275,'Project Pipeline'!$A$7:$A$130,0)+7,1)*(INDEX('Project Pipeline'!$B$8:$B$130,MATCH($B1275,'Project Pipeline'!$A$7:$A$130,0)+14,1)-INDEX('Project Pipeline'!$B$8:$B$130,MATCH($B1275,'Project Pipeline'!$A$7:$A$130,0)+13,1)))/INDEX('Project Pipeline'!$B$8:$B$130,MATCH($B1275,'Project Pipeline'!$A$7:$A$130,0)+14,1)</f>
        <v>0.75</v>
      </c>
      <c r="I1275" s="6">
        <f>INDEX('Project Pipeline'!$B$8:$B$130,MATCH($B1275,'Project Pipeline'!$A$7:$A$130,0)+13,1)</f>
        <v>28.691659673197091</v>
      </c>
      <c r="J1275" s="6">
        <f>INDEX('Project Pipeline'!$B$8:$B$130,MATCH($B1275,'Project Pipeline'!$A$7:$A$130,0)+14,1)</f>
        <v>60</v>
      </c>
    </row>
    <row r="1276" spans="1:10" x14ac:dyDescent="0.2">
      <c r="A1276" s="604">
        <f t="shared" si="185"/>
        <v>63</v>
      </c>
      <c r="B1276" s="604" t="s">
        <v>463</v>
      </c>
      <c r="C1276" s="2">
        <f t="shared" si="186"/>
        <v>8</v>
      </c>
      <c r="D1276" s="28" t="str">
        <f t="shared" si="179"/>
        <v>063-008</v>
      </c>
      <c r="E1276" s="604">
        <f t="shared" si="182"/>
        <v>59</v>
      </c>
      <c r="F1276" s="32">
        <f>INDEX('Project Pipeline'!$B$8:$B$130,MATCH($B1276,'Project Pipeline'!$A$7:$A$130,0),1)</f>
        <v>20000</v>
      </c>
      <c r="G1276" s="32">
        <f>INDEX('Project Pipeline'!$B$8:$B$130,MATCH($B1276,'Project Pipeline'!$A$7:$A$130,0)+3,1)*12</f>
        <v>30000</v>
      </c>
      <c r="H1276" s="7">
        <f>(INDEX('Project Pipeline'!$B$8:$B$130,MATCH($B1276,'Project Pipeline'!$A$7:$A$130,0)+6,1)*INDEX('Project Pipeline'!$B$8:$B$130,MATCH($B1276,'Project Pipeline'!$A$7:$A$130,0)+13,1)+INDEX('Project Pipeline'!$B$8:$B$130,MATCH($B1276,'Project Pipeline'!$A$7:$A$130,0)+7,1)*(INDEX('Project Pipeline'!$B$8:$B$130,MATCH($B1276,'Project Pipeline'!$A$7:$A$130,0)+14,1)-INDEX('Project Pipeline'!$B$8:$B$130,MATCH($B1276,'Project Pipeline'!$A$7:$A$130,0)+13,1)))/INDEX('Project Pipeline'!$B$8:$B$130,MATCH($B1276,'Project Pipeline'!$A$7:$A$130,0)+14,1)</f>
        <v>0.75</v>
      </c>
      <c r="I1276" s="6">
        <f>INDEX('Project Pipeline'!$B$8:$B$130,MATCH($B1276,'Project Pipeline'!$A$7:$A$130,0)+13,1)</f>
        <v>28.691659673197091</v>
      </c>
      <c r="J1276" s="6">
        <f>INDEX('Project Pipeline'!$B$8:$B$130,MATCH($B1276,'Project Pipeline'!$A$7:$A$130,0)+14,1)</f>
        <v>60</v>
      </c>
    </row>
    <row r="1277" spans="1:10" x14ac:dyDescent="0.2">
      <c r="A1277" s="604">
        <f t="shared" si="185"/>
        <v>63</v>
      </c>
      <c r="B1277" s="604" t="s">
        <v>464</v>
      </c>
      <c r="C1277" s="2">
        <f t="shared" si="186"/>
        <v>9</v>
      </c>
      <c r="D1277" s="28" t="str">
        <f t="shared" si="179"/>
        <v>063-009</v>
      </c>
      <c r="E1277" s="604">
        <f t="shared" si="182"/>
        <v>50</v>
      </c>
      <c r="F1277" s="32">
        <f>INDEX('Project Pipeline'!$B$8:$B$130,MATCH($B1277,'Project Pipeline'!$A$7:$A$130,0),1)</f>
        <v>10000</v>
      </c>
      <c r="G1277" s="32">
        <f>INDEX('Project Pipeline'!$B$8:$B$130,MATCH($B1277,'Project Pipeline'!$A$7:$A$130,0)+3,1)*12</f>
        <v>4800</v>
      </c>
      <c r="H1277" s="7">
        <f>(INDEX('Project Pipeline'!$B$8:$B$130,MATCH($B1277,'Project Pipeline'!$A$7:$A$130,0)+6,1)*INDEX('Project Pipeline'!$B$8:$B$130,MATCH($B1277,'Project Pipeline'!$A$7:$A$130,0)+13,1)+INDEX('Project Pipeline'!$B$8:$B$130,MATCH($B1277,'Project Pipeline'!$A$7:$A$130,0)+7,1)*(INDEX('Project Pipeline'!$B$8:$B$130,MATCH($B1277,'Project Pipeline'!$A$7:$A$130,0)+14,1)-INDEX('Project Pipeline'!$B$8:$B$130,MATCH($B1277,'Project Pipeline'!$A$7:$A$130,0)+13,1)))/INDEX('Project Pipeline'!$B$8:$B$130,MATCH($B1277,'Project Pipeline'!$A$7:$A$130,0)+14,1)</f>
        <v>0.75</v>
      </c>
      <c r="I1277" s="6">
        <f>INDEX('Project Pipeline'!$B$8:$B$130,MATCH($B1277,'Project Pipeline'!$A$7:$A$130,0)+13,1)</f>
        <v>57.680135957776329</v>
      </c>
      <c r="J1277" s="6">
        <f>INDEX('Project Pipeline'!$B$8:$B$130,MATCH($B1277,'Project Pipeline'!$A$7:$A$130,0)+14,1)</f>
        <v>60</v>
      </c>
    </row>
    <row r="1278" spans="1:10" x14ac:dyDescent="0.2">
      <c r="A1278" s="604">
        <f t="shared" si="185"/>
        <v>63</v>
      </c>
      <c r="B1278" s="604" t="s">
        <v>464</v>
      </c>
      <c r="C1278" s="2">
        <f t="shared" si="186"/>
        <v>10</v>
      </c>
      <c r="D1278" s="28" t="str">
        <f t="shared" si="179"/>
        <v>063-010</v>
      </c>
      <c r="E1278" s="604">
        <f t="shared" si="182"/>
        <v>53</v>
      </c>
      <c r="F1278" s="32">
        <f>INDEX('Project Pipeline'!$B$8:$B$130,MATCH($B1278,'Project Pipeline'!$A$7:$A$130,0),1)</f>
        <v>10000</v>
      </c>
      <c r="G1278" s="32">
        <f>INDEX('Project Pipeline'!$B$8:$B$130,MATCH($B1278,'Project Pipeline'!$A$7:$A$130,0)+3,1)*12</f>
        <v>4800</v>
      </c>
      <c r="H1278" s="7">
        <f>(INDEX('Project Pipeline'!$B$8:$B$130,MATCH($B1278,'Project Pipeline'!$A$7:$A$130,0)+6,1)*INDEX('Project Pipeline'!$B$8:$B$130,MATCH($B1278,'Project Pipeline'!$A$7:$A$130,0)+13,1)+INDEX('Project Pipeline'!$B$8:$B$130,MATCH($B1278,'Project Pipeline'!$A$7:$A$130,0)+7,1)*(INDEX('Project Pipeline'!$B$8:$B$130,MATCH($B1278,'Project Pipeline'!$A$7:$A$130,0)+14,1)-INDEX('Project Pipeline'!$B$8:$B$130,MATCH($B1278,'Project Pipeline'!$A$7:$A$130,0)+13,1)))/INDEX('Project Pipeline'!$B$8:$B$130,MATCH($B1278,'Project Pipeline'!$A$7:$A$130,0)+14,1)</f>
        <v>0.75</v>
      </c>
      <c r="I1278" s="6">
        <f>INDEX('Project Pipeline'!$B$8:$B$130,MATCH($B1278,'Project Pipeline'!$A$7:$A$130,0)+13,1)</f>
        <v>57.680135957776329</v>
      </c>
      <c r="J1278" s="6">
        <f>INDEX('Project Pipeline'!$B$8:$B$130,MATCH($B1278,'Project Pipeline'!$A$7:$A$130,0)+14,1)</f>
        <v>60</v>
      </c>
    </row>
    <row r="1279" spans="1:10" x14ac:dyDescent="0.2">
      <c r="A1279" s="604">
        <f t="shared" si="185"/>
        <v>63</v>
      </c>
      <c r="B1279" s="604" t="s">
        <v>464</v>
      </c>
      <c r="C1279" s="2">
        <f t="shared" si="186"/>
        <v>11</v>
      </c>
      <c r="D1279" s="28" t="str">
        <f t="shared" si="179"/>
        <v>063-011</v>
      </c>
      <c r="E1279" s="604">
        <f t="shared" si="182"/>
        <v>56</v>
      </c>
      <c r="F1279" s="32">
        <f>INDEX('Project Pipeline'!$B$8:$B$130,MATCH($B1279,'Project Pipeline'!$A$7:$A$130,0),1)</f>
        <v>10000</v>
      </c>
      <c r="G1279" s="32">
        <f>INDEX('Project Pipeline'!$B$8:$B$130,MATCH($B1279,'Project Pipeline'!$A$7:$A$130,0)+3,1)*12</f>
        <v>4800</v>
      </c>
      <c r="H1279" s="7">
        <f>(INDEX('Project Pipeline'!$B$8:$B$130,MATCH($B1279,'Project Pipeline'!$A$7:$A$130,0)+6,1)*INDEX('Project Pipeline'!$B$8:$B$130,MATCH($B1279,'Project Pipeline'!$A$7:$A$130,0)+13,1)+INDEX('Project Pipeline'!$B$8:$B$130,MATCH($B1279,'Project Pipeline'!$A$7:$A$130,0)+7,1)*(INDEX('Project Pipeline'!$B$8:$B$130,MATCH($B1279,'Project Pipeline'!$A$7:$A$130,0)+14,1)-INDEX('Project Pipeline'!$B$8:$B$130,MATCH($B1279,'Project Pipeline'!$A$7:$A$130,0)+13,1)))/INDEX('Project Pipeline'!$B$8:$B$130,MATCH($B1279,'Project Pipeline'!$A$7:$A$130,0)+14,1)</f>
        <v>0.75</v>
      </c>
      <c r="I1279" s="6">
        <f>INDEX('Project Pipeline'!$B$8:$B$130,MATCH($B1279,'Project Pipeline'!$A$7:$A$130,0)+13,1)</f>
        <v>57.680135957776329</v>
      </c>
      <c r="J1279" s="6">
        <f>INDEX('Project Pipeline'!$B$8:$B$130,MATCH($B1279,'Project Pipeline'!$A$7:$A$130,0)+14,1)</f>
        <v>60</v>
      </c>
    </row>
    <row r="1280" spans="1:10" x14ac:dyDescent="0.2">
      <c r="A1280" s="604">
        <f t="shared" si="185"/>
        <v>63</v>
      </c>
      <c r="B1280" s="604" t="s">
        <v>464</v>
      </c>
      <c r="C1280" s="2">
        <f t="shared" si="186"/>
        <v>12</v>
      </c>
      <c r="D1280" s="28" t="str">
        <f t="shared" si="179"/>
        <v>063-012</v>
      </c>
      <c r="E1280" s="604">
        <f t="shared" si="182"/>
        <v>59</v>
      </c>
      <c r="F1280" s="32">
        <f>INDEX('Project Pipeline'!$B$8:$B$130,MATCH($B1280,'Project Pipeline'!$A$7:$A$130,0),1)</f>
        <v>10000</v>
      </c>
      <c r="G1280" s="32">
        <f>INDEX('Project Pipeline'!$B$8:$B$130,MATCH($B1280,'Project Pipeline'!$A$7:$A$130,0)+3,1)*12</f>
        <v>4800</v>
      </c>
      <c r="H1280" s="7">
        <f>(INDEX('Project Pipeline'!$B$8:$B$130,MATCH($B1280,'Project Pipeline'!$A$7:$A$130,0)+6,1)*INDEX('Project Pipeline'!$B$8:$B$130,MATCH($B1280,'Project Pipeline'!$A$7:$A$130,0)+13,1)+INDEX('Project Pipeline'!$B$8:$B$130,MATCH($B1280,'Project Pipeline'!$A$7:$A$130,0)+7,1)*(INDEX('Project Pipeline'!$B$8:$B$130,MATCH($B1280,'Project Pipeline'!$A$7:$A$130,0)+14,1)-INDEX('Project Pipeline'!$B$8:$B$130,MATCH($B1280,'Project Pipeline'!$A$7:$A$130,0)+13,1)))/INDEX('Project Pipeline'!$B$8:$B$130,MATCH($B1280,'Project Pipeline'!$A$7:$A$130,0)+14,1)</f>
        <v>0.75</v>
      </c>
      <c r="I1280" s="6">
        <f>INDEX('Project Pipeline'!$B$8:$B$130,MATCH($B1280,'Project Pipeline'!$A$7:$A$130,0)+13,1)</f>
        <v>57.680135957776329</v>
      </c>
      <c r="J1280" s="6">
        <f>INDEX('Project Pipeline'!$B$8:$B$130,MATCH($B1280,'Project Pipeline'!$A$7:$A$130,0)+14,1)</f>
        <v>60</v>
      </c>
    </row>
    <row r="1281" spans="1:10" x14ac:dyDescent="0.2">
      <c r="A1281" s="604">
        <f t="shared" si="185"/>
        <v>63</v>
      </c>
      <c r="B1281" s="604" t="s">
        <v>14</v>
      </c>
      <c r="C1281" s="2">
        <f t="shared" si="186"/>
        <v>13</v>
      </c>
      <c r="D1281" s="28" t="str">
        <f t="shared" si="179"/>
        <v>063-013</v>
      </c>
      <c r="E1281" s="604">
        <f t="shared" si="182"/>
        <v>50</v>
      </c>
      <c r="F1281" s="32">
        <f>INDEX('Project Pipeline'!$B$8:$B$130,MATCH($B1281,'Project Pipeline'!$A$7:$A$130,0),1)</f>
        <v>2000</v>
      </c>
      <c r="G1281" s="32">
        <f>INDEX('Project Pipeline'!$B$8:$B$130,MATCH($B1281,'Project Pipeline'!$A$7:$A$130,0)+3,1)*12</f>
        <v>2400</v>
      </c>
      <c r="H1281" s="7">
        <f>(INDEX('Project Pipeline'!$B$8:$B$130,MATCH($B1281,'Project Pipeline'!$A$7:$A$130,0)+6,1)*INDEX('Project Pipeline'!$B$8:$B$130,MATCH($B1281,'Project Pipeline'!$A$7:$A$130,0)+13,1)+INDEX('Project Pipeline'!$B$8:$B$130,MATCH($B1281,'Project Pipeline'!$A$7:$A$130,0)+7,1)*(INDEX('Project Pipeline'!$B$8:$B$130,MATCH($B1281,'Project Pipeline'!$A$7:$A$130,0)+14,1)-INDEX('Project Pipeline'!$B$8:$B$130,MATCH($B1281,'Project Pipeline'!$A$7:$A$130,0)+13,1)))/INDEX('Project Pipeline'!$B$8:$B$130,MATCH($B1281,'Project Pipeline'!$A$7:$A$130,0)+14,1)</f>
        <v>0.75</v>
      </c>
      <c r="I1281" s="6">
        <f>INDEX('Project Pipeline'!$B$8:$B$130,MATCH($B1281,'Project Pipeline'!$A$7:$A$130,0)+13,1)</f>
        <v>21.124739598583997</v>
      </c>
      <c r="J1281" s="6">
        <f>INDEX('Project Pipeline'!$B$8:$B$130,MATCH($B1281,'Project Pipeline'!$A$7:$A$130,0)+14,1)</f>
        <v>60</v>
      </c>
    </row>
    <row r="1282" spans="1:10" x14ac:dyDescent="0.2">
      <c r="A1282" s="604">
        <f t="shared" si="185"/>
        <v>63</v>
      </c>
      <c r="B1282" s="604" t="s">
        <v>14</v>
      </c>
      <c r="C1282" s="2">
        <f t="shared" si="186"/>
        <v>14</v>
      </c>
      <c r="D1282" s="28" t="str">
        <f t="shared" si="179"/>
        <v>063-014</v>
      </c>
      <c r="E1282" s="604">
        <f t="shared" si="182"/>
        <v>52</v>
      </c>
      <c r="F1282" s="32">
        <f>INDEX('Project Pipeline'!$B$8:$B$130,MATCH($B1282,'Project Pipeline'!$A$7:$A$130,0),1)</f>
        <v>2000</v>
      </c>
      <c r="G1282" s="32">
        <f>INDEX('Project Pipeline'!$B$8:$B$130,MATCH($B1282,'Project Pipeline'!$A$7:$A$130,0)+3,1)*12</f>
        <v>2400</v>
      </c>
      <c r="H1282" s="7">
        <f>(INDEX('Project Pipeline'!$B$8:$B$130,MATCH($B1282,'Project Pipeline'!$A$7:$A$130,0)+6,1)*INDEX('Project Pipeline'!$B$8:$B$130,MATCH($B1282,'Project Pipeline'!$A$7:$A$130,0)+13,1)+INDEX('Project Pipeline'!$B$8:$B$130,MATCH($B1282,'Project Pipeline'!$A$7:$A$130,0)+7,1)*(INDEX('Project Pipeline'!$B$8:$B$130,MATCH($B1282,'Project Pipeline'!$A$7:$A$130,0)+14,1)-INDEX('Project Pipeline'!$B$8:$B$130,MATCH($B1282,'Project Pipeline'!$A$7:$A$130,0)+13,1)))/INDEX('Project Pipeline'!$B$8:$B$130,MATCH($B1282,'Project Pipeline'!$A$7:$A$130,0)+14,1)</f>
        <v>0.75</v>
      </c>
      <c r="I1282" s="6">
        <f>INDEX('Project Pipeline'!$B$8:$B$130,MATCH($B1282,'Project Pipeline'!$A$7:$A$130,0)+13,1)</f>
        <v>21.124739598583997</v>
      </c>
      <c r="J1282" s="6">
        <f>INDEX('Project Pipeline'!$B$8:$B$130,MATCH($B1282,'Project Pipeline'!$A$7:$A$130,0)+14,1)</f>
        <v>60</v>
      </c>
    </row>
    <row r="1283" spans="1:10" x14ac:dyDescent="0.2">
      <c r="A1283" s="604">
        <f t="shared" si="185"/>
        <v>63</v>
      </c>
      <c r="B1283" s="604" t="s">
        <v>14</v>
      </c>
      <c r="C1283" s="2">
        <f t="shared" si="186"/>
        <v>15</v>
      </c>
      <c r="D1283" s="28" t="str">
        <f t="shared" si="179"/>
        <v>063-015</v>
      </c>
      <c r="E1283" s="604">
        <f t="shared" si="182"/>
        <v>54</v>
      </c>
      <c r="F1283" s="32">
        <f>INDEX('Project Pipeline'!$B$8:$B$130,MATCH($B1283,'Project Pipeline'!$A$7:$A$130,0),1)</f>
        <v>2000</v>
      </c>
      <c r="G1283" s="32">
        <f>INDEX('Project Pipeline'!$B$8:$B$130,MATCH($B1283,'Project Pipeline'!$A$7:$A$130,0)+3,1)*12</f>
        <v>2400</v>
      </c>
      <c r="H1283" s="7">
        <f>(INDEX('Project Pipeline'!$B$8:$B$130,MATCH($B1283,'Project Pipeline'!$A$7:$A$130,0)+6,1)*INDEX('Project Pipeline'!$B$8:$B$130,MATCH($B1283,'Project Pipeline'!$A$7:$A$130,0)+13,1)+INDEX('Project Pipeline'!$B$8:$B$130,MATCH($B1283,'Project Pipeline'!$A$7:$A$130,0)+7,1)*(INDEX('Project Pipeline'!$B$8:$B$130,MATCH($B1283,'Project Pipeline'!$A$7:$A$130,0)+14,1)-INDEX('Project Pipeline'!$B$8:$B$130,MATCH($B1283,'Project Pipeline'!$A$7:$A$130,0)+13,1)))/INDEX('Project Pipeline'!$B$8:$B$130,MATCH($B1283,'Project Pipeline'!$A$7:$A$130,0)+14,1)</f>
        <v>0.75</v>
      </c>
      <c r="I1283" s="6">
        <f>INDEX('Project Pipeline'!$B$8:$B$130,MATCH($B1283,'Project Pipeline'!$A$7:$A$130,0)+13,1)</f>
        <v>21.124739598583997</v>
      </c>
      <c r="J1283" s="6">
        <f>INDEX('Project Pipeline'!$B$8:$B$130,MATCH($B1283,'Project Pipeline'!$A$7:$A$130,0)+14,1)</f>
        <v>60</v>
      </c>
    </row>
    <row r="1284" spans="1:10" x14ac:dyDescent="0.2">
      <c r="A1284" s="604">
        <f t="shared" si="185"/>
        <v>63</v>
      </c>
      <c r="B1284" s="604" t="s">
        <v>14</v>
      </c>
      <c r="C1284" s="2">
        <f t="shared" si="186"/>
        <v>16</v>
      </c>
      <c r="D1284" s="28" t="str">
        <f t="shared" si="179"/>
        <v>063-016</v>
      </c>
      <c r="E1284" s="604">
        <f t="shared" si="182"/>
        <v>56</v>
      </c>
      <c r="F1284" s="32">
        <f>INDEX('Project Pipeline'!$B$8:$B$130,MATCH($B1284,'Project Pipeline'!$A$7:$A$130,0),1)</f>
        <v>2000</v>
      </c>
      <c r="G1284" s="32">
        <f>INDEX('Project Pipeline'!$B$8:$B$130,MATCH($B1284,'Project Pipeline'!$A$7:$A$130,0)+3,1)*12</f>
        <v>2400</v>
      </c>
      <c r="H1284" s="7">
        <f>(INDEX('Project Pipeline'!$B$8:$B$130,MATCH($B1284,'Project Pipeline'!$A$7:$A$130,0)+6,1)*INDEX('Project Pipeline'!$B$8:$B$130,MATCH($B1284,'Project Pipeline'!$A$7:$A$130,0)+13,1)+INDEX('Project Pipeline'!$B$8:$B$130,MATCH($B1284,'Project Pipeline'!$A$7:$A$130,0)+7,1)*(INDEX('Project Pipeline'!$B$8:$B$130,MATCH($B1284,'Project Pipeline'!$A$7:$A$130,0)+14,1)-INDEX('Project Pipeline'!$B$8:$B$130,MATCH($B1284,'Project Pipeline'!$A$7:$A$130,0)+13,1)))/INDEX('Project Pipeline'!$B$8:$B$130,MATCH($B1284,'Project Pipeline'!$A$7:$A$130,0)+14,1)</f>
        <v>0.75</v>
      </c>
      <c r="I1284" s="6">
        <f>INDEX('Project Pipeline'!$B$8:$B$130,MATCH($B1284,'Project Pipeline'!$A$7:$A$130,0)+13,1)</f>
        <v>21.124739598583997</v>
      </c>
      <c r="J1284" s="6">
        <f>INDEX('Project Pipeline'!$B$8:$B$130,MATCH($B1284,'Project Pipeline'!$A$7:$A$130,0)+14,1)</f>
        <v>60</v>
      </c>
    </row>
    <row r="1285" spans="1:10" x14ac:dyDescent="0.2">
      <c r="A1285" s="604">
        <f t="shared" si="185"/>
        <v>63</v>
      </c>
      <c r="B1285" s="604" t="s">
        <v>14</v>
      </c>
      <c r="C1285" s="2">
        <f t="shared" si="186"/>
        <v>17</v>
      </c>
      <c r="D1285" s="28" t="str">
        <f t="shared" si="179"/>
        <v>063-017</v>
      </c>
      <c r="E1285" s="604">
        <f t="shared" si="182"/>
        <v>58</v>
      </c>
      <c r="F1285" s="32">
        <f>INDEX('Project Pipeline'!$B$8:$B$130,MATCH($B1285,'Project Pipeline'!$A$7:$A$130,0),1)</f>
        <v>2000</v>
      </c>
      <c r="G1285" s="32">
        <f>INDEX('Project Pipeline'!$B$8:$B$130,MATCH($B1285,'Project Pipeline'!$A$7:$A$130,0)+3,1)*12</f>
        <v>2400</v>
      </c>
      <c r="H1285" s="7">
        <f>(INDEX('Project Pipeline'!$B$8:$B$130,MATCH($B1285,'Project Pipeline'!$A$7:$A$130,0)+6,1)*INDEX('Project Pipeline'!$B$8:$B$130,MATCH($B1285,'Project Pipeline'!$A$7:$A$130,0)+13,1)+INDEX('Project Pipeline'!$B$8:$B$130,MATCH($B1285,'Project Pipeline'!$A$7:$A$130,0)+7,1)*(INDEX('Project Pipeline'!$B$8:$B$130,MATCH($B1285,'Project Pipeline'!$A$7:$A$130,0)+14,1)-INDEX('Project Pipeline'!$B$8:$B$130,MATCH($B1285,'Project Pipeline'!$A$7:$A$130,0)+13,1)))/INDEX('Project Pipeline'!$B$8:$B$130,MATCH($B1285,'Project Pipeline'!$A$7:$A$130,0)+14,1)</f>
        <v>0.75</v>
      </c>
      <c r="I1285" s="6">
        <f>INDEX('Project Pipeline'!$B$8:$B$130,MATCH($B1285,'Project Pipeline'!$A$7:$A$130,0)+13,1)</f>
        <v>21.124739598583997</v>
      </c>
      <c r="J1285" s="6">
        <f>INDEX('Project Pipeline'!$B$8:$B$130,MATCH($B1285,'Project Pipeline'!$A$7:$A$130,0)+14,1)</f>
        <v>60</v>
      </c>
    </row>
    <row r="1286" spans="1:10" x14ac:dyDescent="0.2">
      <c r="A1286" s="604">
        <f t="shared" si="185"/>
        <v>63</v>
      </c>
      <c r="B1286" s="604" t="s">
        <v>14</v>
      </c>
      <c r="C1286" s="2">
        <f t="shared" si="186"/>
        <v>18</v>
      </c>
      <c r="D1286" s="28" t="str">
        <f t="shared" si="179"/>
        <v>063-018</v>
      </c>
      <c r="E1286" s="604">
        <f t="shared" si="182"/>
        <v>60</v>
      </c>
      <c r="F1286" s="32">
        <f>INDEX('Project Pipeline'!$B$8:$B$130,MATCH($B1286,'Project Pipeline'!$A$7:$A$130,0),1)</f>
        <v>2000</v>
      </c>
      <c r="G1286" s="32">
        <f>INDEX('Project Pipeline'!$B$8:$B$130,MATCH($B1286,'Project Pipeline'!$A$7:$A$130,0)+3,1)*12</f>
        <v>2400</v>
      </c>
      <c r="H1286" s="7">
        <f>(INDEX('Project Pipeline'!$B$8:$B$130,MATCH($B1286,'Project Pipeline'!$A$7:$A$130,0)+6,1)*INDEX('Project Pipeline'!$B$8:$B$130,MATCH($B1286,'Project Pipeline'!$A$7:$A$130,0)+13,1)+INDEX('Project Pipeline'!$B$8:$B$130,MATCH($B1286,'Project Pipeline'!$A$7:$A$130,0)+7,1)*(INDEX('Project Pipeline'!$B$8:$B$130,MATCH($B1286,'Project Pipeline'!$A$7:$A$130,0)+14,1)-INDEX('Project Pipeline'!$B$8:$B$130,MATCH($B1286,'Project Pipeline'!$A$7:$A$130,0)+13,1)))/INDEX('Project Pipeline'!$B$8:$B$130,MATCH($B1286,'Project Pipeline'!$A$7:$A$130,0)+14,1)</f>
        <v>0.75</v>
      </c>
      <c r="I1286" s="6">
        <f>INDEX('Project Pipeline'!$B$8:$B$130,MATCH($B1286,'Project Pipeline'!$A$7:$A$130,0)+13,1)</f>
        <v>21.124739598583997</v>
      </c>
      <c r="J1286" s="6">
        <f>INDEX('Project Pipeline'!$B$8:$B$130,MATCH($B1286,'Project Pipeline'!$A$7:$A$130,0)+14,1)</f>
        <v>60</v>
      </c>
    </row>
    <row r="1287" spans="1:10" x14ac:dyDescent="0.2">
      <c r="A1287" s="604">
        <f t="shared" si="185"/>
        <v>63</v>
      </c>
      <c r="B1287" s="604" t="s">
        <v>41</v>
      </c>
      <c r="C1287" s="2">
        <f t="shared" si="186"/>
        <v>19</v>
      </c>
      <c r="D1287" s="28" t="str">
        <f t="shared" si="179"/>
        <v>063-019</v>
      </c>
      <c r="E1287" s="604">
        <f t="shared" si="182"/>
        <v>54</v>
      </c>
      <c r="F1287" s="32">
        <f>INDEX('Project Pipeline'!$B$8:$B$130,MATCH($B1287,'Project Pipeline'!$A$7:$A$130,0),1)</f>
        <v>25000</v>
      </c>
      <c r="G1287" s="32">
        <f>INDEX('Project Pipeline'!$B$8:$B$130,MATCH($B1287,'Project Pipeline'!$A$7:$A$130,0)+3,1)*12</f>
        <v>24000</v>
      </c>
      <c r="H1287" s="7">
        <f>(INDEX('Project Pipeline'!$B$8:$B$130,MATCH($B1287,'Project Pipeline'!$A$7:$A$130,0)+6,1)*INDEX('Project Pipeline'!$B$8:$B$130,MATCH($B1287,'Project Pipeline'!$A$7:$A$130,0)+13,1)+INDEX('Project Pipeline'!$B$8:$B$130,MATCH($B1287,'Project Pipeline'!$A$7:$A$130,0)+7,1)*(INDEX('Project Pipeline'!$B$8:$B$130,MATCH($B1287,'Project Pipeline'!$A$7:$A$130,0)+14,1)-INDEX('Project Pipeline'!$B$8:$B$130,MATCH($B1287,'Project Pipeline'!$A$7:$A$130,0)+13,1)))/INDEX('Project Pipeline'!$B$8:$B$130,MATCH($B1287,'Project Pipeline'!$A$7:$A$130,0)+14,1)</f>
        <v>0.74999999999999989</v>
      </c>
      <c r="I1287" s="6">
        <f>INDEX('Project Pipeline'!$B$8:$B$130,MATCH($B1287,'Project Pipeline'!$A$7:$A$130,0)+13,1)</f>
        <v>26.772988721793375</v>
      </c>
      <c r="J1287" s="6">
        <f>INDEX('Project Pipeline'!$B$8:$B$130,MATCH($B1287,'Project Pipeline'!$A$7:$A$130,0)+14,1)</f>
        <v>120</v>
      </c>
    </row>
    <row r="1288" spans="1:10" x14ac:dyDescent="0.2">
      <c r="A1288" s="604">
        <f t="shared" si="185"/>
        <v>63</v>
      </c>
      <c r="B1288" s="604" t="s">
        <v>41</v>
      </c>
      <c r="C1288" s="2">
        <f t="shared" si="186"/>
        <v>20</v>
      </c>
      <c r="D1288" s="28" t="str">
        <f t="shared" si="179"/>
        <v>063-020</v>
      </c>
      <c r="E1288" s="604">
        <f t="shared" si="182"/>
        <v>60</v>
      </c>
      <c r="F1288" s="32">
        <f>INDEX('Project Pipeline'!$B$8:$B$130,MATCH($B1288,'Project Pipeline'!$A$7:$A$130,0),1)</f>
        <v>25000</v>
      </c>
      <c r="G1288" s="32">
        <f>INDEX('Project Pipeline'!$B$8:$B$130,MATCH($B1288,'Project Pipeline'!$A$7:$A$130,0)+3,1)*12</f>
        <v>24000</v>
      </c>
      <c r="H1288" s="7">
        <f>(INDEX('Project Pipeline'!$B$8:$B$130,MATCH($B1288,'Project Pipeline'!$A$7:$A$130,0)+6,1)*INDEX('Project Pipeline'!$B$8:$B$130,MATCH($B1288,'Project Pipeline'!$A$7:$A$130,0)+13,1)+INDEX('Project Pipeline'!$B$8:$B$130,MATCH($B1288,'Project Pipeline'!$A$7:$A$130,0)+7,1)*(INDEX('Project Pipeline'!$B$8:$B$130,MATCH($B1288,'Project Pipeline'!$A$7:$A$130,0)+14,1)-INDEX('Project Pipeline'!$B$8:$B$130,MATCH($B1288,'Project Pipeline'!$A$7:$A$130,0)+13,1)))/INDEX('Project Pipeline'!$B$8:$B$130,MATCH($B1288,'Project Pipeline'!$A$7:$A$130,0)+14,1)</f>
        <v>0.74999999999999989</v>
      </c>
      <c r="I1288" s="6">
        <f>INDEX('Project Pipeline'!$B$8:$B$130,MATCH($B1288,'Project Pipeline'!$A$7:$A$130,0)+13,1)</f>
        <v>26.772988721793375</v>
      </c>
      <c r="J1288" s="6">
        <f>INDEX('Project Pipeline'!$B$8:$B$130,MATCH($B1288,'Project Pipeline'!$A$7:$A$130,0)+14,1)</f>
        <v>120</v>
      </c>
    </row>
    <row r="1289" spans="1:10" x14ac:dyDescent="0.2">
      <c r="A1289" s="604">
        <f>A1269+1</f>
        <v>64</v>
      </c>
      <c r="B1289" s="604" t="s">
        <v>15</v>
      </c>
      <c r="C1289" s="2">
        <v>1</v>
      </c>
      <c r="D1289" s="28" t="str">
        <f t="shared" ref="D1289:D1352" si="187">TEXT(A1289,"000")&amp;"-"&amp;TEXT(C1289,"000")</f>
        <v>064-001</v>
      </c>
      <c r="E1289" s="604">
        <f t="shared" si="182"/>
        <v>48</v>
      </c>
      <c r="F1289" s="32">
        <f>INDEX('Project Pipeline'!$B$8:$B$130,MATCH($B1289,'Project Pipeline'!$A$7:$A$130,0),1)</f>
        <v>15000</v>
      </c>
      <c r="G1289" s="32">
        <f>INDEX('Project Pipeline'!$B$8:$B$130,MATCH($B1289,'Project Pipeline'!$A$7:$A$130,0)+3,1)*12</f>
        <v>6000</v>
      </c>
      <c r="H1289" s="7">
        <f>(INDEX('Project Pipeline'!$B$8:$B$130,MATCH($B1289,'Project Pipeline'!$A$7:$A$130,0)+6,1)*INDEX('Project Pipeline'!$B$8:$B$130,MATCH($B1289,'Project Pipeline'!$A$7:$A$130,0)+13,1)+INDEX('Project Pipeline'!$B$8:$B$130,MATCH($B1289,'Project Pipeline'!$A$7:$A$130,0)+7,1)*(INDEX('Project Pipeline'!$B$8:$B$130,MATCH($B1289,'Project Pipeline'!$A$7:$A$130,0)+14,1)-INDEX('Project Pipeline'!$B$8:$B$130,MATCH($B1289,'Project Pipeline'!$A$7:$A$130,0)+13,1)))/INDEX('Project Pipeline'!$B$8:$B$130,MATCH($B1289,'Project Pipeline'!$A$7:$A$130,0)+14,1)</f>
        <v>0.75</v>
      </c>
      <c r="I1289" s="6">
        <f>INDEX('Project Pipeline'!$B$8:$B$130,MATCH($B1289,'Project Pipeline'!$A$7:$A$130,0)+13,1)</f>
        <v>71.513178015521419</v>
      </c>
      <c r="J1289" s="6">
        <f>INDEX('Project Pipeline'!$B$8:$B$130,MATCH($B1289,'Project Pipeline'!$A$7:$A$130,0)+14,1)</f>
        <v>96</v>
      </c>
    </row>
    <row r="1290" spans="1:10" x14ac:dyDescent="0.2">
      <c r="A1290" s="604">
        <f t="shared" ref="A1290:A1308" si="188">A1270+1</f>
        <v>64</v>
      </c>
      <c r="B1290" s="604" t="s">
        <v>15</v>
      </c>
      <c r="C1290" s="2">
        <f t="shared" ref="C1290:C1308" si="189">C1289+1</f>
        <v>2</v>
      </c>
      <c r="D1290" s="28" t="str">
        <f t="shared" si="187"/>
        <v>064-002</v>
      </c>
      <c r="E1290" s="604">
        <f t="shared" si="182"/>
        <v>52</v>
      </c>
      <c r="F1290" s="32">
        <f>INDEX('Project Pipeline'!$B$8:$B$130,MATCH($B1290,'Project Pipeline'!$A$7:$A$130,0),1)</f>
        <v>15000</v>
      </c>
      <c r="G1290" s="32">
        <f>INDEX('Project Pipeline'!$B$8:$B$130,MATCH($B1290,'Project Pipeline'!$A$7:$A$130,0)+3,1)*12</f>
        <v>6000</v>
      </c>
      <c r="H1290" s="7">
        <f>(INDEX('Project Pipeline'!$B$8:$B$130,MATCH($B1290,'Project Pipeline'!$A$7:$A$130,0)+6,1)*INDEX('Project Pipeline'!$B$8:$B$130,MATCH($B1290,'Project Pipeline'!$A$7:$A$130,0)+13,1)+INDEX('Project Pipeline'!$B$8:$B$130,MATCH($B1290,'Project Pipeline'!$A$7:$A$130,0)+7,1)*(INDEX('Project Pipeline'!$B$8:$B$130,MATCH($B1290,'Project Pipeline'!$A$7:$A$130,0)+14,1)-INDEX('Project Pipeline'!$B$8:$B$130,MATCH($B1290,'Project Pipeline'!$A$7:$A$130,0)+13,1)))/INDEX('Project Pipeline'!$B$8:$B$130,MATCH($B1290,'Project Pipeline'!$A$7:$A$130,0)+14,1)</f>
        <v>0.75</v>
      </c>
      <c r="I1290" s="6">
        <f>INDEX('Project Pipeline'!$B$8:$B$130,MATCH($B1290,'Project Pipeline'!$A$7:$A$130,0)+13,1)</f>
        <v>71.513178015521419</v>
      </c>
      <c r="J1290" s="6">
        <f>INDEX('Project Pipeline'!$B$8:$B$130,MATCH($B1290,'Project Pipeline'!$A$7:$A$130,0)+14,1)</f>
        <v>96</v>
      </c>
    </row>
    <row r="1291" spans="1:10" x14ac:dyDescent="0.2">
      <c r="A1291" s="604">
        <f t="shared" si="188"/>
        <v>64</v>
      </c>
      <c r="B1291" s="604" t="s">
        <v>15</v>
      </c>
      <c r="C1291" s="2">
        <f t="shared" si="189"/>
        <v>3</v>
      </c>
      <c r="D1291" s="28" t="str">
        <f t="shared" si="187"/>
        <v>064-003</v>
      </c>
      <c r="E1291" s="604">
        <f t="shared" si="182"/>
        <v>55</v>
      </c>
      <c r="F1291" s="32">
        <f>INDEX('Project Pipeline'!$B$8:$B$130,MATCH($B1291,'Project Pipeline'!$A$7:$A$130,0),1)</f>
        <v>15000</v>
      </c>
      <c r="G1291" s="32">
        <f>INDEX('Project Pipeline'!$B$8:$B$130,MATCH($B1291,'Project Pipeline'!$A$7:$A$130,0)+3,1)*12</f>
        <v>6000</v>
      </c>
      <c r="H1291" s="7">
        <f>(INDEX('Project Pipeline'!$B$8:$B$130,MATCH($B1291,'Project Pipeline'!$A$7:$A$130,0)+6,1)*INDEX('Project Pipeline'!$B$8:$B$130,MATCH($B1291,'Project Pipeline'!$A$7:$A$130,0)+13,1)+INDEX('Project Pipeline'!$B$8:$B$130,MATCH($B1291,'Project Pipeline'!$A$7:$A$130,0)+7,1)*(INDEX('Project Pipeline'!$B$8:$B$130,MATCH($B1291,'Project Pipeline'!$A$7:$A$130,0)+14,1)-INDEX('Project Pipeline'!$B$8:$B$130,MATCH($B1291,'Project Pipeline'!$A$7:$A$130,0)+13,1)))/INDEX('Project Pipeline'!$B$8:$B$130,MATCH($B1291,'Project Pipeline'!$A$7:$A$130,0)+14,1)</f>
        <v>0.75</v>
      </c>
      <c r="I1291" s="6">
        <f>INDEX('Project Pipeline'!$B$8:$B$130,MATCH($B1291,'Project Pipeline'!$A$7:$A$130,0)+13,1)</f>
        <v>71.513178015521419</v>
      </c>
      <c r="J1291" s="6">
        <f>INDEX('Project Pipeline'!$B$8:$B$130,MATCH($B1291,'Project Pipeline'!$A$7:$A$130,0)+14,1)</f>
        <v>96</v>
      </c>
    </row>
    <row r="1292" spans="1:10" x14ac:dyDescent="0.2">
      <c r="A1292" s="604">
        <f t="shared" si="188"/>
        <v>64</v>
      </c>
      <c r="B1292" s="604" t="s">
        <v>15</v>
      </c>
      <c r="C1292" s="2">
        <f t="shared" si="189"/>
        <v>4</v>
      </c>
      <c r="D1292" s="28" t="str">
        <f t="shared" si="187"/>
        <v>064-004</v>
      </c>
      <c r="E1292" s="604">
        <f t="shared" si="182"/>
        <v>57</v>
      </c>
      <c r="F1292" s="32">
        <f>INDEX('Project Pipeline'!$B$8:$B$130,MATCH($B1292,'Project Pipeline'!$A$7:$A$130,0),1)</f>
        <v>15000</v>
      </c>
      <c r="G1292" s="32">
        <f>INDEX('Project Pipeline'!$B$8:$B$130,MATCH($B1292,'Project Pipeline'!$A$7:$A$130,0)+3,1)*12</f>
        <v>6000</v>
      </c>
      <c r="H1292" s="7">
        <f>(INDEX('Project Pipeline'!$B$8:$B$130,MATCH($B1292,'Project Pipeline'!$A$7:$A$130,0)+6,1)*INDEX('Project Pipeline'!$B$8:$B$130,MATCH($B1292,'Project Pipeline'!$A$7:$A$130,0)+13,1)+INDEX('Project Pipeline'!$B$8:$B$130,MATCH($B1292,'Project Pipeline'!$A$7:$A$130,0)+7,1)*(INDEX('Project Pipeline'!$B$8:$B$130,MATCH($B1292,'Project Pipeline'!$A$7:$A$130,0)+14,1)-INDEX('Project Pipeline'!$B$8:$B$130,MATCH($B1292,'Project Pipeline'!$A$7:$A$130,0)+13,1)))/INDEX('Project Pipeline'!$B$8:$B$130,MATCH($B1292,'Project Pipeline'!$A$7:$A$130,0)+14,1)</f>
        <v>0.75</v>
      </c>
      <c r="I1292" s="6">
        <f>INDEX('Project Pipeline'!$B$8:$B$130,MATCH($B1292,'Project Pipeline'!$A$7:$A$130,0)+13,1)</f>
        <v>71.513178015521419</v>
      </c>
      <c r="J1292" s="6">
        <f>INDEX('Project Pipeline'!$B$8:$B$130,MATCH($B1292,'Project Pipeline'!$A$7:$A$130,0)+14,1)</f>
        <v>96</v>
      </c>
    </row>
    <row r="1293" spans="1:10" x14ac:dyDescent="0.2">
      <c r="A1293" s="604">
        <f t="shared" si="188"/>
        <v>64</v>
      </c>
      <c r="B1293" s="604" t="s">
        <v>463</v>
      </c>
      <c r="C1293" s="2">
        <f t="shared" si="189"/>
        <v>5</v>
      </c>
      <c r="D1293" s="28" t="str">
        <f t="shared" si="187"/>
        <v>064-005</v>
      </c>
      <c r="E1293" s="604">
        <f t="shared" si="182"/>
        <v>58</v>
      </c>
      <c r="F1293" s="32">
        <f>INDEX('Project Pipeline'!$B$8:$B$130,MATCH($B1293,'Project Pipeline'!$A$7:$A$130,0),1)</f>
        <v>20000</v>
      </c>
      <c r="G1293" s="32">
        <f>INDEX('Project Pipeline'!$B$8:$B$130,MATCH($B1293,'Project Pipeline'!$A$7:$A$130,0)+3,1)*12</f>
        <v>30000</v>
      </c>
      <c r="H1293" s="7">
        <f>(INDEX('Project Pipeline'!$B$8:$B$130,MATCH($B1293,'Project Pipeline'!$A$7:$A$130,0)+6,1)*INDEX('Project Pipeline'!$B$8:$B$130,MATCH($B1293,'Project Pipeline'!$A$7:$A$130,0)+13,1)+INDEX('Project Pipeline'!$B$8:$B$130,MATCH($B1293,'Project Pipeline'!$A$7:$A$130,0)+7,1)*(INDEX('Project Pipeline'!$B$8:$B$130,MATCH($B1293,'Project Pipeline'!$A$7:$A$130,0)+14,1)-INDEX('Project Pipeline'!$B$8:$B$130,MATCH($B1293,'Project Pipeline'!$A$7:$A$130,0)+13,1)))/INDEX('Project Pipeline'!$B$8:$B$130,MATCH($B1293,'Project Pipeline'!$A$7:$A$130,0)+14,1)</f>
        <v>0.75</v>
      </c>
      <c r="I1293" s="6">
        <f>INDEX('Project Pipeline'!$B$8:$B$130,MATCH($B1293,'Project Pipeline'!$A$7:$A$130,0)+13,1)</f>
        <v>28.691659673197091</v>
      </c>
      <c r="J1293" s="6">
        <f>INDEX('Project Pipeline'!$B$8:$B$130,MATCH($B1293,'Project Pipeline'!$A$7:$A$130,0)+14,1)</f>
        <v>60</v>
      </c>
    </row>
    <row r="1294" spans="1:10" x14ac:dyDescent="0.2">
      <c r="A1294" s="604">
        <f t="shared" si="188"/>
        <v>64</v>
      </c>
      <c r="B1294" s="604" t="s">
        <v>463</v>
      </c>
      <c r="C1294" s="2">
        <f t="shared" si="189"/>
        <v>6</v>
      </c>
      <c r="D1294" s="28" t="str">
        <f t="shared" si="187"/>
        <v>064-006</v>
      </c>
      <c r="E1294" s="604">
        <f t="shared" ref="E1294:E1357" si="190">E1274</f>
        <v>58</v>
      </c>
      <c r="F1294" s="32">
        <f>INDEX('Project Pipeline'!$B$8:$B$130,MATCH($B1294,'Project Pipeline'!$A$7:$A$130,0),1)</f>
        <v>20000</v>
      </c>
      <c r="G1294" s="32">
        <f>INDEX('Project Pipeline'!$B$8:$B$130,MATCH($B1294,'Project Pipeline'!$A$7:$A$130,0)+3,1)*12</f>
        <v>30000</v>
      </c>
      <c r="H1294" s="7">
        <f>(INDEX('Project Pipeline'!$B$8:$B$130,MATCH($B1294,'Project Pipeline'!$A$7:$A$130,0)+6,1)*INDEX('Project Pipeline'!$B$8:$B$130,MATCH($B1294,'Project Pipeline'!$A$7:$A$130,0)+13,1)+INDEX('Project Pipeline'!$B$8:$B$130,MATCH($B1294,'Project Pipeline'!$A$7:$A$130,0)+7,1)*(INDEX('Project Pipeline'!$B$8:$B$130,MATCH($B1294,'Project Pipeline'!$A$7:$A$130,0)+14,1)-INDEX('Project Pipeline'!$B$8:$B$130,MATCH($B1294,'Project Pipeline'!$A$7:$A$130,0)+13,1)))/INDEX('Project Pipeline'!$B$8:$B$130,MATCH($B1294,'Project Pipeline'!$A$7:$A$130,0)+14,1)</f>
        <v>0.75</v>
      </c>
      <c r="I1294" s="6">
        <f>INDEX('Project Pipeline'!$B$8:$B$130,MATCH($B1294,'Project Pipeline'!$A$7:$A$130,0)+13,1)</f>
        <v>28.691659673197091</v>
      </c>
      <c r="J1294" s="6">
        <f>INDEX('Project Pipeline'!$B$8:$B$130,MATCH($B1294,'Project Pipeline'!$A$7:$A$130,0)+14,1)</f>
        <v>60</v>
      </c>
    </row>
    <row r="1295" spans="1:10" x14ac:dyDescent="0.2">
      <c r="A1295" s="604">
        <f t="shared" si="188"/>
        <v>64</v>
      </c>
      <c r="B1295" s="604" t="s">
        <v>463</v>
      </c>
      <c r="C1295" s="2">
        <f t="shared" si="189"/>
        <v>7</v>
      </c>
      <c r="D1295" s="28" t="str">
        <f t="shared" si="187"/>
        <v>064-007</v>
      </c>
      <c r="E1295" s="604">
        <f t="shared" si="190"/>
        <v>59</v>
      </c>
      <c r="F1295" s="32">
        <f>INDEX('Project Pipeline'!$B$8:$B$130,MATCH($B1295,'Project Pipeline'!$A$7:$A$130,0),1)</f>
        <v>20000</v>
      </c>
      <c r="G1295" s="32">
        <f>INDEX('Project Pipeline'!$B$8:$B$130,MATCH($B1295,'Project Pipeline'!$A$7:$A$130,0)+3,1)*12</f>
        <v>30000</v>
      </c>
      <c r="H1295" s="7">
        <f>(INDEX('Project Pipeline'!$B$8:$B$130,MATCH($B1295,'Project Pipeline'!$A$7:$A$130,0)+6,1)*INDEX('Project Pipeline'!$B$8:$B$130,MATCH($B1295,'Project Pipeline'!$A$7:$A$130,0)+13,1)+INDEX('Project Pipeline'!$B$8:$B$130,MATCH($B1295,'Project Pipeline'!$A$7:$A$130,0)+7,1)*(INDEX('Project Pipeline'!$B$8:$B$130,MATCH($B1295,'Project Pipeline'!$A$7:$A$130,0)+14,1)-INDEX('Project Pipeline'!$B$8:$B$130,MATCH($B1295,'Project Pipeline'!$A$7:$A$130,0)+13,1)))/INDEX('Project Pipeline'!$B$8:$B$130,MATCH($B1295,'Project Pipeline'!$A$7:$A$130,0)+14,1)</f>
        <v>0.75</v>
      </c>
      <c r="I1295" s="6">
        <f>INDEX('Project Pipeline'!$B$8:$B$130,MATCH($B1295,'Project Pipeline'!$A$7:$A$130,0)+13,1)</f>
        <v>28.691659673197091</v>
      </c>
      <c r="J1295" s="6">
        <f>INDEX('Project Pipeline'!$B$8:$B$130,MATCH($B1295,'Project Pipeline'!$A$7:$A$130,0)+14,1)</f>
        <v>60</v>
      </c>
    </row>
    <row r="1296" spans="1:10" x14ac:dyDescent="0.2">
      <c r="A1296" s="604">
        <f t="shared" si="188"/>
        <v>64</v>
      </c>
      <c r="B1296" s="604" t="s">
        <v>463</v>
      </c>
      <c r="C1296" s="2">
        <f t="shared" si="189"/>
        <v>8</v>
      </c>
      <c r="D1296" s="28" t="str">
        <f t="shared" si="187"/>
        <v>064-008</v>
      </c>
      <c r="E1296" s="604">
        <f t="shared" si="190"/>
        <v>59</v>
      </c>
      <c r="F1296" s="32">
        <f>INDEX('Project Pipeline'!$B$8:$B$130,MATCH($B1296,'Project Pipeline'!$A$7:$A$130,0),1)</f>
        <v>20000</v>
      </c>
      <c r="G1296" s="32">
        <f>INDEX('Project Pipeline'!$B$8:$B$130,MATCH($B1296,'Project Pipeline'!$A$7:$A$130,0)+3,1)*12</f>
        <v>30000</v>
      </c>
      <c r="H1296" s="7">
        <f>(INDEX('Project Pipeline'!$B$8:$B$130,MATCH($B1296,'Project Pipeline'!$A$7:$A$130,0)+6,1)*INDEX('Project Pipeline'!$B$8:$B$130,MATCH($B1296,'Project Pipeline'!$A$7:$A$130,0)+13,1)+INDEX('Project Pipeline'!$B$8:$B$130,MATCH($B1296,'Project Pipeline'!$A$7:$A$130,0)+7,1)*(INDEX('Project Pipeline'!$B$8:$B$130,MATCH($B1296,'Project Pipeline'!$A$7:$A$130,0)+14,1)-INDEX('Project Pipeline'!$B$8:$B$130,MATCH($B1296,'Project Pipeline'!$A$7:$A$130,0)+13,1)))/INDEX('Project Pipeline'!$B$8:$B$130,MATCH($B1296,'Project Pipeline'!$A$7:$A$130,0)+14,1)</f>
        <v>0.75</v>
      </c>
      <c r="I1296" s="6">
        <f>INDEX('Project Pipeline'!$B$8:$B$130,MATCH($B1296,'Project Pipeline'!$A$7:$A$130,0)+13,1)</f>
        <v>28.691659673197091</v>
      </c>
      <c r="J1296" s="6">
        <f>INDEX('Project Pipeline'!$B$8:$B$130,MATCH($B1296,'Project Pipeline'!$A$7:$A$130,0)+14,1)</f>
        <v>60</v>
      </c>
    </row>
    <row r="1297" spans="1:10" x14ac:dyDescent="0.2">
      <c r="A1297" s="604">
        <f t="shared" si="188"/>
        <v>64</v>
      </c>
      <c r="B1297" s="604" t="s">
        <v>464</v>
      </c>
      <c r="C1297" s="2">
        <f t="shared" si="189"/>
        <v>9</v>
      </c>
      <c r="D1297" s="28" t="str">
        <f t="shared" si="187"/>
        <v>064-009</v>
      </c>
      <c r="E1297" s="604">
        <f t="shared" si="190"/>
        <v>50</v>
      </c>
      <c r="F1297" s="32">
        <f>INDEX('Project Pipeline'!$B$8:$B$130,MATCH($B1297,'Project Pipeline'!$A$7:$A$130,0),1)</f>
        <v>10000</v>
      </c>
      <c r="G1297" s="32">
        <f>INDEX('Project Pipeline'!$B$8:$B$130,MATCH($B1297,'Project Pipeline'!$A$7:$A$130,0)+3,1)*12</f>
        <v>4800</v>
      </c>
      <c r="H1297" s="7">
        <f>(INDEX('Project Pipeline'!$B$8:$B$130,MATCH($B1297,'Project Pipeline'!$A$7:$A$130,0)+6,1)*INDEX('Project Pipeline'!$B$8:$B$130,MATCH($B1297,'Project Pipeline'!$A$7:$A$130,0)+13,1)+INDEX('Project Pipeline'!$B$8:$B$130,MATCH($B1297,'Project Pipeline'!$A$7:$A$130,0)+7,1)*(INDEX('Project Pipeline'!$B$8:$B$130,MATCH($B1297,'Project Pipeline'!$A$7:$A$130,0)+14,1)-INDEX('Project Pipeline'!$B$8:$B$130,MATCH($B1297,'Project Pipeline'!$A$7:$A$130,0)+13,1)))/INDEX('Project Pipeline'!$B$8:$B$130,MATCH($B1297,'Project Pipeline'!$A$7:$A$130,0)+14,1)</f>
        <v>0.75</v>
      </c>
      <c r="I1297" s="6">
        <f>INDEX('Project Pipeline'!$B$8:$B$130,MATCH($B1297,'Project Pipeline'!$A$7:$A$130,0)+13,1)</f>
        <v>57.680135957776329</v>
      </c>
      <c r="J1297" s="6">
        <f>INDEX('Project Pipeline'!$B$8:$B$130,MATCH($B1297,'Project Pipeline'!$A$7:$A$130,0)+14,1)</f>
        <v>60</v>
      </c>
    </row>
    <row r="1298" spans="1:10" x14ac:dyDescent="0.2">
      <c r="A1298" s="604">
        <f t="shared" si="188"/>
        <v>64</v>
      </c>
      <c r="B1298" s="604" t="s">
        <v>464</v>
      </c>
      <c r="C1298" s="2">
        <f t="shared" si="189"/>
        <v>10</v>
      </c>
      <c r="D1298" s="28" t="str">
        <f t="shared" si="187"/>
        <v>064-010</v>
      </c>
      <c r="E1298" s="604">
        <f t="shared" si="190"/>
        <v>53</v>
      </c>
      <c r="F1298" s="32">
        <f>INDEX('Project Pipeline'!$B$8:$B$130,MATCH($B1298,'Project Pipeline'!$A$7:$A$130,0),1)</f>
        <v>10000</v>
      </c>
      <c r="G1298" s="32">
        <f>INDEX('Project Pipeline'!$B$8:$B$130,MATCH($B1298,'Project Pipeline'!$A$7:$A$130,0)+3,1)*12</f>
        <v>4800</v>
      </c>
      <c r="H1298" s="7">
        <f>(INDEX('Project Pipeline'!$B$8:$B$130,MATCH($B1298,'Project Pipeline'!$A$7:$A$130,0)+6,1)*INDEX('Project Pipeline'!$B$8:$B$130,MATCH($B1298,'Project Pipeline'!$A$7:$A$130,0)+13,1)+INDEX('Project Pipeline'!$B$8:$B$130,MATCH($B1298,'Project Pipeline'!$A$7:$A$130,0)+7,1)*(INDEX('Project Pipeline'!$B$8:$B$130,MATCH($B1298,'Project Pipeline'!$A$7:$A$130,0)+14,1)-INDEX('Project Pipeline'!$B$8:$B$130,MATCH($B1298,'Project Pipeline'!$A$7:$A$130,0)+13,1)))/INDEX('Project Pipeline'!$B$8:$B$130,MATCH($B1298,'Project Pipeline'!$A$7:$A$130,0)+14,1)</f>
        <v>0.75</v>
      </c>
      <c r="I1298" s="6">
        <f>INDEX('Project Pipeline'!$B$8:$B$130,MATCH($B1298,'Project Pipeline'!$A$7:$A$130,0)+13,1)</f>
        <v>57.680135957776329</v>
      </c>
      <c r="J1298" s="6">
        <f>INDEX('Project Pipeline'!$B$8:$B$130,MATCH($B1298,'Project Pipeline'!$A$7:$A$130,0)+14,1)</f>
        <v>60</v>
      </c>
    </row>
    <row r="1299" spans="1:10" x14ac:dyDescent="0.2">
      <c r="A1299" s="604">
        <f t="shared" si="188"/>
        <v>64</v>
      </c>
      <c r="B1299" s="604" t="s">
        <v>464</v>
      </c>
      <c r="C1299" s="2">
        <f t="shared" si="189"/>
        <v>11</v>
      </c>
      <c r="D1299" s="28" t="str">
        <f t="shared" si="187"/>
        <v>064-011</v>
      </c>
      <c r="E1299" s="604">
        <f t="shared" si="190"/>
        <v>56</v>
      </c>
      <c r="F1299" s="32">
        <f>INDEX('Project Pipeline'!$B$8:$B$130,MATCH($B1299,'Project Pipeline'!$A$7:$A$130,0),1)</f>
        <v>10000</v>
      </c>
      <c r="G1299" s="32">
        <f>INDEX('Project Pipeline'!$B$8:$B$130,MATCH($B1299,'Project Pipeline'!$A$7:$A$130,0)+3,1)*12</f>
        <v>4800</v>
      </c>
      <c r="H1299" s="7">
        <f>(INDEX('Project Pipeline'!$B$8:$B$130,MATCH($B1299,'Project Pipeline'!$A$7:$A$130,0)+6,1)*INDEX('Project Pipeline'!$B$8:$B$130,MATCH($B1299,'Project Pipeline'!$A$7:$A$130,0)+13,1)+INDEX('Project Pipeline'!$B$8:$B$130,MATCH($B1299,'Project Pipeline'!$A$7:$A$130,0)+7,1)*(INDEX('Project Pipeline'!$B$8:$B$130,MATCH($B1299,'Project Pipeline'!$A$7:$A$130,0)+14,1)-INDEX('Project Pipeline'!$B$8:$B$130,MATCH($B1299,'Project Pipeline'!$A$7:$A$130,0)+13,1)))/INDEX('Project Pipeline'!$B$8:$B$130,MATCH($B1299,'Project Pipeline'!$A$7:$A$130,0)+14,1)</f>
        <v>0.75</v>
      </c>
      <c r="I1299" s="6">
        <f>INDEX('Project Pipeline'!$B$8:$B$130,MATCH($B1299,'Project Pipeline'!$A$7:$A$130,0)+13,1)</f>
        <v>57.680135957776329</v>
      </c>
      <c r="J1299" s="6">
        <f>INDEX('Project Pipeline'!$B$8:$B$130,MATCH($B1299,'Project Pipeline'!$A$7:$A$130,0)+14,1)</f>
        <v>60</v>
      </c>
    </row>
    <row r="1300" spans="1:10" x14ac:dyDescent="0.2">
      <c r="A1300" s="604">
        <f t="shared" si="188"/>
        <v>64</v>
      </c>
      <c r="B1300" s="604" t="s">
        <v>464</v>
      </c>
      <c r="C1300" s="2">
        <f t="shared" si="189"/>
        <v>12</v>
      </c>
      <c r="D1300" s="28" t="str">
        <f t="shared" si="187"/>
        <v>064-012</v>
      </c>
      <c r="E1300" s="604">
        <f t="shared" si="190"/>
        <v>59</v>
      </c>
      <c r="F1300" s="32">
        <f>INDEX('Project Pipeline'!$B$8:$B$130,MATCH($B1300,'Project Pipeline'!$A$7:$A$130,0),1)</f>
        <v>10000</v>
      </c>
      <c r="G1300" s="32">
        <f>INDEX('Project Pipeline'!$B$8:$B$130,MATCH($B1300,'Project Pipeline'!$A$7:$A$130,0)+3,1)*12</f>
        <v>4800</v>
      </c>
      <c r="H1300" s="7">
        <f>(INDEX('Project Pipeline'!$B$8:$B$130,MATCH($B1300,'Project Pipeline'!$A$7:$A$130,0)+6,1)*INDEX('Project Pipeline'!$B$8:$B$130,MATCH($B1300,'Project Pipeline'!$A$7:$A$130,0)+13,1)+INDEX('Project Pipeline'!$B$8:$B$130,MATCH($B1300,'Project Pipeline'!$A$7:$A$130,0)+7,1)*(INDEX('Project Pipeline'!$B$8:$B$130,MATCH($B1300,'Project Pipeline'!$A$7:$A$130,0)+14,1)-INDEX('Project Pipeline'!$B$8:$B$130,MATCH($B1300,'Project Pipeline'!$A$7:$A$130,0)+13,1)))/INDEX('Project Pipeline'!$B$8:$B$130,MATCH($B1300,'Project Pipeline'!$A$7:$A$130,0)+14,1)</f>
        <v>0.75</v>
      </c>
      <c r="I1300" s="6">
        <f>INDEX('Project Pipeline'!$B$8:$B$130,MATCH($B1300,'Project Pipeline'!$A$7:$A$130,0)+13,1)</f>
        <v>57.680135957776329</v>
      </c>
      <c r="J1300" s="6">
        <f>INDEX('Project Pipeline'!$B$8:$B$130,MATCH($B1300,'Project Pipeline'!$A$7:$A$130,0)+14,1)</f>
        <v>60</v>
      </c>
    </row>
    <row r="1301" spans="1:10" x14ac:dyDescent="0.2">
      <c r="A1301" s="604">
        <f t="shared" si="188"/>
        <v>64</v>
      </c>
      <c r="B1301" s="604" t="s">
        <v>14</v>
      </c>
      <c r="C1301" s="2">
        <f t="shared" si="189"/>
        <v>13</v>
      </c>
      <c r="D1301" s="28" t="str">
        <f t="shared" si="187"/>
        <v>064-013</v>
      </c>
      <c r="E1301" s="604">
        <f t="shared" si="190"/>
        <v>50</v>
      </c>
      <c r="F1301" s="32">
        <f>INDEX('Project Pipeline'!$B$8:$B$130,MATCH($B1301,'Project Pipeline'!$A$7:$A$130,0),1)</f>
        <v>2000</v>
      </c>
      <c r="G1301" s="32">
        <f>INDEX('Project Pipeline'!$B$8:$B$130,MATCH($B1301,'Project Pipeline'!$A$7:$A$130,0)+3,1)*12</f>
        <v>2400</v>
      </c>
      <c r="H1301" s="7">
        <f>(INDEX('Project Pipeline'!$B$8:$B$130,MATCH($B1301,'Project Pipeline'!$A$7:$A$130,0)+6,1)*INDEX('Project Pipeline'!$B$8:$B$130,MATCH($B1301,'Project Pipeline'!$A$7:$A$130,0)+13,1)+INDEX('Project Pipeline'!$B$8:$B$130,MATCH($B1301,'Project Pipeline'!$A$7:$A$130,0)+7,1)*(INDEX('Project Pipeline'!$B$8:$B$130,MATCH($B1301,'Project Pipeline'!$A$7:$A$130,0)+14,1)-INDEX('Project Pipeline'!$B$8:$B$130,MATCH($B1301,'Project Pipeline'!$A$7:$A$130,0)+13,1)))/INDEX('Project Pipeline'!$B$8:$B$130,MATCH($B1301,'Project Pipeline'!$A$7:$A$130,0)+14,1)</f>
        <v>0.75</v>
      </c>
      <c r="I1301" s="6">
        <f>INDEX('Project Pipeline'!$B$8:$B$130,MATCH($B1301,'Project Pipeline'!$A$7:$A$130,0)+13,1)</f>
        <v>21.124739598583997</v>
      </c>
      <c r="J1301" s="6">
        <f>INDEX('Project Pipeline'!$B$8:$B$130,MATCH($B1301,'Project Pipeline'!$A$7:$A$130,0)+14,1)</f>
        <v>60</v>
      </c>
    </row>
    <row r="1302" spans="1:10" x14ac:dyDescent="0.2">
      <c r="A1302" s="604">
        <f t="shared" si="188"/>
        <v>64</v>
      </c>
      <c r="B1302" s="604" t="s">
        <v>14</v>
      </c>
      <c r="C1302" s="2">
        <f t="shared" si="189"/>
        <v>14</v>
      </c>
      <c r="D1302" s="28" t="str">
        <f t="shared" si="187"/>
        <v>064-014</v>
      </c>
      <c r="E1302" s="604">
        <f t="shared" si="190"/>
        <v>52</v>
      </c>
      <c r="F1302" s="32">
        <f>INDEX('Project Pipeline'!$B$8:$B$130,MATCH($B1302,'Project Pipeline'!$A$7:$A$130,0),1)</f>
        <v>2000</v>
      </c>
      <c r="G1302" s="32">
        <f>INDEX('Project Pipeline'!$B$8:$B$130,MATCH($B1302,'Project Pipeline'!$A$7:$A$130,0)+3,1)*12</f>
        <v>2400</v>
      </c>
      <c r="H1302" s="7">
        <f>(INDEX('Project Pipeline'!$B$8:$B$130,MATCH($B1302,'Project Pipeline'!$A$7:$A$130,0)+6,1)*INDEX('Project Pipeline'!$B$8:$B$130,MATCH($B1302,'Project Pipeline'!$A$7:$A$130,0)+13,1)+INDEX('Project Pipeline'!$B$8:$B$130,MATCH($B1302,'Project Pipeline'!$A$7:$A$130,0)+7,1)*(INDEX('Project Pipeline'!$B$8:$B$130,MATCH($B1302,'Project Pipeline'!$A$7:$A$130,0)+14,1)-INDEX('Project Pipeline'!$B$8:$B$130,MATCH($B1302,'Project Pipeline'!$A$7:$A$130,0)+13,1)))/INDEX('Project Pipeline'!$B$8:$B$130,MATCH($B1302,'Project Pipeline'!$A$7:$A$130,0)+14,1)</f>
        <v>0.75</v>
      </c>
      <c r="I1302" s="6">
        <f>INDEX('Project Pipeline'!$B$8:$B$130,MATCH($B1302,'Project Pipeline'!$A$7:$A$130,0)+13,1)</f>
        <v>21.124739598583997</v>
      </c>
      <c r="J1302" s="6">
        <f>INDEX('Project Pipeline'!$B$8:$B$130,MATCH($B1302,'Project Pipeline'!$A$7:$A$130,0)+14,1)</f>
        <v>60</v>
      </c>
    </row>
    <row r="1303" spans="1:10" x14ac:dyDescent="0.2">
      <c r="A1303" s="604">
        <f t="shared" si="188"/>
        <v>64</v>
      </c>
      <c r="B1303" s="604" t="s">
        <v>14</v>
      </c>
      <c r="C1303" s="2">
        <f t="shared" si="189"/>
        <v>15</v>
      </c>
      <c r="D1303" s="28" t="str">
        <f t="shared" si="187"/>
        <v>064-015</v>
      </c>
      <c r="E1303" s="604">
        <f t="shared" si="190"/>
        <v>54</v>
      </c>
      <c r="F1303" s="32">
        <f>INDEX('Project Pipeline'!$B$8:$B$130,MATCH($B1303,'Project Pipeline'!$A$7:$A$130,0),1)</f>
        <v>2000</v>
      </c>
      <c r="G1303" s="32">
        <f>INDEX('Project Pipeline'!$B$8:$B$130,MATCH($B1303,'Project Pipeline'!$A$7:$A$130,0)+3,1)*12</f>
        <v>2400</v>
      </c>
      <c r="H1303" s="7">
        <f>(INDEX('Project Pipeline'!$B$8:$B$130,MATCH($B1303,'Project Pipeline'!$A$7:$A$130,0)+6,1)*INDEX('Project Pipeline'!$B$8:$B$130,MATCH($B1303,'Project Pipeline'!$A$7:$A$130,0)+13,1)+INDEX('Project Pipeline'!$B$8:$B$130,MATCH($B1303,'Project Pipeline'!$A$7:$A$130,0)+7,1)*(INDEX('Project Pipeline'!$B$8:$B$130,MATCH($B1303,'Project Pipeline'!$A$7:$A$130,0)+14,1)-INDEX('Project Pipeline'!$B$8:$B$130,MATCH($B1303,'Project Pipeline'!$A$7:$A$130,0)+13,1)))/INDEX('Project Pipeline'!$B$8:$B$130,MATCH($B1303,'Project Pipeline'!$A$7:$A$130,0)+14,1)</f>
        <v>0.75</v>
      </c>
      <c r="I1303" s="6">
        <f>INDEX('Project Pipeline'!$B$8:$B$130,MATCH($B1303,'Project Pipeline'!$A$7:$A$130,0)+13,1)</f>
        <v>21.124739598583997</v>
      </c>
      <c r="J1303" s="6">
        <f>INDEX('Project Pipeline'!$B$8:$B$130,MATCH($B1303,'Project Pipeline'!$A$7:$A$130,0)+14,1)</f>
        <v>60</v>
      </c>
    </row>
    <row r="1304" spans="1:10" x14ac:dyDescent="0.2">
      <c r="A1304" s="604">
        <f t="shared" si="188"/>
        <v>64</v>
      </c>
      <c r="B1304" s="604" t="s">
        <v>14</v>
      </c>
      <c r="C1304" s="2">
        <f t="shared" si="189"/>
        <v>16</v>
      </c>
      <c r="D1304" s="28" t="str">
        <f t="shared" si="187"/>
        <v>064-016</v>
      </c>
      <c r="E1304" s="604">
        <f t="shared" si="190"/>
        <v>56</v>
      </c>
      <c r="F1304" s="32">
        <f>INDEX('Project Pipeline'!$B$8:$B$130,MATCH($B1304,'Project Pipeline'!$A$7:$A$130,0),1)</f>
        <v>2000</v>
      </c>
      <c r="G1304" s="32">
        <f>INDEX('Project Pipeline'!$B$8:$B$130,MATCH($B1304,'Project Pipeline'!$A$7:$A$130,0)+3,1)*12</f>
        <v>2400</v>
      </c>
      <c r="H1304" s="7">
        <f>(INDEX('Project Pipeline'!$B$8:$B$130,MATCH($B1304,'Project Pipeline'!$A$7:$A$130,0)+6,1)*INDEX('Project Pipeline'!$B$8:$B$130,MATCH($B1304,'Project Pipeline'!$A$7:$A$130,0)+13,1)+INDEX('Project Pipeline'!$B$8:$B$130,MATCH($B1304,'Project Pipeline'!$A$7:$A$130,0)+7,1)*(INDEX('Project Pipeline'!$B$8:$B$130,MATCH($B1304,'Project Pipeline'!$A$7:$A$130,0)+14,1)-INDEX('Project Pipeline'!$B$8:$B$130,MATCH($B1304,'Project Pipeline'!$A$7:$A$130,0)+13,1)))/INDEX('Project Pipeline'!$B$8:$B$130,MATCH($B1304,'Project Pipeline'!$A$7:$A$130,0)+14,1)</f>
        <v>0.75</v>
      </c>
      <c r="I1304" s="6">
        <f>INDEX('Project Pipeline'!$B$8:$B$130,MATCH($B1304,'Project Pipeline'!$A$7:$A$130,0)+13,1)</f>
        <v>21.124739598583997</v>
      </c>
      <c r="J1304" s="6">
        <f>INDEX('Project Pipeline'!$B$8:$B$130,MATCH($B1304,'Project Pipeline'!$A$7:$A$130,0)+14,1)</f>
        <v>60</v>
      </c>
    </row>
    <row r="1305" spans="1:10" x14ac:dyDescent="0.2">
      <c r="A1305" s="604">
        <f t="shared" si="188"/>
        <v>64</v>
      </c>
      <c r="B1305" s="604" t="s">
        <v>14</v>
      </c>
      <c r="C1305" s="2">
        <f t="shared" si="189"/>
        <v>17</v>
      </c>
      <c r="D1305" s="28" t="str">
        <f t="shared" si="187"/>
        <v>064-017</v>
      </c>
      <c r="E1305" s="604">
        <f t="shared" si="190"/>
        <v>58</v>
      </c>
      <c r="F1305" s="32">
        <f>INDEX('Project Pipeline'!$B$8:$B$130,MATCH($B1305,'Project Pipeline'!$A$7:$A$130,0),1)</f>
        <v>2000</v>
      </c>
      <c r="G1305" s="32">
        <f>INDEX('Project Pipeline'!$B$8:$B$130,MATCH($B1305,'Project Pipeline'!$A$7:$A$130,0)+3,1)*12</f>
        <v>2400</v>
      </c>
      <c r="H1305" s="7">
        <f>(INDEX('Project Pipeline'!$B$8:$B$130,MATCH($B1305,'Project Pipeline'!$A$7:$A$130,0)+6,1)*INDEX('Project Pipeline'!$B$8:$B$130,MATCH($B1305,'Project Pipeline'!$A$7:$A$130,0)+13,1)+INDEX('Project Pipeline'!$B$8:$B$130,MATCH($B1305,'Project Pipeline'!$A$7:$A$130,0)+7,1)*(INDEX('Project Pipeline'!$B$8:$B$130,MATCH($B1305,'Project Pipeline'!$A$7:$A$130,0)+14,1)-INDEX('Project Pipeline'!$B$8:$B$130,MATCH($B1305,'Project Pipeline'!$A$7:$A$130,0)+13,1)))/INDEX('Project Pipeline'!$B$8:$B$130,MATCH($B1305,'Project Pipeline'!$A$7:$A$130,0)+14,1)</f>
        <v>0.75</v>
      </c>
      <c r="I1305" s="6">
        <f>INDEX('Project Pipeline'!$B$8:$B$130,MATCH($B1305,'Project Pipeline'!$A$7:$A$130,0)+13,1)</f>
        <v>21.124739598583997</v>
      </c>
      <c r="J1305" s="6">
        <f>INDEX('Project Pipeline'!$B$8:$B$130,MATCH($B1305,'Project Pipeline'!$A$7:$A$130,0)+14,1)</f>
        <v>60</v>
      </c>
    </row>
    <row r="1306" spans="1:10" x14ac:dyDescent="0.2">
      <c r="A1306" s="604">
        <f t="shared" si="188"/>
        <v>64</v>
      </c>
      <c r="B1306" s="604" t="s">
        <v>14</v>
      </c>
      <c r="C1306" s="2">
        <f t="shared" si="189"/>
        <v>18</v>
      </c>
      <c r="D1306" s="28" t="str">
        <f t="shared" si="187"/>
        <v>064-018</v>
      </c>
      <c r="E1306" s="604">
        <f t="shared" si="190"/>
        <v>60</v>
      </c>
      <c r="F1306" s="32">
        <f>INDEX('Project Pipeline'!$B$8:$B$130,MATCH($B1306,'Project Pipeline'!$A$7:$A$130,0),1)</f>
        <v>2000</v>
      </c>
      <c r="G1306" s="32">
        <f>INDEX('Project Pipeline'!$B$8:$B$130,MATCH($B1306,'Project Pipeline'!$A$7:$A$130,0)+3,1)*12</f>
        <v>2400</v>
      </c>
      <c r="H1306" s="7">
        <f>(INDEX('Project Pipeline'!$B$8:$B$130,MATCH($B1306,'Project Pipeline'!$A$7:$A$130,0)+6,1)*INDEX('Project Pipeline'!$B$8:$B$130,MATCH($B1306,'Project Pipeline'!$A$7:$A$130,0)+13,1)+INDEX('Project Pipeline'!$B$8:$B$130,MATCH($B1306,'Project Pipeline'!$A$7:$A$130,0)+7,1)*(INDEX('Project Pipeline'!$B$8:$B$130,MATCH($B1306,'Project Pipeline'!$A$7:$A$130,0)+14,1)-INDEX('Project Pipeline'!$B$8:$B$130,MATCH($B1306,'Project Pipeline'!$A$7:$A$130,0)+13,1)))/INDEX('Project Pipeline'!$B$8:$B$130,MATCH($B1306,'Project Pipeline'!$A$7:$A$130,0)+14,1)</f>
        <v>0.75</v>
      </c>
      <c r="I1306" s="6">
        <f>INDEX('Project Pipeline'!$B$8:$B$130,MATCH($B1306,'Project Pipeline'!$A$7:$A$130,0)+13,1)</f>
        <v>21.124739598583997</v>
      </c>
      <c r="J1306" s="6">
        <f>INDEX('Project Pipeline'!$B$8:$B$130,MATCH($B1306,'Project Pipeline'!$A$7:$A$130,0)+14,1)</f>
        <v>60</v>
      </c>
    </row>
    <row r="1307" spans="1:10" x14ac:dyDescent="0.2">
      <c r="A1307" s="604">
        <f t="shared" si="188"/>
        <v>64</v>
      </c>
      <c r="B1307" s="604" t="s">
        <v>41</v>
      </c>
      <c r="C1307" s="2">
        <f t="shared" si="189"/>
        <v>19</v>
      </c>
      <c r="D1307" s="28" t="str">
        <f t="shared" si="187"/>
        <v>064-019</v>
      </c>
      <c r="E1307" s="604">
        <f t="shared" si="190"/>
        <v>54</v>
      </c>
      <c r="F1307" s="32">
        <f>INDEX('Project Pipeline'!$B$8:$B$130,MATCH($B1307,'Project Pipeline'!$A$7:$A$130,0),1)</f>
        <v>25000</v>
      </c>
      <c r="G1307" s="32">
        <f>INDEX('Project Pipeline'!$B$8:$B$130,MATCH($B1307,'Project Pipeline'!$A$7:$A$130,0)+3,1)*12</f>
        <v>24000</v>
      </c>
      <c r="H1307" s="7">
        <f>(INDEX('Project Pipeline'!$B$8:$B$130,MATCH($B1307,'Project Pipeline'!$A$7:$A$130,0)+6,1)*INDEX('Project Pipeline'!$B$8:$B$130,MATCH($B1307,'Project Pipeline'!$A$7:$A$130,0)+13,1)+INDEX('Project Pipeline'!$B$8:$B$130,MATCH($B1307,'Project Pipeline'!$A$7:$A$130,0)+7,1)*(INDEX('Project Pipeline'!$B$8:$B$130,MATCH($B1307,'Project Pipeline'!$A$7:$A$130,0)+14,1)-INDEX('Project Pipeline'!$B$8:$B$130,MATCH($B1307,'Project Pipeline'!$A$7:$A$130,0)+13,1)))/INDEX('Project Pipeline'!$B$8:$B$130,MATCH($B1307,'Project Pipeline'!$A$7:$A$130,0)+14,1)</f>
        <v>0.74999999999999989</v>
      </c>
      <c r="I1307" s="6">
        <f>INDEX('Project Pipeline'!$B$8:$B$130,MATCH($B1307,'Project Pipeline'!$A$7:$A$130,0)+13,1)</f>
        <v>26.772988721793375</v>
      </c>
      <c r="J1307" s="6">
        <f>INDEX('Project Pipeline'!$B$8:$B$130,MATCH($B1307,'Project Pipeline'!$A$7:$A$130,0)+14,1)</f>
        <v>120</v>
      </c>
    </row>
    <row r="1308" spans="1:10" x14ac:dyDescent="0.2">
      <c r="A1308" s="604">
        <f t="shared" si="188"/>
        <v>64</v>
      </c>
      <c r="B1308" s="604" t="s">
        <v>41</v>
      </c>
      <c r="C1308" s="2">
        <f t="shared" si="189"/>
        <v>20</v>
      </c>
      <c r="D1308" s="28" t="str">
        <f t="shared" si="187"/>
        <v>064-020</v>
      </c>
      <c r="E1308" s="604">
        <f t="shared" si="190"/>
        <v>60</v>
      </c>
      <c r="F1308" s="32">
        <f>INDEX('Project Pipeline'!$B$8:$B$130,MATCH($B1308,'Project Pipeline'!$A$7:$A$130,0),1)</f>
        <v>25000</v>
      </c>
      <c r="G1308" s="32">
        <f>INDEX('Project Pipeline'!$B$8:$B$130,MATCH($B1308,'Project Pipeline'!$A$7:$A$130,0)+3,1)*12</f>
        <v>24000</v>
      </c>
      <c r="H1308" s="7">
        <f>(INDEX('Project Pipeline'!$B$8:$B$130,MATCH($B1308,'Project Pipeline'!$A$7:$A$130,0)+6,1)*INDEX('Project Pipeline'!$B$8:$B$130,MATCH($B1308,'Project Pipeline'!$A$7:$A$130,0)+13,1)+INDEX('Project Pipeline'!$B$8:$B$130,MATCH($B1308,'Project Pipeline'!$A$7:$A$130,0)+7,1)*(INDEX('Project Pipeline'!$B$8:$B$130,MATCH($B1308,'Project Pipeline'!$A$7:$A$130,0)+14,1)-INDEX('Project Pipeline'!$B$8:$B$130,MATCH($B1308,'Project Pipeline'!$A$7:$A$130,0)+13,1)))/INDEX('Project Pipeline'!$B$8:$B$130,MATCH($B1308,'Project Pipeline'!$A$7:$A$130,0)+14,1)</f>
        <v>0.74999999999999989</v>
      </c>
      <c r="I1308" s="6">
        <f>INDEX('Project Pipeline'!$B$8:$B$130,MATCH($B1308,'Project Pipeline'!$A$7:$A$130,0)+13,1)</f>
        <v>26.772988721793375</v>
      </c>
      <c r="J1308" s="6">
        <f>INDEX('Project Pipeline'!$B$8:$B$130,MATCH($B1308,'Project Pipeline'!$A$7:$A$130,0)+14,1)</f>
        <v>120</v>
      </c>
    </row>
    <row r="1309" spans="1:10" x14ac:dyDescent="0.2">
      <c r="A1309" s="604">
        <f>A1289+1</f>
        <v>65</v>
      </c>
      <c r="B1309" s="604" t="s">
        <v>15</v>
      </c>
      <c r="C1309" s="2">
        <v>1</v>
      </c>
      <c r="D1309" s="28" t="str">
        <f t="shared" si="187"/>
        <v>065-001</v>
      </c>
      <c r="E1309" s="604">
        <f t="shared" si="190"/>
        <v>48</v>
      </c>
      <c r="F1309" s="32">
        <f>INDEX('Project Pipeline'!$B$8:$B$130,MATCH($B1309,'Project Pipeline'!$A$7:$A$130,0),1)</f>
        <v>15000</v>
      </c>
      <c r="G1309" s="32">
        <f>INDEX('Project Pipeline'!$B$8:$B$130,MATCH($B1309,'Project Pipeline'!$A$7:$A$130,0)+3,1)*12</f>
        <v>6000</v>
      </c>
      <c r="H1309" s="7">
        <f>(INDEX('Project Pipeline'!$B$8:$B$130,MATCH($B1309,'Project Pipeline'!$A$7:$A$130,0)+6,1)*INDEX('Project Pipeline'!$B$8:$B$130,MATCH($B1309,'Project Pipeline'!$A$7:$A$130,0)+13,1)+INDEX('Project Pipeline'!$B$8:$B$130,MATCH($B1309,'Project Pipeline'!$A$7:$A$130,0)+7,1)*(INDEX('Project Pipeline'!$B$8:$B$130,MATCH($B1309,'Project Pipeline'!$A$7:$A$130,0)+14,1)-INDEX('Project Pipeline'!$B$8:$B$130,MATCH($B1309,'Project Pipeline'!$A$7:$A$130,0)+13,1)))/INDEX('Project Pipeline'!$B$8:$B$130,MATCH($B1309,'Project Pipeline'!$A$7:$A$130,0)+14,1)</f>
        <v>0.75</v>
      </c>
      <c r="I1309" s="6">
        <f>INDEX('Project Pipeline'!$B$8:$B$130,MATCH($B1309,'Project Pipeline'!$A$7:$A$130,0)+13,1)</f>
        <v>71.513178015521419</v>
      </c>
      <c r="J1309" s="6">
        <f>INDEX('Project Pipeline'!$B$8:$B$130,MATCH($B1309,'Project Pipeline'!$A$7:$A$130,0)+14,1)</f>
        <v>96</v>
      </c>
    </row>
    <row r="1310" spans="1:10" x14ac:dyDescent="0.2">
      <c r="A1310" s="604">
        <f t="shared" ref="A1310:A1328" si="191">A1290+1</f>
        <v>65</v>
      </c>
      <c r="B1310" s="604" t="s">
        <v>15</v>
      </c>
      <c r="C1310" s="2">
        <f t="shared" ref="C1310:C1328" si="192">C1309+1</f>
        <v>2</v>
      </c>
      <c r="D1310" s="28" t="str">
        <f t="shared" si="187"/>
        <v>065-002</v>
      </c>
      <c r="E1310" s="604">
        <f t="shared" si="190"/>
        <v>52</v>
      </c>
      <c r="F1310" s="32">
        <f>INDEX('Project Pipeline'!$B$8:$B$130,MATCH($B1310,'Project Pipeline'!$A$7:$A$130,0),1)</f>
        <v>15000</v>
      </c>
      <c r="G1310" s="32">
        <f>INDEX('Project Pipeline'!$B$8:$B$130,MATCH($B1310,'Project Pipeline'!$A$7:$A$130,0)+3,1)*12</f>
        <v>6000</v>
      </c>
      <c r="H1310" s="7">
        <f>(INDEX('Project Pipeline'!$B$8:$B$130,MATCH($B1310,'Project Pipeline'!$A$7:$A$130,0)+6,1)*INDEX('Project Pipeline'!$B$8:$B$130,MATCH($B1310,'Project Pipeline'!$A$7:$A$130,0)+13,1)+INDEX('Project Pipeline'!$B$8:$B$130,MATCH($B1310,'Project Pipeline'!$A$7:$A$130,0)+7,1)*(INDEX('Project Pipeline'!$B$8:$B$130,MATCH($B1310,'Project Pipeline'!$A$7:$A$130,0)+14,1)-INDEX('Project Pipeline'!$B$8:$B$130,MATCH($B1310,'Project Pipeline'!$A$7:$A$130,0)+13,1)))/INDEX('Project Pipeline'!$B$8:$B$130,MATCH($B1310,'Project Pipeline'!$A$7:$A$130,0)+14,1)</f>
        <v>0.75</v>
      </c>
      <c r="I1310" s="6">
        <f>INDEX('Project Pipeline'!$B$8:$B$130,MATCH($B1310,'Project Pipeline'!$A$7:$A$130,0)+13,1)</f>
        <v>71.513178015521419</v>
      </c>
      <c r="J1310" s="6">
        <f>INDEX('Project Pipeline'!$B$8:$B$130,MATCH($B1310,'Project Pipeline'!$A$7:$A$130,0)+14,1)</f>
        <v>96</v>
      </c>
    </row>
    <row r="1311" spans="1:10" x14ac:dyDescent="0.2">
      <c r="A1311" s="604">
        <f t="shared" si="191"/>
        <v>65</v>
      </c>
      <c r="B1311" s="604" t="s">
        <v>15</v>
      </c>
      <c r="C1311" s="2">
        <f t="shared" si="192"/>
        <v>3</v>
      </c>
      <c r="D1311" s="28" t="str">
        <f t="shared" si="187"/>
        <v>065-003</v>
      </c>
      <c r="E1311" s="604">
        <f t="shared" si="190"/>
        <v>55</v>
      </c>
      <c r="F1311" s="32">
        <f>INDEX('Project Pipeline'!$B$8:$B$130,MATCH($B1311,'Project Pipeline'!$A$7:$A$130,0),1)</f>
        <v>15000</v>
      </c>
      <c r="G1311" s="32">
        <f>INDEX('Project Pipeline'!$B$8:$B$130,MATCH($B1311,'Project Pipeline'!$A$7:$A$130,0)+3,1)*12</f>
        <v>6000</v>
      </c>
      <c r="H1311" s="7">
        <f>(INDEX('Project Pipeline'!$B$8:$B$130,MATCH($B1311,'Project Pipeline'!$A$7:$A$130,0)+6,1)*INDEX('Project Pipeline'!$B$8:$B$130,MATCH($B1311,'Project Pipeline'!$A$7:$A$130,0)+13,1)+INDEX('Project Pipeline'!$B$8:$B$130,MATCH($B1311,'Project Pipeline'!$A$7:$A$130,0)+7,1)*(INDEX('Project Pipeline'!$B$8:$B$130,MATCH($B1311,'Project Pipeline'!$A$7:$A$130,0)+14,1)-INDEX('Project Pipeline'!$B$8:$B$130,MATCH($B1311,'Project Pipeline'!$A$7:$A$130,0)+13,1)))/INDEX('Project Pipeline'!$B$8:$B$130,MATCH($B1311,'Project Pipeline'!$A$7:$A$130,0)+14,1)</f>
        <v>0.75</v>
      </c>
      <c r="I1311" s="6">
        <f>INDEX('Project Pipeline'!$B$8:$B$130,MATCH($B1311,'Project Pipeline'!$A$7:$A$130,0)+13,1)</f>
        <v>71.513178015521419</v>
      </c>
      <c r="J1311" s="6">
        <f>INDEX('Project Pipeline'!$B$8:$B$130,MATCH($B1311,'Project Pipeline'!$A$7:$A$130,0)+14,1)</f>
        <v>96</v>
      </c>
    </row>
    <row r="1312" spans="1:10" x14ac:dyDescent="0.2">
      <c r="A1312" s="604">
        <f t="shared" si="191"/>
        <v>65</v>
      </c>
      <c r="B1312" s="604" t="s">
        <v>15</v>
      </c>
      <c r="C1312" s="2">
        <f t="shared" si="192"/>
        <v>4</v>
      </c>
      <c r="D1312" s="28" t="str">
        <f t="shared" si="187"/>
        <v>065-004</v>
      </c>
      <c r="E1312" s="604">
        <f t="shared" si="190"/>
        <v>57</v>
      </c>
      <c r="F1312" s="32">
        <f>INDEX('Project Pipeline'!$B$8:$B$130,MATCH($B1312,'Project Pipeline'!$A$7:$A$130,0),1)</f>
        <v>15000</v>
      </c>
      <c r="G1312" s="32">
        <f>INDEX('Project Pipeline'!$B$8:$B$130,MATCH($B1312,'Project Pipeline'!$A$7:$A$130,0)+3,1)*12</f>
        <v>6000</v>
      </c>
      <c r="H1312" s="7">
        <f>(INDEX('Project Pipeline'!$B$8:$B$130,MATCH($B1312,'Project Pipeline'!$A$7:$A$130,0)+6,1)*INDEX('Project Pipeline'!$B$8:$B$130,MATCH($B1312,'Project Pipeline'!$A$7:$A$130,0)+13,1)+INDEX('Project Pipeline'!$B$8:$B$130,MATCH($B1312,'Project Pipeline'!$A$7:$A$130,0)+7,1)*(INDEX('Project Pipeline'!$B$8:$B$130,MATCH($B1312,'Project Pipeline'!$A$7:$A$130,0)+14,1)-INDEX('Project Pipeline'!$B$8:$B$130,MATCH($B1312,'Project Pipeline'!$A$7:$A$130,0)+13,1)))/INDEX('Project Pipeline'!$B$8:$B$130,MATCH($B1312,'Project Pipeline'!$A$7:$A$130,0)+14,1)</f>
        <v>0.75</v>
      </c>
      <c r="I1312" s="6">
        <f>INDEX('Project Pipeline'!$B$8:$B$130,MATCH($B1312,'Project Pipeline'!$A$7:$A$130,0)+13,1)</f>
        <v>71.513178015521419</v>
      </c>
      <c r="J1312" s="6">
        <f>INDEX('Project Pipeline'!$B$8:$B$130,MATCH($B1312,'Project Pipeline'!$A$7:$A$130,0)+14,1)</f>
        <v>96</v>
      </c>
    </row>
    <row r="1313" spans="1:10" x14ac:dyDescent="0.2">
      <c r="A1313" s="604">
        <f t="shared" si="191"/>
        <v>65</v>
      </c>
      <c r="B1313" s="604" t="s">
        <v>463</v>
      </c>
      <c r="C1313" s="2">
        <f t="shared" si="192"/>
        <v>5</v>
      </c>
      <c r="D1313" s="28" t="str">
        <f t="shared" si="187"/>
        <v>065-005</v>
      </c>
      <c r="E1313" s="604">
        <f t="shared" si="190"/>
        <v>58</v>
      </c>
      <c r="F1313" s="32">
        <f>INDEX('Project Pipeline'!$B$8:$B$130,MATCH($B1313,'Project Pipeline'!$A$7:$A$130,0),1)</f>
        <v>20000</v>
      </c>
      <c r="G1313" s="32">
        <f>INDEX('Project Pipeline'!$B$8:$B$130,MATCH($B1313,'Project Pipeline'!$A$7:$A$130,0)+3,1)*12</f>
        <v>30000</v>
      </c>
      <c r="H1313" s="7">
        <f>(INDEX('Project Pipeline'!$B$8:$B$130,MATCH($B1313,'Project Pipeline'!$A$7:$A$130,0)+6,1)*INDEX('Project Pipeline'!$B$8:$B$130,MATCH($B1313,'Project Pipeline'!$A$7:$A$130,0)+13,1)+INDEX('Project Pipeline'!$B$8:$B$130,MATCH($B1313,'Project Pipeline'!$A$7:$A$130,0)+7,1)*(INDEX('Project Pipeline'!$B$8:$B$130,MATCH($B1313,'Project Pipeline'!$A$7:$A$130,0)+14,1)-INDEX('Project Pipeline'!$B$8:$B$130,MATCH($B1313,'Project Pipeline'!$A$7:$A$130,0)+13,1)))/INDEX('Project Pipeline'!$B$8:$B$130,MATCH($B1313,'Project Pipeline'!$A$7:$A$130,0)+14,1)</f>
        <v>0.75</v>
      </c>
      <c r="I1313" s="6">
        <f>INDEX('Project Pipeline'!$B$8:$B$130,MATCH($B1313,'Project Pipeline'!$A$7:$A$130,0)+13,1)</f>
        <v>28.691659673197091</v>
      </c>
      <c r="J1313" s="6">
        <f>INDEX('Project Pipeline'!$B$8:$B$130,MATCH($B1313,'Project Pipeline'!$A$7:$A$130,0)+14,1)</f>
        <v>60</v>
      </c>
    </row>
    <row r="1314" spans="1:10" x14ac:dyDescent="0.2">
      <c r="A1314" s="604">
        <f t="shared" si="191"/>
        <v>65</v>
      </c>
      <c r="B1314" s="604" t="s">
        <v>463</v>
      </c>
      <c r="C1314" s="2">
        <f t="shared" si="192"/>
        <v>6</v>
      </c>
      <c r="D1314" s="28" t="str">
        <f t="shared" si="187"/>
        <v>065-006</v>
      </c>
      <c r="E1314" s="604">
        <f t="shared" si="190"/>
        <v>58</v>
      </c>
      <c r="F1314" s="32">
        <f>INDEX('Project Pipeline'!$B$8:$B$130,MATCH($B1314,'Project Pipeline'!$A$7:$A$130,0),1)</f>
        <v>20000</v>
      </c>
      <c r="G1314" s="32">
        <f>INDEX('Project Pipeline'!$B$8:$B$130,MATCH($B1314,'Project Pipeline'!$A$7:$A$130,0)+3,1)*12</f>
        <v>30000</v>
      </c>
      <c r="H1314" s="7">
        <f>(INDEX('Project Pipeline'!$B$8:$B$130,MATCH($B1314,'Project Pipeline'!$A$7:$A$130,0)+6,1)*INDEX('Project Pipeline'!$B$8:$B$130,MATCH($B1314,'Project Pipeline'!$A$7:$A$130,0)+13,1)+INDEX('Project Pipeline'!$B$8:$B$130,MATCH($B1314,'Project Pipeline'!$A$7:$A$130,0)+7,1)*(INDEX('Project Pipeline'!$B$8:$B$130,MATCH($B1314,'Project Pipeline'!$A$7:$A$130,0)+14,1)-INDEX('Project Pipeline'!$B$8:$B$130,MATCH($B1314,'Project Pipeline'!$A$7:$A$130,0)+13,1)))/INDEX('Project Pipeline'!$B$8:$B$130,MATCH($B1314,'Project Pipeline'!$A$7:$A$130,0)+14,1)</f>
        <v>0.75</v>
      </c>
      <c r="I1314" s="6">
        <f>INDEX('Project Pipeline'!$B$8:$B$130,MATCH($B1314,'Project Pipeline'!$A$7:$A$130,0)+13,1)</f>
        <v>28.691659673197091</v>
      </c>
      <c r="J1314" s="6">
        <f>INDEX('Project Pipeline'!$B$8:$B$130,MATCH($B1314,'Project Pipeline'!$A$7:$A$130,0)+14,1)</f>
        <v>60</v>
      </c>
    </row>
    <row r="1315" spans="1:10" x14ac:dyDescent="0.2">
      <c r="A1315" s="604">
        <f t="shared" si="191"/>
        <v>65</v>
      </c>
      <c r="B1315" s="604" t="s">
        <v>463</v>
      </c>
      <c r="C1315" s="2">
        <f t="shared" si="192"/>
        <v>7</v>
      </c>
      <c r="D1315" s="28" t="str">
        <f t="shared" si="187"/>
        <v>065-007</v>
      </c>
      <c r="E1315" s="604">
        <f t="shared" si="190"/>
        <v>59</v>
      </c>
      <c r="F1315" s="32">
        <f>INDEX('Project Pipeline'!$B$8:$B$130,MATCH($B1315,'Project Pipeline'!$A$7:$A$130,0),1)</f>
        <v>20000</v>
      </c>
      <c r="G1315" s="32">
        <f>INDEX('Project Pipeline'!$B$8:$B$130,MATCH($B1315,'Project Pipeline'!$A$7:$A$130,0)+3,1)*12</f>
        <v>30000</v>
      </c>
      <c r="H1315" s="7">
        <f>(INDEX('Project Pipeline'!$B$8:$B$130,MATCH($B1315,'Project Pipeline'!$A$7:$A$130,0)+6,1)*INDEX('Project Pipeline'!$B$8:$B$130,MATCH($B1315,'Project Pipeline'!$A$7:$A$130,0)+13,1)+INDEX('Project Pipeline'!$B$8:$B$130,MATCH($B1315,'Project Pipeline'!$A$7:$A$130,0)+7,1)*(INDEX('Project Pipeline'!$B$8:$B$130,MATCH($B1315,'Project Pipeline'!$A$7:$A$130,0)+14,1)-INDEX('Project Pipeline'!$B$8:$B$130,MATCH($B1315,'Project Pipeline'!$A$7:$A$130,0)+13,1)))/INDEX('Project Pipeline'!$B$8:$B$130,MATCH($B1315,'Project Pipeline'!$A$7:$A$130,0)+14,1)</f>
        <v>0.75</v>
      </c>
      <c r="I1315" s="6">
        <f>INDEX('Project Pipeline'!$B$8:$B$130,MATCH($B1315,'Project Pipeline'!$A$7:$A$130,0)+13,1)</f>
        <v>28.691659673197091</v>
      </c>
      <c r="J1315" s="6">
        <f>INDEX('Project Pipeline'!$B$8:$B$130,MATCH($B1315,'Project Pipeline'!$A$7:$A$130,0)+14,1)</f>
        <v>60</v>
      </c>
    </row>
    <row r="1316" spans="1:10" x14ac:dyDescent="0.2">
      <c r="A1316" s="604">
        <f t="shared" si="191"/>
        <v>65</v>
      </c>
      <c r="B1316" s="604" t="s">
        <v>463</v>
      </c>
      <c r="C1316" s="2">
        <f t="shared" si="192"/>
        <v>8</v>
      </c>
      <c r="D1316" s="28" t="str">
        <f t="shared" si="187"/>
        <v>065-008</v>
      </c>
      <c r="E1316" s="604">
        <f t="shared" si="190"/>
        <v>59</v>
      </c>
      <c r="F1316" s="32">
        <f>INDEX('Project Pipeline'!$B$8:$B$130,MATCH($B1316,'Project Pipeline'!$A$7:$A$130,0),1)</f>
        <v>20000</v>
      </c>
      <c r="G1316" s="32">
        <f>INDEX('Project Pipeline'!$B$8:$B$130,MATCH($B1316,'Project Pipeline'!$A$7:$A$130,0)+3,1)*12</f>
        <v>30000</v>
      </c>
      <c r="H1316" s="7">
        <f>(INDEX('Project Pipeline'!$B$8:$B$130,MATCH($B1316,'Project Pipeline'!$A$7:$A$130,0)+6,1)*INDEX('Project Pipeline'!$B$8:$B$130,MATCH($B1316,'Project Pipeline'!$A$7:$A$130,0)+13,1)+INDEX('Project Pipeline'!$B$8:$B$130,MATCH($B1316,'Project Pipeline'!$A$7:$A$130,0)+7,1)*(INDEX('Project Pipeline'!$B$8:$B$130,MATCH($B1316,'Project Pipeline'!$A$7:$A$130,0)+14,1)-INDEX('Project Pipeline'!$B$8:$B$130,MATCH($B1316,'Project Pipeline'!$A$7:$A$130,0)+13,1)))/INDEX('Project Pipeline'!$B$8:$B$130,MATCH($B1316,'Project Pipeline'!$A$7:$A$130,0)+14,1)</f>
        <v>0.75</v>
      </c>
      <c r="I1316" s="6">
        <f>INDEX('Project Pipeline'!$B$8:$B$130,MATCH($B1316,'Project Pipeline'!$A$7:$A$130,0)+13,1)</f>
        <v>28.691659673197091</v>
      </c>
      <c r="J1316" s="6">
        <f>INDEX('Project Pipeline'!$B$8:$B$130,MATCH($B1316,'Project Pipeline'!$A$7:$A$130,0)+14,1)</f>
        <v>60</v>
      </c>
    </row>
    <row r="1317" spans="1:10" x14ac:dyDescent="0.2">
      <c r="A1317" s="604">
        <f t="shared" si="191"/>
        <v>65</v>
      </c>
      <c r="B1317" s="604" t="s">
        <v>464</v>
      </c>
      <c r="C1317" s="2">
        <f t="shared" si="192"/>
        <v>9</v>
      </c>
      <c r="D1317" s="28" t="str">
        <f t="shared" si="187"/>
        <v>065-009</v>
      </c>
      <c r="E1317" s="604">
        <f t="shared" si="190"/>
        <v>50</v>
      </c>
      <c r="F1317" s="32">
        <f>INDEX('Project Pipeline'!$B$8:$B$130,MATCH($B1317,'Project Pipeline'!$A$7:$A$130,0),1)</f>
        <v>10000</v>
      </c>
      <c r="G1317" s="32">
        <f>INDEX('Project Pipeline'!$B$8:$B$130,MATCH($B1317,'Project Pipeline'!$A$7:$A$130,0)+3,1)*12</f>
        <v>4800</v>
      </c>
      <c r="H1317" s="7">
        <f>(INDEX('Project Pipeline'!$B$8:$B$130,MATCH($B1317,'Project Pipeline'!$A$7:$A$130,0)+6,1)*INDEX('Project Pipeline'!$B$8:$B$130,MATCH($B1317,'Project Pipeline'!$A$7:$A$130,0)+13,1)+INDEX('Project Pipeline'!$B$8:$B$130,MATCH($B1317,'Project Pipeline'!$A$7:$A$130,0)+7,1)*(INDEX('Project Pipeline'!$B$8:$B$130,MATCH($B1317,'Project Pipeline'!$A$7:$A$130,0)+14,1)-INDEX('Project Pipeline'!$B$8:$B$130,MATCH($B1317,'Project Pipeline'!$A$7:$A$130,0)+13,1)))/INDEX('Project Pipeline'!$B$8:$B$130,MATCH($B1317,'Project Pipeline'!$A$7:$A$130,0)+14,1)</f>
        <v>0.75</v>
      </c>
      <c r="I1317" s="6">
        <f>INDEX('Project Pipeline'!$B$8:$B$130,MATCH($B1317,'Project Pipeline'!$A$7:$A$130,0)+13,1)</f>
        <v>57.680135957776329</v>
      </c>
      <c r="J1317" s="6">
        <f>INDEX('Project Pipeline'!$B$8:$B$130,MATCH($B1317,'Project Pipeline'!$A$7:$A$130,0)+14,1)</f>
        <v>60</v>
      </c>
    </row>
    <row r="1318" spans="1:10" x14ac:dyDescent="0.2">
      <c r="A1318" s="604">
        <f t="shared" si="191"/>
        <v>65</v>
      </c>
      <c r="B1318" s="604" t="s">
        <v>464</v>
      </c>
      <c r="C1318" s="2">
        <f t="shared" si="192"/>
        <v>10</v>
      </c>
      <c r="D1318" s="28" t="str">
        <f t="shared" si="187"/>
        <v>065-010</v>
      </c>
      <c r="E1318" s="604">
        <f t="shared" si="190"/>
        <v>53</v>
      </c>
      <c r="F1318" s="32">
        <f>INDEX('Project Pipeline'!$B$8:$B$130,MATCH($B1318,'Project Pipeline'!$A$7:$A$130,0),1)</f>
        <v>10000</v>
      </c>
      <c r="G1318" s="32">
        <f>INDEX('Project Pipeline'!$B$8:$B$130,MATCH($B1318,'Project Pipeline'!$A$7:$A$130,0)+3,1)*12</f>
        <v>4800</v>
      </c>
      <c r="H1318" s="7">
        <f>(INDEX('Project Pipeline'!$B$8:$B$130,MATCH($B1318,'Project Pipeline'!$A$7:$A$130,0)+6,1)*INDEX('Project Pipeline'!$B$8:$B$130,MATCH($B1318,'Project Pipeline'!$A$7:$A$130,0)+13,1)+INDEX('Project Pipeline'!$B$8:$B$130,MATCH($B1318,'Project Pipeline'!$A$7:$A$130,0)+7,1)*(INDEX('Project Pipeline'!$B$8:$B$130,MATCH($B1318,'Project Pipeline'!$A$7:$A$130,0)+14,1)-INDEX('Project Pipeline'!$B$8:$B$130,MATCH($B1318,'Project Pipeline'!$A$7:$A$130,0)+13,1)))/INDEX('Project Pipeline'!$B$8:$B$130,MATCH($B1318,'Project Pipeline'!$A$7:$A$130,0)+14,1)</f>
        <v>0.75</v>
      </c>
      <c r="I1318" s="6">
        <f>INDEX('Project Pipeline'!$B$8:$B$130,MATCH($B1318,'Project Pipeline'!$A$7:$A$130,0)+13,1)</f>
        <v>57.680135957776329</v>
      </c>
      <c r="J1318" s="6">
        <f>INDEX('Project Pipeline'!$B$8:$B$130,MATCH($B1318,'Project Pipeline'!$A$7:$A$130,0)+14,1)</f>
        <v>60</v>
      </c>
    </row>
    <row r="1319" spans="1:10" x14ac:dyDescent="0.2">
      <c r="A1319" s="604">
        <f t="shared" si="191"/>
        <v>65</v>
      </c>
      <c r="B1319" s="604" t="s">
        <v>464</v>
      </c>
      <c r="C1319" s="2">
        <f t="shared" si="192"/>
        <v>11</v>
      </c>
      <c r="D1319" s="28" t="str">
        <f t="shared" si="187"/>
        <v>065-011</v>
      </c>
      <c r="E1319" s="604">
        <f t="shared" si="190"/>
        <v>56</v>
      </c>
      <c r="F1319" s="32">
        <f>INDEX('Project Pipeline'!$B$8:$B$130,MATCH($B1319,'Project Pipeline'!$A$7:$A$130,0),1)</f>
        <v>10000</v>
      </c>
      <c r="G1319" s="32">
        <f>INDEX('Project Pipeline'!$B$8:$B$130,MATCH($B1319,'Project Pipeline'!$A$7:$A$130,0)+3,1)*12</f>
        <v>4800</v>
      </c>
      <c r="H1319" s="7">
        <f>(INDEX('Project Pipeline'!$B$8:$B$130,MATCH($B1319,'Project Pipeline'!$A$7:$A$130,0)+6,1)*INDEX('Project Pipeline'!$B$8:$B$130,MATCH($B1319,'Project Pipeline'!$A$7:$A$130,0)+13,1)+INDEX('Project Pipeline'!$B$8:$B$130,MATCH($B1319,'Project Pipeline'!$A$7:$A$130,0)+7,1)*(INDEX('Project Pipeline'!$B$8:$B$130,MATCH($B1319,'Project Pipeline'!$A$7:$A$130,0)+14,1)-INDEX('Project Pipeline'!$B$8:$B$130,MATCH($B1319,'Project Pipeline'!$A$7:$A$130,0)+13,1)))/INDEX('Project Pipeline'!$B$8:$B$130,MATCH($B1319,'Project Pipeline'!$A$7:$A$130,0)+14,1)</f>
        <v>0.75</v>
      </c>
      <c r="I1319" s="6">
        <f>INDEX('Project Pipeline'!$B$8:$B$130,MATCH($B1319,'Project Pipeline'!$A$7:$A$130,0)+13,1)</f>
        <v>57.680135957776329</v>
      </c>
      <c r="J1319" s="6">
        <f>INDEX('Project Pipeline'!$B$8:$B$130,MATCH($B1319,'Project Pipeline'!$A$7:$A$130,0)+14,1)</f>
        <v>60</v>
      </c>
    </row>
    <row r="1320" spans="1:10" x14ac:dyDescent="0.2">
      <c r="A1320" s="604">
        <f t="shared" si="191"/>
        <v>65</v>
      </c>
      <c r="B1320" s="604" t="s">
        <v>464</v>
      </c>
      <c r="C1320" s="2">
        <f t="shared" si="192"/>
        <v>12</v>
      </c>
      <c r="D1320" s="28" t="str">
        <f t="shared" si="187"/>
        <v>065-012</v>
      </c>
      <c r="E1320" s="604">
        <f t="shared" si="190"/>
        <v>59</v>
      </c>
      <c r="F1320" s="32">
        <f>INDEX('Project Pipeline'!$B$8:$B$130,MATCH($B1320,'Project Pipeline'!$A$7:$A$130,0),1)</f>
        <v>10000</v>
      </c>
      <c r="G1320" s="32">
        <f>INDEX('Project Pipeline'!$B$8:$B$130,MATCH($B1320,'Project Pipeline'!$A$7:$A$130,0)+3,1)*12</f>
        <v>4800</v>
      </c>
      <c r="H1320" s="7">
        <f>(INDEX('Project Pipeline'!$B$8:$B$130,MATCH($B1320,'Project Pipeline'!$A$7:$A$130,0)+6,1)*INDEX('Project Pipeline'!$B$8:$B$130,MATCH($B1320,'Project Pipeline'!$A$7:$A$130,0)+13,1)+INDEX('Project Pipeline'!$B$8:$B$130,MATCH($B1320,'Project Pipeline'!$A$7:$A$130,0)+7,1)*(INDEX('Project Pipeline'!$B$8:$B$130,MATCH($B1320,'Project Pipeline'!$A$7:$A$130,0)+14,1)-INDEX('Project Pipeline'!$B$8:$B$130,MATCH($B1320,'Project Pipeline'!$A$7:$A$130,0)+13,1)))/INDEX('Project Pipeline'!$B$8:$B$130,MATCH($B1320,'Project Pipeline'!$A$7:$A$130,0)+14,1)</f>
        <v>0.75</v>
      </c>
      <c r="I1320" s="6">
        <f>INDEX('Project Pipeline'!$B$8:$B$130,MATCH($B1320,'Project Pipeline'!$A$7:$A$130,0)+13,1)</f>
        <v>57.680135957776329</v>
      </c>
      <c r="J1320" s="6">
        <f>INDEX('Project Pipeline'!$B$8:$B$130,MATCH($B1320,'Project Pipeline'!$A$7:$A$130,0)+14,1)</f>
        <v>60</v>
      </c>
    </row>
    <row r="1321" spans="1:10" x14ac:dyDescent="0.2">
      <c r="A1321" s="604">
        <f t="shared" si="191"/>
        <v>65</v>
      </c>
      <c r="B1321" s="604" t="s">
        <v>14</v>
      </c>
      <c r="C1321" s="2">
        <f t="shared" si="192"/>
        <v>13</v>
      </c>
      <c r="D1321" s="28" t="str">
        <f t="shared" si="187"/>
        <v>065-013</v>
      </c>
      <c r="E1321" s="604">
        <f t="shared" si="190"/>
        <v>50</v>
      </c>
      <c r="F1321" s="32">
        <f>INDEX('Project Pipeline'!$B$8:$B$130,MATCH($B1321,'Project Pipeline'!$A$7:$A$130,0),1)</f>
        <v>2000</v>
      </c>
      <c r="G1321" s="32">
        <f>INDEX('Project Pipeline'!$B$8:$B$130,MATCH($B1321,'Project Pipeline'!$A$7:$A$130,0)+3,1)*12</f>
        <v>2400</v>
      </c>
      <c r="H1321" s="7">
        <f>(INDEX('Project Pipeline'!$B$8:$B$130,MATCH($B1321,'Project Pipeline'!$A$7:$A$130,0)+6,1)*INDEX('Project Pipeline'!$B$8:$B$130,MATCH($B1321,'Project Pipeline'!$A$7:$A$130,0)+13,1)+INDEX('Project Pipeline'!$B$8:$B$130,MATCH($B1321,'Project Pipeline'!$A$7:$A$130,0)+7,1)*(INDEX('Project Pipeline'!$B$8:$B$130,MATCH($B1321,'Project Pipeline'!$A$7:$A$130,0)+14,1)-INDEX('Project Pipeline'!$B$8:$B$130,MATCH($B1321,'Project Pipeline'!$A$7:$A$130,0)+13,1)))/INDEX('Project Pipeline'!$B$8:$B$130,MATCH($B1321,'Project Pipeline'!$A$7:$A$130,0)+14,1)</f>
        <v>0.75</v>
      </c>
      <c r="I1321" s="6">
        <f>INDEX('Project Pipeline'!$B$8:$B$130,MATCH($B1321,'Project Pipeline'!$A$7:$A$130,0)+13,1)</f>
        <v>21.124739598583997</v>
      </c>
      <c r="J1321" s="6">
        <f>INDEX('Project Pipeline'!$B$8:$B$130,MATCH($B1321,'Project Pipeline'!$A$7:$A$130,0)+14,1)</f>
        <v>60</v>
      </c>
    </row>
    <row r="1322" spans="1:10" x14ac:dyDescent="0.2">
      <c r="A1322" s="604">
        <f t="shared" si="191"/>
        <v>65</v>
      </c>
      <c r="B1322" s="604" t="s">
        <v>14</v>
      </c>
      <c r="C1322" s="2">
        <f t="shared" si="192"/>
        <v>14</v>
      </c>
      <c r="D1322" s="28" t="str">
        <f t="shared" si="187"/>
        <v>065-014</v>
      </c>
      <c r="E1322" s="604">
        <f t="shared" si="190"/>
        <v>52</v>
      </c>
      <c r="F1322" s="32">
        <f>INDEX('Project Pipeline'!$B$8:$B$130,MATCH($B1322,'Project Pipeline'!$A$7:$A$130,0),1)</f>
        <v>2000</v>
      </c>
      <c r="G1322" s="32">
        <f>INDEX('Project Pipeline'!$B$8:$B$130,MATCH($B1322,'Project Pipeline'!$A$7:$A$130,0)+3,1)*12</f>
        <v>2400</v>
      </c>
      <c r="H1322" s="7">
        <f>(INDEX('Project Pipeline'!$B$8:$B$130,MATCH($B1322,'Project Pipeline'!$A$7:$A$130,0)+6,1)*INDEX('Project Pipeline'!$B$8:$B$130,MATCH($B1322,'Project Pipeline'!$A$7:$A$130,0)+13,1)+INDEX('Project Pipeline'!$B$8:$B$130,MATCH($B1322,'Project Pipeline'!$A$7:$A$130,0)+7,1)*(INDEX('Project Pipeline'!$B$8:$B$130,MATCH($B1322,'Project Pipeline'!$A$7:$A$130,0)+14,1)-INDEX('Project Pipeline'!$B$8:$B$130,MATCH($B1322,'Project Pipeline'!$A$7:$A$130,0)+13,1)))/INDEX('Project Pipeline'!$B$8:$B$130,MATCH($B1322,'Project Pipeline'!$A$7:$A$130,0)+14,1)</f>
        <v>0.75</v>
      </c>
      <c r="I1322" s="6">
        <f>INDEX('Project Pipeline'!$B$8:$B$130,MATCH($B1322,'Project Pipeline'!$A$7:$A$130,0)+13,1)</f>
        <v>21.124739598583997</v>
      </c>
      <c r="J1322" s="6">
        <f>INDEX('Project Pipeline'!$B$8:$B$130,MATCH($B1322,'Project Pipeline'!$A$7:$A$130,0)+14,1)</f>
        <v>60</v>
      </c>
    </row>
    <row r="1323" spans="1:10" x14ac:dyDescent="0.2">
      <c r="A1323" s="604">
        <f t="shared" si="191"/>
        <v>65</v>
      </c>
      <c r="B1323" s="604" t="s">
        <v>14</v>
      </c>
      <c r="C1323" s="2">
        <f t="shared" si="192"/>
        <v>15</v>
      </c>
      <c r="D1323" s="28" t="str">
        <f t="shared" si="187"/>
        <v>065-015</v>
      </c>
      <c r="E1323" s="604">
        <f t="shared" si="190"/>
        <v>54</v>
      </c>
      <c r="F1323" s="32">
        <f>INDEX('Project Pipeline'!$B$8:$B$130,MATCH($B1323,'Project Pipeline'!$A$7:$A$130,0),1)</f>
        <v>2000</v>
      </c>
      <c r="G1323" s="32">
        <f>INDEX('Project Pipeline'!$B$8:$B$130,MATCH($B1323,'Project Pipeline'!$A$7:$A$130,0)+3,1)*12</f>
        <v>2400</v>
      </c>
      <c r="H1323" s="7">
        <f>(INDEX('Project Pipeline'!$B$8:$B$130,MATCH($B1323,'Project Pipeline'!$A$7:$A$130,0)+6,1)*INDEX('Project Pipeline'!$B$8:$B$130,MATCH($B1323,'Project Pipeline'!$A$7:$A$130,0)+13,1)+INDEX('Project Pipeline'!$B$8:$B$130,MATCH($B1323,'Project Pipeline'!$A$7:$A$130,0)+7,1)*(INDEX('Project Pipeline'!$B$8:$B$130,MATCH($B1323,'Project Pipeline'!$A$7:$A$130,0)+14,1)-INDEX('Project Pipeline'!$B$8:$B$130,MATCH($B1323,'Project Pipeline'!$A$7:$A$130,0)+13,1)))/INDEX('Project Pipeline'!$B$8:$B$130,MATCH($B1323,'Project Pipeline'!$A$7:$A$130,0)+14,1)</f>
        <v>0.75</v>
      </c>
      <c r="I1323" s="6">
        <f>INDEX('Project Pipeline'!$B$8:$B$130,MATCH($B1323,'Project Pipeline'!$A$7:$A$130,0)+13,1)</f>
        <v>21.124739598583997</v>
      </c>
      <c r="J1323" s="6">
        <f>INDEX('Project Pipeline'!$B$8:$B$130,MATCH($B1323,'Project Pipeline'!$A$7:$A$130,0)+14,1)</f>
        <v>60</v>
      </c>
    </row>
    <row r="1324" spans="1:10" x14ac:dyDescent="0.2">
      <c r="A1324" s="604">
        <f t="shared" si="191"/>
        <v>65</v>
      </c>
      <c r="B1324" s="604" t="s">
        <v>14</v>
      </c>
      <c r="C1324" s="2">
        <f t="shared" si="192"/>
        <v>16</v>
      </c>
      <c r="D1324" s="28" t="str">
        <f t="shared" si="187"/>
        <v>065-016</v>
      </c>
      <c r="E1324" s="604">
        <f t="shared" si="190"/>
        <v>56</v>
      </c>
      <c r="F1324" s="32">
        <f>INDEX('Project Pipeline'!$B$8:$B$130,MATCH($B1324,'Project Pipeline'!$A$7:$A$130,0),1)</f>
        <v>2000</v>
      </c>
      <c r="G1324" s="32">
        <f>INDEX('Project Pipeline'!$B$8:$B$130,MATCH($B1324,'Project Pipeline'!$A$7:$A$130,0)+3,1)*12</f>
        <v>2400</v>
      </c>
      <c r="H1324" s="7">
        <f>(INDEX('Project Pipeline'!$B$8:$B$130,MATCH($B1324,'Project Pipeline'!$A$7:$A$130,0)+6,1)*INDEX('Project Pipeline'!$B$8:$B$130,MATCH($B1324,'Project Pipeline'!$A$7:$A$130,0)+13,1)+INDEX('Project Pipeline'!$B$8:$B$130,MATCH($B1324,'Project Pipeline'!$A$7:$A$130,0)+7,1)*(INDEX('Project Pipeline'!$B$8:$B$130,MATCH($B1324,'Project Pipeline'!$A$7:$A$130,0)+14,1)-INDEX('Project Pipeline'!$B$8:$B$130,MATCH($B1324,'Project Pipeline'!$A$7:$A$130,0)+13,1)))/INDEX('Project Pipeline'!$B$8:$B$130,MATCH($B1324,'Project Pipeline'!$A$7:$A$130,0)+14,1)</f>
        <v>0.75</v>
      </c>
      <c r="I1324" s="6">
        <f>INDEX('Project Pipeline'!$B$8:$B$130,MATCH($B1324,'Project Pipeline'!$A$7:$A$130,0)+13,1)</f>
        <v>21.124739598583997</v>
      </c>
      <c r="J1324" s="6">
        <f>INDEX('Project Pipeline'!$B$8:$B$130,MATCH($B1324,'Project Pipeline'!$A$7:$A$130,0)+14,1)</f>
        <v>60</v>
      </c>
    </row>
    <row r="1325" spans="1:10" x14ac:dyDescent="0.2">
      <c r="A1325" s="604">
        <f t="shared" si="191"/>
        <v>65</v>
      </c>
      <c r="B1325" s="604" t="s">
        <v>14</v>
      </c>
      <c r="C1325" s="2">
        <f t="shared" si="192"/>
        <v>17</v>
      </c>
      <c r="D1325" s="28" t="str">
        <f t="shared" si="187"/>
        <v>065-017</v>
      </c>
      <c r="E1325" s="604">
        <f t="shared" si="190"/>
        <v>58</v>
      </c>
      <c r="F1325" s="32">
        <f>INDEX('Project Pipeline'!$B$8:$B$130,MATCH($B1325,'Project Pipeline'!$A$7:$A$130,0),1)</f>
        <v>2000</v>
      </c>
      <c r="G1325" s="32">
        <f>INDEX('Project Pipeline'!$B$8:$B$130,MATCH($B1325,'Project Pipeline'!$A$7:$A$130,0)+3,1)*12</f>
        <v>2400</v>
      </c>
      <c r="H1325" s="7">
        <f>(INDEX('Project Pipeline'!$B$8:$B$130,MATCH($B1325,'Project Pipeline'!$A$7:$A$130,0)+6,1)*INDEX('Project Pipeline'!$B$8:$B$130,MATCH($B1325,'Project Pipeline'!$A$7:$A$130,0)+13,1)+INDEX('Project Pipeline'!$B$8:$B$130,MATCH($B1325,'Project Pipeline'!$A$7:$A$130,0)+7,1)*(INDEX('Project Pipeline'!$B$8:$B$130,MATCH($B1325,'Project Pipeline'!$A$7:$A$130,0)+14,1)-INDEX('Project Pipeline'!$B$8:$B$130,MATCH($B1325,'Project Pipeline'!$A$7:$A$130,0)+13,1)))/INDEX('Project Pipeline'!$B$8:$B$130,MATCH($B1325,'Project Pipeline'!$A$7:$A$130,0)+14,1)</f>
        <v>0.75</v>
      </c>
      <c r="I1325" s="6">
        <f>INDEX('Project Pipeline'!$B$8:$B$130,MATCH($B1325,'Project Pipeline'!$A$7:$A$130,0)+13,1)</f>
        <v>21.124739598583997</v>
      </c>
      <c r="J1325" s="6">
        <f>INDEX('Project Pipeline'!$B$8:$B$130,MATCH($B1325,'Project Pipeline'!$A$7:$A$130,0)+14,1)</f>
        <v>60</v>
      </c>
    </row>
    <row r="1326" spans="1:10" x14ac:dyDescent="0.2">
      <c r="A1326" s="604">
        <f t="shared" si="191"/>
        <v>65</v>
      </c>
      <c r="B1326" s="604" t="s">
        <v>14</v>
      </c>
      <c r="C1326" s="2">
        <f t="shared" si="192"/>
        <v>18</v>
      </c>
      <c r="D1326" s="28" t="str">
        <f t="shared" si="187"/>
        <v>065-018</v>
      </c>
      <c r="E1326" s="604">
        <f t="shared" si="190"/>
        <v>60</v>
      </c>
      <c r="F1326" s="32">
        <f>INDEX('Project Pipeline'!$B$8:$B$130,MATCH($B1326,'Project Pipeline'!$A$7:$A$130,0),1)</f>
        <v>2000</v>
      </c>
      <c r="G1326" s="32">
        <f>INDEX('Project Pipeline'!$B$8:$B$130,MATCH($B1326,'Project Pipeline'!$A$7:$A$130,0)+3,1)*12</f>
        <v>2400</v>
      </c>
      <c r="H1326" s="7">
        <f>(INDEX('Project Pipeline'!$B$8:$B$130,MATCH($B1326,'Project Pipeline'!$A$7:$A$130,0)+6,1)*INDEX('Project Pipeline'!$B$8:$B$130,MATCH($B1326,'Project Pipeline'!$A$7:$A$130,0)+13,1)+INDEX('Project Pipeline'!$B$8:$B$130,MATCH($B1326,'Project Pipeline'!$A$7:$A$130,0)+7,1)*(INDEX('Project Pipeline'!$B$8:$B$130,MATCH($B1326,'Project Pipeline'!$A$7:$A$130,0)+14,1)-INDEX('Project Pipeline'!$B$8:$B$130,MATCH($B1326,'Project Pipeline'!$A$7:$A$130,0)+13,1)))/INDEX('Project Pipeline'!$B$8:$B$130,MATCH($B1326,'Project Pipeline'!$A$7:$A$130,0)+14,1)</f>
        <v>0.75</v>
      </c>
      <c r="I1326" s="6">
        <f>INDEX('Project Pipeline'!$B$8:$B$130,MATCH($B1326,'Project Pipeline'!$A$7:$A$130,0)+13,1)</f>
        <v>21.124739598583997</v>
      </c>
      <c r="J1326" s="6">
        <f>INDEX('Project Pipeline'!$B$8:$B$130,MATCH($B1326,'Project Pipeline'!$A$7:$A$130,0)+14,1)</f>
        <v>60</v>
      </c>
    </row>
    <row r="1327" spans="1:10" x14ac:dyDescent="0.2">
      <c r="A1327" s="604">
        <f t="shared" si="191"/>
        <v>65</v>
      </c>
      <c r="B1327" s="604" t="s">
        <v>41</v>
      </c>
      <c r="C1327" s="2">
        <f t="shared" si="192"/>
        <v>19</v>
      </c>
      <c r="D1327" s="28" t="str">
        <f t="shared" si="187"/>
        <v>065-019</v>
      </c>
      <c r="E1327" s="604">
        <f t="shared" si="190"/>
        <v>54</v>
      </c>
      <c r="F1327" s="32">
        <f>INDEX('Project Pipeline'!$B$8:$B$130,MATCH($B1327,'Project Pipeline'!$A$7:$A$130,0),1)</f>
        <v>25000</v>
      </c>
      <c r="G1327" s="32">
        <f>INDEX('Project Pipeline'!$B$8:$B$130,MATCH($B1327,'Project Pipeline'!$A$7:$A$130,0)+3,1)*12</f>
        <v>24000</v>
      </c>
      <c r="H1327" s="7">
        <f>(INDEX('Project Pipeline'!$B$8:$B$130,MATCH($B1327,'Project Pipeline'!$A$7:$A$130,0)+6,1)*INDEX('Project Pipeline'!$B$8:$B$130,MATCH($B1327,'Project Pipeline'!$A$7:$A$130,0)+13,1)+INDEX('Project Pipeline'!$B$8:$B$130,MATCH($B1327,'Project Pipeline'!$A$7:$A$130,0)+7,1)*(INDEX('Project Pipeline'!$B$8:$B$130,MATCH($B1327,'Project Pipeline'!$A$7:$A$130,0)+14,1)-INDEX('Project Pipeline'!$B$8:$B$130,MATCH($B1327,'Project Pipeline'!$A$7:$A$130,0)+13,1)))/INDEX('Project Pipeline'!$B$8:$B$130,MATCH($B1327,'Project Pipeline'!$A$7:$A$130,0)+14,1)</f>
        <v>0.74999999999999989</v>
      </c>
      <c r="I1327" s="6">
        <f>INDEX('Project Pipeline'!$B$8:$B$130,MATCH($B1327,'Project Pipeline'!$A$7:$A$130,0)+13,1)</f>
        <v>26.772988721793375</v>
      </c>
      <c r="J1327" s="6">
        <f>INDEX('Project Pipeline'!$B$8:$B$130,MATCH($B1327,'Project Pipeline'!$A$7:$A$130,0)+14,1)</f>
        <v>120</v>
      </c>
    </row>
    <row r="1328" spans="1:10" x14ac:dyDescent="0.2">
      <c r="A1328" s="604">
        <f t="shared" si="191"/>
        <v>65</v>
      </c>
      <c r="B1328" s="604" t="s">
        <v>41</v>
      </c>
      <c r="C1328" s="2">
        <f t="shared" si="192"/>
        <v>20</v>
      </c>
      <c r="D1328" s="28" t="str">
        <f t="shared" si="187"/>
        <v>065-020</v>
      </c>
      <c r="E1328" s="604">
        <f t="shared" si="190"/>
        <v>60</v>
      </c>
      <c r="F1328" s="32">
        <f>INDEX('Project Pipeline'!$B$8:$B$130,MATCH($B1328,'Project Pipeline'!$A$7:$A$130,0),1)</f>
        <v>25000</v>
      </c>
      <c r="G1328" s="32">
        <f>INDEX('Project Pipeline'!$B$8:$B$130,MATCH($B1328,'Project Pipeline'!$A$7:$A$130,0)+3,1)*12</f>
        <v>24000</v>
      </c>
      <c r="H1328" s="7">
        <f>(INDEX('Project Pipeline'!$B$8:$B$130,MATCH($B1328,'Project Pipeline'!$A$7:$A$130,0)+6,1)*INDEX('Project Pipeline'!$B$8:$B$130,MATCH($B1328,'Project Pipeline'!$A$7:$A$130,0)+13,1)+INDEX('Project Pipeline'!$B$8:$B$130,MATCH($B1328,'Project Pipeline'!$A$7:$A$130,0)+7,1)*(INDEX('Project Pipeline'!$B$8:$B$130,MATCH($B1328,'Project Pipeline'!$A$7:$A$130,0)+14,1)-INDEX('Project Pipeline'!$B$8:$B$130,MATCH($B1328,'Project Pipeline'!$A$7:$A$130,0)+13,1)))/INDEX('Project Pipeline'!$B$8:$B$130,MATCH($B1328,'Project Pipeline'!$A$7:$A$130,0)+14,1)</f>
        <v>0.74999999999999989</v>
      </c>
      <c r="I1328" s="6">
        <f>INDEX('Project Pipeline'!$B$8:$B$130,MATCH($B1328,'Project Pipeline'!$A$7:$A$130,0)+13,1)</f>
        <v>26.772988721793375</v>
      </c>
      <c r="J1328" s="6">
        <f>INDEX('Project Pipeline'!$B$8:$B$130,MATCH($B1328,'Project Pipeline'!$A$7:$A$130,0)+14,1)</f>
        <v>120</v>
      </c>
    </row>
    <row r="1329" spans="1:10" x14ac:dyDescent="0.2">
      <c r="A1329" s="604">
        <f>A1309+1</f>
        <v>66</v>
      </c>
      <c r="B1329" s="604" t="s">
        <v>15</v>
      </c>
      <c r="C1329" s="2">
        <v>1</v>
      </c>
      <c r="D1329" s="28" t="str">
        <f t="shared" si="187"/>
        <v>066-001</v>
      </c>
      <c r="E1329" s="604">
        <f t="shared" si="190"/>
        <v>48</v>
      </c>
      <c r="F1329" s="32">
        <f>INDEX('Project Pipeline'!$B$8:$B$130,MATCH($B1329,'Project Pipeline'!$A$7:$A$130,0),1)</f>
        <v>15000</v>
      </c>
      <c r="G1329" s="32">
        <f>INDEX('Project Pipeline'!$B$8:$B$130,MATCH($B1329,'Project Pipeline'!$A$7:$A$130,0)+3,1)*12</f>
        <v>6000</v>
      </c>
      <c r="H1329" s="7">
        <f>(INDEX('Project Pipeline'!$B$8:$B$130,MATCH($B1329,'Project Pipeline'!$A$7:$A$130,0)+6,1)*INDEX('Project Pipeline'!$B$8:$B$130,MATCH($B1329,'Project Pipeline'!$A$7:$A$130,0)+13,1)+INDEX('Project Pipeline'!$B$8:$B$130,MATCH($B1329,'Project Pipeline'!$A$7:$A$130,0)+7,1)*(INDEX('Project Pipeline'!$B$8:$B$130,MATCH($B1329,'Project Pipeline'!$A$7:$A$130,0)+14,1)-INDEX('Project Pipeline'!$B$8:$B$130,MATCH($B1329,'Project Pipeline'!$A$7:$A$130,0)+13,1)))/INDEX('Project Pipeline'!$B$8:$B$130,MATCH($B1329,'Project Pipeline'!$A$7:$A$130,0)+14,1)</f>
        <v>0.75</v>
      </c>
      <c r="I1329" s="6">
        <f>INDEX('Project Pipeline'!$B$8:$B$130,MATCH($B1329,'Project Pipeline'!$A$7:$A$130,0)+13,1)</f>
        <v>71.513178015521419</v>
      </c>
      <c r="J1329" s="6">
        <f>INDEX('Project Pipeline'!$B$8:$B$130,MATCH($B1329,'Project Pipeline'!$A$7:$A$130,0)+14,1)</f>
        <v>96</v>
      </c>
    </row>
    <row r="1330" spans="1:10" x14ac:dyDescent="0.2">
      <c r="A1330" s="604">
        <f t="shared" ref="A1330:A1348" si="193">A1310+1</f>
        <v>66</v>
      </c>
      <c r="B1330" s="604" t="s">
        <v>15</v>
      </c>
      <c r="C1330" s="2">
        <f t="shared" ref="C1330:C1348" si="194">C1329+1</f>
        <v>2</v>
      </c>
      <c r="D1330" s="28" t="str">
        <f t="shared" si="187"/>
        <v>066-002</v>
      </c>
      <c r="E1330" s="604">
        <f t="shared" si="190"/>
        <v>52</v>
      </c>
      <c r="F1330" s="32">
        <f>INDEX('Project Pipeline'!$B$8:$B$130,MATCH($B1330,'Project Pipeline'!$A$7:$A$130,0),1)</f>
        <v>15000</v>
      </c>
      <c r="G1330" s="32">
        <f>INDEX('Project Pipeline'!$B$8:$B$130,MATCH($B1330,'Project Pipeline'!$A$7:$A$130,0)+3,1)*12</f>
        <v>6000</v>
      </c>
      <c r="H1330" s="7">
        <f>(INDEX('Project Pipeline'!$B$8:$B$130,MATCH($B1330,'Project Pipeline'!$A$7:$A$130,0)+6,1)*INDEX('Project Pipeline'!$B$8:$B$130,MATCH($B1330,'Project Pipeline'!$A$7:$A$130,0)+13,1)+INDEX('Project Pipeline'!$B$8:$B$130,MATCH($B1330,'Project Pipeline'!$A$7:$A$130,0)+7,1)*(INDEX('Project Pipeline'!$B$8:$B$130,MATCH($B1330,'Project Pipeline'!$A$7:$A$130,0)+14,1)-INDEX('Project Pipeline'!$B$8:$B$130,MATCH($B1330,'Project Pipeline'!$A$7:$A$130,0)+13,1)))/INDEX('Project Pipeline'!$B$8:$B$130,MATCH($B1330,'Project Pipeline'!$A$7:$A$130,0)+14,1)</f>
        <v>0.75</v>
      </c>
      <c r="I1330" s="6">
        <f>INDEX('Project Pipeline'!$B$8:$B$130,MATCH($B1330,'Project Pipeline'!$A$7:$A$130,0)+13,1)</f>
        <v>71.513178015521419</v>
      </c>
      <c r="J1330" s="6">
        <f>INDEX('Project Pipeline'!$B$8:$B$130,MATCH($B1330,'Project Pipeline'!$A$7:$A$130,0)+14,1)</f>
        <v>96</v>
      </c>
    </row>
    <row r="1331" spans="1:10" x14ac:dyDescent="0.2">
      <c r="A1331" s="604">
        <f t="shared" si="193"/>
        <v>66</v>
      </c>
      <c r="B1331" s="604" t="s">
        <v>15</v>
      </c>
      <c r="C1331" s="2">
        <f t="shared" si="194"/>
        <v>3</v>
      </c>
      <c r="D1331" s="28" t="str">
        <f t="shared" si="187"/>
        <v>066-003</v>
      </c>
      <c r="E1331" s="604">
        <f t="shared" si="190"/>
        <v>55</v>
      </c>
      <c r="F1331" s="32">
        <f>INDEX('Project Pipeline'!$B$8:$B$130,MATCH($B1331,'Project Pipeline'!$A$7:$A$130,0),1)</f>
        <v>15000</v>
      </c>
      <c r="G1331" s="32">
        <f>INDEX('Project Pipeline'!$B$8:$B$130,MATCH($B1331,'Project Pipeline'!$A$7:$A$130,0)+3,1)*12</f>
        <v>6000</v>
      </c>
      <c r="H1331" s="7">
        <f>(INDEX('Project Pipeline'!$B$8:$B$130,MATCH($B1331,'Project Pipeline'!$A$7:$A$130,0)+6,1)*INDEX('Project Pipeline'!$B$8:$B$130,MATCH($B1331,'Project Pipeline'!$A$7:$A$130,0)+13,1)+INDEX('Project Pipeline'!$B$8:$B$130,MATCH($B1331,'Project Pipeline'!$A$7:$A$130,0)+7,1)*(INDEX('Project Pipeline'!$B$8:$B$130,MATCH($B1331,'Project Pipeline'!$A$7:$A$130,0)+14,1)-INDEX('Project Pipeline'!$B$8:$B$130,MATCH($B1331,'Project Pipeline'!$A$7:$A$130,0)+13,1)))/INDEX('Project Pipeline'!$B$8:$B$130,MATCH($B1331,'Project Pipeline'!$A$7:$A$130,0)+14,1)</f>
        <v>0.75</v>
      </c>
      <c r="I1331" s="6">
        <f>INDEX('Project Pipeline'!$B$8:$B$130,MATCH($B1331,'Project Pipeline'!$A$7:$A$130,0)+13,1)</f>
        <v>71.513178015521419</v>
      </c>
      <c r="J1331" s="6">
        <f>INDEX('Project Pipeline'!$B$8:$B$130,MATCH($B1331,'Project Pipeline'!$A$7:$A$130,0)+14,1)</f>
        <v>96</v>
      </c>
    </row>
    <row r="1332" spans="1:10" x14ac:dyDescent="0.2">
      <c r="A1332" s="604">
        <f t="shared" si="193"/>
        <v>66</v>
      </c>
      <c r="B1332" s="604" t="s">
        <v>15</v>
      </c>
      <c r="C1332" s="2">
        <f t="shared" si="194"/>
        <v>4</v>
      </c>
      <c r="D1332" s="28" t="str">
        <f t="shared" si="187"/>
        <v>066-004</v>
      </c>
      <c r="E1332" s="604">
        <f t="shared" si="190"/>
        <v>57</v>
      </c>
      <c r="F1332" s="32">
        <f>INDEX('Project Pipeline'!$B$8:$B$130,MATCH($B1332,'Project Pipeline'!$A$7:$A$130,0),1)</f>
        <v>15000</v>
      </c>
      <c r="G1332" s="32">
        <f>INDEX('Project Pipeline'!$B$8:$B$130,MATCH($B1332,'Project Pipeline'!$A$7:$A$130,0)+3,1)*12</f>
        <v>6000</v>
      </c>
      <c r="H1332" s="7">
        <f>(INDEX('Project Pipeline'!$B$8:$B$130,MATCH($B1332,'Project Pipeline'!$A$7:$A$130,0)+6,1)*INDEX('Project Pipeline'!$B$8:$B$130,MATCH($B1332,'Project Pipeline'!$A$7:$A$130,0)+13,1)+INDEX('Project Pipeline'!$B$8:$B$130,MATCH($B1332,'Project Pipeline'!$A$7:$A$130,0)+7,1)*(INDEX('Project Pipeline'!$B$8:$B$130,MATCH($B1332,'Project Pipeline'!$A$7:$A$130,0)+14,1)-INDEX('Project Pipeline'!$B$8:$B$130,MATCH($B1332,'Project Pipeline'!$A$7:$A$130,0)+13,1)))/INDEX('Project Pipeline'!$B$8:$B$130,MATCH($B1332,'Project Pipeline'!$A$7:$A$130,0)+14,1)</f>
        <v>0.75</v>
      </c>
      <c r="I1332" s="6">
        <f>INDEX('Project Pipeline'!$B$8:$B$130,MATCH($B1332,'Project Pipeline'!$A$7:$A$130,0)+13,1)</f>
        <v>71.513178015521419</v>
      </c>
      <c r="J1332" s="6">
        <f>INDEX('Project Pipeline'!$B$8:$B$130,MATCH($B1332,'Project Pipeline'!$A$7:$A$130,0)+14,1)</f>
        <v>96</v>
      </c>
    </row>
    <row r="1333" spans="1:10" x14ac:dyDescent="0.2">
      <c r="A1333" s="604">
        <f t="shared" si="193"/>
        <v>66</v>
      </c>
      <c r="B1333" s="604" t="s">
        <v>463</v>
      </c>
      <c r="C1333" s="2">
        <f t="shared" si="194"/>
        <v>5</v>
      </c>
      <c r="D1333" s="28" t="str">
        <f t="shared" si="187"/>
        <v>066-005</v>
      </c>
      <c r="E1333" s="604">
        <f t="shared" si="190"/>
        <v>58</v>
      </c>
      <c r="F1333" s="32">
        <f>INDEX('Project Pipeline'!$B$8:$B$130,MATCH($B1333,'Project Pipeline'!$A$7:$A$130,0),1)</f>
        <v>20000</v>
      </c>
      <c r="G1333" s="32">
        <f>INDEX('Project Pipeline'!$B$8:$B$130,MATCH($B1333,'Project Pipeline'!$A$7:$A$130,0)+3,1)*12</f>
        <v>30000</v>
      </c>
      <c r="H1333" s="7">
        <f>(INDEX('Project Pipeline'!$B$8:$B$130,MATCH($B1333,'Project Pipeline'!$A$7:$A$130,0)+6,1)*INDEX('Project Pipeline'!$B$8:$B$130,MATCH($B1333,'Project Pipeline'!$A$7:$A$130,0)+13,1)+INDEX('Project Pipeline'!$B$8:$B$130,MATCH($B1333,'Project Pipeline'!$A$7:$A$130,0)+7,1)*(INDEX('Project Pipeline'!$B$8:$B$130,MATCH($B1333,'Project Pipeline'!$A$7:$A$130,0)+14,1)-INDEX('Project Pipeline'!$B$8:$B$130,MATCH($B1333,'Project Pipeline'!$A$7:$A$130,0)+13,1)))/INDEX('Project Pipeline'!$B$8:$B$130,MATCH($B1333,'Project Pipeline'!$A$7:$A$130,0)+14,1)</f>
        <v>0.75</v>
      </c>
      <c r="I1333" s="6">
        <f>INDEX('Project Pipeline'!$B$8:$B$130,MATCH($B1333,'Project Pipeline'!$A$7:$A$130,0)+13,1)</f>
        <v>28.691659673197091</v>
      </c>
      <c r="J1333" s="6">
        <f>INDEX('Project Pipeline'!$B$8:$B$130,MATCH($B1333,'Project Pipeline'!$A$7:$A$130,0)+14,1)</f>
        <v>60</v>
      </c>
    </row>
    <row r="1334" spans="1:10" x14ac:dyDescent="0.2">
      <c r="A1334" s="604">
        <f t="shared" si="193"/>
        <v>66</v>
      </c>
      <c r="B1334" s="604" t="s">
        <v>463</v>
      </c>
      <c r="C1334" s="2">
        <f t="shared" si="194"/>
        <v>6</v>
      </c>
      <c r="D1334" s="28" t="str">
        <f t="shared" si="187"/>
        <v>066-006</v>
      </c>
      <c r="E1334" s="604">
        <f t="shared" si="190"/>
        <v>58</v>
      </c>
      <c r="F1334" s="32">
        <f>INDEX('Project Pipeline'!$B$8:$B$130,MATCH($B1334,'Project Pipeline'!$A$7:$A$130,0),1)</f>
        <v>20000</v>
      </c>
      <c r="G1334" s="32">
        <f>INDEX('Project Pipeline'!$B$8:$B$130,MATCH($B1334,'Project Pipeline'!$A$7:$A$130,0)+3,1)*12</f>
        <v>30000</v>
      </c>
      <c r="H1334" s="7">
        <f>(INDEX('Project Pipeline'!$B$8:$B$130,MATCH($B1334,'Project Pipeline'!$A$7:$A$130,0)+6,1)*INDEX('Project Pipeline'!$B$8:$B$130,MATCH($B1334,'Project Pipeline'!$A$7:$A$130,0)+13,1)+INDEX('Project Pipeline'!$B$8:$B$130,MATCH($B1334,'Project Pipeline'!$A$7:$A$130,0)+7,1)*(INDEX('Project Pipeline'!$B$8:$B$130,MATCH($B1334,'Project Pipeline'!$A$7:$A$130,0)+14,1)-INDEX('Project Pipeline'!$B$8:$B$130,MATCH($B1334,'Project Pipeline'!$A$7:$A$130,0)+13,1)))/INDEX('Project Pipeline'!$B$8:$B$130,MATCH($B1334,'Project Pipeline'!$A$7:$A$130,0)+14,1)</f>
        <v>0.75</v>
      </c>
      <c r="I1334" s="6">
        <f>INDEX('Project Pipeline'!$B$8:$B$130,MATCH($B1334,'Project Pipeline'!$A$7:$A$130,0)+13,1)</f>
        <v>28.691659673197091</v>
      </c>
      <c r="J1334" s="6">
        <f>INDEX('Project Pipeline'!$B$8:$B$130,MATCH($B1334,'Project Pipeline'!$A$7:$A$130,0)+14,1)</f>
        <v>60</v>
      </c>
    </row>
    <row r="1335" spans="1:10" x14ac:dyDescent="0.2">
      <c r="A1335" s="604">
        <f t="shared" si="193"/>
        <v>66</v>
      </c>
      <c r="B1335" s="604" t="s">
        <v>463</v>
      </c>
      <c r="C1335" s="2">
        <f t="shared" si="194"/>
        <v>7</v>
      </c>
      <c r="D1335" s="28" t="str">
        <f t="shared" si="187"/>
        <v>066-007</v>
      </c>
      <c r="E1335" s="604">
        <f t="shared" si="190"/>
        <v>59</v>
      </c>
      <c r="F1335" s="32">
        <f>INDEX('Project Pipeline'!$B$8:$B$130,MATCH($B1335,'Project Pipeline'!$A$7:$A$130,0),1)</f>
        <v>20000</v>
      </c>
      <c r="G1335" s="32">
        <f>INDEX('Project Pipeline'!$B$8:$B$130,MATCH($B1335,'Project Pipeline'!$A$7:$A$130,0)+3,1)*12</f>
        <v>30000</v>
      </c>
      <c r="H1335" s="7">
        <f>(INDEX('Project Pipeline'!$B$8:$B$130,MATCH($B1335,'Project Pipeline'!$A$7:$A$130,0)+6,1)*INDEX('Project Pipeline'!$B$8:$B$130,MATCH($B1335,'Project Pipeline'!$A$7:$A$130,0)+13,1)+INDEX('Project Pipeline'!$B$8:$B$130,MATCH($B1335,'Project Pipeline'!$A$7:$A$130,0)+7,1)*(INDEX('Project Pipeline'!$B$8:$B$130,MATCH($B1335,'Project Pipeline'!$A$7:$A$130,0)+14,1)-INDEX('Project Pipeline'!$B$8:$B$130,MATCH($B1335,'Project Pipeline'!$A$7:$A$130,0)+13,1)))/INDEX('Project Pipeline'!$B$8:$B$130,MATCH($B1335,'Project Pipeline'!$A$7:$A$130,0)+14,1)</f>
        <v>0.75</v>
      </c>
      <c r="I1335" s="6">
        <f>INDEX('Project Pipeline'!$B$8:$B$130,MATCH($B1335,'Project Pipeline'!$A$7:$A$130,0)+13,1)</f>
        <v>28.691659673197091</v>
      </c>
      <c r="J1335" s="6">
        <f>INDEX('Project Pipeline'!$B$8:$B$130,MATCH($B1335,'Project Pipeline'!$A$7:$A$130,0)+14,1)</f>
        <v>60</v>
      </c>
    </row>
    <row r="1336" spans="1:10" x14ac:dyDescent="0.2">
      <c r="A1336" s="604">
        <f t="shared" si="193"/>
        <v>66</v>
      </c>
      <c r="B1336" s="604" t="s">
        <v>463</v>
      </c>
      <c r="C1336" s="2">
        <f t="shared" si="194"/>
        <v>8</v>
      </c>
      <c r="D1336" s="28" t="str">
        <f t="shared" si="187"/>
        <v>066-008</v>
      </c>
      <c r="E1336" s="604">
        <f t="shared" si="190"/>
        <v>59</v>
      </c>
      <c r="F1336" s="32">
        <f>INDEX('Project Pipeline'!$B$8:$B$130,MATCH($B1336,'Project Pipeline'!$A$7:$A$130,0),1)</f>
        <v>20000</v>
      </c>
      <c r="G1336" s="32">
        <f>INDEX('Project Pipeline'!$B$8:$B$130,MATCH($B1336,'Project Pipeline'!$A$7:$A$130,0)+3,1)*12</f>
        <v>30000</v>
      </c>
      <c r="H1336" s="7">
        <f>(INDEX('Project Pipeline'!$B$8:$B$130,MATCH($B1336,'Project Pipeline'!$A$7:$A$130,0)+6,1)*INDEX('Project Pipeline'!$B$8:$B$130,MATCH($B1336,'Project Pipeline'!$A$7:$A$130,0)+13,1)+INDEX('Project Pipeline'!$B$8:$B$130,MATCH($B1336,'Project Pipeline'!$A$7:$A$130,0)+7,1)*(INDEX('Project Pipeline'!$B$8:$B$130,MATCH($B1336,'Project Pipeline'!$A$7:$A$130,0)+14,1)-INDEX('Project Pipeline'!$B$8:$B$130,MATCH($B1336,'Project Pipeline'!$A$7:$A$130,0)+13,1)))/INDEX('Project Pipeline'!$B$8:$B$130,MATCH($B1336,'Project Pipeline'!$A$7:$A$130,0)+14,1)</f>
        <v>0.75</v>
      </c>
      <c r="I1336" s="6">
        <f>INDEX('Project Pipeline'!$B$8:$B$130,MATCH($B1336,'Project Pipeline'!$A$7:$A$130,0)+13,1)</f>
        <v>28.691659673197091</v>
      </c>
      <c r="J1336" s="6">
        <f>INDEX('Project Pipeline'!$B$8:$B$130,MATCH($B1336,'Project Pipeline'!$A$7:$A$130,0)+14,1)</f>
        <v>60</v>
      </c>
    </row>
    <row r="1337" spans="1:10" x14ac:dyDescent="0.2">
      <c r="A1337" s="604">
        <f t="shared" si="193"/>
        <v>66</v>
      </c>
      <c r="B1337" s="604" t="s">
        <v>464</v>
      </c>
      <c r="C1337" s="2">
        <f t="shared" si="194"/>
        <v>9</v>
      </c>
      <c r="D1337" s="28" t="str">
        <f t="shared" si="187"/>
        <v>066-009</v>
      </c>
      <c r="E1337" s="604">
        <f t="shared" si="190"/>
        <v>50</v>
      </c>
      <c r="F1337" s="32">
        <f>INDEX('Project Pipeline'!$B$8:$B$130,MATCH($B1337,'Project Pipeline'!$A$7:$A$130,0),1)</f>
        <v>10000</v>
      </c>
      <c r="G1337" s="32">
        <f>INDEX('Project Pipeline'!$B$8:$B$130,MATCH($B1337,'Project Pipeline'!$A$7:$A$130,0)+3,1)*12</f>
        <v>4800</v>
      </c>
      <c r="H1337" s="7">
        <f>(INDEX('Project Pipeline'!$B$8:$B$130,MATCH($B1337,'Project Pipeline'!$A$7:$A$130,0)+6,1)*INDEX('Project Pipeline'!$B$8:$B$130,MATCH($B1337,'Project Pipeline'!$A$7:$A$130,0)+13,1)+INDEX('Project Pipeline'!$B$8:$B$130,MATCH($B1337,'Project Pipeline'!$A$7:$A$130,0)+7,1)*(INDEX('Project Pipeline'!$B$8:$B$130,MATCH($B1337,'Project Pipeline'!$A$7:$A$130,0)+14,1)-INDEX('Project Pipeline'!$B$8:$B$130,MATCH($B1337,'Project Pipeline'!$A$7:$A$130,0)+13,1)))/INDEX('Project Pipeline'!$B$8:$B$130,MATCH($B1337,'Project Pipeline'!$A$7:$A$130,0)+14,1)</f>
        <v>0.75</v>
      </c>
      <c r="I1337" s="6">
        <f>INDEX('Project Pipeline'!$B$8:$B$130,MATCH($B1337,'Project Pipeline'!$A$7:$A$130,0)+13,1)</f>
        <v>57.680135957776329</v>
      </c>
      <c r="J1337" s="6">
        <f>INDEX('Project Pipeline'!$B$8:$B$130,MATCH($B1337,'Project Pipeline'!$A$7:$A$130,0)+14,1)</f>
        <v>60</v>
      </c>
    </row>
    <row r="1338" spans="1:10" x14ac:dyDescent="0.2">
      <c r="A1338" s="604">
        <f t="shared" si="193"/>
        <v>66</v>
      </c>
      <c r="B1338" s="604" t="s">
        <v>464</v>
      </c>
      <c r="C1338" s="2">
        <f t="shared" si="194"/>
        <v>10</v>
      </c>
      <c r="D1338" s="28" t="str">
        <f t="shared" si="187"/>
        <v>066-010</v>
      </c>
      <c r="E1338" s="604">
        <f t="shared" si="190"/>
        <v>53</v>
      </c>
      <c r="F1338" s="32">
        <f>INDEX('Project Pipeline'!$B$8:$B$130,MATCH($B1338,'Project Pipeline'!$A$7:$A$130,0),1)</f>
        <v>10000</v>
      </c>
      <c r="G1338" s="32">
        <f>INDEX('Project Pipeline'!$B$8:$B$130,MATCH($B1338,'Project Pipeline'!$A$7:$A$130,0)+3,1)*12</f>
        <v>4800</v>
      </c>
      <c r="H1338" s="7">
        <f>(INDEX('Project Pipeline'!$B$8:$B$130,MATCH($B1338,'Project Pipeline'!$A$7:$A$130,0)+6,1)*INDEX('Project Pipeline'!$B$8:$B$130,MATCH($B1338,'Project Pipeline'!$A$7:$A$130,0)+13,1)+INDEX('Project Pipeline'!$B$8:$B$130,MATCH($B1338,'Project Pipeline'!$A$7:$A$130,0)+7,1)*(INDEX('Project Pipeline'!$B$8:$B$130,MATCH($B1338,'Project Pipeline'!$A$7:$A$130,0)+14,1)-INDEX('Project Pipeline'!$B$8:$B$130,MATCH($B1338,'Project Pipeline'!$A$7:$A$130,0)+13,1)))/INDEX('Project Pipeline'!$B$8:$B$130,MATCH($B1338,'Project Pipeline'!$A$7:$A$130,0)+14,1)</f>
        <v>0.75</v>
      </c>
      <c r="I1338" s="6">
        <f>INDEX('Project Pipeline'!$B$8:$B$130,MATCH($B1338,'Project Pipeline'!$A$7:$A$130,0)+13,1)</f>
        <v>57.680135957776329</v>
      </c>
      <c r="J1338" s="6">
        <f>INDEX('Project Pipeline'!$B$8:$B$130,MATCH($B1338,'Project Pipeline'!$A$7:$A$130,0)+14,1)</f>
        <v>60</v>
      </c>
    </row>
    <row r="1339" spans="1:10" x14ac:dyDescent="0.2">
      <c r="A1339" s="604">
        <f t="shared" si="193"/>
        <v>66</v>
      </c>
      <c r="B1339" s="604" t="s">
        <v>464</v>
      </c>
      <c r="C1339" s="2">
        <f t="shared" si="194"/>
        <v>11</v>
      </c>
      <c r="D1339" s="28" t="str">
        <f t="shared" si="187"/>
        <v>066-011</v>
      </c>
      <c r="E1339" s="604">
        <f t="shared" si="190"/>
        <v>56</v>
      </c>
      <c r="F1339" s="32">
        <f>INDEX('Project Pipeline'!$B$8:$B$130,MATCH($B1339,'Project Pipeline'!$A$7:$A$130,0),1)</f>
        <v>10000</v>
      </c>
      <c r="G1339" s="32">
        <f>INDEX('Project Pipeline'!$B$8:$B$130,MATCH($B1339,'Project Pipeline'!$A$7:$A$130,0)+3,1)*12</f>
        <v>4800</v>
      </c>
      <c r="H1339" s="7">
        <f>(INDEX('Project Pipeline'!$B$8:$B$130,MATCH($B1339,'Project Pipeline'!$A$7:$A$130,0)+6,1)*INDEX('Project Pipeline'!$B$8:$B$130,MATCH($B1339,'Project Pipeline'!$A$7:$A$130,0)+13,1)+INDEX('Project Pipeline'!$B$8:$B$130,MATCH($B1339,'Project Pipeline'!$A$7:$A$130,0)+7,1)*(INDEX('Project Pipeline'!$B$8:$B$130,MATCH($B1339,'Project Pipeline'!$A$7:$A$130,0)+14,1)-INDEX('Project Pipeline'!$B$8:$B$130,MATCH($B1339,'Project Pipeline'!$A$7:$A$130,0)+13,1)))/INDEX('Project Pipeline'!$B$8:$B$130,MATCH($B1339,'Project Pipeline'!$A$7:$A$130,0)+14,1)</f>
        <v>0.75</v>
      </c>
      <c r="I1339" s="6">
        <f>INDEX('Project Pipeline'!$B$8:$B$130,MATCH($B1339,'Project Pipeline'!$A$7:$A$130,0)+13,1)</f>
        <v>57.680135957776329</v>
      </c>
      <c r="J1339" s="6">
        <f>INDEX('Project Pipeline'!$B$8:$B$130,MATCH($B1339,'Project Pipeline'!$A$7:$A$130,0)+14,1)</f>
        <v>60</v>
      </c>
    </row>
    <row r="1340" spans="1:10" x14ac:dyDescent="0.2">
      <c r="A1340" s="604">
        <f t="shared" si="193"/>
        <v>66</v>
      </c>
      <c r="B1340" s="604" t="s">
        <v>464</v>
      </c>
      <c r="C1340" s="2">
        <f t="shared" si="194"/>
        <v>12</v>
      </c>
      <c r="D1340" s="28" t="str">
        <f t="shared" si="187"/>
        <v>066-012</v>
      </c>
      <c r="E1340" s="604">
        <f t="shared" si="190"/>
        <v>59</v>
      </c>
      <c r="F1340" s="32">
        <f>INDEX('Project Pipeline'!$B$8:$B$130,MATCH($B1340,'Project Pipeline'!$A$7:$A$130,0),1)</f>
        <v>10000</v>
      </c>
      <c r="G1340" s="32">
        <f>INDEX('Project Pipeline'!$B$8:$B$130,MATCH($B1340,'Project Pipeline'!$A$7:$A$130,0)+3,1)*12</f>
        <v>4800</v>
      </c>
      <c r="H1340" s="7">
        <f>(INDEX('Project Pipeline'!$B$8:$B$130,MATCH($B1340,'Project Pipeline'!$A$7:$A$130,0)+6,1)*INDEX('Project Pipeline'!$B$8:$B$130,MATCH($B1340,'Project Pipeline'!$A$7:$A$130,0)+13,1)+INDEX('Project Pipeline'!$B$8:$B$130,MATCH($B1340,'Project Pipeline'!$A$7:$A$130,0)+7,1)*(INDEX('Project Pipeline'!$B$8:$B$130,MATCH($B1340,'Project Pipeline'!$A$7:$A$130,0)+14,1)-INDEX('Project Pipeline'!$B$8:$B$130,MATCH($B1340,'Project Pipeline'!$A$7:$A$130,0)+13,1)))/INDEX('Project Pipeline'!$B$8:$B$130,MATCH($B1340,'Project Pipeline'!$A$7:$A$130,0)+14,1)</f>
        <v>0.75</v>
      </c>
      <c r="I1340" s="6">
        <f>INDEX('Project Pipeline'!$B$8:$B$130,MATCH($B1340,'Project Pipeline'!$A$7:$A$130,0)+13,1)</f>
        <v>57.680135957776329</v>
      </c>
      <c r="J1340" s="6">
        <f>INDEX('Project Pipeline'!$B$8:$B$130,MATCH($B1340,'Project Pipeline'!$A$7:$A$130,0)+14,1)</f>
        <v>60</v>
      </c>
    </row>
    <row r="1341" spans="1:10" x14ac:dyDescent="0.2">
      <c r="A1341" s="604">
        <f t="shared" si="193"/>
        <v>66</v>
      </c>
      <c r="B1341" s="604" t="s">
        <v>14</v>
      </c>
      <c r="C1341" s="2">
        <f t="shared" si="194"/>
        <v>13</v>
      </c>
      <c r="D1341" s="28" t="str">
        <f t="shared" si="187"/>
        <v>066-013</v>
      </c>
      <c r="E1341" s="604">
        <f t="shared" si="190"/>
        <v>50</v>
      </c>
      <c r="F1341" s="32">
        <f>INDEX('Project Pipeline'!$B$8:$B$130,MATCH($B1341,'Project Pipeline'!$A$7:$A$130,0),1)</f>
        <v>2000</v>
      </c>
      <c r="G1341" s="32">
        <f>INDEX('Project Pipeline'!$B$8:$B$130,MATCH($B1341,'Project Pipeline'!$A$7:$A$130,0)+3,1)*12</f>
        <v>2400</v>
      </c>
      <c r="H1341" s="7">
        <f>(INDEX('Project Pipeline'!$B$8:$B$130,MATCH($B1341,'Project Pipeline'!$A$7:$A$130,0)+6,1)*INDEX('Project Pipeline'!$B$8:$B$130,MATCH($B1341,'Project Pipeline'!$A$7:$A$130,0)+13,1)+INDEX('Project Pipeline'!$B$8:$B$130,MATCH($B1341,'Project Pipeline'!$A$7:$A$130,0)+7,1)*(INDEX('Project Pipeline'!$B$8:$B$130,MATCH($B1341,'Project Pipeline'!$A$7:$A$130,0)+14,1)-INDEX('Project Pipeline'!$B$8:$B$130,MATCH($B1341,'Project Pipeline'!$A$7:$A$130,0)+13,1)))/INDEX('Project Pipeline'!$B$8:$B$130,MATCH($B1341,'Project Pipeline'!$A$7:$A$130,0)+14,1)</f>
        <v>0.75</v>
      </c>
      <c r="I1341" s="6">
        <f>INDEX('Project Pipeline'!$B$8:$B$130,MATCH($B1341,'Project Pipeline'!$A$7:$A$130,0)+13,1)</f>
        <v>21.124739598583997</v>
      </c>
      <c r="J1341" s="6">
        <f>INDEX('Project Pipeline'!$B$8:$B$130,MATCH($B1341,'Project Pipeline'!$A$7:$A$130,0)+14,1)</f>
        <v>60</v>
      </c>
    </row>
    <row r="1342" spans="1:10" x14ac:dyDescent="0.2">
      <c r="A1342" s="604">
        <f t="shared" si="193"/>
        <v>66</v>
      </c>
      <c r="B1342" s="604" t="s">
        <v>14</v>
      </c>
      <c r="C1342" s="2">
        <f t="shared" si="194"/>
        <v>14</v>
      </c>
      <c r="D1342" s="28" t="str">
        <f t="shared" si="187"/>
        <v>066-014</v>
      </c>
      <c r="E1342" s="604">
        <f t="shared" si="190"/>
        <v>52</v>
      </c>
      <c r="F1342" s="32">
        <f>INDEX('Project Pipeline'!$B$8:$B$130,MATCH($B1342,'Project Pipeline'!$A$7:$A$130,0),1)</f>
        <v>2000</v>
      </c>
      <c r="G1342" s="32">
        <f>INDEX('Project Pipeline'!$B$8:$B$130,MATCH($B1342,'Project Pipeline'!$A$7:$A$130,0)+3,1)*12</f>
        <v>2400</v>
      </c>
      <c r="H1342" s="7">
        <f>(INDEX('Project Pipeline'!$B$8:$B$130,MATCH($B1342,'Project Pipeline'!$A$7:$A$130,0)+6,1)*INDEX('Project Pipeline'!$B$8:$B$130,MATCH($B1342,'Project Pipeline'!$A$7:$A$130,0)+13,1)+INDEX('Project Pipeline'!$B$8:$B$130,MATCH($B1342,'Project Pipeline'!$A$7:$A$130,0)+7,1)*(INDEX('Project Pipeline'!$B$8:$B$130,MATCH($B1342,'Project Pipeline'!$A$7:$A$130,0)+14,1)-INDEX('Project Pipeline'!$B$8:$B$130,MATCH($B1342,'Project Pipeline'!$A$7:$A$130,0)+13,1)))/INDEX('Project Pipeline'!$B$8:$B$130,MATCH($B1342,'Project Pipeline'!$A$7:$A$130,0)+14,1)</f>
        <v>0.75</v>
      </c>
      <c r="I1342" s="6">
        <f>INDEX('Project Pipeline'!$B$8:$B$130,MATCH($B1342,'Project Pipeline'!$A$7:$A$130,0)+13,1)</f>
        <v>21.124739598583997</v>
      </c>
      <c r="J1342" s="6">
        <f>INDEX('Project Pipeline'!$B$8:$B$130,MATCH($B1342,'Project Pipeline'!$A$7:$A$130,0)+14,1)</f>
        <v>60</v>
      </c>
    </row>
    <row r="1343" spans="1:10" x14ac:dyDescent="0.2">
      <c r="A1343" s="604">
        <f t="shared" si="193"/>
        <v>66</v>
      </c>
      <c r="B1343" s="604" t="s">
        <v>14</v>
      </c>
      <c r="C1343" s="2">
        <f t="shared" si="194"/>
        <v>15</v>
      </c>
      <c r="D1343" s="28" t="str">
        <f t="shared" si="187"/>
        <v>066-015</v>
      </c>
      <c r="E1343" s="604">
        <f t="shared" si="190"/>
        <v>54</v>
      </c>
      <c r="F1343" s="32">
        <f>INDEX('Project Pipeline'!$B$8:$B$130,MATCH($B1343,'Project Pipeline'!$A$7:$A$130,0),1)</f>
        <v>2000</v>
      </c>
      <c r="G1343" s="32">
        <f>INDEX('Project Pipeline'!$B$8:$B$130,MATCH($B1343,'Project Pipeline'!$A$7:$A$130,0)+3,1)*12</f>
        <v>2400</v>
      </c>
      <c r="H1343" s="7">
        <f>(INDEX('Project Pipeline'!$B$8:$B$130,MATCH($B1343,'Project Pipeline'!$A$7:$A$130,0)+6,1)*INDEX('Project Pipeline'!$B$8:$B$130,MATCH($B1343,'Project Pipeline'!$A$7:$A$130,0)+13,1)+INDEX('Project Pipeline'!$B$8:$B$130,MATCH($B1343,'Project Pipeline'!$A$7:$A$130,0)+7,1)*(INDEX('Project Pipeline'!$B$8:$B$130,MATCH($B1343,'Project Pipeline'!$A$7:$A$130,0)+14,1)-INDEX('Project Pipeline'!$B$8:$B$130,MATCH($B1343,'Project Pipeline'!$A$7:$A$130,0)+13,1)))/INDEX('Project Pipeline'!$B$8:$B$130,MATCH($B1343,'Project Pipeline'!$A$7:$A$130,0)+14,1)</f>
        <v>0.75</v>
      </c>
      <c r="I1343" s="6">
        <f>INDEX('Project Pipeline'!$B$8:$B$130,MATCH($B1343,'Project Pipeline'!$A$7:$A$130,0)+13,1)</f>
        <v>21.124739598583997</v>
      </c>
      <c r="J1343" s="6">
        <f>INDEX('Project Pipeline'!$B$8:$B$130,MATCH($B1343,'Project Pipeline'!$A$7:$A$130,0)+14,1)</f>
        <v>60</v>
      </c>
    </row>
    <row r="1344" spans="1:10" x14ac:dyDescent="0.2">
      <c r="A1344" s="604">
        <f t="shared" si="193"/>
        <v>66</v>
      </c>
      <c r="B1344" s="604" t="s">
        <v>14</v>
      </c>
      <c r="C1344" s="2">
        <f t="shared" si="194"/>
        <v>16</v>
      </c>
      <c r="D1344" s="28" t="str">
        <f t="shared" si="187"/>
        <v>066-016</v>
      </c>
      <c r="E1344" s="604">
        <f t="shared" si="190"/>
        <v>56</v>
      </c>
      <c r="F1344" s="32">
        <f>INDEX('Project Pipeline'!$B$8:$B$130,MATCH($B1344,'Project Pipeline'!$A$7:$A$130,0),1)</f>
        <v>2000</v>
      </c>
      <c r="G1344" s="32">
        <f>INDEX('Project Pipeline'!$B$8:$B$130,MATCH($B1344,'Project Pipeline'!$A$7:$A$130,0)+3,1)*12</f>
        <v>2400</v>
      </c>
      <c r="H1344" s="7">
        <f>(INDEX('Project Pipeline'!$B$8:$B$130,MATCH($B1344,'Project Pipeline'!$A$7:$A$130,0)+6,1)*INDEX('Project Pipeline'!$B$8:$B$130,MATCH($B1344,'Project Pipeline'!$A$7:$A$130,0)+13,1)+INDEX('Project Pipeline'!$B$8:$B$130,MATCH($B1344,'Project Pipeline'!$A$7:$A$130,0)+7,1)*(INDEX('Project Pipeline'!$B$8:$B$130,MATCH($B1344,'Project Pipeline'!$A$7:$A$130,0)+14,1)-INDEX('Project Pipeline'!$B$8:$B$130,MATCH($B1344,'Project Pipeline'!$A$7:$A$130,0)+13,1)))/INDEX('Project Pipeline'!$B$8:$B$130,MATCH($B1344,'Project Pipeline'!$A$7:$A$130,0)+14,1)</f>
        <v>0.75</v>
      </c>
      <c r="I1344" s="6">
        <f>INDEX('Project Pipeline'!$B$8:$B$130,MATCH($B1344,'Project Pipeline'!$A$7:$A$130,0)+13,1)</f>
        <v>21.124739598583997</v>
      </c>
      <c r="J1344" s="6">
        <f>INDEX('Project Pipeline'!$B$8:$B$130,MATCH($B1344,'Project Pipeline'!$A$7:$A$130,0)+14,1)</f>
        <v>60</v>
      </c>
    </row>
    <row r="1345" spans="1:10" x14ac:dyDescent="0.2">
      <c r="A1345" s="604">
        <f t="shared" si="193"/>
        <v>66</v>
      </c>
      <c r="B1345" s="604" t="s">
        <v>14</v>
      </c>
      <c r="C1345" s="2">
        <f t="shared" si="194"/>
        <v>17</v>
      </c>
      <c r="D1345" s="28" t="str">
        <f t="shared" si="187"/>
        <v>066-017</v>
      </c>
      <c r="E1345" s="604">
        <f t="shared" si="190"/>
        <v>58</v>
      </c>
      <c r="F1345" s="32">
        <f>INDEX('Project Pipeline'!$B$8:$B$130,MATCH($B1345,'Project Pipeline'!$A$7:$A$130,0),1)</f>
        <v>2000</v>
      </c>
      <c r="G1345" s="32">
        <f>INDEX('Project Pipeline'!$B$8:$B$130,MATCH($B1345,'Project Pipeline'!$A$7:$A$130,0)+3,1)*12</f>
        <v>2400</v>
      </c>
      <c r="H1345" s="7">
        <f>(INDEX('Project Pipeline'!$B$8:$B$130,MATCH($B1345,'Project Pipeline'!$A$7:$A$130,0)+6,1)*INDEX('Project Pipeline'!$B$8:$B$130,MATCH($B1345,'Project Pipeline'!$A$7:$A$130,0)+13,1)+INDEX('Project Pipeline'!$B$8:$B$130,MATCH($B1345,'Project Pipeline'!$A$7:$A$130,0)+7,1)*(INDEX('Project Pipeline'!$B$8:$B$130,MATCH($B1345,'Project Pipeline'!$A$7:$A$130,0)+14,1)-INDEX('Project Pipeline'!$B$8:$B$130,MATCH($B1345,'Project Pipeline'!$A$7:$A$130,0)+13,1)))/INDEX('Project Pipeline'!$B$8:$B$130,MATCH($B1345,'Project Pipeline'!$A$7:$A$130,0)+14,1)</f>
        <v>0.75</v>
      </c>
      <c r="I1345" s="6">
        <f>INDEX('Project Pipeline'!$B$8:$B$130,MATCH($B1345,'Project Pipeline'!$A$7:$A$130,0)+13,1)</f>
        <v>21.124739598583997</v>
      </c>
      <c r="J1345" s="6">
        <f>INDEX('Project Pipeline'!$B$8:$B$130,MATCH($B1345,'Project Pipeline'!$A$7:$A$130,0)+14,1)</f>
        <v>60</v>
      </c>
    </row>
    <row r="1346" spans="1:10" x14ac:dyDescent="0.2">
      <c r="A1346" s="604">
        <f t="shared" si="193"/>
        <v>66</v>
      </c>
      <c r="B1346" s="604" t="s">
        <v>14</v>
      </c>
      <c r="C1346" s="2">
        <f t="shared" si="194"/>
        <v>18</v>
      </c>
      <c r="D1346" s="28" t="str">
        <f t="shared" si="187"/>
        <v>066-018</v>
      </c>
      <c r="E1346" s="604">
        <f t="shared" si="190"/>
        <v>60</v>
      </c>
      <c r="F1346" s="32">
        <f>INDEX('Project Pipeline'!$B$8:$B$130,MATCH($B1346,'Project Pipeline'!$A$7:$A$130,0),1)</f>
        <v>2000</v>
      </c>
      <c r="G1346" s="32">
        <f>INDEX('Project Pipeline'!$B$8:$B$130,MATCH($B1346,'Project Pipeline'!$A$7:$A$130,0)+3,1)*12</f>
        <v>2400</v>
      </c>
      <c r="H1346" s="7">
        <f>(INDEX('Project Pipeline'!$B$8:$B$130,MATCH($B1346,'Project Pipeline'!$A$7:$A$130,0)+6,1)*INDEX('Project Pipeline'!$B$8:$B$130,MATCH($B1346,'Project Pipeline'!$A$7:$A$130,0)+13,1)+INDEX('Project Pipeline'!$B$8:$B$130,MATCH($B1346,'Project Pipeline'!$A$7:$A$130,0)+7,1)*(INDEX('Project Pipeline'!$B$8:$B$130,MATCH($B1346,'Project Pipeline'!$A$7:$A$130,0)+14,1)-INDEX('Project Pipeline'!$B$8:$B$130,MATCH($B1346,'Project Pipeline'!$A$7:$A$130,0)+13,1)))/INDEX('Project Pipeline'!$B$8:$B$130,MATCH($B1346,'Project Pipeline'!$A$7:$A$130,0)+14,1)</f>
        <v>0.75</v>
      </c>
      <c r="I1346" s="6">
        <f>INDEX('Project Pipeline'!$B$8:$B$130,MATCH($B1346,'Project Pipeline'!$A$7:$A$130,0)+13,1)</f>
        <v>21.124739598583997</v>
      </c>
      <c r="J1346" s="6">
        <f>INDEX('Project Pipeline'!$B$8:$B$130,MATCH($B1346,'Project Pipeline'!$A$7:$A$130,0)+14,1)</f>
        <v>60</v>
      </c>
    </row>
    <row r="1347" spans="1:10" x14ac:dyDescent="0.2">
      <c r="A1347" s="604">
        <f t="shared" si="193"/>
        <v>66</v>
      </c>
      <c r="B1347" s="604" t="s">
        <v>41</v>
      </c>
      <c r="C1347" s="2">
        <f t="shared" si="194"/>
        <v>19</v>
      </c>
      <c r="D1347" s="28" t="str">
        <f t="shared" si="187"/>
        <v>066-019</v>
      </c>
      <c r="E1347" s="604">
        <f t="shared" si="190"/>
        <v>54</v>
      </c>
      <c r="F1347" s="32">
        <f>INDEX('Project Pipeline'!$B$8:$B$130,MATCH($B1347,'Project Pipeline'!$A$7:$A$130,0),1)</f>
        <v>25000</v>
      </c>
      <c r="G1347" s="32">
        <f>INDEX('Project Pipeline'!$B$8:$B$130,MATCH($B1347,'Project Pipeline'!$A$7:$A$130,0)+3,1)*12</f>
        <v>24000</v>
      </c>
      <c r="H1347" s="7">
        <f>(INDEX('Project Pipeline'!$B$8:$B$130,MATCH($B1347,'Project Pipeline'!$A$7:$A$130,0)+6,1)*INDEX('Project Pipeline'!$B$8:$B$130,MATCH($B1347,'Project Pipeline'!$A$7:$A$130,0)+13,1)+INDEX('Project Pipeline'!$B$8:$B$130,MATCH($B1347,'Project Pipeline'!$A$7:$A$130,0)+7,1)*(INDEX('Project Pipeline'!$B$8:$B$130,MATCH($B1347,'Project Pipeline'!$A$7:$A$130,0)+14,1)-INDEX('Project Pipeline'!$B$8:$B$130,MATCH($B1347,'Project Pipeline'!$A$7:$A$130,0)+13,1)))/INDEX('Project Pipeline'!$B$8:$B$130,MATCH($B1347,'Project Pipeline'!$A$7:$A$130,0)+14,1)</f>
        <v>0.74999999999999989</v>
      </c>
      <c r="I1347" s="6">
        <f>INDEX('Project Pipeline'!$B$8:$B$130,MATCH($B1347,'Project Pipeline'!$A$7:$A$130,0)+13,1)</f>
        <v>26.772988721793375</v>
      </c>
      <c r="J1347" s="6">
        <f>INDEX('Project Pipeline'!$B$8:$B$130,MATCH($B1347,'Project Pipeline'!$A$7:$A$130,0)+14,1)</f>
        <v>120</v>
      </c>
    </row>
    <row r="1348" spans="1:10" x14ac:dyDescent="0.2">
      <c r="A1348" s="604">
        <f t="shared" si="193"/>
        <v>66</v>
      </c>
      <c r="B1348" s="604" t="s">
        <v>41</v>
      </c>
      <c r="C1348" s="2">
        <f t="shared" si="194"/>
        <v>20</v>
      </c>
      <c r="D1348" s="28" t="str">
        <f t="shared" si="187"/>
        <v>066-020</v>
      </c>
      <c r="E1348" s="604">
        <f t="shared" si="190"/>
        <v>60</v>
      </c>
      <c r="F1348" s="32">
        <f>INDEX('Project Pipeline'!$B$8:$B$130,MATCH($B1348,'Project Pipeline'!$A$7:$A$130,0),1)</f>
        <v>25000</v>
      </c>
      <c r="G1348" s="32">
        <f>INDEX('Project Pipeline'!$B$8:$B$130,MATCH($B1348,'Project Pipeline'!$A$7:$A$130,0)+3,1)*12</f>
        <v>24000</v>
      </c>
      <c r="H1348" s="7">
        <f>(INDEX('Project Pipeline'!$B$8:$B$130,MATCH($B1348,'Project Pipeline'!$A$7:$A$130,0)+6,1)*INDEX('Project Pipeline'!$B$8:$B$130,MATCH($B1348,'Project Pipeline'!$A$7:$A$130,0)+13,1)+INDEX('Project Pipeline'!$B$8:$B$130,MATCH($B1348,'Project Pipeline'!$A$7:$A$130,0)+7,1)*(INDEX('Project Pipeline'!$B$8:$B$130,MATCH($B1348,'Project Pipeline'!$A$7:$A$130,0)+14,1)-INDEX('Project Pipeline'!$B$8:$B$130,MATCH($B1348,'Project Pipeline'!$A$7:$A$130,0)+13,1)))/INDEX('Project Pipeline'!$B$8:$B$130,MATCH($B1348,'Project Pipeline'!$A$7:$A$130,0)+14,1)</f>
        <v>0.74999999999999989</v>
      </c>
      <c r="I1348" s="6">
        <f>INDEX('Project Pipeline'!$B$8:$B$130,MATCH($B1348,'Project Pipeline'!$A$7:$A$130,0)+13,1)</f>
        <v>26.772988721793375</v>
      </c>
      <c r="J1348" s="6">
        <f>INDEX('Project Pipeline'!$B$8:$B$130,MATCH($B1348,'Project Pipeline'!$A$7:$A$130,0)+14,1)</f>
        <v>120</v>
      </c>
    </row>
    <row r="1349" spans="1:10" x14ac:dyDescent="0.2">
      <c r="A1349" s="604">
        <f>A1329+1</f>
        <v>67</v>
      </c>
      <c r="B1349" s="604" t="s">
        <v>15</v>
      </c>
      <c r="C1349" s="2">
        <v>1</v>
      </c>
      <c r="D1349" s="28" t="str">
        <f t="shared" si="187"/>
        <v>067-001</v>
      </c>
      <c r="E1349" s="604">
        <f t="shared" si="190"/>
        <v>48</v>
      </c>
      <c r="F1349" s="32">
        <f>INDEX('Project Pipeline'!$B$8:$B$130,MATCH($B1349,'Project Pipeline'!$A$7:$A$130,0),1)</f>
        <v>15000</v>
      </c>
      <c r="G1349" s="32">
        <f>INDEX('Project Pipeline'!$B$8:$B$130,MATCH($B1349,'Project Pipeline'!$A$7:$A$130,0)+3,1)*12</f>
        <v>6000</v>
      </c>
      <c r="H1349" s="7">
        <f>(INDEX('Project Pipeline'!$B$8:$B$130,MATCH($B1349,'Project Pipeline'!$A$7:$A$130,0)+6,1)*INDEX('Project Pipeline'!$B$8:$B$130,MATCH($B1349,'Project Pipeline'!$A$7:$A$130,0)+13,1)+INDEX('Project Pipeline'!$B$8:$B$130,MATCH($B1349,'Project Pipeline'!$A$7:$A$130,0)+7,1)*(INDEX('Project Pipeline'!$B$8:$B$130,MATCH($B1349,'Project Pipeline'!$A$7:$A$130,0)+14,1)-INDEX('Project Pipeline'!$B$8:$B$130,MATCH($B1349,'Project Pipeline'!$A$7:$A$130,0)+13,1)))/INDEX('Project Pipeline'!$B$8:$B$130,MATCH($B1349,'Project Pipeline'!$A$7:$A$130,0)+14,1)</f>
        <v>0.75</v>
      </c>
      <c r="I1349" s="6">
        <f>INDEX('Project Pipeline'!$B$8:$B$130,MATCH($B1349,'Project Pipeline'!$A$7:$A$130,0)+13,1)</f>
        <v>71.513178015521419</v>
      </c>
      <c r="J1349" s="6">
        <f>INDEX('Project Pipeline'!$B$8:$B$130,MATCH($B1349,'Project Pipeline'!$A$7:$A$130,0)+14,1)</f>
        <v>96</v>
      </c>
    </row>
    <row r="1350" spans="1:10" x14ac:dyDescent="0.2">
      <c r="A1350" s="604">
        <f t="shared" ref="A1350:A1368" si="195">A1330+1</f>
        <v>67</v>
      </c>
      <c r="B1350" s="604" t="s">
        <v>15</v>
      </c>
      <c r="C1350" s="2">
        <f t="shared" ref="C1350:C1368" si="196">C1349+1</f>
        <v>2</v>
      </c>
      <c r="D1350" s="28" t="str">
        <f t="shared" si="187"/>
        <v>067-002</v>
      </c>
      <c r="E1350" s="604">
        <f t="shared" si="190"/>
        <v>52</v>
      </c>
      <c r="F1350" s="32">
        <f>INDEX('Project Pipeline'!$B$8:$B$130,MATCH($B1350,'Project Pipeline'!$A$7:$A$130,0),1)</f>
        <v>15000</v>
      </c>
      <c r="G1350" s="32">
        <f>INDEX('Project Pipeline'!$B$8:$B$130,MATCH($B1350,'Project Pipeline'!$A$7:$A$130,0)+3,1)*12</f>
        <v>6000</v>
      </c>
      <c r="H1350" s="7">
        <f>(INDEX('Project Pipeline'!$B$8:$B$130,MATCH($B1350,'Project Pipeline'!$A$7:$A$130,0)+6,1)*INDEX('Project Pipeline'!$B$8:$B$130,MATCH($B1350,'Project Pipeline'!$A$7:$A$130,0)+13,1)+INDEX('Project Pipeline'!$B$8:$B$130,MATCH($B1350,'Project Pipeline'!$A$7:$A$130,0)+7,1)*(INDEX('Project Pipeline'!$B$8:$B$130,MATCH($B1350,'Project Pipeline'!$A$7:$A$130,0)+14,1)-INDEX('Project Pipeline'!$B$8:$B$130,MATCH($B1350,'Project Pipeline'!$A$7:$A$130,0)+13,1)))/INDEX('Project Pipeline'!$B$8:$B$130,MATCH($B1350,'Project Pipeline'!$A$7:$A$130,0)+14,1)</f>
        <v>0.75</v>
      </c>
      <c r="I1350" s="6">
        <f>INDEX('Project Pipeline'!$B$8:$B$130,MATCH($B1350,'Project Pipeline'!$A$7:$A$130,0)+13,1)</f>
        <v>71.513178015521419</v>
      </c>
      <c r="J1350" s="6">
        <f>INDEX('Project Pipeline'!$B$8:$B$130,MATCH($B1350,'Project Pipeline'!$A$7:$A$130,0)+14,1)</f>
        <v>96</v>
      </c>
    </row>
    <row r="1351" spans="1:10" x14ac:dyDescent="0.2">
      <c r="A1351" s="604">
        <f t="shared" si="195"/>
        <v>67</v>
      </c>
      <c r="B1351" s="604" t="s">
        <v>15</v>
      </c>
      <c r="C1351" s="2">
        <f t="shared" si="196"/>
        <v>3</v>
      </c>
      <c r="D1351" s="28" t="str">
        <f t="shared" si="187"/>
        <v>067-003</v>
      </c>
      <c r="E1351" s="604">
        <f t="shared" si="190"/>
        <v>55</v>
      </c>
      <c r="F1351" s="32">
        <f>INDEX('Project Pipeline'!$B$8:$B$130,MATCH($B1351,'Project Pipeline'!$A$7:$A$130,0),1)</f>
        <v>15000</v>
      </c>
      <c r="G1351" s="32">
        <f>INDEX('Project Pipeline'!$B$8:$B$130,MATCH($B1351,'Project Pipeline'!$A$7:$A$130,0)+3,1)*12</f>
        <v>6000</v>
      </c>
      <c r="H1351" s="7">
        <f>(INDEX('Project Pipeline'!$B$8:$B$130,MATCH($B1351,'Project Pipeline'!$A$7:$A$130,0)+6,1)*INDEX('Project Pipeline'!$B$8:$B$130,MATCH($B1351,'Project Pipeline'!$A$7:$A$130,0)+13,1)+INDEX('Project Pipeline'!$B$8:$B$130,MATCH($B1351,'Project Pipeline'!$A$7:$A$130,0)+7,1)*(INDEX('Project Pipeline'!$B$8:$B$130,MATCH($B1351,'Project Pipeline'!$A$7:$A$130,0)+14,1)-INDEX('Project Pipeline'!$B$8:$B$130,MATCH($B1351,'Project Pipeline'!$A$7:$A$130,0)+13,1)))/INDEX('Project Pipeline'!$B$8:$B$130,MATCH($B1351,'Project Pipeline'!$A$7:$A$130,0)+14,1)</f>
        <v>0.75</v>
      </c>
      <c r="I1351" s="6">
        <f>INDEX('Project Pipeline'!$B$8:$B$130,MATCH($B1351,'Project Pipeline'!$A$7:$A$130,0)+13,1)</f>
        <v>71.513178015521419</v>
      </c>
      <c r="J1351" s="6">
        <f>INDEX('Project Pipeline'!$B$8:$B$130,MATCH($B1351,'Project Pipeline'!$A$7:$A$130,0)+14,1)</f>
        <v>96</v>
      </c>
    </row>
    <row r="1352" spans="1:10" x14ac:dyDescent="0.2">
      <c r="A1352" s="604">
        <f t="shared" si="195"/>
        <v>67</v>
      </c>
      <c r="B1352" s="604" t="s">
        <v>15</v>
      </c>
      <c r="C1352" s="2">
        <f t="shared" si="196"/>
        <v>4</v>
      </c>
      <c r="D1352" s="28" t="str">
        <f t="shared" si="187"/>
        <v>067-004</v>
      </c>
      <c r="E1352" s="604">
        <f t="shared" si="190"/>
        <v>57</v>
      </c>
      <c r="F1352" s="32">
        <f>INDEX('Project Pipeline'!$B$8:$B$130,MATCH($B1352,'Project Pipeline'!$A$7:$A$130,0),1)</f>
        <v>15000</v>
      </c>
      <c r="G1352" s="32">
        <f>INDEX('Project Pipeline'!$B$8:$B$130,MATCH($B1352,'Project Pipeline'!$A$7:$A$130,0)+3,1)*12</f>
        <v>6000</v>
      </c>
      <c r="H1352" s="7">
        <f>(INDEX('Project Pipeline'!$B$8:$B$130,MATCH($B1352,'Project Pipeline'!$A$7:$A$130,0)+6,1)*INDEX('Project Pipeline'!$B$8:$B$130,MATCH($B1352,'Project Pipeline'!$A$7:$A$130,0)+13,1)+INDEX('Project Pipeline'!$B$8:$B$130,MATCH($B1352,'Project Pipeline'!$A$7:$A$130,0)+7,1)*(INDEX('Project Pipeline'!$B$8:$B$130,MATCH($B1352,'Project Pipeline'!$A$7:$A$130,0)+14,1)-INDEX('Project Pipeline'!$B$8:$B$130,MATCH($B1352,'Project Pipeline'!$A$7:$A$130,0)+13,1)))/INDEX('Project Pipeline'!$B$8:$B$130,MATCH($B1352,'Project Pipeline'!$A$7:$A$130,0)+14,1)</f>
        <v>0.75</v>
      </c>
      <c r="I1352" s="6">
        <f>INDEX('Project Pipeline'!$B$8:$B$130,MATCH($B1352,'Project Pipeline'!$A$7:$A$130,0)+13,1)</f>
        <v>71.513178015521419</v>
      </c>
      <c r="J1352" s="6">
        <f>INDEX('Project Pipeline'!$B$8:$B$130,MATCH($B1352,'Project Pipeline'!$A$7:$A$130,0)+14,1)</f>
        <v>96</v>
      </c>
    </row>
    <row r="1353" spans="1:10" x14ac:dyDescent="0.2">
      <c r="A1353" s="604">
        <f t="shared" si="195"/>
        <v>67</v>
      </c>
      <c r="B1353" s="604" t="s">
        <v>463</v>
      </c>
      <c r="C1353" s="2">
        <f t="shared" si="196"/>
        <v>5</v>
      </c>
      <c r="D1353" s="28" t="str">
        <f t="shared" ref="D1353:D1416" si="197">TEXT(A1353,"000")&amp;"-"&amp;TEXT(C1353,"000")</f>
        <v>067-005</v>
      </c>
      <c r="E1353" s="604">
        <f t="shared" si="190"/>
        <v>58</v>
      </c>
      <c r="F1353" s="32">
        <f>INDEX('Project Pipeline'!$B$8:$B$130,MATCH($B1353,'Project Pipeline'!$A$7:$A$130,0),1)</f>
        <v>20000</v>
      </c>
      <c r="G1353" s="32">
        <f>INDEX('Project Pipeline'!$B$8:$B$130,MATCH($B1353,'Project Pipeline'!$A$7:$A$130,0)+3,1)*12</f>
        <v>30000</v>
      </c>
      <c r="H1353" s="7">
        <f>(INDEX('Project Pipeline'!$B$8:$B$130,MATCH($B1353,'Project Pipeline'!$A$7:$A$130,0)+6,1)*INDEX('Project Pipeline'!$B$8:$B$130,MATCH($B1353,'Project Pipeline'!$A$7:$A$130,0)+13,1)+INDEX('Project Pipeline'!$B$8:$B$130,MATCH($B1353,'Project Pipeline'!$A$7:$A$130,0)+7,1)*(INDEX('Project Pipeline'!$B$8:$B$130,MATCH($B1353,'Project Pipeline'!$A$7:$A$130,0)+14,1)-INDEX('Project Pipeline'!$B$8:$B$130,MATCH($B1353,'Project Pipeline'!$A$7:$A$130,0)+13,1)))/INDEX('Project Pipeline'!$B$8:$B$130,MATCH($B1353,'Project Pipeline'!$A$7:$A$130,0)+14,1)</f>
        <v>0.75</v>
      </c>
      <c r="I1353" s="6">
        <f>INDEX('Project Pipeline'!$B$8:$B$130,MATCH($B1353,'Project Pipeline'!$A$7:$A$130,0)+13,1)</f>
        <v>28.691659673197091</v>
      </c>
      <c r="J1353" s="6">
        <f>INDEX('Project Pipeline'!$B$8:$B$130,MATCH($B1353,'Project Pipeline'!$A$7:$A$130,0)+14,1)</f>
        <v>60</v>
      </c>
    </row>
    <row r="1354" spans="1:10" x14ac:dyDescent="0.2">
      <c r="A1354" s="604">
        <f t="shared" si="195"/>
        <v>67</v>
      </c>
      <c r="B1354" s="604" t="s">
        <v>463</v>
      </c>
      <c r="C1354" s="2">
        <f t="shared" si="196"/>
        <v>6</v>
      </c>
      <c r="D1354" s="28" t="str">
        <f t="shared" si="197"/>
        <v>067-006</v>
      </c>
      <c r="E1354" s="604">
        <f t="shared" si="190"/>
        <v>58</v>
      </c>
      <c r="F1354" s="32">
        <f>INDEX('Project Pipeline'!$B$8:$B$130,MATCH($B1354,'Project Pipeline'!$A$7:$A$130,0),1)</f>
        <v>20000</v>
      </c>
      <c r="G1354" s="32">
        <f>INDEX('Project Pipeline'!$B$8:$B$130,MATCH($B1354,'Project Pipeline'!$A$7:$A$130,0)+3,1)*12</f>
        <v>30000</v>
      </c>
      <c r="H1354" s="7">
        <f>(INDEX('Project Pipeline'!$B$8:$B$130,MATCH($B1354,'Project Pipeline'!$A$7:$A$130,0)+6,1)*INDEX('Project Pipeline'!$B$8:$B$130,MATCH($B1354,'Project Pipeline'!$A$7:$A$130,0)+13,1)+INDEX('Project Pipeline'!$B$8:$B$130,MATCH($B1354,'Project Pipeline'!$A$7:$A$130,0)+7,1)*(INDEX('Project Pipeline'!$B$8:$B$130,MATCH($B1354,'Project Pipeline'!$A$7:$A$130,0)+14,1)-INDEX('Project Pipeline'!$B$8:$B$130,MATCH($B1354,'Project Pipeline'!$A$7:$A$130,0)+13,1)))/INDEX('Project Pipeline'!$B$8:$B$130,MATCH($B1354,'Project Pipeline'!$A$7:$A$130,0)+14,1)</f>
        <v>0.75</v>
      </c>
      <c r="I1354" s="6">
        <f>INDEX('Project Pipeline'!$B$8:$B$130,MATCH($B1354,'Project Pipeline'!$A$7:$A$130,0)+13,1)</f>
        <v>28.691659673197091</v>
      </c>
      <c r="J1354" s="6">
        <f>INDEX('Project Pipeline'!$B$8:$B$130,MATCH($B1354,'Project Pipeline'!$A$7:$A$130,0)+14,1)</f>
        <v>60</v>
      </c>
    </row>
    <row r="1355" spans="1:10" x14ac:dyDescent="0.2">
      <c r="A1355" s="604">
        <f t="shared" si="195"/>
        <v>67</v>
      </c>
      <c r="B1355" s="604" t="s">
        <v>463</v>
      </c>
      <c r="C1355" s="2">
        <f t="shared" si="196"/>
        <v>7</v>
      </c>
      <c r="D1355" s="28" t="str">
        <f t="shared" si="197"/>
        <v>067-007</v>
      </c>
      <c r="E1355" s="604">
        <f t="shared" si="190"/>
        <v>59</v>
      </c>
      <c r="F1355" s="32">
        <f>INDEX('Project Pipeline'!$B$8:$B$130,MATCH($B1355,'Project Pipeline'!$A$7:$A$130,0),1)</f>
        <v>20000</v>
      </c>
      <c r="G1355" s="32">
        <f>INDEX('Project Pipeline'!$B$8:$B$130,MATCH($B1355,'Project Pipeline'!$A$7:$A$130,0)+3,1)*12</f>
        <v>30000</v>
      </c>
      <c r="H1355" s="7">
        <f>(INDEX('Project Pipeline'!$B$8:$B$130,MATCH($B1355,'Project Pipeline'!$A$7:$A$130,0)+6,1)*INDEX('Project Pipeline'!$B$8:$B$130,MATCH($B1355,'Project Pipeline'!$A$7:$A$130,0)+13,1)+INDEX('Project Pipeline'!$B$8:$B$130,MATCH($B1355,'Project Pipeline'!$A$7:$A$130,0)+7,1)*(INDEX('Project Pipeline'!$B$8:$B$130,MATCH($B1355,'Project Pipeline'!$A$7:$A$130,0)+14,1)-INDEX('Project Pipeline'!$B$8:$B$130,MATCH($B1355,'Project Pipeline'!$A$7:$A$130,0)+13,1)))/INDEX('Project Pipeline'!$B$8:$B$130,MATCH($B1355,'Project Pipeline'!$A$7:$A$130,0)+14,1)</f>
        <v>0.75</v>
      </c>
      <c r="I1355" s="6">
        <f>INDEX('Project Pipeline'!$B$8:$B$130,MATCH($B1355,'Project Pipeline'!$A$7:$A$130,0)+13,1)</f>
        <v>28.691659673197091</v>
      </c>
      <c r="J1355" s="6">
        <f>INDEX('Project Pipeline'!$B$8:$B$130,MATCH($B1355,'Project Pipeline'!$A$7:$A$130,0)+14,1)</f>
        <v>60</v>
      </c>
    </row>
    <row r="1356" spans="1:10" x14ac:dyDescent="0.2">
      <c r="A1356" s="604">
        <f t="shared" si="195"/>
        <v>67</v>
      </c>
      <c r="B1356" s="604" t="s">
        <v>463</v>
      </c>
      <c r="C1356" s="2">
        <f t="shared" si="196"/>
        <v>8</v>
      </c>
      <c r="D1356" s="28" t="str">
        <f t="shared" si="197"/>
        <v>067-008</v>
      </c>
      <c r="E1356" s="604">
        <f t="shared" si="190"/>
        <v>59</v>
      </c>
      <c r="F1356" s="32">
        <f>INDEX('Project Pipeline'!$B$8:$B$130,MATCH($B1356,'Project Pipeline'!$A$7:$A$130,0),1)</f>
        <v>20000</v>
      </c>
      <c r="G1356" s="32">
        <f>INDEX('Project Pipeline'!$B$8:$B$130,MATCH($B1356,'Project Pipeline'!$A$7:$A$130,0)+3,1)*12</f>
        <v>30000</v>
      </c>
      <c r="H1356" s="7">
        <f>(INDEX('Project Pipeline'!$B$8:$B$130,MATCH($B1356,'Project Pipeline'!$A$7:$A$130,0)+6,1)*INDEX('Project Pipeline'!$B$8:$B$130,MATCH($B1356,'Project Pipeline'!$A$7:$A$130,0)+13,1)+INDEX('Project Pipeline'!$B$8:$B$130,MATCH($B1356,'Project Pipeline'!$A$7:$A$130,0)+7,1)*(INDEX('Project Pipeline'!$B$8:$B$130,MATCH($B1356,'Project Pipeline'!$A$7:$A$130,0)+14,1)-INDEX('Project Pipeline'!$B$8:$B$130,MATCH($B1356,'Project Pipeline'!$A$7:$A$130,0)+13,1)))/INDEX('Project Pipeline'!$B$8:$B$130,MATCH($B1356,'Project Pipeline'!$A$7:$A$130,0)+14,1)</f>
        <v>0.75</v>
      </c>
      <c r="I1356" s="6">
        <f>INDEX('Project Pipeline'!$B$8:$B$130,MATCH($B1356,'Project Pipeline'!$A$7:$A$130,0)+13,1)</f>
        <v>28.691659673197091</v>
      </c>
      <c r="J1356" s="6">
        <f>INDEX('Project Pipeline'!$B$8:$B$130,MATCH($B1356,'Project Pipeline'!$A$7:$A$130,0)+14,1)</f>
        <v>60</v>
      </c>
    </row>
    <row r="1357" spans="1:10" x14ac:dyDescent="0.2">
      <c r="A1357" s="604">
        <f t="shared" si="195"/>
        <v>67</v>
      </c>
      <c r="B1357" s="604" t="s">
        <v>464</v>
      </c>
      <c r="C1357" s="2">
        <f t="shared" si="196"/>
        <v>9</v>
      </c>
      <c r="D1357" s="28" t="str">
        <f t="shared" si="197"/>
        <v>067-009</v>
      </c>
      <c r="E1357" s="604">
        <f t="shared" si="190"/>
        <v>50</v>
      </c>
      <c r="F1357" s="32">
        <f>INDEX('Project Pipeline'!$B$8:$B$130,MATCH($B1357,'Project Pipeline'!$A$7:$A$130,0),1)</f>
        <v>10000</v>
      </c>
      <c r="G1357" s="32">
        <f>INDEX('Project Pipeline'!$B$8:$B$130,MATCH($B1357,'Project Pipeline'!$A$7:$A$130,0)+3,1)*12</f>
        <v>4800</v>
      </c>
      <c r="H1357" s="7">
        <f>(INDEX('Project Pipeline'!$B$8:$B$130,MATCH($B1357,'Project Pipeline'!$A$7:$A$130,0)+6,1)*INDEX('Project Pipeline'!$B$8:$B$130,MATCH($B1357,'Project Pipeline'!$A$7:$A$130,0)+13,1)+INDEX('Project Pipeline'!$B$8:$B$130,MATCH($B1357,'Project Pipeline'!$A$7:$A$130,0)+7,1)*(INDEX('Project Pipeline'!$B$8:$B$130,MATCH($B1357,'Project Pipeline'!$A$7:$A$130,0)+14,1)-INDEX('Project Pipeline'!$B$8:$B$130,MATCH($B1357,'Project Pipeline'!$A$7:$A$130,0)+13,1)))/INDEX('Project Pipeline'!$B$8:$B$130,MATCH($B1357,'Project Pipeline'!$A$7:$A$130,0)+14,1)</f>
        <v>0.75</v>
      </c>
      <c r="I1357" s="6">
        <f>INDEX('Project Pipeline'!$B$8:$B$130,MATCH($B1357,'Project Pipeline'!$A$7:$A$130,0)+13,1)</f>
        <v>57.680135957776329</v>
      </c>
      <c r="J1357" s="6">
        <f>INDEX('Project Pipeline'!$B$8:$B$130,MATCH($B1357,'Project Pipeline'!$A$7:$A$130,0)+14,1)</f>
        <v>60</v>
      </c>
    </row>
    <row r="1358" spans="1:10" x14ac:dyDescent="0.2">
      <c r="A1358" s="604">
        <f t="shared" si="195"/>
        <v>67</v>
      </c>
      <c r="B1358" s="604" t="s">
        <v>464</v>
      </c>
      <c r="C1358" s="2">
        <f t="shared" si="196"/>
        <v>10</v>
      </c>
      <c r="D1358" s="28" t="str">
        <f t="shared" si="197"/>
        <v>067-010</v>
      </c>
      <c r="E1358" s="604">
        <f t="shared" ref="E1358:E1408" si="198">E1338</f>
        <v>53</v>
      </c>
      <c r="F1358" s="32">
        <f>INDEX('Project Pipeline'!$B$8:$B$130,MATCH($B1358,'Project Pipeline'!$A$7:$A$130,0),1)</f>
        <v>10000</v>
      </c>
      <c r="G1358" s="32">
        <f>INDEX('Project Pipeline'!$B$8:$B$130,MATCH($B1358,'Project Pipeline'!$A$7:$A$130,0)+3,1)*12</f>
        <v>4800</v>
      </c>
      <c r="H1358" s="7">
        <f>(INDEX('Project Pipeline'!$B$8:$B$130,MATCH($B1358,'Project Pipeline'!$A$7:$A$130,0)+6,1)*INDEX('Project Pipeline'!$B$8:$B$130,MATCH($B1358,'Project Pipeline'!$A$7:$A$130,0)+13,1)+INDEX('Project Pipeline'!$B$8:$B$130,MATCH($B1358,'Project Pipeline'!$A$7:$A$130,0)+7,1)*(INDEX('Project Pipeline'!$B$8:$B$130,MATCH($B1358,'Project Pipeline'!$A$7:$A$130,0)+14,1)-INDEX('Project Pipeline'!$B$8:$B$130,MATCH($B1358,'Project Pipeline'!$A$7:$A$130,0)+13,1)))/INDEX('Project Pipeline'!$B$8:$B$130,MATCH($B1358,'Project Pipeline'!$A$7:$A$130,0)+14,1)</f>
        <v>0.75</v>
      </c>
      <c r="I1358" s="6">
        <f>INDEX('Project Pipeline'!$B$8:$B$130,MATCH($B1358,'Project Pipeline'!$A$7:$A$130,0)+13,1)</f>
        <v>57.680135957776329</v>
      </c>
      <c r="J1358" s="6">
        <f>INDEX('Project Pipeline'!$B$8:$B$130,MATCH($B1358,'Project Pipeline'!$A$7:$A$130,0)+14,1)</f>
        <v>60</v>
      </c>
    </row>
    <row r="1359" spans="1:10" x14ac:dyDescent="0.2">
      <c r="A1359" s="604">
        <f t="shared" si="195"/>
        <v>67</v>
      </c>
      <c r="B1359" s="604" t="s">
        <v>464</v>
      </c>
      <c r="C1359" s="2">
        <f t="shared" si="196"/>
        <v>11</v>
      </c>
      <c r="D1359" s="28" t="str">
        <f t="shared" si="197"/>
        <v>067-011</v>
      </c>
      <c r="E1359" s="604">
        <f t="shared" si="198"/>
        <v>56</v>
      </c>
      <c r="F1359" s="32">
        <f>INDEX('Project Pipeline'!$B$8:$B$130,MATCH($B1359,'Project Pipeline'!$A$7:$A$130,0),1)</f>
        <v>10000</v>
      </c>
      <c r="G1359" s="32">
        <f>INDEX('Project Pipeline'!$B$8:$B$130,MATCH($B1359,'Project Pipeline'!$A$7:$A$130,0)+3,1)*12</f>
        <v>4800</v>
      </c>
      <c r="H1359" s="7">
        <f>(INDEX('Project Pipeline'!$B$8:$B$130,MATCH($B1359,'Project Pipeline'!$A$7:$A$130,0)+6,1)*INDEX('Project Pipeline'!$B$8:$B$130,MATCH($B1359,'Project Pipeline'!$A$7:$A$130,0)+13,1)+INDEX('Project Pipeline'!$B$8:$B$130,MATCH($B1359,'Project Pipeline'!$A$7:$A$130,0)+7,1)*(INDEX('Project Pipeline'!$B$8:$B$130,MATCH($B1359,'Project Pipeline'!$A$7:$A$130,0)+14,1)-INDEX('Project Pipeline'!$B$8:$B$130,MATCH($B1359,'Project Pipeline'!$A$7:$A$130,0)+13,1)))/INDEX('Project Pipeline'!$B$8:$B$130,MATCH($B1359,'Project Pipeline'!$A$7:$A$130,0)+14,1)</f>
        <v>0.75</v>
      </c>
      <c r="I1359" s="6">
        <f>INDEX('Project Pipeline'!$B$8:$B$130,MATCH($B1359,'Project Pipeline'!$A$7:$A$130,0)+13,1)</f>
        <v>57.680135957776329</v>
      </c>
      <c r="J1359" s="6">
        <f>INDEX('Project Pipeline'!$B$8:$B$130,MATCH($B1359,'Project Pipeline'!$A$7:$A$130,0)+14,1)</f>
        <v>60</v>
      </c>
    </row>
    <row r="1360" spans="1:10" x14ac:dyDescent="0.2">
      <c r="A1360" s="604">
        <f t="shared" si="195"/>
        <v>67</v>
      </c>
      <c r="B1360" s="604" t="s">
        <v>464</v>
      </c>
      <c r="C1360" s="2">
        <f t="shared" si="196"/>
        <v>12</v>
      </c>
      <c r="D1360" s="28" t="str">
        <f t="shared" si="197"/>
        <v>067-012</v>
      </c>
      <c r="E1360" s="604">
        <f t="shared" si="198"/>
        <v>59</v>
      </c>
      <c r="F1360" s="32">
        <f>INDEX('Project Pipeline'!$B$8:$B$130,MATCH($B1360,'Project Pipeline'!$A$7:$A$130,0),1)</f>
        <v>10000</v>
      </c>
      <c r="G1360" s="32">
        <f>INDEX('Project Pipeline'!$B$8:$B$130,MATCH($B1360,'Project Pipeline'!$A$7:$A$130,0)+3,1)*12</f>
        <v>4800</v>
      </c>
      <c r="H1360" s="7">
        <f>(INDEX('Project Pipeline'!$B$8:$B$130,MATCH($B1360,'Project Pipeline'!$A$7:$A$130,0)+6,1)*INDEX('Project Pipeline'!$B$8:$B$130,MATCH($B1360,'Project Pipeline'!$A$7:$A$130,0)+13,1)+INDEX('Project Pipeline'!$B$8:$B$130,MATCH($B1360,'Project Pipeline'!$A$7:$A$130,0)+7,1)*(INDEX('Project Pipeline'!$B$8:$B$130,MATCH($B1360,'Project Pipeline'!$A$7:$A$130,0)+14,1)-INDEX('Project Pipeline'!$B$8:$B$130,MATCH($B1360,'Project Pipeline'!$A$7:$A$130,0)+13,1)))/INDEX('Project Pipeline'!$B$8:$B$130,MATCH($B1360,'Project Pipeline'!$A$7:$A$130,0)+14,1)</f>
        <v>0.75</v>
      </c>
      <c r="I1360" s="6">
        <f>INDEX('Project Pipeline'!$B$8:$B$130,MATCH($B1360,'Project Pipeline'!$A$7:$A$130,0)+13,1)</f>
        <v>57.680135957776329</v>
      </c>
      <c r="J1360" s="6">
        <f>INDEX('Project Pipeline'!$B$8:$B$130,MATCH($B1360,'Project Pipeline'!$A$7:$A$130,0)+14,1)</f>
        <v>60</v>
      </c>
    </row>
    <row r="1361" spans="1:10" x14ac:dyDescent="0.2">
      <c r="A1361" s="604">
        <f t="shared" si="195"/>
        <v>67</v>
      </c>
      <c r="B1361" s="604" t="s">
        <v>14</v>
      </c>
      <c r="C1361" s="2">
        <f t="shared" si="196"/>
        <v>13</v>
      </c>
      <c r="D1361" s="28" t="str">
        <f t="shared" si="197"/>
        <v>067-013</v>
      </c>
      <c r="E1361" s="604">
        <f t="shared" si="198"/>
        <v>50</v>
      </c>
      <c r="F1361" s="32">
        <f>INDEX('Project Pipeline'!$B$8:$B$130,MATCH($B1361,'Project Pipeline'!$A$7:$A$130,0),1)</f>
        <v>2000</v>
      </c>
      <c r="G1361" s="32">
        <f>INDEX('Project Pipeline'!$B$8:$B$130,MATCH($B1361,'Project Pipeline'!$A$7:$A$130,0)+3,1)*12</f>
        <v>2400</v>
      </c>
      <c r="H1361" s="7">
        <f>(INDEX('Project Pipeline'!$B$8:$B$130,MATCH($B1361,'Project Pipeline'!$A$7:$A$130,0)+6,1)*INDEX('Project Pipeline'!$B$8:$B$130,MATCH($B1361,'Project Pipeline'!$A$7:$A$130,0)+13,1)+INDEX('Project Pipeline'!$B$8:$B$130,MATCH($B1361,'Project Pipeline'!$A$7:$A$130,0)+7,1)*(INDEX('Project Pipeline'!$B$8:$B$130,MATCH($B1361,'Project Pipeline'!$A$7:$A$130,0)+14,1)-INDEX('Project Pipeline'!$B$8:$B$130,MATCH($B1361,'Project Pipeline'!$A$7:$A$130,0)+13,1)))/INDEX('Project Pipeline'!$B$8:$B$130,MATCH($B1361,'Project Pipeline'!$A$7:$A$130,0)+14,1)</f>
        <v>0.75</v>
      </c>
      <c r="I1361" s="6">
        <f>INDEX('Project Pipeline'!$B$8:$B$130,MATCH($B1361,'Project Pipeline'!$A$7:$A$130,0)+13,1)</f>
        <v>21.124739598583997</v>
      </c>
      <c r="J1361" s="6">
        <f>INDEX('Project Pipeline'!$B$8:$B$130,MATCH($B1361,'Project Pipeline'!$A$7:$A$130,0)+14,1)</f>
        <v>60</v>
      </c>
    </row>
    <row r="1362" spans="1:10" x14ac:dyDescent="0.2">
      <c r="A1362" s="604">
        <f t="shared" si="195"/>
        <v>67</v>
      </c>
      <c r="B1362" s="604" t="s">
        <v>14</v>
      </c>
      <c r="C1362" s="2">
        <f t="shared" si="196"/>
        <v>14</v>
      </c>
      <c r="D1362" s="28" t="str">
        <f t="shared" si="197"/>
        <v>067-014</v>
      </c>
      <c r="E1362" s="604">
        <f t="shared" si="198"/>
        <v>52</v>
      </c>
      <c r="F1362" s="32">
        <f>INDEX('Project Pipeline'!$B$8:$B$130,MATCH($B1362,'Project Pipeline'!$A$7:$A$130,0),1)</f>
        <v>2000</v>
      </c>
      <c r="G1362" s="32">
        <f>INDEX('Project Pipeline'!$B$8:$B$130,MATCH($B1362,'Project Pipeline'!$A$7:$A$130,0)+3,1)*12</f>
        <v>2400</v>
      </c>
      <c r="H1362" s="7">
        <f>(INDEX('Project Pipeline'!$B$8:$B$130,MATCH($B1362,'Project Pipeline'!$A$7:$A$130,0)+6,1)*INDEX('Project Pipeline'!$B$8:$B$130,MATCH($B1362,'Project Pipeline'!$A$7:$A$130,0)+13,1)+INDEX('Project Pipeline'!$B$8:$B$130,MATCH($B1362,'Project Pipeline'!$A$7:$A$130,0)+7,1)*(INDEX('Project Pipeline'!$B$8:$B$130,MATCH($B1362,'Project Pipeline'!$A$7:$A$130,0)+14,1)-INDEX('Project Pipeline'!$B$8:$B$130,MATCH($B1362,'Project Pipeline'!$A$7:$A$130,0)+13,1)))/INDEX('Project Pipeline'!$B$8:$B$130,MATCH($B1362,'Project Pipeline'!$A$7:$A$130,0)+14,1)</f>
        <v>0.75</v>
      </c>
      <c r="I1362" s="6">
        <f>INDEX('Project Pipeline'!$B$8:$B$130,MATCH($B1362,'Project Pipeline'!$A$7:$A$130,0)+13,1)</f>
        <v>21.124739598583997</v>
      </c>
      <c r="J1362" s="6">
        <f>INDEX('Project Pipeline'!$B$8:$B$130,MATCH($B1362,'Project Pipeline'!$A$7:$A$130,0)+14,1)</f>
        <v>60</v>
      </c>
    </row>
    <row r="1363" spans="1:10" x14ac:dyDescent="0.2">
      <c r="A1363" s="604">
        <f t="shared" si="195"/>
        <v>67</v>
      </c>
      <c r="B1363" s="604" t="s">
        <v>14</v>
      </c>
      <c r="C1363" s="2">
        <f t="shared" si="196"/>
        <v>15</v>
      </c>
      <c r="D1363" s="28" t="str">
        <f t="shared" si="197"/>
        <v>067-015</v>
      </c>
      <c r="E1363" s="604">
        <f t="shared" si="198"/>
        <v>54</v>
      </c>
      <c r="F1363" s="32">
        <f>INDEX('Project Pipeline'!$B$8:$B$130,MATCH($B1363,'Project Pipeline'!$A$7:$A$130,0),1)</f>
        <v>2000</v>
      </c>
      <c r="G1363" s="32">
        <f>INDEX('Project Pipeline'!$B$8:$B$130,MATCH($B1363,'Project Pipeline'!$A$7:$A$130,0)+3,1)*12</f>
        <v>2400</v>
      </c>
      <c r="H1363" s="7">
        <f>(INDEX('Project Pipeline'!$B$8:$B$130,MATCH($B1363,'Project Pipeline'!$A$7:$A$130,0)+6,1)*INDEX('Project Pipeline'!$B$8:$B$130,MATCH($B1363,'Project Pipeline'!$A$7:$A$130,0)+13,1)+INDEX('Project Pipeline'!$B$8:$B$130,MATCH($B1363,'Project Pipeline'!$A$7:$A$130,0)+7,1)*(INDEX('Project Pipeline'!$B$8:$B$130,MATCH($B1363,'Project Pipeline'!$A$7:$A$130,0)+14,1)-INDEX('Project Pipeline'!$B$8:$B$130,MATCH($B1363,'Project Pipeline'!$A$7:$A$130,0)+13,1)))/INDEX('Project Pipeline'!$B$8:$B$130,MATCH($B1363,'Project Pipeline'!$A$7:$A$130,0)+14,1)</f>
        <v>0.75</v>
      </c>
      <c r="I1363" s="6">
        <f>INDEX('Project Pipeline'!$B$8:$B$130,MATCH($B1363,'Project Pipeline'!$A$7:$A$130,0)+13,1)</f>
        <v>21.124739598583997</v>
      </c>
      <c r="J1363" s="6">
        <f>INDEX('Project Pipeline'!$B$8:$B$130,MATCH($B1363,'Project Pipeline'!$A$7:$A$130,0)+14,1)</f>
        <v>60</v>
      </c>
    </row>
    <row r="1364" spans="1:10" x14ac:dyDescent="0.2">
      <c r="A1364" s="604">
        <f t="shared" si="195"/>
        <v>67</v>
      </c>
      <c r="B1364" s="604" t="s">
        <v>14</v>
      </c>
      <c r="C1364" s="2">
        <f t="shared" si="196"/>
        <v>16</v>
      </c>
      <c r="D1364" s="28" t="str">
        <f t="shared" si="197"/>
        <v>067-016</v>
      </c>
      <c r="E1364" s="604">
        <f t="shared" si="198"/>
        <v>56</v>
      </c>
      <c r="F1364" s="32">
        <f>INDEX('Project Pipeline'!$B$8:$B$130,MATCH($B1364,'Project Pipeline'!$A$7:$A$130,0),1)</f>
        <v>2000</v>
      </c>
      <c r="G1364" s="32">
        <f>INDEX('Project Pipeline'!$B$8:$B$130,MATCH($B1364,'Project Pipeline'!$A$7:$A$130,0)+3,1)*12</f>
        <v>2400</v>
      </c>
      <c r="H1364" s="7">
        <f>(INDEX('Project Pipeline'!$B$8:$B$130,MATCH($B1364,'Project Pipeline'!$A$7:$A$130,0)+6,1)*INDEX('Project Pipeline'!$B$8:$B$130,MATCH($B1364,'Project Pipeline'!$A$7:$A$130,0)+13,1)+INDEX('Project Pipeline'!$B$8:$B$130,MATCH($B1364,'Project Pipeline'!$A$7:$A$130,0)+7,1)*(INDEX('Project Pipeline'!$B$8:$B$130,MATCH($B1364,'Project Pipeline'!$A$7:$A$130,0)+14,1)-INDEX('Project Pipeline'!$B$8:$B$130,MATCH($B1364,'Project Pipeline'!$A$7:$A$130,0)+13,1)))/INDEX('Project Pipeline'!$B$8:$B$130,MATCH($B1364,'Project Pipeline'!$A$7:$A$130,0)+14,1)</f>
        <v>0.75</v>
      </c>
      <c r="I1364" s="6">
        <f>INDEX('Project Pipeline'!$B$8:$B$130,MATCH($B1364,'Project Pipeline'!$A$7:$A$130,0)+13,1)</f>
        <v>21.124739598583997</v>
      </c>
      <c r="J1364" s="6">
        <f>INDEX('Project Pipeline'!$B$8:$B$130,MATCH($B1364,'Project Pipeline'!$A$7:$A$130,0)+14,1)</f>
        <v>60</v>
      </c>
    </row>
    <row r="1365" spans="1:10" x14ac:dyDescent="0.2">
      <c r="A1365" s="604">
        <f t="shared" si="195"/>
        <v>67</v>
      </c>
      <c r="B1365" s="604" t="s">
        <v>14</v>
      </c>
      <c r="C1365" s="2">
        <f t="shared" si="196"/>
        <v>17</v>
      </c>
      <c r="D1365" s="28" t="str">
        <f t="shared" si="197"/>
        <v>067-017</v>
      </c>
      <c r="E1365" s="604">
        <f t="shared" si="198"/>
        <v>58</v>
      </c>
      <c r="F1365" s="32">
        <f>INDEX('Project Pipeline'!$B$8:$B$130,MATCH($B1365,'Project Pipeline'!$A$7:$A$130,0),1)</f>
        <v>2000</v>
      </c>
      <c r="G1365" s="32">
        <f>INDEX('Project Pipeline'!$B$8:$B$130,MATCH($B1365,'Project Pipeline'!$A$7:$A$130,0)+3,1)*12</f>
        <v>2400</v>
      </c>
      <c r="H1365" s="7">
        <f>(INDEX('Project Pipeline'!$B$8:$B$130,MATCH($B1365,'Project Pipeline'!$A$7:$A$130,0)+6,1)*INDEX('Project Pipeline'!$B$8:$B$130,MATCH($B1365,'Project Pipeline'!$A$7:$A$130,0)+13,1)+INDEX('Project Pipeline'!$B$8:$B$130,MATCH($B1365,'Project Pipeline'!$A$7:$A$130,0)+7,1)*(INDEX('Project Pipeline'!$B$8:$B$130,MATCH($B1365,'Project Pipeline'!$A$7:$A$130,0)+14,1)-INDEX('Project Pipeline'!$B$8:$B$130,MATCH($B1365,'Project Pipeline'!$A$7:$A$130,0)+13,1)))/INDEX('Project Pipeline'!$B$8:$B$130,MATCH($B1365,'Project Pipeline'!$A$7:$A$130,0)+14,1)</f>
        <v>0.75</v>
      </c>
      <c r="I1365" s="6">
        <f>INDEX('Project Pipeline'!$B$8:$B$130,MATCH($B1365,'Project Pipeline'!$A$7:$A$130,0)+13,1)</f>
        <v>21.124739598583997</v>
      </c>
      <c r="J1365" s="6">
        <f>INDEX('Project Pipeline'!$B$8:$B$130,MATCH($B1365,'Project Pipeline'!$A$7:$A$130,0)+14,1)</f>
        <v>60</v>
      </c>
    </row>
    <row r="1366" spans="1:10" x14ac:dyDescent="0.2">
      <c r="A1366" s="604">
        <f t="shared" si="195"/>
        <v>67</v>
      </c>
      <c r="B1366" s="604" t="s">
        <v>14</v>
      </c>
      <c r="C1366" s="2">
        <f t="shared" si="196"/>
        <v>18</v>
      </c>
      <c r="D1366" s="28" t="str">
        <f t="shared" si="197"/>
        <v>067-018</v>
      </c>
      <c r="E1366" s="604">
        <f t="shared" si="198"/>
        <v>60</v>
      </c>
      <c r="F1366" s="32">
        <f>INDEX('Project Pipeline'!$B$8:$B$130,MATCH($B1366,'Project Pipeline'!$A$7:$A$130,0),1)</f>
        <v>2000</v>
      </c>
      <c r="G1366" s="32">
        <f>INDEX('Project Pipeline'!$B$8:$B$130,MATCH($B1366,'Project Pipeline'!$A$7:$A$130,0)+3,1)*12</f>
        <v>2400</v>
      </c>
      <c r="H1366" s="7">
        <f>(INDEX('Project Pipeline'!$B$8:$B$130,MATCH($B1366,'Project Pipeline'!$A$7:$A$130,0)+6,1)*INDEX('Project Pipeline'!$B$8:$B$130,MATCH($B1366,'Project Pipeline'!$A$7:$A$130,0)+13,1)+INDEX('Project Pipeline'!$B$8:$B$130,MATCH($B1366,'Project Pipeline'!$A$7:$A$130,0)+7,1)*(INDEX('Project Pipeline'!$B$8:$B$130,MATCH($B1366,'Project Pipeline'!$A$7:$A$130,0)+14,1)-INDEX('Project Pipeline'!$B$8:$B$130,MATCH($B1366,'Project Pipeline'!$A$7:$A$130,0)+13,1)))/INDEX('Project Pipeline'!$B$8:$B$130,MATCH($B1366,'Project Pipeline'!$A$7:$A$130,0)+14,1)</f>
        <v>0.75</v>
      </c>
      <c r="I1366" s="6">
        <f>INDEX('Project Pipeline'!$B$8:$B$130,MATCH($B1366,'Project Pipeline'!$A$7:$A$130,0)+13,1)</f>
        <v>21.124739598583997</v>
      </c>
      <c r="J1366" s="6">
        <f>INDEX('Project Pipeline'!$B$8:$B$130,MATCH($B1366,'Project Pipeline'!$A$7:$A$130,0)+14,1)</f>
        <v>60</v>
      </c>
    </row>
    <row r="1367" spans="1:10" x14ac:dyDescent="0.2">
      <c r="A1367" s="604">
        <f t="shared" si="195"/>
        <v>67</v>
      </c>
      <c r="B1367" s="604" t="s">
        <v>41</v>
      </c>
      <c r="C1367" s="2">
        <f t="shared" si="196"/>
        <v>19</v>
      </c>
      <c r="D1367" s="28" t="str">
        <f t="shared" si="197"/>
        <v>067-019</v>
      </c>
      <c r="E1367" s="604">
        <f t="shared" si="198"/>
        <v>54</v>
      </c>
      <c r="F1367" s="32">
        <f>INDEX('Project Pipeline'!$B$8:$B$130,MATCH($B1367,'Project Pipeline'!$A$7:$A$130,0),1)</f>
        <v>25000</v>
      </c>
      <c r="G1367" s="32">
        <f>INDEX('Project Pipeline'!$B$8:$B$130,MATCH($B1367,'Project Pipeline'!$A$7:$A$130,0)+3,1)*12</f>
        <v>24000</v>
      </c>
      <c r="H1367" s="7">
        <f>(INDEX('Project Pipeline'!$B$8:$B$130,MATCH($B1367,'Project Pipeline'!$A$7:$A$130,0)+6,1)*INDEX('Project Pipeline'!$B$8:$B$130,MATCH($B1367,'Project Pipeline'!$A$7:$A$130,0)+13,1)+INDEX('Project Pipeline'!$B$8:$B$130,MATCH($B1367,'Project Pipeline'!$A$7:$A$130,0)+7,1)*(INDEX('Project Pipeline'!$B$8:$B$130,MATCH($B1367,'Project Pipeline'!$A$7:$A$130,0)+14,1)-INDEX('Project Pipeline'!$B$8:$B$130,MATCH($B1367,'Project Pipeline'!$A$7:$A$130,0)+13,1)))/INDEX('Project Pipeline'!$B$8:$B$130,MATCH($B1367,'Project Pipeline'!$A$7:$A$130,0)+14,1)</f>
        <v>0.74999999999999989</v>
      </c>
      <c r="I1367" s="6">
        <f>INDEX('Project Pipeline'!$B$8:$B$130,MATCH($B1367,'Project Pipeline'!$A$7:$A$130,0)+13,1)</f>
        <v>26.772988721793375</v>
      </c>
      <c r="J1367" s="6">
        <f>INDEX('Project Pipeline'!$B$8:$B$130,MATCH($B1367,'Project Pipeline'!$A$7:$A$130,0)+14,1)</f>
        <v>120</v>
      </c>
    </row>
    <row r="1368" spans="1:10" x14ac:dyDescent="0.2">
      <c r="A1368" s="604">
        <f t="shared" si="195"/>
        <v>67</v>
      </c>
      <c r="B1368" s="604" t="s">
        <v>41</v>
      </c>
      <c r="C1368" s="2">
        <f t="shared" si="196"/>
        <v>20</v>
      </c>
      <c r="D1368" s="28" t="str">
        <f t="shared" si="197"/>
        <v>067-020</v>
      </c>
      <c r="E1368" s="604">
        <f t="shared" si="198"/>
        <v>60</v>
      </c>
      <c r="F1368" s="32">
        <f>INDEX('Project Pipeline'!$B$8:$B$130,MATCH($B1368,'Project Pipeline'!$A$7:$A$130,0),1)</f>
        <v>25000</v>
      </c>
      <c r="G1368" s="32">
        <f>INDEX('Project Pipeline'!$B$8:$B$130,MATCH($B1368,'Project Pipeline'!$A$7:$A$130,0)+3,1)*12</f>
        <v>24000</v>
      </c>
      <c r="H1368" s="7">
        <f>(INDEX('Project Pipeline'!$B$8:$B$130,MATCH($B1368,'Project Pipeline'!$A$7:$A$130,0)+6,1)*INDEX('Project Pipeline'!$B$8:$B$130,MATCH($B1368,'Project Pipeline'!$A$7:$A$130,0)+13,1)+INDEX('Project Pipeline'!$B$8:$B$130,MATCH($B1368,'Project Pipeline'!$A$7:$A$130,0)+7,1)*(INDEX('Project Pipeline'!$B$8:$B$130,MATCH($B1368,'Project Pipeline'!$A$7:$A$130,0)+14,1)-INDEX('Project Pipeline'!$B$8:$B$130,MATCH($B1368,'Project Pipeline'!$A$7:$A$130,0)+13,1)))/INDEX('Project Pipeline'!$B$8:$B$130,MATCH($B1368,'Project Pipeline'!$A$7:$A$130,0)+14,1)</f>
        <v>0.74999999999999989</v>
      </c>
      <c r="I1368" s="6">
        <f>INDEX('Project Pipeline'!$B$8:$B$130,MATCH($B1368,'Project Pipeline'!$A$7:$A$130,0)+13,1)</f>
        <v>26.772988721793375</v>
      </c>
      <c r="J1368" s="6">
        <f>INDEX('Project Pipeline'!$B$8:$B$130,MATCH($B1368,'Project Pipeline'!$A$7:$A$130,0)+14,1)</f>
        <v>120</v>
      </c>
    </row>
    <row r="1369" spans="1:10" x14ac:dyDescent="0.2">
      <c r="A1369" s="604">
        <f>A1349+1</f>
        <v>68</v>
      </c>
      <c r="B1369" s="604" t="s">
        <v>15</v>
      </c>
      <c r="C1369" s="2">
        <v>1</v>
      </c>
      <c r="D1369" s="28" t="str">
        <f t="shared" si="197"/>
        <v>068-001</v>
      </c>
      <c r="E1369" s="604">
        <f t="shared" si="198"/>
        <v>48</v>
      </c>
      <c r="F1369" s="32">
        <f>INDEX('Project Pipeline'!$B$8:$B$130,MATCH($B1369,'Project Pipeline'!$A$7:$A$130,0),1)</f>
        <v>15000</v>
      </c>
      <c r="G1369" s="32">
        <f>INDEX('Project Pipeline'!$B$8:$B$130,MATCH($B1369,'Project Pipeline'!$A$7:$A$130,0)+3,1)*12</f>
        <v>6000</v>
      </c>
      <c r="H1369" s="7">
        <f>(INDEX('Project Pipeline'!$B$8:$B$130,MATCH($B1369,'Project Pipeline'!$A$7:$A$130,0)+6,1)*INDEX('Project Pipeline'!$B$8:$B$130,MATCH($B1369,'Project Pipeline'!$A$7:$A$130,0)+13,1)+INDEX('Project Pipeline'!$B$8:$B$130,MATCH($B1369,'Project Pipeline'!$A$7:$A$130,0)+7,1)*(INDEX('Project Pipeline'!$B$8:$B$130,MATCH($B1369,'Project Pipeline'!$A$7:$A$130,0)+14,1)-INDEX('Project Pipeline'!$B$8:$B$130,MATCH($B1369,'Project Pipeline'!$A$7:$A$130,0)+13,1)))/INDEX('Project Pipeline'!$B$8:$B$130,MATCH($B1369,'Project Pipeline'!$A$7:$A$130,0)+14,1)</f>
        <v>0.75</v>
      </c>
      <c r="I1369" s="6">
        <f>INDEX('Project Pipeline'!$B$8:$B$130,MATCH($B1369,'Project Pipeline'!$A$7:$A$130,0)+13,1)</f>
        <v>71.513178015521419</v>
      </c>
      <c r="J1369" s="6">
        <f>INDEX('Project Pipeline'!$B$8:$B$130,MATCH($B1369,'Project Pipeline'!$A$7:$A$130,0)+14,1)</f>
        <v>96</v>
      </c>
    </row>
    <row r="1370" spans="1:10" x14ac:dyDescent="0.2">
      <c r="A1370" s="604">
        <f t="shared" ref="A1370:A1388" si="199">A1350+1</f>
        <v>68</v>
      </c>
      <c r="B1370" s="604" t="s">
        <v>15</v>
      </c>
      <c r="C1370" s="2">
        <f t="shared" ref="C1370:C1388" si="200">C1369+1</f>
        <v>2</v>
      </c>
      <c r="D1370" s="28" t="str">
        <f t="shared" si="197"/>
        <v>068-002</v>
      </c>
      <c r="E1370" s="604">
        <f t="shared" si="198"/>
        <v>52</v>
      </c>
      <c r="F1370" s="32">
        <f>INDEX('Project Pipeline'!$B$8:$B$130,MATCH($B1370,'Project Pipeline'!$A$7:$A$130,0),1)</f>
        <v>15000</v>
      </c>
      <c r="G1370" s="32">
        <f>INDEX('Project Pipeline'!$B$8:$B$130,MATCH($B1370,'Project Pipeline'!$A$7:$A$130,0)+3,1)*12</f>
        <v>6000</v>
      </c>
      <c r="H1370" s="7">
        <f>(INDEX('Project Pipeline'!$B$8:$B$130,MATCH($B1370,'Project Pipeline'!$A$7:$A$130,0)+6,1)*INDEX('Project Pipeline'!$B$8:$B$130,MATCH($B1370,'Project Pipeline'!$A$7:$A$130,0)+13,1)+INDEX('Project Pipeline'!$B$8:$B$130,MATCH($B1370,'Project Pipeline'!$A$7:$A$130,0)+7,1)*(INDEX('Project Pipeline'!$B$8:$B$130,MATCH($B1370,'Project Pipeline'!$A$7:$A$130,0)+14,1)-INDEX('Project Pipeline'!$B$8:$B$130,MATCH($B1370,'Project Pipeline'!$A$7:$A$130,0)+13,1)))/INDEX('Project Pipeline'!$B$8:$B$130,MATCH($B1370,'Project Pipeline'!$A$7:$A$130,0)+14,1)</f>
        <v>0.75</v>
      </c>
      <c r="I1370" s="6">
        <f>INDEX('Project Pipeline'!$B$8:$B$130,MATCH($B1370,'Project Pipeline'!$A$7:$A$130,0)+13,1)</f>
        <v>71.513178015521419</v>
      </c>
      <c r="J1370" s="6">
        <f>INDEX('Project Pipeline'!$B$8:$B$130,MATCH($B1370,'Project Pipeline'!$A$7:$A$130,0)+14,1)</f>
        <v>96</v>
      </c>
    </row>
    <row r="1371" spans="1:10" x14ac:dyDescent="0.2">
      <c r="A1371" s="604">
        <f t="shared" si="199"/>
        <v>68</v>
      </c>
      <c r="B1371" s="604" t="s">
        <v>15</v>
      </c>
      <c r="C1371" s="2">
        <f t="shared" si="200"/>
        <v>3</v>
      </c>
      <c r="D1371" s="28" t="str">
        <f t="shared" si="197"/>
        <v>068-003</v>
      </c>
      <c r="E1371" s="604">
        <f t="shared" si="198"/>
        <v>55</v>
      </c>
      <c r="F1371" s="32">
        <f>INDEX('Project Pipeline'!$B$8:$B$130,MATCH($B1371,'Project Pipeline'!$A$7:$A$130,0),1)</f>
        <v>15000</v>
      </c>
      <c r="G1371" s="32">
        <f>INDEX('Project Pipeline'!$B$8:$B$130,MATCH($B1371,'Project Pipeline'!$A$7:$A$130,0)+3,1)*12</f>
        <v>6000</v>
      </c>
      <c r="H1371" s="7">
        <f>(INDEX('Project Pipeline'!$B$8:$B$130,MATCH($B1371,'Project Pipeline'!$A$7:$A$130,0)+6,1)*INDEX('Project Pipeline'!$B$8:$B$130,MATCH($B1371,'Project Pipeline'!$A$7:$A$130,0)+13,1)+INDEX('Project Pipeline'!$B$8:$B$130,MATCH($B1371,'Project Pipeline'!$A$7:$A$130,0)+7,1)*(INDEX('Project Pipeline'!$B$8:$B$130,MATCH($B1371,'Project Pipeline'!$A$7:$A$130,0)+14,1)-INDEX('Project Pipeline'!$B$8:$B$130,MATCH($B1371,'Project Pipeline'!$A$7:$A$130,0)+13,1)))/INDEX('Project Pipeline'!$B$8:$B$130,MATCH($B1371,'Project Pipeline'!$A$7:$A$130,0)+14,1)</f>
        <v>0.75</v>
      </c>
      <c r="I1371" s="6">
        <f>INDEX('Project Pipeline'!$B$8:$B$130,MATCH($B1371,'Project Pipeline'!$A$7:$A$130,0)+13,1)</f>
        <v>71.513178015521419</v>
      </c>
      <c r="J1371" s="6">
        <f>INDEX('Project Pipeline'!$B$8:$B$130,MATCH($B1371,'Project Pipeline'!$A$7:$A$130,0)+14,1)</f>
        <v>96</v>
      </c>
    </row>
    <row r="1372" spans="1:10" x14ac:dyDescent="0.2">
      <c r="A1372" s="604">
        <f t="shared" si="199"/>
        <v>68</v>
      </c>
      <c r="B1372" s="604" t="s">
        <v>15</v>
      </c>
      <c r="C1372" s="2">
        <f t="shared" si="200"/>
        <v>4</v>
      </c>
      <c r="D1372" s="28" t="str">
        <f t="shared" si="197"/>
        <v>068-004</v>
      </c>
      <c r="E1372" s="604">
        <f t="shared" si="198"/>
        <v>57</v>
      </c>
      <c r="F1372" s="32">
        <f>INDEX('Project Pipeline'!$B$8:$B$130,MATCH($B1372,'Project Pipeline'!$A$7:$A$130,0),1)</f>
        <v>15000</v>
      </c>
      <c r="G1372" s="32">
        <f>INDEX('Project Pipeline'!$B$8:$B$130,MATCH($B1372,'Project Pipeline'!$A$7:$A$130,0)+3,1)*12</f>
        <v>6000</v>
      </c>
      <c r="H1372" s="7">
        <f>(INDEX('Project Pipeline'!$B$8:$B$130,MATCH($B1372,'Project Pipeline'!$A$7:$A$130,0)+6,1)*INDEX('Project Pipeline'!$B$8:$B$130,MATCH($B1372,'Project Pipeline'!$A$7:$A$130,0)+13,1)+INDEX('Project Pipeline'!$B$8:$B$130,MATCH($B1372,'Project Pipeline'!$A$7:$A$130,0)+7,1)*(INDEX('Project Pipeline'!$B$8:$B$130,MATCH($B1372,'Project Pipeline'!$A$7:$A$130,0)+14,1)-INDEX('Project Pipeline'!$B$8:$B$130,MATCH($B1372,'Project Pipeline'!$A$7:$A$130,0)+13,1)))/INDEX('Project Pipeline'!$B$8:$B$130,MATCH($B1372,'Project Pipeline'!$A$7:$A$130,0)+14,1)</f>
        <v>0.75</v>
      </c>
      <c r="I1372" s="6">
        <f>INDEX('Project Pipeline'!$B$8:$B$130,MATCH($B1372,'Project Pipeline'!$A$7:$A$130,0)+13,1)</f>
        <v>71.513178015521419</v>
      </c>
      <c r="J1372" s="6">
        <f>INDEX('Project Pipeline'!$B$8:$B$130,MATCH($B1372,'Project Pipeline'!$A$7:$A$130,0)+14,1)</f>
        <v>96</v>
      </c>
    </row>
    <row r="1373" spans="1:10" x14ac:dyDescent="0.2">
      <c r="A1373" s="604">
        <f t="shared" si="199"/>
        <v>68</v>
      </c>
      <c r="B1373" s="604" t="s">
        <v>463</v>
      </c>
      <c r="C1373" s="2">
        <f t="shared" si="200"/>
        <v>5</v>
      </c>
      <c r="D1373" s="28" t="str">
        <f t="shared" si="197"/>
        <v>068-005</v>
      </c>
      <c r="E1373" s="604">
        <f t="shared" si="198"/>
        <v>58</v>
      </c>
      <c r="F1373" s="32">
        <f>INDEX('Project Pipeline'!$B$8:$B$130,MATCH($B1373,'Project Pipeline'!$A$7:$A$130,0),1)</f>
        <v>20000</v>
      </c>
      <c r="G1373" s="32">
        <f>INDEX('Project Pipeline'!$B$8:$B$130,MATCH($B1373,'Project Pipeline'!$A$7:$A$130,0)+3,1)*12</f>
        <v>30000</v>
      </c>
      <c r="H1373" s="7">
        <f>(INDEX('Project Pipeline'!$B$8:$B$130,MATCH($B1373,'Project Pipeline'!$A$7:$A$130,0)+6,1)*INDEX('Project Pipeline'!$B$8:$B$130,MATCH($B1373,'Project Pipeline'!$A$7:$A$130,0)+13,1)+INDEX('Project Pipeline'!$B$8:$B$130,MATCH($B1373,'Project Pipeline'!$A$7:$A$130,0)+7,1)*(INDEX('Project Pipeline'!$B$8:$B$130,MATCH($B1373,'Project Pipeline'!$A$7:$A$130,0)+14,1)-INDEX('Project Pipeline'!$B$8:$B$130,MATCH($B1373,'Project Pipeline'!$A$7:$A$130,0)+13,1)))/INDEX('Project Pipeline'!$B$8:$B$130,MATCH($B1373,'Project Pipeline'!$A$7:$A$130,0)+14,1)</f>
        <v>0.75</v>
      </c>
      <c r="I1373" s="6">
        <f>INDEX('Project Pipeline'!$B$8:$B$130,MATCH($B1373,'Project Pipeline'!$A$7:$A$130,0)+13,1)</f>
        <v>28.691659673197091</v>
      </c>
      <c r="J1373" s="6">
        <f>INDEX('Project Pipeline'!$B$8:$B$130,MATCH($B1373,'Project Pipeline'!$A$7:$A$130,0)+14,1)</f>
        <v>60</v>
      </c>
    </row>
    <row r="1374" spans="1:10" x14ac:dyDescent="0.2">
      <c r="A1374" s="604">
        <f t="shared" si="199"/>
        <v>68</v>
      </c>
      <c r="B1374" s="604" t="s">
        <v>463</v>
      </c>
      <c r="C1374" s="2">
        <f t="shared" si="200"/>
        <v>6</v>
      </c>
      <c r="D1374" s="28" t="str">
        <f t="shared" si="197"/>
        <v>068-006</v>
      </c>
      <c r="E1374" s="604">
        <f t="shared" si="198"/>
        <v>58</v>
      </c>
      <c r="F1374" s="32">
        <f>INDEX('Project Pipeline'!$B$8:$B$130,MATCH($B1374,'Project Pipeline'!$A$7:$A$130,0),1)</f>
        <v>20000</v>
      </c>
      <c r="G1374" s="32">
        <f>INDEX('Project Pipeline'!$B$8:$B$130,MATCH($B1374,'Project Pipeline'!$A$7:$A$130,0)+3,1)*12</f>
        <v>30000</v>
      </c>
      <c r="H1374" s="7">
        <f>(INDEX('Project Pipeline'!$B$8:$B$130,MATCH($B1374,'Project Pipeline'!$A$7:$A$130,0)+6,1)*INDEX('Project Pipeline'!$B$8:$B$130,MATCH($B1374,'Project Pipeline'!$A$7:$A$130,0)+13,1)+INDEX('Project Pipeline'!$B$8:$B$130,MATCH($B1374,'Project Pipeline'!$A$7:$A$130,0)+7,1)*(INDEX('Project Pipeline'!$B$8:$B$130,MATCH($B1374,'Project Pipeline'!$A$7:$A$130,0)+14,1)-INDEX('Project Pipeline'!$B$8:$B$130,MATCH($B1374,'Project Pipeline'!$A$7:$A$130,0)+13,1)))/INDEX('Project Pipeline'!$B$8:$B$130,MATCH($B1374,'Project Pipeline'!$A$7:$A$130,0)+14,1)</f>
        <v>0.75</v>
      </c>
      <c r="I1374" s="6">
        <f>INDEX('Project Pipeline'!$B$8:$B$130,MATCH($B1374,'Project Pipeline'!$A$7:$A$130,0)+13,1)</f>
        <v>28.691659673197091</v>
      </c>
      <c r="J1374" s="6">
        <f>INDEX('Project Pipeline'!$B$8:$B$130,MATCH($B1374,'Project Pipeline'!$A$7:$A$130,0)+14,1)</f>
        <v>60</v>
      </c>
    </row>
    <row r="1375" spans="1:10" x14ac:dyDescent="0.2">
      <c r="A1375" s="604">
        <f t="shared" si="199"/>
        <v>68</v>
      </c>
      <c r="B1375" s="604" t="s">
        <v>463</v>
      </c>
      <c r="C1375" s="2">
        <f t="shared" si="200"/>
        <v>7</v>
      </c>
      <c r="D1375" s="28" t="str">
        <f t="shared" si="197"/>
        <v>068-007</v>
      </c>
      <c r="E1375" s="604">
        <f t="shared" si="198"/>
        <v>59</v>
      </c>
      <c r="F1375" s="32">
        <f>INDEX('Project Pipeline'!$B$8:$B$130,MATCH($B1375,'Project Pipeline'!$A$7:$A$130,0),1)</f>
        <v>20000</v>
      </c>
      <c r="G1375" s="32">
        <f>INDEX('Project Pipeline'!$B$8:$B$130,MATCH($B1375,'Project Pipeline'!$A$7:$A$130,0)+3,1)*12</f>
        <v>30000</v>
      </c>
      <c r="H1375" s="7">
        <f>(INDEX('Project Pipeline'!$B$8:$B$130,MATCH($B1375,'Project Pipeline'!$A$7:$A$130,0)+6,1)*INDEX('Project Pipeline'!$B$8:$B$130,MATCH($B1375,'Project Pipeline'!$A$7:$A$130,0)+13,1)+INDEX('Project Pipeline'!$B$8:$B$130,MATCH($B1375,'Project Pipeline'!$A$7:$A$130,0)+7,1)*(INDEX('Project Pipeline'!$B$8:$B$130,MATCH($B1375,'Project Pipeline'!$A$7:$A$130,0)+14,1)-INDEX('Project Pipeline'!$B$8:$B$130,MATCH($B1375,'Project Pipeline'!$A$7:$A$130,0)+13,1)))/INDEX('Project Pipeline'!$B$8:$B$130,MATCH($B1375,'Project Pipeline'!$A$7:$A$130,0)+14,1)</f>
        <v>0.75</v>
      </c>
      <c r="I1375" s="6">
        <f>INDEX('Project Pipeline'!$B$8:$B$130,MATCH($B1375,'Project Pipeline'!$A$7:$A$130,0)+13,1)</f>
        <v>28.691659673197091</v>
      </c>
      <c r="J1375" s="6">
        <f>INDEX('Project Pipeline'!$B$8:$B$130,MATCH($B1375,'Project Pipeline'!$A$7:$A$130,0)+14,1)</f>
        <v>60</v>
      </c>
    </row>
    <row r="1376" spans="1:10" x14ac:dyDescent="0.2">
      <c r="A1376" s="604">
        <f t="shared" si="199"/>
        <v>68</v>
      </c>
      <c r="B1376" s="604" t="s">
        <v>463</v>
      </c>
      <c r="C1376" s="2">
        <f t="shared" si="200"/>
        <v>8</v>
      </c>
      <c r="D1376" s="28" t="str">
        <f t="shared" si="197"/>
        <v>068-008</v>
      </c>
      <c r="E1376" s="604">
        <f t="shared" si="198"/>
        <v>59</v>
      </c>
      <c r="F1376" s="32">
        <f>INDEX('Project Pipeline'!$B$8:$B$130,MATCH($B1376,'Project Pipeline'!$A$7:$A$130,0),1)</f>
        <v>20000</v>
      </c>
      <c r="G1376" s="32">
        <f>INDEX('Project Pipeline'!$B$8:$B$130,MATCH($B1376,'Project Pipeline'!$A$7:$A$130,0)+3,1)*12</f>
        <v>30000</v>
      </c>
      <c r="H1376" s="7">
        <f>(INDEX('Project Pipeline'!$B$8:$B$130,MATCH($B1376,'Project Pipeline'!$A$7:$A$130,0)+6,1)*INDEX('Project Pipeline'!$B$8:$B$130,MATCH($B1376,'Project Pipeline'!$A$7:$A$130,0)+13,1)+INDEX('Project Pipeline'!$B$8:$B$130,MATCH($B1376,'Project Pipeline'!$A$7:$A$130,0)+7,1)*(INDEX('Project Pipeline'!$B$8:$B$130,MATCH($B1376,'Project Pipeline'!$A$7:$A$130,0)+14,1)-INDEX('Project Pipeline'!$B$8:$B$130,MATCH($B1376,'Project Pipeline'!$A$7:$A$130,0)+13,1)))/INDEX('Project Pipeline'!$B$8:$B$130,MATCH($B1376,'Project Pipeline'!$A$7:$A$130,0)+14,1)</f>
        <v>0.75</v>
      </c>
      <c r="I1376" s="6">
        <f>INDEX('Project Pipeline'!$B$8:$B$130,MATCH($B1376,'Project Pipeline'!$A$7:$A$130,0)+13,1)</f>
        <v>28.691659673197091</v>
      </c>
      <c r="J1376" s="6">
        <f>INDEX('Project Pipeline'!$B$8:$B$130,MATCH($B1376,'Project Pipeline'!$A$7:$A$130,0)+14,1)</f>
        <v>60</v>
      </c>
    </row>
    <row r="1377" spans="1:10" x14ac:dyDescent="0.2">
      <c r="A1377" s="604">
        <f t="shared" si="199"/>
        <v>68</v>
      </c>
      <c r="B1377" s="604" t="s">
        <v>464</v>
      </c>
      <c r="C1377" s="2">
        <f t="shared" si="200"/>
        <v>9</v>
      </c>
      <c r="D1377" s="28" t="str">
        <f t="shared" si="197"/>
        <v>068-009</v>
      </c>
      <c r="E1377" s="604">
        <f t="shared" si="198"/>
        <v>50</v>
      </c>
      <c r="F1377" s="32">
        <f>INDEX('Project Pipeline'!$B$8:$B$130,MATCH($B1377,'Project Pipeline'!$A$7:$A$130,0),1)</f>
        <v>10000</v>
      </c>
      <c r="G1377" s="32">
        <f>INDEX('Project Pipeline'!$B$8:$B$130,MATCH($B1377,'Project Pipeline'!$A$7:$A$130,0)+3,1)*12</f>
        <v>4800</v>
      </c>
      <c r="H1377" s="7">
        <f>(INDEX('Project Pipeline'!$B$8:$B$130,MATCH($B1377,'Project Pipeline'!$A$7:$A$130,0)+6,1)*INDEX('Project Pipeline'!$B$8:$B$130,MATCH($B1377,'Project Pipeline'!$A$7:$A$130,0)+13,1)+INDEX('Project Pipeline'!$B$8:$B$130,MATCH($B1377,'Project Pipeline'!$A$7:$A$130,0)+7,1)*(INDEX('Project Pipeline'!$B$8:$B$130,MATCH($B1377,'Project Pipeline'!$A$7:$A$130,0)+14,1)-INDEX('Project Pipeline'!$B$8:$B$130,MATCH($B1377,'Project Pipeline'!$A$7:$A$130,0)+13,1)))/INDEX('Project Pipeline'!$B$8:$B$130,MATCH($B1377,'Project Pipeline'!$A$7:$A$130,0)+14,1)</f>
        <v>0.75</v>
      </c>
      <c r="I1377" s="6">
        <f>INDEX('Project Pipeline'!$B$8:$B$130,MATCH($B1377,'Project Pipeline'!$A$7:$A$130,0)+13,1)</f>
        <v>57.680135957776329</v>
      </c>
      <c r="J1377" s="6">
        <f>INDEX('Project Pipeline'!$B$8:$B$130,MATCH($B1377,'Project Pipeline'!$A$7:$A$130,0)+14,1)</f>
        <v>60</v>
      </c>
    </row>
    <row r="1378" spans="1:10" x14ac:dyDescent="0.2">
      <c r="A1378" s="604">
        <f t="shared" si="199"/>
        <v>68</v>
      </c>
      <c r="B1378" s="604" t="s">
        <v>464</v>
      </c>
      <c r="C1378" s="2">
        <f t="shared" si="200"/>
        <v>10</v>
      </c>
      <c r="D1378" s="28" t="str">
        <f t="shared" si="197"/>
        <v>068-010</v>
      </c>
      <c r="E1378" s="604">
        <f t="shared" si="198"/>
        <v>53</v>
      </c>
      <c r="F1378" s="32">
        <f>INDEX('Project Pipeline'!$B$8:$B$130,MATCH($B1378,'Project Pipeline'!$A$7:$A$130,0),1)</f>
        <v>10000</v>
      </c>
      <c r="G1378" s="32">
        <f>INDEX('Project Pipeline'!$B$8:$B$130,MATCH($B1378,'Project Pipeline'!$A$7:$A$130,0)+3,1)*12</f>
        <v>4800</v>
      </c>
      <c r="H1378" s="7">
        <f>(INDEX('Project Pipeline'!$B$8:$B$130,MATCH($B1378,'Project Pipeline'!$A$7:$A$130,0)+6,1)*INDEX('Project Pipeline'!$B$8:$B$130,MATCH($B1378,'Project Pipeline'!$A$7:$A$130,0)+13,1)+INDEX('Project Pipeline'!$B$8:$B$130,MATCH($B1378,'Project Pipeline'!$A$7:$A$130,0)+7,1)*(INDEX('Project Pipeline'!$B$8:$B$130,MATCH($B1378,'Project Pipeline'!$A$7:$A$130,0)+14,1)-INDEX('Project Pipeline'!$B$8:$B$130,MATCH($B1378,'Project Pipeline'!$A$7:$A$130,0)+13,1)))/INDEX('Project Pipeline'!$B$8:$B$130,MATCH($B1378,'Project Pipeline'!$A$7:$A$130,0)+14,1)</f>
        <v>0.75</v>
      </c>
      <c r="I1378" s="6">
        <f>INDEX('Project Pipeline'!$B$8:$B$130,MATCH($B1378,'Project Pipeline'!$A$7:$A$130,0)+13,1)</f>
        <v>57.680135957776329</v>
      </c>
      <c r="J1378" s="6">
        <f>INDEX('Project Pipeline'!$B$8:$B$130,MATCH($B1378,'Project Pipeline'!$A$7:$A$130,0)+14,1)</f>
        <v>60</v>
      </c>
    </row>
    <row r="1379" spans="1:10" x14ac:dyDescent="0.2">
      <c r="A1379" s="604">
        <f t="shared" si="199"/>
        <v>68</v>
      </c>
      <c r="B1379" s="604" t="s">
        <v>464</v>
      </c>
      <c r="C1379" s="2">
        <f t="shared" si="200"/>
        <v>11</v>
      </c>
      <c r="D1379" s="28" t="str">
        <f t="shared" si="197"/>
        <v>068-011</v>
      </c>
      <c r="E1379" s="604">
        <f t="shared" si="198"/>
        <v>56</v>
      </c>
      <c r="F1379" s="32">
        <f>INDEX('Project Pipeline'!$B$8:$B$130,MATCH($B1379,'Project Pipeline'!$A$7:$A$130,0),1)</f>
        <v>10000</v>
      </c>
      <c r="G1379" s="32">
        <f>INDEX('Project Pipeline'!$B$8:$B$130,MATCH($B1379,'Project Pipeline'!$A$7:$A$130,0)+3,1)*12</f>
        <v>4800</v>
      </c>
      <c r="H1379" s="7">
        <f>(INDEX('Project Pipeline'!$B$8:$B$130,MATCH($B1379,'Project Pipeline'!$A$7:$A$130,0)+6,1)*INDEX('Project Pipeline'!$B$8:$B$130,MATCH($B1379,'Project Pipeline'!$A$7:$A$130,0)+13,1)+INDEX('Project Pipeline'!$B$8:$B$130,MATCH($B1379,'Project Pipeline'!$A$7:$A$130,0)+7,1)*(INDEX('Project Pipeline'!$B$8:$B$130,MATCH($B1379,'Project Pipeline'!$A$7:$A$130,0)+14,1)-INDEX('Project Pipeline'!$B$8:$B$130,MATCH($B1379,'Project Pipeline'!$A$7:$A$130,0)+13,1)))/INDEX('Project Pipeline'!$B$8:$B$130,MATCH($B1379,'Project Pipeline'!$A$7:$A$130,0)+14,1)</f>
        <v>0.75</v>
      </c>
      <c r="I1379" s="6">
        <f>INDEX('Project Pipeline'!$B$8:$B$130,MATCH($B1379,'Project Pipeline'!$A$7:$A$130,0)+13,1)</f>
        <v>57.680135957776329</v>
      </c>
      <c r="J1379" s="6">
        <f>INDEX('Project Pipeline'!$B$8:$B$130,MATCH($B1379,'Project Pipeline'!$A$7:$A$130,0)+14,1)</f>
        <v>60</v>
      </c>
    </row>
    <row r="1380" spans="1:10" x14ac:dyDescent="0.2">
      <c r="A1380" s="604">
        <f t="shared" si="199"/>
        <v>68</v>
      </c>
      <c r="B1380" s="604" t="s">
        <v>464</v>
      </c>
      <c r="C1380" s="2">
        <f t="shared" si="200"/>
        <v>12</v>
      </c>
      <c r="D1380" s="28" t="str">
        <f t="shared" si="197"/>
        <v>068-012</v>
      </c>
      <c r="E1380" s="604">
        <f t="shared" si="198"/>
        <v>59</v>
      </c>
      <c r="F1380" s="32">
        <f>INDEX('Project Pipeline'!$B$8:$B$130,MATCH($B1380,'Project Pipeline'!$A$7:$A$130,0),1)</f>
        <v>10000</v>
      </c>
      <c r="G1380" s="32">
        <f>INDEX('Project Pipeline'!$B$8:$B$130,MATCH($B1380,'Project Pipeline'!$A$7:$A$130,0)+3,1)*12</f>
        <v>4800</v>
      </c>
      <c r="H1380" s="7">
        <f>(INDEX('Project Pipeline'!$B$8:$B$130,MATCH($B1380,'Project Pipeline'!$A$7:$A$130,0)+6,1)*INDEX('Project Pipeline'!$B$8:$B$130,MATCH($B1380,'Project Pipeline'!$A$7:$A$130,0)+13,1)+INDEX('Project Pipeline'!$B$8:$B$130,MATCH($B1380,'Project Pipeline'!$A$7:$A$130,0)+7,1)*(INDEX('Project Pipeline'!$B$8:$B$130,MATCH($B1380,'Project Pipeline'!$A$7:$A$130,0)+14,1)-INDEX('Project Pipeline'!$B$8:$B$130,MATCH($B1380,'Project Pipeline'!$A$7:$A$130,0)+13,1)))/INDEX('Project Pipeline'!$B$8:$B$130,MATCH($B1380,'Project Pipeline'!$A$7:$A$130,0)+14,1)</f>
        <v>0.75</v>
      </c>
      <c r="I1380" s="6">
        <f>INDEX('Project Pipeline'!$B$8:$B$130,MATCH($B1380,'Project Pipeline'!$A$7:$A$130,0)+13,1)</f>
        <v>57.680135957776329</v>
      </c>
      <c r="J1380" s="6">
        <f>INDEX('Project Pipeline'!$B$8:$B$130,MATCH($B1380,'Project Pipeline'!$A$7:$A$130,0)+14,1)</f>
        <v>60</v>
      </c>
    </row>
    <row r="1381" spans="1:10" x14ac:dyDescent="0.2">
      <c r="A1381" s="604">
        <f t="shared" si="199"/>
        <v>68</v>
      </c>
      <c r="B1381" s="604" t="s">
        <v>14</v>
      </c>
      <c r="C1381" s="2">
        <f t="shared" si="200"/>
        <v>13</v>
      </c>
      <c r="D1381" s="28" t="str">
        <f t="shared" si="197"/>
        <v>068-013</v>
      </c>
      <c r="E1381" s="604">
        <f t="shared" si="198"/>
        <v>50</v>
      </c>
      <c r="F1381" s="32">
        <f>INDEX('Project Pipeline'!$B$8:$B$130,MATCH($B1381,'Project Pipeline'!$A$7:$A$130,0),1)</f>
        <v>2000</v>
      </c>
      <c r="G1381" s="32">
        <f>INDEX('Project Pipeline'!$B$8:$B$130,MATCH($B1381,'Project Pipeline'!$A$7:$A$130,0)+3,1)*12</f>
        <v>2400</v>
      </c>
      <c r="H1381" s="7">
        <f>(INDEX('Project Pipeline'!$B$8:$B$130,MATCH($B1381,'Project Pipeline'!$A$7:$A$130,0)+6,1)*INDEX('Project Pipeline'!$B$8:$B$130,MATCH($B1381,'Project Pipeline'!$A$7:$A$130,0)+13,1)+INDEX('Project Pipeline'!$B$8:$B$130,MATCH($B1381,'Project Pipeline'!$A$7:$A$130,0)+7,1)*(INDEX('Project Pipeline'!$B$8:$B$130,MATCH($B1381,'Project Pipeline'!$A$7:$A$130,0)+14,1)-INDEX('Project Pipeline'!$B$8:$B$130,MATCH($B1381,'Project Pipeline'!$A$7:$A$130,0)+13,1)))/INDEX('Project Pipeline'!$B$8:$B$130,MATCH($B1381,'Project Pipeline'!$A$7:$A$130,0)+14,1)</f>
        <v>0.75</v>
      </c>
      <c r="I1381" s="6">
        <f>INDEX('Project Pipeline'!$B$8:$B$130,MATCH($B1381,'Project Pipeline'!$A$7:$A$130,0)+13,1)</f>
        <v>21.124739598583997</v>
      </c>
      <c r="J1381" s="6">
        <f>INDEX('Project Pipeline'!$B$8:$B$130,MATCH($B1381,'Project Pipeline'!$A$7:$A$130,0)+14,1)</f>
        <v>60</v>
      </c>
    </row>
    <row r="1382" spans="1:10" x14ac:dyDescent="0.2">
      <c r="A1382" s="604">
        <f t="shared" si="199"/>
        <v>68</v>
      </c>
      <c r="B1382" s="604" t="s">
        <v>14</v>
      </c>
      <c r="C1382" s="2">
        <f t="shared" si="200"/>
        <v>14</v>
      </c>
      <c r="D1382" s="28" t="str">
        <f t="shared" si="197"/>
        <v>068-014</v>
      </c>
      <c r="E1382" s="604">
        <f t="shared" si="198"/>
        <v>52</v>
      </c>
      <c r="F1382" s="32">
        <f>INDEX('Project Pipeline'!$B$8:$B$130,MATCH($B1382,'Project Pipeline'!$A$7:$A$130,0),1)</f>
        <v>2000</v>
      </c>
      <c r="G1382" s="32">
        <f>INDEX('Project Pipeline'!$B$8:$B$130,MATCH($B1382,'Project Pipeline'!$A$7:$A$130,0)+3,1)*12</f>
        <v>2400</v>
      </c>
      <c r="H1382" s="7">
        <f>(INDEX('Project Pipeline'!$B$8:$B$130,MATCH($B1382,'Project Pipeline'!$A$7:$A$130,0)+6,1)*INDEX('Project Pipeline'!$B$8:$B$130,MATCH($B1382,'Project Pipeline'!$A$7:$A$130,0)+13,1)+INDEX('Project Pipeline'!$B$8:$B$130,MATCH($B1382,'Project Pipeline'!$A$7:$A$130,0)+7,1)*(INDEX('Project Pipeline'!$B$8:$B$130,MATCH($B1382,'Project Pipeline'!$A$7:$A$130,0)+14,1)-INDEX('Project Pipeline'!$B$8:$B$130,MATCH($B1382,'Project Pipeline'!$A$7:$A$130,0)+13,1)))/INDEX('Project Pipeline'!$B$8:$B$130,MATCH($B1382,'Project Pipeline'!$A$7:$A$130,0)+14,1)</f>
        <v>0.75</v>
      </c>
      <c r="I1382" s="6">
        <f>INDEX('Project Pipeline'!$B$8:$B$130,MATCH($B1382,'Project Pipeline'!$A$7:$A$130,0)+13,1)</f>
        <v>21.124739598583997</v>
      </c>
      <c r="J1382" s="6">
        <f>INDEX('Project Pipeline'!$B$8:$B$130,MATCH($B1382,'Project Pipeline'!$A$7:$A$130,0)+14,1)</f>
        <v>60</v>
      </c>
    </row>
    <row r="1383" spans="1:10" x14ac:dyDescent="0.2">
      <c r="A1383" s="604">
        <f t="shared" si="199"/>
        <v>68</v>
      </c>
      <c r="B1383" s="604" t="s">
        <v>14</v>
      </c>
      <c r="C1383" s="2">
        <f t="shared" si="200"/>
        <v>15</v>
      </c>
      <c r="D1383" s="28" t="str">
        <f t="shared" si="197"/>
        <v>068-015</v>
      </c>
      <c r="E1383" s="604">
        <f t="shared" si="198"/>
        <v>54</v>
      </c>
      <c r="F1383" s="32">
        <f>INDEX('Project Pipeline'!$B$8:$B$130,MATCH($B1383,'Project Pipeline'!$A$7:$A$130,0),1)</f>
        <v>2000</v>
      </c>
      <c r="G1383" s="32">
        <f>INDEX('Project Pipeline'!$B$8:$B$130,MATCH($B1383,'Project Pipeline'!$A$7:$A$130,0)+3,1)*12</f>
        <v>2400</v>
      </c>
      <c r="H1383" s="7">
        <f>(INDEX('Project Pipeline'!$B$8:$B$130,MATCH($B1383,'Project Pipeline'!$A$7:$A$130,0)+6,1)*INDEX('Project Pipeline'!$B$8:$B$130,MATCH($B1383,'Project Pipeline'!$A$7:$A$130,0)+13,1)+INDEX('Project Pipeline'!$B$8:$B$130,MATCH($B1383,'Project Pipeline'!$A$7:$A$130,0)+7,1)*(INDEX('Project Pipeline'!$B$8:$B$130,MATCH($B1383,'Project Pipeline'!$A$7:$A$130,0)+14,1)-INDEX('Project Pipeline'!$B$8:$B$130,MATCH($B1383,'Project Pipeline'!$A$7:$A$130,0)+13,1)))/INDEX('Project Pipeline'!$B$8:$B$130,MATCH($B1383,'Project Pipeline'!$A$7:$A$130,0)+14,1)</f>
        <v>0.75</v>
      </c>
      <c r="I1383" s="6">
        <f>INDEX('Project Pipeline'!$B$8:$B$130,MATCH($B1383,'Project Pipeline'!$A$7:$A$130,0)+13,1)</f>
        <v>21.124739598583997</v>
      </c>
      <c r="J1383" s="6">
        <f>INDEX('Project Pipeline'!$B$8:$B$130,MATCH($B1383,'Project Pipeline'!$A$7:$A$130,0)+14,1)</f>
        <v>60</v>
      </c>
    </row>
    <row r="1384" spans="1:10" x14ac:dyDescent="0.2">
      <c r="A1384" s="604">
        <f t="shared" si="199"/>
        <v>68</v>
      </c>
      <c r="B1384" s="604" t="s">
        <v>14</v>
      </c>
      <c r="C1384" s="2">
        <f t="shared" si="200"/>
        <v>16</v>
      </c>
      <c r="D1384" s="28" t="str">
        <f t="shared" si="197"/>
        <v>068-016</v>
      </c>
      <c r="E1384" s="604">
        <f t="shared" si="198"/>
        <v>56</v>
      </c>
      <c r="F1384" s="32">
        <f>INDEX('Project Pipeline'!$B$8:$B$130,MATCH($B1384,'Project Pipeline'!$A$7:$A$130,0),1)</f>
        <v>2000</v>
      </c>
      <c r="G1384" s="32">
        <f>INDEX('Project Pipeline'!$B$8:$B$130,MATCH($B1384,'Project Pipeline'!$A$7:$A$130,0)+3,1)*12</f>
        <v>2400</v>
      </c>
      <c r="H1384" s="7">
        <f>(INDEX('Project Pipeline'!$B$8:$B$130,MATCH($B1384,'Project Pipeline'!$A$7:$A$130,0)+6,1)*INDEX('Project Pipeline'!$B$8:$B$130,MATCH($B1384,'Project Pipeline'!$A$7:$A$130,0)+13,1)+INDEX('Project Pipeline'!$B$8:$B$130,MATCH($B1384,'Project Pipeline'!$A$7:$A$130,0)+7,1)*(INDEX('Project Pipeline'!$B$8:$B$130,MATCH($B1384,'Project Pipeline'!$A$7:$A$130,0)+14,1)-INDEX('Project Pipeline'!$B$8:$B$130,MATCH($B1384,'Project Pipeline'!$A$7:$A$130,0)+13,1)))/INDEX('Project Pipeline'!$B$8:$B$130,MATCH($B1384,'Project Pipeline'!$A$7:$A$130,0)+14,1)</f>
        <v>0.75</v>
      </c>
      <c r="I1384" s="6">
        <f>INDEX('Project Pipeline'!$B$8:$B$130,MATCH($B1384,'Project Pipeline'!$A$7:$A$130,0)+13,1)</f>
        <v>21.124739598583997</v>
      </c>
      <c r="J1384" s="6">
        <f>INDEX('Project Pipeline'!$B$8:$B$130,MATCH($B1384,'Project Pipeline'!$A$7:$A$130,0)+14,1)</f>
        <v>60</v>
      </c>
    </row>
    <row r="1385" spans="1:10" x14ac:dyDescent="0.2">
      <c r="A1385" s="604">
        <f t="shared" si="199"/>
        <v>68</v>
      </c>
      <c r="B1385" s="604" t="s">
        <v>14</v>
      </c>
      <c r="C1385" s="2">
        <f t="shared" si="200"/>
        <v>17</v>
      </c>
      <c r="D1385" s="28" t="str">
        <f t="shared" si="197"/>
        <v>068-017</v>
      </c>
      <c r="E1385" s="604">
        <f t="shared" si="198"/>
        <v>58</v>
      </c>
      <c r="F1385" s="32">
        <f>INDEX('Project Pipeline'!$B$8:$B$130,MATCH($B1385,'Project Pipeline'!$A$7:$A$130,0),1)</f>
        <v>2000</v>
      </c>
      <c r="G1385" s="32">
        <f>INDEX('Project Pipeline'!$B$8:$B$130,MATCH($B1385,'Project Pipeline'!$A$7:$A$130,0)+3,1)*12</f>
        <v>2400</v>
      </c>
      <c r="H1385" s="7">
        <f>(INDEX('Project Pipeline'!$B$8:$B$130,MATCH($B1385,'Project Pipeline'!$A$7:$A$130,0)+6,1)*INDEX('Project Pipeline'!$B$8:$B$130,MATCH($B1385,'Project Pipeline'!$A$7:$A$130,0)+13,1)+INDEX('Project Pipeline'!$B$8:$B$130,MATCH($B1385,'Project Pipeline'!$A$7:$A$130,0)+7,1)*(INDEX('Project Pipeline'!$B$8:$B$130,MATCH($B1385,'Project Pipeline'!$A$7:$A$130,0)+14,1)-INDEX('Project Pipeline'!$B$8:$B$130,MATCH($B1385,'Project Pipeline'!$A$7:$A$130,0)+13,1)))/INDEX('Project Pipeline'!$B$8:$B$130,MATCH($B1385,'Project Pipeline'!$A$7:$A$130,0)+14,1)</f>
        <v>0.75</v>
      </c>
      <c r="I1385" s="6">
        <f>INDEX('Project Pipeline'!$B$8:$B$130,MATCH($B1385,'Project Pipeline'!$A$7:$A$130,0)+13,1)</f>
        <v>21.124739598583997</v>
      </c>
      <c r="J1385" s="6">
        <f>INDEX('Project Pipeline'!$B$8:$B$130,MATCH($B1385,'Project Pipeline'!$A$7:$A$130,0)+14,1)</f>
        <v>60</v>
      </c>
    </row>
    <row r="1386" spans="1:10" x14ac:dyDescent="0.2">
      <c r="A1386" s="604">
        <f t="shared" si="199"/>
        <v>68</v>
      </c>
      <c r="B1386" s="604" t="s">
        <v>14</v>
      </c>
      <c r="C1386" s="2">
        <f t="shared" si="200"/>
        <v>18</v>
      </c>
      <c r="D1386" s="28" t="str">
        <f t="shared" si="197"/>
        <v>068-018</v>
      </c>
      <c r="E1386" s="604">
        <f t="shared" si="198"/>
        <v>60</v>
      </c>
      <c r="F1386" s="32">
        <f>INDEX('Project Pipeline'!$B$8:$B$130,MATCH($B1386,'Project Pipeline'!$A$7:$A$130,0),1)</f>
        <v>2000</v>
      </c>
      <c r="G1386" s="32">
        <f>INDEX('Project Pipeline'!$B$8:$B$130,MATCH($B1386,'Project Pipeline'!$A$7:$A$130,0)+3,1)*12</f>
        <v>2400</v>
      </c>
      <c r="H1386" s="7">
        <f>(INDEX('Project Pipeline'!$B$8:$B$130,MATCH($B1386,'Project Pipeline'!$A$7:$A$130,0)+6,1)*INDEX('Project Pipeline'!$B$8:$B$130,MATCH($B1386,'Project Pipeline'!$A$7:$A$130,0)+13,1)+INDEX('Project Pipeline'!$B$8:$B$130,MATCH($B1386,'Project Pipeline'!$A$7:$A$130,0)+7,1)*(INDEX('Project Pipeline'!$B$8:$B$130,MATCH($B1386,'Project Pipeline'!$A$7:$A$130,0)+14,1)-INDEX('Project Pipeline'!$B$8:$B$130,MATCH($B1386,'Project Pipeline'!$A$7:$A$130,0)+13,1)))/INDEX('Project Pipeline'!$B$8:$B$130,MATCH($B1386,'Project Pipeline'!$A$7:$A$130,0)+14,1)</f>
        <v>0.75</v>
      </c>
      <c r="I1386" s="6">
        <f>INDEX('Project Pipeline'!$B$8:$B$130,MATCH($B1386,'Project Pipeline'!$A$7:$A$130,0)+13,1)</f>
        <v>21.124739598583997</v>
      </c>
      <c r="J1386" s="6">
        <f>INDEX('Project Pipeline'!$B$8:$B$130,MATCH($B1386,'Project Pipeline'!$A$7:$A$130,0)+14,1)</f>
        <v>60</v>
      </c>
    </row>
    <row r="1387" spans="1:10" x14ac:dyDescent="0.2">
      <c r="A1387" s="604">
        <f t="shared" si="199"/>
        <v>68</v>
      </c>
      <c r="B1387" s="604" t="s">
        <v>41</v>
      </c>
      <c r="C1387" s="2">
        <f t="shared" si="200"/>
        <v>19</v>
      </c>
      <c r="D1387" s="28" t="str">
        <f t="shared" si="197"/>
        <v>068-019</v>
      </c>
      <c r="E1387" s="604">
        <f t="shared" si="198"/>
        <v>54</v>
      </c>
      <c r="F1387" s="32">
        <f>INDEX('Project Pipeline'!$B$8:$B$130,MATCH($B1387,'Project Pipeline'!$A$7:$A$130,0),1)</f>
        <v>25000</v>
      </c>
      <c r="G1387" s="32">
        <f>INDEX('Project Pipeline'!$B$8:$B$130,MATCH($B1387,'Project Pipeline'!$A$7:$A$130,0)+3,1)*12</f>
        <v>24000</v>
      </c>
      <c r="H1387" s="7">
        <f>(INDEX('Project Pipeline'!$B$8:$B$130,MATCH($B1387,'Project Pipeline'!$A$7:$A$130,0)+6,1)*INDEX('Project Pipeline'!$B$8:$B$130,MATCH($B1387,'Project Pipeline'!$A$7:$A$130,0)+13,1)+INDEX('Project Pipeline'!$B$8:$B$130,MATCH($B1387,'Project Pipeline'!$A$7:$A$130,0)+7,1)*(INDEX('Project Pipeline'!$B$8:$B$130,MATCH($B1387,'Project Pipeline'!$A$7:$A$130,0)+14,1)-INDEX('Project Pipeline'!$B$8:$B$130,MATCH($B1387,'Project Pipeline'!$A$7:$A$130,0)+13,1)))/INDEX('Project Pipeline'!$B$8:$B$130,MATCH($B1387,'Project Pipeline'!$A$7:$A$130,0)+14,1)</f>
        <v>0.74999999999999989</v>
      </c>
      <c r="I1387" s="6">
        <f>INDEX('Project Pipeline'!$B$8:$B$130,MATCH($B1387,'Project Pipeline'!$A$7:$A$130,0)+13,1)</f>
        <v>26.772988721793375</v>
      </c>
      <c r="J1387" s="6">
        <f>INDEX('Project Pipeline'!$B$8:$B$130,MATCH($B1387,'Project Pipeline'!$A$7:$A$130,0)+14,1)</f>
        <v>120</v>
      </c>
    </row>
    <row r="1388" spans="1:10" x14ac:dyDescent="0.2">
      <c r="A1388" s="604">
        <f t="shared" si="199"/>
        <v>68</v>
      </c>
      <c r="B1388" s="604" t="s">
        <v>41</v>
      </c>
      <c r="C1388" s="2">
        <f t="shared" si="200"/>
        <v>20</v>
      </c>
      <c r="D1388" s="28" t="str">
        <f t="shared" si="197"/>
        <v>068-020</v>
      </c>
      <c r="E1388" s="604">
        <f t="shared" si="198"/>
        <v>60</v>
      </c>
      <c r="F1388" s="32">
        <f>INDEX('Project Pipeline'!$B$8:$B$130,MATCH($B1388,'Project Pipeline'!$A$7:$A$130,0),1)</f>
        <v>25000</v>
      </c>
      <c r="G1388" s="32">
        <f>INDEX('Project Pipeline'!$B$8:$B$130,MATCH($B1388,'Project Pipeline'!$A$7:$A$130,0)+3,1)*12</f>
        <v>24000</v>
      </c>
      <c r="H1388" s="7">
        <f>(INDEX('Project Pipeline'!$B$8:$B$130,MATCH($B1388,'Project Pipeline'!$A$7:$A$130,0)+6,1)*INDEX('Project Pipeline'!$B$8:$B$130,MATCH($B1388,'Project Pipeline'!$A$7:$A$130,0)+13,1)+INDEX('Project Pipeline'!$B$8:$B$130,MATCH($B1388,'Project Pipeline'!$A$7:$A$130,0)+7,1)*(INDEX('Project Pipeline'!$B$8:$B$130,MATCH($B1388,'Project Pipeline'!$A$7:$A$130,0)+14,1)-INDEX('Project Pipeline'!$B$8:$B$130,MATCH($B1388,'Project Pipeline'!$A$7:$A$130,0)+13,1)))/INDEX('Project Pipeline'!$B$8:$B$130,MATCH($B1388,'Project Pipeline'!$A$7:$A$130,0)+14,1)</f>
        <v>0.74999999999999989</v>
      </c>
      <c r="I1388" s="6">
        <f>INDEX('Project Pipeline'!$B$8:$B$130,MATCH($B1388,'Project Pipeline'!$A$7:$A$130,0)+13,1)</f>
        <v>26.772988721793375</v>
      </c>
      <c r="J1388" s="6">
        <f>INDEX('Project Pipeline'!$B$8:$B$130,MATCH($B1388,'Project Pipeline'!$A$7:$A$130,0)+14,1)</f>
        <v>120</v>
      </c>
    </row>
    <row r="1389" spans="1:10" x14ac:dyDescent="0.2">
      <c r="A1389" s="604">
        <f>A1369+1</f>
        <v>69</v>
      </c>
      <c r="B1389" s="604" t="s">
        <v>15</v>
      </c>
      <c r="C1389" s="2">
        <v>1</v>
      </c>
      <c r="D1389" s="28" t="str">
        <f t="shared" si="197"/>
        <v>069-001</v>
      </c>
      <c r="E1389" s="604">
        <f t="shared" si="198"/>
        <v>48</v>
      </c>
      <c r="F1389" s="32">
        <f>INDEX('Project Pipeline'!$B$8:$B$130,MATCH($B1389,'Project Pipeline'!$A$7:$A$130,0),1)</f>
        <v>15000</v>
      </c>
      <c r="G1389" s="32">
        <f>INDEX('Project Pipeline'!$B$8:$B$130,MATCH($B1389,'Project Pipeline'!$A$7:$A$130,0)+3,1)*12</f>
        <v>6000</v>
      </c>
      <c r="H1389" s="7">
        <f>(INDEX('Project Pipeline'!$B$8:$B$130,MATCH($B1389,'Project Pipeline'!$A$7:$A$130,0)+6,1)*INDEX('Project Pipeline'!$B$8:$B$130,MATCH($B1389,'Project Pipeline'!$A$7:$A$130,0)+13,1)+INDEX('Project Pipeline'!$B$8:$B$130,MATCH($B1389,'Project Pipeline'!$A$7:$A$130,0)+7,1)*(INDEX('Project Pipeline'!$B$8:$B$130,MATCH($B1389,'Project Pipeline'!$A$7:$A$130,0)+14,1)-INDEX('Project Pipeline'!$B$8:$B$130,MATCH($B1389,'Project Pipeline'!$A$7:$A$130,0)+13,1)))/INDEX('Project Pipeline'!$B$8:$B$130,MATCH($B1389,'Project Pipeline'!$A$7:$A$130,0)+14,1)</f>
        <v>0.75</v>
      </c>
      <c r="I1389" s="6">
        <f>INDEX('Project Pipeline'!$B$8:$B$130,MATCH($B1389,'Project Pipeline'!$A$7:$A$130,0)+13,1)</f>
        <v>71.513178015521419</v>
      </c>
      <c r="J1389" s="6">
        <f>INDEX('Project Pipeline'!$B$8:$B$130,MATCH($B1389,'Project Pipeline'!$A$7:$A$130,0)+14,1)</f>
        <v>96</v>
      </c>
    </row>
    <row r="1390" spans="1:10" x14ac:dyDescent="0.2">
      <c r="A1390" s="604">
        <f t="shared" ref="A1390:A1408" si="201">A1370+1</f>
        <v>69</v>
      </c>
      <c r="B1390" s="604" t="s">
        <v>15</v>
      </c>
      <c r="C1390" s="2">
        <f t="shared" ref="C1390:C1408" si="202">C1389+1</f>
        <v>2</v>
      </c>
      <c r="D1390" s="28" t="str">
        <f t="shared" si="197"/>
        <v>069-002</v>
      </c>
      <c r="E1390" s="604">
        <f t="shared" si="198"/>
        <v>52</v>
      </c>
      <c r="F1390" s="32">
        <f>INDEX('Project Pipeline'!$B$8:$B$130,MATCH($B1390,'Project Pipeline'!$A$7:$A$130,0),1)</f>
        <v>15000</v>
      </c>
      <c r="G1390" s="32">
        <f>INDEX('Project Pipeline'!$B$8:$B$130,MATCH($B1390,'Project Pipeline'!$A$7:$A$130,0)+3,1)*12</f>
        <v>6000</v>
      </c>
      <c r="H1390" s="7">
        <f>(INDEX('Project Pipeline'!$B$8:$B$130,MATCH($B1390,'Project Pipeline'!$A$7:$A$130,0)+6,1)*INDEX('Project Pipeline'!$B$8:$B$130,MATCH($B1390,'Project Pipeline'!$A$7:$A$130,0)+13,1)+INDEX('Project Pipeline'!$B$8:$B$130,MATCH($B1390,'Project Pipeline'!$A$7:$A$130,0)+7,1)*(INDEX('Project Pipeline'!$B$8:$B$130,MATCH($B1390,'Project Pipeline'!$A$7:$A$130,0)+14,1)-INDEX('Project Pipeline'!$B$8:$B$130,MATCH($B1390,'Project Pipeline'!$A$7:$A$130,0)+13,1)))/INDEX('Project Pipeline'!$B$8:$B$130,MATCH($B1390,'Project Pipeline'!$A$7:$A$130,0)+14,1)</f>
        <v>0.75</v>
      </c>
      <c r="I1390" s="6">
        <f>INDEX('Project Pipeline'!$B$8:$B$130,MATCH($B1390,'Project Pipeline'!$A$7:$A$130,0)+13,1)</f>
        <v>71.513178015521419</v>
      </c>
      <c r="J1390" s="6">
        <f>INDEX('Project Pipeline'!$B$8:$B$130,MATCH($B1390,'Project Pipeline'!$A$7:$A$130,0)+14,1)</f>
        <v>96</v>
      </c>
    </row>
    <row r="1391" spans="1:10" x14ac:dyDescent="0.2">
      <c r="A1391" s="604">
        <f t="shared" si="201"/>
        <v>69</v>
      </c>
      <c r="B1391" s="604" t="s">
        <v>15</v>
      </c>
      <c r="C1391" s="2">
        <f t="shared" si="202"/>
        <v>3</v>
      </c>
      <c r="D1391" s="28" t="str">
        <f t="shared" si="197"/>
        <v>069-003</v>
      </c>
      <c r="E1391" s="604">
        <f t="shared" si="198"/>
        <v>55</v>
      </c>
      <c r="F1391" s="32">
        <f>INDEX('Project Pipeline'!$B$8:$B$130,MATCH($B1391,'Project Pipeline'!$A$7:$A$130,0),1)</f>
        <v>15000</v>
      </c>
      <c r="G1391" s="32">
        <f>INDEX('Project Pipeline'!$B$8:$B$130,MATCH($B1391,'Project Pipeline'!$A$7:$A$130,0)+3,1)*12</f>
        <v>6000</v>
      </c>
      <c r="H1391" s="7">
        <f>(INDEX('Project Pipeline'!$B$8:$B$130,MATCH($B1391,'Project Pipeline'!$A$7:$A$130,0)+6,1)*INDEX('Project Pipeline'!$B$8:$B$130,MATCH($B1391,'Project Pipeline'!$A$7:$A$130,0)+13,1)+INDEX('Project Pipeline'!$B$8:$B$130,MATCH($B1391,'Project Pipeline'!$A$7:$A$130,0)+7,1)*(INDEX('Project Pipeline'!$B$8:$B$130,MATCH($B1391,'Project Pipeline'!$A$7:$A$130,0)+14,1)-INDEX('Project Pipeline'!$B$8:$B$130,MATCH($B1391,'Project Pipeline'!$A$7:$A$130,0)+13,1)))/INDEX('Project Pipeline'!$B$8:$B$130,MATCH($B1391,'Project Pipeline'!$A$7:$A$130,0)+14,1)</f>
        <v>0.75</v>
      </c>
      <c r="I1391" s="6">
        <f>INDEX('Project Pipeline'!$B$8:$B$130,MATCH($B1391,'Project Pipeline'!$A$7:$A$130,0)+13,1)</f>
        <v>71.513178015521419</v>
      </c>
      <c r="J1391" s="6">
        <f>INDEX('Project Pipeline'!$B$8:$B$130,MATCH($B1391,'Project Pipeline'!$A$7:$A$130,0)+14,1)</f>
        <v>96</v>
      </c>
    </row>
    <row r="1392" spans="1:10" x14ac:dyDescent="0.2">
      <c r="A1392" s="604">
        <f t="shared" si="201"/>
        <v>69</v>
      </c>
      <c r="B1392" s="604" t="s">
        <v>15</v>
      </c>
      <c r="C1392" s="2">
        <f t="shared" si="202"/>
        <v>4</v>
      </c>
      <c r="D1392" s="28" t="str">
        <f t="shared" si="197"/>
        <v>069-004</v>
      </c>
      <c r="E1392" s="604">
        <f t="shared" si="198"/>
        <v>57</v>
      </c>
      <c r="F1392" s="32">
        <f>INDEX('Project Pipeline'!$B$8:$B$130,MATCH($B1392,'Project Pipeline'!$A$7:$A$130,0),1)</f>
        <v>15000</v>
      </c>
      <c r="G1392" s="32">
        <f>INDEX('Project Pipeline'!$B$8:$B$130,MATCH($B1392,'Project Pipeline'!$A$7:$A$130,0)+3,1)*12</f>
        <v>6000</v>
      </c>
      <c r="H1392" s="7">
        <f>(INDEX('Project Pipeline'!$B$8:$B$130,MATCH($B1392,'Project Pipeline'!$A$7:$A$130,0)+6,1)*INDEX('Project Pipeline'!$B$8:$B$130,MATCH($B1392,'Project Pipeline'!$A$7:$A$130,0)+13,1)+INDEX('Project Pipeline'!$B$8:$B$130,MATCH($B1392,'Project Pipeline'!$A$7:$A$130,0)+7,1)*(INDEX('Project Pipeline'!$B$8:$B$130,MATCH($B1392,'Project Pipeline'!$A$7:$A$130,0)+14,1)-INDEX('Project Pipeline'!$B$8:$B$130,MATCH($B1392,'Project Pipeline'!$A$7:$A$130,0)+13,1)))/INDEX('Project Pipeline'!$B$8:$B$130,MATCH($B1392,'Project Pipeline'!$A$7:$A$130,0)+14,1)</f>
        <v>0.75</v>
      </c>
      <c r="I1392" s="6">
        <f>INDEX('Project Pipeline'!$B$8:$B$130,MATCH($B1392,'Project Pipeline'!$A$7:$A$130,0)+13,1)</f>
        <v>71.513178015521419</v>
      </c>
      <c r="J1392" s="6">
        <f>INDEX('Project Pipeline'!$B$8:$B$130,MATCH($B1392,'Project Pipeline'!$A$7:$A$130,0)+14,1)</f>
        <v>96</v>
      </c>
    </row>
    <row r="1393" spans="1:10" x14ac:dyDescent="0.2">
      <c r="A1393" s="604">
        <f t="shared" si="201"/>
        <v>69</v>
      </c>
      <c r="B1393" s="604" t="s">
        <v>463</v>
      </c>
      <c r="C1393" s="2">
        <f t="shared" si="202"/>
        <v>5</v>
      </c>
      <c r="D1393" s="28" t="str">
        <f t="shared" si="197"/>
        <v>069-005</v>
      </c>
      <c r="E1393" s="604">
        <f t="shared" si="198"/>
        <v>58</v>
      </c>
      <c r="F1393" s="32">
        <f>INDEX('Project Pipeline'!$B$8:$B$130,MATCH($B1393,'Project Pipeline'!$A$7:$A$130,0),1)</f>
        <v>20000</v>
      </c>
      <c r="G1393" s="32">
        <f>INDEX('Project Pipeline'!$B$8:$B$130,MATCH($B1393,'Project Pipeline'!$A$7:$A$130,0)+3,1)*12</f>
        <v>30000</v>
      </c>
      <c r="H1393" s="7">
        <f>(INDEX('Project Pipeline'!$B$8:$B$130,MATCH($B1393,'Project Pipeline'!$A$7:$A$130,0)+6,1)*INDEX('Project Pipeline'!$B$8:$B$130,MATCH($B1393,'Project Pipeline'!$A$7:$A$130,0)+13,1)+INDEX('Project Pipeline'!$B$8:$B$130,MATCH($B1393,'Project Pipeline'!$A$7:$A$130,0)+7,1)*(INDEX('Project Pipeline'!$B$8:$B$130,MATCH($B1393,'Project Pipeline'!$A$7:$A$130,0)+14,1)-INDEX('Project Pipeline'!$B$8:$B$130,MATCH($B1393,'Project Pipeline'!$A$7:$A$130,0)+13,1)))/INDEX('Project Pipeline'!$B$8:$B$130,MATCH($B1393,'Project Pipeline'!$A$7:$A$130,0)+14,1)</f>
        <v>0.75</v>
      </c>
      <c r="I1393" s="6">
        <f>INDEX('Project Pipeline'!$B$8:$B$130,MATCH($B1393,'Project Pipeline'!$A$7:$A$130,0)+13,1)</f>
        <v>28.691659673197091</v>
      </c>
      <c r="J1393" s="6">
        <f>INDEX('Project Pipeline'!$B$8:$B$130,MATCH($B1393,'Project Pipeline'!$A$7:$A$130,0)+14,1)</f>
        <v>60</v>
      </c>
    </row>
    <row r="1394" spans="1:10" x14ac:dyDescent="0.2">
      <c r="A1394" s="604">
        <f t="shared" si="201"/>
        <v>69</v>
      </c>
      <c r="B1394" s="604" t="s">
        <v>463</v>
      </c>
      <c r="C1394" s="2">
        <f t="shared" si="202"/>
        <v>6</v>
      </c>
      <c r="D1394" s="28" t="str">
        <f t="shared" si="197"/>
        <v>069-006</v>
      </c>
      <c r="E1394" s="604">
        <f t="shared" si="198"/>
        <v>58</v>
      </c>
      <c r="F1394" s="32">
        <f>INDEX('Project Pipeline'!$B$8:$B$130,MATCH($B1394,'Project Pipeline'!$A$7:$A$130,0),1)</f>
        <v>20000</v>
      </c>
      <c r="G1394" s="32">
        <f>INDEX('Project Pipeline'!$B$8:$B$130,MATCH($B1394,'Project Pipeline'!$A$7:$A$130,0)+3,1)*12</f>
        <v>30000</v>
      </c>
      <c r="H1394" s="7">
        <f>(INDEX('Project Pipeline'!$B$8:$B$130,MATCH($B1394,'Project Pipeline'!$A$7:$A$130,0)+6,1)*INDEX('Project Pipeline'!$B$8:$B$130,MATCH($B1394,'Project Pipeline'!$A$7:$A$130,0)+13,1)+INDEX('Project Pipeline'!$B$8:$B$130,MATCH($B1394,'Project Pipeline'!$A$7:$A$130,0)+7,1)*(INDEX('Project Pipeline'!$B$8:$B$130,MATCH($B1394,'Project Pipeline'!$A$7:$A$130,0)+14,1)-INDEX('Project Pipeline'!$B$8:$B$130,MATCH($B1394,'Project Pipeline'!$A$7:$A$130,0)+13,1)))/INDEX('Project Pipeline'!$B$8:$B$130,MATCH($B1394,'Project Pipeline'!$A$7:$A$130,0)+14,1)</f>
        <v>0.75</v>
      </c>
      <c r="I1394" s="6">
        <f>INDEX('Project Pipeline'!$B$8:$B$130,MATCH($B1394,'Project Pipeline'!$A$7:$A$130,0)+13,1)</f>
        <v>28.691659673197091</v>
      </c>
      <c r="J1394" s="6">
        <f>INDEX('Project Pipeline'!$B$8:$B$130,MATCH($B1394,'Project Pipeline'!$A$7:$A$130,0)+14,1)</f>
        <v>60</v>
      </c>
    </row>
    <row r="1395" spans="1:10" x14ac:dyDescent="0.2">
      <c r="A1395" s="604">
        <f t="shared" si="201"/>
        <v>69</v>
      </c>
      <c r="B1395" s="604" t="s">
        <v>463</v>
      </c>
      <c r="C1395" s="2">
        <f t="shared" si="202"/>
        <v>7</v>
      </c>
      <c r="D1395" s="28" t="str">
        <f t="shared" si="197"/>
        <v>069-007</v>
      </c>
      <c r="E1395" s="604">
        <f t="shared" si="198"/>
        <v>59</v>
      </c>
      <c r="F1395" s="32">
        <f>INDEX('Project Pipeline'!$B$8:$B$130,MATCH($B1395,'Project Pipeline'!$A$7:$A$130,0),1)</f>
        <v>20000</v>
      </c>
      <c r="G1395" s="32">
        <f>INDEX('Project Pipeline'!$B$8:$B$130,MATCH($B1395,'Project Pipeline'!$A$7:$A$130,0)+3,1)*12</f>
        <v>30000</v>
      </c>
      <c r="H1395" s="7">
        <f>(INDEX('Project Pipeline'!$B$8:$B$130,MATCH($B1395,'Project Pipeline'!$A$7:$A$130,0)+6,1)*INDEX('Project Pipeline'!$B$8:$B$130,MATCH($B1395,'Project Pipeline'!$A$7:$A$130,0)+13,1)+INDEX('Project Pipeline'!$B$8:$B$130,MATCH($B1395,'Project Pipeline'!$A$7:$A$130,0)+7,1)*(INDEX('Project Pipeline'!$B$8:$B$130,MATCH($B1395,'Project Pipeline'!$A$7:$A$130,0)+14,1)-INDEX('Project Pipeline'!$B$8:$B$130,MATCH($B1395,'Project Pipeline'!$A$7:$A$130,0)+13,1)))/INDEX('Project Pipeline'!$B$8:$B$130,MATCH($B1395,'Project Pipeline'!$A$7:$A$130,0)+14,1)</f>
        <v>0.75</v>
      </c>
      <c r="I1395" s="6">
        <f>INDEX('Project Pipeline'!$B$8:$B$130,MATCH($B1395,'Project Pipeline'!$A$7:$A$130,0)+13,1)</f>
        <v>28.691659673197091</v>
      </c>
      <c r="J1395" s="6">
        <f>INDEX('Project Pipeline'!$B$8:$B$130,MATCH($B1395,'Project Pipeline'!$A$7:$A$130,0)+14,1)</f>
        <v>60</v>
      </c>
    </row>
    <row r="1396" spans="1:10" x14ac:dyDescent="0.2">
      <c r="A1396" s="604">
        <f t="shared" si="201"/>
        <v>69</v>
      </c>
      <c r="B1396" s="604" t="s">
        <v>463</v>
      </c>
      <c r="C1396" s="2">
        <f t="shared" si="202"/>
        <v>8</v>
      </c>
      <c r="D1396" s="28" t="str">
        <f t="shared" si="197"/>
        <v>069-008</v>
      </c>
      <c r="E1396" s="604">
        <f t="shared" si="198"/>
        <v>59</v>
      </c>
      <c r="F1396" s="32">
        <f>INDEX('Project Pipeline'!$B$8:$B$130,MATCH($B1396,'Project Pipeline'!$A$7:$A$130,0),1)</f>
        <v>20000</v>
      </c>
      <c r="G1396" s="32">
        <f>INDEX('Project Pipeline'!$B$8:$B$130,MATCH($B1396,'Project Pipeline'!$A$7:$A$130,0)+3,1)*12</f>
        <v>30000</v>
      </c>
      <c r="H1396" s="7">
        <f>(INDEX('Project Pipeline'!$B$8:$B$130,MATCH($B1396,'Project Pipeline'!$A$7:$A$130,0)+6,1)*INDEX('Project Pipeline'!$B$8:$B$130,MATCH($B1396,'Project Pipeline'!$A$7:$A$130,0)+13,1)+INDEX('Project Pipeline'!$B$8:$B$130,MATCH($B1396,'Project Pipeline'!$A$7:$A$130,0)+7,1)*(INDEX('Project Pipeline'!$B$8:$B$130,MATCH($B1396,'Project Pipeline'!$A$7:$A$130,0)+14,1)-INDEX('Project Pipeline'!$B$8:$B$130,MATCH($B1396,'Project Pipeline'!$A$7:$A$130,0)+13,1)))/INDEX('Project Pipeline'!$B$8:$B$130,MATCH($B1396,'Project Pipeline'!$A$7:$A$130,0)+14,1)</f>
        <v>0.75</v>
      </c>
      <c r="I1396" s="6">
        <f>INDEX('Project Pipeline'!$B$8:$B$130,MATCH($B1396,'Project Pipeline'!$A$7:$A$130,0)+13,1)</f>
        <v>28.691659673197091</v>
      </c>
      <c r="J1396" s="6">
        <f>INDEX('Project Pipeline'!$B$8:$B$130,MATCH($B1396,'Project Pipeline'!$A$7:$A$130,0)+14,1)</f>
        <v>60</v>
      </c>
    </row>
    <row r="1397" spans="1:10" x14ac:dyDescent="0.2">
      <c r="A1397" s="604">
        <f t="shared" si="201"/>
        <v>69</v>
      </c>
      <c r="B1397" s="604" t="s">
        <v>464</v>
      </c>
      <c r="C1397" s="2">
        <f t="shared" si="202"/>
        <v>9</v>
      </c>
      <c r="D1397" s="28" t="str">
        <f t="shared" si="197"/>
        <v>069-009</v>
      </c>
      <c r="E1397" s="604">
        <f t="shared" si="198"/>
        <v>50</v>
      </c>
      <c r="F1397" s="32">
        <f>INDEX('Project Pipeline'!$B$8:$B$130,MATCH($B1397,'Project Pipeline'!$A$7:$A$130,0),1)</f>
        <v>10000</v>
      </c>
      <c r="G1397" s="32">
        <f>INDEX('Project Pipeline'!$B$8:$B$130,MATCH($B1397,'Project Pipeline'!$A$7:$A$130,0)+3,1)*12</f>
        <v>4800</v>
      </c>
      <c r="H1397" s="7">
        <f>(INDEX('Project Pipeline'!$B$8:$B$130,MATCH($B1397,'Project Pipeline'!$A$7:$A$130,0)+6,1)*INDEX('Project Pipeline'!$B$8:$B$130,MATCH($B1397,'Project Pipeline'!$A$7:$A$130,0)+13,1)+INDEX('Project Pipeline'!$B$8:$B$130,MATCH($B1397,'Project Pipeline'!$A$7:$A$130,0)+7,1)*(INDEX('Project Pipeline'!$B$8:$B$130,MATCH($B1397,'Project Pipeline'!$A$7:$A$130,0)+14,1)-INDEX('Project Pipeline'!$B$8:$B$130,MATCH($B1397,'Project Pipeline'!$A$7:$A$130,0)+13,1)))/INDEX('Project Pipeline'!$B$8:$B$130,MATCH($B1397,'Project Pipeline'!$A$7:$A$130,0)+14,1)</f>
        <v>0.75</v>
      </c>
      <c r="I1397" s="6">
        <f>INDEX('Project Pipeline'!$B$8:$B$130,MATCH($B1397,'Project Pipeline'!$A$7:$A$130,0)+13,1)</f>
        <v>57.680135957776329</v>
      </c>
      <c r="J1397" s="6">
        <f>INDEX('Project Pipeline'!$B$8:$B$130,MATCH($B1397,'Project Pipeline'!$A$7:$A$130,0)+14,1)</f>
        <v>60</v>
      </c>
    </row>
    <row r="1398" spans="1:10" x14ac:dyDescent="0.2">
      <c r="A1398" s="604">
        <f t="shared" si="201"/>
        <v>69</v>
      </c>
      <c r="B1398" s="604" t="s">
        <v>464</v>
      </c>
      <c r="C1398" s="2">
        <f t="shared" si="202"/>
        <v>10</v>
      </c>
      <c r="D1398" s="28" t="str">
        <f t="shared" si="197"/>
        <v>069-010</v>
      </c>
      <c r="E1398" s="604">
        <f t="shared" si="198"/>
        <v>53</v>
      </c>
      <c r="F1398" s="32">
        <f>INDEX('Project Pipeline'!$B$8:$B$130,MATCH($B1398,'Project Pipeline'!$A$7:$A$130,0),1)</f>
        <v>10000</v>
      </c>
      <c r="G1398" s="32">
        <f>INDEX('Project Pipeline'!$B$8:$B$130,MATCH($B1398,'Project Pipeline'!$A$7:$A$130,0)+3,1)*12</f>
        <v>4800</v>
      </c>
      <c r="H1398" s="7">
        <f>(INDEX('Project Pipeline'!$B$8:$B$130,MATCH($B1398,'Project Pipeline'!$A$7:$A$130,0)+6,1)*INDEX('Project Pipeline'!$B$8:$B$130,MATCH($B1398,'Project Pipeline'!$A$7:$A$130,0)+13,1)+INDEX('Project Pipeline'!$B$8:$B$130,MATCH($B1398,'Project Pipeline'!$A$7:$A$130,0)+7,1)*(INDEX('Project Pipeline'!$B$8:$B$130,MATCH($B1398,'Project Pipeline'!$A$7:$A$130,0)+14,1)-INDEX('Project Pipeline'!$B$8:$B$130,MATCH($B1398,'Project Pipeline'!$A$7:$A$130,0)+13,1)))/INDEX('Project Pipeline'!$B$8:$B$130,MATCH($B1398,'Project Pipeline'!$A$7:$A$130,0)+14,1)</f>
        <v>0.75</v>
      </c>
      <c r="I1398" s="6">
        <f>INDEX('Project Pipeline'!$B$8:$B$130,MATCH($B1398,'Project Pipeline'!$A$7:$A$130,0)+13,1)</f>
        <v>57.680135957776329</v>
      </c>
      <c r="J1398" s="6">
        <f>INDEX('Project Pipeline'!$B$8:$B$130,MATCH($B1398,'Project Pipeline'!$A$7:$A$130,0)+14,1)</f>
        <v>60</v>
      </c>
    </row>
    <row r="1399" spans="1:10" x14ac:dyDescent="0.2">
      <c r="A1399" s="604">
        <f t="shared" si="201"/>
        <v>69</v>
      </c>
      <c r="B1399" s="604" t="s">
        <v>464</v>
      </c>
      <c r="C1399" s="2">
        <f t="shared" si="202"/>
        <v>11</v>
      </c>
      <c r="D1399" s="28" t="str">
        <f t="shared" si="197"/>
        <v>069-011</v>
      </c>
      <c r="E1399" s="604">
        <f t="shared" si="198"/>
        <v>56</v>
      </c>
      <c r="F1399" s="32">
        <f>INDEX('Project Pipeline'!$B$8:$B$130,MATCH($B1399,'Project Pipeline'!$A$7:$A$130,0),1)</f>
        <v>10000</v>
      </c>
      <c r="G1399" s="32">
        <f>INDEX('Project Pipeline'!$B$8:$B$130,MATCH($B1399,'Project Pipeline'!$A$7:$A$130,0)+3,1)*12</f>
        <v>4800</v>
      </c>
      <c r="H1399" s="7">
        <f>(INDEX('Project Pipeline'!$B$8:$B$130,MATCH($B1399,'Project Pipeline'!$A$7:$A$130,0)+6,1)*INDEX('Project Pipeline'!$B$8:$B$130,MATCH($B1399,'Project Pipeline'!$A$7:$A$130,0)+13,1)+INDEX('Project Pipeline'!$B$8:$B$130,MATCH($B1399,'Project Pipeline'!$A$7:$A$130,0)+7,1)*(INDEX('Project Pipeline'!$B$8:$B$130,MATCH($B1399,'Project Pipeline'!$A$7:$A$130,0)+14,1)-INDEX('Project Pipeline'!$B$8:$B$130,MATCH($B1399,'Project Pipeline'!$A$7:$A$130,0)+13,1)))/INDEX('Project Pipeline'!$B$8:$B$130,MATCH($B1399,'Project Pipeline'!$A$7:$A$130,0)+14,1)</f>
        <v>0.75</v>
      </c>
      <c r="I1399" s="6">
        <f>INDEX('Project Pipeline'!$B$8:$B$130,MATCH($B1399,'Project Pipeline'!$A$7:$A$130,0)+13,1)</f>
        <v>57.680135957776329</v>
      </c>
      <c r="J1399" s="6">
        <f>INDEX('Project Pipeline'!$B$8:$B$130,MATCH($B1399,'Project Pipeline'!$A$7:$A$130,0)+14,1)</f>
        <v>60</v>
      </c>
    </row>
    <row r="1400" spans="1:10" x14ac:dyDescent="0.2">
      <c r="A1400" s="604">
        <f t="shared" si="201"/>
        <v>69</v>
      </c>
      <c r="B1400" s="604" t="s">
        <v>464</v>
      </c>
      <c r="C1400" s="2">
        <f t="shared" si="202"/>
        <v>12</v>
      </c>
      <c r="D1400" s="28" t="str">
        <f t="shared" si="197"/>
        <v>069-012</v>
      </c>
      <c r="E1400" s="604">
        <f t="shared" si="198"/>
        <v>59</v>
      </c>
      <c r="F1400" s="32">
        <f>INDEX('Project Pipeline'!$B$8:$B$130,MATCH($B1400,'Project Pipeline'!$A$7:$A$130,0),1)</f>
        <v>10000</v>
      </c>
      <c r="G1400" s="32">
        <f>INDEX('Project Pipeline'!$B$8:$B$130,MATCH($B1400,'Project Pipeline'!$A$7:$A$130,0)+3,1)*12</f>
        <v>4800</v>
      </c>
      <c r="H1400" s="7">
        <f>(INDEX('Project Pipeline'!$B$8:$B$130,MATCH($B1400,'Project Pipeline'!$A$7:$A$130,0)+6,1)*INDEX('Project Pipeline'!$B$8:$B$130,MATCH($B1400,'Project Pipeline'!$A$7:$A$130,0)+13,1)+INDEX('Project Pipeline'!$B$8:$B$130,MATCH($B1400,'Project Pipeline'!$A$7:$A$130,0)+7,1)*(INDEX('Project Pipeline'!$B$8:$B$130,MATCH($B1400,'Project Pipeline'!$A$7:$A$130,0)+14,1)-INDEX('Project Pipeline'!$B$8:$B$130,MATCH($B1400,'Project Pipeline'!$A$7:$A$130,0)+13,1)))/INDEX('Project Pipeline'!$B$8:$B$130,MATCH($B1400,'Project Pipeline'!$A$7:$A$130,0)+14,1)</f>
        <v>0.75</v>
      </c>
      <c r="I1400" s="6">
        <f>INDEX('Project Pipeline'!$B$8:$B$130,MATCH($B1400,'Project Pipeline'!$A$7:$A$130,0)+13,1)</f>
        <v>57.680135957776329</v>
      </c>
      <c r="J1400" s="6">
        <f>INDEX('Project Pipeline'!$B$8:$B$130,MATCH($B1400,'Project Pipeline'!$A$7:$A$130,0)+14,1)</f>
        <v>60</v>
      </c>
    </row>
    <row r="1401" spans="1:10" x14ac:dyDescent="0.2">
      <c r="A1401" s="604">
        <f t="shared" si="201"/>
        <v>69</v>
      </c>
      <c r="B1401" s="604" t="s">
        <v>14</v>
      </c>
      <c r="C1401" s="2">
        <f t="shared" si="202"/>
        <v>13</v>
      </c>
      <c r="D1401" s="28" t="str">
        <f t="shared" si="197"/>
        <v>069-013</v>
      </c>
      <c r="E1401" s="604">
        <f t="shared" si="198"/>
        <v>50</v>
      </c>
      <c r="F1401" s="32">
        <f>INDEX('Project Pipeline'!$B$8:$B$130,MATCH($B1401,'Project Pipeline'!$A$7:$A$130,0),1)</f>
        <v>2000</v>
      </c>
      <c r="G1401" s="32">
        <f>INDEX('Project Pipeline'!$B$8:$B$130,MATCH($B1401,'Project Pipeline'!$A$7:$A$130,0)+3,1)*12</f>
        <v>2400</v>
      </c>
      <c r="H1401" s="7">
        <f>(INDEX('Project Pipeline'!$B$8:$B$130,MATCH($B1401,'Project Pipeline'!$A$7:$A$130,0)+6,1)*INDEX('Project Pipeline'!$B$8:$B$130,MATCH($B1401,'Project Pipeline'!$A$7:$A$130,0)+13,1)+INDEX('Project Pipeline'!$B$8:$B$130,MATCH($B1401,'Project Pipeline'!$A$7:$A$130,0)+7,1)*(INDEX('Project Pipeline'!$B$8:$B$130,MATCH($B1401,'Project Pipeline'!$A$7:$A$130,0)+14,1)-INDEX('Project Pipeline'!$B$8:$B$130,MATCH($B1401,'Project Pipeline'!$A$7:$A$130,0)+13,1)))/INDEX('Project Pipeline'!$B$8:$B$130,MATCH($B1401,'Project Pipeline'!$A$7:$A$130,0)+14,1)</f>
        <v>0.75</v>
      </c>
      <c r="I1401" s="6">
        <f>INDEX('Project Pipeline'!$B$8:$B$130,MATCH($B1401,'Project Pipeline'!$A$7:$A$130,0)+13,1)</f>
        <v>21.124739598583997</v>
      </c>
      <c r="J1401" s="6">
        <f>INDEX('Project Pipeline'!$B$8:$B$130,MATCH($B1401,'Project Pipeline'!$A$7:$A$130,0)+14,1)</f>
        <v>60</v>
      </c>
    </row>
    <row r="1402" spans="1:10" x14ac:dyDescent="0.2">
      <c r="A1402" s="604">
        <f t="shared" si="201"/>
        <v>69</v>
      </c>
      <c r="B1402" s="604" t="s">
        <v>14</v>
      </c>
      <c r="C1402" s="2">
        <f t="shared" si="202"/>
        <v>14</v>
      </c>
      <c r="D1402" s="28" t="str">
        <f t="shared" si="197"/>
        <v>069-014</v>
      </c>
      <c r="E1402" s="604">
        <f t="shared" si="198"/>
        <v>52</v>
      </c>
      <c r="F1402" s="32">
        <f>INDEX('Project Pipeline'!$B$8:$B$130,MATCH($B1402,'Project Pipeline'!$A$7:$A$130,0),1)</f>
        <v>2000</v>
      </c>
      <c r="G1402" s="32">
        <f>INDEX('Project Pipeline'!$B$8:$B$130,MATCH($B1402,'Project Pipeline'!$A$7:$A$130,0)+3,1)*12</f>
        <v>2400</v>
      </c>
      <c r="H1402" s="7">
        <f>(INDEX('Project Pipeline'!$B$8:$B$130,MATCH($B1402,'Project Pipeline'!$A$7:$A$130,0)+6,1)*INDEX('Project Pipeline'!$B$8:$B$130,MATCH($B1402,'Project Pipeline'!$A$7:$A$130,0)+13,1)+INDEX('Project Pipeline'!$B$8:$B$130,MATCH($B1402,'Project Pipeline'!$A$7:$A$130,0)+7,1)*(INDEX('Project Pipeline'!$B$8:$B$130,MATCH($B1402,'Project Pipeline'!$A$7:$A$130,0)+14,1)-INDEX('Project Pipeline'!$B$8:$B$130,MATCH($B1402,'Project Pipeline'!$A$7:$A$130,0)+13,1)))/INDEX('Project Pipeline'!$B$8:$B$130,MATCH($B1402,'Project Pipeline'!$A$7:$A$130,0)+14,1)</f>
        <v>0.75</v>
      </c>
      <c r="I1402" s="6">
        <f>INDEX('Project Pipeline'!$B$8:$B$130,MATCH($B1402,'Project Pipeline'!$A$7:$A$130,0)+13,1)</f>
        <v>21.124739598583997</v>
      </c>
      <c r="J1402" s="6">
        <f>INDEX('Project Pipeline'!$B$8:$B$130,MATCH($B1402,'Project Pipeline'!$A$7:$A$130,0)+14,1)</f>
        <v>60</v>
      </c>
    </row>
    <row r="1403" spans="1:10" x14ac:dyDescent="0.2">
      <c r="A1403" s="604">
        <f t="shared" si="201"/>
        <v>69</v>
      </c>
      <c r="B1403" s="604" t="s">
        <v>14</v>
      </c>
      <c r="C1403" s="2">
        <f t="shared" si="202"/>
        <v>15</v>
      </c>
      <c r="D1403" s="28" t="str">
        <f t="shared" si="197"/>
        <v>069-015</v>
      </c>
      <c r="E1403" s="604">
        <f t="shared" si="198"/>
        <v>54</v>
      </c>
      <c r="F1403" s="32">
        <f>INDEX('Project Pipeline'!$B$8:$B$130,MATCH($B1403,'Project Pipeline'!$A$7:$A$130,0),1)</f>
        <v>2000</v>
      </c>
      <c r="G1403" s="32">
        <f>INDEX('Project Pipeline'!$B$8:$B$130,MATCH($B1403,'Project Pipeline'!$A$7:$A$130,0)+3,1)*12</f>
        <v>2400</v>
      </c>
      <c r="H1403" s="7">
        <f>(INDEX('Project Pipeline'!$B$8:$B$130,MATCH($B1403,'Project Pipeline'!$A$7:$A$130,0)+6,1)*INDEX('Project Pipeline'!$B$8:$B$130,MATCH($B1403,'Project Pipeline'!$A$7:$A$130,0)+13,1)+INDEX('Project Pipeline'!$B$8:$B$130,MATCH($B1403,'Project Pipeline'!$A$7:$A$130,0)+7,1)*(INDEX('Project Pipeline'!$B$8:$B$130,MATCH($B1403,'Project Pipeline'!$A$7:$A$130,0)+14,1)-INDEX('Project Pipeline'!$B$8:$B$130,MATCH($B1403,'Project Pipeline'!$A$7:$A$130,0)+13,1)))/INDEX('Project Pipeline'!$B$8:$B$130,MATCH($B1403,'Project Pipeline'!$A$7:$A$130,0)+14,1)</f>
        <v>0.75</v>
      </c>
      <c r="I1403" s="6">
        <f>INDEX('Project Pipeline'!$B$8:$B$130,MATCH($B1403,'Project Pipeline'!$A$7:$A$130,0)+13,1)</f>
        <v>21.124739598583997</v>
      </c>
      <c r="J1403" s="6">
        <f>INDEX('Project Pipeline'!$B$8:$B$130,MATCH($B1403,'Project Pipeline'!$A$7:$A$130,0)+14,1)</f>
        <v>60</v>
      </c>
    </row>
    <row r="1404" spans="1:10" x14ac:dyDescent="0.2">
      <c r="A1404" s="604">
        <f t="shared" si="201"/>
        <v>69</v>
      </c>
      <c r="B1404" s="604" t="s">
        <v>14</v>
      </c>
      <c r="C1404" s="2">
        <f t="shared" si="202"/>
        <v>16</v>
      </c>
      <c r="D1404" s="28" t="str">
        <f t="shared" si="197"/>
        <v>069-016</v>
      </c>
      <c r="E1404" s="604">
        <f t="shared" si="198"/>
        <v>56</v>
      </c>
      <c r="F1404" s="32">
        <f>INDEX('Project Pipeline'!$B$8:$B$130,MATCH($B1404,'Project Pipeline'!$A$7:$A$130,0),1)</f>
        <v>2000</v>
      </c>
      <c r="G1404" s="32">
        <f>INDEX('Project Pipeline'!$B$8:$B$130,MATCH($B1404,'Project Pipeline'!$A$7:$A$130,0)+3,1)*12</f>
        <v>2400</v>
      </c>
      <c r="H1404" s="7">
        <f>(INDEX('Project Pipeline'!$B$8:$B$130,MATCH($B1404,'Project Pipeline'!$A$7:$A$130,0)+6,1)*INDEX('Project Pipeline'!$B$8:$B$130,MATCH($B1404,'Project Pipeline'!$A$7:$A$130,0)+13,1)+INDEX('Project Pipeline'!$B$8:$B$130,MATCH($B1404,'Project Pipeline'!$A$7:$A$130,0)+7,1)*(INDEX('Project Pipeline'!$B$8:$B$130,MATCH($B1404,'Project Pipeline'!$A$7:$A$130,0)+14,1)-INDEX('Project Pipeline'!$B$8:$B$130,MATCH($B1404,'Project Pipeline'!$A$7:$A$130,0)+13,1)))/INDEX('Project Pipeline'!$B$8:$B$130,MATCH($B1404,'Project Pipeline'!$A$7:$A$130,0)+14,1)</f>
        <v>0.75</v>
      </c>
      <c r="I1404" s="6">
        <f>INDEX('Project Pipeline'!$B$8:$B$130,MATCH($B1404,'Project Pipeline'!$A$7:$A$130,0)+13,1)</f>
        <v>21.124739598583997</v>
      </c>
      <c r="J1404" s="6">
        <f>INDEX('Project Pipeline'!$B$8:$B$130,MATCH($B1404,'Project Pipeline'!$A$7:$A$130,0)+14,1)</f>
        <v>60</v>
      </c>
    </row>
    <row r="1405" spans="1:10" x14ac:dyDescent="0.2">
      <c r="A1405" s="604">
        <f t="shared" si="201"/>
        <v>69</v>
      </c>
      <c r="B1405" s="604" t="s">
        <v>14</v>
      </c>
      <c r="C1405" s="2">
        <f t="shared" si="202"/>
        <v>17</v>
      </c>
      <c r="D1405" s="28" t="str">
        <f t="shared" si="197"/>
        <v>069-017</v>
      </c>
      <c r="E1405" s="604">
        <f t="shared" si="198"/>
        <v>58</v>
      </c>
      <c r="F1405" s="32">
        <f>INDEX('Project Pipeline'!$B$8:$B$130,MATCH($B1405,'Project Pipeline'!$A$7:$A$130,0),1)</f>
        <v>2000</v>
      </c>
      <c r="G1405" s="32">
        <f>INDEX('Project Pipeline'!$B$8:$B$130,MATCH($B1405,'Project Pipeline'!$A$7:$A$130,0)+3,1)*12</f>
        <v>2400</v>
      </c>
      <c r="H1405" s="7">
        <f>(INDEX('Project Pipeline'!$B$8:$B$130,MATCH($B1405,'Project Pipeline'!$A$7:$A$130,0)+6,1)*INDEX('Project Pipeline'!$B$8:$B$130,MATCH($B1405,'Project Pipeline'!$A$7:$A$130,0)+13,1)+INDEX('Project Pipeline'!$B$8:$B$130,MATCH($B1405,'Project Pipeline'!$A$7:$A$130,0)+7,1)*(INDEX('Project Pipeline'!$B$8:$B$130,MATCH($B1405,'Project Pipeline'!$A$7:$A$130,0)+14,1)-INDEX('Project Pipeline'!$B$8:$B$130,MATCH($B1405,'Project Pipeline'!$A$7:$A$130,0)+13,1)))/INDEX('Project Pipeline'!$B$8:$B$130,MATCH($B1405,'Project Pipeline'!$A$7:$A$130,0)+14,1)</f>
        <v>0.75</v>
      </c>
      <c r="I1405" s="6">
        <f>INDEX('Project Pipeline'!$B$8:$B$130,MATCH($B1405,'Project Pipeline'!$A$7:$A$130,0)+13,1)</f>
        <v>21.124739598583997</v>
      </c>
      <c r="J1405" s="6">
        <f>INDEX('Project Pipeline'!$B$8:$B$130,MATCH($B1405,'Project Pipeline'!$A$7:$A$130,0)+14,1)</f>
        <v>60</v>
      </c>
    </row>
    <row r="1406" spans="1:10" x14ac:dyDescent="0.2">
      <c r="A1406" s="604">
        <f t="shared" si="201"/>
        <v>69</v>
      </c>
      <c r="B1406" s="604" t="s">
        <v>14</v>
      </c>
      <c r="C1406" s="2">
        <f t="shared" si="202"/>
        <v>18</v>
      </c>
      <c r="D1406" s="28" t="str">
        <f t="shared" si="197"/>
        <v>069-018</v>
      </c>
      <c r="E1406" s="604">
        <f t="shared" si="198"/>
        <v>60</v>
      </c>
      <c r="F1406" s="32">
        <f>INDEX('Project Pipeline'!$B$8:$B$130,MATCH($B1406,'Project Pipeline'!$A$7:$A$130,0),1)</f>
        <v>2000</v>
      </c>
      <c r="G1406" s="32">
        <f>INDEX('Project Pipeline'!$B$8:$B$130,MATCH($B1406,'Project Pipeline'!$A$7:$A$130,0)+3,1)*12</f>
        <v>2400</v>
      </c>
      <c r="H1406" s="7">
        <f>(INDEX('Project Pipeline'!$B$8:$B$130,MATCH($B1406,'Project Pipeline'!$A$7:$A$130,0)+6,1)*INDEX('Project Pipeline'!$B$8:$B$130,MATCH($B1406,'Project Pipeline'!$A$7:$A$130,0)+13,1)+INDEX('Project Pipeline'!$B$8:$B$130,MATCH($B1406,'Project Pipeline'!$A$7:$A$130,0)+7,1)*(INDEX('Project Pipeline'!$B$8:$B$130,MATCH($B1406,'Project Pipeline'!$A$7:$A$130,0)+14,1)-INDEX('Project Pipeline'!$B$8:$B$130,MATCH($B1406,'Project Pipeline'!$A$7:$A$130,0)+13,1)))/INDEX('Project Pipeline'!$B$8:$B$130,MATCH($B1406,'Project Pipeline'!$A$7:$A$130,0)+14,1)</f>
        <v>0.75</v>
      </c>
      <c r="I1406" s="6">
        <f>INDEX('Project Pipeline'!$B$8:$B$130,MATCH($B1406,'Project Pipeline'!$A$7:$A$130,0)+13,1)</f>
        <v>21.124739598583997</v>
      </c>
      <c r="J1406" s="6">
        <f>INDEX('Project Pipeline'!$B$8:$B$130,MATCH($B1406,'Project Pipeline'!$A$7:$A$130,0)+14,1)</f>
        <v>60</v>
      </c>
    </row>
    <row r="1407" spans="1:10" x14ac:dyDescent="0.2">
      <c r="A1407" s="604">
        <f t="shared" si="201"/>
        <v>69</v>
      </c>
      <c r="B1407" s="604" t="s">
        <v>41</v>
      </c>
      <c r="C1407" s="2">
        <f t="shared" si="202"/>
        <v>19</v>
      </c>
      <c r="D1407" s="28" t="str">
        <f t="shared" si="197"/>
        <v>069-019</v>
      </c>
      <c r="E1407" s="604">
        <f t="shared" si="198"/>
        <v>54</v>
      </c>
      <c r="F1407" s="32">
        <f>INDEX('Project Pipeline'!$B$8:$B$130,MATCH($B1407,'Project Pipeline'!$A$7:$A$130,0),1)</f>
        <v>25000</v>
      </c>
      <c r="G1407" s="32">
        <f>INDEX('Project Pipeline'!$B$8:$B$130,MATCH($B1407,'Project Pipeline'!$A$7:$A$130,0)+3,1)*12</f>
        <v>24000</v>
      </c>
      <c r="H1407" s="7">
        <f>(INDEX('Project Pipeline'!$B$8:$B$130,MATCH($B1407,'Project Pipeline'!$A$7:$A$130,0)+6,1)*INDEX('Project Pipeline'!$B$8:$B$130,MATCH($B1407,'Project Pipeline'!$A$7:$A$130,0)+13,1)+INDEX('Project Pipeline'!$B$8:$B$130,MATCH($B1407,'Project Pipeline'!$A$7:$A$130,0)+7,1)*(INDEX('Project Pipeline'!$B$8:$B$130,MATCH($B1407,'Project Pipeline'!$A$7:$A$130,0)+14,1)-INDEX('Project Pipeline'!$B$8:$B$130,MATCH($B1407,'Project Pipeline'!$A$7:$A$130,0)+13,1)))/INDEX('Project Pipeline'!$B$8:$B$130,MATCH($B1407,'Project Pipeline'!$A$7:$A$130,0)+14,1)</f>
        <v>0.74999999999999989</v>
      </c>
      <c r="I1407" s="6">
        <f>INDEX('Project Pipeline'!$B$8:$B$130,MATCH($B1407,'Project Pipeline'!$A$7:$A$130,0)+13,1)</f>
        <v>26.772988721793375</v>
      </c>
      <c r="J1407" s="6">
        <f>INDEX('Project Pipeline'!$B$8:$B$130,MATCH($B1407,'Project Pipeline'!$A$7:$A$130,0)+14,1)</f>
        <v>120</v>
      </c>
    </row>
    <row r="1408" spans="1:10" x14ac:dyDescent="0.2">
      <c r="A1408" s="604">
        <f t="shared" si="201"/>
        <v>69</v>
      </c>
      <c r="B1408" s="604" t="s">
        <v>41</v>
      </c>
      <c r="C1408" s="2">
        <f t="shared" si="202"/>
        <v>20</v>
      </c>
      <c r="D1408" s="28" t="str">
        <f t="shared" si="197"/>
        <v>069-020</v>
      </c>
      <c r="E1408" s="604">
        <f t="shared" si="198"/>
        <v>60</v>
      </c>
      <c r="F1408" s="32">
        <f>INDEX('Project Pipeline'!$B$8:$B$130,MATCH($B1408,'Project Pipeline'!$A$7:$A$130,0),1)</f>
        <v>25000</v>
      </c>
      <c r="G1408" s="32">
        <f>INDEX('Project Pipeline'!$B$8:$B$130,MATCH($B1408,'Project Pipeline'!$A$7:$A$130,0)+3,1)*12</f>
        <v>24000</v>
      </c>
      <c r="H1408" s="7">
        <f>(INDEX('Project Pipeline'!$B$8:$B$130,MATCH($B1408,'Project Pipeline'!$A$7:$A$130,0)+6,1)*INDEX('Project Pipeline'!$B$8:$B$130,MATCH($B1408,'Project Pipeline'!$A$7:$A$130,0)+13,1)+INDEX('Project Pipeline'!$B$8:$B$130,MATCH($B1408,'Project Pipeline'!$A$7:$A$130,0)+7,1)*(INDEX('Project Pipeline'!$B$8:$B$130,MATCH($B1408,'Project Pipeline'!$A$7:$A$130,0)+14,1)-INDEX('Project Pipeline'!$B$8:$B$130,MATCH($B1408,'Project Pipeline'!$A$7:$A$130,0)+13,1)))/INDEX('Project Pipeline'!$B$8:$B$130,MATCH($B1408,'Project Pipeline'!$A$7:$A$130,0)+14,1)</f>
        <v>0.74999999999999989</v>
      </c>
      <c r="I1408" s="6">
        <f>INDEX('Project Pipeline'!$B$8:$B$130,MATCH($B1408,'Project Pipeline'!$A$7:$A$130,0)+13,1)</f>
        <v>26.772988721793375</v>
      </c>
      <c r="J1408" s="6">
        <f>INDEX('Project Pipeline'!$B$8:$B$130,MATCH($B1408,'Project Pipeline'!$A$7:$A$130,0)+14,1)</f>
        <v>120</v>
      </c>
    </row>
    <row r="1409" spans="1:10" x14ac:dyDescent="0.2">
      <c r="A1409" s="604">
        <f>A1389+1</f>
        <v>70</v>
      </c>
      <c r="B1409" s="604" t="s">
        <v>15</v>
      </c>
      <c r="C1409" s="2">
        <v>1</v>
      </c>
      <c r="D1409" s="28" t="str">
        <f t="shared" si="197"/>
        <v>070-001</v>
      </c>
      <c r="E1409" s="604">
        <f t="shared" ref="E1409:E1428" si="203">E1389+1</f>
        <v>49</v>
      </c>
      <c r="F1409" s="32">
        <f>INDEX('Project Pipeline'!$B$8:$B$130,MATCH($B1409,'Project Pipeline'!$A$7:$A$130,0),1)</f>
        <v>15000</v>
      </c>
      <c r="G1409" s="32">
        <f>INDEX('Project Pipeline'!$B$8:$B$130,MATCH($B1409,'Project Pipeline'!$A$7:$A$130,0)+3,1)*12</f>
        <v>6000</v>
      </c>
      <c r="H1409" s="7">
        <f>(INDEX('Project Pipeline'!$B$8:$B$130,MATCH($B1409,'Project Pipeline'!$A$7:$A$130,0)+6,1)*INDEX('Project Pipeline'!$B$8:$B$130,MATCH($B1409,'Project Pipeline'!$A$7:$A$130,0)+13,1)+INDEX('Project Pipeline'!$B$8:$B$130,MATCH($B1409,'Project Pipeline'!$A$7:$A$130,0)+7,1)*(INDEX('Project Pipeline'!$B$8:$B$130,MATCH($B1409,'Project Pipeline'!$A$7:$A$130,0)+14,1)-INDEX('Project Pipeline'!$B$8:$B$130,MATCH($B1409,'Project Pipeline'!$A$7:$A$130,0)+13,1)))/INDEX('Project Pipeline'!$B$8:$B$130,MATCH($B1409,'Project Pipeline'!$A$7:$A$130,0)+14,1)</f>
        <v>0.75</v>
      </c>
      <c r="I1409" s="6">
        <f>INDEX('Project Pipeline'!$B$8:$B$130,MATCH($B1409,'Project Pipeline'!$A$7:$A$130,0)+13,1)</f>
        <v>71.513178015521419</v>
      </c>
      <c r="J1409" s="6">
        <f>INDEX('Project Pipeline'!$B$8:$B$130,MATCH($B1409,'Project Pipeline'!$A$7:$A$130,0)+14,1)</f>
        <v>96</v>
      </c>
    </row>
    <row r="1410" spans="1:10" x14ac:dyDescent="0.2">
      <c r="A1410" s="604">
        <f t="shared" ref="A1410:A1428" si="204">A1390+1</f>
        <v>70</v>
      </c>
      <c r="B1410" s="604" t="s">
        <v>15</v>
      </c>
      <c r="C1410" s="2">
        <f t="shared" ref="C1410:C1428" si="205">C1409+1</f>
        <v>2</v>
      </c>
      <c r="D1410" s="28" t="str">
        <f t="shared" si="197"/>
        <v>070-002</v>
      </c>
      <c r="E1410" s="604">
        <f t="shared" si="203"/>
        <v>53</v>
      </c>
      <c r="F1410" s="32">
        <f>INDEX('Project Pipeline'!$B$8:$B$130,MATCH($B1410,'Project Pipeline'!$A$7:$A$130,0),1)</f>
        <v>15000</v>
      </c>
      <c r="G1410" s="32">
        <f>INDEX('Project Pipeline'!$B$8:$B$130,MATCH($B1410,'Project Pipeline'!$A$7:$A$130,0)+3,1)*12</f>
        <v>6000</v>
      </c>
      <c r="H1410" s="7">
        <f>(INDEX('Project Pipeline'!$B$8:$B$130,MATCH($B1410,'Project Pipeline'!$A$7:$A$130,0)+6,1)*INDEX('Project Pipeline'!$B$8:$B$130,MATCH($B1410,'Project Pipeline'!$A$7:$A$130,0)+13,1)+INDEX('Project Pipeline'!$B$8:$B$130,MATCH($B1410,'Project Pipeline'!$A$7:$A$130,0)+7,1)*(INDEX('Project Pipeline'!$B$8:$B$130,MATCH($B1410,'Project Pipeline'!$A$7:$A$130,0)+14,1)-INDEX('Project Pipeline'!$B$8:$B$130,MATCH($B1410,'Project Pipeline'!$A$7:$A$130,0)+13,1)))/INDEX('Project Pipeline'!$B$8:$B$130,MATCH($B1410,'Project Pipeline'!$A$7:$A$130,0)+14,1)</f>
        <v>0.75</v>
      </c>
      <c r="I1410" s="6">
        <f>INDEX('Project Pipeline'!$B$8:$B$130,MATCH($B1410,'Project Pipeline'!$A$7:$A$130,0)+13,1)</f>
        <v>71.513178015521419</v>
      </c>
      <c r="J1410" s="6">
        <f>INDEX('Project Pipeline'!$B$8:$B$130,MATCH($B1410,'Project Pipeline'!$A$7:$A$130,0)+14,1)</f>
        <v>96</v>
      </c>
    </row>
    <row r="1411" spans="1:10" x14ac:dyDescent="0.2">
      <c r="A1411" s="604">
        <f t="shared" si="204"/>
        <v>70</v>
      </c>
      <c r="B1411" s="604" t="s">
        <v>15</v>
      </c>
      <c r="C1411" s="2">
        <f t="shared" si="205"/>
        <v>3</v>
      </c>
      <c r="D1411" s="28" t="str">
        <f t="shared" si="197"/>
        <v>070-003</v>
      </c>
      <c r="E1411" s="604">
        <f t="shared" si="203"/>
        <v>56</v>
      </c>
      <c r="F1411" s="32">
        <f>INDEX('Project Pipeline'!$B$8:$B$130,MATCH($B1411,'Project Pipeline'!$A$7:$A$130,0),1)</f>
        <v>15000</v>
      </c>
      <c r="G1411" s="32">
        <f>INDEX('Project Pipeline'!$B$8:$B$130,MATCH($B1411,'Project Pipeline'!$A$7:$A$130,0)+3,1)*12</f>
        <v>6000</v>
      </c>
      <c r="H1411" s="7">
        <f>(INDEX('Project Pipeline'!$B$8:$B$130,MATCH($B1411,'Project Pipeline'!$A$7:$A$130,0)+6,1)*INDEX('Project Pipeline'!$B$8:$B$130,MATCH($B1411,'Project Pipeline'!$A$7:$A$130,0)+13,1)+INDEX('Project Pipeline'!$B$8:$B$130,MATCH($B1411,'Project Pipeline'!$A$7:$A$130,0)+7,1)*(INDEX('Project Pipeline'!$B$8:$B$130,MATCH($B1411,'Project Pipeline'!$A$7:$A$130,0)+14,1)-INDEX('Project Pipeline'!$B$8:$B$130,MATCH($B1411,'Project Pipeline'!$A$7:$A$130,0)+13,1)))/INDEX('Project Pipeline'!$B$8:$B$130,MATCH($B1411,'Project Pipeline'!$A$7:$A$130,0)+14,1)</f>
        <v>0.75</v>
      </c>
      <c r="I1411" s="6">
        <f>INDEX('Project Pipeline'!$B$8:$B$130,MATCH($B1411,'Project Pipeline'!$A$7:$A$130,0)+13,1)</f>
        <v>71.513178015521419</v>
      </c>
      <c r="J1411" s="6">
        <f>INDEX('Project Pipeline'!$B$8:$B$130,MATCH($B1411,'Project Pipeline'!$A$7:$A$130,0)+14,1)</f>
        <v>96</v>
      </c>
    </row>
    <row r="1412" spans="1:10" x14ac:dyDescent="0.2">
      <c r="A1412" s="604">
        <f t="shared" si="204"/>
        <v>70</v>
      </c>
      <c r="B1412" s="604" t="s">
        <v>15</v>
      </c>
      <c r="C1412" s="2">
        <f t="shared" si="205"/>
        <v>4</v>
      </c>
      <c r="D1412" s="28" t="str">
        <f t="shared" si="197"/>
        <v>070-004</v>
      </c>
      <c r="E1412" s="604">
        <f t="shared" si="203"/>
        <v>58</v>
      </c>
      <c r="F1412" s="32">
        <f>INDEX('Project Pipeline'!$B$8:$B$130,MATCH($B1412,'Project Pipeline'!$A$7:$A$130,0),1)</f>
        <v>15000</v>
      </c>
      <c r="G1412" s="32">
        <f>INDEX('Project Pipeline'!$B$8:$B$130,MATCH($B1412,'Project Pipeline'!$A$7:$A$130,0)+3,1)*12</f>
        <v>6000</v>
      </c>
      <c r="H1412" s="7">
        <f>(INDEX('Project Pipeline'!$B$8:$B$130,MATCH($B1412,'Project Pipeline'!$A$7:$A$130,0)+6,1)*INDEX('Project Pipeline'!$B$8:$B$130,MATCH($B1412,'Project Pipeline'!$A$7:$A$130,0)+13,1)+INDEX('Project Pipeline'!$B$8:$B$130,MATCH($B1412,'Project Pipeline'!$A$7:$A$130,0)+7,1)*(INDEX('Project Pipeline'!$B$8:$B$130,MATCH($B1412,'Project Pipeline'!$A$7:$A$130,0)+14,1)-INDEX('Project Pipeline'!$B$8:$B$130,MATCH($B1412,'Project Pipeline'!$A$7:$A$130,0)+13,1)))/INDEX('Project Pipeline'!$B$8:$B$130,MATCH($B1412,'Project Pipeline'!$A$7:$A$130,0)+14,1)</f>
        <v>0.75</v>
      </c>
      <c r="I1412" s="6">
        <f>INDEX('Project Pipeline'!$B$8:$B$130,MATCH($B1412,'Project Pipeline'!$A$7:$A$130,0)+13,1)</f>
        <v>71.513178015521419</v>
      </c>
      <c r="J1412" s="6">
        <f>INDEX('Project Pipeline'!$B$8:$B$130,MATCH($B1412,'Project Pipeline'!$A$7:$A$130,0)+14,1)</f>
        <v>96</v>
      </c>
    </row>
    <row r="1413" spans="1:10" x14ac:dyDescent="0.2">
      <c r="A1413" s="604">
        <f t="shared" si="204"/>
        <v>70</v>
      </c>
      <c r="B1413" s="604" t="s">
        <v>463</v>
      </c>
      <c r="C1413" s="2">
        <f t="shared" si="205"/>
        <v>5</v>
      </c>
      <c r="D1413" s="28" t="str">
        <f t="shared" si="197"/>
        <v>070-005</v>
      </c>
      <c r="E1413" s="604">
        <f t="shared" si="203"/>
        <v>59</v>
      </c>
      <c r="F1413" s="32">
        <f>INDEX('Project Pipeline'!$B$8:$B$130,MATCH($B1413,'Project Pipeline'!$A$7:$A$130,0),1)</f>
        <v>20000</v>
      </c>
      <c r="G1413" s="32">
        <f>INDEX('Project Pipeline'!$B$8:$B$130,MATCH($B1413,'Project Pipeline'!$A$7:$A$130,0)+3,1)*12</f>
        <v>30000</v>
      </c>
      <c r="H1413" s="7">
        <f>(INDEX('Project Pipeline'!$B$8:$B$130,MATCH($B1413,'Project Pipeline'!$A$7:$A$130,0)+6,1)*INDEX('Project Pipeline'!$B$8:$B$130,MATCH($B1413,'Project Pipeline'!$A$7:$A$130,0)+13,1)+INDEX('Project Pipeline'!$B$8:$B$130,MATCH($B1413,'Project Pipeline'!$A$7:$A$130,0)+7,1)*(INDEX('Project Pipeline'!$B$8:$B$130,MATCH($B1413,'Project Pipeline'!$A$7:$A$130,0)+14,1)-INDEX('Project Pipeline'!$B$8:$B$130,MATCH($B1413,'Project Pipeline'!$A$7:$A$130,0)+13,1)))/INDEX('Project Pipeline'!$B$8:$B$130,MATCH($B1413,'Project Pipeline'!$A$7:$A$130,0)+14,1)</f>
        <v>0.75</v>
      </c>
      <c r="I1413" s="6">
        <f>INDEX('Project Pipeline'!$B$8:$B$130,MATCH($B1413,'Project Pipeline'!$A$7:$A$130,0)+13,1)</f>
        <v>28.691659673197091</v>
      </c>
      <c r="J1413" s="6">
        <f>INDEX('Project Pipeline'!$B$8:$B$130,MATCH($B1413,'Project Pipeline'!$A$7:$A$130,0)+14,1)</f>
        <v>60</v>
      </c>
    </row>
    <row r="1414" spans="1:10" x14ac:dyDescent="0.2">
      <c r="A1414" s="604">
        <f t="shared" si="204"/>
        <v>70</v>
      </c>
      <c r="B1414" s="604" t="s">
        <v>463</v>
      </c>
      <c r="C1414" s="2">
        <f t="shared" si="205"/>
        <v>6</v>
      </c>
      <c r="D1414" s="28" t="str">
        <f t="shared" si="197"/>
        <v>070-006</v>
      </c>
      <c r="E1414" s="604">
        <f t="shared" si="203"/>
        <v>59</v>
      </c>
      <c r="F1414" s="32">
        <f>INDEX('Project Pipeline'!$B$8:$B$130,MATCH($B1414,'Project Pipeline'!$A$7:$A$130,0),1)</f>
        <v>20000</v>
      </c>
      <c r="G1414" s="32">
        <f>INDEX('Project Pipeline'!$B$8:$B$130,MATCH($B1414,'Project Pipeline'!$A$7:$A$130,0)+3,1)*12</f>
        <v>30000</v>
      </c>
      <c r="H1414" s="7">
        <f>(INDEX('Project Pipeline'!$B$8:$B$130,MATCH($B1414,'Project Pipeline'!$A$7:$A$130,0)+6,1)*INDEX('Project Pipeline'!$B$8:$B$130,MATCH($B1414,'Project Pipeline'!$A$7:$A$130,0)+13,1)+INDEX('Project Pipeline'!$B$8:$B$130,MATCH($B1414,'Project Pipeline'!$A$7:$A$130,0)+7,1)*(INDEX('Project Pipeline'!$B$8:$B$130,MATCH($B1414,'Project Pipeline'!$A$7:$A$130,0)+14,1)-INDEX('Project Pipeline'!$B$8:$B$130,MATCH($B1414,'Project Pipeline'!$A$7:$A$130,0)+13,1)))/INDEX('Project Pipeline'!$B$8:$B$130,MATCH($B1414,'Project Pipeline'!$A$7:$A$130,0)+14,1)</f>
        <v>0.75</v>
      </c>
      <c r="I1414" s="6">
        <f>INDEX('Project Pipeline'!$B$8:$B$130,MATCH($B1414,'Project Pipeline'!$A$7:$A$130,0)+13,1)</f>
        <v>28.691659673197091</v>
      </c>
      <c r="J1414" s="6">
        <f>INDEX('Project Pipeline'!$B$8:$B$130,MATCH($B1414,'Project Pipeline'!$A$7:$A$130,0)+14,1)</f>
        <v>60</v>
      </c>
    </row>
    <row r="1415" spans="1:10" x14ac:dyDescent="0.2">
      <c r="A1415" s="604">
        <f t="shared" si="204"/>
        <v>70</v>
      </c>
      <c r="B1415" s="604" t="s">
        <v>463</v>
      </c>
      <c r="C1415" s="2">
        <f t="shared" si="205"/>
        <v>7</v>
      </c>
      <c r="D1415" s="28" t="str">
        <f t="shared" si="197"/>
        <v>070-007</v>
      </c>
      <c r="E1415" s="604">
        <f t="shared" si="203"/>
        <v>60</v>
      </c>
      <c r="F1415" s="32">
        <f>INDEX('Project Pipeline'!$B$8:$B$130,MATCH($B1415,'Project Pipeline'!$A$7:$A$130,0),1)</f>
        <v>20000</v>
      </c>
      <c r="G1415" s="32">
        <f>INDEX('Project Pipeline'!$B$8:$B$130,MATCH($B1415,'Project Pipeline'!$A$7:$A$130,0)+3,1)*12</f>
        <v>30000</v>
      </c>
      <c r="H1415" s="7">
        <f>(INDEX('Project Pipeline'!$B$8:$B$130,MATCH($B1415,'Project Pipeline'!$A$7:$A$130,0)+6,1)*INDEX('Project Pipeline'!$B$8:$B$130,MATCH($B1415,'Project Pipeline'!$A$7:$A$130,0)+13,1)+INDEX('Project Pipeline'!$B$8:$B$130,MATCH($B1415,'Project Pipeline'!$A$7:$A$130,0)+7,1)*(INDEX('Project Pipeline'!$B$8:$B$130,MATCH($B1415,'Project Pipeline'!$A$7:$A$130,0)+14,1)-INDEX('Project Pipeline'!$B$8:$B$130,MATCH($B1415,'Project Pipeline'!$A$7:$A$130,0)+13,1)))/INDEX('Project Pipeline'!$B$8:$B$130,MATCH($B1415,'Project Pipeline'!$A$7:$A$130,0)+14,1)</f>
        <v>0.75</v>
      </c>
      <c r="I1415" s="6">
        <f>INDEX('Project Pipeline'!$B$8:$B$130,MATCH($B1415,'Project Pipeline'!$A$7:$A$130,0)+13,1)</f>
        <v>28.691659673197091</v>
      </c>
      <c r="J1415" s="6">
        <f>INDEX('Project Pipeline'!$B$8:$B$130,MATCH($B1415,'Project Pipeline'!$A$7:$A$130,0)+14,1)</f>
        <v>60</v>
      </c>
    </row>
    <row r="1416" spans="1:10" x14ac:dyDescent="0.2">
      <c r="A1416" s="604">
        <f t="shared" si="204"/>
        <v>70</v>
      </c>
      <c r="B1416" s="604" t="s">
        <v>463</v>
      </c>
      <c r="C1416" s="2">
        <f t="shared" si="205"/>
        <v>8</v>
      </c>
      <c r="D1416" s="28" t="str">
        <f t="shared" si="197"/>
        <v>070-008</v>
      </c>
      <c r="E1416" s="604">
        <f t="shared" si="203"/>
        <v>60</v>
      </c>
      <c r="F1416" s="32">
        <f>INDEX('Project Pipeline'!$B$8:$B$130,MATCH($B1416,'Project Pipeline'!$A$7:$A$130,0),1)</f>
        <v>20000</v>
      </c>
      <c r="G1416" s="32">
        <f>INDEX('Project Pipeline'!$B$8:$B$130,MATCH($B1416,'Project Pipeline'!$A$7:$A$130,0)+3,1)*12</f>
        <v>30000</v>
      </c>
      <c r="H1416" s="7">
        <f>(INDEX('Project Pipeline'!$B$8:$B$130,MATCH($B1416,'Project Pipeline'!$A$7:$A$130,0)+6,1)*INDEX('Project Pipeline'!$B$8:$B$130,MATCH($B1416,'Project Pipeline'!$A$7:$A$130,0)+13,1)+INDEX('Project Pipeline'!$B$8:$B$130,MATCH($B1416,'Project Pipeline'!$A$7:$A$130,0)+7,1)*(INDEX('Project Pipeline'!$B$8:$B$130,MATCH($B1416,'Project Pipeline'!$A$7:$A$130,0)+14,1)-INDEX('Project Pipeline'!$B$8:$B$130,MATCH($B1416,'Project Pipeline'!$A$7:$A$130,0)+13,1)))/INDEX('Project Pipeline'!$B$8:$B$130,MATCH($B1416,'Project Pipeline'!$A$7:$A$130,0)+14,1)</f>
        <v>0.75</v>
      </c>
      <c r="I1416" s="6">
        <f>INDEX('Project Pipeline'!$B$8:$B$130,MATCH($B1416,'Project Pipeline'!$A$7:$A$130,0)+13,1)</f>
        <v>28.691659673197091</v>
      </c>
      <c r="J1416" s="6">
        <f>INDEX('Project Pipeline'!$B$8:$B$130,MATCH($B1416,'Project Pipeline'!$A$7:$A$130,0)+14,1)</f>
        <v>60</v>
      </c>
    </row>
    <row r="1417" spans="1:10" x14ac:dyDescent="0.2">
      <c r="A1417" s="604">
        <f t="shared" si="204"/>
        <v>70</v>
      </c>
      <c r="B1417" s="604" t="s">
        <v>464</v>
      </c>
      <c r="C1417" s="2">
        <f t="shared" si="205"/>
        <v>9</v>
      </c>
      <c r="D1417" s="28" t="str">
        <f t="shared" ref="D1417:D1480" si="206">TEXT(A1417,"000")&amp;"-"&amp;TEXT(C1417,"000")</f>
        <v>070-009</v>
      </c>
      <c r="E1417" s="604">
        <f t="shared" si="203"/>
        <v>51</v>
      </c>
      <c r="F1417" s="32">
        <f>INDEX('Project Pipeline'!$B$8:$B$130,MATCH($B1417,'Project Pipeline'!$A$7:$A$130,0),1)</f>
        <v>10000</v>
      </c>
      <c r="G1417" s="32">
        <f>INDEX('Project Pipeline'!$B$8:$B$130,MATCH($B1417,'Project Pipeline'!$A$7:$A$130,0)+3,1)*12</f>
        <v>4800</v>
      </c>
      <c r="H1417" s="7">
        <f>(INDEX('Project Pipeline'!$B$8:$B$130,MATCH($B1417,'Project Pipeline'!$A$7:$A$130,0)+6,1)*INDEX('Project Pipeline'!$B$8:$B$130,MATCH($B1417,'Project Pipeline'!$A$7:$A$130,0)+13,1)+INDEX('Project Pipeline'!$B$8:$B$130,MATCH($B1417,'Project Pipeline'!$A$7:$A$130,0)+7,1)*(INDEX('Project Pipeline'!$B$8:$B$130,MATCH($B1417,'Project Pipeline'!$A$7:$A$130,0)+14,1)-INDEX('Project Pipeline'!$B$8:$B$130,MATCH($B1417,'Project Pipeline'!$A$7:$A$130,0)+13,1)))/INDEX('Project Pipeline'!$B$8:$B$130,MATCH($B1417,'Project Pipeline'!$A$7:$A$130,0)+14,1)</f>
        <v>0.75</v>
      </c>
      <c r="I1417" s="6">
        <f>INDEX('Project Pipeline'!$B$8:$B$130,MATCH($B1417,'Project Pipeline'!$A$7:$A$130,0)+13,1)</f>
        <v>57.680135957776329</v>
      </c>
      <c r="J1417" s="6">
        <f>INDEX('Project Pipeline'!$B$8:$B$130,MATCH($B1417,'Project Pipeline'!$A$7:$A$130,0)+14,1)</f>
        <v>60</v>
      </c>
    </row>
    <row r="1418" spans="1:10" x14ac:dyDescent="0.2">
      <c r="A1418" s="604">
        <f t="shared" si="204"/>
        <v>70</v>
      </c>
      <c r="B1418" s="604" t="s">
        <v>464</v>
      </c>
      <c r="C1418" s="2">
        <f t="shared" si="205"/>
        <v>10</v>
      </c>
      <c r="D1418" s="28" t="str">
        <f t="shared" si="206"/>
        <v>070-010</v>
      </c>
      <c r="E1418" s="604">
        <f t="shared" si="203"/>
        <v>54</v>
      </c>
      <c r="F1418" s="32">
        <f>INDEX('Project Pipeline'!$B$8:$B$130,MATCH($B1418,'Project Pipeline'!$A$7:$A$130,0),1)</f>
        <v>10000</v>
      </c>
      <c r="G1418" s="32">
        <f>INDEX('Project Pipeline'!$B$8:$B$130,MATCH($B1418,'Project Pipeline'!$A$7:$A$130,0)+3,1)*12</f>
        <v>4800</v>
      </c>
      <c r="H1418" s="7">
        <f>(INDEX('Project Pipeline'!$B$8:$B$130,MATCH($B1418,'Project Pipeline'!$A$7:$A$130,0)+6,1)*INDEX('Project Pipeline'!$B$8:$B$130,MATCH($B1418,'Project Pipeline'!$A$7:$A$130,0)+13,1)+INDEX('Project Pipeline'!$B$8:$B$130,MATCH($B1418,'Project Pipeline'!$A$7:$A$130,0)+7,1)*(INDEX('Project Pipeline'!$B$8:$B$130,MATCH($B1418,'Project Pipeline'!$A$7:$A$130,0)+14,1)-INDEX('Project Pipeline'!$B$8:$B$130,MATCH($B1418,'Project Pipeline'!$A$7:$A$130,0)+13,1)))/INDEX('Project Pipeline'!$B$8:$B$130,MATCH($B1418,'Project Pipeline'!$A$7:$A$130,0)+14,1)</f>
        <v>0.75</v>
      </c>
      <c r="I1418" s="6">
        <f>INDEX('Project Pipeline'!$B$8:$B$130,MATCH($B1418,'Project Pipeline'!$A$7:$A$130,0)+13,1)</f>
        <v>57.680135957776329</v>
      </c>
      <c r="J1418" s="6">
        <f>INDEX('Project Pipeline'!$B$8:$B$130,MATCH($B1418,'Project Pipeline'!$A$7:$A$130,0)+14,1)</f>
        <v>60</v>
      </c>
    </row>
    <row r="1419" spans="1:10" x14ac:dyDescent="0.2">
      <c r="A1419" s="604">
        <f t="shared" si="204"/>
        <v>70</v>
      </c>
      <c r="B1419" s="604" t="s">
        <v>464</v>
      </c>
      <c r="C1419" s="2">
        <f t="shared" si="205"/>
        <v>11</v>
      </c>
      <c r="D1419" s="28" t="str">
        <f t="shared" si="206"/>
        <v>070-011</v>
      </c>
      <c r="E1419" s="604">
        <f t="shared" si="203"/>
        <v>57</v>
      </c>
      <c r="F1419" s="32">
        <f>INDEX('Project Pipeline'!$B$8:$B$130,MATCH($B1419,'Project Pipeline'!$A$7:$A$130,0),1)</f>
        <v>10000</v>
      </c>
      <c r="G1419" s="32">
        <f>INDEX('Project Pipeline'!$B$8:$B$130,MATCH($B1419,'Project Pipeline'!$A$7:$A$130,0)+3,1)*12</f>
        <v>4800</v>
      </c>
      <c r="H1419" s="7">
        <f>(INDEX('Project Pipeline'!$B$8:$B$130,MATCH($B1419,'Project Pipeline'!$A$7:$A$130,0)+6,1)*INDEX('Project Pipeline'!$B$8:$B$130,MATCH($B1419,'Project Pipeline'!$A$7:$A$130,0)+13,1)+INDEX('Project Pipeline'!$B$8:$B$130,MATCH($B1419,'Project Pipeline'!$A$7:$A$130,0)+7,1)*(INDEX('Project Pipeline'!$B$8:$B$130,MATCH($B1419,'Project Pipeline'!$A$7:$A$130,0)+14,1)-INDEX('Project Pipeline'!$B$8:$B$130,MATCH($B1419,'Project Pipeline'!$A$7:$A$130,0)+13,1)))/INDEX('Project Pipeline'!$B$8:$B$130,MATCH($B1419,'Project Pipeline'!$A$7:$A$130,0)+14,1)</f>
        <v>0.75</v>
      </c>
      <c r="I1419" s="6">
        <f>INDEX('Project Pipeline'!$B$8:$B$130,MATCH($B1419,'Project Pipeline'!$A$7:$A$130,0)+13,1)</f>
        <v>57.680135957776329</v>
      </c>
      <c r="J1419" s="6">
        <f>INDEX('Project Pipeline'!$B$8:$B$130,MATCH($B1419,'Project Pipeline'!$A$7:$A$130,0)+14,1)</f>
        <v>60</v>
      </c>
    </row>
    <row r="1420" spans="1:10" x14ac:dyDescent="0.2">
      <c r="A1420" s="604">
        <f t="shared" si="204"/>
        <v>70</v>
      </c>
      <c r="B1420" s="604" t="s">
        <v>464</v>
      </c>
      <c r="C1420" s="2">
        <f t="shared" si="205"/>
        <v>12</v>
      </c>
      <c r="D1420" s="28" t="str">
        <f t="shared" si="206"/>
        <v>070-012</v>
      </c>
      <c r="E1420" s="604">
        <f t="shared" si="203"/>
        <v>60</v>
      </c>
      <c r="F1420" s="32">
        <f>INDEX('Project Pipeline'!$B$8:$B$130,MATCH($B1420,'Project Pipeline'!$A$7:$A$130,0),1)</f>
        <v>10000</v>
      </c>
      <c r="G1420" s="32">
        <f>INDEX('Project Pipeline'!$B$8:$B$130,MATCH($B1420,'Project Pipeline'!$A$7:$A$130,0)+3,1)*12</f>
        <v>4800</v>
      </c>
      <c r="H1420" s="7">
        <f>(INDEX('Project Pipeline'!$B$8:$B$130,MATCH($B1420,'Project Pipeline'!$A$7:$A$130,0)+6,1)*INDEX('Project Pipeline'!$B$8:$B$130,MATCH($B1420,'Project Pipeline'!$A$7:$A$130,0)+13,1)+INDEX('Project Pipeline'!$B$8:$B$130,MATCH($B1420,'Project Pipeline'!$A$7:$A$130,0)+7,1)*(INDEX('Project Pipeline'!$B$8:$B$130,MATCH($B1420,'Project Pipeline'!$A$7:$A$130,0)+14,1)-INDEX('Project Pipeline'!$B$8:$B$130,MATCH($B1420,'Project Pipeline'!$A$7:$A$130,0)+13,1)))/INDEX('Project Pipeline'!$B$8:$B$130,MATCH($B1420,'Project Pipeline'!$A$7:$A$130,0)+14,1)</f>
        <v>0.75</v>
      </c>
      <c r="I1420" s="6">
        <f>INDEX('Project Pipeline'!$B$8:$B$130,MATCH($B1420,'Project Pipeline'!$A$7:$A$130,0)+13,1)</f>
        <v>57.680135957776329</v>
      </c>
      <c r="J1420" s="6">
        <f>INDEX('Project Pipeline'!$B$8:$B$130,MATCH($B1420,'Project Pipeline'!$A$7:$A$130,0)+14,1)</f>
        <v>60</v>
      </c>
    </row>
    <row r="1421" spans="1:10" x14ac:dyDescent="0.2">
      <c r="A1421" s="604">
        <f t="shared" si="204"/>
        <v>70</v>
      </c>
      <c r="B1421" s="604" t="s">
        <v>14</v>
      </c>
      <c r="C1421" s="2">
        <f t="shared" si="205"/>
        <v>13</v>
      </c>
      <c r="D1421" s="28" t="str">
        <f t="shared" si="206"/>
        <v>070-013</v>
      </c>
      <c r="E1421" s="604">
        <f t="shared" si="203"/>
        <v>51</v>
      </c>
      <c r="F1421" s="32">
        <f>INDEX('Project Pipeline'!$B$8:$B$130,MATCH($B1421,'Project Pipeline'!$A$7:$A$130,0),1)</f>
        <v>2000</v>
      </c>
      <c r="G1421" s="32">
        <f>INDEX('Project Pipeline'!$B$8:$B$130,MATCH($B1421,'Project Pipeline'!$A$7:$A$130,0)+3,1)*12</f>
        <v>2400</v>
      </c>
      <c r="H1421" s="7">
        <f>(INDEX('Project Pipeline'!$B$8:$B$130,MATCH($B1421,'Project Pipeline'!$A$7:$A$130,0)+6,1)*INDEX('Project Pipeline'!$B$8:$B$130,MATCH($B1421,'Project Pipeline'!$A$7:$A$130,0)+13,1)+INDEX('Project Pipeline'!$B$8:$B$130,MATCH($B1421,'Project Pipeline'!$A$7:$A$130,0)+7,1)*(INDEX('Project Pipeline'!$B$8:$B$130,MATCH($B1421,'Project Pipeline'!$A$7:$A$130,0)+14,1)-INDEX('Project Pipeline'!$B$8:$B$130,MATCH($B1421,'Project Pipeline'!$A$7:$A$130,0)+13,1)))/INDEX('Project Pipeline'!$B$8:$B$130,MATCH($B1421,'Project Pipeline'!$A$7:$A$130,0)+14,1)</f>
        <v>0.75</v>
      </c>
      <c r="I1421" s="6">
        <f>INDEX('Project Pipeline'!$B$8:$B$130,MATCH($B1421,'Project Pipeline'!$A$7:$A$130,0)+13,1)</f>
        <v>21.124739598583997</v>
      </c>
      <c r="J1421" s="6">
        <f>INDEX('Project Pipeline'!$B$8:$B$130,MATCH($B1421,'Project Pipeline'!$A$7:$A$130,0)+14,1)</f>
        <v>60</v>
      </c>
    </row>
    <row r="1422" spans="1:10" x14ac:dyDescent="0.2">
      <c r="A1422" s="604">
        <f t="shared" si="204"/>
        <v>70</v>
      </c>
      <c r="B1422" s="604" t="s">
        <v>14</v>
      </c>
      <c r="C1422" s="2">
        <f t="shared" si="205"/>
        <v>14</v>
      </c>
      <c r="D1422" s="28" t="str">
        <f t="shared" si="206"/>
        <v>070-014</v>
      </c>
      <c r="E1422" s="604">
        <f t="shared" si="203"/>
        <v>53</v>
      </c>
      <c r="F1422" s="32">
        <f>INDEX('Project Pipeline'!$B$8:$B$130,MATCH($B1422,'Project Pipeline'!$A$7:$A$130,0),1)</f>
        <v>2000</v>
      </c>
      <c r="G1422" s="32">
        <f>INDEX('Project Pipeline'!$B$8:$B$130,MATCH($B1422,'Project Pipeline'!$A$7:$A$130,0)+3,1)*12</f>
        <v>2400</v>
      </c>
      <c r="H1422" s="7">
        <f>(INDEX('Project Pipeline'!$B$8:$B$130,MATCH($B1422,'Project Pipeline'!$A$7:$A$130,0)+6,1)*INDEX('Project Pipeline'!$B$8:$B$130,MATCH($B1422,'Project Pipeline'!$A$7:$A$130,0)+13,1)+INDEX('Project Pipeline'!$B$8:$B$130,MATCH($B1422,'Project Pipeline'!$A$7:$A$130,0)+7,1)*(INDEX('Project Pipeline'!$B$8:$B$130,MATCH($B1422,'Project Pipeline'!$A$7:$A$130,0)+14,1)-INDEX('Project Pipeline'!$B$8:$B$130,MATCH($B1422,'Project Pipeline'!$A$7:$A$130,0)+13,1)))/INDEX('Project Pipeline'!$B$8:$B$130,MATCH($B1422,'Project Pipeline'!$A$7:$A$130,0)+14,1)</f>
        <v>0.75</v>
      </c>
      <c r="I1422" s="6">
        <f>INDEX('Project Pipeline'!$B$8:$B$130,MATCH($B1422,'Project Pipeline'!$A$7:$A$130,0)+13,1)</f>
        <v>21.124739598583997</v>
      </c>
      <c r="J1422" s="6">
        <f>INDEX('Project Pipeline'!$B$8:$B$130,MATCH($B1422,'Project Pipeline'!$A$7:$A$130,0)+14,1)</f>
        <v>60</v>
      </c>
    </row>
    <row r="1423" spans="1:10" x14ac:dyDescent="0.2">
      <c r="A1423" s="604">
        <f t="shared" si="204"/>
        <v>70</v>
      </c>
      <c r="B1423" s="604" t="s">
        <v>14</v>
      </c>
      <c r="C1423" s="2">
        <f t="shared" si="205"/>
        <v>15</v>
      </c>
      <c r="D1423" s="28" t="str">
        <f t="shared" si="206"/>
        <v>070-015</v>
      </c>
      <c r="E1423" s="604">
        <f t="shared" si="203"/>
        <v>55</v>
      </c>
      <c r="F1423" s="32">
        <f>INDEX('Project Pipeline'!$B$8:$B$130,MATCH($B1423,'Project Pipeline'!$A$7:$A$130,0),1)</f>
        <v>2000</v>
      </c>
      <c r="G1423" s="32">
        <f>INDEX('Project Pipeline'!$B$8:$B$130,MATCH($B1423,'Project Pipeline'!$A$7:$A$130,0)+3,1)*12</f>
        <v>2400</v>
      </c>
      <c r="H1423" s="7">
        <f>(INDEX('Project Pipeline'!$B$8:$B$130,MATCH($B1423,'Project Pipeline'!$A$7:$A$130,0)+6,1)*INDEX('Project Pipeline'!$B$8:$B$130,MATCH($B1423,'Project Pipeline'!$A$7:$A$130,0)+13,1)+INDEX('Project Pipeline'!$B$8:$B$130,MATCH($B1423,'Project Pipeline'!$A$7:$A$130,0)+7,1)*(INDEX('Project Pipeline'!$B$8:$B$130,MATCH($B1423,'Project Pipeline'!$A$7:$A$130,0)+14,1)-INDEX('Project Pipeline'!$B$8:$B$130,MATCH($B1423,'Project Pipeline'!$A$7:$A$130,0)+13,1)))/INDEX('Project Pipeline'!$B$8:$B$130,MATCH($B1423,'Project Pipeline'!$A$7:$A$130,0)+14,1)</f>
        <v>0.75</v>
      </c>
      <c r="I1423" s="6">
        <f>INDEX('Project Pipeline'!$B$8:$B$130,MATCH($B1423,'Project Pipeline'!$A$7:$A$130,0)+13,1)</f>
        <v>21.124739598583997</v>
      </c>
      <c r="J1423" s="6">
        <f>INDEX('Project Pipeline'!$B$8:$B$130,MATCH($B1423,'Project Pipeline'!$A$7:$A$130,0)+14,1)</f>
        <v>60</v>
      </c>
    </row>
    <row r="1424" spans="1:10" x14ac:dyDescent="0.2">
      <c r="A1424" s="604">
        <f t="shared" si="204"/>
        <v>70</v>
      </c>
      <c r="B1424" s="604" t="s">
        <v>14</v>
      </c>
      <c r="C1424" s="2">
        <f t="shared" si="205"/>
        <v>16</v>
      </c>
      <c r="D1424" s="28" t="str">
        <f t="shared" si="206"/>
        <v>070-016</v>
      </c>
      <c r="E1424" s="604">
        <f t="shared" si="203"/>
        <v>57</v>
      </c>
      <c r="F1424" s="32">
        <f>INDEX('Project Pipeline'!$B$8:$B$130,MATCH($B1424,'Project Pipeline'!$A$7:$A$130,0),1)</f>
        <v>2000</v>
      </c>
      <c r="G1424" s="32">
        <f>INDEX('Project Pipeline'!$B$8:$B$130,MATCH($B1424,'Project Pipeline'!$A$7:$A$130,0)+3,1)*12</f>
        <v>2400</v>
      </c>
      <c r="H1424" s="7">
        <f>(INDEX('Project Pipeline'!$B$8:$B$130,MATCH($B1424,'Project Pipeline'!$A$7:$A$130,0)+6,1)*INDEX('Project Pipeline'!$B$8:$B$130,MATCH($B1424,'Project Pipeline'!$A$7:$A$130,0)+13,1)+INDEX('Project Pipeline'!$B$8:$B$130,MATCH($B1424,'Project Pipeline'!$A$7:$A$130,0)+7,1)*(INDEX('Project Pipeline'!$B$8:$B$130,MATCH($B1424,'Project Pipeline'!$A$7:$A$130,0)+14,1)-INDEX('Project Pipeline'!$B$8:$B$130,MATCH($B1424,'Project Pipeline'!$A$7:$A$130,0)+13,1)))/INDEX('Project Pipeline'!$B$8:$B$130,MATCH($B1424,'Project Pipeline'!$A$7:$A$130,0)+14,1)</f>
        <v>0.75</v>
      </c>
      <c r="I1424" s="6">
        <f>INDEX('Project Pipeline'!$B$8:$B$130,MATCH($B1424,'Project Pipeline'!$A$7:$A$130,0)+13,1)</f>
        <v>21.124739598583997</v>
      </c>
      <c r="J1424" s="6">
        <f>INDEX('Project Pipeline'!$B$8:$B$130,MATCH($B1424,'Project Pipeline'!$A$7:$A$130,0)+14,1)</f>
        <v>60</v>
      </c>
    </row>
    <row r="1425" spans="1:10" x14ac:dyDescent="0.2">
      <c r="A1425" s="604">
        <f t="shared" si="204"/>
        <v>70</v>
      </c>
      <c r="B1425" s="604" t="s">
        <v>14</v>
      </c>
      <c r="C1425" s="2">
        <f t="shared" si="205"/>
        <v>17</v>
      </c>
      <c r="D1425" s="28" t="str">
        <f t="shared" si="206"/>
        <v>070-017</v>
      </c>
      <c r="E1425" s="604">
        <f t="shared" si="203"/>
        <v>59</v>
      </c>
      <c r="F1425" s="32">
        <f>INDEX('Project Pipeline'!$B$8:$B$130,MATCH($B1425,'Project Pipeline'!$A$7:$A$130,0),1)</f>
        <v>2000</v>
      </c>
      <c r="G1425" s="32">
        <f>INDEX('Project Pipeline'!$B$8:$B$130,MATCH($B1425,'Project Pipeline'!$A$7:$A$130,0)+3,1)*12</f>
        <v>2400</v>
      </c>
      <c r="H1425" s="7">
        <f>(INDEX('Project Pipeline'!$B$8:$B$130,MATCH($B1425,'Project Pipeline'!$A$7:$A$130,0)+6,1)*INDEX('Project Pipeline'!$B$8:$B$130,MATCH($B1425,'Project Pipeline'!$A$7:$A$130,0)+13,1)+INDEX('Project Pipeline'!$B$8:$B$130,MATCH($B1425,'Project Pipeline'!$A$7:$A$130,0)+7,1)*(INDEX('Project Pipeline'!$B$8:$B$130,MATCH($B1425,'Project Pipeline'!$A$7:$A$130,0)+14,1)-INDEX('Project Pipeline'!$B$8:$B$130,MATCH($B1425,'Project Pipeline'!$A$7:$A$130,0)+13,1)))/INDEX('Project Pipeline'!$B$8:$B$130,MATCH($B1425,'Project Pipeline'!$A$7:$A$130,0)+14,1)</f>
        <v>0.75</v>
      </c>
      <c r="I1425" s="6">
        <f>INDEX('Project Pipeline'!$B$8:$B$130,MATCH($B1425,'Project Pipeline'!$A$7:$A$130,0)+13,1)</f>
        <v>21.124739598583997</v>
      </c>
      <c r="J1425" s="6">
        <f>INDEX('Project Pipeline'!$B$8:$B$130,MATCH($B1425,'Project Pipeline'!$A$7:$A$130,0)+14,1)</f>
        <v>60</v>
      </c>
    </row>
    <row r="1426" spans="1:10" x14ac:dyDescent="0.2">
      <c r="A1426" s="604">
        <f t="shared" si="204"/>
        <v>70</v>
      </c>
      <c r="B1426" s="604" t="s">
        <v>14</v>
      </c>
      <c r="C1426" s="2">
        <f t="shared" si="205"/>
        <v>18</v>
      </c>
      <c r="D1426" s="28" t="str">
        <f t="shared" si="206"/>
        <v>070-018</v>
      </c>
      <c r="E1426" s="604">
        <f t="shared" si="203"/>
        <v>61</v>
      </c>
      <c r="F1426" s="32">
        <f>INDEX('Project Pipeline'!$B$8:$B$130,MATCH($B1426,'Project Pipeline'!$A$7:$A$130,0),1)</f>
        <v>2000</v>
      </c>
      <c r="G1426" s="32">
        <f>INDEX('Project Pipeline'!$B$8:$B$130,MATCH($B1426,'Project Pipeline'!$A$7:$A$130,0)+3,1)*12</f>
        <v>2400</v>
      </c>
      <c r="H1426" s="7">
        <f>(INDEX('Project Pipeline'!$B$8:$B$130,MATCH($B1426,'Project Pipeline'!$A$7:$A$130,0)+6,1)*INDEX('Project Pipeline'!$B$8:$B$130,MATCH($B1426,'Project Pipeline'!$A$7:$A$130,0)+13,1)+INDEX('Project Pipeline'!$B$8:$B$130,MATCH($B1426,'Project Pipeline'!$A$7:$A$130,0)+7,1)*(INDEX('Project Pipeline'!$B$8:$B$130,MATCH($B1426,'Project Pipeline'!$A$7:$A$130,0)+14,1)-INDEX('Project Pipeline'!$B$8:$B$130,MATCH($B1426,'Project Pipeline'!$A$7:$A$130,0)+13,1)))/INDEX('Project Pipeline'!$B$8:$B$130,MATCH($B1426,'Project Pipeline'!$A$7:$A$130,0)+14,1)</f>
        <v>0.75</v>
      </c>
      <c r="I1426" s="6">
        <f>INDEX('Project Pipeline'!$B$8:$B$130,MATCH($B1426,'Project Pipeline'!$A$7:$A$130,0)+13,1)</f>
        <v>21.124739598583997</v>
      </c>
      <c r="J1426" s="6">
        <f>INDEX('Project Pipeline'!$B$8:$B$130,MATCH($B1426,'Project Pipeline'!$A$7:$A$130,0)+14,1)</f>
        <v>60</v>
      </c>
    </row>
    <row r="1427" spans="1:10" x14ac:dyDescent="0.2">
      <c r="A1427" s="604">
        <f t="shared" si="204"/>
        <v>70</v>
      </c>
      <c r="B1427" s="604" t="s">
        <v>41</v>
      </c>
      <c r="C1427" s="2">
        <f t="shared" si="205"/>
        <v>19</v>
      </c>
      <c r="D1427" s="28" t="str">
        <f t="shared" si="206"/>
        <v>070-019</v>
      </c>
      <c r="E1427" s="604">
        <f t="shared" si="203"/>
        <v>55</v>
      </c>
      <c r="F1427" s="32">
        <f>INDEX('Project Pipeline'!$B$8:$B$130,MATCH($B1427,'Project Pipeline'!$A$7:$A$130,0),1)</f>
        <v>25000</v>
      </c>
      <c r="G1427" s="32">
        <f>INDEX('Project Pipeline'!$B$8:$B$130,MATCH($B1427,'Project Pipeline'!$A$7:$A$130,0)+3,1)*12</f>
        <v>24000</v>
      </c>
      <c r="H1427" s="7">
        <f>(INDEX('Project Pipeline'!$B$8:$B$130,MATCH($B1427,'Project Pipeline'!$A$7:$A$130,0)+6,1)*INDEX('Project Pipeline'!$B$8:$B$130,MATCH($B1427,'Project Pipeline'!$A$7:$A$130,0)+13,1)+INDEX('Project Pipeline'!$B$8:$B$130,MATCH($B1427,'Project Pipeline'!$A$7:$A$130,0)+7,1)*(INDEX('Project Pipeline'!$B$8:$B$130,MATCH($B1427,'Project Pipeline'!$A$7:$A$130,0)+14,1)-INDEX('Project Pipeline'!$B$8:$B$130,MATCH($B1427,'Project Pipeline'!$A$7:$A$130,0)+13,1)))/INDEX('Project Pipeline'!$B$8:$B$130,MATCH($B1427,'Project Pipeline'!$A$7:$A$130,0)+14,1)</f>
        <v>0.74999999999999989</v>
      </c>
      <c r="I1427" s="6">
        <f>INDEX('Project Pipeline'!$B$8:$B$130,MATCH($B1427,'Project Pipeline'!$A$7:$A$130,0)+13,1)</f>
        <v>26.772988721793375</v>
      </c>
      <c r="J1427" s="6">
        <f>INDEX('Project Pipeline'!$B$8:$B$130,MATCH($B1427,'Project Pipeline'!$A$7:$A$130,0)+14,1)</f>
        <v>120</v>
      </c>
    </row>
    <row r="1428" spans="1:10" x14ac:dyDescent="0.2">
      <c r="A1428" s="604">
        <f t="shared" si="204"/>
        <v>70</v>
      </c>
      <c r="B1428" s="604" t="s">
        <v>41</v>
      </c>
      <c r="C1428" s="2">
        <f t="shared" si="205"/>
        <v>20</v>
      </c>
      <c r="D1428" s="28" t="str">
        <f t="shared" si="206"/>
        <v>070-020</v>
      </c>
      <c r="E1428" s="604">
        <f t="shared" si="203"/>
        <v>61</v>
      </c>
      <c r="F1428" s="32">
        <f>INDEX('Project Pipeline'!$B$8:$B$130,MATCH($B1428,'Project Pipeline'!$A$7:$A$130,0),1)</f>
        <v>25000</v>
      </c>
      <c r="G1428" s="32">
        <f>INDEX('Project Pipeline'!$B$8:$B$130,MATCH($B1428,'Project Pipeline'!$A$7:$A$130,0)+3,1)*12</f>
        <v>24000</v>
      </c>
      <c r="H1428" s="7">
        <f>(INDEX('Project Pipeline'!$B$8:$B$130,MATCH($B1428,'Project Pipeline'!$A$7:$A$130,0)+6,1)*INDEX('Project Pipeline'!$B$8:$B$130,MATCH($B1428,'Project Pipeline'!$A$7:$A$130,0)+13,1)+INDEX('Project Pipeline'!$B$8:$B$130,MATCH($B1428,'Project Pipeline'!$A$7:$A$130,0)+7,1)*(INDEX('Project Pipeline'!$B$8:$B$130,MATCH($B1428,'Project Pipeline'!$A$7:$A$130,0)+14,1)-INDEX('Project Pipeline'!$B$8:$B$130,MATCH($B1428,'Project Pipeline'!$A$7:$A$130,0)+13,1)))/INDEX('Project Pipeline'!$B$8:$B$130,MATCH($B1428,'Project Pipeline'!$A$7:$A$130,0)+14,1)</f>
        <v>0.74999999999999989</v>
      </c>
      <c r="I1428" s="6">
        <f>INDEX('Project Pipeline'!$B$8:$B$130,MATCH($B1428,'Project Pipeline'!$A$7:$A$130,0)+13,1)</f>
        <v>26.772988721793375</v>
      </c>
      <c r="J1428" s="6">
        <f>INDEX('Project Pipeline'!$B$8:$B$130,MATCH($B1428,'Project Pipeline'!$A$7:$A$130,0)+14,1)</f>
        <v>120</v>
      </c>
    </row>
    <row r="1429" spans="1:10" x14ac:dyDescent="0.2">
      <c r="A1429" s="604">
        <f>A1409+1</f>
        <v>71</v>
      </c>
      <c r="B1429" s="604" t="s">
        <v>15</v>
      </c>
      <c r="C1429" s="2">
        <v>1</v>
      </c>
      <c r="D1429" s="28" t="str">
        <f t="shared" si="206"/>
        <v>071-001</v>
      </c>
      <c r="E1429" s="604">
        <f>E1409</f>
        <v>49</v>
      </c>
      <c r="F1429" s="32">
        <f>INDEX('Project Pipeline'!$B$8:$B$130,MATCH($B1429,'Project Pipeline'!$A$7:$A$130,0),1)</f>
        <v>15000</v>
      </c>
      <c r="G1429" s="32">
        <f>INDEX('Project Pipeline'!$B$8:$B$130,MATCH($B1429,'Project Pipeline'!$A$7:$A$130,0)+3,1)*12</f>
        <v>6000</v>
      </c>
      <c r="H1429" s="7">
        <f>(INDEX('Project Pipeline'!$B$8:$B$130,MATCH($B1429,'Project Pipeline'!$A$7:$A$130,0)+6,1)*INDEX('Project Pipeline'!$B$8:$B$130,MATCH($B1429,'Project Pipeline'!$A$7:$A$130,0)+13,1)+INDEX('Project Pipeline'!$B$8:$B$130,MATCH($B1429,'Project Pipeline'!$A$7:$A$130,0)+7,1)*(INDEX('Project Pipeline'!$B$8:$B$130,MATCH($B1429,'Project Pipeline'!$A$7:$A$130,0)+14,1)-INDEX('Project Pipeline'!$B$8:$B$130,MATCH($B1429,'Project Pipeline'!$A$7:$A$130,0)+13,1)))/INDEX('Project Pipeline'!$B$8:$B$130,MATCH($B1429,'Project Pipeline'!$A$7:$A$130,0)+14,1)</f>
        <v>0.75</v>
      </c>
      <c r="I1429" s="6">
        <f>INDEX('Project Pipeline'!$B$8:$B$130,MATCH($B1429,'Project Pipeline'!$A$7:$A$130,0)+13,1)</f>
        <v>71.513178015521419</v>
      </c>
      <c r="J1429" s="6">
        <f>INDEX('Project Pipeline'!$B$8:$B$130,MATCH($B1429,'Project Pipeline'!$A$7:$A$130,0)+14,1)</f>
        <v>96</v>
      </c>
    </row>
    <row r="1430" spans="1:10" x14ac:dyDescent="0.2">
      <c r="A1430" s="604">
        <f t="shared" ref="A1430:A1448" si="207">A1410+1</f>
        <v>71</v>
      </c>
      <c r="B1430" s="604" t="s">
        <v>15</v>
      </c>
      <c r="C1430" s="2">
        <f t="shared" ref="C1430:C1448" si="208">C1429+1</f>
        <v>2</v>
      </c>
      <c r="D1430" s="28" t="str">
        <f t="shared" si="206"/>
        <v>071-002</v>
      </c>
      <c r="E1430" s="604">
        <f t="shared" ref="E1430:E1493" si="209">E1410</f>
        <v>53</v>
      </c>
      <c r="F1430" s="32">
        <f>INDEX('Project Pipeline'!$B$8:$B$130,MATCH($B1430,'Project Pipeline'!$A$7:$A$130,0),1)</f>
        <v>15000</v>
      </c>
      <c r="G1430" s="32">
        <f>INDEX('Project Pipeline'!$B$8:$B$130,MATCH($B1430,'Project Pipeline'!$A$7:$A$130,0)+3,1)*12</f>
        <v>6000</v>
      </c>
      <c r="H1430" s="7">
        <f>(INDEX('Project Pipeline'!$B$8:$B$130,MATCH($B1430,'Project Pipeline'!$A$7:$A$130,0)+6,1)*INDEX('Project Pipeline'!$B$8:$B$130,MATCH($B1430,'Project Pipeline'!$A$7:$A$130,0)+13,1)+INDEX('Project Pipeline'!$B$8:$B$130,MATCH($B1430,'Project Pipeline'!$A$7:$A$130,0)+7,1)*(INDEX('Project Pipeline'!$B$8:$B$130,MATCH($B1430,'Project Pipeline'!$A$7:$A$130,0)+14,1)-INDEX('Project Pipeline'!$B$8:$B$130,MATCH($B1430,'Project Pipeline'!$A$7:$A$130,0)+13,1)))/INDEX('Project Pipeline'!$B$8:$B$130,MATCH($B1430,'Project Pipeline'!$A$7:$A$130,0)+14,1)</f>
        <v>0.75</v>
      </c>
      <c r="I1430" s="6">
        <f>INDEX('Project Pipeline'!$B$8:$B$130,MATCH($B1430,'Project Pipeline'!$A$7:$A$130,0)+13,1)</f>
        <v>71.513178015521419</v>
      </c>
      <c r="J1430" s="6">
        <f>INDEX('Project Pipeline'!$B$8:$B$130,MATCH($B1430,'Project Pipeline'!$A$7:$A$130,0)+14,1)</f>
        <v>96</v>
      </c>
    </row>
    <row r="1431" spans="1:10" x14ac:dyDescent="0.2">
      <c r="A1431" s="604">
        <f t="shared" si="207"/>
        <v>71</v>
      </c>
      <c r="B1431" s="604" t="s">
        <v>15</v>
      </c>
      <c r="C1431" s="2">
        <f t="shared" si="208"/>
        <v>3</v>
      </c>
      <c r="D1431" s="28" t="str">
        <f t="shared" si="206"/>
        <v>071-003</v>
      </c>
      <c r="E1431" s="604">
        <f t="shared" si="209"/>
        <v>56</v>
      </c>
      <c r="F1431" s="32">
        <f>INDEX('Project Pipeline'!$B$8:$B$130,MATCH($B1431,'Project Pipeline'!$A$7:$A$130,0),1)</f>
        <v>15000</v>
      </c>
      <c r="G1431" s="32">
        <f>INDEX('Project Pipeline'!$B$8:$B$130,MATCH($B1431,'Project Pipeline'!$A$7:$A$130,0)+3,1)*12</f>
        <v>6000</v>
      </c>
      <c r="H1431" s="7">
        <f>(INDEX('Project Pipeline'!$B$8:$B$130,MATCH($B1431,'Project Pipeline'!$A$7:$A$130,0)+6,1)*INDEX('Project Pipeline'!$B$8:$B$130,MATCH($B1431,'Project Pipeline'!$A$7:$A$130,0)+13,1)+INDEX('Project Pipeline'!$B$8:$B$130,MATCH($B1431,'Project Pipeline'!$A$7:$A$130,0)+7,1)*(INDEX('Project Pipeline'!$B$8:$B$130,MATCH($B1431,'Project Pipeline'!$A$7:$A$130,0)+14,1)-INDEX('Project Pipeline'!$B$8:$B$130,MATCH($B1431,'Project Pipeline'!$A$7:$A$130,0)+13,1)))/INDEX('Project Pipeline'!$B$8:$B$130,MATCH($B1431,'Project Pipeline'!$A$7:$A$130,0)+14,1)</f>
        <v>0.75</v>
      </c>
      <c r="I1431" s="6">
        <f>INDEX('Project Pipeline'!$B$8:$B$130,MATCH($B1431,'Project Pipeline'!$A$7:$A$130,0)+13,1)</f>
        <v>71.513178015521419</v>
      </c>
      <c r="J1431" s="6">
        <f>INDEX('Project Pipeline'!$B$8:$B$130,MATCH($B1431,'Project Pipeline'!$A$7:$A$130,0)+14,1)</f>
        <v>96</v>
      </c>
    </row>
    <row r="1432" spans="1:10" x14ac:dyDescent="0.2">
      <c r="A1432" s="604">
        <f t="shared" si="207"/>
        <v>71</v>
      </c>
      <c r="B1432" s="604" t="s">
        <v>15</v>
      </c>
      <c r="C1432" s="2">
        <f t="shared" si="208"/>
        <v>4</v>
      </c>
      <c r="D1432" s="28" t="str">
        <f t="shared" si="206"/>
        <v>071-004</v>
      </c>
      <c r="E1432" s="604">
        <f t="shared" si="209"/>
        <v>58</v>
      </c>
      <c r="F1432" s="32">
        <f>INDEX('Project Pipeline'!$B$8:$B$130,MATCH($B1432,'Project Pipeline'!$A$7:$A$130,0),1)</f>
        <v>15000</v>
      </c>
      <c r="G1432" s="32">
        <f>INDEX('Project Pipeline'!$B$8:$B$130,MATCH($B1432,'Project Pipeline'!$A$7:$A$130,0)+3,1)*12</f>
        <v>6000</v>
      </c>
      <c r="H1432" s="7">
        <f>(INDEX('Project Pipeline'!$B$8:$B$130,MATCH($B1432,'Project Pipeline'!$A$7:$A$130,0)+6,1)*INDEX('Project Pipeline'!$B$8:$B$130,MATCH($B1432,'Project Pipeline'!$A$7:$A$130,0)+13,1)+INDEX('Project Pipeline'!$B$8:$B$130,MATCH($B1432,'Project Pipeline'!$A$7:$A$130,0)+7,1)*(INDEX('Project Pipeline'!$B$8:$B$130,MATCH($B1432,'Project Pipeline'!$A$7:$A$130,0)+14,1)-INDEX('Project Pipeline'!$B$8:$B$130,MATCH($B1432,'Project Pipeline'!$A$7:$A$130,0)+13,1)))/INDEX('Project Pipeline'!$B$8:$B$130,MATCH($B1432,'Project Pipeline'!$A$7:$A$130,0)+14,1)</f>
        <v>0.75</v>
      </c>
      <c r="I1432" s="6">
        <f>INDEX('Project Pipeline'!$B$8:$B$130,MATCH($B1432,'Project Pipeline'!$A$7:$A$130,0)+13,1)</f>
        <v>71.513178015521419</v>
      </c>
      <c r="J1432" s="6">
        <f>INDEX('Project Pipeline'!$B$8:$B$130,MATCH($B1432,'Project Pipeline'!$A$7:$A$130,0)+14,1)</f>
        <v>96</v>
      </c>
    </row>
    <row r="1433" spans="1:10" x14ac:dyDescent="0.2">
      <c r="A1433" s="604">
        <f t="shared" si="207"/>
        <v>71</v>
      </c>
      <c r="B1433" s="604" t="s">
        <v>463</v>
      </c>
      <c r="C1433" s="2">
        <f t="shared" si="208"/>
        <v>5</v>
      </c>
      <c r="D1433" s="28" t="str">
        <f t="shared" si="206"/>
        <v>071-005</v>
      </c>
      <c r="E1433" s="604">
        <f t="shared" si="209"/>
        <v>59</v>
      </c>
      <c r="F1433" s="32">
        <f>INDEX('Project Pipeline'!$B$8:$B$130,MATCH($B1433,'Project Pipeline'!$A$7:$A$130,0),1)</f>
        <v>20000</v>
      </c>
      <c r="G1433" s="32">
        <f>INDEX('Project Pipeline'!$B$8:$B$130,MATCH($B1433,'Project Pipeline'!$A$7:$A$130,0)+3,1)*12</f>
        <v>30000</v>
      </c>
      <c r="H1433" s="7">
        <f>(INDEX('Project Pipeline'!$B$8:$B$130,MATCH($B1433,'Project Pipeline'!$A$7:$A$130,0)+6,1)*INDEX('Project Pipeline'!$B$8:$B$130,MATCH($B1433,'Project Pipeline'!$A$7:$A$130,0)+13,1)+INDEX('Project Pipeline'!$B$8:$B$130,MATCH($B1433,'Project Pipeline'!$A$7:$A$130,0)+7,1)*(INDEX('Project Pipeline'!$B$8:$B$130,MATCH($B1433,'Project Pipeline'!$A$7:$A$130,0)+14,1)-INDEX('Project Pipeline'!$B$8:$B$130,MATCH($B1433,'Project Pipeline'!$A$7:$A$130,0)+13,1)))/INDEX('Project Pipeline'!$B$8:$B$130,MATCH($B1433,'Project Pipeline'!$A$7:$A$130,0)+14,1)</f>
        <v>0.75</v>
      </c>
      <c r="I1433" s="6">
        <f>INDEX('Project Pipeline'!$B$8:$B$130,MATCH($B1433,'Project Pipeline'!$A$7:$A$130,0)+13,1)</f>
        <v>28.691659673197091</v>
      </c>
      <c r="J1433" s="6">
        <f>INDEX('Project Pipeline'!$B$8:$B$130,MATCH($B1433,'Project Pipeline'!$A$7:$A$130,0)+14,1)</f>
        <v>60</v>
      </c>
    </row>
    <row r="1434" spans="1:10" x14ac:dyDescent="0.2">
      <c r="A1434" s="604">
        <f t="shared" si="207"/>
        <v>71</v>
      </c>
      <c r="B1434" s="604" t="s">
        <v>463</v>
      </c>
      <c r="C1434" s="2">
        <f t="shared" si="208"/>
        <v>6</v>
      </c>
      <c r="D1434" s="28" t="str">
        <f t="shared" si="206"/>
        <v>071-006</v>
      </c>
      <c r="E1434" s="604">
        <f t="shared" si="209"/>
        <v>59</v>
      </c>
      <c r="F1434" s="32">
        <f>INDEX('Project Pipeline'!$B$8:$B$130,MATCH($B1434,'Project Pipeline'!$A$7:$A$130,0),1)</f>
        <v>20000</v>
      </c>
      <c r="G1434" s="32">
        <f>INDEX('Project Pipeline'!$B$8:$B$130,MATCH($B1434,'Project Pipeline'!$A$7:$A$130,0)+3,1)*12</f>
        <v>30000</v>
      </c>
      <c r="H1434" s="7">
        <f>(INDEX('Project Pipeline'!$B$8:$B$130,MATCH($B1434,'Project Pipeline'!$A$7:$A$130,0)+6,1)*INDEX('Project Pipeline'!$B$8:$B$130,MATCH($B1434,'Project Pipeline'!$A$7:$A$130,0)+13,1)+INDEX('Project Pipeline'!$B$8:$B$130,MATCH($B1434,'Project Pipeline'!$A$7:$A$130,0)+7,1)*(INDEX('Project Pipeline'!$B$8:$B$130,MATCH($B1434,'Project Pipeline'!$A$7:$A$130,0)+14,1)-INDEX('Project Pipeline'!$B$8:$B$130,MATCH($B1434,'Project Pipeline'!$A$7:$A$130,0)+13,1)))/INDEX('Project Pipeline'!$B$8:$B$130,MATCH($B1434,'Project Pipeline'!$A$7:$A$130,0)+14,1)</f>
        <v>0.75</v>
      </c>
      <c r="I1434" s="6">
        <f>INDEX('Project Pipeline'!$B$8:$B$130,MATCH($B1434,'Project Pipeline'!$A$7:$A$130,0)+13,1)</f>
        <v>28.691659673197091</v>
      </c>
      <c r="J1434" s="6">
        <f>INDEX('Project Pipeline'!$B$8:$B$130,MATCH($B1434,'Project Pipeline'!$A$7:$A$130,0)+14,1)</f>
        <v>60</v>
      </c>
    </row>
    <row r="1435" spans="1:10" x14ac:dyDescent="0.2">
      <c r="A1435" s="604">
        <f t="shared" si="207"/>
        <v>71</v>
      </c>
      <c r="B1435" s="604" t="s">
        <v>463</v>
      </c>
      <c r="C1435" s="2">
        <f t="shared" si="208"/>
        <v>7</v>
      </c>
      <c r="D1435" s="28" t="str">
        <f t="shared" si="206"/>
        <v>071-007</v>
      </c>
      <c r="E1435" s="604">
        <f t="shared" si="209"/>
        <v>60</v>
      </c>
      <c r="F1435" s="32">
        <f>INDEX('Project Pipeline'!$B$8:$B$130,MATCH($B1435,'Project Pipeline'!$A$7:$A$130,0),1)</f>
        <v>20000</v>
      </c>
      <c r="G1435" s="32">
        <f>INDEX('Project Pipeline'!$B$8:$B$130,MATCH($B1435,'Project Pipeline'!$A$7:$A$130,0)+3,1)*12</f>
        <v>30000</v>
      </c>
      <c r="H1435" s="7">
        <f>(INDEX('Project Pipeline'!$B$8:$B$130,MATCH($B1435,'Project Pipeline'!$A$7:$A$130,0)+6,1)*INDEX('Project Pipeline'!$B$8:$B$130,MATCH($B1435,'Project Pipeline'!$A$7:$A$130,0)+13,1)+INDEX('Project Pipeline'!$B$8:$B$130,MATCH($B1435,'Project Pipeline'!$A$7:$A$130,0)+7,1)*(INDEX('Project Pipeline'!$B$8:$B$130,MATCH($B1435,'Project Pipeline'!$A$7:$A$130,0)+14,1)-INDEX('Project Pipeline'!$B$8:$B$130,MATCH($B1435,'Project Pipeline'!$A$7:$A$130,0)+13,1)))/INDEX('Project Pipeline'!$B$8:$B$130,MATCH($B1435,'Project Pipeline'!$A$7:$A$130,0)+14,1)</f>
        <v>0.75</v>
      </c>
      <c r="I1435" s="6">
        <f>INDEX('Project Pipeline'!$B$8:$B$130,MATCH($B1435,'Project Pipeline'!$A$7:$A$130,0)+13,1)</f>
        <v>28.691659673197091</v>
      </c>
      <c r="J1435" s="6">
        <f>INDEX('Project Pipeline'!$B$8:$B$130,MATCH($B1435,'Project Pipeline'!$A$7:$A$130,0)+14,1)</f>
        <v>60</v>
      </c>
    </row>
    <row r="1436" spans="1:10" x14ac:dyDescent="0.2">
      <c r="A1436" s="604">
        <f t="shared" si="207"/>
        <v>71</v>
      </c>
      <c r="B1436" s="604" t="s">
        <v>463</v>
      </c>
      <c r="C1436" s="2">
        <f t="shared" si="208"/>
        <v>8</v>
      </c>
      <c r="D1436" s="28" t="str">
        <f t="shared" si="206"/>
        <v>071-008</v>
      </c>
      <c r="E1436" s="604">
        <f t="shared" si="209"/>
        <v>60</v>
      </c>
      <c r="F1436" s="32">
        <f>INDEX('Project Pipeline'!$B$8:$B$130,MATCH($B1436,'Project Pipeline'!$A$7:$A$130,0),1)</f>
        <v>20000</v>
      </c>
      <c r="G1436" s="32">
        <f>INDEX('Project Pipeline'!$B$8:$B$130,MATCH($B1436,'Project Pipeline'!$A$7:$A$130,0)+3,1)*12</f>
        <v>30000</v>
      </c>
      <c r="H1436" s="7">
        <f>(INDEX('Project Pipeline'!$B$8:$B$130,MATCH($B1436,'Project Pipeline'!$A$7:$A$130,0)+6,1)*INDEX('Project Pipeline'!$B$8:$B$130,MATCH($B1436,'Project Pipeline'!$A$7:$A$130,0)+13,1)+INDEX('Project Pipeline'!$B$8:$B$130,MATCH($B1436,'Project Pipeline'!$A$7:$A$130,0)+7,1)*(INDEX('Project Pipeline'!$B$8:$B$130,MATCH($B1436,'Project Pipeline'!$A$7:$A$130,0)+14,1)-INDEX('Project Pipeline'!$B$8:$B$130,MATCH($B1436,'Project Pipeline'!$A$7:$A$130,0)+13,1)))/INDEX('Project Pipeline'!$B$8:$B$130,MATCH($B1436,'Project Pipeline'!$A$7:$A$130,0)+14,1)</f>
        <v>0.75</v>
      </c>
      <c r="I1436" s="6">
        <f>INDEX('Project Pipeline'!$B$8:$B$130,MATCH($B1436,'Project Pipeline'!$A$7:$A$130,0)+13,1)</f>
        <v>28.691659673197091</v>
      </c>
      <c r="J1436" s="6">
        <f>INDEX('Project Pipeline'!$B$8:$B$130,MATCH($B1436,'Project Pipeline'!$A$7:$A$130,0)+14,1)</f>
        <v>60</v>
      </c>
    </row>
    <row r="1437" spans="1:10" x14ac:dyDescent="0.2">
      <c r="A1437" s="604">
        <f t="shared" si="207"/>
        <v>71</v>
      </c>
      <c r="B1437" s="604" t="s">
        <v>464</v>
      </c>
      <c r="C1437" s="2">
        <f t="shared" si="208"/>
        <v>9</v>
      </c>
      <c r="D1437" s="28" t="str">
        <f t="shared" si="206"/>
        <v>071-009</v>
      </c>
      <c r="E1437" s="604">
        <f t="shared" si="209"/>
        <v>51</v>
      </c>
      <c r="F1437" s="32">
        <f>INDEX('Project Pipeline'!$B$8:$B$130,MATCH($B1437,'Project Pipeline'!$A$7:$A$130,0),1)</f>
        <v>10000</v>
      </c>
      <c r="G1437" s="32">
        <f>INDEX('Project Pipeline'!$B$8:$B$130,MATCH($B1437,'Project Pipeline'!$A$7:$A$130,0)+3,1)*12</f>
        <v>4800</v>
      </c>
      <c r="H1437" s="7">
        <f>(INDEX('Project Pipeline'!$B$8:$B$130,MATCH($B1437,'Project Pipeline'!$A$7:$A$130,0)+6,1)*INDEX('Project Pipeline'!$B$8:$B$130,MATCH($B1437,'Project Pipeline'!$A$7:$A$130,0)+13,1)+INDEX('Project Pipeline'!$B$8:$B$130,MATCH($B1437,'Project Pipeline'!$A$7:$A$130,0)+7,1)*(INDEX('Project Pipeline'!$B$8:$B$130,MATCH($B1437,'Project Pipeline'!$A$7:$A$130,0)+14,1)-INDEX('Project Pipeline'!$B$8:$B$130,MATCH($B1437,'Project Pipeline'!$A$7:$A$130,0)+13,1)))/INDEX('Project Pipeline'!$B$8:$B$130,MATCH($B1437,'Project Pipeline'!$A$7:$A$130,0)+14,1)</f>
        <v>0.75</v>
      </c>
      <c r="I1437" s="6">
        <f>INDEX('Project Pipeline'!$B$8:$B$130,MATCH($B1437,'Project Pipeline'!$A$7:$A$130,0)+13,1)</f>
        <v>57.680135957776329</v>
      </c>
      <c r="J1437" s="6">
        <f>INDEX('Project Pipeline'!$B$8:$B$130,MATCH($B1437,'Project Pipeline'!$A$7:$A$130,0)+14,1)</f>
        <v>60</v>
      </c>
    </row>
    <row r="1438" spans="1:10" x14ac:dyDescent="0.2">
      <c r="A1438" s="604">
        <f t="shared" si="207"/>
        <v>71</v>
      </c>
      <c r="B1438" s="604" t="s">
        <v>464</v>
      </c>
      <c r="C1438" s="2">
        <f t="shared" si="208"/>
        <v>10</v>
      </c>
      <c r="D1438" s="28" t="str">
        <f t="shared" si="206"/>
        <v>071-010</v>
      </c>
      <c r="E1438" s="604">
        <f t="shared" si="209"/>
        <v>54</v>
      </c>
      <c r="F1438" s="32">
        <f>INDEX('Project Pipeline'!$B$8:$B$130,MATCH($B1438,'Project Pipeline'!$A$7:$A$130,0),1)</f>
        <v>10000</v>
      </c>
      <c r="G1438" s="32">
        <f>INDEX('Project Pipeline'!$B$8:$B$130,MATCH($B1438,'Project Pipeline'!$A$7:$A$130,0)+3,1)*12</f>
        <v>4800</v>
      </c>
      <c r="H1438" s="7">
        <f>(INDEX('Project Pipeline'!$B$8:$B$130,MATCH($B1438,'Project Pipeline'!$A$7:$A$130,0)+6,1)*INDEX('Project Pipeline'!$B$8:$B$130,MATCH($B1438,'Project Pipeline'!$A$7:$A$130,0)+13,1)+INDEX('Project Pipeline'!$B$8:$B$130,MATCH($B1438,'Project Pipeline'!$A$7:$A$130,0)+7,1)*(INDEX('Project Pipeline'!$B$8:$B$130,MATCH($B1438,'Project Pipeline'!$A$7:$A$130,0)+14,1)-INDEX('Project Pipeline'!$B$8:$B$130,MATCH($B1438,'Project Pipeline'!$A$7:$A$130,0)+13,1)))/INDEX('Project Pipeline'!$B$8:$B$130,MATCH($B1438,'Project Pipeline'!$A$7:$A$130,0)+14,1)</f>
        <v>0.75</v>
      </c>
      <c r="I1438" s="6">
        <f>INDEX('Project Pipeline'!$B$8:$B$130,MATCH($B1438,'Project Pipeline'!$A$7:$A$130,0)+13,1)</f>
        <v>57.680135957776329</v>
      </c>
      <c r="J1438" s="6">
        <f>INDEX('Project Pipeline'!$B$8:$B$130,MATCH($B1438,'Project Pipeline'!$A$7:$A$130,0)+14,1)</f>
        <v>60</v>
      </c>
    </row>
    <row r="1439" spans="1:10" x14ac:dyDescent="0.2">
      <c r="A1439" s="604">
        <f t="shared" si="207"/>
        <v>71</v>
      </c>
      <c r="B1439" s="604" t="s">
        <v>464</v>
      </c>
      <c r="C1439" s="2">
        <f t="shared" si="208"/>
        <v>11</v>
      </c>
      <c r="D1439" s="28" t="str">
        <f t="shared" si="206"/>
        <v>071-011</v>
      </c>
      <c r="E1439" s="604">
        <f t="shared" si="209"/>
        <v>57</v>
      </c>
      <c r="F1439" s="32">
        <f>INDEX('Project Pipeline'!$B$8:$B$130,MATCH($B1439,'Project Pipeline'!$A$7:$A$130,0),1)</f>
        <v>10000</v>
      </c>
      <c r="G1439" s="32">
        <f>INDEX('Project Pipeline'!$B$8:$B$130,MATCH($B1439,'Project Pipeline'!$A$7:$A$130,0)+3,1)*12</f>
        <v>4800</v>
      </c>
      <c r="H1439" s="7">
        <f>(INDEX('Project Pipeline'!$B$8:$B$130,MATCH($B1439,'Project Pipeline'!$A$7:$A$130,0)+6,1)*INDEX('Project Pipeline'!$B$8:$B$130,MATCH($B1439,'Project Pipeline'!$A$7:$A$130,0)+13,1)+INDEX('Project Pipeline'!$B$8:$B$130,MATCH($B1439,'Project Pipeline'!$A$7:$A$130,0)+7,1)*(INDEX('Project Pipeline'!$B$8:$B$130,MATCH($B1439,'Project Pipeline'!$A$7:$A$130,0)+14,1)-INDEX('Project Pipeline'!$B$8:$B$130,MATCH($B1439,'Project Pipeline'!$A$7:$A$130,0)+13,1)))/INDEX('Project Pipeline'!$B$8:$B$130,MATCH($B1439,'Project Pipeline'!$A$7:$A$130,0)+14,1)</f>
        <v>0.75</v>
      </c>
      <c r="I1439" s="6">
        <f>INDEX('Project Pipeline'!$B$8:$B$130,MATCH($B1439,'Project Pipeline'!$A$7:$A$130,0)+13,1)</f>
        <v>57.680135957776329</v>
      </c>
      <c r="J1439" s="6">
        <f>INDEX('Project Pipeline'!$B$8:$B$130,MATCH($B1439,'Project Pipeline'!$A$7:$A$130,0)+14,1)</f>
        <v>60</v>
      </c>
    </row>
    <row r="1440" spans="1:10" x14ac:dyDescent="0.2">
      <c r="A1440" s="604">
        <f t="shared" si="207"/>
        <v>71</v>
      </c>
      <c r="B1440" s="604" t="s">
        <v>464</v>
      </c>
      <c r="C1440" s="2">
        <f t="shared" si="208"/>
        <v>12</v>
      </c>
      <c r="D1440" s="28" t="str">
        <f t="shared" si="206"/>
        <v>071-012</v>
      </c>
      <c r="E1440" s="604">
        <f t="shared" si="209"/>
        <v>60</v>
      </c>
      <c r="F1440" s="32">
        <f>INDEX('Project Pipeline'!$B$8:$B$130,MATCH($B1440,'Project Pipeline'!$A$7:$A$130,0),1)</f>
        <v>10000</v>
      </c>
      <c r="G1440" s="32">
        <f>INDEX('Project Pipeline'!$B$8:$B$130,MATCH($B1440,'Project Pipeline'!$A$7:$A$130,0)+3,1)*12</f>
        <v>4800</v>
      </c>
      <c r="H1440" s="7">
        <f>(INDEX('Project Pipeline'!$B$8:$B$130,MATCH($B1440,'Project Pipeline'!$A$7:$A$130,0)+6,1)*INDEX('Project Pipeline'!$B$8:$B$130,MATCH($B1440,'Project Pipeline'!$A$7:$A$130,0)+13,1)+INDEX('Project Pipeline'!$B$8:$B$130,MATCH($B1440,'Project Pipeline'!$A$7:$A$130,0)+7,1)*(INDEX('Project Pipeline'!$B$8:$B$130,MATCH($B1440,'Project Pipeline'!$A$7:$A$130,0)+14,1)-INDEX('Project Pipeline'!$B$8:$B$130,MATCH($B1440,'Project Pipeline'!$A$7:$A$130,0)+13,1)))/INDEX('Project Pipeline'!$B$8:$B$130,MATCH($B1440,'Project Pipeline'!$A$7:$A$130,0)+14,1)</f>
        <v>0.75</v>
      </c>
      <c r="I1440" s="6">
        <f>INDEX('Project Pipeline'!$B$8:$B$130,MATCH($B1440,'Project Pipeline'!$A$7:$A$130,0)+13,1)</f>
        <v>57.680135957776329</v>
      </c>
      <c r="J1440" s="6">
        <f>INDEX('Project Pipeline'!$B$8:$B$130,MATCH($B1440,'Project Pipeline'!$A$7:$A$130,0)+14,1)</f>
        <v>60</v>
      </c>
    </row>
    <row r="1441" spans="1:10" x14ac:dyDescent="0.2">
      <c r="A1441" s="604">
        <f t="shared" si="207"/>
        <v>71</v>
      </c>
      <c r="B1441" s="604" t="s">
        <v>14</v>
      </c>
      <c r="C1441" s="2">
        <f t="shared" si="208"/>
        <v>13</v>
      </c>
      <c r="D1441" s="28" t="str">
        <f t="shared" si="206"/>
        <v>071-013</v>
      </c>
      <c r="E1441" s="604">
        <f t="shared" si="209"/>
        <v>51</v>
      </c>
      <c r="F1441" s="32">
        <f>INDEX('Project Pipeline'!$B$8:$B$130,MATCH($B1441,'Project Pipeline'!$A$7:$A$130,0),1)</f>
        <v>2000</v>
      </c>
      <c r="G1441" s="32">
        <f>INDEX('Project Pipeline'!$B$8:$B$130,MATCH($B1441,'Project Pipeline'!$A$7:$A$130,0)+3,1)*12</f>
        <v>2400</v>
      </c>
      <c r="H1441" s="7">
        <f>(INDEX('Project Pipeline'!$B$8:$B$130,MATCH($B1441,'Project Pipeline'!$A$7:$A$130,0)+6,1)*INDEX('Project Pipeline'!$B$8:$B$130,MATCH($B1441,'Project Pipeline'!$A$7:$A$130,0)+13,1)+INDEX('Project Pipeline'!$B$8:$B$130,MATCH($B1441,'Project Pipeline'!$A$7:$A$130,0)+7,1)*(INDEX('Project Pipeline'!$B$8:$B$130,MATCH($B1441,'Project Pipeline'!$A$7:$A$130,0)+14,1)-INDEX('Project Pipeline'!$B$8:$B$130,MATCH($B1441,'Project Pipeline'!$A$7:$A$130,0)+13,1)))/INDEX('Project Pipeline'!$B$8:$B$130,MATCH($B1441,'Project Pipeline'!$A$7:$A$130,0)+14,1)</f>
        <v>0.75</v>
      </c>
      <c r="I1441" s="6">
        <f>INDEX('Project Pipeline'!$B$8:$B$130,MATCH($B1441,'Project Pipeline'!$A$7:$A$130,0)+13,1)</f>
        <v>21.124739598583997</v>
      </c>
      <c r="J1441" s="6">
        <f>INDEX('Project Pipeline'!$B$8:$B$130,MATCH($B1441,'Project Pipeline'!$A$7:$A$130,0)+14,1)</f>
        <v>60</v>
      </c>
    </row>
    <row r="1442" spans="1:10" x14ac:dyDescent="0.2">
      <c r="A1442" s="604">
        <f t="shared" si="207"/>
        <v>71</v>
      </c>
      <c r="B1442" s="604" t="s">
        <v>14</v>
      </c>
      <c r="C1442" s="2">
        <f t="shared" si="208"/>
        <v>14</v>
      </c>
      <c r="D1442" s="28" t="str">
        <f t="shared" si="206"/>
        <v>071-014</v>
      </c>
      <c r="E1442" s="604">
        <f t="shared" si="209"/>
        <v>53</v>
      </c>
      <c r="F1442" s="32">
        <f>INDEX('Project Pipeline'!$B$8:$B$130,MATCH($B1442,'Project Pipeline'!$A$7:$A$130,0),1)</f>
        <v>2000</v>
      </c>
      <c r="G1442" s="32">
        <f>INDEX('Project Pipeline'!$B$8:$B$130,MATCH($B1442,'Project Pipeline'!$A$7:$A$130,0)+3,1)*12</f>
        <v>2400</v>
      </c>
      <c r="H1442" s="7">
        <f>(INDEX('Project Pipeline'!$B$8:$B$130,MATCH($B1442,'Project Pipeline'!$A$7:$A$130,0)+6,1)*INDEX('Project Pipeline'!$B$8:$B$130,MATCH($B1442,'Project Pipeline'!$A$7:$A$130,0)+13,1)+INDEX('Project Pipeline'!$B$8:$B$130,MATCH($B1442,'Project Pipeline'!$A$7:$A$130,0)+7,1)*(INDEX('Project Pipeline'!$B$8:$B$130,MATCH($B1442,'Project Pipeline'!$A$7:$A$130,0)+14,1)-INDEX('Project Pipeline'!$B$8:$B$130,MATCH($B1442,'Project Pipeline'!$A$7:$A$130,0)+13,1)))/INDEX('Project Pipeline'!$B$8:$B$130,MATCH($B1442,'Project Pipeline'!$A$7:$A$130,0)+14,1)</f>
        <v>0.75</v>
      </c>
      <c r="I1442" s="6">
        <f>INDEX('Project Pipeline'!$B$8:$B$130,MATCH($B1442,'Project Pipeline'!$A$7:$A$130,0)+13,1)</f>
        <v>21.124739598583997</v>
      </c>
      <c r="J1442" s="6">
        <f>INDEX('Project Pipeline'!$B$8:$B$130,MATCH($B1442,'Project Pipeline'!$A$7:$A$130,0)+14,1)</f>
        <v>60</v>
      </c>
    </row>
    <row r="1443" spans="1:10" x14ac:dyDescent="0.2">
      <c r="A1443" s="604">
        <f t="shared" si="207"/>
        <v>71</v>
      </c>
      <c r="B1443" s="604" t="s">
        <v>14</v>
      </c>
      <c r="C1443" s="2">
        <f t="shared" si="208"/>
        <v>15</v>
      </c>
      <c r="D1443" s="28" t="str">
        <f t="shared" si="206"/>
        <v>071-015</v>
      </c>
      <c r="E1443" s="604">
        <f t="shared" si="209"/>
        <v>55</v>
      </c>
      <c r="F1443" s="32">
        <f>INDEX('Project Pipeline'!$B$8:$B$130,MATCH($B1443,'Project Pipeline'!$A$7:$A$130,0),1)</f>
        <v>2000</v>
      </c>
      <c r="G1443" s="32">
        <f>INDEX('Project Pipeline'!$B$8:$B$130,MATCH($B1443,'Project Pipeline'!$A$7:$A$130,0)+3,1)*12</f>
        <v>2400</v>
      </c>
      <c r="H1443" s="7">
        <f>(INDEX('Project Pipeline'!$B$8:$B$130,MATCH($B1443,'Project Pipeline'!$A$7:$A$130,0)+6,1)*INDEX('Project Pipeline'!$B$8:$B$130,MATCH($B1443,'Project Pipeline'!$A$7:$A$130,0)+13,1)+INDEX('Project Pipeline'!$B$8:$B$130,MATCH($B1443,'Project Pipeline'!$A$7:$A$130,0)+7,1)*(INDEX('Project Pipeline'!$B$8:$B$130,MATCH($B1443,'Project Pipeline'!$A$7:$A$130,0)+14,1)-INDEX('Project Pipeline'!$B$8:$B$130,MATCH($B1443,'Project Pipeline'!$A$7:$A$130,0)+13,1)))/INDEX('Project Pipeline'!$B$8:$B$130,MATCH($B1443,'Project Pipeline'!$A$7:$A$130,0)+14,1)</f>
        <v>0.75</v>
      </c>
      <c r="I1443" s="6">
        <f>INDEX('Project Pipeline'!$B$8:$B$130,MATCH($B1443,'Project Pipeline'!$A$7:$A$130,0)+13,1)</f>
        <v>21.124739598583997</v>
      </c>
      <c r="J1443" s="6">
        <f>INDEX('Project Pipeline'!$B$8:$B$130,MATCH($B1443,'Project Pipeline'!$A$7:$A$130,0)+14,1)</f>
        <v>60</v>
      </c>
    </row>
    <row r="1444" spans="1:10" x14ac:dyDescent="0.2">
      <c r="A1444" s="604">
        <f t="shared" si="207"/>
        <v>71</v>
      </c>
      <c r="B1444" s="604" t="s">
        <v>14</v>
      </c>
      <c r="C1444" s="2">
        <f t="shared" si="208"/>
        <v>16</v>
      </c>
      <c r="D1444" s="28" t="str">
        <f t="shared" si="206"/>
        <v>071-016</v>
      </c>
      <c r="E1444" s="604">
        <f t="shared" si="209"/>
        <v>57</v>
      </c>
      <c r="F1444" s="32">
        <f>INDEX('Project Pipeline'!$B$8:$B$130,MATCH($B1444,'Project Pipeline'!$A$7:$A$130,0),1)</f>
        <v>2000</v>
      </c>
      <c r="G1444" s="32">
        <f>INDEX('Project Pipeline'!$B$8:$B$130,MATCH($B1444,'Project Pipeline'!$A$7:$A$130,0)+3,1)*12</f>
        <v>2400</v>
      </c>
      <c r="H1444" s="7">
        <f>(INDEX('Project Pipeline'!$B$8:$B$130,MATCH($B1444,'Project Pipeline'!$A$7:$A$130,0)+6,1)*INDEX('Project Pipeline'!$B$8:$B$130,MATCH($B1444,'Project Pipeline'!$A$7:$A$130,0)+13,1)+INDEX('Project Pipeline'!$B$8:$B$130,MATCH($B1444,'Project Pipeline'!$A$7:$A$130,0)+7,1)*(INDEX('Project Pipeline'!$B$8:$B$130,MATCH($B1444,'Project Pipeline'!$A$7:$A$130,0)+14,1)-INDEX('Project Pipeline'!$B$8:$B$130,MATCH($B1444,'Project Pipeline'!$A$7:$A$130,0)+13,1)))/INDEX('Project Pipeline'!$B$8:$B$130,MATCH($B1444,'Project Pipeline'!$A$7:$A$130,0)+14,1)</f>
        <v>0.75</v>
      </c>
      <c r="I1444" s="6">
        <f>INDEX('Project Pipeline'!$B$8:$B$130,MATCH($B1444,'Project Pipeline'!$A$7:$A$130,0)+13,1)</f>
        <v>21.124739598583997</v>
      </c>
      <c r="J1444" s="6">
        <f>INDEX('Project Pipeline'!$B$8:$B$130,MATCH($B1444,'Project Pipeline'!$A$7:$A$130,0)+14,1)</f>
        <v>60</v>
      </c>
    </row>
    <row r="1445" spans="1:10" x14ac:dyDescent="0.2">
      <c r="A1445" s="604">
        <f t="shared" si="207"/>
        <v>71</v>
      </c>
      <c r="B1445" s="604" t="s">
        <v>14</v>
      </c>
      <c r="C1445" s="2">
        <f t="shared" si="208"/>
        <v>17</v>
      </c>
      <c r="D1445" s="28" t="str">
        <f t="shared" si="206"/>
        <v>071-017</v>
      </c>
      <c r="E1445" s="604">
        <f t="shared" si="209"/>
        <v>59</v>
      </c>
      <c r="F1445" s="32">
        <f>INDEX('Project Pipeline'!$B$8:$B$130,MATCH($B1445,'Project Pipeline'!$A$7:$A$130,0),1)</f>
        <v>2000</v>
      </c>
      <c r="G1445" s="32">
        <f>INDEX('Project Pipeline'!$B$8:$B$130,MATCH($B1445,'Project Pipeline'!$A$7:$A$130,0)+3,1)*12</f>
        <v>2400</v>
      </c>
      <c r="H1445" s="7">
        <f>(INDEX('Project Pipeline'!$B$8:$B$130,MATCH($B1445,'Project Pipeline'!$A$7:$A$130,0)+6,1)*INDEX('Project Pipeline'!$B$8:$B$130,MATCH($B1445,'Project Pipeline'!$A$7:$A$130,0)+13,1)+INDEX('Project Pipeline'!$B$8:$B$130,MATCH($B1445,'Project Pipeline'!$A$7:$A$130,0)+7,1)*(INDEX('Project Pipeline'!$B$8:$B$130,MATCH($B1445,'Project Pipeline'!$A$7:$A$130,0)+14,1)-INDEX('Project Pipeline'!$B$8:$B$130,MATCH($B1445,'Project Pipeline'!$A$7:$A$130,0)+13,1)))/INDEX('Project Pipeline'!$B$8:$B$130,MATCH($B1445,'Project Pipeline'!$A$7:$A$130,0)+14,1)</f>
        <v>0.75</v>
      </c>
      <c r="I1445" s="6">
        <f>INDEX('Project Pipeline'!$B$8:$B$130,MATCH($B1445,'Project Pipeline'!$A$7:$A$130,0)+13,1)</f>
        <v>21.124739598583997</v>
      </c>
      <c r="J1445" s="6">
        <f>INDEX('Project Pipeline'!$B$8:$B$130,MATCH($B1445,'Project Pipeline'!$A$7:$A$130,0)+14,1)</f>
        <v>60</v>
      </c>
    </row>
    <row r="1446" spans="1:10" x14ac:dyDescent="0.2">
      <c r="A1446" s="604">
        <f t="shared" si="207"/>
        <v>71</v>
      </c>
      <c r="B1446" s="604" t="s">
        <v>14</v>
      </c>
      <c r="C1446" s="2">
        <f t="shared" si="208"/>
        <v>18</v>
      </c>
      <c r="D1446" s="28" t="str">
        <f t="shared" si="206"/>
        <v>071-018</v>
      </c>
      <c r="E1446" s="604">
        <f t="shared" si="209"/>
        <v>61</v>
      </c>
      <c r="F1446" s="32">
        <f>INDEX('Project Pipeline'!$B$8:$B$130,MATCH($B1446,'Project Pipeline'!$A$7:$A$130,0),1)</f>
        <v>2000</v>
      </c>
      <c r="G1446" s="32">
        <f>INDEX('Project Pipeline'!$B$8:$B$130,MATCH($B1446,'Project Pipeline'!$A$7:$A$130,0)+3,1)*12</f>
        <v>2400</v>
      </c>
      <c r="H1446" s="7">
        <f>(INDEX('Project Pipeline'!$B$8:$B$130,MATCH($B1446,'Project Pipeline'!$A$7:$A$130,0)+6,1)*INDEX('Project Pipeline'!$B$8:$B$130,MATCH($B1446,'Project Pipeline'!$A$7:$A$130,0)+13,1)+INDEX('Project Pipeline'!$B$8:$B$130,MATCH($B1446,'Project Pipeline'!$A$7:$A$130,0)+7,1)*(INDEX('Project Pipeline'!$B$8:$B$130,MATCH($B1446,'Project Pipeline'!$A$7:$A$130,0)+14,1)-INDEX('Project Pipeline'!$B$8:$B$130,MATCH($B1446,'Project Pipeline'!$A$7:$A$130,0)+13,1)))/INDEX('Project Pipeline'!$B$8:$B$130,MATCH($B1446,'Project Pipeline'!$A$7:$A$130,0)+14,1)</f>
        <v>0.75</v>
      </c>
      <c r="I1446" s="6">
        <f>INDEX('Project Pipeline'!$B$8:$B$130,MATCH($B1446,'Project Pipeline'!$A$7:$A$130,0)+13,1)</f>
        <v>21.124739598583997</v>
      </c>
      <c r="J1446" s="6">
        <f>INDEX('Project Pipeline'!$B$8:$B$130,MATCH($B1446,'Project Pipeline'!$A$7:$A$130,0)+14,1)</f>
        <v>60</v>
      </c>
    </row>
    <row r="1447" spans="1:10" x14ac:dyDescent="0.2">
      <c r="A1447" s="604">
        <f t="shared" si="207"/>
        <v>71</v>
      </c>
      <c r="B1447" s="604" t="s">
        <v>41</v>
      </c>
      <c r="C1447" s="2">
        <f t="shared" si="208"/>
        <v>19</v>
      </c>
      <c r="D1447" s="28" t="str">
        <f t="shared" si="206"/>
        <v>071-019</v>
      </c>
      <c r="E1447" s="604">
        <f t="shared" si="209"/>
        <v>55</v>
      </c>
      <c r="F1447" s="32">
        <f>INDEX('Project Pipeline'!$B$8:$B$130,MATCH($B1447,'Project Pipeline'!$A$7:$A$130,0),1)</f>
        <v>25000</v>
      </c>
      <c r="G1447" s="32">
        <f>INDEX('Project Pipeline'!$B$8:$B$130,MATCH($B1447,'Project Pipeline'!$A$7:$A$130,0)+3,1)*12</f>
        <v>24000</v>
      </c>
      <c r="H1447" s="7">
        <f>(INDEX('Project Pipeline'!$B$8:$B$130,MATCH($B1447,'Project Pipeline'!$A$7:$A$130,0)+6,1)*INDEX('Project Pipeline'!$B$8:$B$130,MATCH($B1447,'Project Pipeline'!$A$7:$A$130,0)+13,1)+INDEX('Project Pipeline'!$B$8:$B$130,MATCH($B1447,'Project Pipeline'!$A$7:$A$130,0)+7,1)*(INDEX('Project Pipeline'!$B$8:$B$130,MATCH($B1447,'Project Pipeline'!$A$7:$A$130,0)+14,1)-INDEX('Project Pipeline'!$B$8:$B$130,MATCH($B1447,'Project Pipeline'!$A$7:$A$130,0)+13,1)))/INDEX('Project Pipeline'!$B$8:$B$130,MATCH($B1447,'Project Pipeline'!$A$7:$A$130,0)+14,1)</f>
        <v>0.74999999999999989</v>
      </c>
      <c r="I1447" s="6">
        <f>INDEX('Project Pipeline'!$B$8:$B$130,MATCH($B1447,'Project Pipeline'!$A$7:$A$130,0)+13,1)</f>
        <v>26.772988721793375</v>
      </c>
      <c r="J1447" s="6">
        <f>INDEX('Project Pipeline'!$B$8:$B$130,MATCH($B1447,'Project Pipeline'!$A$7:$A$130,0)+14,1)</f>
        <v>120</v>
      </c>
    </row>
    <row r="1448" spans="1:10" x14ac:dyDescent="0.2">
      <c r="A1448" s="604">
        <f t="shared" si="207"/>
        <v>71</v>
      </c>
      <c r="B1448" s="604" t="s">
        <v>41</v>
      </c>
      <c r="C1448" s="2">
        <f t="shared" si="208"/>
        <v>20</v>
      </c>
      <c r="D1448" s="28" t="str">
        <f t="shared" si="206"/>
        <v>071-020</v>
      </c>
      <c r="E1448" s="604">
        <f t="shared" si="209"/>
        <v>61</v>
      </c>
      <c r="F1448" s="32">
        <f>INDEX('Project Pipeline'!$B$8:$B$130,MATCH($B1448,'Project Pipeline'!$A$7:$A$130,0),1)</f>
        <v>25000</v>
      </c>
      <c r="G1448" s="32">
        <f>INDEX('Project Pipeline'!$B$8:$B$130,MATCH($B1448,'Project Pipeline'!$A$7:$A$130,0)+3,1)*12</f>
        <v>24000</v>
      </c>
      <c r="H1448" s="7">
        <f>(INDEX('Project Pipeline'!$B$8:$B$130,MATCH($B1448,'Project Pipeline'!$A$7:$A$130,0)+6,1)*INDEX('Project Pipeline'!$B$8:$B$130,MATCH($B1448,'Project Pipeline'!$A$7:$A$130,0)+13,1)+INDEX('Project Pipeline'!$B$8:$B$130,MATCH($B1448,'Project Pipeline'!$A$7:$A$130,0)+7,1)*(INDEX('Project Pipeline'!$B$8:$B$130,MATCH($B1448,'Project Pipeline'!$A$7:$A$130,0)+14,1)-INDEX('Project Pipeline'!$B$8:$B$130,MATCH($B1448,'Project Pipeline'!$A$7:$A$130,0)+13,1)))/INDEX('Project Pipeline'!$B$8:$B$130,MATCH($B1448,'Project Pipeline'!$A$7:$A$130,0)+14,1)</f>
        <v>0.74999999999999989</v>
      </c>
      <c r="I1448" s="6">
        <f>INDEX('Project Pipeline'!$B$8:$B$130,MATCH($B1448,'Project Pipeline'!$A$7:$A$130,0)+13,1)</f>
        <v>26.772988721793375</v>
      </c>
      <c r="J1448" s="6">
        <f>INDEX('Project Pipeline'!$B$8:$B$130,MATCH($B1448,'Project Pipeline'!$A$7:$A$130,0)+14,1)</f>
        <v>120</v>
      </c>
    </row>
    <row r="1449" spans="1:10" x14ac:dyDescent="0.2">
      <c r="A1449" s="604">
        <f>A1429+1</f>
        <v>72</v>
      </c>
      <c r="B1449" s="604" t="s">
        <v>15</v>
      </c>
      <c r="C1449" s="2">
        <v>1</v>
      </c>
      <c r="D1449" s="28" t="str">
        <f t="shared" si="206"/>
        <v>072-001</v>
      </c>
      <c r="E1449" s="604">
        <f t="shared" si="209"/>
        <v>49</v>
      </c>
      <c r="F1449" s="32">
        <f>INDEX('Project Pipeline'!$B$8:$B$130,MATCH($B1449,'Project Pipeline'!$A$7:$A$130,0),1)</f>
        <v>15000</v>
      </c>
      <c r="G1449" s="32">
        <f>INDEX('Project Pipeline'!$B$8:$B$130,MATCH($B1449,'Project Pipeline'!$A$7:$A$130,0)+3,1)*12</f>
        <v>6000</v>
      </c>
      <c r="H1449" s="7">
        <f>(INDEX('Project Pipeline'!$B$8:$B$130,MATCH($B1449,'Project Pipeline'!$A$7:$A$130,0)+6,1)*INDEX('Project Pipeline'!$B$8:$B$130,MATCH($B1449,'Project Pipeline'!$A$7:$A$130,0)+13,1)+INDEX('Project Pipeline'!$B$8:$B$130,MATCH($B1449,'Project Pipeline'!$A$7:$A$130,0)+7,1)*(INDEX('Project Pipeline'!$B$8:$B$130,MATCH($B1449,'Project Pipeline'!$A$7:$A$130,0)+14,1)-INDEX('Project Pipeline'!$B$8:$B$130,MATCH($B1449,'Project Pipeline'!$A$7:$A$130,0)+13,1)))/INDEX('Project Pipeline'!$B$8:$B$130,MATCH($B1449,'Project Pipeline'!$A$7:$A$130,0)+14,1)</f>
        <v>0.75</v>
      </c>
      <c r="I1449" s="6">
        <f>INDEX('Project Pipeline'!$B$8:$B$130,MATCH($B1449,'Project Pipeline'!$A$7:$A$130,0)+13,1)</f>
        <v>71.513178015521419</v>
      </c>
      <c r="J1449" s="6">
        <f>INDEX('Project Pipeline'!$B$8:$B$130,MATCH($B1449,'Project Pipeline'!$A$7:$A$130,0)+14,1)</f>
        <v>96</v>
      </c>
    </row>
    <row r="1450" spans="1:10" x14ac:dyDescent="0.2">
      <c r="A1450" s="604">
        <f t="shared" ref="A1450:A1468" si="210">A1430+1</f>
        <v>72</v>
      </c>
      <c r="B1450" s="604" t="s">
        <v>15</v>
      </c>
      <c r="C1450" s="2">
        <f t="shared" ref="C1450:C1468" si="211">C1449+1</f>
        <v>2</v>
      </c>
      <c r="D1450" s="28" t="str">
        <f t="shared" si="206"/>
        <v>072-002</v>
      </c>
      <c r="E1450" s="604">
        <f t="shared" si="209"/>
        <v>53</v>
      </c>
      <c r="F1450" s="32">
        <f>INDEX('Project Pipeline'!$B$8:$B$130,MATCH($B1450,'Project Pipeline'!$A$7:$A$130,0),1)</f>
        <v>15000</v>
      </c>
      <c r="G1450" s="32">
        <f>INDEX('Project Pipeline'!$B$8:$B$130,MATCH($B1450,'Project Pipeline'!$A$7:$A$130,0)+3,1)*12</f>
        <v>6000</v>
      </c>
      <c r="H1450" s="7">
        <f>(INDEX('Project Pipeline'!$B$8:$B$130,MATCH($B1450,'Project Pipeline'!$A$7:$A$130,0)+6,1)*INDEX('Project Pipeline'!$B$8:$B$130,MATCH($B1450,'Project Pipeline'!$A$7:$A$130,0)+13,1)+INDEX('Project Pipeline'!$B$8:$B$130,MATCH($B1450,'Project Pipeline'!$A$7:$A$130,0)+7,1)*(INDEX('Project Pipeline'!$B$8:$B$130,MATCH($B1450,'Project Pipeline'!$A$7:$A$130,0)+14,1)-INDEX('Project Pipeline'!$B$8:$B$130,MATCH($B1450,'Project Pipeline'!$A$7:$A$130,0)+13,1)))/INDEX('Project Pipeline'!$B$8:$B$130,MATCH($B1450,'Project Pipeline'!$A$7:$A$130,0)+14,1)</f>
        <v>0.75</v>
      </c>
      <c r="I1450" s="6">
        <f>INDEX('Project Pipeline'!$B$8:$B$130,MATCH($B1450,'Project Pipeline'!$A$7:$A$130,0)+13,1)</f>
        <v>71.513178015521419</v>
      </c>
      <c r="J1450" s="6">
        <f>INDEX('Project Pipeline'!$B$8:$B$130,MATCH($B1450,'Project Pipeline'!$A$7:$A$130,0)+14,1)</f>
        <v>96</v>
      </c>
    </row>
    <row r="1451" spans="1:10" x14ac:dyDescent="0.2">
      <c r="A1451" s="604">
        <f t="shared" si="210"/>
        <v>72</v>
      </c>
      <c r="B1451" s="604" t="s">
        <v>15</v>
      </c>
      <c r="C1451" s="2">
        <f t="shared" si="211"/>
        <v>3</v>
      </c>
      <c r="D1451" s="28" t="str">
        <f t="shared" si="206"/>
        <v>072-003</v>
      </c>
      <c r="E1451" s="604">
        <f t="shared" si="209"/>
        <v>56</v>
      </c>
      <c r="F1451" s="32">
        <f>INDEX('Project Pipeline'!$B$8:$B$130,MATCH($B1451,'Project Pipeline'!$A$7:$A$130,0),1)</f>
        <v>15000</v>
      </c>
      <c r="G1451" s="32">
        <f>INDEX('Project Pipeline'!$B$8:$B$130,MATCH($B1451,'Project Pipeline'!$A$7:$A$130,0)+3,1)*12</f>
        <v>6000</v>
      </c>
      <c r="H1451" s="7">
        <f>(INDEX('Project Pipeline'!$B$8:$B$130,MATCH($B1451,'Project Pipeline'!$A$7:$A$130,0)+6,1)*INDEX('Project Pipeline'!$B$8:$B$130,MATCH($B1451,'Project Pipeline'!$A$7:$A$130,0)+13,1)+INDEX('Project Pipeline'!$B$8:$B$130,MATCH($B1451,'Project Pipeline'!$A$7:$A$130,0)+7,1)*(INDEX('Project Pipeline'!$B$8:$B$130,MATCH($B1451,'Project Pipeline'!$A$7:$A$130,0)+14,1)-INDEX('Project Pipeline'!$B$8:$B$130,MATCH($B1451,'Project Pipeline'!$A$7:$A$130,0)+13,1)))/INDEX('Project Pipeline'!$B$8:$B$130,MATCH($B1451,'Project Pipeline'!$A$7:$A$130,0)+14,1)</f>
        <v>0.75</v>
      </c>
      <c r="I1451" s="6">
        <f>INDEX('Project Pipeline'!$B$8:$B$130,MATCH($B1451,'Project Pipeline'!$A$7:$A$130,0)+13,1)</f>
        <v>71.513178015521419</v>
      </c>
      <c r="J1451" s="6">
        <f>INDEX('Project Pipeline'!$B$8:$B$130,MATCH($B1451,'Project Pipeline'!$A$7:$A$130,0)+14,1)</f>
        <v>96</v>
      </c>
    </row>
    <row r="1452" spans="1:10" x14ac:dyDescent="0.2">
      <c r="A1452" s="604">
        <f t="shared" si="210"/>
        <v>72</v>
      </c>
      <c r="B1452" s="604" t="s">
        <v>15</v>
      </c>
      <c r="C1452" s="2">
        <f t="shared" si="211"/>
        <v>4</v>
      </c>
      <c r="D1452" s="28" t="str">
        <f t="shared" si="206"/>
        <v>072-004</v>
      </c>
      <c r="E1452" s="604">
        <f t="shared" si="209"/>
        <v>58</v>
      </c>
      <c r="F1452" s="32">
        <f>INDEX('Project Pipeline'!$B$8:$B$130,MATCH($B1452,'Project Pipeline'!$A$7:$A$130,0),1)</f>
        <v>15000</v>
      </c>
      <c r="G1452" s="32">
        <f>INDEX('Project Pipeline'!$B$8:$B$130,MATCH($B1452,'Project Pipeline'!$A$7:$A$130,0)+3,1)*12</f>
        <v>6000</v>
      </c>
      <c r="H1452" s="7">
        <f>(INDEX('Project Pipeline'!$B$8:$B$130,MATCH($B1452,'Project Pipeline'!$A$7:$A$130,0)+6,1)*INDEX('Project Pipeline'!$B$8:$B$130,MATCH($B1452,'Project Pipeline'!$A$7:$A$130,0)+13,1)+INDEX('Project Pipeline'!$B$8:$B$130,MATCH($B1452,'Project Pipeline'!$A$7:$A$130,0)+7,1)*(INDEX('Project Pipeline'!$B$8:$B$130,MATCH($B1452,'Project Pipeline'!$A$7:$A$130,0)+14,1)-INDEX('Project Pipeline'!$B$8:$B$130,MATCH($B1452,'Project Pipeline'!$A$7:$A$130,0)+13,1)))/INDEX('Project Pipeline'!$B$8:$B$130,MATCH($B1452,'Project Pipeline'!$A$7:$A$130,0)+14,1)</f>
        <v>0.75</v>
      </c>
      <c r="I1452" s="6">
        <f>INDEX('Project Pipeline'!$B$8:$B$130,MATCH($B1452,'Project Pipeline'!$A$7:$A$130,0)+13,1)</f>
        <v>71.513178015521419</v>
      </c>
      <c r="J1452" s="6">
        <f>INDEX('Project Pipeline'!$B$8:$B$130,MATCH($B1452,'Project Pipeline'!$A$7:$A$130,0)+14,1)</f>
        <v>96</v>
      </c>
    </row>
    <row r="1453" spans="1:10" x14ac:dyDescent="0.2">
      <c r="A1453" s="604">
        <f t="shared" si="210"/>
        <v>72</v>
      </c>
      <c r="B1453" s="604" t="s">
        <v>463</v>
      </c>
      <c r="C1453" s="2">
        <f t="shared" si="211"/>
        <v>5</v>
      </c>
      <c r="D1453" s="28" t="str">
        <f t="shared" si="206"/>
        <v>072-005</v>
      </c>
      <c r="E1453" s="604">
        <f t="shared" si="209"/>
        <v>59</v>
      </c>
      <c r="F1453" s="32">
        <f>INDEX('Project Pipeline'!$B$8:$B$130,MATCH($B1453,'Project Pipeline'!$A$7:$A$130,0),1)</f>
        <v>20000</v>
      </c>
      <c r="G1453" s="32">
        <f>INDEX('Project Pipeline'!$B$8:$B$130,MATCH($B1453,'Project Pipeline'!$A$7:$A$130,0)+3,1)*12</f>
        <v>30000</v>
      </c>
      <c r="H1453" s="7">
        <f>(INDEX('Project Pipeline'!$B$8:$B$130,MATCH($B1453,'Project Pipeline'!$A$7:$A$130,0)+6,1)*INDEX('Project Pipeline'!$B$8:$B$130,MATCH($B1453,'Project Pipeline'!$A$7:$A$130,0)+13,1)+INDEX('Project Pipeline'!$B$8:$B$130,MATCH($B1453,'Project Pipeline'!$A$7:$A$130,0)+7,1)*(INDEX('Project Pipeline'!$B$8:$B$130,MATCH($B1453,'Project Pipeline'!$A$7:$A$130,0)+14,1)-INDEX('Project Pipeline'!$B$8:$B$130,MATCH($B1453,'Project Pipeline'!$A$7:$A$130,0)+13,1)))/INDEX('Project Pipeline'!$B$8:$B$130,MATCH($B1453,'Project Pipeline'!$A$7:$A$130,0)+14,1)</f>
        <v>0.75</v>
      </c>
      <c r="I1453" s="6">
        <f>INDEX('Project Pipeline'!$B$8:$B$130,MATCH($B1453,'Project Pipeline'!$A$7:$A$130,0)+13,1)</f>
        <v>28.691659673197091</v>
      </c>
      <c r="J1453" s="6">
        <f>INDEX('Project Pipeline'!$B$8:$B$130,MATCH($B1453,'Project Pipeline'!$A$7:$A$130,0)+14,1)</f>
        <v>60</v>
      </c>
    </row>
    <row r="1454" spans="1:10" x14ac:dyDescent="0.2">
      <c r="A1454" s="604">
        <f t="shared" si="210"/>
        <v>72</v>
      </c>
      <c r="B1454" s="604" t="s">
        <v>463</v>
      </c>
      <c r="C1454" s="2">
        <f t="shared" si="211"/>
        <v>6</v>
      </c>
      <c r="D1454" s="28" t="str">
        <f t="shared" si="206"/>
        <v>072-006</v>
      </c>
      <c r="E1454" s="604">
        <f t="shared" si="209"/>
        <v>59</v>
      </c>
      <c r="F1454" s="32">
        <f>INDEX('Project Pipeline'!$B$8:$B$130,MATCH($B1454,'Project Pipeline'!$A$7:$A$130,0),1)</f>
        <v>20000</v>
      </c>
      <c r="G1454" s="32">
        <f>INDEX('Project Pipeline'!$B$8:$B$130,MATCH($B1454,'Project Pipeline'!$A$7:$A$130,0)+3,1)*12</f>
        <v>30000</v>
      </c>
      <c r="H1454" s="7">
        <f>(INDEX('Project Pipeline'!$B$8:$B$130,MATCH($B1454,'Project Pipeline'!$A$7:$A$130,0)+6,1)*INDEX('Project Pipeline'!$B$8:$B$130,MATCH($B1454,'Project Pipeline'!$A$7:$A$130,0)+13,1)+INDEX('Project Pipeline'!$B$8:$B$130,MATCH($B1454,'Project Pipeline'!$A$7:$A$130,0)+7,1)*(INDEX('Project Pipeline'!$B$8:$B$130,MATCH($B1454,'Project Pipeline'!$A$7:$A$130,0)+14,1)-INDEX('Project Pipeline'!$B$8:$B$130,MATCH($B1454,'Project Pipeline'!$A$7:$A$130,0)+13,1)))/INDEX('Project Pipeline'!$B$8:$B$130,MATCH($B1454,'Project Pipeline'!$A$7:$A$130,0)+14,1)</f>
        <v>0.75</v>
      </c>
      <c r="I1454" s="6">
        <f>INDEX('Project Pipeline'!$B$8:$B$130,MATCH($B1454,'Project Pipeline'!$A$7:$A$130,0)+13,1)</f>
        <v>28.691659673197091</v>
      </c>
      <c r="J1454" s="6">
        <f>INDEX('Project Pipeline'!$B$8:$B$130,MATCH($B1454,'Project Pipeline'!$A$7:$A$130,0)+14,1)</f>
        <v>60</v>
      </c>
    </row>
    <row r="1455" spans="1:10" x14ac:dyDescent="0.2">
      <c r="A1455" s="604">
        <f t="shared" si="210"/>
        <v>72</v>
      </c>
      <c r="B1455" s="604" t="s">
        <v>463</v>
      </c>
      <c r="C1455" s="2">
        <f t="shared" si="211"/>
        <v>7</v>
      </c>
      <c r="D1455" s="28" t="str">
        <f t="shared" si="206"/>
        <v>072-007</v>
      </c>
      <c r="E1455" s="604">
        <f t="shared" si="209"/>
        <v>60</v>
      </c>
      <c r="F1455" s="32">
        <f>INDEX('Project Pipeline'!$B$8:$B$130,MATCH($B1455,'Project Pipeline'!$A$7:$A$130,0),1)</f>
        <v>20000</v>
      </c>
      <c r="G1455" s="32">
        <f>INDEX('Project Pipeline'!$B$8:$B$130,MATCH($B1455,'Project Pipeline'!$A$7:$A$130,0)+3,1)*12</f>
        <v>30000</v>
      </c>
      <c r="H1455" s="7">
        <f>(INDEX('Project Pipeline'!$B$8:$B$130,MATCH($B1455,'Project Pipeline'!$A$7:$A$130,0)+6,1)*INDEX('Project Pipeline'!$B$8:$B$130,MATCH($B1455,'Project Pipeline'!$A$7:$A$130,0)+13,1)+INDEX('Project Pipeline'!$B$8:$B$130,MATCH($B1455,'Project Pipeline'!$A$7:$A$130,0)+7,1)*(INDEX('Project Pipeline'!$B$8:$B$130,MATCH($B1455,'Project Pipeline'!$A$7:$A$130,0)+14,1)-INDEX('Project Pipeline'!$B$8:$B$130,MATCH($B1455,'Project Pipeline'!$A$7:$A$130,0)+13,1)))/INDEX('Project Pipeline'!$B$8:$B$130,MATCH($B1455,'Project Pipeline'!$A$7:$A$130,0)+14,1)</f>
        <v>0.75</v>
      </c>
      <c r="I1455" s="6">
        <f>INDEX('Project Pipeline'!$B$8:$B$130,MATCH($B1455,'Project Pipeline'!$A$7:$A$130,0)+13,1)</f>
        <v>28.691659673197091</v>
      </c>
      <c r="J1455" s="6">
        <f>INDEX('Project Pipeline'!$B$8:$B$130,MATCH($B1455,'Project Pipeline'!$A$7:$A$130,0)+14,1)</f>
        <v>60</v>
      </c>
    </row>
    <row r="1456" spans="1:10" x14ac:dyDescent="0.2">
      <c r="A1456" s="604">
        <f t="shared" si="210"/>
        <v>72</v>
      </c>
      <c r="B1456" s="604" t="s">
        <v>463</v>
      </c>
      <c r="C1456" s="2">
        <f t="shared" si="211"/>
        <v>8</v>
      </c>
      <c r="D1456" s="28" t="str">
        <f t="shared" si="206"/>
        <v>072-008</v>
      </c>
      <c r="E1456" s="604">
        <f t="shared" si="209"/>
        <v>60</v>
      </c>
      <c r="F1456" s="32">
        <f>INDEX('Project Pipeline'!$B$8:$B$130,MATCH($B1456,'Project Pipeline'!$A$7:$A$130,0),1)</f>
        <v>20000</v>
      </c>
      <c r="G1456" s="32">
        <f>INDEX('Project Pipeline'!$B$8:$B$130,MATCH($B1456,'Project Pipeline'!$A$7:$A$130,0)+3,1)*12</f>
        <v>30000</v>
      </c>
      <c r="H1456" s="7">
        <f>(INDEX('Project Pipeline'!$B$8:$B$130,MATCH($B1456,'Project Pipeline'!$A$7:$A$130,0)+6,1)*INDEX('Project Pipeline'!$B$8:$B$130,MATCH($B1456,'Project Pipeline'!$A$7:$A$130,0)+13,1)+INDEX('Project Pipeline'!$B$8:$B$130,MATCH($B1456,'Project Pipeline'!$A$7:$A$130,0)+7,1)*(INDEX('Project Pipeline'!$B$8:$B$130,MATCH($B1456,'Project Pipeline'!$A$7:$A$130,0)+14,1)-INDEX('Project Pipeline'!$B$8:$B$130,MATCH($B1456,'Project Pipeline'!$A$7:$A$130,0)+13,1)))/INDEX('Project Pipeline'!$B$8:$B$130,MATCH($B1456,'Project Pipeline'!$A$7:$A$130,0)+14,1)</f>
        <v>0.75</v>
      </c>
      <c r="I1456" s="6">
        <f>INDEX('Project Pipeline'!$B$8:$B$130,MATCH($B1456,'Project Pipeline'!$A$7:$A$130,0)+13,1)</f>
        <v>28.691659673197091</v>
      </c>
      <c r="J1456" s="6">
        <f>INDEX('Project Pipeline'!$B$8:$B$130,MATCH($B1456,'Project Pipeline'!$A$7:$A$130,0)+14,1)</f>
        <v>60</v>
      </c>
    </row>
    <row r="1457" spans="1:10" x14ac:dyDescent="0.2">
      <c r="A1457" s="604">
        <f t="shared" si="210"/>
        <v>72</v>
      </c>
      <c r="B1457" s="604" t="s">
        <v>464</v>
      </c>
      <c r="C1457" s="2">
        <f t="shared" si="211"/>
        <v>9</v>
      </c>
      <c r="D1457" s="28" t="str">
        <f t="shared" si="206"/>
        <v>072-009</v>
      </c>
      <c r="E1457" s="604">
        <f t="shared" si="209"/>
        <v>51</v>
      </c>
      <c r="F1457" s="32">
        <f>INDEX('Project Pipeline'!$B$8:$B$130,MATCH($B1457,'Project Pipeline'!$A$7:$A$130,0),1)</f>
        <v>10000</v>
      </c>
      <c r="G1457" s="32">
        <f>INDEX('Project Pipeline'!$B$8:$B$130,MATCH($B1457,'Project Pipeline'!$A$7:$A$130,0)+3,1)*12</f>
        <v>4800</v>
      </c>
      <c r="H1457" s="7">
        <f>(INDEX('Project Pipeline'!$B$8:$B$130,MATCH($B1457,'Project Pipeline'!$A$7:$A$130,0)+6,1)*INDEX('Project Pipeline'!$B$8:$B$130,MATCH($B1457,'Project Pipeline'!$A$7:$A$130,0)+13,1)+INDEX('Project Pipeline'!$B$8:$B$130,MATCH($B1457,'Project Pipeline'!$A$7:$A$130,0)+7,1)*(INDEX('Project Pipeline'!$B$8:$B$130,MATCH($B1457,'Project Pipeline'!$A$7:$A$130,0)+14,1)-INDEX('Project Pipeline'!$B$8:$B$130,MATCH($B1457,'Project Pipeline'!$A$7:$A$130,0)+13,1)))/INDEX('Project Pipeline'!$B$8:$B$130,MATCH($B1457,'Project Pipeline'!$A$7:$A$130,0)+14,1)</f>
        <v>0.75</v>
      </c>
      <c r="I1457" s="6">
        <f>INDEX('Project Pipeline'!$B$8:$B$130,MATCH($B1457,'Project Pipeline'!$A$7:$A$130,0)+13,1)</f>
        <v>57.680135957776329</v>
      </c>
      <c r="J1457" s="6">
        <f>INDEX('Project Pipeline'!$B$8:$B$130,MATCH($B1457,'Project Pipeline'!$A$7:$A$130,0)+14,1)</f>
        <v>60</v>
      </c>
    </row>
    <row r="1458" spans="1:10" x14ac:dyDescent="0.2">
      <c r="A1458" s="604">
        <f t="shared" si="210"/>
        <v>72</v>
      </c>
      <c r="B1458" s="604" t="s">
        <v>464</v>
      </c>
      <c r="C1458" s="2">
        <f t="shared" si="211"/>
        <v>10</v>
      </c>
      <c r="D1458" s="28" t="str">
        <f t="shared" si="206"/>
        <v>072-010</v>
      </c>
      <c r="E1458" s="604">
        <f t="shared" si="209"/>
        <v>54</v>
      </c>
      <c r="F1458" s="32">
        <f>INDEX('Project Pipeline'!$B$8:$B$130,MATCH($B1458,'Project Pipeline'!$A$7:$A$130,0),1)</f>
        <v>10000</v>
      </c>
      <c r="G1458" s="32">
        <f>INDEX('Project Pipeline'!$B$8:$B$130,MATCH($B1458,'Project Pipeline'!$A$7:$A$130,0)+3,1)*12</f>
        <v>4800</v>
      </c>
      <c r="H1458" s="7">
        <f>(INDEX('Project Pipeline'!$B$8:$B$130,MATCH($B1458,'Project Pipeline'!$A$7:$A$130,0)+6,1)*INDEX('Project Pipeline'!$B$8:$B$130,MATCH($B1458,'Project Pipeline'!$A$7:$A$130,0)+13,1)+INDEX('Project Pipeline'!$B$8:$B$130,MATCH($B1458,'Project Pipeline'!$A$7:$A$130,0)+7,1)*(INDEX('Project Pipeline'!$B$8:$B$130,MATCH($B1458,'Project Pipeline'!$A$7:$A$130,0)+14,1)-INDEX('Project Pipeline'!$B$8:$B$130,MATCH($B1458,'Project Pipeline'!$A$7:$A$130,0)+13,1)))/INDEX('Project Pipeline'!$B$8:$B$130,MATCH($B1458,'Project Pipeline'!$A$7:$A$130,0)+14,1)</f>
        <v>0.75</v>
      </c>
      <c r="I1458" s="6">
        <f>INDEX('Project Pipeline'!$B$8:$B$130,MATCH($B1458,'Project Pipeline'!$A$7:$A$130,0)+13,1)</f>
        <v>57.680135957776329</v>
      </c>
      <c r="J1458" s="6">
        <f>INDEX('Project Pipeline'!$B$8:$B$130,MATCH($B1458,'Project Pipeline'!$A$7:$A$130,0)+14,1)</f>
        <v>60</v>
      </c>
    </row>
    <row r="1459" spans="1:10" x14ac:dyDescent="0.2">
      <c r="A1459" s="604">
        <f t="shared" si="210"/>
        <v>72</v>
      </c>
      <c r="B1459" s="604" t="s">
        <v>464</v>
      </c>
      <c r="C1459" s="2">
        <f t="shared" si="211"/>
        <v>11</v>
      </c>
      <c r="D1459" s="28" t="str">
        <f t="shared" si="206"/>
        <v>072-011</v>
      </c>
      <c r="E1459" s="604">
        <f t="shared" si="209"/>
        <v>57</v>
      </c>
      <c r="F1459" s="32">
        <f>INDEX('Project Pipeline'!$B$8:$B$130,MATCH($B1459,'Project Pipeline'!$A$7:$A$130,0),1)</f>
        <v>10000</v>
      </c>
      <c r="G1459" s="32">
        <f>INDEX('Project Pipeline'!$B$8:$B$130,MATCH($B1459,'Project Pipeline'!$A$7:$A$130,0)+3,1)*12</f>
        <v>4800</v>
      </c>
      <c r="H1459" s="7">
        <f>(INDEX('Project Pipeline'!$B$8:$B$130,MATCH($B1459,'Project Pipeline'!$A$7:$A$130,0)+6,1)*INDEX('Project Pipeline'!$B$8:$B$130,MATCH($B1459,'Project Pipeline'!$A$7:$A$130,0)+13,1)+INDEX('Project Pipeline'!$B$8:$B$130,MATCH($B1459,'Project Pipeline'!$A$7:$A$130,0)+7,1)*(INDEX('Project Pipeline'!$B$8:$B$130,MATCH($B1459,'Project Pipeline'!$A$7:$A$130,0)+14,1)-INDEX('Project Pipeline'!$B$8:$B$130,MATCH($B1459,'Project Pipeline'!$A$7:$A$130,0)+13,1)))/INDEX('Project Pipeline'!$B$8:$B$130,MATCH($B1459,'Project Pipeline'!$A$7:$A$130,0)+14,1)</f>
        <v>0.75</v>
      </c>
      <c r="I1459" s="6">
        <f>INDEX('Project Pipeline'!$B$8:$B$130,MATCH($B1459,'Project Pipeline'!$A$7:$A$130,0)+13,1)</f>
        <v>57.680135957776329</v>
      </c>
      <c r="J1459" s="6">
        <f>INDEX('Project Pipeline'!$B$8:$B$130,MATCH($B1459,'Project Pipeline'!$A$7:$A$130,0)+14,1)</f>
        <v>60</v>
      </c>
    </row>
    <row r="1460" spans="1:10" x14ac:dyDescent="0.2">
      <c r="A1460" s="604">
        <f t="shared" si="210"/>
        <v>72</v>
      </c>
      <c r="B1460" s="604" t="s">
        <v>464</v>
      </c>
      <c r="C1460" s="2">
        <f t="shared" si="211"/>
        <v>12</v>
      </c>
      <c r="D1460" s="28" t="str">
        <f t="shared" si="206"/>
        <v>072-012</v>
      </c>
      <c r="E1460" s="604">
        <f t="shared" si="209"/>
        <v>60</v>
      </c>
      <c r="F1460" s="32">
        <f>INDEX('Project Pipeline'!$B$8:$B$130,MATCH($B1460,'Project Pipeline'!$A$7:$A$130,0),1)</f>
        <v>10000</v>
      </c>
      <c r="G1460" s="32">
        <f>INDEX('Project Pipeline'!$B$8:$B$130,MATCH($B1460,'Project Pipeline'!$A$7:$A$130,0)+3,1)*12</f>
        <v>4800</v>
      </c>
      <c r="H1460" s="7">
        <f>(INDEX('Project Pipeline'!$B$8:$B$130,MATCH($B1460,'Project Pipeline'!$A$7:$A$130,0)+6,1)*INDEX('Project Pipeline'!$B$8:$B$130,MATCH($B1460,'Project Pipeline'!$A$7:$A$130,0)+13,1)+INDEX('Project Pipeline'!$B$8:$B$130,MATCH($B1460,'Project Pipeline'!$A$7:$A$130,0)+7,1)*(INDEX('Project Pipeline'!$B$8:$B$130,MATCH($B1460,'Project Pipeline'!$A$7:$A$130,0)+14,1)-INDEX('Project Pipeline'!$B$8:$B$130,MATCH($B1460,'Project Pipeline'!$A$7:$A$130,0)+13,1)))/INDEX('Project Pipeline'!$B$8:$B$130,MATCH($B1460,'Project Pipeline'!$A$7:$A$130,0)+14,1)</f>
        <v>0.75</v>
      </c>
      <c r="I1460" s="6">
        <f>INDEX('Project Pipeline'!$B$8:$B$130,MATCH($B1460,'Project Pipeline'!$A$7:$A$130,0)+13,1)</f>
        <v>57.680135957776329</v>
      </c>
      <c r="J1460" s="6">
        <f>INDEX('Project Pipeline'!$B$8:$B$130,MATCH($B1460,'Project Pipeline'!$A$7:$A$130,0)+14,1)</f>
        <v>60</v>
      </c>
    </row>
    <row r="1461" spans="1:10" x14ac:dyDescent="0.2">
      <c r="A1461" s="604">
        <f t="shared" si="210"/>
        <v>72</v>
      </c>
      <c r="B1461" s="604" t="s">
        <v>14</v>
      </c>
      <c r="C1461" s="2">
        <f t="shared" si="211"/>
        <v>13</v>
      </c>
      <c r="D1461" s="28" t="str">
        <f t="shared" si="206"/>
        <v>072-013</v>
      </c>
      <c r="E1461" s="604">
        <f t="shared" si="209"/>
        <v>51</v>
      </c>
      <c r="F1461" s="32">
        <f>INDEX('Project Pipeline'!$B$8:$B$130,MATCH($B1461,'Project Pipeline'!$A$7:$A$130,0),1)</f>
        <v>2000</v>
      </c>
      <c r="G1461" s="32">
        <f>INDEX('Project Pipeline'!$B$8:$B$130,MATCH($B1461,'Project Pipeline'!$A$7:$A$130,0)+3,1)*12</f>
        <v>2400</v>
      </c>
      <c r="H1461" s="7">
        <f>(INDEX('Project Pipeline'!$B$8:$B$130,MATCH($B1461,'Project Pipeline'!$A$7:$A$130,0)+6,1)*INDEX('Project Pipeline'!$B$8:$B$130,MATCH($B1461,'Project Pipeline'!$A$7:$A$130,0)+13,1)+INDEX('Project Pipeline'!$B$8:$B$130,MATCH($B1461,'Project Pipeline'!$A$7:$A$130,0)+7,1)*(INDEX('Project Pipeline'!$B$8:$B$130,MATCH($B1461,'Project Pipeline'!$A$7:$A$130,0)+14,1)-INDEX('Project Pipeline'!$B$8:$B$130,MATCH($B1461,'Project Pipeline'!$A$7:$A$130,0)+13,1)))/INDEX('Project Pipeline'!$B$8:$B$130,MATCH($B1461,'Project Pipeline'!$A$7:$A$130,0)+14,1)</f>
        <v>0.75</v>
      </c>
      <c r="I1461" s="6">
        <f>INDEX('Project Pipeline'!$B$8:$B$130,MATCH($B1461,'Project Pipeline'!$A$7:$A$130,0)+13,1)</f>
        <v>21.124739598583997</v>
      </c>
      <c r="J1461" s="6">
        <f>INDEX('Project Pipeline'!$B$8:$B$130,MATCH($B1461,'Project Pipeline'!$A$7:$A$130,0)+14,1)</f>
        <v>60</v>
      </c>
    </row>
    <row r="1462" spans="1:10" x14ac:dyDescent="0.2">
      <c r="A1462" s="604">
        <f t="shared" si="210"/>
        <v>72</v>
      </c>
      <c r="B1462" s="604" t="s">
        <v>14</v>
      </c>
      <c r="C1462" s="2">
        <f t="shared" si="211"/>
        <v>14</v>
      </c>
      <c r="D1462" s="28" t="str">
        <f t="shared" si="206"/>
        <v>072-014</v>
      </c>
      <c r="E1462" s="604">
        <f t="shared" si="209"/>
        <v>53</v>
      </c>
      <c r="F1462" s="32">
        <f>INDEX('Project Pipeline'!$B$8:$B$130,MATCH($B1462,'Project Pipeline'!$A$7:$A$130,0),1)</f>
        <v>2000</v>
      </c>
      <c r="G1462" s="32">
        <f>INDEX('Project Pipeline'!$B$8:$B$130,MATCH($B1462,'Project Pipeline'!$A$7:$A$130,0)+3,1)*12</f>
        <v>2400</v>
      </c>
      <c r="H1462" s="7">
        <f>(INDEX('Project Pipeline'!$B$8:$B$130,MATCH($B1462,'Project Pipeline'!$A$7:$A$130,0)+6,1)*INDEX('Project Pipeline'!$B$8:$B$130,MATCH($B1462,'Project Pipeline'!$A$7:$A$130,0)+13,1)+INDEX('Project Pipeline'!$B$8:$B$130,MATCH($B1462,'Project Pipeline'!$A$7:$A$130,0)+7,1)*(INDEX('Project Pipeline'!$B$8:$B$130,MATCH($B1462,'Project Pipeline'!$A$7:$A$130,0)+14,1)-INDEX('Project Pipeline'!$B$8:$B$130,MATCH($B1462,'Project Pipeline'!$A$7:$A$130,0)+13,1)))/INDEX('Project Pipeline'!$B$8:$B$130,MATCH($B1462,'Project Pipeline'!$A$7:$A$130,0)+14,1)</f>
        <v>0.75</v>
      </c>
      <c r="I1462" s="6">
        <f>INDEX('Project Pipeline'!$B$8:$B$130,MATCH($B1462,'Project Pipeline'!$A$7:$A$130,0)+13,1)</f>
        <v>21.124739598583997</v>
      </c>
      <c r="J1462" s="6">
        <f>INDEX('Project Pipeline'!$B$8:$B$130,MATCH($B1462,'Project Pipeline'!$A$7:$A$130,0)+14,1)</f>
        <v>60</v>
      </c>
    </row>
    <row r="1463" spans="1:10" x14ac:dyDescent="0.2">
      <c r="A1463" s="604">
        <f t="shared" si="210"/>
        <v>72</v>
      </c>
      <c r="B1463" s="604" t="s">
        <v>14</v>
      </c>
      <c r="C1463" s="2">
        <f t="shared" si="211"/>
        <v>15</v>
      </c>
      <c r="D1463" s="28" t="str">
        <f t="shared" si="206"/>
        <v>072-015</v>
      </c>
      <c r="E1463" s="604">
        <f t="shared" si="209"/>
        <v>55</v>
      </c>
      <c r="F1463" s="32">
        <f>INDEX('Project Pipeline'!$B$8:$B$130,MATCH($B1463,'Project Pipeline'!$A$7:$A$130,0),1)</f>
        <v>2000</v>
      </c>
      <c r="G1463" s="32">
        <f>INDEX('Project Pipeline'!$B$8:$B$130,MATCH($B1463,'Project Pipeline'!$A$7:$A$130,0)+3,1)*12</f>
        <v>2400</v>
      </c>
      <c r="H1463" s="7">
        <f>(INDEX('Project Pipeline'!$B$8:$B$130,MATCH($B1463,'Project Pipeline'!$A$7:$A$130,0)+6,1)*INDEX('Project Pipeline'!$B$8:$B$130,MATCH($B1463,'Project Pipeline'!$A$7:$A$130,0)+13,1)+INDEX('Project Pipeline'!$B$8:$B$130,MATCH($B1463,'Project Pipeline'!$A$7:$A$130,0)+7,1)*(INDEX('Project Pipeline'!$B$8:$B$130,MATCH($B1463,'Project Pipeline'!$A$7:$A$130,0)+14,1)-INDEX('Project Pipeline'!$B$8:$B$130,MATCH($B1463,'Project Pipeline'!$A$7:$A$130,0)+13,1)))/INDEX('Project Pipeline'!$B$8:$B$130,MATCH($B1463,'Project Pipeline'!$A$7:$A$130,0)+14,1)</f>
        <v>0.75</v>
      </c>
      <c r="I1463" s="6">
        <f>INDEX('Project Pipeline'!$B$8:$B$130,MATCH($B1463,'Project Pipeline'!$A$7:$A$130,0)+13,1)</f>
        <v>21.124739598583997</v>
      </c>
      <c r="J1463" s="6">
        <f>INDEX('Project Pipeline'!$B$8:$B$130,MATCH($B1463,'Project Pipeline'!$A$7:$A$130,0)+14,1)</f>
        <v>60</v>
      </c>
    </row>
    <row r="1464" spans="1:10" x14ac:dyDescent="0.2">
      <c r="A1464" s="604">
        <f t="shared" si="210"/>
        <v>72</v>
      </c>
      <c r="B1464" s="604" t="s">
        <v>14</v>
      </c>
      <c r="C1464" s="2">
        <f t="shared" si="211"/>
        <v>16</v>
      </c>
      <c r="D1464" s="28" t="str">
        <f t="shared" si="206"/>
        <v>072-016</v>
      </c>
      <c r="E1464" s="604">
        <f t="shared" si="209"/>
        <v>57</v>
      </c>
      <c r="F1464" s="32">
        <f>INDEX('Project Pipeline'!$B$8:$B$130,MATCH($B1464,'Project Pipeline'!$A$7:$A$130,0),1)</f>
        <v>2000</v>
      </c>
      <c r="G1464" s="32">
        <f>INDEX('Project Pipeline'!$B$8:$B$130,MATCH($B1464,'Project Pipeline'!$A$7:$A$130,0)+3,1)*12</f>
        <v>2400</v>
      </c>
      <c r="H1464" s="7">
        <f>(INDEX('Project Pipeline'!$B$8:$B$130,MATCH($B1464,'Project Pipeline'!$A$7:$A$130,0)+6,1)*INDEX('Project Pipeline'!$B$8:$B$130,MATCH($B1464,'Project Pipeline'!$A$7:$A$130,0)+13,1)+INDEX('Project Pipeline'!$B$8:$B$130,MATCH($B1464,'Project Pipeline'!$A$7:$A$130,0)+7,1)*(INDEX('Project Pipeline'!$B$8:$B$130,MATCH($B1464,'Project Pipeline'!$A$7:$A$130,0)+14,1)-INDEX('Project Pipeline'!$B$8:$B$130,MATCH($B1464,'Project Pipeline'!$A$7:$A$130,0)+13,1)))/INDEX('Project Pipeline'!$B$8:$B$130,MATCH($B1464,'Project Pipeline'!$A$7:$A$130,0)+14,1)</f>
        <v>0.75</v>
      </c>
      <c r="I1464" s="6">
        <f>INDEX('Project Pipeline'!$B$8:$B$130,MATCH($B1464,'Project Pipeline'!$A$7:$A$130,0)+13,1)</f>
        <v>21.124739598583997</v>
      </c>
      <c r="J1464" s="6">
        <f>INDEX('Project Pipeline'!$B$8:$B$130,MATCH($B1464,'Project Pipeline'!$A$7:$A$130,0)+14,1)</f>
        <v>60</v>
      </c>
    </row>
    <row r="1465" spans="1:10" x14ac:dyDescent="0.2">
      <c r="A1465" s="604">
        <f t="shared" si="210"/>
        <v>72</v>
      </c>
      <c r="B1465" s="604" t="s">
        <v>14</v>
      </c>
      <c r="C1465" s="2">
        <f t="shared" si="211"/>
        <v>17</v>
      </c>
      <c r="D1465" s="28" t="str">
        <f t="shared" si="206"/>
        <v>072-017</v>
      </c>
      <c r="E1465" s="604">
        <f t="shared" si="209"/>
        <v>59</v>
      </c>
      <c r="F1465" s="32">
        <f>INDEX('Project Pipeline'!$B$8:$B$130,MATCH($B1465,'Project Pipeline'!$A$7:$A$130,0),1)</f>
        <v>2000</v>
      </c>
      <c r="G1465" s="32">
        <f>INDEX('Project Pipeline'!$B$8:$B$130,MATCH($B1465,'Project Pipeline'!$A$7:$A$130,0)+3,1)*12</f>
        <v>2400</v>
      </c>
      <c r="H1465" s="7">
        <f>(INDEX('Project Pipeline'!$B$8:$B$130,MATCH($B1465,'Project Pipeline'!$A$7:$A$130,0)+6,1)*INDEX('Project Pipeline'!$B$8:$B$130,MATCH($B1465,'Project Pipeline'!$A$7:$A$130,0)+13,1)+INDEX('Project Pipeline'!$B$8:$B$130,MATCH($B1465,'Project Pipeline'!$A$7:$A$130,0)+7,1)*(INDEX('Project Pipeline'!$B$8:$B$130,MATCH($B1465,'Project Pipeline'!$A$7:$A$130,0)+14,1)-INDEX('Project Pipeline'!$B$8:$B$130,MATCH($B1465,'Project Pipeline'!$A$7:$A$130,0)+13,1)))/INDEX('Project Pipeline'!$B$8:$B$130,MATCH($B1465,'Project Pipeline'!$A$7:$A$130,0)+14,1)</f>
        <v>0.75</v>
      </c>
      <c r="I1465" s="6">
        <f>INDEX('Project Pipeline'!$B$8:$B$130,MATCH($B1465,'Project Pipeline'!$A$7:$A$130,0)+13,1)</f>
        <v>21.124739598583997</v>
      </c>
      <c r="J1465" s="6">
        <f>INDEX('Project Pipeline'!$B$8:$B$130,MATCH($B1465,'Project Pipeline'!$A$7:$A$130,0)+14,1)</f>
        <v>60</v>
      </c>
    </row>
    <row r="1466" spans="1:10" x14ac:dyDescent="0.2">
      <c r="A1466" s="604">
        <f t="shared" si="210"/>
        <v>72</v>
      </c>
      <c r="B1466" s="604" t="s">
        <v>14</v>
      </c>
      <c r="C1466" s="2">
        <f t="shared" si="211"/>
        <v>18</v>
      </c>
      <c r="D1466" s="28" t="str">
        <f t="shared" si="206"/>
        <v>072-018</v>
      </c>
      <c r="E1466" s="604">
        <f t="shared" si="209"/>
        <v>61</v>
      </c>
      <c r="F1466" s="32">
        <f>INDEX('Project Pipeline'!$B$8:$B$130,MATCH($B1466,'Project Pipeline'!$A$7:$A$130,0),1)</f>
        <v>2000</v>
      </c>
      <c r="G1466" s="32">
        <f>INDEX('Project Pipeline'!$B$8:$B$130,MATCH($B1466,'Project Pipeline'!$A$7:$A$130,0)+3,1)*12</f>
        <v>2400</v>
      </c>
      <c r="H1466" s="7">
        <f>(INDEX('Project Pipeline'!$B$8:$B$130,MATCH($B1466,'Project Pipeline'!$A$7:$A$130,0)+6,1)*INDEX('Project Pipeline'!$B$8:$B$130,MATCH($B1466,'Project Pipeline'!$A$7:$A$130,0)+13,1)+INDEX('Project Pipeline'!$B$8:$B$130,MATCH($B1466,'Project Pipeline'!$A$7:$A$130,0)+7,1)*(INDEX('Project Pipeline'!$B$8:$B$130,MATCH($B1466,'Project Pipeline'!$A$7:$A$130,0)+14,1)-INDEX('Project Pipeline'!$B$8:$B$130,MATCH($B1466,'Project Pipeline'!$A$7:$A$130,0)+13,1)))/INDEX('Project Pipeline'!$B$8:$B$130,MATCH($B1466,'Project Pipeline'!$A$7:$A$130,0)+14,1)</f>
        <v>0.75</v>
      </c>
      <c r="I1466" s="6">
        <f>INDEX('Project Pipeline'!$B$8:$B$130,MATCH($B1466,'Project Pipeline'!$A$7:$A$130,0)+13,1)</f>
        <v>21.124739598583997</v>
      </c>
      <c r="J1466" s="6">
        <f>INDEX('Project Pipeline'!$B$8:$B$130,MATCH($B1466,'Project Pipeline'!$A$7:$A$130,0)+14,1)</f>
        <v>60</v>
      </c>
    </row>
    <row r="1467" spans="1:10" x14ac:dyDescent="0.2">
      <c r="A1467" s="604">
        <f t="shared" si="210"/>
        <v>72</v>
      </c>
      <c r="B1467" s="604" t="s">
        <v>41</v>
      </c>
      <c r="C1467" s="2">
        <f t="shared" si="211"/>
        <v>19</v>
      </c>
      <c r="D1467" s="28" t="str">
        <f t="shared" si="206"/>
        <v>072-019</v>
      </c>
      <c r="E1467" s="604">
        <f t="shared" si="209"/>
        <v>55</v>
      </c>
      <c r="F1467" s="32">
        <f>INDEX('Project Pipeline'!$B$8:$B$130,MATCH($B1467,'Project Pipeline'!$A$7:$A$130,0),1)</f>
        <v>25000</v>
      </c>
      <c r="G1467" s="32">
        <f>INDEX('Project Pipeline'!$B$8:$B$130,MATCH($B1467,'Project Pipeline'!$A$7:$A$130,0)+3,1)*12</f>
        <v>24000</v>
      </c>
      <c r="H1467" s="7">
        <f>(INDEX('Project Pipeline'!$B$8:$B$130,MATCH($B1467,'Project Pipeline'!$A$7:$A$130,0)+6,1)*INDEX('Project Pipeline'!$B$8:$B$130,MATCH($B1467,'Project Pipeline'!$A$7:$A$130,0)+13,1)+INDEX('Project Pipeline'!$B$8:$B$130,MATCH($B1467,'Project Pipeline'!$A$7:$A$130,0)+7,1)*(INDEX('Project Pipeline'!$B$8:$B$130,MATCH($B1467,'Project Pipeline'!$A$7:$A$130,0)+14,1)-INDEX('Project Pipeline'!$B$8:$B$130,MATCH($B1467,'Project Pipeline'!$A$7:$A$130,0)+13,1)))/INDEX('Project Pipeline'!$B$8:$B$130,MATCH($B1467,'Project Pipeline'!$A$7:$A$130,0)+14,1)</f>
        <v>0.74999999999999989</v>
      </c>
      <c r="I1467" s="6">
        <f>INDEX('Project Pipeline'!$B$8:$B$130,MATCH($B1467,'Project Pipeline'!$A$7:$A$130,0)+13,1)</f>
        <v>26.772988721793375</v>
      </c>
      <c r="J1467" s="6">
        <f>INDEX('Project Pipeline'!$B$8:$B$130,MATCH($B1467,'Project Pipeline'!$A$7:$A$130,0)+14,1)</f>
        <v>120</v>
      </c>
    </row>
    <row r="1468" spans="1:10" x14ac:dyDescent="0.2">
      <c r="A1468" s="604">
        <f t="shared" si="210"/>
        <v>72</v>
      </c>
      <c r="B1468" s="604" t="s">
        <v>41</v>
      </c>
      <c r="C1468" s="2">
        <f t="shared" si="211"/>
        <v>20</v>
      </c>
      <c r="D1468" s="28" t="str">
        <f t="shared" si="206"/>
        <v>072-020</v>
      </c>
      <c r="E1468" s="604">
        <f t="shared" si="209"/>
        <v>61</v>
      </c>
      <c r="F1468" s="32">
        <f>INDEX('Project Pipeline'!$B$8:$B$130,MATCH($B1468,'Project Pipeline'!$A$7:$A$130,0),1)</f>
        <v>25000</v>
      </c>
      <c r="G1468" s="32">
        <f>INDEX('Project Pipeline'!$B$8:$B$130,MATCH($B1468,'Project Pipeline'!$A$7:$A$130,0)+3,1)*12</f>
        <v>24000</v>
      </c>
      <c r="H1468" s="7">
        <f>(INDEX('Project Pipeline'!$B$8:$B$130,MATCH($B1468,'Project Pipeline'!$A$7:$A$130,0)+6,1)*INDEX('Project Pipeline'!$B$8:$B$130,MATCH($B1468,'Project Pipeline'!$A$7:$A$130,0)+13,1)+INDEX('Project Pipeline'!$B$8:$B$130,MATCH($B1468,'Project Pipeline'!$A$7:$A$130,0)+7,1)*(INDEX('Project Pipeline'!$B$8:$B$130,MATCH($B1468,'Project Pipeline'!$A$7:$A$130,0)+14,1)-INDEX('Project Pipeline'!$B$8:$B$130,MATCH($B1468,'Project Pipeline'!$A$7:$A$130,0)+13,1)))/INDEX('Project Pipeline'!$B$8:$B$130,MATCH($B1468,'Project Pipeline'!$A$7:$A$130,0)+14,1)</f>
        <v>0.74999999999999989</v>
      </c>
      <c r="I1468" s="6">
        <f>INDEX('Project Pipeline'!$B$8:$B$130,MATCH($B1468,'Project Pipeline'!$A$7:$A$130,0)+13,1)</f>
        <v>26.772988721793375</v>
      </c>
      <c r="J1468" s="6">
        <f>INDEX('Project Pipeline'!$B$8:$B$130,MATCH($B1468,'Project Pipeline'!$A$7:$A$130,0)+14,1)</f>
        <v>120</v>
      </c>
    </row>
    <row r="1469" spans="1:10" x14ac:dyDescent="0.2">
      <c r="A1469" s="604">
        <f>A1449+1</f>
        <v>73</v>
      </c>
      <c r="B1469" s="604" t="s">
        <v>15</v>
      </c>
      <c r="C1469" s="2">
        <v>1</v>
      </c>
      <c r="D1469" s="28" t="str">
        <f t="shared" si="206"/>
        <v>073-001</v>
      </c>
      <c r="E1469" s="604">
        <f t="shared" si="209"/>
        <v>49</v>
      </c>
      <c r="F1469" s="32">
        <f>INDEX('Project Pipeline'!$B$8:$B$130,MATCH($B1469,'Project Pipeline'!$A$7:$A$130,0),1)</f>
        <v>15000</v>
      </c>
      <c r="G1469" s="32">
        <f>INDEX('Project Pipeline'!$B$8:$B$130,MATCH($B1469,'Project Pipeline'!$A$7:$A$130,0)+3,1)*12</f>
        <v>6000</v>
      </c>
      <c r="H1469" s="7">
        <f>(INDEX('Project Pipeline'!$B$8:$B$130,MATCH($B1469,'Project Pipeline'!$A$7:$A$130,0)+6,1)*INDEX('Project Pipeline'!$B$8:$B$130,MATCH($B1469,'Project Pipeline'!$A$7:$A$130,0)+13,1)+INDEX('Project Pipeline'!$B$8:$B$130,MATCH($B1469,'Project Pipeline'!$A$7:$A$130,0)+7,1)*(INDEX('Project Pipeline'!$B$8:$B$130,MATCH($B1469,'Project Pipeline'!$A$7:$A$130,0)+14,1)-INDEX('Project Pipeline'!$B$8:$B$130,MATCH($B1469,'Project Pipeline'!$A$7:$A$130,0)+13,1)))/INDEX('Project Pipeline'!$B$8:$B$130,MATCH($B1469,'Project Pipeline'!$A$7:$A$130,0)+14,1)</f>
        <v>0.75</v>
      </c>
      <c r="I1469" s="6">
        <f>INDEX('Project Pipeline'!$B$8:$B$130,MATCH($B1469,'Project Pipeline'!$A$7:$A$130,0)+13,1)</f>
        <v>71.513178015521419</v>
      </c>
      <c r="J1469" s="6">
        <f>INDEX('Project Pipeline'!$B$8:$B$130,MATCH($B1469,'Project Pipeline'!$A$7:$A$130,0)+14,1)</f>
        <v>96</v>
      </c>
    </row>
    <row r="1470" spans="1:10" x14ac:dyDescent="0.2">
      <c r="A1470" s="604">
        <f t="shared" ref="A1470:A1488" si="212">A1450+1</f>
        <v>73</v>
      </c>
      <c r="B1470" s="604" t="s">
        <v>15</v>
      </c>
      <c r="C1470" s="2">
        <f t="shared" ref="C1470:C1488" si="213">C1469+1</f>
        <v>2</v>
      </c>
      <c r="D1470" s="28" t="str">
        <f t="shared" si="206"/>
        <v>073-002</v>
      </c>
      <c r="E1470" s="604">
        <f t="shared" si="209"/>
        <v>53</v>
      </c>
      <c r="F1470" s="32">
        <f>INDEX('Project Pipeline'!$B$8:$B$130,MATCH($B1470,'Project Pipeline'!$A$7:$A$130,0),1)</f>
        <v>15000</v>
      </c>
      <c r="G1470" s="32">
        <f>INDEX('Project Pipeline'!$B$8:$B$130,MATCH($B1470,'Project Pipeline'!$A$7:$A$130,0)+3,1)*12</f>
        <v>6000</v>
      </c>
      <c r="H1470" s="7">
        <f>(INDEX('Project Pipeline'!$B$8:$B$130,MATCH($B1470,'Project Pipeline'!$A$7:$A$130,0)+6,1)*INDEX('Project Pipeline'!$B$8:$B$130,MATCH($B1470,'Project Pipeline'!$A$7:$A$130,0)+13,1)+INDEX('Project Pipeline'!$B$8:$B$130,MATCH($B1470,'Project Pipeline'!$A$7:$A$130,0)+7,1)*(INDEX('Project Pipeline'!$B$8:$B$130,MATCH($B1470,'Project Pipeline'!$A$7:$A$130,0)+14,1)-INDEX('Project Pipeline'!$B$8:$B$130,MATCH($B1470,'Project Pipeline'!$A$7:$A$130,0)+13,1)))/INDEX('Project Pipeline'!$B$8:$B$130,MATCH($B1470,'Project Pipeline'!$A$7:$A$130,0)+14,1)</f>
        <v>0.75</v>
      </c>
      <c r="I1470" s="6">
        <f>INDEX('Project Pipeline'!$B$8:$B$130,MATCH($B1470,'Project Pipeline'!$A$7:$A$130,0)+13,1)</f>
        <v>71.513178015521419</v>
      </c>
      <c r="J1470" s="6">
        <f>INDEX('Project Pipeline'!$B$8:$B$130,MATCH($B1470,'Project Pipeline'!$A$7:$A$130,0)+14,1)</f>
        <v>96</v>
      </c>
    </row>
    <row r="1471" spans="1:10" x14ac:dyDescent="0.2">
      <c r="A1471" s="604">
        <f t="shared" si="212"/>
        <v>73</v>
      </c>
      <c r="B1471" s="604" t="s">
        <v>15</v>
      </c>
      <c r="C1471" s="2">
        <f t="shared" si="213"/>
        <v>3</v>
      </c>
      <c r="D1471" s="28" t="str">
        <f t="shared" si="206"/>
        <v>073-003</v>
      </c>
      <c r="E1471" s="604">
        <f t="shared" si="209"/>
        <v>56</v>
      </c>
      <c r="F1471" s="32">
        <f>INDEX('Project Pipeline'!$B$8:$B$130,MATCH($B1471,'Project Pipeline'!$A$7:$A$130,0),1)</f>
        <v>15000</v>
      </c>
      <c r="G1471" s="32">
        <f>INDEX('Project Pipeline'!$B$8:$B$130,MATCH($B1471,'Project Pipeline'!$A$7:$A$130,0)+3,1)*12</f>
        <v>6000</v>
      </c>
      <c r="H1471" s="7">
        <f>(INDEX('Project Pipeline'!$B$8:$B$130,MATCH($B1471,'Project Pipeline'!$A$7:$A$130,0)+6,1)*INDEX('Project Pipeline'!$B$8:$B$130,MATCH($B1471,'Project Pipeline'!$A$7:$A$130,0)+13,1)+INDEX('Project Pipeline'!$B$8:$B$130,MATCH($B1471,'Project Pipeline'!$A$7:$A$130,0)+7,1)*(INDEX('Project Pipeline'!$B$8:$B$130,MATCH($B1471,'Project Pipeline'!$A$7:$A$130,0)+14,1)-INDEX('Project Pipeline'!$B$8:$B$130,MATCH($B1471,'Project Pipeline'!$A$7:$A$130,0)+13,1)))/INDEX('Project Pipeline'!$B$8:$B$130,MATCH($B1471,'Project Pipeline'!$A$7:$A$130,0)+14,1)</f>
        <v>0.75</v>
      </c>
      <c r="I1471" s="6">
        <f>INDEX('Project Pipeline'!$B$8:$B$130,MATCH($B1471,'Project Pipeline'!$A$7:$A$130,0)+13,1)</f>
        <v>71.513178015521419</v>
      </c>
      <c r="J1471" s="6">
        <f>INDEX('Project Pipeline'!$B$8:$B$130,MATCH($B1471,'Project Pipeline'!$A$7:$A$130,0)+14,1)</f>
        <v>96</v>
      </c>
    </row>
    <row r="1472" spans="1:10" x14ac:dyDescent="0.2">
      <c r="A1472" s="604">
        <f t="shared" si="212"/>
        <v>73</v>
      </c>
      <c r="B1472" s="604" t="s">
        <v>15</v>
      </c>
      <c r="C1472" s="2">
        <f t="shared" si="213"/>
        <v>4</v>
      </c>
      <c r="D1472" s="28" t="str">
        <f t="shared" si="206"/>
        <v>073-004</v>
      </c>
      <c r="E1472" s="604">
        <f t="shared" si="209"/>
        <v>58</v>
      </c>
      <c r="F1472" s="32">
        <f>INDEX('Project Pipeline'!$B$8:$B$130,MATCH($B1472,'Project Pipeline'!$A$7:$A$130,0),1)</f>
        <v>15000</v>
      </c>
      <c r="G1472" s="32">
        <f>INDEX('Project Pipeline'!$B$8:$B$130,MATCH($B1472,'Project Pipeline'!$A$7:$A$130,0)+3,1)*12</f>
        <v>6000</v>
      </c>
      <c r="H1472" s="7">
        <f>(INDEX('Project Pipeline'!$B$8:$B$130,MATCH($B1472,'Project Pipeline'!$A$7:$A$130,0)+6,1)*INDEX('Project Pipeline'!$B$8:$B$130,MATCH($B1472,'Project Pipeline'!$A$7:$A$130,0)+13,1)+INDEX('Project Pipeline'!$B$8:$B$130,MATCH($B1472,'Project Pipeline'!$A$7:$A$130,0)+7,1)*(INDEX('Project Pipeline'!$B$8:$B$130,MATCH($B1472,'Project Pipeline'!$A$7:$A$130,0)+14,1)-INDEX('Project Pipeline'!$B$8:$B$130,MATCH($B1472,'Project Pipeline'!$A$7:$A$130,0)+13,1)))/INDEX('Project Pipeline'!$B$8:$B$130,MATCH($B1472,'Project Pipeline'!$A$7:$A$130,0)+14,1)</f>
        <v>0.75</v>
      </c>
      <c r="I1472" s="6">
        <f>INDEX('Project Pipeline'!$B$8:$B$130,MATCH($B1472,'Project Pipeline'!$A$7:$A$130,0)+13,1)</f>
        <v>71.513178015521419</v>
      </c>
      <c r="J1472" s="6">
        <f>INDEX('Project Pipeline'!$B$8:$B$130,MATCH($B1472,'Project Pipeline'!$A$7:$A$130,0)+14,1)</f>
        <v>96</v>
      </c>
    </row>
    <row r="1473" spans="1:10" x14ac:dyDescent="0.2">
      <c r="A1473" s="604">
        <f t="shared" si="212"/>
        <v>73</v>
      </c>
      <c r="B1473" s="604" t="s">
        <v>463</v>
      </c>
      <c r="C1473" s="2">
        <f t="shared" si="213"/>
        <v>5</v>
      </c>
      <c r="D1473" s="28" t="str">
        <f t="shared" si="206"/>
        <v>073-005</v>
      </c>
      <c r="E1473" s="604">
        <f t="shared" si="209"/>
        <v>59</v>
      </c>
      <c r="F1473" s="32">
        <f>INDEX('Project Pipeline'!$B$8:$B$130,MATCH($B1473,'Project Pipeline'!$A$7:$A$130,0),1)</f>
        <v>20000</v>
      </c>
      <c r="G1473" s="32">
        <f>INDEX('Project Pipeline'!$B$8:$B$130,MATCH($B1473,'Project Pipeline'!$A$7:$A$130,0)+3,1)*12</f>
        <v>30000</v>
      </c>
      <c r="H1473" s="7">
        <f>(INDEX('Project Pipeline'!$B$8:$B$130,MATCH($B1473,'Project Pipeline'!$A$7:$A$130,0)+6,1)*INDEX('Project Pipeline'!$B$8:$B$130,MATCH($B1473,'Project Pipeline'!$A$7:$A$130,0)+13,1)+INDEX('Project Pipeline'!$B$8:$B$130,MATCH($B1473,'Project Pipeline'!$A$7:$A$130,0)+7,1)*(INDEX('Project Pipeline'!$B$8:$B$130,MATCH($B1473,'Project Pipeline'!$A$7:$A$130,0)+14,1)-INDEX('Project Pipeline'!$B$8:$B$130,MATCH($B1473,'Project Pipeline'!$A$7:$A$130,0)+13,1)))/INDEX('Project Pipeline'!$B$8:$B$130,MATCH($B1473,'Project Pipeline'!$A$7:$A$130,0)+14,1)</f>
        <v>0.75</v>
      </c>
      <c r="I1473" s="6">
        <f>INDEX('Project Pipeline'!$B$8:$B$130,MATCH($B1473,'Project Pipeline'!$A$7:$A$130,0)+13,1)</f>
        <v>28.691659673197091</v>
      </c>
      <c r="J1473" s="6">
        <f>INDEX('Project Pipeline'!$B$8:$B$130,MATCH($B1473,'Project Pipeline'!$A$7:$A$130,0)+14,1)</f>
        <v>60</v>
      </c>
    </row>
    <row r="1474" spans="1:10" x14ac:dyDescent="0.2">
      <c r="A1474" s="604">
        <f t="shared" si="212"/>
        <v>73</v>
      </c>
      <c r="B1474" s="604" t="s">
        <v>463</v>
      </c>
      <c r="C1474" s="2">
        <f t="shared" si="213"/>
        <v>6</v>
      </c>
      <c r="D1474" s="28" t="str">
        <f t="shared" si="206"/>
        <v>073-006</v>
      </c>
      <c r="E1474" s="604">
        <f t="shared" si="209"/>
        <v>59</v>
      </c>
      <c r="F1474" s="32">
        <f>INDEX('Project Pipeline'!$B$8:$B$130,MATCH($B1474,'Project Pipeline'!$A$7:$A$130,0),1)</f>
        <v>20000</v>
      </c>
      <c r="G1474" s="32">
        <f>INDEX('Project Pipeline'!$B$8:$B$130,MATCH($B1474,'Project Pipeline'!$A$7:$A$130,0)+3,1)*12</f>
        <v>30000</v>
      </c>
      <c r="H1474" s="7">
        <f>(INDEX('Project Pipeline'!$B$8:$B$130,MATCH($B1474,'Project Pipeline'!$A$7:$A$130,0)+6,1)*INDEX('Project Pipeline'!$B$8:$B$130,MATCH($B1474,'Project Pipeline'!$A$7:$A$130,0)+13,1)+INDEX('Project Pipeline'!$B$8:$B$130,MATCH($B1474,'Project Pipeline'!$A$7:$A$130,0)+7,1)*(INDEX('Project Pipeline'!$B$8:$B$130,MATCH($B1474,'Project Pipeline'!$A$7:$A$130,0)+14,1)-INDEX('Project Pipeline'!$B$8:$B$130,MATCH($B1474,'Project Pipeline'!$A$7:$A$130,0)+13,1)))/INDEX('Project Pipeline'!$B$8:$B$130,MATCH($B1474,'Project Pipeline'!$A$7:$A$130,0)+14,1)</f>
        <v>0.75</v>
      </c>
      <c r="I1474" s="6">
        <f>INDEX('Project Pipeline'!$B$8:$B$130,MATCH($B1474,'Project Pipeline'!$A$7:$A$130,0)+13,1)</f>
        <v>28.691659673197091</v>
      </c>
      <c r="J1474" s="6">
        <f>INDEX('Project Pipeline'!$B$8:$B$130,MATCH($B1474,'Project Pipeline'!$A$7:$A$130,0)+14,1)</f>
        <v>60</v>
      </c>
    </row>
    <row r="1475" spans="1:10" x14ac:dyDescent="0.2">
      <c r="A1475" s="604">
        <f t="shared" si="212"/>
        <v>73</v>
      </c>
      <c r="B1475" s="604" t="s">
        <v>463</v>
      </c>
      <c r="C1475" s="2">
        <f t="shared" si="213"/>
        <v>7</v>
      </c>
      <c r="D1475" s="28" t="str">
        <f t="shared" si="206"/>
        <v>073-007</v>
      </c>
      <c r="E1475" s="604">
        <f t="shared" si="209"/>
        <v>60</v>
      </c>
      <c r="F1475" s="32">
        <f>INDEX('Project Pipeline'!$B$8:$B$130,MATCH($B1475,'Project Pipeline'!$A$7:$A$130,0),1)</f>
        <v>20000</v>
      </c>
      <c r="G1475" s="32">
        <f>INDEX('Project Pipeline'!$B$8:$B$130,MATCH($B1475,'Project Pipeline'!$A$7:$A$130,0)+3,1)*12</f>
        <v>30000</v>
      </c>
      <c r="H1475" s="7">
        <f>(INDEX('Project Pipeline'!$B$8:$B$130,MATCH($B1475,'Project Pipeline'!$A$7:$A$130,0)+6,1)*INDEX('Project Pipeline'!$B$8:$B$130,MATCH($B1475,'Project Pipeline'!$A$7:$A$130,0)+13,1)+INDEX('Project Pipeline'!$B$8:$B$130,MATCH($B1475,'Project Pipeline'!$A$7:$A$130,0)+7,1)*(INDEX('Project Pipeline'!$B$8:$B$130,MATCH($B1475,'Project Pipeline'!$A$7:$A$130,0)+14,1)-INDEX('Project Pipeline'!$B$8:$B$130,MATCH($B1475,'Project Pipeline'!$A$7:$A$130,0)+13,1)))/INDEX('Project Pipeline'!$B$8:$B$130,MATCH($B1475,'Project Pipeline'!$A$7:$A$130,0)+14,1)</f>
        <v>0.75</v>
      </c>
      <c r="I1475" s="6">
        <f>INDEX('Project Pipeline'!$B$8:$B$130,MATCH($B1475,'Project Pipeline'!$A$7:$A$130,0)+13,1)</f>
        <v>28.691659673197091</v>
      </c>
      <c r="J1475" s="6">
        <f>INDEX('Project Pipeline'!$B$8:$B$130,MATCH($B1475,'Project Pipeline'!$A$7:$A$130,0)+14,1)</f>
        <v>60</v>
      </c>
    </row>
    <row r="1476" spans="1:10" x14ac:dyDescent="0.2">
      <c r="A1476" s="604">
        <f t="shared" si="212"/>
        <v>73</v>
      </c>
      <c r="B1476" s="604" t="s">
        <v>463</v>
      </c>
      <c r="C1476" s="2">
        <f t="shared" si="213"/>
        <v>8</v>
      </c>
      <c r="D1476" s="28" t="str">
        <f t="shared" si="206"/>
        <v>073-008</v>
      </c>
      <c r="E1476" s="604">
        <f t="shared" si="209"/>
        <v>60</v>
      </c>
      <c r="F1476" s="32">
        <f>INDEX('Project Pipeline'!$B$8:$B$130,MATCH($B1476,'Project Pipeline'!$A$7:$A$130,0),1)</f>
        <v>20000</v>
      </c>
      <c r="G1476" s="32">
        <f>INDEX('Project Pipeline'!$B$8:$B$130,MATCH($B1476,'Project Pipeline'!$A$7:$A$130,0)+3,1)*12</f>
        <v>30000</v>
      </c>
      <c r="H1476" s="7">
        <f>(INDEX('Project Pipeline'!$B$8:$B$130,MATCH($B1476,'Project Pipeline'!$A$7:$A$130,0)+6,1)*INDEX('Project Pipeline'!$B$8:$B$130,MATCH($B1476,'Project Pipeline'!$A$7:$A$130,0)+13,1)+INDEX('Project Pipeline'!$B$8:$B$130,MATCH($B1476,'Project Pipeline'!$A$7:$A$130,0)+7,1)*(INDEX('Project Pipeline'!$B$8:$B$130,MATCH($B1476,'Project Pipeline'!$A$7:$A$130,0)+14,1)-INDEX('Project Pipeline'!$B$8:$B$130,MATCH($B1476,'Project Pipeline'!$A$7:$A$130,0)+13,1)))/INDEX('Project Pipeline'!$B$8:$B$130,MATCH($B1476,'Project Pipeline'!$A$7:$A$130,0)+14,1)</f>
        <v>0.75</v>
      </c>
      <c r="I1476" s="6">
        <f>INDEX('Project Pipeline'!$B$8:$B$130,MATCH($B1476,'Project Pipeline'!$A$7:$A$130,0)+13,1)</f>
        <v>28.691659673197091</v>
      </c>
      <c r="J1476" s="6">
        <f>INDEX('Project Pipeline'!$B$8:$B$130,MATCH($B1476,'Project Pipeline'!$A$7:$A$130,0)+14,1)</f>
        <v>60</v>
      </c>
    </row>
    <row r="1477" spans="1:10" x14ac:dyDescent="0.2">
      <c r="A1477" s="604">
        <f t="shared" si="212"/>
        <v>73</v>
      </c>
      <c r="B1477" s="604" t="s">
        <v>464</v>
      </c>
      <c r="C1477" s="2">
        <f t="shared" si="213"/>
        <v>9</v>
      </c>
      <c r="D1477" s="28" t="str">
        <f t="shared" si="206"/>
        <v>073-009</v>
      </c>
      <c r="E1477" s="604">
        <f t="shared" si="209"/>
        <v>51</v>
      </c>
      <c r="F1477" s="32">
        <f>INDEX('Project Pipeline'!$B$8:$B$130,MATCH($B1477,'Project Pipeline'!$A$7:$A$130,0),1)</f>
        <v>10000</v>
      </c>
      <c r="G1477" s="32">
        <f>INDEX('Project Pipeline'!$B$8:$B$130,MATCH($B1477,'Project Pipeline'!$A$7:$A$130,0)+3,1)*12</f>
        <v>4800</v>
      </c>
      <c r="H1477" s="7">
        <f>(INDEX('Project Pipeline'!$B$8:$B$130,MATCH($B1477,'Project Pipeline'!$A$7:$A$130,0)+6,1)*INDEX('Project Pipeline'!$B$8:$B$130,MATCH($B1477,'Project Pipeline'!$A$7:$A$130,0)+13,1)+INDEX('Project Pipeline'!$B$8:$B$130,MATCH($B1477,'Project Pipeline'!$A$7:$A$130,0)+7,1)*(INDEX('Project Pipeline'!$B$8:$B$130,MATCH($B1477,'Project Pipeline'!$A$7:$A$130,0)+14,1)-INDEX('Project Pipeline'!$B$8:$B$130,MATCH($B1477,'Project Pipeline'!$A$7:$A$130,0)+13,1)))/INDEX('Project Pipeline'!$B$8:$B$130,MATCH($B1477,'Project Pipeline'!$A$7:$A$130,0)+14,1)</f>
        <v>0.75</v>
      </c>
      <c r="I1477" s="6">
        <f>INDEX('Project Pipeline'!$B$8:$B$130,MATCH($B1477,'Project Pipeline'!$A$7:$A$130,0)+13,1)</f>
        <v>57.680135957776329</v>
      </c>
      <c r="J1477" s="6">
        <f>INDEX('Project Pipeline'!$B$8:$B$130,MATCH($B1477,'Project Pipeline'!$A$7:$A$130,0)+14,1)</f>
        <v>60</v>
      </c>
    </row>
    <row r="1478" spans="1:10" x14ac:dyDescent="0.2">
      <c r="A1478" s="604">
        <f t="shared" si="212"/>
        <v>73</v>
      </c>
      <c r="B1478" s="604" t="s">
        <v>464</v>
      </c>
      <c r="C1478" s="2">
        <f t="shared" si="213"/>
        <v>10</v>
      </c>
      <c r="D1478" s="28" t="str">
        <f t="shared" si="206"/>
        <v>073-010</v>
      </c>
      <c r="E1478" s="604">
        <f t="shared" si="209"/>
        <v>54</v>
      </c>
      <c r="F1478" s="32">
        <f>INDEX('Project Pipeline'!$B$8:$B$130,MATCH($B1478,'Project Pipeline'!$A$7:$A$130,0),1)</f>
        <v>10000</v>
      </c>
      <c r="G1478" s="32">
        <f>INDEX('Project Pipeline'!$B$8:$B$130,MATCH($B1478,'Project Pipeline'!$A$7:$A$130,0)+3,1)*12</f>
        <v>4800</v>
      </c>
      <c r="H1478" s="7">
        <f>(INDEX('Project Pipeline'!$B$8:$B$130,MATCH($B1478,'Project Pipeline'!$A$7:$A$130,0)+6,1)*INDEX('Project Pipeline'!$B$8:$B$130,MATCH($B1478,'Project Pipeline'!$A$7:$A$130,0)+13,1)+INDEX('Project Pipeline'!$B$8:$B$130,MATCH($B1478,'Project Pipeline'!$A$7:$A$130,0)+7,1)*(INDEX('Project Pipeline'!$B$8:$B$130,MATCH($B1478,'Project Pipeline'!$A$7:$A$130,0)+14,1)-INDEX('Project Pipeline'!$B$8:$B$130,MATCH($B1478,'Project Pipeline'!$A$7:$A$130,0)+13,1)))/INDEX('Project Pipeline'!$B$8:$B$130,MATCH($B1478,'Project Pipeline'!$A$7:$A$130,0)+14,1)</f>
        <v>0.75</v>
      </c>
      <c r="I1478" s="6">
        <f>INDEX('Project Pipeline'!$B$8:$B$130,MATCH($B1478,'Project Pipeline'!$A$7:$A$130,0)+13,1)</f>
        <v>57.680135957776329</v>
      </c>
      <c r="J1478" s="6">
        <f>INDEX('Project Pipeline'!$B$8:$B$130,MATCH($B1478,'Project Pipeline'!$A$7:$A$130,0)+14,1)</f>
        <v>60</v>
      </c>
    </row>
    <row r="1479" spans="1:10" x14ac:dyDescent="0.2">
      <c r="A1479" s="604">
        <f t="shared" si="212"/>
        <v>73</v>
      </c>
      <c r="B1479" s="604" t="s">
        <v>464</v>
      </c>
      <c r="C1479" s="2">
        <f t="shared" si="213"/>
        <v>11</v>
      </c>
      <c r="D1479" s="28" t="str">
        <f t="shared" si="206"/>
        <v>073-011</v>
      </c>
      <c r="E1479" s="604">
        <f t="shared" si="209"/>
        <v>57</v>
      </c>
      <c r="F1479" s="32">
        <f>INDEX('Project Pipeline'!$B$8:$B$130,MATCH($B1479,'Project Pipeline'!$A$7:$A$130,0),1)</f>
        <v>10000</v>
      </c>
      <c r="G1479" s="32">
        <f>INDEX('Project Pipeline'!$B$8:$B$130,MATCH($B1479,'Project Pipeline'!$A$7:$A$130,0)+3,1)*12</f>
        <v>4800</v>
      </c>
      <c r="H1479" s="7">
        <f>(INDEX('Project Pipeline'!$B$8:$B$130,MATCH($B1479,'Project Pipeline'!$A$7:$A$130,0)+6,1)*INDEX('Project Pipeline'!$B$8:$B$130,MATCH($B1479,'Project Pipeline'!$A$7:$A$130,0)+13,1)+INDEX('Project Pipeline'!$B$8:$B$130,MATCH($B1479,'Project Pipeline'!$A$7:$A$130,0)+7,1)*(INDEX('Project Pipeline'!$B$8:$B$130,MATCH($B1479,'Project Pipeline'!$A$7:$A$130,0)+14,1)-INDEX('Project Pipeline'!$B$8:$B$130,MATCH($B1479,'Project Pipeline'!$A$7:$A$130,0)+13,1)))/INDEX('Project Pipeline'!$B$8:$B$130,MATCH($B1479,'Project Pipeline'!$A$7:$A$130,0)+14,1)</f>
        <v>0.75</v>
      </c>
      <c r="I1479" s="6">
        <f>INDEX('Project Pipeline'!$B$8:$B$130,MATCH($B1479,'Project Pipeline'!$A$7:$A$130,0)+13,1)</f>
        <v>57.680135957776329</v>
      </c>
      <c r="J1479" s="6">
        <f>INDEX('Project Pipeline'!$B$8:$B$130,MATCH($B1479,'Project Pipeline'!$A$7:$A$130,0)+14,1)</f>
        <v>60</v>
      </c>
    </row>
    <row r="1480" spans="1:10" x14ac:dyDescent="0.2">
      <c r="A1480" s="604">
        <f t="shared" si="212"/>
        <v>73</v>
      </c>
      <c r="B1480" s="604" t="s">
        <v>464</v>
      </c>
      <c r="C1480" s="2">
        <f t="shared" si="213"/>
        <v>12</v>
      </c>
      <c r="D1480" s="28" t="str">
        <f t="shared" si="206"/>
        <v>073-012</v>
      </c>
      <c r="E1480" s="604">
        <f t="shared" si="209"/>
        <v>60</v>
      </c>
      <c r="F1480" s="32">
        <f>INDEX('Project Pipeline'!$B$8:$B$130,MATCH($B1480,'Project Pipeline'!$A$7:$A$130,0),1)</f>
        <v>10000</v>
      </c>
      <c r="G1480" s="32">
        <f>INDEX('Project Pipeline'!$B$8:$B$130,MATCH($B1480,'Project Pipeline'!$A$7:$A$130,0)+3,1)*12</f>
        <v>4800</v>
      </c>
      <c r="H1480" s="7">
        <f>(INDEX('Project Pipeline'!$B$8:$B$130,MATCH($B1480,'Project Pipeline'!$A$7:$A$130,0)+6,1)*INDEX('Project Pipeline'!$B$8:$B$130,MATCH($B1480,'Project Pipeline'!$A$7:$A$130,0)+13,1)+INDEX('Project Pipeline'!$B$8:$B$130,MATCH($B1480,'Project Pipeline'!$A$7:$A$130,0)+7,1)*(INDEX('Project Pipeline'!$B$8:$B$130,MATCH($B1480,'Project Pipeline'!$A$7:$A$130,0)+14,1)-INDEX('Project Pipeline'!$B$8:$B$130,MATCH($B1480,'Project Pipeline'!$A$7:$A$130,0)+13,1)))/INDEX('Project Pipeline'!$B$8:$B$130,MATCH($B1480,'Project Pipeline'!$A$7:$A$130,0)+14,1)</f>
        <v>0.75</v>
      </c>
      <c r="I1480" s="6">
        <f>INDEX('Project Pipeline'!$B$8:$B$130,MATCH($B1480,'Project Pipeline'!$A$7:$A$130,0)+13,1)</f>
        <v>57.680135957776329</v>
      </c>
      <c r="J1480" s="6">
        <f>INDEX('Project Pipeline'!$B$8:$B$130,MATCH($B1480,'Project Pipeline'!$A$7:$A$130,0)+14,1)</f>
        <v>60</v>
      </c>
    </row>
    <row r="1481" spans="1:10" x14ac:dyDescent="0.2">
      <c r="A1481" s="604">
        <f t="shared" si="212"/>
        <v>73</v>
      </c>
      <c r="B1481" s="604" t="s">
        <v>14</v>
      </c>
      <c r="C1481" s="2">
        <f t="shared" si="213"/>
        <v>13</v>
      </c>
      <c r="D1481" s="28" t="str">
        <f t="shared" ref="D1481:D1544" si="214">TEXT(A1481,"000")&amp;"-"&amp;TEXT(C1481,"000")</f>
        <v>073-013</v>
      </c>
      <c r="E1481" s="604">
        <f t="shared" si="209"/>
        <v>51</v>
      </c>
      <c r="F1481" s="32">
        <f>INDEX('Project Pipeline'!$B$8:$B$130,MATCH($B1481,'Project Pipeline'!$A$7:$A$130,0),1)</f>
        <v>2000</v>
      </c>
      <c r="G1481" s="32">
        <f>INDEX('Project Pipeline'!$B$8:$B$130,MATCH($B1481,'Project Pipeline'!$A$7:$A$130,0)+3,1)*12</f>
        <v>2400</v>
      </c>
      <c r="H1481" s="7">
        <f>(INDEX('Project Pipeline'!$B$8:$B$130,MATCH($B1481,'Project Pipeline'!$A$7:$A$130,0)+6,1)*INDEX('Project Pipeline'!$B$8:$B$130,MATCH($B1481,'Project Pipeline'!$A$7:$A$130,0)+13,1)+INDEX('Project Pipeline'!$B$8:$B$130,MATCH($B1481,'Project Pipeline'!$A$7:$A$130,0)+7,1)*(INDEX('Project Pipeline'!$B$8:$B$130,MATCH($B1481,'Project Pipeline'!$A$7:$A$130,0)+14,1)-INDEX('Project Pipeline'!$B$8:$B$130,MATCH($B1481,'Project Pipeline'!$A$7:$A$130,0)+13,1)))/INDEX('Project Pipeline'!$B$8:$B$130,MATCH($B1481,'Project Pipeline'!$A$7:$A$130,0)+14,1)</f>
        <v>0.75</v>
      </c>
      <c r="I1481" s="6">
        <f>INDEX('Project Pipeline'!$B$8:$B$130,MATCH($B1481,'Project Pipeline'!$A$7:$A$130,0)+13,1)</f>
        <v>21.124739598583997</v>
      </c>
      <c r="J1481" s="6">
        <f>INDEX('Project Pipeline'!$B$8:$B$130,MATCH($B1481,'Project Pipeline'!$A$7:$A$130,0)+14,1)</f>
        <v>60</v>
      </c>
    </row>
    <row r="1482" spans="1:10" x14ac:dyDescent="0.2">
      <c r="A1482" s="604">
        <f t="shared" si="212"/>
        <v>73</v>
      </c>
      <c r="B1482" s="604" t="s">
        <v>14</v>
      </c>
      <c r="C1482" s="2">
        <f t="shared" si="213"/>
        <v>14</v>
      </c>
      <c r="D1482" s="28" t="str">
        <f t="shared" si="214"/>
        <v>073-014</v>
      </c>
      <c r="E1482" s="604">
        <f t="shared" si="209"/>
        <v>53</v>
      </c>
      <c r="F1482" s="32">
        <f>INDEX('Project Pipeline'!$B$8:$B$130,MATCH($B1482,'Project Pipeline'!$A$7:$A$130,0),1)</f>
        <v>2000</v>
      </c>
      <c r="G1482" s="32">
        <f>INDEX('Project Pipeline'!$B$8:$B$130,MATCH($B1482,'Project Pipeline'!$A$7:$A$130,0)+3,1)*12</f>
        <v>2400</v>
      </c>
      <c r="H1482" s="7">
        <f>(INDEX('Project Pipeline'!$B$8:$B$130,MATCH($B1482,'Project Pipeline'!$A$7:$A$130,0)+6,1)*INDEX('Project Pipeline'!$B$8:$B$130,MATCH($B1482,'Project Pipeline'!$A$7:$A$130,0)+13,1)+INDEX('Project Pipeline'!$B$8:$B$130,MATCH($B1482,'Project Pipeline'!$A$7:$A$130,0)+7,1)*(INDEX('Project Pipeline'!$B$8:$B$130,MATCH($B1482,'Project Pipeline'!$A$7:$A$130,0)+14,1)-INDEX('Project Pipeline'!$B$8:$B$130,MATCH($B1482,'Project Pipeline'!$A$7:$A$130,0)+13,1)))/INDEX('Project Pipeline'!$B$8:$B$130,MATCH($B1482,'Project Pipeline'!$A$7:$A$130,0)+14,1)</f>
        <v>0.75</v>
      </c>
      <c r="I1482" s="6">
        <f>INDEX('Project Pipeline'!$B$8:$B$130,MATCH($B1482,'Project Pipeline'!$A$7:$A$130,0)+13,1)</f>
        <v>21.124739598583997</v>
      </c>
      <c r="J1482" s="6">
        <f>INDEX('Project Pipeline'!$B$8:$B$130,MATCH($B1482,'Project Pipeline'!$A$7:$A$130,0)+14,1)</f>
        <v>60</v>
      </c>
    </row>
    <row r="1483" spans="1:10" x14ac:dyDescent="0.2">
      <c r="A1483" s="604">
        <f t="shared" si="212"/>
        <v>73</v>
      </c>
      <c r="B1483" s="604" t="s">
        <v>14</v>
      </c>
      <c r="C1483" s="2">
        <f t="shared" si="213"/>
        <v>15</v>
      </c>
      <c r="D1483" s="28" t="str">
        <f t="shared" si="214"/>
        <v>073-015</v>
      </c>
      <c r="E1483" s="604">
        <f t="shared" si="209"/>
        <v>55</v>
      </c>
      <c r="F1483" s="32">
        <f>INDEX('Project Pipeline'!$B$8:$B$130,MATCH($B1483,'Project Pipeline'!$A$7:$A$130,0),1)</f>
        <v>2000</v>
      </c>
      <c r="G1483" s="32">
        <f>INDEX('Project Pipeline'!$B$8:$B$130,MATCH($B1483,'Project Pipeline'!$A$7:$A$130,0)+3,1)*12</f>
        <v>2400</v>
      </c>
      <c r="H1483" s="7">
        <f>(INDEX('Project Pipeline'!$B$8:$B$130,MATCH($B1483,'Project Pipeline'!$A$7:$A$130,0)+6,1)*INDEX('Project Pipeline'!$B$8:$B$130,MATCH($B1483,'Project Pipeline'!$A$7:$A$130,0)+13,1)+INDEX('Project Pipeline'!$B$8:$B$130,MATCH($B1483,'Project Pipeline'!$A$7:$A$130,0)+7,1)*(INDEX('Project Pipeline'!$B$8:$B$130,MATCH($B1483,'Project Pipeline'!$A$7:$A$130,0)+14,1)-INDEX('Project Pipeline'!$B$8:$B$130,MATCH($B1483,'Project Pipeline'!$A$7:$A$130,0)+13,1)))/INDEX('Project Pipeline'!$B$8:$B$130,MATCH($B1483,'Project Pipeline'!$A$7:$A$130,0)+14,1)</f>
        <v>0.75</v>
      </c>
      <c r="I1483" s="6">
        <f>INDEX('Project Pipeline'!$B$8:$B$130,MATCH($B1483,'Project Pipeline'!$A$7:$A$130,0)+13,1)</f>
        <v>21.124739598583997</v>
      </c>
      <c r="J1483" s="6">
        <f>INDEX('Project Pipeline'!$B$8:$B$130,MATCH($B1483,'Project Pipeline'!$A$7:$A$130,0)+14,1)</f>
        <v>60</v>
      </c>
    </row>
    <row r="1484" spans="1:10" x14ac:dyDescent="0.2">
      <c r="A1484" s="604">
        <f t="shared" si="212"/>
        <v>73</v>
      </c>
      <c r="B1484" s="604" t="s">
        <v>14</v>
      </c>
      <c r="C1484" s="2">
        <f t="shared" si="213"/>
        <v>16</v>
      </c>
      <c r="D1484" s="28" t="str">
        <f t="shared" si="214"/>
        <v>073-016</v>
      </c>
      <c r="E1484" s="604">
        <f t="shared" si="209"/>
        <v>57</v>
      </c>
      <c r="F1484" s="32">
        <f>INDEX('Project Pipeline'!$B$8:$B$130,MATCH($B1484,'Project Pipeline'!$A$7:$A$130,0),1)</f>
        <v>2000</v>
      </c>
      <c r="G1484" s="32">
        <f>INDEX('Project Pipeline'!$B$8:$B$130,MATCH($B1484,'Project Pipeline'!$A$7:$A$130,0)+3,1)*12</f>
        <v>2400</v>
      </c>
      <c r="H1484" s="7">
        <f>(INDEX('Project Pipeline'!$B$8:$B$130,MATCH($B1484,'Project Pipeline'!$A$7:$A$130,0)+6,1)*INDEX('Project Pipeline'!$B$8:$B$130,MATCH($B1484,'Project Pipeline'!$A$7:$A$130,0)+13,1)+INDEX('Project Pipeline'!$B$8:$B$130,MATCH($B1484,'Project Pipeline'!$A$7:$A$130,0)+7,1)*(INDEX('Project Pipeline'!$B$8:$B$130,MATCH($B1484,'Project Pipeline'!$A$7:$A$130,0)+14,1)-INDEX('Project Pipeline'!$B$8:$B$130,MATCH($B1484,'Project Pipeline'!$A$7:$A$130,0)+13,1)))/INDEX('Project Pipeline'!$B$8:$B$130,MATCH($B1484,'Project Pipeline'!$A$7:$A$130,0)+14,1)</f>
        <v>0.75</v>
      </c>
      <c r="I1484" s="6">
        <f>INDEX('Project Pipeline'!$B$8:$B$130,MATCH($B1484,'Project Pipeline'!$A$7:$A$130,0)+13,1)</f>
        <v>21.124739598583997</v>
      </c>
      <c r="J1484" s="6">
        <f>INDEX('Project Pipeline'!$B$8:$B$130,MATCH($B1484,'Project Pipeline'!$A$7:$A$130,0)+14,1)</f>
        <v>60</v>
      </c>
    </row>
    <row r="1485" spans="1:10" x14ac:dyDescent="0.2">
      <c r="A1485" s="604">
        <f t="shared" si="212"/>
        <v>73</v>
      </c>
      <c r="B1485" s="604" t="s">
        <v>14</v>
      </c>
      <c r="C1485" s="2">
        <f t="shared" si="213"/>
        <v>17</v>
      </c>
      <c r="D1485" s="28" t="str">
        <f t="shared" si="214"/>
        <v>073-017</v>
      </c>
      <c r="E1485" s="604">
        <f t="shared" si="209"/>
        <v>59</v>
      </c>
      <c r="F1485" s="32">
        <f>INDEX('Project Pipeline'!$B$8:$B$130,MATCH($B1485,'Project Pipeline'!$A$7:$A$130,0),1)</f>
        <v>2000</v>
      </c>
      <c r="G1485" s="32">
        <f>INDEX('Project Pipeline'!$B$8:$B$130,MATCH($B1485,'Project Pipeline'!$A$7:$A$130,0)+3,1)*12</f>
        <v>2400</v>
      </c>
      <c r="H1485" s="7">
        <f>(INDEX('Project Pipeline'!$B$8:$B$130,MATCH($B1485,'Project Pipeline'!$A$7:$A$130,0)+6,1)*INDEX('Project Pipeline'!$B$8:$B$130,MATCH($B1485,'Project Pipeline'!$A$7:$A$130,0)+13,1)+INDEX('Project Pipeline'!$B$8:$B$130,MATCH($B1485,'Project Pipeline'!$A$7:$A$130,0)+7,1)*(INDEX('Project Pipeline'!$B$8:$B$130,MATCH($B1485,'Project Pipeline'!$A$7:$A$130,0)+14,1)-INDEX('Project Pipeline'!$B$8:$B$130,MATCH($B1485,'Project Pipeline'!$A$7:$A$130,0)+13,1)))/INDEX('Project Pipeline'!$B$8:$B$130,MATCH($B1485,'Project Pipeline'!$A$7:$A$130,0)+14,1)</f>
        <v>0.75</v>
      </c>
      <c r="I1485" s="6">
        <f>INDEX('Project Pipeline'!$B$8:$B$130,MATCH($B1485,'Project Pipeline'!$A$7:$A$130,0)+13,1)</f>
        <v>21.124739598583997</v>
      </c>
      <c r="J1485" s="6">
        <f>INDEX('Project Pipeline'!$B$8:$B$130,MATCH($B1485,'Project Pipeline'!$A$7:$A$130,0)+14,1)</f>
        <v>60</v>
      </c>
    </row>
    <row r="1486" spans="1:10" x14ac:dyDescent="0.2">
      <c r="A1486" s="604">
        <f t="shared" si="212"/>
        <v>73</v>
      </c>
      <c r="B1486" s="604" t="s">
        <v>14</v>
      </c>
      <c r="C1486" s="2">
        <f t="shared" si="213"/>
        <v>18</v>
      </c>
      <c r="D1486" s="28" t="str">
        <f t="shared" si="214"/>
        <v>073-018</v>
      </c>
      <c r="E1486" s="604">
        <f t="shared" si="209"/>
        <v>61</v>
      </c>
      <c r="F1486" s="32">
        <f>INDEX('Project Pipeline'!$B$8:$B$130,MATCH($B1486,'Project Pipeline'!$A$7:$A$130,0),1)</f>
        <v>2000</v>
      </c>
      <c r="G1486" s="32">
        <f>INDEX('Project Pipeline'!$B$8:$B$130,MATCH($B1486,'Project Pipeline'!$A$7:$A$130,0)+3,1)*12</f>
        <v>2400</v>
      </c>
      <c r="H1486" s="7">
        <f>(INDEX('Project Pipeline'!$B$8:$B$130,MATCH($B1486,'Project Pipeline'!$A$7:$A$130,0)+6,1)*INDEX('Project Pipeline'!$B$8:$B$130,MATCH($B1486,'Project Pipeline'!$A$7:$A$130,0)+13,1)+INDEX('Project Pipeline'!$B$8:$B$130,MATCH($B1486,'Project Pipeline'!$A$7:$A$130,0)+7,1)*(INDEX('Project Pipeline'!$B$8:$B$130,MATCH($B1486,'Project Pipeline'!$A$7:$A$130,0)+14,1)-INDEX('Project Pipeline'!$B$8:$B$130,MATCH($B1486,'Project Pipeline'!$A$7:$A$130,0)+13,1)))/INDEX('Project Pipeline'!$B$8:$B$130,MATCH($B1486,'Project Pipeline'!$A$7:$A$130,0)+14,1)</f>
        <v>0.75</v>
      </c>
      <c r="I1486" s="6">
        <f>INDEX('Project Pipeline'!$B$8:$B$130,MATCH($B1486,'Project Pipeline'!$A$7:$A$130,0)+13,1)</f>
        <v>21.124739598583997</v>
      </c>
      <c r="J1486" s="6">
        <f>INDEX('Project Pipeline'!$B$8:$B$130,MATCH($B1486,'Project Pipeline'!$A$7:$A$130,0)+14,1)</f>
        <v>60</v>
      </c>
    </row>
    <row r="1487" spans="1:10" x14ac:dyDescent="0.2">
      <c r="A1487" s="604">
        <f t="shared" si="212"/>
        <v>73</v>
      </c>
      <c r="B1487" s="604" t="s">
        <v>41</v>
      </c>
      <c r="C1487" s="2">
        <f t="shared" si="213"/>
        <v>19</v>
      </c>
      <c r="D1487" s="28" t="str">
        <f t="shared" si="214"/>
        <v>073-019</v>
      </c>
      <c r="E1487" s="604">
        <f t="shared" si="209"/>
        <v>55</v>
      </c>
      <c r="F1487" s="32">
        <f>INDEX('Project Pipeline'!$B$8:$B$130,MATCH($B1487,'Project Pipeline'!$A$7:$A$130,0),1)</f>
        <v>25000</v>
      </c>
      <c r="G1487" s="32">
        <f>INDEX('Project Pipeline'!$B$8:$B$130,MATCH($B1487,'Project Pipeline'!$A$7:$A$130,0)+3,1)*12</f>
        <v>24000</v>
      </c>
      <c r="H1487" s="7">
        <f>(INDEX('Project Pipeline'!$B$8:$B$130,MATCH($B1487,'Project Pipeline'!$A$7:$A$130,0)+6,1)*INDEX('Project Pipeline'!$B$8:$B$130,MATCH($B1487,'Project Pipeline'!$A$7:$A$130,0)+13,1)+INDEX('Project Pipeline'!$B$8:$B$130,MATCH($B1487,'Project Pipeline'!$A$7:$A$130,0)+7,1)*(INDEX('Project Pipeline'!$B$8:$B$130,MATCH($B1487,'Project Pipeline'!$A$7:$A$130,0)+14,1)-INDEX('Project Pipeline'!$B$8:$B$130,MATCH($B1487,'Project Pipeline'!$A$7:$A$130,0)+13,1)))/INDEX('Project Pipeline'!$B$8:$B$130,MATCH($B1487,'Project Pipeline'!$A$7:$A$130,0)+14,1)</f>
        <v>0.74999999999999989</v>
      </c>
      <c r="I1487" s="6">
        <f>INDEX('Project Pipeline'!$B$8:$B$130,MATCH($B1487,'Project Pipeline'!$A$7:$A$130,0)+13,1)</f>
        <v>26.772988721793375</v>
      </c>
      <c r="J1487" s="6">
        <f>INDEX('Project Pipeline'!$B$8:$B$130,MATCH($B1487,'Project Pipeline'!$A$7:$A$130,0)+14,1)</f>
        <v>120</v>
      </c>
    </row>
    <row r="1488" spans="1:10" x14ac:dyDescent="0.2">
      <c r="A1488" s="604">
        <f t="shared" si="212"/>
        <v>73</v>
      </c>
      <c r="B1488" s="604" t="s">
        <v>41</v>
      </c>
      <c r="C1488" s="2">
        <f t="shared" si="213"/>
        <v>20</v>
      </c>
      <c r="D1488" s="28" t="str">
        <f t="shared" si="214"/>
        <v>073-020</v>
      </c>
      <c r="E1488" s="604">
        <f t="shared" si="209"/>
        <v>61</v>
      </c>
      <c r="F1488" s="32">
        <f>INDEX('Project Pipeline'!$B$8:$B$130,MATCH($B1488,'Project Pipeline'!$A$7:$A$130,0),1)</f>
        <v>25000</v>
      </c>
      <c r="G1488" s="32">
        <f>INDEX('Project Pipeline'!$B$8:$B$130,MATCH($B1488,'Project Pipeline'!$A$7:$A$130,0)+3,1)*12</f>
        <v>24000</v>
      </c>
      <c r="H1488" s="7">
        <f>(INDEX('Project Pipeline'!$B$8:$B$130,MATCH($B1488,'Project Pipeline'!$A$7:$A$130,0)+6,1)*INDEX('Project Pipeline'!$B$8:$B$130,MATCH($B1488,'Project Pipeline'!$A$7:$A$130,0)+13,1)+INDEX('Project Pipeline'!$B$8:$B$130,MATCH($B1488,'Project Pipeline'!$A$7:$A$130,0)+7,1)*(INDEX('Project Pipeline'!$B$8:$B$130,MATCH($B1488,'Project Pipeline'!$A$7:$A$130,0)+14,1)-INDEX('Project Pipeline'!$B$8:$B$130,MATCH($B1488,'Project Pipeline'!$A$7:$A$130,0)+13,1)))/INDEX('Project Pipeline'!$B$8:$B$130,MATCH($B1488,'Project Pipeline'!$A$7:$A$130,0)+14,1)</f>
        <v>0.74999999999999989</v>
      </c>
      <c r="I1488" s="6">
        <f>INDEX('Project Pipeline'!$B$8:$B$130,MATCH($B1488,'Project Pipeline'!$A$7:$A$130,0)+13,1)</f>
        <v>26.772988721793375</v>
      </c>
      <c r="J1488" s="6">
        <f>INDEX('Project Pipeline'!$B$8:$B$130,MATCH($B1488,'Project Pipeline'!$A$7:$A$130,0)+14,1)</f>
        <v>120</v>
      </c>
    </row>
    <row r="1489" spans="1:10" x14ac:dyDescent="0.2">
      <c r="A1489" s="604">
        <f>A1469+1</f>
        <v>74</v>
      </c>
      <c r="B1489" s="604" t="s">
        <v>15</v>
      </c>
      <c r="C1489" s="2">
        <v>1</v>
      </c>
      <c r="D1489" s="28" t="str">
        <f t="shared" si="214"/>
        <v>074-001</v>
      </c>
      <c r="E1489" s="604">
        <f t="shared" si="209"/>
        <v>49</v>
      </c>
      <c r="F1489" s="32">
        <f>INDEX('Project Pipeline'!$B$8:$B$130,MATCH($B1489,'Project Pipeline'!$A$7:$A$130,0),1)</f>
        <v>15000</v>
      </c>
      <c r="G1489" s="32">
        <f>INDEX('Project Pipeline'!$B$8:$B$130,MATCH($B1489,'Project Pipeline'!$A$7:$A$130,0)+3,1)*12</f>
        <v>6000</v>
      </c>
      <c r="H1489" s="7">
        <f>(INDEX('Project Pipeline'!$B$8:$B$130,MATCH($B1489,'Project Pipeline'!$A$7:$A$130,0)+6,1)*INDEX('Project Pipeline'!$B$8:$B$130,MATCH($B1489,'Project Pipeline'!$A$7:$A$130,0)+13,1)+INDEX('Project Pipeline'!$B$8:$B$130,MATCH($B1489,'Project Pipeline'!$A$7:$A$130,0)+7,1)*(INDEX('Project Pipeline'!$B$8:$B$130,MATCH($B1489,'Project Pipeline'!$A$7:$A$130,0)+14,1)-INDEX('Project Pipeline'!$B$8:$B$130,MATCH($B1489,'Project Pipeline'!$A$7:$A$130,0)+13,1)))/INDEX('Project Pipeline'!$B$8:$B$130,MATCH($B1489,'Project Pipeline'!$A$7:$A$130,0)+14,1)</f>
        <v>0.75</v>
      </c>
      <c r="I1489" s="6">
        <f>INDEX('Project Pipeline'!$B$8:$B$130,MATCH($B1489,'Project Pipeline'!$A$7:$A$130,0)+13,1)</f>
        <v>71.513178015521419</v>
      </c>
      <c r="J1489" s="6">
        <f>INDEX('Project Pipeline'!$B$8:$B$130,MATCH($B1489,'Project Pipeline'!$A$7:$A$130,0)+14,1)</f>
        <v>96</v>
      </c>
    </row>
    <row r="1490" spans="1:10" x14ac:dyDescent="0.2">
      <c r="A1490" s="604">
        <f t="shared" ref="A1490:A1508" si="215">A1470+1</f>
        <v>74</v>
      </c>
      <c r="B1490" s="604" t="s">
        <v>15</v>
      </c>
      <c r="C1490" s="2">
        <f t="shared" ref="C1490:C1508" si="216">C1489+1</f>
        <v>2</v>
      </c>
      <c r="D1490" s="28" t="str">
        <f t="shared" si="214"/>
        <v>074-002</v>
      </c>
      <c r="E1490" s="604">
        <f t="shared" si="209"/>
        <v>53</v>
      </c>
      <c r="F1490" s="32">
        <f>INDEX('Project Pipeline'!$B$8:$B$130,MATCH($B1490,'Project Pipeline'!$A$7:$A$130,0),1)</f>
        <v>15000</v>
      </c>
      <c r="G1490" s="32">
        <f>INDEX('Project Pipeline'!$B$8:$B$130,MATCH($B1490,'Project Pipeline'!$A$7:$A$130,0)+3,1)*12</f>
        <v>6000</v>
      </c>
      <c r="H1490" s="7">
        <f>(INDEX('Project Pipeline'!$B$8:$B$130,MATCH($B1490,'Project Pipeline'!$A$7:$A$130,0)+6,1)*INDEX('Project Pipeline'!$B$8:$B$130,MATCH($B1490,'Project Pipeline'!$A$7:$A$130,0)+13,1)+INDEX('Project Pipeline'!$B$8:$B$130,MATCH($B1490,'Project Pipeline'!$A$7:$A$130,0)+7,1)*(INDEX('Project Pipeline'!$B$8:$B$130,MATCH($B1490,'Project Pipeline'!$A$7:$A$130,0)+14,1)-INDEX('Project Pipeline'!$B$8:$B$130,MATCH($B1490,'Project Pipeline'!$A$7:$A$130,0)+13,1)))/INDEX('Project Pipeline'!$B$8:$B$130,MATCH($B1490,'Project Pipeline'!$A$7:$A$130,0)+14,1)</f>
        <v>0.75</v>
      </c>
      <c r="I1490" s="6">
        <f>INDEX('Project Pipeline'!$B$8:$B$130,MATCH($B1490,'Project Pipeline'!$A$7:$A$130,0)+13,1)</f>
        <v>71.513178015521419</v>
      </c>
      <c r="J1490" s="6">
        <f>INDEX('Project Pipeline'!$B$8:$B$130,MATCH($B1490,'Project Pipeline'!$A$7:$A$130,0)+14,1)</f>
        <v>96</v>
      </c>
    </row>
    <row r="1491" spans="1:10" x14ac:dyDescent="0.2">
      <c r="A1491" s="604">
        <f t="shared" si="215"/>
        <v>74</v>
      </c>
      <c r="B1491" s="604" t="s">
        <v>15</v>
      </c>
      <c r="C1491" s="2">
        <f t="shared" si="216"/>
        <v>3</v>
      </c>
      <c r="D1491" s="28" t="str">
        <f t="shared" si="214"/>
        <v>074-003</v>
      </c>
      <c r="E1491" s="604">
        <f t="shared" si="209"/>
        <v>56</v>
      </c>
      <c r="F1491" s="32">
        <f>INDEX('Project Pipeline'!$B$8:$B$130,MATCH($B1491,'Project Pipeline'!$A$7:$A$130,0),1)</f>
        <v>15000</v>
      </c>
      <c r="G1491" s="32">
        <f>INDEX('Project Pipeline'!$B$8:$B$130,MATCH($B1491,'Project Pipeline'!$A$7:$A$130,0)+3,1)*12</f>
        <v>6000</v>
      </c>
      <c r="H1491" s="7">
        <f>(INDEX('Project Pipeline'!$B$8:$B$130,MATCH($B1491,'Project Pipeline'!$A$7:$A$130,0)+6,1)*INDEX('Project Pipeline'!$B$8:$B$130,MATCH($B1491,'Project Pipeline'!$A$7:$A$130,0)+13,1)+INDEX('Project Pipeline'!$B$8:$B$130,MATCH($B1491,'Project Pipeline'!$A$7:$A$130,0)+7,1)*(INDEX('Project Pipeline'!$B$8:$B$130,MATCH($B1491,'Project Pipeline'!$A$7:$A$130,0)+14,1)-INDEX('Project Pipeline'!$B$8:$B$130,MATCH($B1491,'Project Pipeline'!$A$7:$A$130,0)+13,1)))/INDEX('Project Pipeline'!$B$8:$B$130,MATCH($B1491,'Project Pipeline'!$A$7:$A$130,0)+14,1)</f>
        <v>0.75</v>
      </c>
      <c r="I1491" s="6">
        <f>INDEX('Project Pipeline'!$B$8:$B$130,MATCH($B1491,'Project Pipeline'!$A$7:$A$130,0)+13,1)</f>
        <v>71.513178015521419</v>
      </c>
      <c r="J1491" s="6">
        <f>INDEX('Project Pipeline'!$B$8:$B$130,MATCH($B1491,'Project Pipeline'!$A$7:$A$130,0)+14,1)</f>
        <v>96</v>
      </c>
    </row>
    <row r="1492" spans="1:10" x14ac:dyDescent="0.2">
      <c r="A1492" s="604">
        <f t="shared" si="215"/>
        <v>74</v>
      </c>
      <c r="B1492" s="604" t="s">
        <v>15</v>
      </c>
      <c r="C1492" s="2">
        <f t="shared" si="216"/>
        <v>4</v>
      </c>
      <c r="D1492" s="28" t="str">
        <f t="shared" si="214"/>
        <v>074-004</v>
      </c>
      <c r="E1492" s="604">
        <f t="shared" si="209"/>
        <v>58</v>
      </c>
      <c r="F1492" s="32">
        <f>INDEX('Project Pipeline'!$B$8:$B$130,MATCH($B1492,'Project Pipeline'!$A$7:$A$130,0),1)</f>
        <v>15000</v>
      </c>
      <c r="G1492" s="32">
        <f>INDEX('Project Pipeline'!$B$8:$B$130,MATCH($B1492,'Project Pipeline'!$A$7:$A$130,0)+3,1)*12</f>
        <v>6000</v>
      </c>
      <c r="H1492" s="7">
        <f>(INDEX('Project Pipeline'!$B$8:$B$130,MATCH($B1492,'Project Pipeline'!$A$7:$A$130,0)+6,1)*INDEX('Project Pipeline'!$B$8:$B$130,MATCH($B1492,'Project Pipeline'!$A$7:$A$130,0)+13,1)+INDEX('Project Pipeline'!$B$8:$B$130,MATCH($B1492,'Project Pipeline'!$A$7:$A$130,0)+7,1)*(INDEX('Project Pipeline'!$B$8:$B$130,MATCH($B1492,'Project Pipeline'!$A$7:$A$130,0)+14,1)-INDEX('Project Pipeline'!$B$8:$B$130,MATCH($B1492,'Project Pipeline'!$A$7:$A$130,0)+13,1)))/INDEX('Project Pipeline'!$B$8:$B$130,MATCH($B1492,'Project Pipeline'!$A$7:$A$130,0)+14,1)</f>
        <v>0.75</v>
      </c>
      <c r="I1492" s="6">
        <f>INDEX('Project Pipeline'!$B$8:$B$130,MATCH($B1492,'Project Pipeline'!$A$7:$A$130,0)+13,1)</f>
        <v>71.513178015521419</v>
      </c>
      <c r="J1492" s="6">
        <f>INDEX('Project Pipeline'!$B$8:$B$130,MATCH($B1492,'Project Pipeline'!$A$7:$A$130,0)+14,1)</f>
        <v>96</v>
      </c>
    </row>
    <row r="1493" spans="1:10" x14ac:dyDescent="0.2">
      <c r="A1493" s="604">
        <f t="shared" si="215"/>
        <v>74</v>
      </c>
      <c r="B1493" s="604" t="s">
        <v>463</v>
      </c>
      <c r="C1493" s="2">
        <f t="shared" si="216"/>
        <v>5</v>
      </c>
      <c r="D1493" s="28" t="str">
        <f t="shared" si="214"/>
        <v>074-005</v>
      </c>
      <c r="E1493" s="604">
        <f t="shared" si="209"/>
        <v>59</v>
      </c>
      <c r="F1493" s="32">
        <f>INDEX('Project Pipeline'!$B$8:$B$130,MATCH($B1493,'Project Pipeline'!$A$7:$A$130,0),1)</f>
        <v>20000</v>
      </c>
      <c r="G1493" s="32">
        <f>INDEX('Project Pipeline'!$B$8:$B$130,MATCH($B1493,'Project Pipeline'!$A$7:$A$130,0)+3,1)*12</f>
        <v>30000</v>
      </c>
      <c r="H1493" s="7">
        <f>(INDEX('Project Pipeline'!$B$8:$B$130,MATCH($B1493,'Project Pipeline'!$A$7:$A$130,0)+6,1)*INDEX('Project Pipeline'!$B$8:$B$130,MATCH($B1493,'Project Pipeline'!$A$7:$A$130,0)+13,1)+INDEX('Project Pipeline'!$B$8:$B$130,MATCH($B1493,'Project Pipeline'!$A$7:$A$130,0)+7,1)*(INDEX('Project Pipeline'!$B$8:$B$130,MATCH($B1493,'Project Pipeline'!$A$7:$A$130,0)+14,1)-INDEX('Project Pipeline'!$B$8:$B$130,MATCH($B1493,'Project Pipeline'!$A$7:$A$130,0)+13,1)))/INDEX('Project Pipeline'!$B$8:$B$130,MATCH($B1493,'Project Pipeline'!$A$7:$A$130,0)+14,1)</f>
        <v>0.75</v>
      </c>
      <c r="I1493" s="6">
        <f>INDEX('Project Pipeline'!$B$8:$B$130,MATCH($B1493,'Project Pipeline'!$A$7:$A$130,0)+13,1)</f>
        <v>28.691659673197091</v>
      </c>
      <c r="J1493" s="6">
        <f>INDEX('Project Pipeline'!$B$8:$B$130,MATCH($B1493,'Project Pipeline'!$A$7:$A$130,0)+14,1)</f>
        <v>60</v>
      </c>
    </row>
    <row r="1494" spans="1:10" x14ac:dyDescent="0.2">
      <c r="A1494" s="604">
        <f t="shared" si="215"/>
        <v>74</v>
      </c>
      <c r="B1494" s="604" t="s">
        <v>463</v>
      </c>
      <c r="C1494" s="2">
        <f t="shared" si="216"/>
        <v>6</v>
      </c>
      <c r="D1494" s="28" t="str">
        <f t="shared" si="214"/>
        <v>074-006</v>
      </c>
      <c r="E1494" s="604">
        <f t="shared" ref="E1494:E1557" si="217">E1474</f>
        <v>59</v>
      </c>
      <c r="F1494" s="32">
        <f>INDEX('Project Pipeline'!$B$8:$B$130,MATCH($B1494,'Project Pipeline'!$A$7:$A$130,0),1)</f>
        <v>20000</v>
      </c>
      <c r="G1494" s="32">
        <f>INDEX('Project Pipeline'!$B$8:$B$130,MATCH($B1494,'Project Pipeline'!$A$7:$A$130,0)+3,1)*12</f>
        <v>30000</v>
      </c>
      <c r="H1494" s="7">
        <f>(INDEX('Project Pipeline'!$B$8:$B$130,MATCH($B1494,'Project Pipeline'!$A$7:$A$130,0)+6,1)*INDEX('Project Pipeline'!$B$8:$B$130,MATCH($B1494,'Project Pipeline'!$A$7:$A$130,0)+13,1)+INDEX('Project Pipeline'!$B$8:$B$130,MATCH($B1494,'Project Pipeline'!$A$7:$A$130,0)+7,1)*(INDEX('Project Pipeline'!$B$8:$B$130,MATCH($B1494,'Project Pipeline'!$A$7:$A$130,0)+14,1)-INDEX('Project Pipeline'!$B$8:$B$130,MATCH($B1494,'Project Pipeline'!$A$7:$A$130,0)+13,1)))/INDEX('Project Pipeline'!$B$8:$B$130,MATCH($B1494,'Project Pipeline'!$A$7:$A$130,0)+14,1)</f>
        <v>0.75</v>
      </c>
      <c r="I1494" s="6">
        <f>INDEX('Project Pipeline'!$B$8:$B$130,MATCH($B1494,'Project Pipeline'!$A$7:$A$130,0)+13,1)</f>
        <v>28.691659673197091</v>
      </c>
      <c r="J1494" s="6">
        <f>INDEX('Project Pipeline'!$B$8:$B$130,MATCH($B1494,'Project Pipeline'!$A$7:$A$130,0)+14,1)</f>
        <v>60</v>
      </c>
    </row>
    <row r="1495" spans="1:10" x14ac:dyDescent="0.2">
      <c r="A1495" s="604">
        <f t="shared" si="215"/>
        <v>74</v>
      </c>
      <c r="B1495" s="604" t="s">
        <v>463</v>
      </c>
      <c r="C1495" s="2">
        <f t="shared" si="216"/>
        <v>7</v>
      </c>
      <c r="D1495" s="28" t="str">
        <f t="shared" si="214"/>
        <v>074-007</v>
      </c>
      <c r="E1495" s="604">
        <f t="shared" si="217"/>
        <v>60</v>
      </c>
      <c r="F1495" s="32">
        <f>INDEX('Project Pipeline'!$B$8:$B$130,MATCH($B1495,'Project Pipeline'!$A$7:$A$130,0),1)</f>
        <v>20000</v>
      </c>
      <c r="G1495" s="32">
        <f>INDEX('Project Pipeline'!$B$8:$B$130,MATCH($B1495,'Project Pipeline'!$A$7:$A$130,0)+3,1)*12</f>
        <v>30000</v>
      </c>
      <c r="H1495" s="7">
        <f>(INDEX('Project Pipeline'!$B$8:$B$130,MATCH($B1495,'Project Pipeline'!$A$7:$A$130,0)+6,1)*INDEX('Project Pipeline'!$B$8:$B$130,MATCH($B1495,'Project Pipeline'!$A$7:$A$130,0)+13,1)+INDEX('Project Pipeline'!$B$8:$B$130,MATCH($B1495,'Project Pipeline'!$A$7:$A$130,0)+7,1)*(INDEX('Project Pipeline'!$B$8:$B$130,MATCH($B1495,'Project Pipeline'!$A$7:$A$130,0)+14,1)-INDEX('Project Pipeline'!$B$8:$B$130,MATCH($B1495,'Project Pipeline'!$A$7:$A$130,0)+13,1)))/INDEX('Project Pipeline'!$B$8:$B$130,MATCH($B1495,'Project Pipeline'!$A$7:$A$130,0)+14,1)</f>
        <v>0.75</v>
      </c>
      <c r="I1495" s="6">
        <f>INDEX('Project Pipeline'!$B$8:$B$130,MATCH($B1495,'Project Pipeline'!$A$7:$A$130,0)+13,1)</f>
        <v>28.691659673197091</v>
      </c>
      <c r="J1495" s="6">
        <f>INDEX('Project Pipeline'!$B$8:$B$130,MATCH($B1495,'Project Pipeline'!$A$7:$A$130,0)+14,1)</f>
        <v>60</v>
      </c>
    </row>
    <row r="1496" spans="1:10" x14ac:dyDescent="0.2">
      <c r="A1496" s="604">
        <f t="shared" si="215"/>
        <v>74</v>
      </c>
      <c r="B1496" s="604" t="s">
        <v>463</v>
      </c>
      <c r="C1496" s="2">
        <f t="shared" si="216"/>
        <v>8</v>
      </c>
      <c r="D1496" s="28" t="str">
        <f t="shared" si="214"/>
        <v>074-008</v>
      </c>
      <c r="E1496" s="604">
        <f t="shared" si="217"/>
        <v>60</v>
      </c>
      <c r="F1496" s="32">
        <f>INDEX('Project Pipeline'!$B$8:$B$130,MATCH($B1496,'Project Pipeline'!$A$7:$A$130,0),1)</f>
        <v>20000</v>
      </c>
      <c r="G1496" s="32">
        <f>INDEX('Project Pipeline'!$B$8:$B$130,MATCH($B1496,'Project Pipeline'!$A$7:$A$130,0)+3,1)*12</f>
        <v>30000</v>
      </c>
      <c r="H1496" s="7">
        <f>(INDEX('Project Pipeline'!$B$8:$B$130,MATCH($B1496,'Project Pipeline'!$A$7:$A$130,0)+6,1)*INDEX('Project Pipeline'!$B$8:$B$130,MATCH($B1496,'Project Pipeline'!$A$7:$A$130,0)+13,1)+INDEX('Project Pipeline'!$B$8:$B$130,MATCH($B1496,'Project Pipeline'!$A$7:$A$130,0)+7,1)*(INDEX('Project Pipeline'!$B$8:$B$130,MATCH($B1496,'Project Pipeline'!$A$7:$A$130,0)+14,1)-INDEX('Project Pipeline'!$B$8:$B$130,MATCH($B1496,'Project Pipeline'!$A$7:$A$130,0)+13,1)))/INDEX('Project Pipeline'!$B$8:$B$130,MATCH($B1496,'Project Pipeline'!$A$7:$A$130,0)+14,1)</f>
        <v>0.75</v>
      </c>
      <c r="I1496" s="6">
        <f>INDEX('Project Pipeline'!$B$8:$B$130,MATCH($B1496,'Project Pipeline'!$A$7:$A$130,0)+13,1)</f>
        <v>28.691659673197091</v>
      </c>
      <c r="J1496" s="6">
        <f>INDEX('Project Pipeline'!$B$8:$B$130,MATCH($B1496,'Project Pipeline'!$A$7:$A$130,0)+14,1)</f>
        <v>60</v>
      </c>
    </row>
    <row r="1497" spans="1:10" x14ac:dyDescent="0.2">
      <c r="A1497" s="604">
        <f t="shared" si="215"/>
        <v>74</v>
      </c>
      <c r="B1497" s="604" t="s">
        <v>464</v>
      </c>
      <c r="C1497" s="2">
        <f t="shared" si="216"/>
        <v>9</v>
      </c>
      <c r="D1497" s="28" t="str">
        <f t="shared" si="214"/>
        <v>074-009</v>
      </c>
      <c r="E1497" s="604">
        <f t="shared" si="217"/>
        <v>51</v>
      </c>
      <c r="F1497" s="32">
        <f>INDEX('Project Pipeline'!$B$8:$B$130,MATCH($B1497,'Project Pipeline'!$A$7:$A$130,0),1)</f>
        <v>10000</v>
      </c>
      <c r="G1497" s="32">
        <f>INDEX('Project Pipeline'!$B$8:$B$130,MATCH($B1497,'Project Pipeline'!$A$7:$A$130,0)+3,1)*12</f>
        <v>4800</v>
      </c>
      <c r="H1497" s="7">
        <f>(INDEX('Project Pipeline'!$B$8:$B$130,MATCH($B1497,'Project Pipeline'!$A$7:$A$130,0)+6,1)*INDEX('Project Pipeline'!$B$8:$B$130,MATCH($B1497,'Project Pipeline'!$A$7:$A$130,0)+13,1)+INDEX('Project Pipeline'!$B$8:$B$130,MATCH($B1497,'Project Pipeline'!$A$7:$A$130,0)+7,1)*(INDEX('Project Pipeline'!$B$8:$B$130,MATCH($B1497,'Project Pipeline'!$A$7:$A$130,0)+14,1)-INDEX('Project Pipeline'!$B$8:$B$130,MATCH($B1497,'Project Pipeline'!$A$7:$A$130,0)+13,1)))/INDEX('Project Pipeline'!$B$8:$B$130,MATCH($B1497,'Project Pipeline'!$A$7:$A$130,0)+14,1)</f>
        <v>0.75</v>
      </c>
      <c r="I1497" s="6">
        <f>INDEX('Project Pipeline'!$B$8:$B$130,MATCH($B1497,'Project Pipeline'!$A$7:$A$130,0)+13,1)</f>
        <v>57.680135957776329</v>
      </c>
      <c r="J1497" s="6">
        <f>INDEX('Project Pipeline'!$B$8:$B$130,MATCH($B1497,'Project Pipeline'!$A$7:$A$130,0)+14,1)</f>
        <v>60</v>
      </c>
    </row>
    <row r="1498" spans="1:10" x14ac:dyDescent="0.2">
      <c r="A1498" s="604">
        <f t="shared" si="215"/>
        <v>74</v>
      </c>
      <c r="B1498" s="604" t="s">
        <v>464</v>
      </c>
      <c r="C1498" s="2">
        <f t="shared" si="216"/>
        <v>10</v>
      </c>
      <c r="D1498" s="28" t="str">
        <f t="shared" si="214"/>
        <v>074-010</v>
      </c>
      <c r="E1498" s="604">
        <f t="shared" si="217"/>
        <v>54</v>
      </c>
      <c r="F1498" s="32">
        <f>INDEX('Project Pipeline'!$B$8:$B$130,MATCH($B1498,'Project Pipeline'!$A$7:$A$130,0),1)</f>
        <v>10000</v>
      </c>
      <c r="G1498" s="32">
        <f>INDEX('Project Pipeline'!$B$8:$B$130,MATCH($B1498,'Project Pipeline'!$A$7:$A$130,0)+3,1)*12</f>
        <v>4800</v>
      </c>
      <c r="H1498" s="7">
        <f>(INDEX('Project Pipeline'!$B$8:$B$130,MATCH($B1498,'Project Pipeline'!$A$7:$A$130,0)+6,1)*INDEX('Project Pipeline'!$B$8:$B$130,MATCH($B1498,'Project Pipeline'!$A$7:$A$130,0)+13,1)+INDEX('Project Pipeline'!$B$8:$B$130,MATCH($B1498,'Project Pipeline'!$A$7:$A$130,0)+7,1)*(INDEX('Project Pipeline'!$B$8:$B$130,MATCH($B1498,'Project Pipeline'!$A$7:$A$130,0)+14,1)-INDEX('Project Pipeline'!$B$8:$B$130,MATCH($B1498,'Project Pipeline'!$A$7:$A$130,0)+13,1)))/INDEX('Project Pipeline'!$B$8:$B$130,MATCH($B1498,'Project Pipeline'!$A$7:$A$130,0)+14,1)</f>
        <v>0.75</v>
      </c>
      <c r="I1498" s="6">
        <f>INDEX('Project Pipeline'!$B$8:$B$130,MATCH($B1498,'Project Pipeline'!$A$7:$A$130,0)+13,1)</f>
        <v>57.680135957776329</v>
      </c>
      <c r="J1498" s="6">
        <f>INDEX('Project Pipeline'!$B$8:$B$130,MATCH($B1498,'Project Pipeline'!$A$7:$A$130,0)+14,1)</f>
        <v>60</v>
      </c>
    </row>
    <row r="1499" spans="1:10" x14ac:dyDescent="0.2">
      <c r="A1499" s="604">
        <f t="shared" si="215"/>
        <v>74</v>
      </c>
      <c r="B1499" s="604" t="s">
        <v>464</v>
      </c>
      <c r="C1499" s="2">
        <f t="shared" si="216"/>
        <v>11</v>
      </c>
      <c r="D1499" s="28" t="str">
        <f t="shared" si="214"/>
        <v>074-011</v>
      </c>
      <c r="E1499" s="604">
        <f t="shared" si="217"/>
        <v>57</v>
      </c>
      <c r="F1499" s="32">
        <f>INDEX('Project Pipeline'!$B$8:$B$130,MATCH($B1499,'Project Pipeline'!$A$7:$A$130,0),1)</f>
        <v>10000</v>
      </c>
      <c r="G1499" s="32">
        <f>INDEX('Project Pipeline'!$B$8:$B$130,MATCH($B1499,'Project Pipeline'!$A$7:$A$130,0)+3,1)*12</f>
        <v>4800</v>
      </c>
      <c r="H1499" s="7">
        <f>(INDEX('Project Pipeline'!$B$8:$B$130,MATCH($B1499,'Project Pipeline'!$A$7:$A$130,0)+6,1)*INDEX('Project Pipeline'!$B$8:$B$130,MATCH($B1499,'Project Pipeline'!$A$7:$A$130,0)+13,1)+INDEX('Project Pipeline'!$B$8:$B$130,MATCH($B1499,'Project Pipeline'!$A$7:$A$130,0)+7,1)*(INDEX('Project Pipeline'!$B$8:$B$130,MATCH($B1499,'Project Pipeline'!$A$7:$A$130,0)+14,1)-INDEX('Project Pipeline'!$B$8:$B$130,MATCH($B1499,'Project Pipeline'!$A$7:$A$130,0)+13,1)))/INDEX('Project Pipeline'!$B$8:$B$130,MATCH($B1499,'Project Pipeline'!$A$7:$A$130,0)+14,1)</f>
        <v>0.75</v>
      </c>
      <c r="I1499" s="6">
        <f>INDEX('Project Pipeline'!$B$8:$B$130,MATCH($B1499,'Project Pipeline'!$A$7:$A$130,0)+13,1)</f>
        <v>57.680135957776329</v>
      </c>
      <c r="J1499" s="6">
        <f>INDEX('Project Pipeline'!$B$8:$B$130,MATCH($B1499,'Project Pipeline'!$A$7:$A$130,0)+14,1)</f>
        <v>60</v>
      </c>
    </row>
    <row r="1500" spans="1:10" x14ac:dyDescent="0.2">
      <c r="A1500" s="604">
        <f t="shared" si="215"/>
        <v>74</v>
      </c>
      <c r="B1500" s="604" t="s">
        <v>464</v>
      </c>
      <c r="C1500" s="2">
        <f t="shared" si="216"/>
        <v>12</v>
      </c>
      <c r="D1500" s="28" t="str">
        <f t="shared" si="214"/>
        <v>074-012</v>
      </c>
      <c r="E1500" s="604">
        <f t="shared" si="217"/>
        <v>60</v>
      </c>
      <c r="F1500" s="32">
        <f>INDEX('Project Pipeline'!$B$8:$B$130,MATCH($B1500,'Project Pipeline'!$A$7:$A$130,0),1)</f>
        <v>10000</v>
      </c>
      <c r="G1500" s="32">
        <f>INDEX('Project Pipeline'!$B$8:$B$130,MATCH($B1500,'Project Pipeline'!$A$7:$A$130,0)+3,1)*12</f>
        <v>4800</v>
      </c>
      <c r="H1500" s="7">
        <f>(INDEX('Project Pipeline'!$B$8:$B$130,MATCH($B1500,'Project Pipeline'!$A$7:$A$130,0)+6,1)*INDEX('Project Pipeline'!$B$8:$B$130,MATCH($B1500,'Project Pipeline'!$A$7:$A$130,0)+13,1)+INDEX('Project Pipeline'!$B$8:$B$130,MATCH($B1500,'Project Pipeline'!$A$7:$A$130,0)+7,1)*(INDEX('Project Pipeline'!$B$8:$B$130,MATCH($B1500,'Project Pipeline'!$A$7:$A$130,0)+14,1)-INDEX('Project Pipeline'!$B$8:$B$130,MATCH($B1500,'Project Pipeline'!$A$7:$A$130,0)+13,1)))/INDEX('Project Pipeline'!$B$8:$B$130,MATCH($B1500,'Project Pipeline'!$A$7:$A$130,0)+14,1)</f>
        <v>0.75</v>
      </c>
      <c r="I1500" s="6">
        <f>INDEX('Project Pipeline'!$B$8:$B$130,MATCH($B1500,'Project Pipeline'!$A$7:$A$130,0)+13,1)</f>
        <v>57.680135957776329</v>
      </c>
      <c r="J1500" s="6">
        <f>INDEX('Project Pipeline'!$B$8:$B$130,MATCH($B1500,'Project Pipeline'!$A$7:$A$130,0)+14,1)</f>
        <v>60</v>
      </c>
    </row>
    <row r="1501" spans="1:10" x14ac:dyDescent="0.2">
      <c r="A1501" s="604">
        <f t="shared" si="215"/>
        <v>74</v>
      </c>
      <c r="B1501" s="604" t="s">
        <v>14</v>
      </c>
      <c r="C1501" s="2">
        <f t="shared" si="216"/>
        <v>13</v>
      </c>
      <c r="D1501" s="28" t="str">
        <f t="shared" si="214"/>
        <v>074-013</v>
      </c>
      <c r="E1501" s="604">
        <f t="shared" si="217"/>
        <v>51</v>
      </c>
      <c r="F1501" s="32">
        <f>INDEX('Project Pipeline'!$B$8:$B$130,MATCH($B1501,'Project Pipeline'!$A$7:$A$130,0),1)</f>
        <v>2000</v>
      </c>
      <c r="G1501" s="32">
        <f>INDEX('Project Pipeline'!$B$8:$B$130,MATCH($B1501,'Project Pipeline'!$A$7:$A$130,0)+3,1)*12</f>
        <v>2400</v>
      </c>
      <c r="H1501" s="7">
        <f>(INDEX('Project Pipeline'!$B$8:$B$130,MATCH($B1501,'Project Pipeline'!$A$7:$A$130,0)+6,1)*INDEX('Project Pipeline'!$B$8:$B$130,MATCH($B1501,'Project Pipeline'!$A$7:$A$130,0)+13,1)+INDEX('Project Pipeline'!$B$8:$B$130,MATCH($B1501,'Project Pipeline'!$A$7:$A$130,0)+7,1)*(INDEX('Project Pipeline'!$B$8:$B$130,MATCH($B1501,'Project Pipeline'!$A$7:$A$130,0)+14,1)-INDEX('Project Pipeline'!$B$8:$B$130,MATCH($B1501,'Project Pipeline'!$A$7:$A$130,0)+13,1)))/INDEX('Project Pipeline'!$B$8:$B$130,MATCH($B1501,'Project Pipeline'!$A$7:$A$130,0)+14,1)</f>
        <v>0.75</v>
      </c>
      <c r="I1501" s="6">
        <f>INDEX('Project Pipeline'!$B$8:$B$130,MATCH($B1501,'Project Pipeline'!$A$7:$A$130,0)+13,1)</f>
        <v>21.124739598583997</v>
      </c>
      <c r="J1501" s="6">
        <f>INDEX('Project Pipeline'!$B$8:$B$130,MATCH($B1501,'Project Pipeline'!$A$7:$A$130,0)+14,1)</f>
        <v>60</v>
      </c>
    </row>
    <row r="1502" spans="1:10" x14ac:dyDescent="0.2">
      <c r="A1502" s="604">
        <f t="shared" si="215"/>
        <v>74</v>
      </c>
      <c r="B1502" s="604" t="s">
        <v>14</v>
      </c>
      <c r="C1502" s="2">
        <f t="shared" si="216"/>
        <v>14</v>
      </c>
      <c r="D1502" s="28" t="str">
        <f t="shared" si="214"/>
        <v>074-014</v>
      </c>
      <c r="E1502" s="604">
        <f t="shared" si="217"/>
        <v>53</v>
      </c>
      <c r="F1502" s="32">
        <f>INDEX('Project Pipeline'!$B$8:$B$130,MATCH($B1502,'Project Pipeline'!$A$7:$A$130,0),1)</f>
        <v>2000</v>
      </c>
      <c r="G1502" s="32">
        <f>INDEX('Project Pipeline'!$B$8:$B$130,MATCH($B1502,'Project Pipeline'!$A$7:$A$130,0)+3,1)*12</f>
        <v>2400</v>
      </c>
      <c r="H1502" s="7">
        <f>(INDEX('Project Pipeline'!$B$8:$B$130,MATCH($B1502,'Project Pipeline'!$A$7:$A$130,0)+6,1)*INDEX('Project Pipeline'!$B$8:$B$130,MATCH($B1502,'Project Pipeline'!$A$7:$A$130,0)+13,1)+INDEX('Project Pipeline'!$B$8:$B$130,MATCH($B1502,'Project Pipeline'!$A$7:$A$130,0)+7,1)*(INDEX('Project Pipeline'!$B$8:$B$130,MATCH($B1502,'Project Pipeline'!$A$7:$A$130,0)+14,1)-INDEX('Project Pipeline'!$B$8:$B$130,MATCH($B1502,'Project Pipeline'!$A$7:$A$130,0)+13,1)))/INDEX('Project Pipeline'!$B$8:$B$130,MATCH($B1502,'Project Pipeline'!$A$7:$A$130,0)+14,1)</f>
        <v>0.75</v>
      </c>
      <c r="I1502" s="6">
        <f>INDEX('Project Pipeline'!$B$8:$B$130,MATCH($B1502,'Project Pipeline'!$A$7:$A$130,0)+13,1)</f>
        <v>21.124739598583997</v>
      </c>
      <c r="J1502" s="6">
        <f>INDEX('Project Pipeline'!$B$8:$B$130,MATCH($B1502,'Project Pipeline'!$A$7:$A$130,0)+14,1)</f>
        <v>60</v>
      </c>
    </row>
    <row r="1503" spans="1:10" x14ac:dyDescent="0.2">
      <c r="A1503" s="604">
        <f t="shared" si="215"/>
        <v>74</v>
      </c>
      <c r="B1503" s="604" t="s">
        <v>14</v>
      </c>
      <c r="C1503" s="2">
        <f t="shared" si="216"/>
        <v>15</v>
      </c>
      <c r="D1503" s="28" t="str">
        <f t="shared" si="214"/>
        <v>074-015</v>
      </c>
      <c r="E1503" s="604">
        <f t="shared" si="217"/>
        <v>55</v>
      </c>
      <c r="F1503" s="32">
        <f>INDEX('Project Pipeline'!$B$8:$B$130,MATCH($B1503,'Project Pipeline'!$A$7:$A$130,0),1)</f>
        <v>2000</v>
      </c>
      <c r="G1503" s="32">
        <f>INDEX('Project Pipeline'!$B$8:$B$130,MATCH($B1503,'Project Pipeline'!$A$7:$A$130,0)+3,1)*12</f>
        <v>2400</v>
      </c>
      <c r="H1503" s="7">
        <f>(INDEX('Project Pipeline'!$B$8:$B$130,MATCH($B1503,'Project Pipeline'!$A$7:$A$130,0)+6,1)*INDEX('Project Pipeline'!$B$8:$B$130,MATCH($B1503,'Project Pipeline'!$A$7:$A$130,0)+13,1)+INDEX('Project Pipeline'!$B$8:$B$130,MATCH($B1503,'Project Pipeline'!$A$7:$A$130,0)+7,1)*(INDEX('Project Pipeline'!$B$8:$B$130,MATCH($B1503,'Project Pipeline'!$A$7:$A$130,0)+14,1)-INDEX('Project Pipeline'!$B$8:$B$130,MATCH($B1503,'Project Pipeline'!$A$7:$A$130,0)+13,1)))/INDEX('Project Pipeline'!$B$8:$B$130,MATCH($B1503,'Project Pipeline'!$A$7:$A$130,0)+14,1)</f>
        <v>0.75</v>
      </c>
      <c r="I1503" s="6">
        <f>INDEX('Project Pipeline'!$B$8:$B$130,MATCH($B1503,'Project Pipeline'!$A$7:$A$130,0)+13,1)</f>
        <v>21.124739598583997</v>
      </c>
      <c r="J1503" s="6">
        <f>INDEX('Project Pipeline'!$B$8:$B$130,MATCH($B1503,'Project Pipeline'!$A$7:$A$130,0)+14,1)</f>
        <v>60</v>
      </c>
    </row>
    <row r="1504" spans="1:10" x14ac:dyDescent="0.2">
      <c r="A1504" s="604">
        <f t="shared" si="215"/>
        <v>74</v>
      </c>
      <c r="B1504" s="604" t="s">
        <v>14</v>
      </c>
      <c r="C1504" s="2">
        <f t="shared" si="216"/>
        <v>16</v>
      </c>
      <c r="D1504" s="28" t="str">
        <f t="shared" si="214"/>
        <v>074-016</v>
      </c>
      <c r="E1504" s="604">
        <f t="shared" si="217"/>
        <v>57</v>
      </c>
      <c r="F1504" s="32">
        <f>INDEX('Project Pipeline'!$B$8:$B$130,MATCH($B1504,'Project Pipeline'!$A$7:$A$130,0),1)</f>
        <v>2000</v>
      </c>
      <c r="G1504" s="32">
        <f>INDEX('Project Pipeline'!$B$8:$B$130,MATCH($B1504,'Project Pipeline'!$A$7:$A$130,0)+3,1)*12</f>
        <v>2400</v>
      </c>
      <c r="H1504" s="7">
        <f>(INDEX('Project Pipeline'!$B$8:$B$130,MATCH($B1504,'Project Pipeline'!$A$7:$A$130,0)+6,1)*INDEX('Project Pipeline'!$B$8:$B$130,MATCH($B1504,'Project Pipeline'!$A$7:$A$130,0)+13,1)+INDEX('Project Pipeline'!$B$8:$B$130,MATCH($B1504,'Project Pipeline'!$A$7:$A$130,0)+7,1)*(INDEX('Project Pipeline'!$B$8:$B$130,MATCH($B1504,'Project Pipeline'!$A$7:$A$130,0)+14,1)-INDEX('Project Pipeline'!$B$8:$B$130,MATCH($B1504,'Project Pipeline'!$A$7:$A$130,0)+13,1)))/INDEX('Project Pipeline'!$B$8:$B$130,MATCH($B1504,'Project Pipeline'!$A$7:$A$130,0)+14,1)</f>
        <v>0.75</v>
      </c>
      <c r="I1504" s="6">
        <f>INDEX('Project Pipeline'!$B$8:$B$130,MATCH($B1504,'Project Pipeline'!$A$7:$A$130,0)+13,1)</f>
        <v>21.124739598583997</v>
      </c>
      <c r="J1504" s="6">
        <f>INDEX('Project Pipeline'!$B$8:$B$130,MATCH($B1504,'Project Pipeline'!$A$7:$A$130,0)+14,1)</f>
        <v>60</v>
      </c>
    </row>
    <row r="1505" spans="1:10" x14ac:dyDescent="0.2">
      <c r="A1505" s="604">
        <f t="shared" si="215"/>
        <v>74</v>
      </c>
      <c r="B1505" s="604" t="s">
        <v>14</v>
      </c>
      <c r="C1505" s="2">
        <f t="shared" si="216"/>
        <v>17</v>
      </c>
      <c r="D1505" s="28" t="str">
        <f t="shared" si="214"/>
        <v>074-017</v>
      </c>
      <c r="E1505" s="604">
        <f t="shared" si="217"/>
        <v>59</v>
      </c>
      <c r="F1505" s="32">
        <f>INDEX('Project Pipeline'!$B$8:$B$130,MATCH($B1505,'Project Pipeline'!$A$7:$A$130,0),1)</f>
        <v>2000</v>
      </c>
      <c r="G1505" s="32">
        <f>INDEX('Project Pipeline'!$B$8:$B$130,MATCH($B1505,'Project Pipeline'!$A$7:$A$130,0)+3,1)*12</f>
        <v>2400</v>
      </c>
      <c r="H1505" s="7">
        <f>(INDEX('Project Pipeline'!$B$8:$B$130,MATCH($B1505,'Project Pipeline'!$A$7:$A$130,0)+6,1)*INDEX('Project Pipeline'!$B$8:$B$130,MATCH($B1505,'Project Pipeline'!$A$7:$A$130,0)+13,1)+INDEX('Project Pipeline'!$B$8:$B$130,MATCH($B1505,'Project Pipeline'!$A$7:$A$130,0)+7,1)*(INDEX('Project Pipeline'!$B$8:$B$130,MATCH($B1505,'Project Pipeline'!$A$7:$A$130,0)+14,1)-INDEX('Project Pipeline'!$B$8:$B$130,MATCH($B1505,'Project Pipeline'!$A$7:$A$130,0)+13,1)))/INDEX('Project Pipeline'!$B$8:$B$130,MATCH($B1505,'Project Pipeline'!$A$7:$A$130,0)+14,1)</f>
        <v>0.75</v>
      </c>
      <c r="I1505" s="6">
        <f>INDEX('Project Pipeline'!$B$8:$B$130,MATCH($B1505,'Project Pipeline'!$A$7:$A$130,0)+13,1)</f>
        <v>21.124739598583997</v>
      </c>
      <c r="J1505" s="6">
        <f>INDEX('Project Pipeline'!$B$8:$B$130,MATCH($B1505,'Project Pipeline'!$A$7:$A$130,0)+14,1)</f>
        <v>60</v>
      </c>
    </row>
    <row r="1506" spans="1:10" x14ac:dyDescent="0.2">
      <c r="A1506" s="604">
        <f t="shared" si="215"/>
        <v>74</v>
      </c>
      <c r="B1506" s="604" t="s">
        <v>14</v>
      </c>
      <c r="C1506" s="2">
        <f t="shared" si="216"/>
        <v>18</v>
      </c>
      <c r="D1506" s="28" t="str">
        <f t="shared" si="214"/>
        <v>074-018</v>
      </c>
      <c r="E1506" s="604">
        <f t="shared" si="217"/>
        <v>61</v>
      </c>
      <c r="F1506" s="32">
        <f>INDEX('Project Pipeline'!$B$8:$B$130,MATCH($B1506,'Project Pipeline'!$A$7:$A$130,0),1)</f>
        <v>2000</v>
      </c>
      <c r="G1506" s="32">
        <f>INDEX('Project Pipeline'!$B$8:$B$130,MATCH($B1506,'Project Pipeline'!$A$7:$A$130,0)+3,1)*12</f>
        <v>2400</v>
      </c>
      <c r="H1506" s="7">
        <f>(INDEX('Project Pipeline'!$B$8:$B$130,MATCH($B1506,'Project Pipeline'!$A$7:$A$130,0)+6,1)*INDEX('Project Pipeline'!$B$8:$B$130,MATCH($B1506,'Project Pipeline'!$A$7:$A$130,0)+13,1)+INDEX('Project Pipeline'!$B$8:$B$130,MATCH($B1506,'Project Pipeline'!$A$7:$A$130,0)+7,1)*(INDEX('Project Pipeline'!$B$8:$B$130,MATCH($B1506,'Project Pipeline'!$A$7:$A$130,0)+14,1)-INDEX('Project Pipeline'!$B$8:$B$130,MATCH($B1506,'Project Pipeline'!$A$7:$A$130,0)+13,1)))/INDEX('Project Pipeline'!$B$8:$B$130,MATCH($B1506,'Project Pipeline'!$A$7:$A$130,0)+14,1)</f>
        <v>0.75</v>
      </c>
      <c r="I1506" s="6">
        <f>INDEX('Project Pipeline'!$B$8:$B$130,MATCH($B1506,'Project Pipeline'!$A$7:$A$130,0)+13,1)</f>
        <v>21.124739598583997</v>
      </c>
      <c r="J1506" s="6">
        <f>INDEX('Project Pipeline'!$B$8:$B$130,MATCH($B1506,'Project Pipeline'!$A$7:$A$130,0)+14,1)</f>
        <v>60</v>
      </c>
    </row>
    <row r="1507" spans="1:10" x14ac:dyDescent="0.2">
      <c r="A1507" s="604">
        <f t="shared" si="215"/>
        <v>74</v>
      </c>
      <c r="B1507" s="604" t="s">
        <v>41</v>
      </c>
      <c r="C1507" s="2">
        <f t="shared" si="216"/>
        <v>19</v>
      </c>
      <c r="D1507" s="28" t="str">
        <f t="shared" si="214"/>
        <v>074-019</v>
      </c>
      <c r="E1507" s="604">
        <f t="shared" si="217"/>
        <v>55</v>
      </c>
      <c r="F1507" s="32">
        <f>INDEX('Project Pipeline'!$B$8:$B$130,MATCH($B1507,'Project Pipeline'!$A$7:$A$130,0),1)</f>
        <v>25000</v>
      </c>
      <c r="G1507" s="32">
        <f>INDEX('Project Pipeline'!$B$8:$B$130,MATCH($B1507,'Project Pipeline'!$A$7:$A$130,0)+3,1)*12</f>
        <v>24000</v>
      </c>
      <c r="H1507" s="7">
        <f>(INDEX('Project Pipeline'!$B$8:$B$130,MATCH($B1507,'Project Pipeline'!$A$7:$A$130,0)+6,1)*INDEX('Project Pipeline'!$B$8:$B$130,MATCH($B1507,'Project Pipeline'!$A$7:$A$130,0)+13,1)+INDEX('Project Pipeline'!$B$8:$B$130,MATCH($B1507,'Project Pipeline'!$A$7:$A$130,0)+7,1)*(INDEX('Project Pipeline'!$B$8:$B$130,MATCH($B1507,'Project Pipeline'!$A$7:$A$130,0)+14,1)-INDEX('Project Pipeline'!$B$8:$B$130,MATCH($B1507,'Project Pipeline'!$A$7:$A$130,0)+13,1)))/INDEX('Project Pipeline'!$B$8:$B$130,MATCH($B1507,'Project Pipeline'!$A$7:$A$130,0)+14,1)</f>
        <v>0.74999999999999989</v>
      </c>
      <c r="I1507" s="6">
        <f>INDEX('Project Pipeline'!$B$8:$B$130,MATCH($B1507,'Project Pipeline'!$A$7:$A$130,0)+13,1)</f>
        <v>26.772988721793375</v>
      </c>
      <c r="J1507" s="6">
        <f>INDEX('Project Pipeline'!$B$8:$B$130,MATCH($B1507,'Project Pipeline'!$A$7:$A$130,0)+14,1)</f>
        <v>120</v>
      </c>
    </row>
    <row r="1508" spans="1:10" x14ac:dyDescent="0.2">
      <c r="A1508" s="604">
        <f t="shared" si="215"/>
        <v>74</v>
      </c>
      <c r="B1508" s="604" t="s">
        <v>41</v>
      </c>
      <c r="C1508" s="2">
        <f t="shared" si="216"/>
        <v>20</v>
      </c>
      <c r="D1508" s="28" t="str">
        <f t="shared" si="214"/>
        <v>074-020</v>
      </c>
      <c r="E1508" s="604">
        <f t="shared" si="217"/>
        <v>61</v>
      </c>
      <c r="F1508" s="32">
        <f>INDEX('Project Pipeline'!$B$8:$B$130,MATCH($B1508,'Project Pipeline'!$A$7:$A$130,0),1)</f>
        <v>25000</v>
      </c>
      <c r="G1508" s="32">
        <f>INDEX('Project Pipeline'!$B$8:$B$130,MATCH($B1508,'Project Pipeline'!$A$7:$A$130,0)+3,1)*12</f>
        <v>24000</v>
      </c>
      <c r="H1508" s="7">
        <f>(INDEX('Project Pipeline'!$B$8:$B$130,MATCH($B1508,'Project Pipeline'!$A$7:$A$130,0)+6,1)*INDEX('Project Pipeline'!$B$8:$B$130,MATCH($B1508,'Project Pipeline'!$A$7:$A$130,0)+13,1)+INDEX('Project Pipeline'!$B$8:$B$130,MATCH($B1508,'Project Pipeline'!$A$7:$A$130,0)+7,1)*(INDEX('Project Pipeline'!$B$8:$B$130,MATCH($B1508,'Project Pipeline'!$A$7:$A$130,0)+14,1)-INDEX('Project Pipeline'!$B$8:$B$130,MATCH($B1508,'Project Pipeline'!$A$7:$A$130,0)+13,1)))/INDEX('Project Pipeline'!$B$8:$B$130,MATCH($B1508,'Project Pipeline'!$A$7:$A$130,0)+14,1)</f>
        <v>0.74999999999999989</v>
      </c>
      <c r="I1508" s="6">
        <f>INDEX('Project Pipeline'!$B$8:$B$130,MATCH($B1508,'Project Pipeline'!$A$7:$A$130,0)+13,1)</f>
        <v>26.772988721793375</v>
      </c>
      <c r="J1508" s="6">
        <f>INDEX('Project Pipeline'!$B$8:$B$130,MATCH($B1508,'Project Pipeline'!$A$7:$A$130,0)+14,1)</f>
        <v>120</v>
      </c>
    </row>
    <row r="1509" spans="1:10" x14ac:dyDescent="0.2">
      <c r="A1509" s="604">
        <f>A1489+1</f>
        <v>75</v>
      </c>
      <c r="B1509" s="604" t="s">
        <v>15</v>
      </c>
      <c r="C1509" s="2">
        <v>1</v>
      </c>
      <c r="D1509" s="28" t="str">
        <f t="shared" si="214"/>
        <v>075-001</v>
      </c>
      <c r="E1509" s="604">
        <f t="shared" si="217"/>
        <v>49</v>
      </c>
      <c r="F1509" s="32">
        <f>INDEX('Project Pipeline'!$B$8:$B$130,MATCH($B1509,'Project Pipeline'!$A$7:$A$130,0),1)</f>
        <v>15000</v>
      </c>
      <c r="G1509" s="32">
        <f>INDEX('Project Pipeline'!$B$8:$B$130,MATCH($B1509,'Project Pipeline'!$A$7:$A$130,0)+3,1)*12</f>
        <v>6000</v>
      </c>
      <c r="H1509" s="7">
        <f>(INDEX('Project Pipeline'!$B$8:$B$130,MATCH($B1509,'Project Pipeline'!$A$7:$A$130,0)+6,1)*INDEX('Project Pipeline'!$B$8:$B$130,MATCH($B1509,'Project Pipeline'!$A$7:$A$130,0)+13,1)+INDEX('Project Pipeline'!$B$8:$B$130,MATCH($B1509,'Project Pipeline'!$A$7:$A$130,0)+7,1)*(INDEX('Project Pipeline'!$B$8:$B$130,MATCH($B1509,'Project Pipeline'!$A$7:$A$130,0)+14,1)-INDEX('Project Pipeline'!$B$8:$B$130,MATCH($B1509,'Project Pipeline'!$A$7:$A$130,0)+13,1)))/INDEX('Project Pipeline'!$B$8:$B$130,MATCH($B1509,'Project Pipeline'!$A$7:$A$130,0)+14,1)</f>
        <v>0.75</v>
      </c>
      <c r="I1509" s="6">
        <f>INDEX('Project Pipeline'!$B$8:$B$130,MATCH($B1509,'Project Pipeline'!$A$7:$A$130,0)+13,1)</f>
        <v>71.513178015521419</v>
      </c>
      <c r="J1509" s="6">
        <f>INDEX('Project Pipeline'!$B$8:$B$130,MATCH($B1509,'Project Pipeline'!$A$7:$A$130,0)+14,1)</f>
        <v>96</v>
      </c>
    </row>
    <row r="1510" spans="1:10" x14ac:dyDescent="0.2">
      <c r="A1510" s="604">
        <f t="shared" ref="A1510:A1528" si="218">A1490+1</f>
        <v>75</v>
      </c>
      <c r="B1510" s="604" t="s">
        <v>15</v>
      </c>
      <c r="C1510" s="2">
        <f t="shared" ref="C1510:C1528" si="219">C1509+1</f>
        <v>2</v>
      </c>
      <c r="D1510" s="28" t="str">
        <f t="shared" si="214"/>
        <v>075-002</v>
      </c>
      <c r="E1510" s="604">
        <f t="shared" si="217"/>
        <v>53</v>
      </c>
      <c r="F1510" s="32">
        <f>INDEX('Project Pipeline'!$B$8:$B$130,MATCH($B1510,'Project Pipeline'!$A$7:$A$130,0),1)</f>
        <v>15000</v>
      </c>
      <c r="G1510" s="32">
        <f>INDEX('Project Pipeline'!$B$8:$B$130,MATCH($B1510,'Project Pipeline'!$A$7:$A$130,0)+3,1)*12</f>
        <v>6000</v>
      </c>
      <c r="H1510" s="7">
        <f>(INDEX('Project Pipeline'!$B$8:$B$130,MATCH($B1510,'Project Pipeline'!$A$7:$A$130,0)+6,1)*INDEX('Project Pipeline'!$B$8:$B$130,MATCH($B1510,'Project Pipeline'!$A$7:$A$130,0)+13,1)+INDEX('Project Pipeline'!$B$8:$B$130,MATCH($B1510,'Project Pipeline'!$A$7:$A$130,0)+7,1)*(INDEX('Project Pipeline'!$B$8:$B$130,MATCH($B1510,'Project Pipeline'!$A$7:$A$130,0)+14,1)-INDEX('Project Pipeline'!$B$8:$B$130,MATCH($B1510,'Project Pipeline'!$A$7:$A$130,0)+13,1)))/INDEX('Project Pipeline'!$B$8:$B$130,MATCH($B1510,'Project Pipeline'!$A$7:$A$130,0)+14,1)</f>
        <v>0.75</v>
      </c>
      <c r="I1510" s="6">
        <f>INDEX('Project Pipeline'!$B$8:$B$130,MATCH($B1510,'Project Pipeline'!$A$7:$A$130,0)+13,1)</f>
        <v>71.513178015521419</v>
      </c>
      <c r="J1510" s="6">
        <f>INDEX('Project Pipeline'!$B$8:$B$130,MATCH($B1510,'Project Pipeline'!$A$7:$A$130,0)+14,1)</f>
        <v>96</v>
      </c>
    </row>
    <row r="1511" spans="1:10" x14ac:dyDescent="0.2">
      <c r="A1511" s="604">
        <f t="shared" si="218"/>
        <v>75</v>
      </c>
      <c r="B1511" s="604" t="s">
        <v>15</v>
      </c>
      <c r="C1511" s="2">
        <f t="shared" si="219"/>
        <v>3</v>
      </c>
      <c r="D1511" s="28" t="str">
        <f t="shared" si="214"/>
        <v>075-003</v>
      </c>
      <c r="E1511" s="604">
        <f t="shared" si="217"/>
        <v>56</v>
      </c>
      <c r="F1511" s="32">
        <f>INDEX('Project Pipeline'!$B$8:$B$130,MATCH($B1511,'Project Pipeline'!$A$7:$A$130,0),1)</f>
        <v>15000</v>
      </c>
      <c r="G1511" s="32">
        <f>INDEX('Project Pipeline'!$B$8:$B$130,MATCH($B1511,'Project Pipeline'!$A$7:$A$130,0)+3,1)*12</f>
        <v>6000</v>
      </c>
      <c r="H1511" s="7">
        <f>(INDEX('Project Pipeline'!$B$8:$B$130,MATCH($B1511,'Project Pipeline'!$A$7:$A$130,0)+6,1)*INDEX('Project Pipeline'!$B$8:$B$130,MATCH($B1511,'Project Pipeline'!$A$7:$A$130,0)+13,1)+INDEX('Project Pipeline'!$B$8:$B$130,MATCH($B1511,'Project Pipeline'!$A$7:$A$130,0)+7,1)*(INDEX('Project Pipeline'!$B$8:$B$130,MATCH($B1511,'Project Pipeline'!$A$7:$A$130,0)+14,1)-INDEX('Project Pipeline'!$B$8:$B$130,MATCH($B1511,'Project Pipeline'!$A$7:$A$130,0)+13,1)))/INDEX('Project Pipeline'!$B$8:$B$130,MATCH($B1511,'Project Pipeline'!$A$7:$A$130,0)+14,1)</f>
        <v>0.75</v>
      </c>
      <c r="I1511" s="6">
        <f>INDEX('Project Pipeline'!$B$8:$B$130,MATCH($B1511,'Project Pipeline'!$A$7:$A$130,0)+13,1)</f>
        <v>71.513178015521419</v>
      </c>
      <c r="J1511" s="6">
        <f>INDEX('Project Pipeline'!$B$8:$B$130,MATCH($B1511,'Project Pipeline'!$A$7:$A$130,0)+14,1)</f>
        <v>96</v>
      </c>
    </row>
    <row r="1512" spans="1:10" x14ac:dyDescent="0.2">
      <c r="A1512" s="604">
        <f t="shared" si="218"/>
        <v>75</v>
      </c>
      <c r="B1512" s="604" t="s">
        <v>15</v>
      </c>
      <c r="C1512" s="2">
        <f t="shared" si="219"/>
        <v>4</v>
      </c>
      <c r="D1512" s="28" t="str">
        <f t="shared" si="214"/>
        <v>075-004</v>
      </c>
      <c r="E1512" s="604">
        <f t="shared" si="217"/>
        <v>58</v>
      </c>
      <c r="F1512" s="32">
        <f>INDEX('Project Pipeline'!$B$8:$B$130,MATCH($B1512,'Project Pipeline'!$A$7:$A$130,0),1)</f>
        <v>15000</v>
      </c>
      <c r="G1512" s="32">
        <f>INDEX('Project Pipeline'!$B$8:$B$130,MATCH($B1512,'Project Pipeline'!$A$7:$A$130,0)+3,1)*12</f>
        <v>6000</v>
      </c>
      <c r="H1512" s="7">
        <f>(INDEX('Project Pipeline'!$B$8:$B$130,MATCH($B1512,'Project Pipeline'!$A$7:$A$130,0)+6,1)*INDEX('Project Pipeline'!$B$8:$B$130,MATCH($B1512,'Project Pipeline'!$A$7:$A$130,0)+13,1)+INDEX('Project Pipeline'!$B$8:$B$130,MATCH($B1512,'Project Pipeline'!$A$7:$A$130,0)+7,1)*(INDEX('Project Pipeline'!$B$8:$B$130,MATCH($B1512,'Project Pipeline'!$A$7:$A$130,0)+14,1)-INDEX('Project Pipeline'!$B$8:$B$130,MATCH($B1512,'Project Pipeline'!$A$7:$A$130,0)+13,1)))/INDEX('Project Pipeline'!$B$8:$B$130,MATCH($B1512,'Project Pipeline'!$A$7:$A$130,0)+14,1)</f>
        <v>0.75</v>
      </c>
      <c r="I1512" s="6">
        <f>INDEX('Project Pipeline'!$B$8:$B$130,MATCH($B1512,'Project Pipeline'!$A$7:$A$130,0)+13,1)</f>
        <v>71.513178015521419</v>
      </c>
      <c r="J1512" s="6">
        <f>INDEX('Project Pipeline'!$B$8:$B$130,MATCH($B1512,'Project Pipeline'!$A$7:$A$130,0)+14,1)</f>
        <v>96</v>
      </c>
    </row>
    <row r="1513" spans="1:10" x14ac:dyDescent="0.2">
      <c r="A1513" s="604">
        <f t="shared" si="218"/>
        <v>75</v>
      </c>
      <c r="B1513" s="604" t="s">
        <v>463</v>
      </c>
      <c r="C1513" s="2">
        <f t="shared" si="219"/>
        <v>5</v>
      </c>
      <c r="D1513" s="28" t="str">
        <f t="shared" si="214"/>
        <v>075-005</v>
      </c>
      <c r="E1513" s="604">
        <f t="shared" si="217"/>
        <v>59</v>
      </c>
      <c r="F1513" s="32">
        <f>INDEX('Project Pipeline'!$B$8:$B$130,MATCH($B1513,'Project Pipeline'!$A$7:$A$130,0),1)</f>
        <v>20000</v>
      </c>
      <c r="G1513" s="32">
        <f>INDEX('Project Pipeline'!$B$8:$B$130,MATCH($B1513,'Project Pipeline'!$A$7:$A$130,0)+3,1)*12</f>
        <v>30000</v>
      </c>
      <c r="H1513" s="7">
        <f>(INDEX('Project Pipeline'!$B$8:$B$130,MATCH($B1513,'Project Pipeline'!$A$7:$A$130,0)+6,1)*INDEX('Project Pipeline'!$B$8:$B$130,MATCH($B1513,'Project Pipeline'!$A$7:$A$130,0)+13,1)+INDEX('Project Pipeline'!$B$8:$B$130,MATCH($B1513,'Project Pipeline'!$A$7:$A$130,0)+7,1)*(INDEX('Project Pipeline'!$B$8:$B$130,MATCH($B1513,'Project Pipeline'!$A$7:$A$130,0)+14,1)-INDEX('Project Pipeline'!$B$8:$B$130,MATCH($B1513,'Project Pipeline'!$A$7:$A$130,0)+13,1)))/INDEX('Project Pipeline'!$B$8:$B$130,MATCH($B1513,'Project Pipeline'!$A$7:$A$130,0)+14,1)</f>
        <v>0.75</v>
      </c>
      <c r="I1513" s="6">
        <f>INDEX('Project Pipeline'!$B$8:$B$130,MATCH($B1513,'Project Pipeline'!$A$7:$A$130,0)+13,1)</f>
        <v>28.691659673197091</v>
      </c>
      <c r="J1513" s="6">
        <f>INDEX('Project Pipeline'!$B$8:$B$130,MATCH($B1513,'Project Pipeline'!$A$7:$A$130,0)+14,1)</f>
        <v>60</v>
      </c>
    </row>
    <row r="1514" spans="1:10" x14ac:dyDescent="0.2">
      <c r="A1514" s="604">
        <f t="shared" si="218"/>
        <v>75</v>
      </c>
      <c r="B1514" s="604" t="s">
        <v>463</v>
      </c>
      <c r="C1514" s="2">
        <f t="shared" si="219"/>
        <v>6</v>
      </c>
      <c r="D1514" s="28" t="str">
        <f t="shared" si="214"/>
        <v>075-006</v>
      </c>
      <c r="E1514" s="604">
        <f t="shared" si="217"/>
        <v>59</v>
      </c>
      <c r="F1514" s="32">
        <f>INDEX('Project Pipeline'!$B$8:$B$130,MATCH($B1514,'Project Pipeline'!$A$7:$A$130,0),1)</f>
        <v>20000</v>
      </c>
      <c r="G1514" s="32">
        <f>INDEX('Project Pipeline'!$B$8:$B$130,MATCH($B1514,'Project Pipeline'!$A$7:$A$130,0)+3,1)*12</f>
        <v>30000</v>
      </c>
      <c r="H1514" s="7">
        <f>(INDEX('Project Pipeline'!$B$8:$B$130,MATCH($B1514,'Project Pipeline'!$A$7:$A$130,0)+6,1)*INDEX('Project Pipeline'!$B$8:$B$130,MATCH($B1514,'Project Pipeline'!$A$7:$A$130,0)+13,1)+INDEX('Project Pipeline'!$B$8:$B$130,MATCH($B1514,'Project Pipeline'!$A$7:$A$130,0)+7,1)*(INDEX('Project Pipeline'!$B$8:$B$130,MATCH($B1514,'Project Pipeline'!$A$7:$A$130,0)+14,1)-INDEX('Project Pipeline'!$B$8:$B$130,MATCH($B1514,'Project Pipeline'!$A$7:$A$130,0)+13,1)))/INDEX('Project Pipeline'!$B$8:$B$130,MATCH($B1514,'Project Pipeline'!$A$7:$A$130,0)+14,1)</f>
        <v>0.75</v>
      </c>
      <c r="I1514" s="6">
        <f>INDEX('Project Pipeline'!$B$8:$B$130,MATCH($B1514,'Project Pipeline'!$A$7:$A$130,0)+13,1)</f>
        <v>28.691659673197091</v>
      </c>
      <c r="J1514" s="6">
        <f>INDEX('Project Pipeline'!$B$8:$B$130,MATCH($B1514,'Project Pipeline'!$A$7:$A$130,0)+14,1)</f>
        <v>60</v>
      </c>
    </row>
    <row r="1515" spans="1:10" x14ac:dyDescent="0.2">
      <c r="A1515" s="604">
        <f t="shared" si="218"/>
        <v>75</v>
      </c>
      <c r="B1515" s="604" t="s">
        <v>463</v>
      </c>
      <c r="C1515" s="2">
        <f t="shared" si="219"/>
        <v>7</v>
      </c>
      <c r="D1515" s="28" t="str">
        <f t="shared" si="214"/>
        <v>075-007</v>
      </c>
      <c r="E1515" s="604">
        <f t="shared" si="217"/>
        <v>60</v>
      </c>
      <c r="F1515" s="32">
        <f>INDEX('Project Pipeline'!$B$8:$B$130,MATCH($B1515,'Project Pipeline'!$A$7:$A$130,0),1)</f>
        <v>20000</v>
      </c>
      <c r="G1515" s="32">
        <f>INDEX('Project Pipeline'!$B$8:$B$130,MATCH($B1515,'Project Pipeline'!$A$7:$A$130,0)+3,1)*12</f>
        <v>30000</v>
      </c>
      <c r="H1515" s="7">
        <f>(INDEX('Project Pipeline'!$B$8:$B$130,MATCH($B1515,'Project Pipeline'!$A$7:$A$130,0)+6,1)*INDEX('Project Pipeline'!$B$8:$B$130,MATCH($B1515,'Project Pipeline'!$A$7:$A$130,0)+13,1)+INDEX('Project Pipeline'!$B$8:$B$130,MATCH($B1515,'Project Pipeline'!$A$7:$A$130,0)+7,1)*(INDEX('Project Pipeline'!$B$8:$B$130,MATCH($B1515,'Project Pipeline'!$A$7:$A$130,0)+14,1)-INDEX('Project Pipeline'!$B$8:$B$130,MATCH($B1515,'Project Pipeline'!$A$7:$A$130,0)+13,1)))/INDEX('Project Pipeline'!$B$8:$B$130,MATCH($B1515,'Project Pipeline'!$A$7:$A$130,0)+14,1)</f>
        <v>0.75</v>
      </c>
      <c r="I1515" s="6">
        <f>INDEX('Project Pipeline'!$B$8:$B$130,MATCH($B1515,'Project Pipeline'!$A$7:$A$130,0)+13,1)</f>
        <v>28.691659673197091</v>
      </c>
      <c r="J1515" s="6">
        <f>INDEX('Project Pipeline'!$B$8:$B$130,MATCH($B1515,'Project Pipeline'!$A$7:$A$130,0)+14,1)</f>
        <v>60</v>
      </c>
    </row>
    <row r="1516" spans="1:10" x14ac:dyDescent="0.2">
      <c r="A1516" s="604">
        <f t="shared" si="218"/>
        <v>75</v>
      </c>
      <c r="B1516" s="604" t="s">
        <v>463</v>
      </c>
      <c r="C1516" s="2">
        <f t="shared" si="219"/>
        <v>8</v>
      </c>
      <c r="D1516" s="28" t="str">
        <f t="shared" si="214"/>
        <v>075-008</v>
      </c>
      <c r="E1516" s="604">
        <f t="shared" si="217"/>
        <v>60</v>
      </c>
      <c r="F1516" s="32">
        <f>INDEX('Project Pipeline'!$B$8:$B$130,MATCH($B1516,'Project Pipeline'!$A$7:$A$130,0),1)</f>
        <v>20000</v>
      </c>
      <c r="G1516" s="32">
        <f>INDEX('Project Pipeline'!$B$8:$B$130,MATCH($B1516,'Project Pipeline'!$A$7:$A$130,0)+3,1)*12</f>
        <v>30000</v>
      </c>
      <c r="H1516" s="7">
        <f>(INDEX('Project Pipeline'!$B$8:$B$130,MATCH($B1516,'Project Pipeline'!$A$7:$A$130,0)+6,1)*INDEX('Project Pipeline'!$B$8:$B$130,MATCH($B1516,'Project Pipeline'!$A$7:$A$130,0)+13,1)+INDEX('Project Pipeline'!$B$8:$B$130,MATCH($B1516,'Project Pipeline'!$A$7:$A$130,0)+7,1)*(INDEX('Project Pipeline'!$B$8:$B$130,MATCH($B1516,'Project Pipeline'!$A$7:$A$130,0)+14,1)-INDEX('Project Pipeline'!$B$8:$B$130,MATCH($B1516,'Project Pipeline'!$A$7:$A$130,0)+13,1)))/INDEX('Project Pipeline'!$B$8:$B$130,MATCH($B1516,'Project Pipeline'!$A$7:$A$130,0)+14,1)</f>
        <v>0.75</v>
      </c>
      <c r="I1516" s="6">
        <f>INDEX('Project Pipeline'!$B$8:$B$130,MATCH($B1516,'Project Pipeline'!$A$7:$A$130,0)+13,1)</f>
        <v>28.691659673197091</v>
      </c>
      <c r="J1516" s="6">
        <f>INDEX('Project Pipeline'!$B$8:$B$130,MATCH($B1516,'Project Pipeline'!$A$7:$A$130,0)+14,1)</f>
        <v>60</v>
      </c>
    </row>
    <row r="1517" spans="1:10" x14ac:dyDescent="0.2">
      <c r="A1517" s="604">
        <f t="shared" si="218"/>
        <v>75</v>
      </c>
      <c r="B1517" s="604" t="s">
        <v>464</v>
      </c>
      <c r="C1517" s="2">
        <f t="shared" si="219"/>
        <v>9</v>
      </c>
      <c r="D1517" s="28" t="str">
        <f t="shared" si="214"/>
        <v>075-009</v>
      </c>
      <c r="E1517" s="604">
        <f t="shared" si="217"/>
        <v>51</v>
      </c>
      <c r="F1517" s="32">
        <f>INDEX('Project Pipeline'!$B$8:$B$130,MATCH($B1517,'Project Pipeline'!$A$7:$A$130,0),1)</f>
        <v>10000</v>
      </c>
      <c r="G1517" s="32">
        <f>INDEX('Project Pipeline'!$B$8:$B$130,MATCH($B1517,'Project Pipeline'!$A$7:$A$130,0)+3,1)*12</f>
        <v>4800</v>
      </c>
      <c r="H1517" s="7">
        <f>(INDEX('Project Pipeline'!$B$8:$B$130,MATCH($B1517,'Project Pipeline'!$A$7:$A$130,0)+6,1)*INDEX('Project Pipeline'!$B$8:$B$130,MATCH($B1517,'Project Pipeline'!$A$7:$A$130,0)+13,1)+INDEX('Project Pipeline'!$B$8:$B$130,MATCH($B1517,'Project Pipeline'!$A$7:$A$130,0)+7,1)*(INDEX('Project Pipeline'!$B$8:$B$130,MATCH($B1517,'Project Pipeline'!$A$7:$A$130,0)+14,1)-INDEX('Project Pipeline'!$B$8:$B$130,MATCH($B1517,'Project Pipeline'!$A$7:$A$130,0)+13,1)))/INDEX('Project Pipeline'!$B$8:$B$130,MATCH($B1517,'Project Pipeline'!$A$7:$A$130,0)+14,1)</f>
        <v>0.75</v>
      </c>
      <c r="I1517" s="6">
        <f>INDEX('Project Pipeline'!$B$8:$B$130,MATCH($B1517,'Project Pipeline'!$A$7:$A$130,0)+13,1)</f>
        <v>57.680135957776329</v>
      </c>
      <c r="J1517" s="6">
        <f>INDEX('Project Pipeline'!$B$8:$B$130,MATCH($B1517,'Project Pipeline'!$A$7:$A$130,0)+14,1)</f>
        <v>60</v>
      </c>
    </row>
    <row r="1518" spans="1:10" x14ac:dyDescent="0.2">
      <c r="A1518" s="604">
        <f t="shared" si="218"/>
        <v>75</v>
      </c>
      <c r="B1518" s="604" t="s">
        <v>464</v>
      </c>
      <c r="C1518" s="2">
        <f t="shared" si="219"/>
        <v>10</v>
      </c>
      <c r="D1518" s="28" t="str">
        <f t="shared" si="214"/>
        <v>075-010</v>
      </c>
      <c r="E1518" s="604">
        <f t="shared" si="217"/>
        <v>54</v>
      </c>
      <c r="F1518" s="32">
        <f>INDEX('Project Pipeline'!$B$8:$B$130,MATCH($B1518,'Project Pipeline'!$A$7:$A$130,0),1)</f>
        <v>10000</v>
      </c>
      <c r="G1518" s="32">
        <f>INDEX('Project Pipeline'!$B$8:$B$130,MATCH($B1518,'Project Pipeline'!$A$7:$A$130,0)+3,1)*12</f>
        <v>4800</v>
      </c>
      <c r="H1518" s="7">
        <f>(INDEX('Project Pipeline'!$B$8:$B$130,MATCH($B1518,'Project Pipeline'!$A$7:$A$130,0)+6,1)*INDEX('Project Pipeline'!$B$8:$B$130,MATCH($B1518,'Project Pipeline'!$A$7:$A$130,0)+13,1)+INDEX('Project Pipeline'!$B$8:$B$130,MATCH($B1518,'Project Pipeline'!$A$7:$A$130,0)+7,1)*(INDEX('Project Pipeline'!$B$8:$B$130,MATCH($B1518,'Project Pipeline'!$A$7:$A$130,0)+14,1)-INDEX('Project Pipeline'!$B$8:$B$130,MATCH($B1518,'Project Pipeline'!$A$7:$A$130,0)+13,1)))/INDEX('Project Pipeline'!$B$8:$B$130,MATCH($B1518,'Project Pipeline'!$A$7:$A$130,0)+14,1)</f>
        <v>0.75</v>
      </c>
      <c r="I1518" s="6">
        <f>INDEX('Project Pipeline'!$B$8:$B$130,MATCH($B1518,'Project Pipeline'!$A$7:$A$130,0)+13,1)</f>
        <v>57.680135957776329</v>
      </c>
      <c r="J1518" s="6">
        <f>INDEX('Project Pipeline'!$B$8:$B$130,MATCH($B1518,'Project Pipeline'!$A$7:$A$130,0)+14,1)</f>
        <v>60</v>
      </c>
    </row>
    <row r="1519" spans="1:10" x14ac:dyDescent="0.2">
      <c r="A1519" s="604">
        <f t="shared" si="218"/>
        <v>75</v>
      </c>
      <c r="B1519" s="604" t="s">
        <v>464</v>
      </c>
      <c r="C1519" s="2">
        <f t="shared" si="219"/>
        <v>11</v>
      </c>
      <c r="D1519" s="28" t="str">
        <f t="shared" si="214"/>
        <v>075-011</v>
      </c>
      <c r="E1519" s="604">
        <f t="shared" si="217"/>
        <v>57</v>
      </c>
      <c r="F1519" s="32">
        <f>INDEX('Project Pipeline'!$B$8:$B$130,MATCH($B1519,'Project Pipeline'!$A$7:$A$130,0),1)</f>
        <v>10000</v>
      </c>
      <c r="G1519" s="32">
        <f>INDEX('Project Pipeline'!$B$8:$B$130,MATCH($B1519,'Project Pipeline'!$A$7:$A$130,0)+3,1)*12</f>
        <v>4800</v>
      </c>
      <c r="H1519" s="7">
        <f>(INDEX('Project Pipeline'!$B$8:$B$130,MATCH($B1519,'Project Pipeline'!$A$7:$A$130,0)+6,1)*INDEX('Project Pipeline'!$B$8:$B$130,MATCH($B1519,'Project Pipeline'!$A$7:$A$130,0)+13,1)+INDEX('Project Pipeline'!$B$8:$B$130,MATCH($B1519,'Project Pipeline'!$A$7:$A$130,0)+7,1)*(INDEX('Project Pipeline'!$B$8:$B$130,MATCH($B1519,'Project Pipeline'!$A$7:$A$130,0)+14,1)-INDEX('Project Pipeline'!$B$8:$B$130,MATCH($B1519,'Project Pipeline'!$A$7:$A$130,0)+13,1)))/INDEX('Project Pipeline'!$B$8:$B$130,MATCH($B1519,'Project Pipeline'!$A$7:$A$130,0)+14,1)</f>
        <v>0.75</v>
      </c>
      <c r="I1519" s="6">
        <f>INDEX('Project Pipeline'!$B$8:$B$130,MATCH($B1519,'Project Pipeline'!$A$7:$A$130,0)+13,1)</f>
        <v>57.680135957776329</v>
      </c>
      <c r="J1519" s="6">
        <f>INDEX('Project Pipeline'!$B$8:$B$130,MATCH($B1519,'Project Pipeline'!$A$7:$A$130,0)+14,1)</f>
        <v>60</v>
      </c>
    </row>
    <row r="1520" spans="1:10" x14ac:dyDescent="0.2">
      <c r="A1520" s="604">
        <f t="shared" si="218"/>
        <v>75</v>
      </c>
      <c r="B1520" s="604" t="s">
        <v>464</v>
      </c>
      <c r="C1520" s="2">
        <f t="shared" si="219"/>
        <v>12</v>
      </c>
      <c r="D1520" s="28" t="str">
        <f t="shared" si="214"/>
        <v>075-012</v>
      </c>
      <c r="E1520" s="604">
        <f t="shared" si="217"/>
        <v>60</v>
      </c>
      <c r="F1520" s="32">
        <f>INDEX('Project Pipeline'!$B$8:$B$130,MATCH($B1520,'Project Pipeline'!$A$7:$A$130,0),1)</f>
        <v>10000</v>
      </c>
      <c r="G1520" s="32">
        <f>INDEX('Project Pipeline'!$B$8:$B$130,MATCH($B1520,'Project Pipeline'!$A$7:$A$130,0)+3,1)*12</f>
        <v>4800</v>
      </c>
      <c r="H1520" s="7">
        <f>(INDEX('Project Pipeline'!$B$8:$B$130,MATCH($B1520,'Project Pipeline'!$A$7:$A$130,0)+6,1)*INDEX('Project Pipeline'!$B$8:$B$130,MATCH($B1520,'Project Pipeline'!$A$7:$A$130,0)+13,1)+INDEX('Project Pipeline'!$B$8:$B$130,MATCH($B1520,'Project Pipeline'!$A$7:$A$130,0)+7,1)*(INDEX('Project Pipeline'!$B$8:$B$130,MATCH($B1520,'Project Pipeline'!$A$7:$A$130,0)+14,1)-INDEX('Project Pipeline'!$B$8:$B$130,MATCH($B1520,'Project Pipeline'!$A$7:$A$130,0)+13,1)))/INDEX('Project Pipeline'!$B$8:$B$130,MATCH($B1520,'Project Pipeline'!$A$7:$A$130,0)+14,1)</f>
        <v>0.75</v>
      </c>
      <c r="I1520" s="6">
        <f>INDEX('Project Pipeline'!$B$8:$B$130,MATCH($B1520,'Project Pipeline'!$A$7:$A$130,0)+13,1)</f>
        <v>57.680135957776329</v>
      </c>
      <c r="J1520" s="6">
        <f>INDEX('Project Pipeline'!$B$8:$B$130,MATCH($B1520,'Project Pipeline'!$A$7:$A$130,0)+14,1)</f>
        <v>60</v>
      </c>
    </row>
    <row r="1521" spans="1:10" x14ac:dyDescent="0.2">
      <c r="A1521" s="604">
        <f t="shared" si="218"/>
        <v>75</v>
      </c>
      <c r="B1521" s="604" t="s">
        <v>14</v>
      </c>
      <c r="C1521" s="2">
        <f t="shared" si="219"/>
        <v>13</v>
      </c>
      <c r="D1521" s="28" t="str">
        <f t="shared" si="214"/>
        <v>075-013</v>
      </c>
      <c r="E1521" s="604">
        <f t="shared" si="217"/>
        <v>51</v>
      </c>
      <c r="F1521" s="32">
        <f>INDEX('Project Pipeline'!$B$8:$B$130,MATCH($B1521,'Project Pipeline'!$A$7:$A$130,0),1)</f>
        <v>2000</v>
      </c>
      <c r="G1521" s="32">
        <f>INDEX('Project Pipeline'!$B$8:$B$130,MATCH($B1521,'Project Pipeline'!$A$7:$A$130,0)+3,1)*12</f>
        <v>2400</v>
      </c>
      <c r="H1521" s="7">
        <f>(INDEX('Project Pipeline'!$B$8:$B$130,MATCH($B1521,'Project Pipeline'!$A$7:$A$130,0)+6,1)*INDEX('Project Pipeline'!$B$8:$B$130,MATCH($B1521,'Project Pipeline'!$A$7:$A$130,0)+13,1)+INDEX('Project Pipeline'!$B$8:$B$130,MATCH($B1521,'Project Pipeline'!$A$7:$A$130,0)+7,1)*(INDEX('Project Pipeline'!$B$8:$B$130,MATCH($B1521,'Project Pipeline'!$A$7:$A$130,0)+14,1)-INDEX('Project Pipeline'!$B$8:$B$130,MATCH($B1521,'Project Pipeline'!$A$7:$A$130,0)+13,1)))/INDEX('Project Pipeline'!$B$8:$B$130,MATCH($B1521,'Project Pipeline'!$A$7:$A$130,0)+14,1)</f>
        <v>0.75</v>
      </c>
      <c r="I1521" s="6">
        <f>INDEX('Project Pipeline'!$B$8:$B$130,MATCH($B1521,'Project Pipeline'!$A$7:$A$130,0)+13,1)</f>
        <v>21.124739598583997</v>
      </c>
      <c r="J1521" s="6">
        <f>INDEX('Project Pipeline'!$B$8:$B$130,MATCH($B1521,'Project Pipeline'!$A$7:$A$130,0)+14,1)</f>
        <v>60</v>
      </c>
    </row>
    <row r="1522" spans="1:10" x14ac:dyDescent="0.2">
      <c r="A1522" s="604">
        <f t="shared" si="218"/>
        <v>75</v>
      </c>
      <c r="B1522" s="604" t="s">
        <v>14</v>
      </c>
      <c r="C1522" s="2">
        <f t="shared" si="219"/>
        <v>14</v>
      </c>
      <c r="D1522" s="28" t="str">
        <f t="shared" si="214"/>
        <v>075-014</v>
      </c>
      <c r="E1522" s="604">
        <f t="shared" si="217"/>
        <v>53</v>
      </c>
      <c r="F1522" s="32">
        <f>INDEX('Project Pipeline'!$B$8:$B$130,MATCH($B1522,'Project Pipeline'!$A$7:$A$130,0),1)</f>
        <v>2000</v>
      </c>
      <c r="G1522" s="32">
        <f>INDEX('Project Pipeline'!$B$8:$B$130,MATCH($B1522,'Project Pipeline'!$A$7:$A$130,0)+3,1)*12</f>
        <v>2400</v>
      </c>
      <c r="H1522" s="7">
        <f>(INDEX('Project Pipeline'!$B$8:$B$130,MATCH($B1522,'Project Pipeline'!$A$7:$A$130,0)+6,1)*INDEX('Project Pipeline'!$B$8:$B$130,MATCH($B1522,'Project Pipeline'!$A$7:$A$130,0)+13,1)+INDEX('Project Pipeline'!$B$8:$B$130,MATCH($B1522,'Project Pipeline'!$A$7:$A$130,0)+7,1)*(INDEX('Project Pipeline'!$B$8:$B$130,MATCH($B1522,'Project Pipeline'!$A$7:$A$130,0)+14,1)-INDEX('Project Pipeline'!$B$8:$B$130,MATCH($B1522,'Project Pipeline'!$A$7:$A$130,0)+13,1)))/INDEX('Project Pipeline'!$B$8:$B$130,MATCH($B1522,'Project Pipeline'!$A$7:$A$130,0)+14,1)</f>
        <v>0.75</v>
      </c>
      <c r="I1522" s="6">
        <f>INDEX('Project Pipeline'!$B$8:$B$130,MATCH($B1522,'Project Pipeline'!$A$7:$A$130,0)+13,1)</f>
        <v>21.124739598583997</v>
      </c>
      <c r="J1522" s="6">
        <f>INDEX('Project Pipeline'!$B$8:$B$130,MATCH($B1522,'Project Pipeline'!$A$7:$A$130,0)+14,1)</f>
        <v>60</v>
      </c>
    </row>
    <row r="1523" spans="1:10" x14ac:dyDescent="0.2">
      <c r="A1523" s="604">
        <f t="shared" si="218"/>
        <v>75</v>
      </c>
      <c r="B1523" s="604" t="s">
        <v>14</v>
      </c>
      <c r="C1523" s="2">
        <f t="shared" si="219"/>
        <v>15</v>
      </c>
      <c r="D1523" s="28" t="str">
        <f t="shared" si="214"/>
        <v>075-015</v>
      </c>
      <c r="E1523" s="604">
        <f t="shared" si="217"/>
        <v>55</v>
      </c>
      <c r="F1523" s="32">
        <f>INDEX('Project Pipeline'!$B$8:$B$130,MATCH($B1523,'Project Pipeline'!$A$7:$A$130,0),1)</f>
        <v>2000</v>
      </c>
      <c r="G1523" s="32">
        <f>INDEX('Project Pipeline'!$B$8:$B$130,MATCH($B1523,'Project Pipeline'!$A$7:$A$130,0)+3,1)*12</f>
        <v>2400</v>
      </c>
      <c r="H1523" s="7">
        <f>(INDEX('Project Pipeline'!$B$8:$B$130,MATCH($B1523,'Project Pipeline'!$A$7:$A$130,0)+6,1)*INDEX('Project Pipeline'!$B$8:$B$130,MATCH($B1523,'Project Pipeline'!$A$7:$A$130,0)+13,1)+INDEX('Project Pipeline'!$B$8:$B$130,MATCH($B1523,'Project Pipeline'!$A$7:$A$130,0)+7,1)*(INDEX('Project Pipeline'!$B$8:$B$130,MATCH($B1523,'Project Pipeline'!$A$7:$A$130,0)+14,1)-INDEX('Project Pipeline'!$B$8:$B$130,MATCH($B1523,'Project Pipeline'!$A$7:$A$130,0)+13,1)))/INDEX('Project Pipeline'!$B$8:$B$130,MATCH($B1523,'Project Pipeline'!$A$7:$A$130,0)+14,1)</f>
        <v>0.75</v>
      </c>
      <c r="I1523" s="6">
        <f>INDEX('Project Pipeline'!$B$8:$B$130,MATCH($B1523,'Project Pipeline'!$A$7:$A$130,0)+13,1)</f>
        <v>21.124739598583997</v>
      </c>
      <c r="J1523" s="6">
        <f>INDEX('Project Pipeline'!$B$8:$B$130,MATCH($B1523,'Project Pipeline'!$A$7:$A$130,0)+14,1)</f>
        <v>60</v>
      </c>
    </row>
    <row r="1524" spans="1:10" x14ac:dyDescent="0.2">
      <c r="A1524" s="604">
        <f t="shared" si="218"/>
        <v>75</v>
      </c>
      <c r="B1524" s="604" t="s">
        <v>14</v>
      </c>
      <c r="C1524" s="2">
        <f t="shared" si="219"/>
        <v>16</v>
      </c>
      <c r="D1524" s="28" t="str">
        <f t="shared" si="214"/>
        <v>075-016</v>
      </c>
      <c r="E1524" s="604">
        <f t="shared" si="217"/>
        <v>57</v>
      </c>
      <c r="F1524" s="32">
        <f>INDEX('Project Pipeline'!$B$8:$B$130,MATCH($B1524,'Project Pipeline'!$A$7:$A$130,0),1)</f>
        <v>2000</v>
      </c>
      <c r="G1524" s="32">
        <f>INDEX('Project Pipeline'!$B$8:$B$130,MATCH($B1524,'Project Pipeline'!$A$7:$A$130,0)+3,1)*12</f>
        <v>2400</v>
      </c>
      <c r="H1524" s="7">
        <f>(INDEX('Project Pipeline'!$B$8:$B$130,MATCH($B1524,'Project Pipeline'!$A$7:$A$130,0)+6,1)*INDEX('Project Pipeline'!$B$8:$B$130,MATCH($B1524,'Project Pipeline'!$A$7:$A$130,0)+13,1)+INDEX('Project Pipeline'!$B$8:$B$130,MATCH($B1524,'Project Pipeline'!$A$7:$A$130,0)+7,1)*(INDEX('Project Pipeline'!$B$8:$B$130,MATCH($B1524,'Project Pipeline'!$A$7:$A$130,0)+14,1)-INDEX('Project Pipeline'!$B$8:$B$130,MATCH($B1524,'Project Pipeline'!$A$7:$A$130,0)+13,1)))/INDEX('Project Pipeline'!$B$8:$B$130,MATCH($B1524,'Project Pipeline'!$A$7:$A$130,0)+14,1)</f>
        <v>0.75</v>
      </c>
      <c r="I1524" s="6">
        <f>INDEX('Project Pipeline'!$B$8:$B$130,MATCH($B1524,'Project Pipeline'!$A$7:$A$130,0)+13,1)</f>
        <v>21.124739598583997</v>
      </c>
      <c r="J1524" s="6">
        <f>INDEX('Project Pipeline'!$B$8:$B$130,MATCH($B1524,'Project Pipeline'!$A$7:$A$130,0)+14,1)</f>
        <v>60</v>
      </c>
    </row>
    <row r="1525" spans="1:10" x14ac:dyDescent="0.2">
      <c r="A1525" s="604">
        <f t="shared" si="218"/>
        <v>75</v>
      </c>
      <c r="B1525" s="604" t="s">
        <v>14</v>
      </c>
      <c r="C1525" s="2">
        <f t="shared" si="219"/>
        <v>17</v>
      </c>
      <c r="D1525" s="28" t="str">
        <f t="shared" si="214"/>
        <v>075-017</v>
      </c>
      <c r="E1525" s="604">
        <f t="shared" si="217"/>
        <v>59</v>
      </c>
      <c r="F1525" s="32">
        <f>INDEX('Project Pipeline'!$B$8:$B$130,MATCH($B1525,'Project Pipeline'!$A$7:$A$130,0),1)</f>
        <v>2000</v>
      </c>
      <c r="G1525" s="32">
        <f>INDEX('Project Pipeline'!$B$8:$B$130,MATCH($B1525,'Project Pipeline'!$A$7:$A$130,0)+3,1)*12</f>
        <v>2400</v>
      </c>
      <c r="H1525" s="7">
        <f>(INDEX('Project Pipeline'!$B$8:$B$130,MATCH($B1525,'Project Pipeline'!$A$7:$A$130,0)+6,1)*INDEX('Project Pipeline'!$B$8:$B$130,MATCH($B1525,'Project Pipeline'!$A$7:$A$130,0)+13,1)+INDEX('Project Pipeline'!$B$8:$B$130,MATCH($B1525,'Project Pipeline'!$A$7:$A$130,0)+7,1)*(INDEX('Project Pipeline'!$B$8:$B$130,MATCH($B1525,'Project Pipeline'!$A$7:$A$130,0)+14,1)-INDEX('Project Pipeline'!$B$8:$B$130,MATCH($B1525,'Project Pipeline'!$A$7:$A$130,0)+13,1)))/INDEX('Project Pipeline'!$B$8:$B$130,MATCH($B1525,'Project Pipeline'!$A$7:$A$130,0)+14,1)</f>
        <v>0.75</v>
      </c>
      <c r="I1525" s="6">
        <f>INDEX('Project Pipeline'!$B$8:$B$130,MATCH($B1525,'Project Pipeline'!$A$7:$A$130,0)+13,1)</f>
        <v>21.124739598583997</v>
      </c>
      <c r="J1525" s="6">
        <f>INDEX('Project Pipeline'!$B$8:$B$130,MATCH($B1525,'Project Pipeline'!$A$7:$A$130,0)+14,1)</f>
        <v>60</v>
      </c>
    </row>
    <row r="1526" spans="1:10" x14ac:dyDescent="0.2">
      <c r="A1526" s="604">
        <f t="shared" si="218"/>
        <v>75</v>
      </c>
      <c r="B1526" s="604" t="s">
        <v>14</v>
      </c>
      <c r="C1526" s="2">
        <f t="shared" si="219"/>
        <v>18</v>
      </c>
      <c r="D1526" s="28" t="str">
        <f t="shared" si="214"/>
        <v>075-018</v>
      </c>
      <c r="E1526" s="604">
        <f t="shared" si="217"/>
        <v>61</v>
      </c>
      <c r="F1526" s="32">
        <f>INDEX('Project Pipeline'!$B$8:$B$130,MATCH($B1526,'Project Pipeline'!$A$7:$A$130,0),1)</f>
        <v>2000</v>
      </c>
      <c r="G1526" s="32">
        <f>INDEX('Project Pipeline'!$B$8:$B$130,MATCH($B1526,'Project Pipeline'!$A$7:$A$130,0)+3,1)*12</f>
        <v>2400</v>
      </c>
      <c r="H1526" s="7">
        <f>(INDEX('Project Pipeline'!$B$8:$B$130,MATCH($B1526,'Project Pipeline'!$A$7:$A$130,0)+6,1)*INDEX('Project Pipeline'!$B$8:$B$130,MATCH($B1526,'Project Pipeline'!$A$7:$A$130,0)+13,1)+INDEX('Project Pipeline'!$B$8:$B$130,MATCH($B1526,'Project Pipeline'!$A$7:$A$130,0)+7,1)*(INDEX('Project Pipeline'!$B$8:$B$130,MATCH($B1526,'Project Pipeline'!$A$7:$A$130,0)+14,1)-INDEX('Project Pipeline'!$B$8:$B$130,MATCH($B1526,'Project Pipeline'!$A$7:$A$130,0)+13,1)))/INDEX('Project Pipeline'!$B$8:$B$130,MATCH($B1526,'Project Pipeline'!$A$7:$A$130,0)+14,1)</f>
        <v>0.75</v>
      </c>
      <c r="I1526" s="6">
        <f>INDEX('Project Pipeline'!$B$8:$B$130,MATCH($B1526,'Project Pipeline'!$A$7:$A$130,0)+13,1)</f>
        <v>21.124739598583997</v>
      </c>
      <c r="J1526" s="6">
        <f>INDEX('Project Pipeline'!$B$8:$B$130,MATCH($B1526,'Project Pipeline'!$A$7:$A$130,0)+14,1)</f>
        <v>60</v>
      </c>
    </row>
    <row r="1527" spans="1:10" x14ac:dyDescent="0.2">
      <c r="A1527" s="604">
        <f t="shared" si="218"/>
        <v>75</v>
      </c>
      <c r="B1527" s="604" t="s">
        <v>41</v>
      </c>
      <c r="C1527" s="2">
        <f t="shared" si="219"/>
        <v>19</v>
      </c>
      <c r="D1527" s="28" t="str">
        <f t="shared" si="214"/>
        <v>075-019</v>
      </c>
      <c r="E1527" s="604">
        <f t="shared" si="217"/>
        <v>55</v>
      </c>
      <c r="F1527" s="32">
        <f>INDEX('Project Pipeline'!$B$8:$B$130,MATCH($B1527,'Project Pipeline'!$A$7:$A$130,0),1)</f>
        <v>25000</v>
      </c>
      <c r="G1527" s="32">
        <f>INDEX('Project Pipeline'!$B$8:$B$130,MATCH($B1527,'Project Pipeline'!$A$7:$A$130,0)+3,1)*12</f>
        <v>24000</v>
      </c>
      <c r="H1527" s="7">
        <f>(INDEX('Project Pipeline'!$B$8:$B$130,MATCH($B1527,'Project Pipeline'!$A$7:$A$130,0)+6,1)*INDEX('Project Pipeline'!$B$8:$B$130,MATCH($B1527,'Project Pipeline'!$A$7:$A$130,0)+13,1)+INDEX('Project Pipeline'!$B$8:$B$130,MATCH($B1527,'Project Pipeline'!$A$7:$A$130,0)+7,1)*(INDEX('Project Pipeline'!$B$8:$B$130,MATCH($B1527,'Project Pipeline'!$A$7:$A$130,0)+14,1)-INDEX('Project Pipeline'!$B$8:$B$130,MATCH($B1527,'Project Pipeline'!$A$7:$A$130,0)+13,1)))/INDEX('Project Pipeline'!$B$8:$B$130,MATCH($B1527,'Project Pipeline'!$A$7:$A$130,0)+14,1)</f>
        <v>0.74999999999999989</v>
      </c>
      <c r="I1527" s="6">
        <f>INDEX('Project Pipeline'!$B$8:$B$130,MATCH($B1527,'Project Pipeline'!$A$7:$A$130,0)+13,1)</f>
        <v>26.772988721793375</v>
      </c>
      <c r="J1527" s="6">
        <f>INDEX('Project Pipeline'!$B$8:$B$130,MATCH($B1527,'Project Pipeline'!$A$7:$A$130,0)+14,1)</f>
        <v>120</v>
      </c>
    </row>
    <row r="1528" spans="1:10" x14ac:dyDescent="0.2">
      <c r="A1528" s="604">
        <f t="shared" si="218"/>
        <v>75</v>
      </c>
      <c r="B1528" s="604" t="s">
        <v>41</v>
      </c>
      <c r="C1528" s="2">
        <f t="shared" si="219"/>
        <v>20</v>
      </c>
      <c r="D1528" s="28" t="str">
        <f t="shared" si="214"/>
        <v>075-020</v>
      </c>
      <c r="E1528" s="604">
        <f t="shared" si="217"/>
        <v>61</v>
      </c>
      <c r="F1528" s="32">
        <f>INDEX('Project Pipeline'!$B$8:$B$130,MATCH($B1528,'Project Pipeline'!$A$7:$A$130,0),1)</f>
        <v>25000</v>
      </c>
      <c r="G1528" s="32">
        <f>INDEX('Project Pipeline'!$B$8:$B$130,MATCH($B1528,'Project Pipeline'!$A$7:$A$130,0)+3,1)*12</f>
        <v>24000</v>
      </c>
      <c r="H1528" s="7">
        <f>(INDEX('Project Pipeline'!$B$8:$B$130,MATCH($B1528,'Project Pipeline'!$A$7:$A$130,0)+6,1)*INDEX('Project Pipeline'!$B$8:$B$130,MATCH($B1528,'Project Pipeline'!$A$7:$A$130,0)+13,1)+INDEX('Project Pipeline'!$B$8:$B$130,MATCH($B1528,'Project Pipeline'!$A$7:$A$130,0)+7,1)*(INDEX('Project Pipeline'!$B$8:$B$130,MATCH($B1528,'Project Pipeline'!$A$7:$A$130,0)+14,1)-INDEX('Project Pipeline'!$B$8:$B$130,MATCH($B1528,'Project Pipeline'!$A$7:$A$130,0)+13,1)))/INDEX('Project Pipeline'!$B$8:$B$130,MATCH($B1528,'Project Pipeline'!$A$7:$A$130,0)+14,1)</f>
        <v>0.74999999999999989</v>
      </c>
      <c r="I1528" s="6">
        <f>INDEX('Project Pipeline'!$B$8:$B$130,MATCH($B1528,'Project Pipeline'!$A$7:$A$130,0)+13,1)</f>
        <v>26.772988721793375</v>
      </c>
      <c r="J1528" s="6">
        <f>INDEX('Project Pipeline'!$B$8:$B$130,MATCH($B1528,'Project Pipeline'!$A$7:$A$130,0)+14,1)</f>
        <v>120</v>
      </c>
    </row>
    <row r="1529" spans="1:10" x14ac:dyDescent="0.2">
      <c r="A1529" s="604">
        <f>A1509+1</f>
        <v>76</v>
      </c>
      <c r="B1529" s="604" t="s">
        <v>15</v>
      </c>
      <c r="C1529" s="2">
        <v>1</v>
      </c>
      <c r="D1529" s="28" t="str">
        <f t="shared" si="214"/>
        <v>076-001</v>
      </c>
      <c r="E1529" s="604">
        <f t="shared" si="217"/>
        <v>49</v>
      </c>
      <c r="F1529" s="32">
        <f>INDEX('Project Pipeline'!$B$8:$B$130,MATCH($B1529,'Project Pipeline'!$A$7:$A$130,0),1)</f>
        <v>15000</v>
      </c>
      <c r="G1529" s="32">
        <f>INDEX('Project Pipeline'!$B$8:$B$130,MATCH($B1529,'Project Pipeline'!$A$7:$A$130,0)+3,1)*12</f>
        <v>6000</v>
      </c>
      <c r="H1529" s="7">
        <f>(INDEX('Project Pipeline'!$B$8:$B$130,MATCH($B1529,'Project Pipeline'!$A$7:$A$130,0)+6,1)*INDEX('Project Pipeline'!$B$8:$B$130,MATCH($B1529,'Project Pipeline'!$A$7:$A$130,0)+13,1)+INDEX('Project Pipeline'!$B$8:$B$130,MATCH($B1529,'Project Pipeline'!$A$7:$A$130,0)+7,1)*(INDEX('Project Pipeline'!$B$8:$B$130,MATCH($B1529,'Project Pipeline'!$A$7:$A$130,0)+14,1)-INDEX('Project Pipeline'!$B$8:$B$130,MATCH($B1529,'Project Pipeline'!$A$7:$A$130,0)+13,1)))/INDEX('Project Pipeline'!$B$8:$B$130,MATCH($B1529,'Project Pipeline'!$A$7:$A$130,0)+14,1)</f>
        <v>0.75</v>
      </c>
      <c r="I1529" s="6">
        <f>INDEX('Project Pipeline'!$B$8:$B$130,MATCH($B1529,'Project Pipeline'!$A$7:$A$130,0)+13,1)</f>
        <v>71.513178015521419</v>
      </c>
      <c r="J1529" s="6">
        <f>INDEX('Project Pipeline'!$B$8:$B$130,MATCH($B1529,'Project Pipeline'!$A$7:$A$130,0)+14,1)</f>
        <v>96</v>
      </c>
    </row>
    <row r="1530" spans="1:10" x14ac:dyDescent="0.2">
      <c r="A1530" s="604">
        <f t="shared" ref="A1530:A1548" si="220">A1510+1</f>
        <v>76</v>
      </c>
      <c r="B1530" s="604" t="s">
        <v>15</v>
      </c>
      <c r="C1530" s="2">
        <f t="shared" ref="C1530:C1548" si="221">C1529+1</f>
        <v>2</v>
      </c>
      <c r="D1530" s="28" t="str">
        <f t="shared" si="214"/>
        <v>076-002</v>
      </c>
      <c r="E1530" s="604">
        <f t="shared" si="217"/>
        <v>53</v>
      </c>
      <c r="F1530" s="32">
        <f>INDEX('Project Pipeline'!$B$8:$B$130,MATCH($B1530,'Project Pipeline'!$A$7:$A$130,0),1)</f>
        <v>15000</v>
      </c>
      <c r="G1530" s="32">
        <f>INDEX('Project Pipeline'!$B$8:$B$130,MATCH($B1530,'Project Pipeline'!$A$7:$A$130,0)+3,1)*12</f>
        <v>6000</v>
      </c>
      <c r="H1530" s="7">
        <f>(INDEX('Project Pipeline'!$B$8:$B$130,MATCH($B1530,'Project Pipeline'!$A$7:$A$130,0)+6,1)*INDEX('Project Pipeline'!$B$8:$B$130,MATCH($B1530,'Project Pipeline'!$A$7:$A$130,0)+13,1)+INDEX('Project Pipeline'!$B$8:$B$130,MATCH($B1530,'Project Pipeline'!$A$7:$A$130,0)+7,1)*(INDEX('Project Pipeline'!$B$8:$B$130,MATCH($B1530,'Project Pipeline'!$A$7:$A$130,0)+14,1)-INDEX('Project Pipeline'!$B$8:$B$130,MATCH($B1530,'Project Pipeline'!$A$7:$A$130,0)+13,1)))/INDEX('Project Pipeline'!$B$8:$B$130,MATCH($B1530,'Project Pipeline'!$A$7:$A$130,0)+14,1)</f>
        <v>0.75</v>
      </c>
      <c r="I1530" s="6">
        <f>INDEX('Project Pipeline'!$B$8:$B$130,MATCH($B1530,'Project Pipeline'!$A$7:$A$130,0)+13,1)</f>
        <v>71.513178015521419</v>
      </c>
      <c r="J1530" s="6">
        <f>INDEX('Project Pipeline'!$B$8:$B$130,MATCH($B1530,'Project Pipeline'!$A$7:$A$130,0)+14,1)</f>
        <v>96</v>
      </c>
    </row>
    <row r="1531" spans="1:10" x14ac:dyDescent="0.2">
      <c r="A1531" s="604">
        <f t="shared" si="220"/>
        <v>76</v>
      </c>
      <c r="B1531" s="604" t="s">
        <v>15</v>
      </c>
      <c r="C1531" s="2">
        <f t="shared" si="221"/>
        <v>3</v>
      </c>
      <c r="D1531" s="28" t="str">
        <f t="shared" si="214"/>
        <v>076-003</v>
      </c>
      <c r="E1531" s="604">
        <f t="shared" si="217"/>
        <v>56</v>
      </c>
      <c r="F1531" s="32">
        <f>INDEX('Project Pipeline'!$B$8:$B$130,MATCH($B1531,'Project Pipeline'!$A$7:$A$130,0),1)</f>
        <v>15000</v>
      </c>
      <c r="G1531" s="32">
        <f>INDEX('Project Pipeline'!$B$8:$B$130,MATCH($B1531,'Project Pipeline'!$A$7:$A$130,0)+3,1)*12</f>
        <v>6000</v>
      </c>
      <c r="H1531" s="7">
        <f>(INDEX('Project Pipeline'!$B$8:$B$130,MATCH($B1531,'Project Pipeline'!$A$7:$A$130,0)+6,1)*INDEX('Project Pipeline'!$B$8:$B$130,MATCH($B1531,'Project Pipeline'!$A$7:$A$130,0)+13,1)+INDEX('Project Pipeline'!$B$8:$B$130,MATCH($B1531,'Project Pipeline'!$A$7:$A$130,0)+7,1)*(INDEX('Project Pipeline'!$B$8:$B$130,MATCH($B1531,'Project Pipeline'!$A$7:$A$130,0)+14,1)-INDEX('Project Pipeline'!$B$8:$B$130,MATCH($B1531,'Project Pipeline'!$A$7:$A$130,0)+13,1)))/INDEX('Project Pipeline'!$B$8:$B$130,MATCH($B1531,'Project Pipeline'!$A$7:$A$130,0)+14,1)</f>
        <v>0.75</v>
      </c>
      <c r="I1531" s="6">
        <f>INDEX('Project Pipeline'!$B$8:$B$130,MATCH($B1531,'Project Pipeline'!$A$7:$A$130,0)+13,1)</f>
        <v>71.513178015521419</v>
      </c>
      <c r="J1531" s="6">
        <f>INDEX('Project Pipeline'!$B$8:$B$130,MATCH($B1531,'Project Pipeline'!$A$7:$A$130,0)+14,1)</f>
        <v>96</v>
      </c>
    </row>
    <row r="1532" spans="1:10" x14ac:dyDescent="0.2">
      <c r="A1532" s="604">
        <f t="shared" si="220"/>
        <v>76</v>
      </c>
      <c r="B1532" s="604" t="s">
        <v>15</v>
      </c>
      <c r="C1532" s="2">
        <f t="shared" si="221"/>
        <v>4</v>
      </c>
      <c r="D1532" s="28" t="str">
        <f t="shared" si="214"/>
        <v>076-004</v>
      </c>
      <c r="E1532" s="604">
        <f t="shared" si="217"/>
        <v>58</v>
      </c>
      <c r="F1532" s="32">
        <f>INDEX('Project Pipeline'!$B$8:$B$130,MATCH($B1532,'Project Pipeline'!$A$7:$A$130,0),1)</f>
        <v>15000</v>
      </c>
      <c r="G1532" s="32">
        <f>INDEX('Project Pipeline'!$B$8:$B$130,MATCH($B1532,'Project Pipeline'!$A$7:$A$130,0)+3,1)*12</f>
        <v>6000</v>
      </c>
      <c r="H1532" s="7">
        <f>(INDEX('Project Pipeline'!$B$8:$B$130,MATCH($B1532,'Project Pipeline'!$A$7:$A$130,0)+6,1)*INDEX('Project Pipeline'!$B$8:$B$130,MATCH($B1532,'Project Pipeline'!$A$7:$A$130,0)+13,1)+INDEX('Project Pipeline'!$B$8:$B$130,MATCH($B1532,'Project Pipeline'!$A$7:$A$130,0)+7,1)*(INDEX('Project Pipeline'!$B$8:$B$130,MATCH($B1532,'Project Pipeline'!$A$7:$A$130,0)+14,1)-INDEX('Project Pipeline'!$B$8:$B$130,MATCH($B1532,'Project Pipeline'!$A$7:$A$130,0)+13,1)))/INDEX('Project Pipeline'!$B$8:$B$130,MATCH($B1532,'Project Pipeline'!$A$7:$A$130,0)+14,1)</f>
        <v>0.75</v>
      </c>
      <c r="I1532" s="6">
        <f>INDEX('Project Pipeline'!$B$8:$B$130,MATCH($B1532,'Project Pipeline'!$A$7:$A$130,0)+13,1)</f>
        <v>71.513178015521419</v>
      </c>
      <c r="J1532" s="6">
        <f>INDEX('Project Pipeline'!$B$8:$B$130,MATCH($B1532,'Project Pipeline'!$A$7:$A$130,0)+14,1)</f>
        <v>96</v>
      </c>
    </row>
    <row r="1533" spans="1:10" x14ac:dyDescent="0.2">
      <c r="A1533" s="604">
        <f t="shared" si="220"/>
        <v>76</v>
      </c>
      <c r="B1533" s="604" t="s">
        <v>463</v>
      </c>
      <c r="C1533" s="2">
        <f t="shared" si="221"/>
        <v>5</v>
      </c>
      <c r="D1533" s="28" t="str">
        <f t="shared" si="214"/>
        <v>076-005</v>
      </c>
      <c r="E1533" s="604">
        <f t="shared" si="217"/>
        <v>59</v>
      </c>
      <c r="F1533" s="32">
        <f>INDEX('Project Pipeline'!$B$8:$B$130,MATCH($B1533,'Project Pipeline'!$A$7:$A$130,0),1)</f>
        <v>20000</v>
      </c>
      <c r="G1533" s="32">
        <f>INDEX('Project Pipeline'!$B$8:$B$130,MATCH($B1533,'Project Pipeline'!$A$7:$A$130,0)+3,1)*12</f>
        <v>30000</v>
      </c>
      <c r="H1533" s="7">
        <f>(INDEX('Project Pipeline'!$B$8:$B$130,MATCH($B1533,'Project Pipeline'!$A$7:$A$130,0)+6,1)*INDEX('Project Pipeline'!$B$8:$B$130,MATCH($B1533,'Project Pipeline'!$A$7:$A$130,0)+13,1)+INDEX('Project Pipeline'!$B$8:$B$130,MATCH($B1533,'Project Pipeline'!$A$7:$A$130,0)+7,1)*(INDEX('Project Pipeline'!$B$8:$B$130,MATCH($B1533,'Project Pipeline'!$A$7:$A$130,0)+14,1)-INDEX('Project Pipeline'!$B$8:$B$130,MATCH($B1533,'Project Pipeline'!$A$7:$A$130,0)+13,1)))/INDEX('Project Pipeline'!$B$8:$B$130,MATCH($B1533,'Project Pipeline'!$A$7:$A$130,0)+14,1)</f>
        <v>0.75</v>
      </c>
      <c r="I1533" s="6">
        <f>INDEX('Project Pipeline'!$B$8:$B$130,MATCH($B1533,'Project Pipeline'!$A$7:$A$130,0)+13,1)</f>
        <v>28.691659673197091</v>
      </c>
      <c r="J1533" s="6">
        <f>INDEX('Project Pipeline'!$B$8:$B$130,MATCH($B1533,'Project Pipeline'!$A$7:$A$130,0)+14,1)</f>
        <v>60</v>
      </c>
    </row>
    <row r="1534" spans="1:10" x14ac:dyDescent="0.2">
      <c r="A1534" s="604">
        <f t="shared" si="220"/>
        <v>76</v>
      </c>
      <c r="B1534" s="604" t="s">
        <v>463</v>
      </c>
      <c r="C1534" s="2">
        <f t="shared" si="221"/>
        <v>6</v>
      </c>
      <c r="D1534" s="28" t="str">
        <f t="shared" si="214"/>
        <v>076-006</v>
      </c>
      <c r="E1534" s="604">
        <f t="shared" si="217"/>
        <v>59</v>
      </c>
      <c r="F1534" s="32">
        <f>INDEX('Project Pipeline'!$B$8:$B$130,MATCH($B1534,'Project Pipeline'!$A$7:$A$130,0),1)</f>
        <v>20000</v>
      </c>
      <c r="G1534" s="32">
        <f>INDEX('Project Pipeline'!$B$8:$B$130,MATCH($B1534,'Project Pipeline'!$A$7:$A$130,0)+3,1)*12</f>
        <v>30000</v>
      </c>
      <c r="H1534" s="7">
        <f>(INDEX('Project Pipeline'!$B$8:$B$130,MATCH($B1534,'Project Pipeline'!$A$7:$A$130,0)+6,1)*INDEX('Project Pipeline'!$B$8:$B$130,MATCH($B1534,'Project Pipeline'!$A$7:$A$130,0)+13,1)+INDEX('Project Pipeline'!$B$8:$B$130,MATCH($B1534,'Project Pipeline'!$A$7:$A$130,0)+7,1)*(INDEX('Project Pipeline'!$B$8:$B$130,MATCH($B1534,'Project Pipeline'!$A$7:$A$130,0)+14,1)-INDEX('Project Pipeline'!$B$8:$B$130,MATCH($B1534,'Project Pipeline'!$A$7:$A$130,0)+13,1)))/INDEX('Project Pipeline'!$B$8:$B$130,MATCH($B1534,'Project Pipeline'!$A$7:$A$130,0)+14,1)</f>
        <v>0.75</v>
      </c>
      <c r="I1534" s="6">
        <f>INDEX('Project Pipeline'!$B$8:$B$130,MATCH($B1534,'Project Pipeline'!$A$7:$A$130,0)+13,1)</f>
        <v>28.691659673197091</v>
      </c>
      <c r="J1534" s="6">
        <f>INDEX('Project Pipeline'!$B$8:$B$130,MATCH($B1534,'Project Pipeline'!$A$7:$A$130,0)+14,1)</f>
        <v>60</v>
      </c>
    </row>
    <row r="1535" spans="1:10" x14ac:dyDescent="0.2">
      <c r="A1535" s="604">
        <f t="shared" si="220"/>
        <v>76</v>
      </c>
      <c r="B1535" s="604" t="s">
        <v>463</v>
      </c>
      <c r="C1535" s="2">
        <f t="shared" si="221"/>
        <v>7</v>
      </c>
      <c r="D1535" s="28" t="str">
        <f t="shared" si="214"/>
        <v>076-007</v>
      </c>
      <c r="E1535" s="604">
        <f t="shared" si="217"/>
        <v>60</v>
      </c>
      <c r="F1535" s="32">
        <f>INDEX('Project Pipeline'!$B$8:$B$130,MATCH($B1535,'Project Pipeline'!$A$7:$A$130,0),1)</f>
        <v>20000</v>
      </c>
      <c r="G1535" s="32">
        <f>INDEX('Project Pipeline'!$B$8:$B$130,MATCH($B1535,'Project Pipeline'!$A$7:$A$130,0)+3,1)*12</f>
        <v>30000</v>
      </c>
      <c r="H1535" s="7">
        <f>(INDEX('Project Pipeline'!$B$8:$B$130,MATCH($B1535,'Project Pipeline'!$A$7:$A$130,0)+6,1)*INDEX('Project Pipeline'!$B$8:$B$130,MATCH($B1535,'Project Pipeline'!$A$7:$A$130,0)+13,1)+INDEX('Project Pipeline'!$B$8:$B$130,MATCH($B1535,'Project Pipeline'!$A$7:$A$130,0)+7,1)*(INDEX('Project Pipeline'!$B$8:$B$130,MATCH($B1535,'Project Pipeline'!$A$7:$A$130,0)+14,1)-INDEX('Project Pipeline'!$B$8:$B$130,MATCH($B1535,'Project Pipeline'!$A$7:$A$130,0)+13,1)))/INDEX('Project Pipeline'!$B$8:$B$130,MATCH($B1535,'Project Pipeline'!$A$7:$A$130,0)+14,1)</f>
        <v>0.75</v>
      </c>
      <c r="I1535" s="6">
        <f>INDEX('Project Pipeline'!$B$8:$B$130,MATCH($B1535,'Project Pipeline'!$A$7:$A$130,0)+13,1)</f>
        <v>28.691659673197091</v>
      </c>
      <c r="J1535" s="6">
        <f>INDEX('Project Pipeline'!$B$8:$B$130,MATCH($B1535,'Project Pipeline'!$A$7:$A$130,0)+14,1)</f>
        <v>60</v>
      </c>
    </row>
    <row r="1536" spans="1:10" x14ac:dyDescent="0.2">
      <c r="A1536" s="604">
        <f t="shared" si="220"/>
        <v>76</v>
      </c>
      <c r="B1536" s="604" t="s">
        <v>463</v>
      </c>
      <c r="C1536" s="2">
        <f t="shared" si="221"/>
        <v>8</v>
      </c>
      <c r="D1536" s="28" t="str">
        <f t="shared" si="214"/>
        <v>076-008</v>
      </c>
      <c r="E1536" s="604">
        <f t="shared" si="217"/>
        <v>60</v>
      </c>
      <c r="F1536" s="32">
        <f>INDEX('Project Pipeline'!$B$8:$B$130,MATCH($B1536,'Project Pipeline'!$A$7:$A$130,0),1)</f>
        <v>20000</v>
      </c>
      <c r="G1536" s="32">
        <f>INDEX('Project Pipeline'!$B$8:$B$130,MATCH($B1536,'Project Pipeline'!$A$7:$A$130,0)+3,1)*12</f>
        <v>30000</v>
      </c>
      <c r="H1536" s="7">
        <f>(INDEX('Project Pipeline'!$B$8:$B$130,MATCH($B1536,'Project Pipeline'!$A$7:$A$130,0)+6,1)*INDEX('Project Pipeline'!$B$8:$B$130,MATCH($B1536,'Project Pipeline'!$A$7:$A$130,0)+13,1)+INDEX('Project Pipeline'!$B$8:$B$130,MATCH($B1536,'Project Pipeline'!$A$7:$A$130,0)+7,1)*(INDEX('Project Pipeline'!$B$8:$B$130,MATCH($B1536,'Project Pipeline'!$A$7:$A$130,0)+14,1)-INDEX('Project Pipeline'!$B$8:$B$130,MATCH($B1536,'Project Pipeline'!$A$7:$A$130,0)+13,1)))/INDEX('Project Pipeline'!$B$8:$B$130,MATCH($B1536,'Project Pipeline'!$A$7:$A$130,0)+14,1)</f>
        <v>0.75</v>
      </c>
      <c r="I1536" s="6">
        <f>INDEX('Project Pipeline'!$B$8:$B$130,MATCH($B1536,'Project Pipeline'!$A$7:$A$130,0)+13,1)</f>
        <v>28.691659673197091</v>
      </c>
      <c r="J1536" s="6">
        <f>INDEX('Project Pipeline'!$B$8:$B$130,MATCH($B1536,'Project Pipeline'!$A$7:$A$130,0)+14,1)</f>
        <v>60</v>
      </c>
    </row>
    <row r="1537" spans="1:10" x14ac:dyDescent="0.2">
      <c r="A1537" s="604">
        <f t="shared" si="220"/>
        <v>76</v>
      </c>
      <c r="B1537" s="604" t="s">
        <v>464</v>
      </c>
      <c r="C1537" s="2">
        <f t="shared" si="221"/>
        <v>9</v>
      </c>
      <c r="D1537" s="28" t="str">
        <f t="shared" si="214"/>
        <v>076-009</v>
      </c>
      <c r="E1537" s="604">
        <f t="shared" si="217"/>
        <v>51</v>
      </c>
      <c r="F1537" s="32">
        <f>INDEX('Project Pipeline'!$B$8:$B$130,MATCH($B1537,'Project Pipeline'!$A$7:$A$130,0),1)</f>
        <v>10000</v>
      </c>
      <c r="G1537" s="32">
        <f>INDEX('Project Pipeline'!$B$8:$B$130,MATCH($B1537,'Project Pipeline'!$A$7:$A$130,0)+3,1)*12</f>
        <v>4800</v>
      </c>
      <c r="H1537" s="7">
        <f>(INDEX('Project Pipeline'!$B$8:$B$130,MATCH($B1537,'Project Pipeline'!$A$7:$A$130,0)+6,1)*INDEX('Project Pipeline'!$B$8:$B$130,MATCH($B1537,'Project Pipeline'!$A$7:$A$130,0)+13,1)+INDEX('Project Pipeline'!$B$8:$B$130,MATCH($B1537,'Project Pipeline'!$A$7:$A$130,0)+7,1)*(INDEX('Project Pipeline'!$B$8:$B$130,MATCH($B1537,'Project Pipeline'!$A$7:$A$130,0)+14,1)-INDEX('Project Pipeline'!$B$8:$B$130,MATCH($B1537,'Project Pipeline'!$A$7:$A$130,0)+13,1)))/INDEX('Project Pipeline'!$B$8:$B$130,MATCH($B1537,'Project Pipeline'!$A$7:$A$130,0)+14,1)</f>
        <v>0.75</v>
      </c>
      <c r="I1537" s="6">
        <f>INDEX('Project Pipeline'!$B$8:$B$130,MATCH($B1537,'Project Pipeline'!$A$7:$A$130,0)+13,1)</f>
        <v>57.680135957776329</v>
      </c>
      <c r="J1537" s="6">
        <f>INDEX('Project Pipeline'!$B$8:$B$130,MATCH($B1537,'Project Pipeline'!$A$7:$A$130,0)+14,1)</f>
        <v>60</v>
      </c>
    </row>
    <row r="1538" spans="1:10" x14ac:dyDescent="0.2">
      <c r="A1538" s="604">
        <f t="shared" si="220"/>
        <v>76</v>
      </c>
      <c r="B1538" s="604" t="s">
        <v>464</v>
      </c>
      <c r="C1538" s="2">
        <f t="shared" si="221"/>
        <v>10</v>
      </c>
      <c r="D1538" s="28" t="str">
        <f t="shared" si="214"/>
        <v>076-010</v>
      </c>
      <c r="E1538" s="604">
        <f t="shared" si="217"/>
        <v>54</v>
      </c>
      <c r="F1538" s="32">
        <f>INDEX('Project Pipeline'!$B$8:$B$130,MATCH($B1538,'Project Pipeline'!$A$7:$A$130,0),1)</f>
        <v>10000</v>
      </c>
      <c r="G1538" s="32">
        <f>INDEX('Project Pipeline'!$B$8:$B$130,MATCH($B1538,'Project Pipeline'!$A$7:$A$130,0)+3,1)*12</f>
        <v>4800</v>
      </c>
      <c r="H1538" s="7">
        <f>(INDEX('Project Pipeline'!$B$8:$B$130,MATCH($B1538,'Project Pipeline'!$A$7:$A$130,0)+6,1)*INDEX('Project Pipeline'!$B$8:$B$130,MATCH($B1538,'Project Pipeline'!$A$7:$A$130,0)+13,1)+INDEX('Project Pipeline'!$B$8:$B$130,MATCH($B1538,'Project Pipeline'!$A$7:$A$130,0)+7,1)*(INDEX('Project Pipeline'!$B$8:$B$130,MATCH($B1538,'Project Pipeline'!$A$7:$A$130,0)+14,1)-INDEX('Project Pipeline'!$B$8:$B$130,MATCH($B1538,'Project Pipeline'!$A$7:$A$130,0)+13,1)))/INDEX('Project Pipeline'!$B$8:$B$130,MATCH($B1538,'Project Pipeline'!$A$7:$A$130,0)+14,1)</f>
        <v>0.75</v>
      </c>
      <c r="I1538" s="6">
        <f>INDEX('Project Pipeline'!$B$8:$B$130,MATCH($B1538,'Project Pipeline'!$A$7:$A$130,0)+13,1)</f>
        <v>57.680135957776329</v>
      </c>
      <c r="J1538" s="6">
        <f>INDEX('Project Pipeline'!$B$8:$B$130,MATCH($B1538,'Project Pipeline'!$A$7:$A$130,0)+14,1)</f>
        <v>60</v>
      </c>
    </row>
    <row r="1539" spans="1:10" x14ac:dyDescent="0.2">
      <c r="A1539" s="604">
        <f t="shared" si="220"/>
        <v>76</v>
      </c>
      <c r="B1539" s="604" t="s">
        <v>464</v>
      </c>
      <c r="C1539" s="2">
        <f t="shared" si="221"/>
        <v>11</v>
      </c>
      <c r="D1539" s="28" t="str">
        <f t="shared" si="214"/>
        <v>076-011</v>
      </c>
      <c r="E1539" s="604">
        <f t="shared" si="217"/>
        <v>57</v>
      </c>
      <c r="F1539" s="32">
        <f>INDEX('Project Pipeline'!$B$8:$B$130,MATCH($B1539,'Project Pipeline'!$A$7:$A$130,0),1)</f>
        <v>10000</v>
      </c>
      <c r="G1539" s="32">
        <f>INDEX('Project Pipeline'!$B$8:$B$130,MATCH($B1539,'Project Pipeline'!$A$7:$A$130,0)+3,1)*12</f>
        <v>4800</v>
      </c>
      <c r="H1539" s="7">
        <f>(INDEX('Project Pipeline'!$B$8:$B$130,MATCH($B1539,'Project Pipeline'!$A$7:$A$130,0)+6,1)*INDEX('Project Pipeline'!$B$8:$B$130,MATCH($B1539,'Project Pipeline'!$A$7:$A$130,0)+13,1)+INDEX('Project Pipeline'!$B$8:$B$130,MATCH($B1539,'Project Pipeline'!$A$7:$A$130,0)+7,1)*(INDEX('Project Pipeline'!$B$8:$B$130,MATCH($B1539,'Project Pipeline'!$A$7:$A$130,0)+14,1)-INDEX('Project Pipeline'!$B$8:$B$130,MATCH($B1539,'Project Pipeline'!$A$7:$A$130,0)+13,1)))/INDEX('Project Pipeline'!$B$8:$B$130,MATCH($B1539,'Project Pipeline'!$A$7:$A$130,0)+14,1)</f>
        <v>0.75</v>
      </c>
      <c r="I1539" s="6">
        <f>INDEX('Project Pipeline'!$B$8:$B$130,MATCH($B1539,'Project Pipeline'!$A$7:$A$130,0)+13,1)</f>
        <v>57.680135957776329</v>
      </c>
      <c r="J1539" s="6">
        <f>INDEX('Project Pipeline'!$B$8:$B$130,MATCH($B1539,'Project Pipeline'!$A$7:$A$130,0)+14,1)</f>
        <v>60</v>
      </c>
    </row>
    <row r="1540" spans="1:10" x14ac:dyDescent="0.2">
      <c r="A1540" s="604">
        <f t="shared" si="220"/>
        <v>76</v>
      </c>
      <c r="B1540" s="604" t="s">
        <v>464</v>
      </c>
      <c r="C1540" s="2">
        <f t="shared" si="221"/>
        <v>12</v>
      </c>
      <c r="D1540" s="28" t="str">
        <f t="shared" si="214"/>
        <v>076-012</v>
      </c>
      <c r="E1540" s="604">
        <f t="shared" si="217"/>
        <v>60</v>
      </c>
      <c r="F1540" s="32">
        <f>INDEX('Project Pipeline'!$B$8:$B$130,MATCH($B1540,'Project Pipeline'!$A$7:$A$130,0),1)</f>
        <v>10000</v>
      </c>
      <c r="G1540" s="32">
        <f>INDEX('Project Pipeline'!$B$8:$B$130,MATCH($B1540,'Project Pipeline'!$A$7:$A$130,0)+3,1)*12</f>
        <v>4800</v>
      </c>
      <c r="H1540" s="7">
        <f>(INDEX('Project Pipeline'!$B$8:$B$130,MATCH($B1540,'Project Pipeline'!$A$7:$A$130,0)+6,1)*INDEX('Project Pipeline'!$B$8:$B$130,MATCH($B1540,'Project Pipeline'!$A$7:$A$130,0)+13,1)+INDEX('Project Pipeline'!$B$8:$B$130,MATCH($B1540,'Project Pipeline'!$A$7:$A$130,0)+7,1)*(INDEX('Project Pipeline'!$B$8:$B$130,MATCH($B1540,'Project Pipeline'!$A$7:$A$130,0)+14,1)-INDEX('Project Pipeline'!$B$8:$B$130,MATCH($B1540,'Project Pipeline'!$A$7:$A$130,0)+13,1)))/INDEX('Project Pipeline'!$B$8:$B$130,MATCH($B1540,'Project Pipeline'!$A$7:$A$130,0)+14,1)</f>
        <v>0.75</v>
      </c>
      <c r="I1540" s="6">
        <f>INDEX('Project Pipeline'!$B$8:$B$130,MATCH($B1540,'Project Pipeline'!$A$7:$A$130,0)+13,1)</f>
        <v>57.680135957776329</v>
      </c>
      <c r="J1540" s="6">
        <f>INDEX('Project Pipeline'!$B$8:$B$130,MATCH($B1540,'Project Pipeline'!$A$7:$A$130,0)+14,1)</f>
        <v>60</v>
      </c>
    </row>
    <row r="1541" spans="1:10" x14ac:dyDescent="0.2">
      <c r="A1541" s="604">
        <f t="shared" si="220"/>
        <v>76</v>
      </c>
      <c r="B1541" s="604" t="s">
        <v>14</v>
      </c>
      <c r="C1541" s="2">
        <f t="shared" si="221"/>
        <v>13</v>
      </c>
      <c r="D1541" s="28" t="str">
        <f t="shared" si="214"/>
        <v>076-013</v>
      </c>
      <c r="E1541" s="604">
        <f t="shared" si="217"/>
        <v>51</v>
      </c>
      <c r="F1541" s="32">
        <f>INDEX('Project Pipeline'!$B$8:$B$130,MATCH($B1541,'Project Pipeline'!$A$7:$A$130,0),1)</f>
        <v>2000</v>
      </c>
      <c r="G1541" s="32">
        <f>INDEX('Project Pipeline'!$B$8:$B$130,MATCH($B1541,'Project Pipeline'!$A$7:$A$130,0)+3,1)*12</f>
        <v>2400</v>
      </c>
      <c r="H1541" s="7">
        <f>(INDEX('Project Pipeline'!$B$8:$B$130,MATCH($B1541,'Project Pipeline'!$A$7:$A$130,0)+6,1)*INDEX('Project Pipeline'!$B$8:$B$130,MATCH($B1541,'Project Pipeline'!$A$7:$A$130,0)+13,1)+INDEX('Project Pipeline'!$B$8:$B$130,MATCH($B1541,'Project Pipeline'!$A$7:$A$130,0)+7,1)*(INDEX('Project Pipeline'!$B$8:$B$130,MATCH($B1541,'Project Pipeline'!$A$7:$A$130,0)+14,1)-INDEX('Project Pipeline'!$B$8:$B$130,MATCH($B1541,'Project Pipeline'!$A$7:$A$130,0)+13,1)))/INDEX('Project Pipeline'!$B$8:$B$130,MATCH($B1541,'Project Pipeline'!$A$7:$A$130,0)+14,1)</f>
        <v>0.75</v>
      </c>
      <c r="I1541" s="6">
        <f>INDEX('Project Pipeline'!$B$8:$B$130,MATCH($B1541,'Project Pipeline'!$A$7:$A$130,0)+13,1)</f>
        <v>21.124739598583997</v>
      </c>
      <c r="J1541" s="6">
        <f>INDEX('Project Pipeline'!$B$8:$B$130,MATCH($B1541,'Project Pipeline'!$A$7:$A$130,0)+14,1)</f>
        <v>60</v>
      </c>
    </row>
    <row r="1542" spans="1:10" x14ac:dyDescent="0.2">
      <c r="A1542" s="604">
        <f t="shared" si="220"/>
        <v>76</v>
      </c>
      <c r="B1542" s="604" t="s">
        <v>14</v>
      </c>
      <c r="C1542" s="2">
        <f t="shared" si="221"/>
        <v>14</v>
      </c>
      <c r="D1542" s="28" t="str">
        <f t="shared" si="214"/>
        <v>076-014</v>
      </c>
      <c r="E1542" s="604">
        <f t="shared" si="217"/>
        <v>53</v>
      </c>
      <c r="F1542" s="32">
        <f>INDEX('Project Pipeline'!$B$8:$B$130,MATCH($B1542,'Project Pipeline'!$A$7:$A$130,0),1)</f>
        <v>2000</v>
      </c>
      <c r="G1542" s="32">
        <f>INDEX('Project Pipeline'!$B$8:$B$130,MATCH($B1542,'Project Pipeline'!$A$7:$A$130,0)+3,1)*12</f>
        <v>2400</v>
      </c>
      <c r="H1542" s="7">
        <f>(INDEX('Project Pipeline'!$B$8:$B$130,MATCH($B1542,'Project Pipeline'!$A$7:$A$130,0)+6,1)*INDEX('Project Pipeline'!$B$8:$B$130,MATCH($B1542,'Project Pipeline'!$A$7:$A$130,0)+13,1)+INDEX('Project Pipeline'!$B$8:$B$130,MATCH($B1542,'Project Pipeline'!$A$7:$A$130,0)+7,1)*(INDEX('Project Pipeline'!$B$8:$B$130,MATCH($B1542,'Project Pipeline'!$A$7:$A$130,0)+14,1)-INDEX('Project Pipeline'!$B$8:$B$130,MATCH($B1542,'Project Pipeline'!$A$7:$A$130,0)+13,1)))/INDEX('Project Pipeline'!$B$8:$B$130,MATCH($B1542,'Project Pipeline'!$A$7:$A$130,0)+14,1)</f>
        <v>0.75</v>
      </c>
      <c r="I1542" s="6">
        <f>INDEX('Project Pipeline'!$B$8:$B$130,MATCH($B1542,'Project Pipeline'!$A$7:$A$130,0)+13,1)</f>
        <v>21.124739598583997</v>
      </c>
      <c r="J1542" s="6">
        <f>INDEX('Project Pipeline'!$B$8:$B$130,MATCH($B1542,'Project Pipeline'!$A$7:$A$130,0)+14,1)</f>
        <v>60</v>
      </c>
    </row>
    <row r="1543" spans="1:10" x14ac:dyDescent="0.2">
      <c r="A1543" s="604">
        <f t="shared" si="220"/>
        <v>76</v>
      </c>
      <c r="B1543" s="604" t="s">
        <v>14</v>
      </c>
      <c r="C1543" s="2">
        <f t="shared" si="221"/>
        <v>15</v>
      </c>
      <c r="D1543" s="28" t="str">
        <f t="shared" si="214"/>
        <v>076-015</v>
      </c>
      <c r="E1543" s="604">
        <f t="shared" si="217"/>
        <v>55</v>
      </c>
      <c r="F1543" s="32">
        <f>INDEX('Project Pipeline'!$B$8:$B$130,MATCH($B1543,'Project Pipeline'!$A$7:$A$130,0),1)</f>
        <v>2000</v>
      </c>
      <c r="G1543" s="32">
        <f>INDEX('Project Pipeline'!$B$8:$B$130,MATCH($B1543,'Project Pipeline'!$A$7:$A$130,0)+3,1)*12</f>
        <v>2400</v>
      </c>
      <c r="H1543" s="7">
        <f>(INDEX('Project Pipeline'!$B$8:$B$130,MATCH($B1543,'Project Pipeline'!$A$7:$A$130,0)+6,1)*INDEX('Project Pipeline'!$B$8:$B$130,MATCH($B1543,'Project Pipeline'!$A$7:$A$130,0)+13,1)+INDEX('Project Pipeline'!$B$8:$B$130,MATCH($B1543,'Project Pipeline'!$A$7:$A$130,0)+7,1)*(INDEX('Project Pipeline'!$B$8:$B$130,MATCH($B1543,'Project Pipeline'!$A$7:$A$130,0)+14,1)-INDEX('Project Pipeline'!$B$8:$B$130,MATCH($B1543,'Project Pipeline'!$A$7:$A$130,0)+13,1)))/INDEX('Project Pipeline'!$B$8:$B$130,MATCH($B1543,'Project Pipeline'!$A$7:$A$130,0)+14,1)</f>
        <v>0.75</v>
      </c>
      <c r="I1543" s="6">
        <f>INDEX('Project Pipeline'!$B$8:$B$130,MATCH($B1543,'Project Pipeline'!$A$7:$A$130,0)+13,1)</f>
        <v>21.124739598583997</v>
      </c>
      <c r="J1543" s="6">
        <f>INDEX('Project Pipeline'!$B$8:$B$130,MATCH($B1543,'Project Pipeline'!$A$7:$A$130,0)+14,1)</f>
        <v>60</v>
      </c>
    </row>
    <row r="1544" spans="1:10" x14ac:dyDescent="0.2">
      <c r="A1544" s="604">
        <f t="shared" si="220"/>
        <v>76</v>
      </c>
      <c r="B1544" s="604" t="s">
        <v>14</v>
      </c>
      <c r="C1544" s="2">
        <f t="shared" si="221"/>
        <v>16</v>
      </c>
      <c r="D1544" s="28" t="str">
        <f t="shared" si="214"/>
        <v>076-016</v>
      </c>
      <c r="E1544" s="604">
        <f t="shared" si="217"/>
        <v>57</v>
      </c>
      <c r="F1544" s="32">
        <f>INDEX('Project Pipeline'!$B$8:$B$130,MATCH($B1544,'Project Pipeline'!$A$7:$A$130,0),1)</f>
        <v>2000</v>
      </c>
      <c r="G1544" s="32">
        <f>INDEX('Project Pipeline'!$B$8:$B$130,MATCH($B1544,'Project Pipeline'!$A$7:$A$130,0)+3,1)*12</f>
        <v>2400</v>
      </c>
      <c r="H1544" s="7">
        <f>(INDEX('Project Pipeline'!$B$8:$B$130,MATCH($B1544,'Project Pipeline'!$A$7:$A$130,0)+6,1)*INDEX('Project Pipeline'!$B$8:$B$130,MATCH($B1544,'Project Pipeline'!$A$7:$A$130,0)+13,1)+INDEX('Project Pipeline'!$B$8:$B$130,MATCH($B1544,'Project Pipeline'!$A$7:$A$130,0)+7,1)*(INDEX('Project Pipeline'!$B$8:$B$130,MATCH($B1544,'Project Pipeline'!$A$7:$A$130,0)+14,1)-INDEX('Project Pipeline'!$B$8:$B$130,MATCH($B1544,'Project Pipeline'!$A$7:$A$130,0)+13,1)))/INDEX('Project Pipeline'!$B$8:$B$130,MATCH($B1544,'Project Pipeline'!$A$7:$A$130,0)+14,1)</f>
        <v>0.75</v>
      </c>
      <c r="I1544" s="6">
        <f>INDEX('Project Pipeline'!$B$8:$B$130,MATCH($B1544,'Project Pipeline'!$A$7:$A$130,0)+13,1)</f>
        <v>21.124739598583997</v>
      </c>
      <c r="J1544" s="6">
        <f>INDEX('Project Pipeline'!$B$8:$B$130,MATCH($B1544,'Project Pipeline'!$A$7:$A$130,0)+14,1)</f>
        <v>60</v>
      </c>
    </row>
    <row r="1545" spans="1:10" x14ac:dyDescent="0.2">
      <c r="A1545" s="604">
        <f t="shared" si="220"/>
        <v>76</v>
      </c>
      <c r="B1545" s="604" t="s">
        <v>14</v>
      </c>
      <c r="C1545" s="2">
        <f t="shared" si="221"/>
        <v>17</v>
      </c>
      <c r="D1545" s="28" t="str">
        <f t="shared" ref="D1545:D1608" si="222">TEXT(A1545,"000")&amp;"-"&amp;TEXT(C1545,"000")</f>
        <v>076-017</v>
      </c>
      <c r="E1545" s="604">
        <f t="shared" si="217"/>
        <v>59</v>
      </c>
      <c r="F1545" s="32">
        <f>INDEX('Project Pipeline'!$B$8:$B$130,MATCH($B1545,'Project Pipeline'!$A$7:$A$130,0),1)</f>
        <v>2000</v>
      </c>
      <c r="G1545" s="32">
        <f>INDEX('Project Pipeline'!$B$8:$B$130,MATCH($B1545,'Project Pipeline'!$A$7:$A$130,0)+3,1)*12</f>
        <v>2400</v>
      </c>
      <c r="H1545" s="7">
        <f>(INDEX('Project Pipeline'!$B$8:$B$130,MATCH($B1545,'Project Pipeline'!$A$7:$A$130,0)+6,1)*INDEX('Project Pipeline'!$B$8:$B$130,MATCH($B1545,'Project Pipeline'!$A$7:$A$130,0)+13,1)+INDEX('Project Pipeline'!$B$8:$B$130,MATCH($B1545,'Project Pipeline'!$A$7:$A$130,0)+7,1)*(INDEX('Project Pipeline'!$B$8:$B$130,MATCH($B1545,'Project Pipeline'!$A$7:$A$130,0)+14,1)-INDEX('Project Pipeline'!$B$8:$B$130,MATCH($B1545,'Project Pipeline'!$A$7:$A$130,0)+13,1)))/INDEX('Project Pipeline'!$B$8:$B$130,MATCH($B1545,'Project Pipeline'!$A$7:$A$130,0)+14,1)</f>
        <v>0.75</v>
      </c>
      <c r="I1545" s="6">
        <f>INDEX('Project Pipeline'!$B$8:$B$130,MATCH($B1545,'Project Pipeline'!$A$7:$A$130,0)+13,1)</f>
        <v>21.124739598583997</v>
      </c>
      <c r="J1545" s="6">
        <f>INDEX('Project Pipeline'!$B$8:$B$130,MATCH($B1545,'Project Pipeline'!$A$7:$A$130,0)+14,1)</f>
        <v>60</v>
      </c>
    </row>
    <row r="1546" spans="1:10" x14ac:dyDescent="0.2">
      <c r="A1546" s="604">
        <f t="shared" si="220"/>
        <v>76</v>
      </c>
      <c r="B1546" s="604" t="s">
        <v>14</v>
      </c>
      <c r="C1546" s="2">
        <f t="shared" si="221"/>
        <v>18</v>
      </c>
      <c r="D1546" s="28" t="str">
        <f t="shared" si="222"/>
        <v>076-018</v>
      </c>
      <c r="E1546" s="604">
        <f t="shared" si="217"/>
        <v>61</v>
      </c>
      <c r="F1546" s="32">
        <f>INDEX('Project Pipeline'!$B$8:$B$130,MATCH($B1546,'Project Pipeline'!$A$7:$A$130,0),1)</f>
        <v>2000</v>
      </c>
      <c r="G1546" s="32">
        <f>INDEX('Project Pipeline'!$B$8:$B$130,MATCH($B1546,'Project Pipeline'!$A$7:$A$130,0)+3,1)*12</f>
        <v>2400</v>
      </c>
      <c r="H1546" s="7">
        <f>(INDEX('Project Pipeline'!$B$8:$B$130,MATCH($B1546,'Project Pipeline'!$A$7:$A$130,0)+6,1)*INDEX('Project Pipeline'!$B$8:$B$130,MATCH($B1546,'Project Pipeline'!$A$7:$A$130,0)+13,1)+INDEX('Project Pipeline'!$B$8:$B$130,MATCH($B1546,'Project Pipeline'!$A$7:$A$130,0)+7,1)*(INDEX('Project Pipeline'!$B$8:$B$130,MATCH($B1546,'Project Pipeline'!$A$7:$A$130,0)+14,1)-INDEX('Project Pipeline'!$B$8:$B$130,MATCH($B1546,'Project Pipeline'!$A$7:$A$130,0)+13,1)))/INDEX('Project Pipeline'!$B$8:$B$130,MATCH($B1546,'Project Pipeline'!$A$7:$A$130,0)+14,1)</f>
        <v>0.75</v>
      </c>
      <c r="I1546" s="6">
        <f>INDEX('Project Pipeline'!$B$8:$B$130,MATCH($B1546,'Project Pipeline'!$A$7:$A$130,0)+13,1)</f>
        <v>21.124739598583997</v>
      </c>
      <c r="J1546" s="6">
        <f>INDEX('Project Pipeline'!$B$8:$B$130,MATCH($B1546,'Project Pipeline'!$A$7:$A$130,0)+14,1)</f>
        <v>60</v>
      </c>
    </row>
    <row r="1547" spans="1:10" x14ac:dyDescent="0.2">
      <c r="A1547" s="604">
        <f t="shared" si="220"/>
        <v>76</v>
      </c>
      <c r="B1547" s="604" t="s">
        <v>41</v>
      </c>
      <c r="C1547" s="2">
        <f t="shared" si="221"/>
        <v>19</v>
      </c>
      <c r="D1547" s="28" t="str">
        <f t="shared" si="222"/>
        <v>076-019</v>
      </c>
      <c r="E1547" s="604">
        <f t="shared" si="217"/>
        <v>55</v>
      </c>
      <c r="F1547" s="32">
        <f>INDEX('Project Pipeline'!$B$8:$B$130,MATCH($B1547,'Project Pipeline'!$A$7:$A$130,0),1)</f>
        <v>25000</v>
      </c>
      <c r="G1547" s="32">
        <f>INDEX('Project Pipeline'!$B$8:$B$130,MATCH($B1547,'Project Pipeline'!$A$7:$A$130,0)+3,1)*12</f>
        <v>24000</v>
      </c>
      <c r="H1547" s="7">
        <f>(INDEX('Project Pipeline'!$B$8:$B$130,MATCH($B1547,'Project Pipeline'!$A$7:$A$130,0)+6,1)*INDEX('Project Pipeline'!$B$8:$B$130,MATCH($B1547,'Project Pipeline'!$A$7:$A$130,0)+13,1)+INDEX('Project Pipeline'!$B$8:$B$130,MATCH($B1547,'Project Pipeline'!$A$7:$A$130,0)+7,1)*(INDEX('Project Pipeline'!$B$8:$B$130,MATCH($B1547,'Project Pipeline'!$A$7:$A$130,0)+14,1)-INDEX('Project Pipeline'!$B$8:$B$130,MATCH($B1547,'Project Pipeline'!$A$7:$A$130,0)+13,1)))/INDEX('Project Pipeline'!$B$8:$B$130,MATCH($B1547,'Project Pipeline'!$A$7:$A$130,0)+14,1)</f>
        <v>0.74999999999999989</v>
      </c>
      <c r="I1547" s="6">
        <f>INDEX('Project Pipeline'!$B$8:$B$130,MATCH($B1547,'Project Pipeline'!$A$7:$A$130,0)+13,1)</f>
        <v>26.772988721793375</v>
      </c>
      <c r="J1547" s="6">
        <f>INDEX('Project Pipeline'!$B$8:$B$130,MATCH($B1547,'Project Pipeline'!$A$7:$A$130,0)+14,1)</f>
        <v>120</v>
      </c>
    </row>
    <row r="1548" spans="1:10" x14ac:dyDescent="0.2">
      <c r="A1548" s="604">
        <f t="shared" si="220"/>
        <v>76</v>
      </c>
      <c r="B1548" s="604" t="s">
        <v>41</v>
      </c>
      <c r="C1548" s="2">
        <f t="shared" si="221"/>
        <v>20</v>
      </c>
      <c r="D1548" s="28" t="str">
        <f t="shared" si="222"/>
        <v>076-020</v>
      </c>
      <c r="E1548" s="604">
        <f t="shared" si="217"/>
        <v>61</v>
      </c>
      <c r="F1548" s="32">
        <f>INDEX('Project Pipeline'!$B$8:$B$130,MATCH($B1548,'Project Pipeline'!$A$7:$A$130,0),1)</f>
        <v>25000</v>
      </c>
      <c r="G1548" s="32">
        <f>INDEX('Project Pipeline'!$B$8:$B$130,MATCH($B1548,'Project Pipeline'!$A$7:$A$130,0)+3,1)*12</f>
        <v>24000</v>
      </c>
      <c r="H1548" s="7">
        <f>(INDEX('Project Pipeline'!$B$8:$B$130,MATCH($B1548,'Project Pipeline'!$A$7:$A$130,0)+6,1)*INDEX('Project Pipeline'!$B$8:$B$130,MATCH($B1548,'Project Pipeline'!$A$7:$A$130,0)+13,1)+INDEX('Project Pipeline'!$B$8:$B$130,MATCH($B1548,'Project Pipeline'!$A$7:$A$130,0)+7,1)*(INDEX('Project Pipeline'!$B$8:$B$130,MATCH($B1548,'Project Pipeline'!$A$7:$A$130,0)+14,1)-INDEX('Project Pipeline'!$B$8:$B$130,MATCH($B1548,'Project Pipeline'!$A$7:$A$130,0)+13,1)))/INDEX('Project Pipeline'!$B$8:$B$130,MATCH($B1548,'Project Pipeline'!$A$7:$A$130,0)+14,1)</f>
        <v>0.74999999999999989</v>
      </c>
      <c r="I1548" s="6">
        <f>INDEX('Project Pipeline'!$B$8:$B$130,MATCH($B1548,'Project Pipeline'!$A$7:$A$130,0)+13,1)</f>
        <v>26.772988721793375</v>
      </c>
      <c r="J1548" s="6">
        <f>INDEX('Project Pipeline'!$B$8:$B$130,MATCH($B1548,'Project Pipeline'!$A$7:$A$130,0)+14,1)</f>
        <v>120</v>
      </c>
    </row>
    <row r="1549" spans="1:10" x14ac:dyDescent="0.2">
      <c r="A1549" s="604">
        <f>A1529+1</f>
        <v>77</v>
      </c>
      <c r="B1549" s="604" t="s">
        <v>15</v>
      </c>
      <c r="C1549" s="2">
        <v>1</v>
      </c>
      <c r="D1549" s="28" t="str">
        <f t="shared" si="222"/>
        <v>077-001</v>
      </c>
      <c r="E1549" s="604">
        <f t="shared" si="217"/>
        <v>49</v>
      </c>
      <c r="F1549" s="32">
        <f>INDEX('Project Pipeline'!$B$8:$B$130,MATCH($B1549,'Project Pipeline'!$A$7:$A$130,0),1)</f>
        <v>15000</v>
      </c>
      <c r="G1549" s="32">
        <f>INDEX('Project Pipeline'!$B$8:$B$130,MATCH($B1549,'Project Pipeline'!$A$7:$A$130,0)+3,1)*12</f>
        <v>6000</v>
      </c>
      <c r="H1549" s="7">
        <f>(INDEX('Project Pipeline'!$B$8:$B$130,MATCH($B1549,'Project Pipeline'!$A$7:$A$130,0)+6,1)*INDEX('Project Pipeline'!$B$8:$B$130,MATCH($B1549,'Project Pipeline'!$A$7:$A$130,0)+13,1)+INDEX('Project Pipeline'!$B$8:$B$130,MATCH($B1549,'Project Pipeline'!$A$7:$A$130,0)+7,1)*(INDEX('Project Pipeline'!$B$8:$B$130,MATCH($B1549,'Project Pipeline'!$A$7:$A$130,0)+14,1)-INDEX('Project Pipeline'!$B$8:$B$130,MATCH($B1549,'Project Pipeline'!$A$7:$A$130,0)+13,1)))/INDEX('Project Pipeline'!$B$8:$B$130,MATCH($B1549,'Project Pipeline'!$A$7:$A$130,0)+14,1)</f>
        <v>0.75</v>
      </c>
      <c r="I1549" s="6">
        <f>INDEX('Project Pipeline'!$B$8:$B$130,MATCH($B1549,'Project Pipeline'!$A$7:$A$130,0)+13,1)</f>
        <v>71.513178015521419</v>
      </c>
      <c r="J1549" s="6">
        <f>INDEX('Project Pipeline'!$B$8:$B$130,MATCH($B1549,'Project Pipeline'!$A$7:$A$130,0)+14,1)</f>
        <v>96</v>
      </c>
    </row>
    <row r="1550" spans="1:10" x14ac:dyDescent="0.2">
      <c r="A1550" s="604">
        <f t="shared" ref="A1550:A1568" si="223">A1530+1</f>
        <v>77</v>
      </c>
      <c r="B1550" s="604" t="s">
        <v>15</v>
      </c>
      <c r="C1550" s="2">
        <f t="shared" ref="C1550:C1568" si="224">C1549+1</f>
        <v>2</v>
      </c>
      <c r="D1550" s="28" t="str">
        <f t="shared" si="222"/>
        <v>077-002</v>
      </c>
      <c r="E1550" s="604">
        <f t="shared" si="217"/>
        <v>53</v>
      </c>
      <c r="F1550" s="32">
        <f>INDEX('Project Pipeline'!$B$8:$B$130,MATCH($B1550,'Project Pipeline'!$A$7:$A$130,0),1)</f>
        <v>15000</v>
      </c>
      <c r="G1550" s="32">
        <f>INDEX('Project Pipeline'!$B$8:$B$130,MATCH($B1550,'Project Pipeline'!$A$7:$A$130,0)+3,1)*12</f>
        <v>6000</v>
      </c>
      <c r="H1550" s="7">
        <f>(INDEX('Project Pipeline'!$B$8:$B$130,MATCH($B1550,'Project Pipeline'!$A$7:$A$130,0)+6,1)*INDEX('Project Pipeline'!$B$8:$B$130,MATCH($B1550,'Project Pipeline'!$A$7:$A$130,0)+13,1)+INDEX('Project Pipeline'!$B$8:$B$130,MATCH($B1550,'Project Pipeline'!$A$7:$A$130,0)+7,1)*(INDEX('Project Pipeline'!$B$8:$B$130,MATCH($B1550,'Project Pipeline'!$A$7:$A$130,0)+14,1)-INDEX('Project Pipeline'!$B$8:$B$130,MATCH($B1550,'Project Pipeline'!$A$7:$A$130,0)+13,1)))/INDEX('Project Pipeline'!$B$8:$B$130,MATCH($B1550,'Project Pipeline'!$A$7:$A$130,0)+14,1)</f>
        <v>0.75</v>
      </c>
      <c r="I1550" s="6">
        <f>INDEX('Project Pipeline'!$B$8:$B$130,MATCH($B1550,'Project Pipeline'!$A$7:$A$130,0)+13,1)</f>
        <v>71.513178015521419</v>
      </c>
      <c r="J1550" s="6">
        <f>INDEX('Project Pipeline'!$B$8:$B$130,MATCH($B1550,'Project Pipeline'!$A$7:$A$130,0)+14,1)</f>
        <v>96</v>
      </c>
    </row>
    <row r="1551" spans="1:10" x14ac:dyDescent="0.2">
      <c r="A1551" s="604">
        <f t="shared" si="223"/>
        <v>77</v>
      </c>
      <c r="B1551" s="604" t="s">
        <v>15</v>
      </c>
      <c r="C1551" s="2">
        <f t="shared" si="224"/>
        <v>3</v>
      </c>
      <c r="D1551" s="28" t="str">
        <f t="shared" si="222"/>
        <v>077-003</v>
      </c>
      <c r="E1551" s="604">
        <f t="shared" si="217"/>
        <v>56</v>
      </c>
      <c r="F1551" s="32">
        <f>INDEX('Project Pipeline'!$B$8:$B$130,MATCH($B1551,'Project Pipeline'!$A$7:$A$130,0),1)</f>
        <v>15000</v>
      </c>
      <c r="G1551" s="32">
        <f>INDEX('Project Pipeline'!$B$8:$B$130,MATCH($B1551,'Project Pipeline'!$A$7:$A$130,0)+3,1)*12</f>
        <v>6000</v>
      </c>
      <c r="H1551" s="7">
        <f>(INDEX('Project Pipeline'!$B$8:$B$130,MATCH($B1551,'Project Pipeline'!$A$7:$A$130,0)+6,1)*INDEX('Project Pipeline'!$B$8:$B$130,MATCH($B1551,'Project Pipeline'!$A$7:$A$130,0)+13,1)+INDEX('Project Pipeline'!$B$8:$B$130,MATCH($B1551,'Project Pipeline'!$A$7:$A$130,0)+7,1)*(INDEX('Project Pipeline'!$B$8:$B$130,MATCH($B1551,'Project Pipeline'!$A$7:$A$130,0)+14,1)-INDEX('Project Pipeline'!$B$8:$B$130,MATCH($B1551,'Project Pipeline'!$A$7:$A$130,0)+13,1)))/INDEX('Project Pipeline'!$B$8:$B$130,MATCH($B1551,'Project Pipeline'!$A$7:$A$130,0)+14,1)</f>
        <v>0.75</v>
      </c>
      <c r="I1551" s="6">
        <f>INDEX('Project Pipeline'!$B$8:$B$130,MATCH($B1551,'Project Pipeline'!$A$7:$A$130,0)+13,1)</f>
        <v>71.513178015521419</v>
      </c>
      <c r="J1551" s="6">
        <f>INDEX('Project Pipeline'!$B$8:$B$130,MATCH($B1551,'Project Pipeline'!$A$7:$A$130,0)+14,1)</f>
        <v>96</v>
      </c>
    </row>
    <row r="1552" spans="1:10" x14ac:dyDescent="0.2">
      <c r="A1552" s="604">
        <f t="shared" si="223"/>
        <v>77</v>
      </c>
      <c r="B1552" s="604" t="s">
        <v>15</v>
      </c>
      <c r="C1552" s="2">
        <f t="shared" si="224"/>
        <v>4</v>
      </c>
      <c r="D1552" s="28" t="str">
        <f t="shared" si="222"/>
        <v>077-004</v>
      </c>
      <c r="E1552" s="604">
        <f t="shared" si="217"/>
        <v>58</v>
      </c>
      <c r="F1552" s="32">
        <f>INDEX('Project Pipeline'!$B$8:$B$130,MATCH($B1552,'Project Pipeline'!$A$7:$A$130,0),1)</f>
        <v>15000</v>
      </c>
      <c r="G1552" s="32">
        <f>INDEX('Project Pipeline'!$B$8:$B$130,MATCH($B1552,'Project Pipeline'!$A$7:$A$130,0)+3,1)*12</f>
        <v>6000</v>
      </c>
      <c r="H1552" s="7">
        <f>(INDEX('Project Pipeline'!$B$8:$B$130,MATCH($B1552,'Project Pipeline'!$A$7:$A$130,0)+6,1)*INDEX('Project Pipeline'!$B$8:$B$130,MATCH($B1552,'Project Pipeline'!$A$7:$A$130,0)+13,1)+INDEX('Project Pipeline'!$B$8:$B$130,MATCH($B1552,'Project Pipeline'!$A$7:$A$130,0)+7,1)*(INDEX('Project Pipeline'!$B$8:$B$130,MATCH($B1552,'Project Pipeline'!$A$7:$A$130,0)+14,1)-INDEX('Project Pipeline'!$B$8:$B$130,MATCH($B1552,'Project Pipeline'!$A$7:$A$130,0)+13,1)))/INDEX('Project Pipeline'!$B$8:$B$130,MATCH($B1552,'Project Pipeline'!$A$7:$A$130,0)+14,1)</f>
        <v>0.75</v>
      </c>
      <c r="I1552" s="6">
        <f>INDEX('Project Pipeline'!$B$8:$B$130,MATCH($B1552,'Project Pipeline'!$A$7:$A$130,0)+13,1)</f>
        <v>71.513178015521419</v>
      </c>
      <c r="J1552" s="6">
        <f>INDEX('Project Pipeline'!$B$8:$B$130,MATCH($B1552,'Project Pipeline'!$A$7:$A$130,0)+14,1)</f>
        <v>96</v>
      </c>
    </row>
    <row r="1553" spans="1:10" x14ac:dyDescent="0.2">
      <c r="A1553" s="604">
        <f t="shared" si="223"/>
        <v>77</v>
      </c>
      <c r="B1553" s="604" t="s">
        <v>463</v>
      </c>
      <c r="C1553" s="2">
        <f t="shared" si="224"/>
        <v>5</v>
      </c>
      <c r="D1553" s="28" t="str">
        <f t="shared" si="222"/>
        <v>077-005</v>
      </c>
      <c r="E1553" s="604">
        <f t="shared" si="217"/>
        <v>59</v>
      </c>
      <c r="F1553" s="32">
        <f>INDEX('Project Pipeline'!$B$8:$B$130,MATCH($B1553,'Project Pipeline'!$A$7:$A$130,0),1)</f>
        <v>20000</v>
      </c>
      <c r="G1553" s="32">
        <f>INDEX('Project Pipeline'!$B$8:$B$130,MATCH($B1553,'Project Pipeline'!$A$7:$A$130,0)+3,1)*12</f>
        <v>30000</v>
      </c>
      <c r="H1553" s="7">
        <f>(INDEX('Project Pipeline'!$B$8:$B$130,MATCH($B1553,'Project Pipeline'!$A$7:$A$130,0)+6,1)*INDEX('Project Pipeline'!$B$8:$B$130,MATCH($B1553,'Project Pipeline'!$A$7:$A$130,0)+13,1)+INDEX('Project Pipeline'!$B$8:$B$130,MATCH($B1553,'Project Pipeline'!$A$7:$A$130,0)+7,1)*(INDEX('Project Pipeline'!$B$8:$B$130,MATCH($B1553,'Project Pipeline'!$A$7:$A$130,0)+14,1)-INDEX('Project Pipeline'!$B$8:$B$130,MATCH($B1553,'Project Pipeline'!$A$7:$A$130,0)+13,1)))/INDEX('Project Pipeline'!$B$8:$B$130,MATCH($B1553,'Project Pipeline'!$A$7:$A$130,0)+14,1)</f>
        <v>0.75</v>
      </c>
      <c r="I1553" s="6">
        <f>INDEX('Project Pipeline'!$B$8:$B$130,MATCH($B1553,'Project Pipeline'!$A$7:$A$130,0)+13,1)</f>
        <v>28.691659673197091</v>
      </c>
      <c r="J1553" s="6">
        <f>INDEX('Project Pipeline'!$B$8:$B$130,MATCH($B1553,'Project Pipeline'!$A$7:$A$130,0)+14,1)</f>
        <v>60</v>
      </c>
    </row>
    <row r="1554" spans="1:10" x14ac:dyDescent="0.2">
      <c r="A1554" s="604">
        <f t="shared" si="223"/>
        <v>77</v>
      </c>
      <c r="B1554" s="604" t="s">
        <v>463</v>
      </c>
      <c r="C1554" s="2">
        <f t="shared" si="224"/>
        <v>6</v>
      </c>
      <c r="D1554" s="28" t="str">
        <f t="shared" si="222"/>
        <v>077-006</v>
      </c>
      <c r="E1554" s="604">
        <f t="shared" si="217"/>
        <v>59</v>
      </c>
      <c r="F1554" s="32">
        <f>INDEX('Project Pipeline'!$B$8:$B$130,MATCH($B1554,'Project Pipeline'!$A$7:$A$130,0),1)</f>
        <v>20000</v>
      </c>
      <c r="G1554" s="32">
        <f>INDEX('Project Pipeline'!$B$8:$B$130,MATCH($B1554,'Project Pipeline'!$A$7:$A$130,0)+3,1)*12</f>
        <v>30000</v>
      </c>
      <c r="H1554" s="7">
        <f>(INDEX('Project Pipeline'!$B$8:$B$130,MATCH($B1554,'Project Pipeline'!$A$7:$A$130,0)+6,1)*INDEX('Project Pipeline'!$B$8:$B$130,MATCH($B1554,'Project Pipeline'!$A$7:$A$130,0)+13,1)+INDEX('Project Pipeline'!$B$8:$B$130,MATCH($B1554,'Project Pipeline'!$A$7:$A$130,0)+7,1)*(INDEX('Project Pipeline'!$B$8:$B$130,MATCH($B1554,'Project Pipeline'!$A$7:$A$130,0)+14,1)-INDEX('Project Pipeline'!$B$8:$B$130,MATCH($B1554,'Project Pipeline'!$A$7:$A$130,0)+13,1)))/INDEX('Project Pipeline'!$B$8:$B$130,MATCH($B1554,'Project Pipeline'!$A$7:$A$130,0)+14,1)</f>
        <v>0.75</v>
      </c>
      <c r="I1554" s="6">
        <f>INDEX('Project Pipeline'!$B$8:$B$130,MATCH($B1554,'Project Pipeline'!$A$7:$A$130,0)+13,1)</f>
        <v>28.691659673197091</v>
      </c>
      <c r="J1554" s="6">
        <f>INDEX('Project Pipeline'!$B$8:$B$130,MATCH($B1554,'Project Pipeline'!$A$7:$A$130,0)+14,1)</f>
        <v>60</v>
      </c>
    </row>
    <row r="1555" spans="1:10" x14ac:dyDescent="0.2">
      <c r="A1555" s="604">
        <f t="shared" si="223"/>
        <v>77</v>
      </c>
      <c r="B1555" s="604" t="s">
        <v>463</v>
      </c>
      <c r="C1555" s="2">
        <f t="shared" si="224"/>
        <v>7</v>
      </c>
      <c r="D1555" s="28" t="str">
        <f t="shared" si="222"/>
        <v>077-007</v>
      </c>
      <c r="E1555" s="604">
        <f t="shared" si="217"/>
        <v>60</v>
      </c>
      <c r="F1555" s="32">
        <f>INDEX('Project Pipeline'!$B$8:$B$130,MATCH($B1555,'Project Pipeline'!$A$7:$A$130,0),1)</f>
        <v>20000</v>
      </c>
      <c r="G1555" s="32">
        <f>INDEX('Project Pipeline'!$B$8:$B$130,MATCH($B1555,'Project Pipeline'!$A$7:$A$130,0)+3,1)*12</f>
        <v>30000</v>
      </c>
      <c r="H1555" s="7">
        <f>(INDEX('Project Pipeline'!$B$8:$B$130,MATCH($B1555,'Project Pipeline'!$A$7:$A$130,0)+6,1)*INDEX('Project Pipeline'!$B$8:$B$130,MATCH($B1555,'Project Pipeline'!$A$7:$A$130,0)+13,1)+INDEX('Project Pipeline'!$B$8:$B$130,MATCH($B1555,'Project Pipeline'!$A$7:$A$130,0)+7,1)*(INDEX('Project Pipeline'!$B$8:$B$130,MATCH($B1555,'Project Pipeline'!$A$7:$A$130,0)+14,1)-INDEX('Project Pipeline'!$B$8:$B$130,MATCH($B1555,'Project Pipeline'!$A$7:$A$130,0)+13,1)))/INDEX('Project Pipeline'!$B$8:$B$130,MATCH($B1555,'Project Pipeline'!$A$7:$A$130,0)+14,1)</f>
        <v>0.75</v>
      </c>
      <c r="I1555" s="6">
        <f>INDEX('Project Pipeline'!$B$8:$B$130,MATCH($B1555,'Project Pipeline'!$A$7:$A$130,0)+13,1)</f>
        <v>28.691659673197091</v>
      </c>
      <c r="J1555" s="6">
        <f>INDEX('Project Pipeline'!$B$8:$B$130,MATCH($B1555,'Project Pipeline'!$A$7:$A$130,0)+14,1)</f>
        <v>60</v>
      </c>
    </row>
    <row r="1556" spans="1:10" x14ac:dyDescent="0.2">
      <c r="A1556" s="604">
        <f t="shared" si="223"/>
        <v>77</v>
      </c>
      <c r="B1556" s="604" t="s">
        <v>463</v>
      </c>
      <c r="C1556" s="2">
        <f t="shared" si="224"/>
        <v>8</v>
      </c>
      <c r="D1556" s="28" t="str">
        <f t="shared" si="222"/>
        <v>077-008</v>
      </c>
      <c r="E1556" s="604">
        <f t="shared" si="217"/>
        <v>60</v>
      </c>
      <c r="F1556" s="32">
        <f>INDEX('Project Pipeline'!$B$8:$B$130,MATCH($B1556,'Project Pipeline'!$A$7:$A$130,0),1)</f>
        <v>20000</v>
      </c>
      <c r="G1556" s="32">
        <f>INDEX('Project Pipeline'!$B$8:$B$130,MATCH($B1556,'Project Pipeline'!$A$7:$A$130,0)+3,1)*12</f>
        <v>30000</v>
      </c>
      <c r="H1556" s="7">
        <f>(INDEX('Project Pipeline'!$B$8:$B$130,MATCH($B1556,'Project Pipeline'!$A$7:$A$130,0)+6,1)*INDEX('Project Pipeline'!$B$8:$B$130,MATCH($B1556,'Project Pipeline'!$A$7:$A$130,0)+13,1)+INDEX('Project Pipeline'!$B$8:$B$130,MATCH($B1556,'Project Pipeline'!$A$7:$A$130,0)+7,1)*(INDEX('Project Pipeline'!$B$8:$B$130,MATCH($B1556,'Project Pipeline'!$A$7:$A$130,0)+14,1)-INDEX('Project Pipeline'!$B$8:$B$130,MATCH($B1556,'Project Pipeline'!$A$7:$A$130,0)+13,1)))/INDEX('Project Pipeline'!$B$8:$B$130,MATCH($B1556,'Project Pipeline'!$A$7:$A$130,0)+14,1)</f>
        <v>0.75</v>
      </c>
      <c r="I1556" s="6">
        <f>INDEX('Project Pipeline'!$B$8:$B$130,MATCH($B1556,'Project Pipeline'!$A$7:$A$130,0)+13,1)</f>
        <v>28.691659673197091</v>
      </c>
      <c r="J1556" s="6">
        <f>INDEX('Project Pipeline'!$B$8:$B$130,MATCH($B1556,'Project Pipeline'!$A$7:$A$130,0)+14,1)</f>
        <v>60</v>
      </c>
    </row>
    <row r="1557" spans="1:10" x14ac:dyDescent="0.2">
      <c r="A1557" s="604">
        <f t="shared" si="223"/>
        <v>77</v>
      </c>
      <c r="B1557" s="604" t="s">
        <v>464</v>
      </c>
      <c r="C1557" s="2">
        <f t="shared" si="224"/>
        <v>9</v>
      </c>
      <c r="D1557" s="28" t="str">
        <f t="shared" si="222"/>
        <v>077-009</v>
      </c>
      <c r="E1557" s="604">
        <f t="shared" si="217"/>
        <v>51</v>
      </c>
      <c r="F1557" s="32">
        <f>INDEX('Project Pipeline'!$B$8:$B$130,MATCH($B1557,'Project Pipeline'!$A$7:$A$130,0),1)</f>
        <v>10000</v>
      </c>
      <c r="G1557" s="32">
        <f>INDEX('Project Pipeline'!$B$8:$B$130,MATCH($B1557,'Project Pipeline'!$A$7:$A$130,0)+3,1)*12</f>
        <v>4800</v>
      </c>
      <c r="H1557" s="7">
        <f>(INDEX('Project Pipeline'!$B$8:$B$130,MATCH($B1557,'Project Pipeline'!$A$7:$A$130,0)+6,1)*INDEX('Project Pipeline'!$B$8:$B$130,MATCH($B1557,'Project Pipeline'!$A$7:$A$130,0)+13,1)+INDEX('Project Pipeline'!$B$8:$B$130,MATCH($B1557,'Project Pipeline'!$A$7:$A$130,0)+7,1)*(INDEX('Project Pipeline'!$B$8:$B$130,MATCH($B1557,'Project Pipeline'!$A$7:$A$130,0)+14,1)-INDEX('Project Pipeline'!$B$8:$B$130,MATCH($B1557,'Project Pipeline'!$A$7:$A$130,0)+13,1)))/INDEX('Project Pipeline'!$B$8:$B$130,MATCH($B1557,'Project Pipeline'!$A$7:$A$130,0)+14,1)</f>
        <v>0.75</v>
      </c>
      <c r="I1557" s="6">
        <f>INDEX('Project Pipeline'!$B$8:$B$130,MATCH($B1557,'Project Pipeline'!$A$7:$A$130,0)+13,1)</f>
        <v>57.680135957776329</v>
      </c>
      <c r="J1557" s="6">
        <f>INDEX('Project Pipeline'!$B$8:$B$130,MATCH($B1557,'Project Pipeline'!$A$7:$A$130,0)+14,1)</f>
        <v>60</v>
      </c>
    </row>
    <row r="1558" spans="1:10" x14ac:dyDescent="0.2">
      <c r="A1558" s="604">
        <f t="shared" si="223"/>
        <v>77</v>
      </c>
      <c r="B1558" s="604" t="s">
        <v>464</v>
      </c>
      <c r="C1558" s="2">
        <f t="shared" si="224"/>
        <v>10</v>
      </c>
      <c r="D1558" s="28" t="str">
        <f t="shared" si="222"/>
        <v>077-010</v>
      </c>
      <c r="E1558" s="604">
        <f t="shared" ref="E1558:E1608" si="225">E1538</f>
        <v>54</v>
      </c>
      <c r="F1558" s="32">
        <f>INDEX('Project Pipeline'!$B$8:$B$130,MATCH($B1558,'Project Pipeline'!$A$7:$A$130,0),1)</f>
        <v>10000</v>
      </c>
      <c r="G1558" s="32">
        <f>INDEX('Project Pipeline'!$B$8:$B$130,MATCH($B1558,'Project Pipeline'!$A$7:$A$130,0)+3,1)*12</f>
        <v>4800</v>
      </c>
      <c r="H1558" s="7">
        <f>(INDEX('Project Pipeline'!$B$8:$B$130,MATCH($B1558,'Project Pipeline'!$A$7:$A$130,0)+6,1)*INDEX('Project Pipeline'!$B$8:$B$130,MATCH($B1558,'Project Pipeline'!$A$7:$A$130,0)+13,1)+INDEX('Project Pipeline'!$B$8:$B$130,MATCH($B1558,'Project Pipeline'!$A$7:$A$130,0)+7,1)*(INDEX('Project Pipeline'!$B$8:$B$130,MATCH($B1558,'Project Pipeline'!$A$7:$A$130,0)+14,1)-INDEX('Project Pipeline'!$B$8:$B$130,MATCH($B1558,'Project Pipeline'!$A$7:$A$130,0)+13,1)))/INDEX('Project Pipeline'!$B$8:$B$130,MATCH($B1558,'Project Pipeline'!$A$7:$A$130,0)+14,1)</f>
        <v>0.75</v>
      </c>
      <c r="I1558" s="6">
        <f>INDEX('Project Pipeline'!$B$8:$B$130,MATCH($B1558,'Project Pipeline'!$A$7:$A$130,0)+13,1)</f>
        <v>57.680135957776329</v>
      </c>
      <c r="J1558" s="6">
        <f>INDEX('Project Pipeline'!$B$8:$B$130,MATCH($B1558,'Project Pipeline'!$A$7:$A$130,0)+14,1)</f>
        <v>60</v>
      </c>
    </row>
    <row r="1559" spans="1:10" x14ac:dyDescent="0.2">
      <c r="A1559" s="604">
        <f t="shared" si="223"/>
        <v>77</v>
      </c>
      <c r="B1559" s="604" t="s">
        <v>464</v>
      </c>
      <c r="C1559" s="2">
        <f t="shared" si="224"/>
        <v>11</v>
      </c>
      <c r="D1559" s="28" t="str">
        <f t="shared" si="222"/>
        <v>077-011</v>
      </c>
      <c r="E1559" s="604">
        <f t="shared" si="225"/>
        <v>57</v>
      </c>
      <c r="F1559" s="32">
        <f>INDEX('Project Pipeline'!$B$8:$B$130,MATCH($B1559,'Project Pipeline'!$A$7:$A$130,0),1)</f>
        <v>10000</v>
      </c>
      <c r="G1559" s="32">
        <f>INDEX('Project Pipeline'!$B$8:$B$130,MATCH($B1559,'Project Pipeline'!$A$7:$A$130,0)+3,1)*12</f>
        <v>4800</v>
      </c>
      <c r="H1559" s="7">
        <f>(INDEX('Project Pipeline'!$B$8:$B$130,MATCH($B1559,'Project Pipeline'!$A$7:$A$130,0)+6,1)*INDEX('Project Pipeline'!$B$8:$B$130,MATCH($B1559,'Project Pipeline'!$A$7:$A$130,0)+13,1)+INDEX('Project Pipeline'!$B$8:$B$130,MATCH($B1559,'Project Pipeline'!$A$7:$A$130,0)+7,1)*(INDEX('Project Pipeline'!$B$8:$B$130,MATCH($B1559,'Project Pipeline'!$A$7:$A$130,0)+14,1)-INDEX('Project Pipeline'!$B$8:$B$130,MATCH($B1559,'Project Pipeline'!$A$7:$A$130,0)+13,1)))/INDEX('Project Pipeline'!$B$8:$B$130,MATCH($B1559,'Project Pipeline'!$A$7:$A$130,0)+14,1)</f>
        <v>0.75</v>
      </c>
      <c r="I1559" s="6">
        <f>INDEX('Project Pipeline'!$B$8:$B$130,MATCH($B1559,'Project Pipeline'!$A$7:$A$130,0)+13,1)</f>
        <v>57.680135957776329</v>
      </c>
      <c r="J1559" s="6">
        <f>INDEX('Project Pipeline'!$B$8:$B$130,MATCH($B1559,'Project Pipeline'!$A$7:$A$130,0)+14,1)</f>
        <v>60</v>
      </c>
    </row>
    <row r="1560" spans="1:10" x14ac:dyDescent="0.2">
      <c r="A1560" s="604">
        <f t="shared" si="223"/>
        <v>77</v>
      </c>
      <c r="B1560" s="604" t="s">
        <v>464</v>
      </c>
      <c r="C1560" s="2">
        <f t="shared" si="224"/>
        <v>12</v>
      </c>
      <c r="D1560" s="28" t="str">
        <f t="shared" si="222"/>
        <v>077-012</v>
      </c>
      <c r="E1560" s="604">
        <f t="shared" si="225"/>
        <v>60</v>
      </c>
      <c r="F1560" s="32">
        <f>INDEX('Project Pipeline'!$B$8:$B$130,MATCH($B1560,'Project Pipeline'!$A$7:$A$130,0),1)</f>
        <v>10000</v>
      </c>
      <c r="G1560" s="32">
        <f>INDEX('Project Pipeline'!$B$8:$B$130,MATCH($B1560,'Project Pipeline'!$A$7:$A$130,0)+3,1)*12</f>
        <v>4800</v>
      </c>
      <c r="H1560" s="7">
        <f>(INDEX('Project Pipeline'!$B$8:$B$130,MATCH($B1560,'Project Pipeline'!$A$7:$A$130,0)+6,1)*INDEX('Project Pipeline'!$B$8:$B$130,MATCH($B1560,'Project Pipeline'!$A$7:$A$130,0)+13,1)+INDEX('Project Pipeline'!$B$8:$B$130,MATCH($B1560,'Project Pipeline'!$A$7:$A$130,0)+7,1)*(INDEX('Project Pipeline'!$B$8:$B$130,MATCH($B1560,'Project Pipeline'!$A$7:$A$130,0)+14,1)-INDEX('Project Pipeline'!$B$8:$B$130,MATCH($B1560,'Project Pipeline'!$A$7:$A$130,0)+13,1)))/INDEX('Project Pipeline'!$B$8:$B$130,MATCH($B1560,'Project Pipeline'!$A$7:$A$130,0)+14,1)</f>
        <v>0.75</v>
      </c>
      <c r="I1560" s="6">
        <f>INDEX('Project Pipeline'!$B$8:$B$130,MATCH($B1560,'Project Pipeline'!$A$7:$A$130,0)+13,1)</f>
        <v>57.680135957776329</v>
      </c>
      <c r="J1560" s="6">
        <f>INDEX('Project Pipeline'!$B$8:$B$130,MATCH($B1560,'Project Pipeline'!$A$7:$A$130,0)+14,1)</f>
        <v>60</v>
      </c>
    </row>
    <row r="1561" spans="1:10" x14ac:dyDescent="0.2">
      <c r="A1561" s="604">
        <f t="shared" si="223"/>
        <v>77</v>
      </c>
      <c r="B1561" s="604" t="s">
        <v>14</v>
      </c>
      <c r="C1561" s="2">
        <f t="shared" si="224"/>
        <v>13</v>
      </c>
      <c r="D1561" s="28" t="str">
        <f t="shared" si="222"/>
        <v>077-013</v>
      </c>
      <c r="E1561" s="604">
        <f t="shared" si="225"/>
        <v>51</v>
      </c>
      <c r="F1561" s="32">
        <f>INDEX('Project Pipeline'!$B$8:$B$130,MATCH($B1561,'Project Pipeline'!$A$7:$A$130,0),1)</f>
        <v>2000</v>
      </c>
      <c r="G1561" s="32">
        <f>INDEX('Project Pipeline'!$B$8:$B$130,MATCH($B1561,'Project Pipeline'!$A$7:$A$130,0)+3,1)*12</f>
        <v>2400</v>
      </c>
      <c r="H1561" s="7">
        <f>(INDEX('Project Pipeline'!$B$8:$B$130,MATCH($B1561,'Project Pipeline'!$A$7:$A$130,0)+6,1)*INDEX('Project Pipeline'!$B$8:$B$130,MATCH($B1561,'Project Pipeline'!$A$7:$A$130,0)+13,1)+INDEX('Project Pipeline'!$B$8:$B$130,MATCH($B1561,'Project Pipeline'!$A$7:$A$130,0)+7,1)*(INDEX('Project Pipeline'!$B$8:$B$130,MATCH($B1561,'Project Pipeline'!$A$7:$A$130,0)+14,1)-INDEX('Project Pipeline'!$B$8:$B$130,MATCH($B1561,'Project Pipeline'!$A$7:$A$130,0)+13,1)))/INDEX('Project Pipeline'!$B$8:$B$130,MATCH($B1561,'Project Pipeline'!$A$7:$A$130,0)+14,1)</f>
        <v>0.75</v>
      </c>
      <c r="I1561" s="6">
        <f>INDEX('Project Pipeline'!$B$8:$B$130,MATCH($B1561,'Project Pipeline'!$A$7:$A$130,0)+13,1)</f>
        <v>21.124739598583997</v>
      </c>
      <c r="J1561" s="6">
        <f>INDEX('Project Pipeline'!$B$8:$B$130,MATCH($B1561,'Project Pipeline'!$A$7:$A$130,0)+14,1)</f>
        <v>60</v>
      </c>
    </row>
    <row r="1562" spans="1:10" x14ac:dyDescent="0.2">
      <c r="A1562" s="604">
        <f t="shared" si="223"/>
        <v>77</v>
      </c>
      <c r="B1562" s="604" t="s">
        <v>14</v>
      </c>
      <c r="C1562" s="2">
        <f t="shared" si="224"/>
        <v>14</v>
      </c>
      <c r="D1562" s="28" t="str">
        <f t="shared" si="222"/>
        <v>077-014</v>
      </c>
      <c r="E1562" s="604">
        <f t="shared" si="225"/>
        <v>53</v>
      </c>
      <c r="F1562" s="32">
        <f>INDEX('Project Pipeline'!$B$8:$B$130,MATCH($B1562,'Project Pipeline'!$A$7:$A$130,0),1)</f>
        <v>2000</v>
      </c>
      <c r="G1562" s="32">
        <f>INDEX('Project Pipeline'!$B$8:$B$130,MATCH($B1562,'Project Pipeline'!$A$7:$A$130,0)+3,1)*12</f>
        <v>2400</v>
      </c>
      <c r="H1562" s="7">
        <f>(INDEX('Project Pipeline'!$B$8:$B$130,MATCH($B1562,'Project Pipeline'!$A$7:$A$130,0)+6,1)*INDEX('Project Pipeline'!$B$8:$B$130,MATCH($B1562,'Project Pipeline'!$A$7:$A$130,0)+13,1)+INDEX('Project Pipeline'!$B$8:$B$130,MATCH($B1562,'Project Pipeline'!$A$7:$A$130,0)+7,1)*(INDEX('Project Pipeline'!$B$8:$B$130,MATCH($B1562,'Project Pipeline'!$A$7:$A$130,0)+14,1)-INDEX('Project Pipeline'!$B$8:$B$130,MATCH($B1562,'Project Pipeline'!$A$7:$A$130,0)+13,1)))/INDEX('Project Pipeline'!$B$8:$B$130,MATCH($B1562,'Project Pipeline'!$A$7:$A$130,0)+14,1)</f>
        <v>0.75</v>
      </c>
      <c r="I1562" s="6">
        <f>INDEX('Project Pipeline'!$B$8:$B$130,MATCH($B1562,'Project Pipeline'!$A$7:$A$130,0)+13,1)</f>
        <v>21.124739598583997</v>
      </c>
      <c r="J1562" s="6">
        <f>INDEX('Project Pipeline'!$B$8:$B$130,MATCH($B1562,'Project Pipeline'!$A$7:$A$130,0)+14,1)</f>
        <v>60</v>
      </c>
    </row>
    <row r="1563" spans="1:10" x14ac:dyDescent="0.2">
      <c r="A1563" s="604">
        <f t="shared" si="223"/>
        <v>77</v>
      </c>
      <c r="B1563" s="604" t="s">
        <v>14</v>
      </c>
      <c r="C1563" s="2">
        <f t="shared" si="224"/>
        <v>15</v>
      </c>
      <c r="D1563" s="28" t="str">
        <f t="shared" si="222"/>
        <v>077-015</v>
      </c>
      <c r="E1563" s="604">
        <f t="shared" si="225"/>
        <v>55</v>
      </c>
      <c r="F1563" s="32">
        <f>INDEX('Project Pipeline'!$B$8:$B$130,MATCH($B1563,'Project Pipeline'!$A$7:$A$130,0),1)</f>
        <v>2000</v>
      </c>
      <c r="G1563" s="32">
        <f>INDEX('Project Pipeline'!$B$8:$B$130,MATCH($B1563,'Project Pipeline'!$A$7:$A$130,0)+3,1)*12</f>
        <v>2400</v>
      </c>
      <c r="H1563" s="7">
        <f>(INDEX('Project Pipeline'!$B$8:$B$130,MATCH($B1563,'Project Pipeline'!$A$7:$A$130,0)+6,1)*INDEX('Project Pipeline'!$B$8:$B$130,MATCH($B1563,'Project Pipeline'!$A$7:$A$130,0)+13,1)+INDEX('Project Pipeline'!$B$8:$B$130,MATCH($B1563,'Project Pipeline'!$A$7:$A$130,0)+7,1)*(INDEX('Project Pipeline'!$B$8:$B$130,MATCH($B1563,'Project Pipeline'!$A$7:$A$130,0)+14,1)-INDEX('Project Pipeline'!$B$8:$B$130,MATCH($B1563,'Project Pipeline'!$A$7:$A$130,0)+13,1)))/INDEX('Project Pipeline'!$B$8:$B$130,MATCH($B1563,'Project Pipeline'!$A$7:$A$130,0)+14,1)</f>
        <v>0.75</v>
      </c>
      <c r="I1563" s="6">
        <f>INDEX('Project Pipeline'!$B$8:$B$130,MATCH($B1563,'Project Pipeline'!$A$7:$A$130,0)+13,1)</f>
        <v>21.124739598583997</v>
      </c>
      <c r="J1563" s="6">
        <f>INDEX('Project Pipeline'!$B$8:$B$130,MATCH($B1563,'Project Pipeline'!$A$7:$A$130,0)+14,1)</f>
        <v>60</v>
      </c>
    </row>
    <row r="1564" spans="1:10" x14ac:dyDescent="0.2">
      <c r="A1564" s="604">
        <f t="shared" si="223"/>
        <v>77</v>
      </c>
      <c r="B1564" s="604" t="s">
        <v>14</v>
      </c>
      <c r="C1564" s="2">
        <f t="shared" si="224"/>
        <v>16</v>
      </c>
      <c r="D1564" s="28" t="str">
        <f t="shared" si="222"/>
        <v>077-016</v>
      </c>
      <c r="E1564" s="604">
        <f t="shared" si="225"/>
        <v>57</v>
      </c>
      <c r="F1564" s="32">
        <f>INDEX('Project Pipeline'!$B$8:$B$130,MATCH($B1564,'Project Pipeline'!$A$7:$A$130,0),1)</f>
        <v>2000</v>
      </c>
      <c r="G1564" s="32">
        <f>INDEX('Project Pipeline'!$B$8:$B$130,MATCH($B1564,'Project Pipeline'!$A$7:$A$130,0)+3,1)*12</f>
        <v>2400</v>
      </c>
      <c r="H1564" s="7">
        <f>(INDEX('Project Pipeline'!$B$8:$B$130,MATCH($B1564,'Project Pipeline'!$A$7:$A$130,0)+6,1)*INDEX('Project Pipeline'!$B$8:$B$130,MATCH($B1564,'Project Pipeline'!$A$7:$A$130,0)+13,1)+INDEX('Project Pipeline'!$B$8:$B$130,MATCH($B1564,'Project Pipeline'!$A$7:$A$130,0)+7,1)*(INDEX('Project Pipeline'!$B$8:$B$130,MATCH($B1564,'Project Pipeline'!$A$7:$A$130,0)+14,1)-INDEX('Project Pipeline'!$B$8:$B$130,MATCH($B1564,'Project Pipeline'!$A$7:$A$130,0)+13,1)))/INDEX('Project Pipeline'!$B$8:$B$130,MATCH($B1564,'Project Pipeline'!$A$7:$A$130,0)+14,1)</f>
        <v>0.75</v>
      </c>
      <c r="I1564" s="6">
        <f>INDEX('Project Pipeline'!$B$8:$B$130,MATCH($B1564,'Project Pipeline'!$A$7:$A$130,0)+13,1)</f>
        <v>21.124739598583997</v>
      </c>
      <c r="J1564" s="6">
        <f>INDEX('Project Pipeline'!$B$8:$B$130,MATCH($B1564,'Project Pipeline'!$A$7:$A$130,0)+14,1)</f>
        <v>60</v>
      </c>
    </row>
    <row r="1565" spans="1:10" x14ac:dyDescent="0.2">
      <c r="A1565" s="604">
        <f t="shared" si="223"/>
        <v>77</v>
      </c>
      <c r="B1565" s="604" t="s">
        <v>14</v>
      </c>
      <c r="C1565" s="2">
        <f t="shared" si="224"/>
        <v>17</v>
      </c>
      <c r="D1565" s="28" t="str">
        <f t="shared" si="222"/>
        <v>077-017</v>
      </c>
      <c r="E1565" s="604">
        <f t="shared" si="225"/>
        <v>59</v>
      </c>
      <c r="F1565" s="32">
        <f>INDEX('Project Pipeline'!$B$8:$B$130,MATCH($B1565,'Project Pipeline'!$A$7:$A$130,0),1)</f>
        <v>2000</v>
      </c>
      <c r="G1565" s="32">
        <f>INDEX('Project Pipeline'!$B$8:$B$130,MATCH($B1565,'Project Pipeline'!$A$7:$A$130,0)+3,1)*12</f>
        <v>2400</v>
      </c>
      <c r="H1565" s="7">
        <f>(INDEX('Project Pipeline'!$B$8:$B$130,MATCH($B1565,'Project Pipeline'!$A$7:$A$130,0)+6,1)*INDEX('Project Pipeline'!$B$8:$B$130,MATCH($B1565,'Project Pipeline'!$A$7:$A$130,0)+13,1)+INDEX('Project Pipeline'!$B$8:$B$130,MATCH($B1565,'Project Pipeline'!$A$7:$A$130,0)+7,1)*(INDEX('Project Pipeline'!$B$8:$B$130,MATCH($B1565,'Project Pipeline'!$A$7:$A$130,0)+14,1)-INDEX('Project Pipeline'!$B$8:$B$130,MATCH($B1565,'Project Pipeline'!$A$7:$A$130,0)+13,1)))/INDEX('Project Pipeline'!$B$8:$B$130,MATCH($B1565,'Project Pipeline'!$A$7:$A$130,0)+14,1)</f>
        <v>0.75</v>
      </c>
      <c r="I1565" s="6">
        <f>INDEX('Project Pipeline'!$B$8:$B$130,MATCH($B1565,'Project Pipeline'!$A$7:$A$130,0)+13,1)</f>
        <v>21.124739598583997</v>
      </c>
      <c r="J1565" s="6">
        <f>INDEX('Project Pipeline'!$B$8:$B$130,MATCH($B1565,'Project Pipeline'!$A$7:$A$130,0)+14,1)</f>
        <v>60</v>
      </c>
    </row>
    <row r="1566" spans="1:10" x14ac:dyDescent="0.2">
      <c r="A1566" s="604">
        <f t="shared" si="223"/>
        <v>77</v>
      </c>
      <c r="B1566" s="604" t="s">
        <v>14</v>
      </c>
      <c r="C1566" s="2">
        <f t="shared" si="224"/>
        <v>18</v>
      </c>
      <c r="D1566" s="28" t="str">
        <f t="shared" si="222"/>
        <v>077-018</v>
      </c>
      <c r="E1566" s="604">
        <f t="shared" si="225"/>
        <v>61</v>
      </c>
      <c r="F1566" s="32">
        <f>INDEX('Project Pipeline'!$B$8:$B$130,MATCH($B1566,'Project Pipeline'!$A$7:$A$130,0),1)</f>
        <v>2000</v>
      </c>
      <c r="G1566" s="32">
        <f>INDEX('Project Pipeline'!$B$8:$B$130,MATCH($B1566,'Project Pipeline'!$A$7:$A$130,0)+3,1)*12</f>
        <v>2400</v>
      </c>
      <c r="H1566" s="7">
        <f>(INDEX('Project Pipeline'!$B$8:$B$130,MATCH($B1566,'Project Pipeline'!$A$7:$A$130,0)+6,1)*INDEX('Project Pipeline'!$B$8:$B$130,MATCH($B1566,'Project Pipeline'!$A$7:$A$130,0)+13,1)+INDEX('Project Pipeline'!$B$8:$B$130,MATCH($B1566,'Project Pipeline'!$A$7:$A$130,0)+7,1)*(INDEX('Project Pipeline'!$B$8:$B$130,MATCH($B1566,'Project Pipeline'!$A$7:$A$130,0)+14,1)-INDEX('Project Pipeline'!$B$8:$B$130,MATCH($B1566,'Project Pipeline'!$A$7:$A$130,0)+13,1)))/INDEX('Project Pipeline'!$B$8:$B$130,MATCH($B1566,'Project Pipeline'!$A$7:$A$130,0)+14,1)</f>
        <v>0.75</v>
      </c>
      <c r="I1566" s="6">
        <f>INDEX('Project Pipeline'!$B$8:$B$130,MATCH($B1566,'Project Pipeline'!$A$7:$A$130,0)+13,1)</f>
        <v>21.124739598583997</v>
      </c>
      <c r="J1566" s="6">
        <f>INDEX('Project Pipeline'!$B$8:$B$130,MATCH($B1566,'Project Pipeline'!$A$7:$A$130,0)+14,1)</f>
        <v>60</v>
      </c>
    </row>
    <row r="1567" spans="1:10" x14ac:dyDescent="0.2">
      <c r="A1567" s="604">
        <f t="shared" si="223"/>
        <v>77</v>
      </c>
      <c r="B1567" s="604" t="s">
        <v>41</v>
      </c>
      <c r="C1567" s="2">
        <f t="shared" si="224"/>
        <v>19</v>
      </c>
      <c r="D1567" s="28" t="str">
        <f t="shared" si="222"/>
        <v>077-019</v>
      </c>
      <c r="E1567" s="604">
        <f t="shared" si="225"/>
        <v>55</v>
      </c>
      <c r="F1567" s="32">
        <f>INDEX('Project Pipeline'!$B$8:$B$130,MATCH($B1567,'Project Pipeline'!$A$7:$A$130,0),1)</f>
        <v>25000</v>
      </c>
      <c r="G1567" s="32">
        <f>INDEX('Project Pipeline'!$B$8:$B$130,MATCH($B1567,'Project Pipeline'!$A$7:$A$130,0)+3,1)*12</f>
        <v>24000</v>
      </c>
      <c r="H1567" s="7">
        <f>(INDEX('Project Pipeline'!$B$8:$B$130,MATCH($B1567,'Project Pipeline'!$A$7:$A$130,0)+6,1)*INDEX('Project Pipeline'!$B$8:$B$130,MATCH($B1567,'Project Pipeline'!$A$7:$A$130,0)+13,1)+INDEX('Project Pipeline'!$B$8:$B$130,MATCH($B1567,'Project Pipeline'!$A$7:$A$130,0)+7,1)*(INDEX('Project Pipeline'!$B$8:$B$130,MATCH($B1567,'Project Pipeline'!$A$7:$A$130,0)+14,1)-INDEX('Project Pipeline'!$B$8:$B$130,MATCH($B1567,'Project Pipeline'!$A$7:$A$130,0)+13,1)))/INDEX('Project Pipeline'!$B$8:$B$130,MATCH($B1567,'Project Pipeline'!$A$7:$A$130,0)+14,1)</f>
        <v>0.74999999999999989</v>
      </c>
      <c r="I1567" s="6">
        <f>INDEX('Project Pipeline'!$B$8:$B$130,MATCH($B1567,'Project Pipeline'!$A$7:$A$130,0)+13,1)</f>
        <v>26.772988721793375</v>
      </c>
      <c r="J1567" s="6">
        <f>INDEX('Project Pipeline'!$B$8:$B$130,MATCH($B1567,'Project Pipeline'!$A$7:$A$130,0)+14,1)</f>
        <v>120</v>
      </c>
    </row>
    <row r="1568" spans="1:10" x14ac:dyDescent="0.2">
      <c r="A1568" s="604">
        <f t="shared" si="223"/>
        <v>77</v>
      </c>
      <c r="B1568" s="604" t="s">
        <v>41</v>
      </c>
      <c r="C1568" s="2">
        <f t="shared" si="224"/>
        <v>20</v>
      </c>
      <c r="D1568" s="28" t="str">
        <f t="shared" si="222"/>
        <v>077-020</v>
      </c>
      <c r="E1568" s="604">
        <f t="shared" si="225"/>
        <v>61</v>
      </c>
      <c r="F1568" s="32">
        <f>INDEX('Project Pipeline'!$B$8:$B$130,MATCH($B1568,'Project Pipeline'!$A$7:$A$130,0),1)</f>
        <v>25000</v>
      </c>
      <c r="G1568" s="32">
        <f>INDEX('Project Pipeline'!$B$8:$B$130,MATCH($B1568,'Project Pipeline'!$A$7:$A$130,0)+3,1)*12</f>
        <v>24000</v>
      </c>
      <c r="H1568" s="7">
        <f>(INDEX('Project Pipeline'!$B$8:$B$130,MATCH($B1568,'Project Pipeline'!$A$7:$A$130,0)+6,1)*INDEX('Project Pipeline'!$B$8:$B$130,MATCH($B1568,'Project Pipeline'!$A$7:$A$130,0)+13,1)+INDEX('Project Pipeline'!$B$8:$B$130,MATCH($B1568,'Project Pipeline'!$A$7:$A$130,0)+7,1)*(INDEX('Project Pipeline'!$B$8:$B$130,MATCH($B1568,'Project Pipeline'!$A$7:$A$130,0)+14,1)-INDEX('Project Pipeline'!$B$8:$B$130,MATCH($B1568,'Project Pipeline'!$A$7:$A$130,0)+13,1)))/INDEX('Project Pipeline'!$B$8:$B$130,MATCH($B1568,'Project Pipeline'!$A$7:$A$130,0)+14,1)</f>
        <v>0.74999999999999989</v>
      </c>
      <c r="I1568" s="6">
        <f>INDEX('Project Pipeline'!$B$8:$B$130,MATCH($B1568,'Project Pipeline'!$A$7:$A$130,0)+13,1)</f>
        <v>26.772988721793375</v>
      </c>
      <c r="J1568" s="6">
        <f>INDEX('Project Pipeline'!$B$8:$B$130,MATCH($B1568,'Project Pipeline'!$A$7:$A$130,0)+14,1)</f>
        <v>120</v>
      </c>
    </row>
    <row r="1569" spans="1:10" x14ac:dyDescent="0.2">
      <c r="A1569" s="604">
        <f>A1549+1</f>
        <v>78</v>
      </c>
      <c r="B1569" s="604" t="s">
        <v>15</v>
      </c>
      <c r="C1569" s="2">
        <v>1</v>
      </c>
      <c r="D1569" s="28" t="str">
        <f t="shared" si="222"/>
        <v>078-001</v>
      </c>
      <c r="E1569" s="604">
        <f t="shared" si="225"/>
        <v>49</v>
      </c>
      <c r="F1569" s="32">
        <f>INDEX('Project Pipeline'!$B$8:$B$130,MATCH($B1569,'Project Pipeline'!$A$7:$A$130,0),1)</f>
        <v>15000</v>
      </c>
      <c r="G1569" s="32">
        <f>INDEX('Project Pipeline'!$B$8:$B$130,MATCH($B1569,'Project Pipeline'!$A$7:$A$130,0)+3,1)*12</f>
        <v>6000</v>
      </c>
      <c r="H1569" s="7">
        <f>(INDEX('Project Pipeline'!$B$8:$B$130,MATCH($B1569,'Project Pipeline'!$A$7:$A$130,0)+6,1)*INDEX('Project Pipeline'!$B$8:$B$130,MATCH($B1569,'Project Pipeline'!$A$7:$A$130,0)+13,1)+INDEX('Project Pipeline'!$B$8:$B$130,MATCH($B1569,'Project Pipeline'!$A$7:$A$130,0)+7,1)*(INDEX('Project Pipeline'!$B$8:$B$130,MATCH($B1569,'Project Pipeline'!$A$7:$A$130,0)+14,1)-INDEX('Project Pipeline'!$B$8:$B$130,MATCH($B1569,'Project Pipeline'!$A$7:$A$130,0)+13,1)))/INDEX('Project Pipeline'!$B$8:$B$130,MATCH($B1569,'Project Pipeline'!$A$7:$A$130,0)+14,1)</f>
        <v>0.75</v>
      </c>
      <c r="I1569" s="6">
        <f>INDEX('Project Pipeline'!$B$8:$B$130,MATCH($B1569,'Project Pipeline'!$A$7:$A$130,0)+13,1)</f>
        <v>71.513178015521419</v>
      </c>
      <c r="J1569" s="6">
        <f>INDEX('Project Pipeline'!$B$8:$B$130,MATCH($B1569,'Project Pipeline'!$A$7:$A$130,0)+14,1)</f>
        <v>96</v>
      </c>
    </row>
    <row r="1570" spans="1:10" x14ac:dyDescent="0.2">
      <c r="A1570" s="604">
        <f t="shared" ref="A1570:A1588" si="226">A1550+1</f>
        <v>78</v>
      </c>
      <c r="B1570" s="604" t="s">
        <v>15</v>
      </c>
      <c r="C1570" s="2">
        <f t="shared" ref="C1570:C1588" si="227">C1569+1</f>
        <v>2</v>
      </c>
      <c r="D1570" s="28" t="str">
        <f t="shared" si="222"/>
        <v>078-002</v>
      </c>
      <c r="E1570" s="604">
        <f t="shared" si="225"/>
        <v>53</v>
      </c>
      <c r="F1570" s="32">
        <f>INDEX('Project Pipeline'!$B$8:$B$130,MATCH($B1570,'Project Pipeline'!$A$7:$A$130,0),1)</f>
        <v>15000</v>
      </c>
      <c r="G1570" s="32">
        <f>INDEX('Project Pipeline'!$B$8:$B$130,MATCH($B1570,'Project Pipeline'!$A$7:$A$130,0)+3,1)*12</f>
        <v>6000</v>
      </c>
      <c r="H1570" s="7">
        <f>(INDEX('Project Pipeline'!$B$8:$B$130,MATCH($B1570,'Project Pipeline'!$A$7:$A$130,0)+6,1)*INDEX('Project Pipeline'!$B$8:$B$130,MATCH($B1570,'Project Pipeline'!$A$7:$A$130,0)+13,1)+INDEX('Project Pipeline'!$B$8:$B$130,MATCH($B1570,'Project Pipeline'!$A$7:$A$130,0)+7,1)*(INDEX('Project Pipeline'!$B$8:$B$130,MATCH($B1570,'Project Pipeline'!$A$7:$A$130,0)+14,1)-INDEX('Project Pipeline'!$B$8:$B$130,MATCH($B1570,'Project Pipeline'!$A$7:$A$130,0)+13,1)))/INDEX('Project Pipeline'!$B$8:$B$130,MATCH($B1570,'Project Pipeline'!$A$7:$A$130,0)+14,1)</f>
        <v>0.75</v>
      </c>
      <c r="I1570" s="6">
        <f>INDEX('Project Pipeline'!$B$8:$B$130,MATCH($B1570,'Project Pipeline'!$A$7:$A$130,0)+13,1)</f>
        <v>71.513178015521419</v>
      </c>
      <c r="J1570" s="6">
        <f>INDEX('Project Pipeline'!$B$8:$B$130,MATCH($B1570,'Project Pipeline'!$A$7:$A$130,0)+14,1)</f>
        <v>96</v>
      </c>
    </row>
    <row r="1571" spans="1:10" x14ac:dyDescent="0.2">
      <c r="A1571" s="604">
        <f t="shared" si="226"/>
        <v>78</v>
      </c>
      <c r="B1571" s="604" t="s">
        <v>15</v>
      </c>
      <c r="C1571" s="2">
        <f t="shared" si="227"/>
        <v>3</v>
      </c>
      <c r="D1571" s="28" t="str">
        <f t="shared" si="222"/>
        <v>078-003</v>
      </c>
      <c r="E1571" s="604">
        <f t="shared" si="225"/>
        <v>56</v>
      </c>
      <c r="F1571" s="32">
        <f>INDEX('Project Pipeline'!$B$8:$B$130,MATCH($B1571,'Project Pipeline'!$A$7:$A$130,0),1)</f>
        <v>15000</v>
      </c>
      <c r="G1571" s="32">
        <f>INDEX('Project Pipeline'!$B$8:$B$130,MATCH($B1571,'Project Pipeline'!$A$7:$A$130,0)+3,1)*12</f>
        <v>6000</v>
      </c>
      <c r="H1571" s="7">
        <f>(INDEX('Project Pipeline'!$B$8:$B$130,MATCH($B1571,'Project Pipeline'!$A$7:$A$130,0)+6,1)*INDEX('Project Pipeline'!$B$8:$B$130,MATCH($B1571,'Project Pipeline'!$A$7:$A$130,0)+13,1)+INDEX('Project Pipeline'!$B$8:$B$130,MATCH($B1571,'Project Pipeline'!$A$7:$A$130,0)+7,1)*(INDEX('Project Pipeline'!$B$8:$B$130,MATCH($B1571,'Project Pipeline'!$A$7:$A$130,0)+14,1)-INDEX('Project Pipeline'!$B$8:$B$130,MATCH($B1571,'Project Pipeline'!$A$7:$A$130,0)+13,1)))/INDEX('Project Pipeline'!$B$8:$B$130,MATCH($B1571,'Project Pipeline'!$A$7:$A$130,0)+14,1)</f>
        <v>0.75</v>
      </c>
      <c r="I1571" s="6">
        <f>INDEX('Project Pipeline'!$B$8:$B$130,MATCH($B1571,'Project Pipeline'!$A$7:$A$130,0)+13,1)</f>
        <v>71.513178015521419</v>
      </c>
      <c r="J1571" s="6">
        <f>INDEX('Project Pipeline'!$B$8:$B$130,MATCH($B1571,'Project Pipeline'!$A$7:$A$130,0)+14,1)</f>
        <v>96</v>
      </c>
    </row>
    <row r="1572" spans="1:10" x14ac:dyDescent="0.2">
      <c r="A1572" s="604">
        <f t="shared" si="226"/>
        <v>78</v>
      </c>
      <c r="B1572" s="604" t="s">
        <v>15</v>
      </c>
      <c r="C1572" s="2">
        <f t="shared" si="227"/>
        <v>4</v>
      </c>
      <c r="D1572" s="28" t="str">
        <f t="shared" si="222"/>
        <v>078-004</v>
      </c>
      <c r="E1572" s="604">
        <f t="shared" si="225"/>
        <v>58</v>
      </c>
      <c r="F1572" s="32">
        <f>INDEX('Project Pipeline'!$B$8:$B$130,MATCH($B1572,'Project Pipeline'!$A$7:$A$130,0),1)</f>
        <v>15000</v>
      </c>
      <c r="G1572" s="32">
        <f>INDEX('Project Pipeline'!$B$8:$B$130,MATCH($B1572,'Project Pipeline'!$A$7:$A$130,0)+3,1)*12</f>
        <v>6000</v>
      </c>
      <c r="H1572" s="7">
        <f>(INDEX('Project Pipeline'!$B$8:$B$130,MATCH($B1572,'Project Pipeline'!$A$7:$A$130,0)+6,1)*INDEX('Project Pipeline'!$B$8:$B$130,MATCH($B1572,'Project Pipeline'!$A$7:$A$130,0)+13,1)+INDEX('Project Pipeline'!$B$8:$B$130,MATCH($B1572,'Project Pipeline'!$A$7:$A$130,0)+7,1)*(INDEX('Project Pipeline'!$B$8:$B$130,MATCH($B1572,'Project Pipeline'!$A$7:$A$130,0)+14,1)-INDEX('Project Pipeline'!$B$8:$B$130,MATCH($B1572,'Project Pipeline'!$A$7:$A$130,0)+13,1)))/INDEX('Project Pipeline'!$B$8:$B$130,MATCH($B1572,'Project Pipeline'!$A$7:$A$130,0)+14,1)</f>
        <v>0.75</v>
      </c>
      <c r="I1572" s="6">
        <f>INDEX('Project Pipeline'!$B$8:$B$130,MATCH($B1572,'Project Pipeline'!$A$7:$A$130,0)+13,1)</f>
        <v>71.513178015521419</v>
      </c>
      <c r="J1572" s="6">
        <f>INDEX('Project Pipeline'!$B$8:$B$130,MATCH($B1572,'Project Pipeline'!$A$7:$A$130,0)+14,1)</f>
        <v>96</v>
      </c>
    </row>
    <row r="1573" spans="1:10" x14ac:dyDescent="0.2">
      <c r="A1573" s="604">
        <f t="shared" si="226"/>
        <v>78</v>
      </c>
      <c r="B1573" s="604" t="s">
        <v>463</v>
      </c>
      <c r="C1573" s="2">
        <f t="shared" si="227"/>
        <v>5</v>
      </c>
      <c r="D1573" s="28" t="str">
        <f t="shared" si="222"/>
        <v>078-005</v>
      </c>
      <c r="E1573" s="604">
        <f t="shared" si="225"/>
        <v>59</v>
      </c>
      <c r="F1573" s="32">
        <f>INDEX('Project Pipeline'!$B$8:$B$130,MATCH($B1573,'Project Pipeline'!$A$7:$A$130,0),1)</f>
        <v>20000</v>
      </c>
      <c r="G1573" s="32">
        <f>INDEX('Project Pipeline'!$B$8:$B$130,MATCH($B1573,'Project Pipeline'!$A$7:$A$130,0)+3,1)*12</f>
        <v>30000</v>
      </c>
      <c r="H1573" s="7">
        <f>(INDEX('Project Pipeline'!$B$8:$B$130,MATCH($B1573,'Project Pipeline'!$A$7:$A$130,0)+6,1)*INDEX('Project Pipeline'!$B$8:$B$130,MATCH($B1573,'Project Pipeline'!$A$7:$A$130,0)+13,1)+INDEX('Project Pipeline'!$B$8:$B$130,MATCH($B1573,'Project Pipeline'!$A$7:$A$130,0)+7,1)*(INDEX('Project Pipeline'!$B$8:$B$130,MATCH($B1573,'Project Pipeline'!$A$7:$A$130,0)+14,1)-INDEX('Project Pipeline'!$B$8:$B$130,MATCH($B1573,'Project Pipeline'!$A$7:$A$130,0)+13,1)))/INDEX('Project Pipeline'!$B$8:$B$130,MATCH($B1573,'Project Pipeline'!$A$7:$A$130,0)+14,1)</f>
        <v>0.75</v>
      </c>
      <c r="I1573" s="6">
        <f>INDEX('Project Pipeline'!$B$8:$B$130,MATCH($B1573,'Project Pipeline'!$A$7:$A$130,0)+13,1)</f>
        <v>28.691659673197091</v>
      </c>
      <c r="J1573" s="6">
        <f>INDEX('Project Pipeline'!$B$8:$B$130,MATCH($B1573,'Project Pipeline'!$A$7:$A$130,0)+14,1)</f>
        <v>60</v>
      </c>
    </row>
    <row r="1574" spans="1:10" x14ac:dyDescent="0.2">
      <c r="A1574" s="604">
        <f t="shared" si="226"/>
        <v>78</v>
      </c>
      <c r="B1574" s="604" t="s">
        <v>463</v>
      </c>
      <c r="C1574" s="2">
        <f t="shared" si="227"/>
        <v>6</v>
      </c>
      <c r="D1574" s="28" t="str">
        <f t="shared" si="222"/>
        <v>078-006</v>
      </c>
      <c r="E1574" s="604">
        <f t="shared" si="225"/>
        <v>59</v>
      </c>
      <c r="F1574" s="32">
        <f>INDEX('Project Pipeline'!$B$8:$B$130,MATCH($B1574,'Project Pipeline'!$A$7:$A$130,0),1)</f>
        <v>20000</v>
      </c>
      <c r="G1574" s="32">
        <f>INDEX('Project Pipeline'!$B$8:$B$130,MATCH($B1574,'Project Pipeline'!$A$7:$A$130,0)+3,1)*12</f>
        <v>30000</v>
      </c>
      <c r="H1574" s="7">
        <f>(INDEX('Project Pipeline'!$B$8:$B$130,MATCH($B1574,'Project Pipeline'!$A$7:$A$130,0)+6,1)*INDEX('Project Pipeline'!$B$8:$B$130,MATCH($B1574,'Project Pipeline'!$A$7:$A$130,0)+13,1)+INDEX('Project Pipeline'!$B$8:$B$130,MATCH($B1574,'Project Pipeline'!$A$7:$A$130,0)+7,1)*(INDEX('Project Pipeline'!$B$8:$B$130,MATCH($B1574,'Project Pipeline'!$A$7:$A$130,0)+14,1)-INDEX('Project Pipeline'!$B$8:$B$130,MATCH($B1574,'Project Pipeline'!$A$7:$A$130,0)+13,1)))/INDEX('Project Pipeline'!$B$8:$B$130,MATCH($B1574,'Project Pipeline'!$A$7:$A$130,0)+14,1)</f>
        <v>0.75</v>
      </c>
      <c r="I1574" s="6">
        <f>INDEX('Project Pipeline'!$B$8:$B$130,MATCH($B1574,'Project Pipeline'!$A$7:$A$130,0)+13,1)</f>
        <v>28.691659673197091</v>
      </c>
      <c r="J1574" s="6">
        <f>INDEX('Project Pipeline'!$B$8:$B$130,MATCH($B1574,'Project Pipeline'!$A$7:$A$130,0)+14,1)</f>
        <v>60</v>
      </c>
    </row>
    <row r="1575" spans="1:10" x14ac:dyDescent="0.2">
      <c r="A1575" s="604">
        <f t="shared" si="226"/>
        <v>78</v>
      </c>
      <c r="B1575" s="604" t="s">
        <v>463</v>
      </c>
      <c r="C1575" s="2">
        <f t="shared" si="227"/>
        <v>7</v>
      </c>
      <c r="D1575" s="28" t="str">
        <f t="shared" si="222"/>
        <v>078-007</v>
      </c>
      <c r="E1575" s="604">
        <f t="shared" si="225"/>
        <v>60</v>
      </c>
      <c r="F1575" s="32">
        <f>INDEX('Project Pipeline'!$B$8:$B$130,MATCH($B1575,'Project Pipeline'!$A$7:$A$130,0),1)</f>
        <v>20000</v>
      </c>
      <c r="G1575" s="32">
        <f>INDEX('Project Pipeline'!$B$8:$B$130,MATCH($B1575,'Project Pipeline'!$A$7:$A$130,0)+3,1)*12</f>
        <v>30000</v>
      </c>
      <c r="H1575" s="7">
        <f>(INDEX('Project Pipeline'!$B$8:$B$130,MATCH($B1575,'Project Pipeline'!$A$7:$A$130,0)+6,1)*INDEX('Project Pipeline'!$B$8:$B$130,MATCH($B1575,'Project Pipeline'!$A$7:$A$130,0)+13,1)+INDEX('Project Pipeline'!$B$8:$B$130,MATCH($B1575,'Project Pipeline'!$A$7:$A$130,0)+7,1)*(INDEX('Project Pipeline'!$B$8:$B$130,MATCH($B1575,'Project Pipeline'!$A$7:$A$130,0)+14,1)-INDEX('Project Pipeline'!$B$8:$B$130,MATCH($B1575,'Project Pipeline'!$A$7:$A$130,0)+13,1)))/INDEX('Project Pipeline'!$B$8:$B$130,MATCH($B1575,'Project Pipeline'!$A$7:$A$130,0)+14,1)</f>
        <v>0.75</v>
      </c>
      <c r="I1575" s="6">
        <f>INDEX('Project Pipeline'!$B$8:$B$130,MATCH($B1575,'Project Pipeline'!$A$7:$A$130,0)+13,1)</f>
        <v>28.691659673197091</v>
      </c>
      <c r="J1575" s="6">
        <f>INDEX('Project Pipeline'!$B$8:$B$130,MATCH($B1575,'Project Pipeline'!$A$7:$A$130,0)+14,1)</f>
        <v>60</v>
      </c>
    </row>
    <row r="1576" spans="1:10" x14ac:dyDescent="0.2">
      <c r="A1576" s="604">
        <f t="shared" si="226"/>
        <v>78</v>
      </c>
      <c r="B1576" s="604" t="s">
        <v>463</v>
      </c>
      <c r="C1576" s="2">
        <f t="shared" si="227"/>
        <v>8</v>
      </c>
      <c r="D1576" s="28" t="str">
        <f t="shared" si="222"/>
        <v>078-008</v>
      </c>
      <c r="E1576" s="604">
        <f t="shared" si="225"/>
        <v>60</v>
      </c>
      <c r="F1576" s="32">
        <f>INDEX('Project Pipeline'!$B$8:$B$130,MATCH($B1576,'Project Pipeline'!$A$7:$A$130,0),1)</f>
        <v>20000</v>
      </c>
      <c r="G1576" s="32">
        <f>INDEX('Project Pipeline'!$B$8:$B$130,MATCH($B1576,'Project Pipeline'!$A$7:$A$130,0)+3,1)*12</f>
        <v>30000</v>
      </c>
      <c r="H1576" s="7">
        <f>(INDEX('Project Pipeline'!$B$8:$B$130,MATCH($B1576,'Project Pipeline'!$A$7:$A$130,0)+6,1)*INDEX('Project Pipeline'!$B$8:$B$130,MATCH($B1576,'Project Pipeline'!$A$7:$A$130,0)+13,1)+INDEX('Project Pipeline'!$B$8:$B$130,MATCH($B1576,'Project Pipeline'!$A$7:$A$130,0)+7,1)*(INDEX('Project Pipeline'!$B$8:$B$130,MATCH($B1576,'Project Pipeline'!$A$7:$A$130,0)+14,1)-INDEX('Project Pipeline'!$B$8:$B$130,MATCH($B1576,'Project Pipeline'!$A$7:$A$130,0)+13,1)))/INDEX('Project Pipeline'!$B$8:$B$130,MATCH($B1576,'Project Pipeline'!$A$7:$A$130,0)+14,1)</f>
        <v>0.75</v>
      </c>
      <c r="I1576" s="6">
        <f>INDEX('Project Pipeline'!$B$8:$B$130,MATCH($B1576,'Project Pipeline'!$A$7:$A$130,0)+13,1)</f>
        <v>28.691659673197091</v>
      </c>
      <c r="J1576" s="6">
        <f>INDEX('Project Pipeline'!$B$8:$B$130,MATCH($B1576,'Project Pipeline'!$A$7:$A$130,0)+14,1)</f>
        <v>60</v>
      </c>
    </row>
    <row r="1577" spans="1:10" x14ac:dyDescent="0.2">
      <c r="A1577" s="604">
        <f t="shared" si="226"/>
        <v>78</v>
      </c>
      <c r="B1577" s="604" t="s">
        <v>464</v>
      </c>
      <c r="C1577" s="2">
        <f t="shared" si="227"/>
        <v>9</v>
      </c>
      <c r="D1577" s="28" t="str">
        <f t="shared" si="222"/>
        <v>078-009</v>
      </c>
      <c r="E1577" s="604">
        <f t="shared" si="225"/>
        <v>51</v>
      </c>
      <c r="F1577" s="32">
        <f>INDEX('Project Pipeline'!$B$8:$B$130,MATCH($B1577,'Project Pipeline'!$A$7:$A$130,0),1)</f>
        <v>10000</v>
      </c>
      <c r="G1577" s="32">
        <f>INDEX('Project Pipeline'!$B$8:$B$130,MATCH($B1577,'Project Pipeline'!$A$7:$A$130,0)+3,1)*12</f>
        <v>4800</v>
      </c>
      <c r="H1577" s="7">
        <f>(INDEX('Project Pipeline'!$B$8:$B$130,MATCH($B1577,'Project Pipeline'!$A$7:$A$130,0)+6,1)*INDEX('Project Pipeline'!$B$8:$B$130,MATCH($B1577,'Project Pipeline'!$A$7:$A$130,0)+13,1)+INDEX('Project Pipeline'!$B$8:$B$130,MATCH($B1577,'Project Pipeline'!$A$7:$A$130,0)+7,1)*(INDEX('Project Pipeline'!$B$8:$B$130,MATCH($B1577,'Project Pipeline'!$A$7:$A$130,0)+14,1)-INDEX('Project Pipeline'!$B$8:$B$130,MATCH($B1577,'Project Pipeline'!$A$7:$A$130,0)+13,1)))/INDEX('Project Pipeline'!$B$8:$B$130,MATCH($B1577,'Project Pipeline'!$A$7:$A$130,0)+14,1)</f>
        <v>0.75</v>
      </c>
      <c r="I1577" s="6">
        <f>INDEX('Project Pipeline'!$B$8:$B$130,MATCH($B1577,'Project Pipeline'!$A$7:$A$130,0)+13,1)</f>
        <v>57.680135957776329</v>
      </c>
      <c r="J1577" s="6">
        <f>INDEX('Project Pipeline'!$B$8:$B$130,MATCH($B1577,'Project Pipeline'!$A$7:$A$130,0)+14,1)</f>
        <v>60</v>
      </c>
    </row>
    <row r="1578" spans="1:10" x14ac:dyDescent="0.2">
      <c r="A1578" s="604">
        <f t="shared" si="226"/>
        <v>78</v>
      </c>
      <c r="B1578" s="604" t="s">
        <v>464</v>
      </c>
      <c r="C1578" s="2">
        <f t="shared" si="227"/>
        <v>10</v>
      </c>
      <c r="D1578" s="28" t="str">
        <f t="shared" si="222"/>
        <v>078-010</v>
      </c>
      <c r="E1578" s="604">
        <f t="shared" si="225"/>
        <v>54</v>
      </c>
      <c r="F1578" s="32">
        <f>INDEX('Project Pipeline'!$B$8:$B$130,MATCH($B1578,'Project Pipeline'!$A$7:$A$130,0),1)</f>
        <v>10000</v>
      </c>
      <c r="G1578" s="32">
        <f>INDEX('Project Pipeline'!$B$8:$B$130,MATCH($B1578,'Project Pipeline'!$A$7:$A$130,0)+3,1)*12</f>
        <v>4800</v>
      </c>
      <c r="H1578" s="7">
        <f>(INDEX('Project Pipeline'!$B$8:$B$130,MATCH($B1578,'Project Pipeline'!$A$7:$A$130,0)+6,1)*INDEX('Project Pipeline'!$B$8:$B$130,MATCH($B1578,'Project Pipeline'!$A$7:$A$130,0)+13,1)+INDEX('Project Pipeline'!$B$8:$B$130,MATCH($B1578,'Project Pipeline'!$A$7:$A$130,0)+7,1)*(INDEX('Project Pipeline'!$B$8:$B$130,MATCH($B1578,'Project Pipeline'!$A$7:$A$130,0)+14,1)-INDEX('Project Pipeline'!$B$8:$B$130,MATCH($B1578,'Project Pipeline'!$A$7:$A$130,0)+13,1)))/INDEX('Project Pipeline'!$B$8:$B$130,MATCH($B1578,'Project Pipeline'!$A$7:$A$130,0)+14,1)</f>
        <v>0.75</v>
      </c>
      <c r="I1578" s="6">
        <f>INDEX('Project Pipeline'!$B$8:$B$130,MATCH($B1578,'Project Pipeline'!$A$7:$A$130,0)+13,1)</f>
        <v>57.680135957776329</v>
      </c>
      <c r="J1578" s="6">
        <f>INDEX('Project Pipeline'!$B$8:$B$130,MATCH($B1578,'Project Pipeline'!$A$7:$A$130,0)+14,1)</f>
        <v>60</v>
      </c>
    </row>
    <row r="1579" spans="1:10" x14ac:dyDescent="0.2">
      <c r="A1579" s="604">
        <f t="shared" si="226"/>
        <v>78</v>
      </c>
      <c r="B1579" s="604" t="s">
        <v>464</v>
      </c>
      <c r="C1579" s="2">
        <f t="shared" si="227"/>
        <v>11</v>
      </c>
      <c r="D1579" s="28" t="str">
        <f t="shared" si="222"/>
        <v>078-011</v>
      </c>
      <c r="E1579" s="604">
        <f t="shared" si="225"/>
        <v>57</v>
      </c>
      <c r="F1579" s="32">
        <f>INDEX('Project Pipeline'!$B$8:$B$130,MATCH($B1579,'Project Pipeline'!$A$7:$A$130,0),1)</f>
        <v>10000</v>
      </c>
      <c r="G1579" s="32">
        <f>INDEX('Project Pipeline'!$B$8:$B$130,MATCH($B1579,'Project Pipeline'!$A$7:$A$130,0)+3,1)*12</f>
        <v>4800</v>
      </c>
      <c r="H1579" s="7">
        <f>(INDEX('Project Pipeline'!$B$8:$B$130,MATCH($B1579,'Project Pipeline'!$A$7:$A$130,0)+6,1)*INDEX('Project Pipeline'!$B$8:$B$130,MATCH($B1579,'Project Pipeline'!$A$7:$A$130,0)+13,1)+INDEX('Project Pipeline'!$B$8:$B$130,MATCH($B1579,'Project Pipeline'!$A$7:$A$130,0)+7,1)*(INDEX('Project Pipeline'!$B$8:$B$130,MATCH($B1579,'Project Pipeline'!$A$7:$A$130,0)+14,1)-INDEX('Project Pipeline'!$B$8:$B$130,MATCH($B1579,'Project Pipeline'!$A$7:$A$130,0)+13,1)))/INDEX('Project Pipeline'!$B$8:$B$130,MATCH($B1579,'Project Pipeline'!$A$7:$A$130,0)+14,1)</f>
        <v>0.75</v>
      </c>
      <c r="I1579" s="6">
        <f>INDEX('Project Pipeline'!$B$8:$B$130,MATCH($B1579,'Project Pipeline'!$A$7:$A$130,0)+13,1)</f>
        <v>57.680135957776329</v>
      </c>
      <c r="J1579" s="6">
        <f>INDEX('Project Pipeline'!$B$8:$B$130,MATCH($B1579,'Project Pipeline'!$A$7:$A$130,0)+14,1)</f>
        <v>60</v>
      </c>
    </row>
    <row r="1580" spans="1:10" x14ac:dyDescent="0.2">
      <c r="A1580" s="604">
        <f t="shared" si="226"/>
        <v>78</v>
      </c>
      <c r="B1580" s="604" t="s">
        <v>464</v>
      </c>
      <c r="C1580" s="2">
        <f t="shared" si="227"/>
        <v>12</v>
      </c>
      <c r="D1580" s="28" t="str">
        <f t="shared" si="222"/>
        <v>078-012</v>
      </c>
      <c r="E1580" s="604">
        <f t="shared" si="225"/>
        <v>60</v>
      </c>
      <c r="F1580" s="32">
        <f>INDEX('Project Pipeline'!$B$8:$B$130,MATCH($B1580,'Project Pipeline'!$A$7:$A$130,0),1)</f>
        <v>10000</v>
      </c>
      <c r="G1580" s="32">
        <f>INDEX('Project Pipeline'!$B$8:$B$130,MATCH($B1580,'Project Pipeline'!$A$7:$A$130,0)+3,1)*12</f>
        <v>4800</v>
      </c>
      <c r="H1580" s="7">
        <f>(INDEX('Project Pipeline'!$B$8:$B$130,MATCH($B1580,'Project Pipeline'!$A$7:$A$130,0)+6,1)*INDEX('Project Pipeline'!$B$8:$B$130,MATCH($B1580,'Project Pipeline'!$A$7:$A$130,0)+13,1)+INDEX('Project Pipeline'!$B$8:$B$130,MATCH($B1580,'Project Pipeline'!$A$7:$A$130,0)+7,1)*(INDEX('Project Pipeline'!$B$8:$B$130,MATCH($B1580,'Project Pipeline'!$A$7:$A$130,0)+14,1)-INDEX('Project Pipeline'!$B$8:$B$130,MATCH($B1580,'Project Pipeline'!$A$7:$A$130,0)+13,1)))/INDEX('Project Pipeline'!$B$8:$B$130,MATCH($B1580,'Project Pipeline'!$A$7:$A$130,0)+14,1)</f>
        <v>0.75</v>
      </c>
      <c r="I1580" s="6">
        <f>INDEX('Project Pipeline'!$B$8:$B$130,MATCH($B1580,'Project Pipeline'!$A$7:$A$130,0)+13,1)</f>
        <v>57.680135957776329</v>
      </c>
      <c r="J1580" s="6">
        <f>INDEX('Project Pipeline'!$B$8:$B$130,MATCH($B1580,'Project Pipeline'!$A$7:$A$130,0)+14,1)</f>
        <v>60</v>
      </c>
    </row>
    <row r="1581" spans="1:10" x14ac:dyDescent="0.2">
      <c r="A1581" s="604">
        <f t="shared" si="226"/>
        <v>78</v>
      </c>
      <c r="B1581" s="604" t="s">
        <v>14</v>
      </c>
      <c r="C1581" s="2">
        <f t="shared" si="227"/>
        <v>13</v>
      </c>
      <c r="D1581" s="28" t="str">
        <f t="shared" si="222"/>
        <v>078-013</v>
      </c>
      <c r="E1581" s="604">
        <f t="shared" si="225"/>
        <v>51</v>
      </c>
      <c r="F1581" s="32">
        <f>INDEX('Project Pipeline'!$B$8:$B$130,MATCH($B1581,'Project Pipeline'!$A$7:$A$130,0),1)</f>
        <v>2000</v>
      </c>
      <c r="G1581" s="32">
        <f>INDEX('Project Pipeline'!$B$8:$B$130,MATCH($B1581,'Project Pipeline'!$A$7:$A$130,0)+3,1)*12</f>
        <v>2400</v>
      </c>
      <c r="H1581" s="7">
        <f>(INDEX('Project Pipeline'!$B$8:$B$130,MATCH($B1581,'Project Pipeline'!$A$7:$A$130,0)+6,1)*INDEX('Project Pipeline'!$B$8:$B$130,MATCH($B1581,'Project Pipeline'!$A$7:$A$130,0)+13,1)+INDEX('Project Pipeline'!$B$8:$B$130,MATCH($B1581,'Project Pipeline'!$A$7:$A$130,0)+7,1)*(INDEX('Project Pipeline'!$B$8:$B$130,MATCH($B1581,'Project Pipeline'!$A$7:$A$130,0)+14,1)-INDEX('Project Pipeline'!$B$8:$B$130,MATCH($B1581,'Project Pipeline'!$A$7:$A$130,0)+13,1)))/INDEX('Project Pipeline'!$B$8:$B$130,MATCH($B1581,'Project Pipeline'!$A$7:$A$130,0)+14,1)</f>
        <v>0.75</v>
      </c>
      <c r="I1581" s="6">
        <f>INDEX('Project Pipeline'!$B$8:$B$130,MATCH($B1581,'Project Pipeline'!$A$7:$A$130,0)+13,1)</f>
        <v>21.124739598583997</v>
      </c>
      <c r="J1581" s="6">
        <f>INDEX('Project Pipeline'!$B$8:$B$130,MATCH($B1581,'Project Pipeline'!$A$7:$A$130,0)+14,1)</f>
        <v>60</v>
      </c>
    </row>
    <row r="1582" spans="1:10" x14ac:dyDescent="0.2">
      <c r="A1582" s="604">
        <f t="shared" si="226"/>
        <v>78</v>
      </c>
      <c r="B1582" s="604" t="s">
        <v>14</v>
      </c>
      <c r="C1582" s="2">
        <f t="shared" si="227"/>
        <v>14</v>
      </c>
      <c r="D1582" s="28" t="str">
        <f t="shared" si="222"/>
        <v>078-014</v>
      </c>
      <c r="E1582" s="604">
        <f t="shared" si="225"/>
        <v>53</v>
      </c>
      <c r="F1582" s="32">
        <f>INDEX('Project Pipeline'!$B$8:$B$130,MATCH($B1582,'Project Pipeline'!$A$7:$A$130,0),1)</f>
        <v>2000</v>
      </c>
      <c r="G1582" s="32">
        <f>INDEX('Project Pipeline'!$B$8:$B$130,MATCH($B1582,'Project Pipeline'!$A$7:$A$130,0)+3,1)*12</f>
        <v>2400</v>
      </c>
      <c r="H1582" s="7">
        <f>(INDEX('Project Pipeline'!$B$8:$B$130,MATCH($B1582,'Project Pipeline'!$A$7:$A$130,0)+6,1)*INDEX('Project Pipeline'!$B$8:$B$130,MATCH($B1582,'Project Pipeline'!$A$7:$A$130,0)+13,1)+INDEX('Project Pipeline'!$B$8:$B$130,MATCH($B1582,'Project Pipeline'!$A$7:$A$130,0)+7,1)*(INDEX('Project Pipeline'!$B$8:$B$130,MATCH($B1582,'Project Pipeline'!$A$7:$A$130,0)+14,1)-INDEX('Project Pipeline'!$B$8:$B$130,MATCH($B1582,'Project Pipeline'!$A$7:$A$130,0)+13,1)))/INDEX('Project Pipeline'!$B$8:$B$130,MATCH($B1582,'Project Pipeline'!$A$7:$A$130,0)+14,1)</f>
        <v>0.75</v>
      </c>
      <c r="I1582" s="6">
        <f>INDEX('Project Pipeline'!$B$8:$B$130,MATCH($B1582,'Project Pipeline'!$A$7:$A$130,0)+13,1)</f>
        <v>21.124739598583997</v>
      </c>
      <c r="J1582" s="6">
        <f>INDEX('Project Pipeline'!$B$8:$B$130,MATCH($B1582,'Project Pipeline'!$A$7:$A$130,0)+14,1)</f>
        <v>60</v>
      </c>
    </row>
    <row r="1583" spans="1:10" x14ac:dyDescent="0.2">
      <c r="A1583" s="604">
        <f t="shared" si="226"/>
        <v>78</v>
      </c>
      <c r="B1583" s="604" t="s">
        <v>14</v>
      </c>
      <c r="C1583" s="2">
        <f t="shared" si="227"/>
        <v>15</v>
      </c>
      <c r="D1583" s="28" t="str">
        <f t="shared" si="222"/>
        <v>078-015</v>
      </c>
      <c r="E1583" s="604">
        <f t="shared" si="225"/>
        <v>55</v>
      </c>
      <c r="F1583" s="32">
        <f>INDEX('Project Pipeline'!$B$8:$B$130,MATCH($B1583,'Project Pipeline'!$A$7:$A$130,0),1)</f>
        <v>2000</v>
      </c>
      <c r="G1583" s="32">
        <f>INDEX('Project Pipeline'!$B$8:$B$130,MATCH($B1583,'Project Pipeline'!$A$7:$A$130,0)+3,1)*12</f>
        <v>2400</v>
      </c>
      <c r="H1583" s="7">
        <f>(INDEX('Project Pipeline'!$B$8:$B$130,MATCH($B1583,'Project Pipeline'!$A$7:$A$130,0)+6,1)*INDEX('Project Pipeline'!$B$8:$B$130,MATCH($B1583,'Project Pipeline'!$A$7:$A$130,0)+13,1)+INDEX('Project Pipeline'!$B$8:$B$130,MATCH($B1583,'Project Pipeline'!$A$7:$A$130,0)+7,1)*(INDEX('Project Pipeline'!$B$8:$B$130,MATCH($B1583,'Project Pipeline'!$A$7:$A$130,0)+14,1)-INDEX('Project Pipeline'!$B$8:$B$130,MATCH($B1583,'Project Pipeline'!$A$7:$A$130,0)+13,1)))/INDEX('Project Pipeline'!$B$8:$B$130,MATCH($B1583,'Project Pipeline'!$A$7:$A$130,0)+14,1)</f>
        <v>0.75</v>
      </c>
      <c r="I1583" s="6">
        <f>INDEX('Project Pipeline'!$B$8:$B$130,MATCH($B1583,'Project Pipeline'!$A$7:$A$130,0)+13,1)</f>
        <v>21.124739598583997</v>
      </c>
      <c r="J1583" s="6">
        <f>INDEX('Project Pipeline'!$B$8:$B$130,MATCH($B1583,'Project Pipeline'!$A$7:$A$130,0)+14,1)</f>
        <v>60</v>
      </c>
    </row>
    <row r="1584" spans="1:10" x14ac:dyDescent="0.2">
      <c r="A1584" s="604">
        <f t="shared" si="226"/>
        <v>78</v>
      </c>
      <c r="B1584" s="604" t="s">
        <v>14</v>
      </c>
      <c r="C1584" s="2">
        <f t="shared" si="227"/>
        <v>16</v>
      </c>
      <c r="D1584" s="28" t="str">
        <f t="shared" si="222"/>
        <v>078-016</v>
      </c>
      <c r="E1584" s="604">
        <f t="shared" si="225"/>
        <v>57</v>
      </c>
      <c r="F1584" s="32">
        <f>INDEX('Project Pipeline'!$B$8:$B$130,MATCH($B1584,'Project Pipeline'!$A$7:$A$130,0),1)</f>
        <v>2000</v>
      </c>
      <c r="G1584" s="32">
        <f>INDEX('Project Pipeline'!$B$8:$B$130,MATCH($B1584,'Project Pipeline'!$A$7:$A$130,0)+3,1)*12</f>
        <v>2400</v>
      </c>
      <c r="H1584" s="7">
        <f>(INDEX('Project Pipeline'!$B$8:$B$130,MATCH($B1584,'Project Pipeline'!$A$7:$A$130,0)+6,1)*INDEX('Project Pipeline'!$B$8:$B$130,MATCH($B1584,'Project Pipeline'!$A$7:$A$130,0)+13,1)+INDEX('Project Pipeline'!$B$8:$B$130,MATCH($B1584,'Project Pipeline'!$A$7:$A$130,0)+7,1)*(INDEX('Project Pipeline'!$B$8:$B$130,MATCH($B1584,'Project Pipeline'!$A$7:$A$130,0)+14,1)-INDEX('Project Pipeline'!$B$8:$B$130,MATCH($B1584,'Project Pipeline'!$A$7:$A$130,0)+13,1)))/INDEX('Project Pipeline'!$B$8:$B$130,MATCH($B1584,'Project Pipeline'!$A$7:$A$130,0)+14,1)</f>
        <v>0.75</v>
      </c>
      <c r="I1584" s="6">
        <f>INDEX('Project Pipeline'!$B$8:$B$130,MATCH($B1584,'Project Pipeline'!$A$7:$A$130,0)+13,1)</f>
        <v>21.124739598583997</v>
      </c>
      <c r="J1584" s="6">
        <f>INDEX('Project Pipeline'!$B$8:$B$130,MATCH($B1584,'Project Pipeline'!$A$7:$A$130,0)+14,1)</f>
        <v>60</v>
      </c>
    </row>
    <row r="1585" spans="1:10" x14ac:dyDescent="0.2">
      <c r="A1585" s="604">
        <f t="shared" si="226"/>
        <v>78</v>
      </c>
      <c r="B1585" s="604" t="s">
        <v>14</v>
      </c>
      <c r="C1585" s="2">
        <f t="shared" si="227"/>
        <v>17</v>
      </c>
      <c r="D1585" s="28" t="str">
        <f t="shared" si="222"/>
        <v>078-017</v>
      </c>
      <c r="E1585" s="604">
        <f t="shared" si="225"/>
        <v>59</v>
      </c>
      <c r="F1585" s="32">
        <f>INDEX('Project Pipeline'!$B$8:$B$130,MATCH($B1585,'Project Pipeline'!$A$7:$A$130,0),1)</f>
        <v>2000</v>
      </c>
      <c r="G1585" s="32">
        <f>INDEX('Project Pipeline'!$B$8:$B$130,MATCH($B1585,'Project Pipeline'!$A$7:$A$130,0)+3,1)*12</f>
        <v>2400</v>
      </c>
      <c r="H1585" s="7">
        <f>(INDEX('Project Pipeline'!$B$8:$B$130,MATCH($B1585,'Project Pipeline'!$A$7:$A$130,0)+6,1)*INDEX('Project Pipeline'!$B$8:$B$130,MATCH($B1585,'Project Pipeline'!$A$7:$A$130,0)+13,1)+INDEX('Project Pipeline'!$B$8:$B$130,MATCH($B1585,'Project Pipeline'!$A$7:$A$130,0)+7,1)*(INDEX('Project Pipeline'!$B$8:$B$130,MATCH($B1585,'Project Pipeline'!$A$7:$A$130,0)+14,1)-INDEX('Project Pipeline'!$B$8:$B$130,MATCH($B1585,'Project Pipeline'!$A$7:$A$130,0)+13,1)))/INDEX('Project Pipeline'!$B$8:$B$130,MATCH($B1585,'Project Pipeline'!$A$7:$A$130,0)+14,1)</f>
        <v>0.75</v>
      </c>
      <c r="I1585" s="6">
        <f>INDEX('Project Pipeline'!$B$8:$B$130,MATCH($B1585,'Project Pipeline'!$A$7:$A$130,0)+13,1)</f>
        <v>21.124739598583997</v>
      </c>
      <c r="J1585" s="6">
        <f>INDEX('Project Pipeline'!$B$8:$B$130,MATCH($B1585,'Project Pipeline'!$A$7:$A$130,0)+14,1)</f>
        <v>60</v>
      </c>
    </row>
    <row r="1586" spans="1:10" x14ac:dyDescent="0.2">
      <c r="A1586" s="604">
        <f t="shared" si="226"/>
        <v>78</v>
      </c>
      <c r="B1586" s="604" t="s">
        <v>14</v>
      </c>
      <c r="C1586" s="2">
        <f t="shared" si="227"/>
        <v>18</v>
      </c>
      <c r="D1586" s="28" t="str">
        <f t="shared" si="222"/>
        <v>078-018</v>
      </c>
      <c r="E1586" s="604">
        <f t="shared" si="225"/>
        <v>61</v>
      </c>
      <c r="F1586" s="32">
        <f>INDEX('Project Pipeline'!$B$8:$B$130,MATCH($B1586,'Project Pipeline'!$A$7:$A$130,0),1)</f>
        <v>2000</v>
      </c>
      <c r="G1586" s="32">
        <f>INDEX('Project Pipeline'!$B$8:$B$130,MATCH($B1586,'Project Pipeline'!$A$7:$A$130,0)+3,1)*12</f>
        <v>2400</v>
      </c>
      <c r="H1586" s="7">
        <f>(INDEX('Project Pipeline'!$B$8:$B$130,MATCH($B1586,'Project Pipeline'!$A$7:$A$130,0)+6,1)*INDEX('Project Pipeline'!$B$8:$B$130,MATCH($B1586,'Project Pipeline'!$A$7:$A$130,0)+13,1)+INDEX('Project Pipeline'!$B$8:$B$130,MATCH($B1586,'Project Pipeline'!$A$7:$A$130,0)+7,1)*(INDEX('Project Pipeline'!$B$8:$B$130,MATCH($B1586,'Project Pipeline'!$A$7:$A$130,0)+14,1)-INDEX('Project Pipeline'!$B$8:$B$130,MATCH($B1586,'Project Pipeline'!$A$7:$A$130,0)+13,1)))/INDEX('Project Pipeline'!$B$8:$B$130,MATCH($B1586,'Project Pipeline'!$A$7:$A$130,0)+14,1)</f>
        <v>0.75</v>
      </c>
      <c r="I1586" s="6">
        <f>INDEX('Project Pipeline'!$B$8:$B$130,MATCH($B1586,'Project Pipeline'!$A$7:$A$130,0)+13,1)</f>
        <v>21.124739598583997</v>
      </c>
      <c r="J1586" s="6">
        <f>INDEX('Project Pipeline'!$B$8:$B$130,MATCH($B1586,'Project Pipeline'!$A$7:$A$130,0)+14,1)</f>
        <v>60</v>
      </c>
    </row>
    <row r="1587" spans="1:10" x14ac:dyDescent="0.2">
      <c r="A1587" s="604">
        <f t="shared" si="226"/>
        <v>78</v>
      </c>
      <c r="B1587" s="604" t="s">
        <v>41</v>
      </c>
      <c r="C1587" s="2">
        <f t="shared" si="227"/>
        <v>19</v>
      </c>
      <c r="D1587" s="28" t="str">
        <f t="shared" si="222"/>
        <v>078-019</v>
      </c>
      <c r="E1587" s="604">
        <f t="shared" si="225"/>
        <v>55</v>
      </c>
      <c r="F1587" s="32">
        <f>INDEX('Project Pipeline'!$B$8:$B$130,MATCH($B1587,'Project Pipeline'!$A$7:$A$130,0),1)</f>
        <v>25000</v>
      </c>
      <c r="G1587" s="32">
        <f>INDEX('Project Pipeline'!$B$8:$B$130,MATCH($B1587,'Project Pipeline'!$A$7:$A$130,0)+3,1)*12</f>
        <v>24000</v>
      </c>
      <c r="H1587" s="7">
        <f>(INDEX('Project Pipeline'!$B$8:$B$130,MATCH($B1587,'Project Pipeline'!$A$7:$A$130,0)+6,1)*INDEX('Project Pipeline'!$B$8:$B$130,MATCH($B1587,'Project Pipeline'!$A$7:$A$130,0)+13,1)+INDEX('Project Pipeline'!$B$8:$B$130,MATCH($B1587,'Project Pipeline'!$A$7:$A$130,0)+7,1)*(INDEX('Project Pipeline'!$B$8:$B$130,MATCH($B1587,'Project Pipeline'!$A$7:$A$130,0)+14,1)-INDEX('Project Pipeline'!$B$8:$B$130,MATCH($B1587,'Project Pipeline'!$A$7:$A$130,0)+13,1)))/INDEX('Project Pipeline'!$B$8:$B$130,MATCH($B1587,'Project Pipeline'!$A$7:$A$130,0)+14,1)</f>
        <v>0.74999999999999989</v>
      </c>
      <c r="I1587" s="6">
        <f>INDEX('Project Pipeline'!$B$8:$B$130,MATCH($B1587,'Project Pipeline'!$A$7:$A$130,0)+13,1)</f>
        <v>26.772988721793375</v>
      </c>
      <c r="J1587" s="6">
        <f>INDEX('Project Pipeline'!$B$8:$B$130,MATCH($B1587,'Project Pipeline'!$A$7:$A$130,0)+14,1)</f>
        <v>120</v>
      </c>
    </row>
    <row r="1588" spans="1:10" x14ac:dyDescent="0.2">
      <c r="A1588" s="604">
        <f t="shared" si="226"/>
        <v>78</v>
      </c>
      <c r="B1588" s="604" t="s">
        <v>41</v>
      </c>
      <c r="C1588" s="2">
        <f t="shared" si="227"/>
        <v>20</v>
      </c>
      <c r="D1588" s="28" t="str">
        <f t="shared" si="222"/>
        <v>078-020</v>
      </c>
      <c r="E1588" s="604">
        <f t="shared" si="225"/>
        <v>61</v>
      </c>
      <c r="F1588" s="32">
        <f>INDEX('Project Pipeline'!$B$8:$B$130,MATCH($B1588,'Project Pipeline'!$A$7:$A$130,0),1)</f>
        <v>25000</v>
      </c>
      <c r="G1588" s="32">
        <f>INDEX('Project Pipeline'!$B$8:$B$130,MATCH($B1588,'Project Pipeline'!$A$7:$A$130,0)+3,1)*12</f>
        <v>24000</v>
      </c>
      <c r="H1588" s="7">
        <f>(INDEX('Project Pipeline'!$B$8:$B$130,MATCH($B1588,'Project Pipeline'!$A$7:$A$130,0)+6,1)*INDEX('Project Pipeline'!$B$8:$B$130,MATCH($B1588,'Project Pipeline'!$A$7:$A$130,0)+13,1)+INDEX('Project Pipeline'!$B$8:$B$130,MATCH($B1588,'Project Pipeline'!$A$7:$A$130,0)+7,1)*(INDEX('Project Pipeline'!$B$8:$B$130,MATCH($B1588,'Project Pipeline'!$A$7:$A$130,0)+14,1)-INDEX('Project Pipeline'!$B$8:$B$130,MATCH($B1588,'Project Pipeline'!$A$7:$A$130,0)+13,1)))/INDEX('Project Pipeline'!$B$8:$B$130,MATCH($B1588,'Project Pipeline'!$A$7:$A$130,0)+14,1)</f>
        <v>0.74999999999999989</v>
      </c>
      <c r="I1588" s="6">
        <f>INDEX('Project Pipeline'!$B$8:$B$130,MATCH($B1588,'Project Pipeline'!$A$7:$A$130,0)+13,1)</f>
        <v>26.772988721793375</v>
      </c>
      <c r="J1588" s="6">
        <f>INDEX('Project Pipeline'!$B$8:$B$130,MATCH($B1588,'Project Pipeline'!$A$7:$A$130,0)+14,1)</f>
        <v>120</v>
      </c>
    </row>
    <row r="1589" spans="1:10" x14ac:dyDescent="0.2">
      <c r="A1589" s="604">
        <f>A1569+1</f>
        <v>79</v>
      </c>
      <c r="B1589" s="604" t="s">
        <v>15</v>
      </c>
      <c r="C1589" s="2">
        <v>1</v>
      </c>
      <c r="D1589" s="28" t="str">
        <f t="shared" si="222"/>
        <v>079-001</v>
      </c>
      <c r="E1589" s="604">
        <f t="shared" si="225"/>
        <v>49</v>
      </c>
      <c r="F1589" s="32">
        <f>INDEX('Project Pipeline'!$B$8:$B$130,MATCH($B1589,'Project Pipeline'!$A$7:$A$130,0),1)</f>
        <v>15000</v>
      </c>
      <c r="G1589" s="32">
        <f>INDEX('Project Pipeline'!$B$8:$B$130,MATCH($B1589,'Project Pipeline'!$A$7:$A$130,0)+3,1)*12</f>
        <v>6000</v>
      </c>
      <c r="H1589" s="7">
        <f>(INDEX('Project Pipeline'!$B$8:$B$130,MATCH($B1589,'Project Pipeline'!$A$7:$A$130,0)+6,1)*INDEX('Project Pipeline'!$B$8:$B$130,MATCH($B1589,'Project Pipeline'!$A$7:$A$130,0)+13,1)+INDEX('Project Pipeline'!$B$8:$B$130,MATCH($B1589,'Project Pipeline'!$A$7:$A$130,0)+7,1)*(INDEX('Project Pipeline'!$B$8:$B$130,MATCH($B1589,'Project Pipeline'!$A$7:$A$130,0)+14,1)-INDEX('Project Pipeline'!$B$8:$B$130,MATCH($B1589,'Project Pipeline'!$A$7:$A$130,0)+13,1)))/INDEX('Project Pipeline'!$B$8:$B$130,MATCH($B1589,'Project Pipeline'!$A$7:$A$130,0)+14,1)</f>
        <v>0.75</v>
      </c>
      <c r="I1589" s="6">
        <f>INDEX('Project Pipeline'!$B$8:$B$130,MATCH($B1589,'Project Pipeline'!$A$7:$A$130,0)+13,1)</f>
        <v>71.513178015521419</v>
      </c>
      <c r="J1589" s="6">
        <f>INDEX('Project Pipeline'!$B$8:$B$130,MATCH($B1589,'Project Pipeline'!$A$7:$A$130,0)+14,1)</f>
        <v>96</v>
      </c>
    </row>
    <row r="1590" spans="1:10" x14ac:dyDescent="0.2">
      <c r="A1590" s="604">
        <f t="shared" ref="A1590:A1608" si="228">A1570+1</f>
        <v>79</v>
      </c>
      <c r="B1590" s="604" t="s">
        <v>15</v>
      </c>
      <c r="C1590" s="2">
        <f t="shared" ref="C1590:C1608" si="229">C1589+1</f>
        <v>2</v>
      </c>
      <c r="D1590" s="28" t="str">
        <f t="shared" si="222"/>
        <v>079-002</v>
      </c>
      <c r="E1590" s="604">
        <f t="shared" si="225"/>
        <v>53</v>
      </c>
      <c r="F1590" s="32">
        <f>INDEX('Project Pipeline'!$B$8:$B$130,MATCH($B1590,'Project Pipeline'!$A$7:$A$130,0),1)</f>
        <v>15000</v>
      </c>
      <c r="G1590" s="32">
        <f>INDEX('Project Pipeline'!$B$8:$B$130,MATCH($B1590,'Project Pipeline'!$A$7:$A$130,0)+3,1)*12</f>
        <v>6000</v>
      </c>
      <c r="H1590" s="7">
        <f>(INDEX('Project Pipeline'!$B$8:$B$130,MATCH($B1590,'Project Pipeline'!$A$7:$A$130,0)+6,1)*INDEX('Project Pipeline'!$B$8:$B$130,MATCH($B1590,'Project Pipeline'!$A$7:$A$130,0)+13,1)+INDEX('Project Pipeline'!$B$8:$B$130,MATCH($B1590,'Project Pipeline'!$A$7:$A$130,0)+7,1)*(INDEX('Project Pipeline'!$B$8:$B$130,MATCH($B1590,'Project Pipeline'!$A$7:$A$130,0)+14,1)-INDEX('Project Pipeline'!$B$8:$B$130,MATCH($B1590,'Project Pipeline'!$A$7:$A$130,0)+13,1)))/INDEX('Project Pipeline'!$B$8:$B$130,MATCH($B1590,'Project Pipeline'!$A$7:$A$130,0)+14,1)</f>
        <v>0.75</v>
      </c>
      <c r="I1590" s="6">
        <f>INDEX('Project Pipeline'!$B$8:$B$130,MATCH($B1590,'Project Pipeline'!$A$7:$A$130,0)+13,1)</f>
        <v>71.513178015521419</v>
      </c>
      <c r="J1590" s="6">
        <f>INDEX('Project Pipeline'!$B$8:$B$130,MATCH($B1590,'Project Pipeline'!$A$7:$A$130,0)+14,1)</f>
        <v>96</v>
      </c>
    </row>
    <row r="1591" spans="1:10" x14ac:dyDescent="0.2">
      <c r="A1591" s="604">
        <f t="shared" si="228"/>
        <v>79</v>
      </c>
      <c r="B1591" s="604" t="s">
        <v>15</v>
      </c>
      <c r="C1591" s="2">
        <f t="shared" si="229"/>
        <v>3</v>
      </c>
      <c r="D1591" s="28" t="str">
        <f t="shared" si="222"/>
        <v>079-003</v>
      </c>
      <c r="E1591" s="604">
        <f t="shared" si="225"/>
        <v>56</v>
      </c>
      <c r="F1591" s="32">
        <f>INDEX('Project Pipeline'!$B$8:$B$130,MATCH($B1591,'Project Pipeline'!$A$7:$A$130,0),1)</f>
        <v>15000</v>
      </c>
      <c r="G1591" s="32">
        <f>INDEX('Project Pipeline'!$B$8:$B$130,MATCH($B1591,'Project Pipeline'!$A$7:$A$130,0)+3,1)*12</f>
        <v>6000</v>
      </c>
      <c r="H1591" s="7">
        <f>(INDEX('Project Pipeline'!$B$8:$B$130,MATCH($B1591,'Project Pipeline'!$A$7:$A$130,0)+6,1)*INDEX('Project Pipeline'!$B$8:$B$130,MATCH($B1591,'Project Pipeline'!$A$7:$A$130,0)+13,1)+INDEX('Project Pipeline'!$B$8:$B$130,MATCH($B1591,'Project Pipeline'!$A$7:$A$130,0)+7,1)*(INDEX('Project Pipeline'!$B$8:$B$130,MATCH($B1591,'Project Pipeline'!$A$7:$A$130,0)+14,1)-INDEX('Project Pipeline'!$B$8:$B$130,MATCH($B1591,'Project Pipeline'!$A$7:$A$130,0)+13,1)))/INDEX('Project Pipeline'!$B$8:$B$130,MATCH($B1591,'Project Pipeline'!$A$7:$A$130,0)+14,1)</f>
        <v>0.75</v>
      </c>
      <c r="I1591" s="6">
        <f>INDEX('Project Pipeline'!$B$8:$B$130,MATCH($B1591,'Project Pipeline'!$A$7:$A$130,0)+13,1)</f>
        <v>71.513178015521419</v>
      </c>
      <c r="J1591" s="6">
        <f>INDEX('Project Pipeline'!$B$8:$B$130,MATCH($B1591,'Project Pipeline'!$A$7:$A$130,0)+14,1)</f>
        <v>96</v>
      </c>
    </row>
    <row r="1592" spans="1:10" x14ac:dyDescent="0.2">
      <c r="A1592" s="604">
        <f t="shared" si="228"/>
        <v>79</v>
      </c>
      <c r="B1592" s="604" t="s">
        <v>15</v>
      </c>
      <c r="C1592" s="2">
        <f t="shared" si="229"/>
        <v>4</v>
      </c>
      <c r="D1592" s="28" t="str">
        <f t="shared" si="222"/>
        <v>079-004</v>
      </c>
      <c r="E1592" s="604">
        <f t="shared" si="225"/>
        <v>58</v>
      </c>
      <c r="F1592" s="32">
        <f>INDEX('Project Pipeline'!$B$8:$B$130,MATCH($B1592,'Project Pipeline'!$A$7:$A$130,0),1)</f>
        <v>15000</v>
      </c>
      <c r="G1592" s="32">
        <f>INDEX('Project Pipeline'!$B$8:$B$130,MATCH($B1592,'Project Pipeline'!$A$7:$A$130,0)+3,1)*12</f>
        <v>6000</v>
      </c>
      <c r="H1592" s="7">
        <f>(INDEX('Project Pipeline'!$B$8:$B$130,MATCH($B1592,'Project Pipeline'!$A$7:$A$130,0)+6,1)*INDEX('Project Pipeline'!$B$8:$B$130,MATCH($B1592,'Project Pipeline'!$A$7:$A$130,0)+13,1)+INDEX('Project Pipeline'!$B$8:$B$130,MATCH($B1592,'Project Pipeline'!$A$7:$A$130,0)+7,1)*(INDEX('Project Pipeline'!$B$8:$B$130,MATCH($B1592,'Project Pipeline'!$A$7:$A$130,0)+14,1)-INDEX('Project Pipeline'!$B$8:$B$130,MATCH($B1592,'Project Pipeline'!$A$7:$A$130,0)+13,1)))/INDEX('Project Pipeline'!$B$8:$B$130,MATCH($B1592,'Project Pipeline'!$A$7:$A$130,0)+14,1)</f>
        <v>0.75</v>
      </c>
      <c r="I1592" s="6">
        <f>INDEX('Project Pipeline'!$B$8:$B$130,MATCH($B1592,'Project Pipeline'!$A$7:$A$130,0)+13,1)</f>
        <v>71.513178015521419</v>
      </c>
      <c r="J1592" s="6">
        <f>INDEX('Project Pipeline'!$B$8:$B$130,MATCH($B1592,'Project Pipeline'!$A$7:$A$130,0)+14,1)</f>
        <v>96</v>
      </c>
    </row>
    <row r="1593" spans="1:10" x14ac:dyDescent="0.2">
      <c r="A1593" s="604">
        <f t="shared" si="228"/>
        <v>79</v>
      </c>
      <c r="B1593" s="604" t="s">
        <v>463</v>
      </c>
      <c r="C1593" s="2">
        <f t="shared" si="229"/>
        <v>5</v>
      </c>
      <c r="D1593" s="28" t="str">
        <f t="shared" si="222"/>
        <v>079-005</v>
      </c>
      <c r="E1593" s="604">
        <f t="shared" si="225"/>
        <v>59</v>
      </c>
      <c r="F1593" s="32">
        <f>INDEX('Project Pipeline'!$B$8:$B$130,MATCH($B1593,'Project Pipeline'!$A$7:$A$130,0),1)</f>
        <v>20000</v>
      </c>
      <c r="G1593" s="32">
        <f>INDEX('Project Pipeline'!$B$8:$B$130,MATCH($B1593,'Project Pipeline'!$A$7:$A$130,0)+3,1)*12</f>
        <v>30000</v>
      </c>
      <c r="H1593" s="7">
        <f>(INDEX('Project Pipeline'!$B$8:$B$130,MATCH($B1593,'Project Pipeline'!$A$7:$A$130,0)+6,1)*INDEX('Project Pipeline'!$B$8:$B$130,MATCH($B1593,'Project Pipeline'!$A$7:$A$130,0)+13,1)+INDEX('Project Pipeline'!$B$8:$B$130,MATCH($B1593,'Project Pipeline'!$A$7:$A$130,0)+7,1)*(INDEX('Project Pipeline'!$B$8:$B$130,MATCH($B1593,'Project Pipeline'!$A$7:$A$130,0)+14,1)-INDEX('Project Pipeline'!$B$8:$B$130,MATCH($B1593,'Project Pipeline'!$A$7:$A$130,0)+13,1)))/INDEX('Project Pipeline'!$B$8:$B$130,MATCH($B1593,'Project Pipeline'!$A$7:$A$130,0)+14,1)</f>
        <v>0.75</v>
      </c>
      <c r="I1593" s="6">
        <f>INDEX('Project Pipeline'!$B$8:$B$130,MATCH($B1593,'Project Pipeline'!$A$7:$A$130,0)+13,1)</f>
        <v>28.691659673197091</v>
      </c>
      <c r="J1593" s="6">
        <f>INDEX('Project Pipeline'!$B$8:$B$130,MATCH($B1593,'Project Pipeline'!$A$7:$A$130,0)+14,1)</f>
        <v>60</v>
      </c>
    </row>
    <row r="1594" spans="1:10" x14ac:dyDescent="0.2">
      <c r="A1594" s="604">
        <f t="shared" si="228"/>
        <v>79</v>
      </c>
      <c r="B1594" s="604" t="s">
        <v>463</v>
      </c>
      <c r="C1594" s="2">
        <f t="shared" si="229"/>
        <v>6</v>
      </c>
      <c r="D1594" s="28" t="str">
        <f t="shared" si="222"/>
        <v>079-006</v>
      </c>
      <c r="E1594" s="604">
        <f t="shared" si="225"/>
        <v>59</v>
      </c>
      <c r="F1594" s="32">
        <f>INDEX('Project Pipeline'!$B$8:$B$130,MATCH($B1594,'Project Pipeline'!$A$7:$A$130,0),1)</f>
        <v>20000</v>
      </c>
      <c r="G1594" s="32">
        <f>INDEX('Project Pipeline'!$B$8:$B$130,MATCH($B1594,'Project Pipeline'!$A$7:$A$130,0)+3,1)*12</f>
        <v>30000</v>
      </c>
      <c r="H1594" s="7">
        <f>(INDEX('Project Pipeline'!$B$8:$B$130,MATCH($B1594,'Project Pipeline'!$A$7:$A$130,0)+6,1)*INDEX('Project Pipeline'!$B$8:$B$130,MATCH($B1594,'Project Pipeline'!$A$7:$A$130,0)+13,1)+INDEX('Project Pipeline'!$B$8:$B$130,MATCH($B1594,'Project Pipeline'!$A$7:$A$130,0)+7,1)*(INDEX('Project Pipeline'!$B$8:$B$130,MATCH($B1594,'Project Pipeline'!$A$7:$A$130,0)+14,1)-INDEX('Project Pipeline'!$B$8:$B$130,MATCH($B1594,'Project Pipeline'!$A$7:$A$130,0)+13,1)))/INDEX('Project Pipeline'!$B$8:$B$130,MATCH($B1594,'Project Pipeline'!$A$7:$A$130,0)+14,1)</f>
        <v>0.75</v>
      </c>
      <c r="I1594" s="6">
        <f>INDEX('Project Pipeline'!$B$8:$B$130,MATCH($B1594,'Project Pipeline'!$A$7:$A$130,0)+13,1)</f>
        <v>28.691659673197091</v>
      </c>
      <c r="J1594" s="6">
        <f>INDEX('Project Pipeline'!$B$8:$B$130,MATCH($B1594,'Project Pipeline'!$A$7:$A$130,0)+14,1)</f>
        <v>60</v>
      </c>
    </row>
    <row r="1595" spans="1:10" x14ac:dyDescent="0.2">
      <c r="A1595" s="604">
        <f t="shared" si="228"/>
        <v>79</v>
      </c>
      <c r="B1595" s="604" t="s">
        <v>463</v>
      </c>
      <c r="C1595" s="2">
        <f t="shared" si="229"/>
        <v>7</v>
      </c>
      <c r="D1595" s="28" t="str">
        <f t="shared" si="222"/>
        <v>079-007</v>
      </c>
      <c r="E1595" s="604">
        <f t="shared" si="225"/>
        <v>60</v>
      </c>
      <c r="F1595" s="32">
        <f>INDEX('Project Pipeline'!$B$8:$B$130,MATCH($B1595,'Project Pipeline'!$A$7:$A$130,0),1)</f>
        <v>20000</v>
      </c>
      <c r="G1595" s="32">
        <f>INDEX('Project Pipeline'!$B$8:$B$130,MATCH($B1595,'Project Pipeline'!$A$7:$A$130,0)+3,1)*12</f>
        <v>30000</v>
      </c>
      <c r="H1595" s="7">
        <f>(INDEX('Project Pipeline'!$B$8:$B$130,MATCH($B1595,'Project Pipeline'!$A$7:$A$130,0)+6,1)*INDEX('Project Pipeline'!$B$8:$B$130,MATCH($B1595,'Project Pipeline'!$A$7:$A$130,0)+13,1)+INDEX('Project Pipeline'!$B$8:$B$130,MATCH($B1595,'Project Pipeline'!$A$7:$A$130,0)+7,1)*(INDEX('Project Pipeline'!$B$8:$B$130,MATCH($B1595,'Project Pipeline'!$A$7:$A$130,0)+14,1)-INDEX('Project Pipeline'!$B$8:$B$130,MATCH($B1595,'Project Pipeline'!$A$7:$A$130,0)+13,1)))/INDEX('Project Pipeline'!$B$8:$B$130,MATCH($B1595,'Project Pipeline'!$A$7:$A$130,0)+14,1)</f>
        <v>0.75</v>
      </c>
      <c r="I1595" s="6">
        <f>INDEX('Project Pipeline'!$B$8:$B$130,MATCH($B1595,'Project Pipeline'!$A$7:$A$130,0)+13,1)</f>
        <v>28.691659673197091</v>
      </c>
      <c r="J1595" s="6">
        <f>INDEX('Project Pipeline'!$B$8:$B$130,MATCH($B1595,'Project Pipeline'!$A$7:$A$130,0)+14,1)</f>
        <v>60</v>
      </c>
    </row>
    <row r="1596" spans="1:10" x14ac:dyDescent="0.2">
      <c r="A1596" s="604">
        <f t="shared" si="228"/>
        <v>79</v>
      </c>
      <c r="B1596" s="604" t="s">
        <v>463</v>
      </c>
      <c r="C1596" s="2">
        <f t="shared" si="229"/>
        <v>8</v>
      </c>
      <c r="D1596" s="28" t="str">
        <f t="shared" si="222"/>
        <v>079-008</v>
      </c>
      <c r="E1596" s="604">
        <f t="shared" si="225"/>
        <v>60</v>
      </c>
      <c r="F1596" s="32">
        <f>INDEX('Project Pipeline'!$B$8:$B$130,MATCH($B1596,'Project Pipeline'!$A$7:$A$130,0),1)</f>
        <v>20000</v>
      </c>
      <c r="G1596" s="32">
        <f>INDEX('Project Pipeline'!$B$8:$B$130,MATCH($B1596,'Project Pipeline'!$A$7:$A$130,0)+3,1)*12</f>
        <v>30000</v>
      </c>
      <c r="H1596" s="7">
        <f>(INDEX('Project Pipeline'!$B$8:$B$130,MATCH($B1596,'Project Pipeline'!$A$7:$A$130,0)+6,1)*INDEX('Project Pipeline'!$B$8:$B$130,MATCH($B1596,'Project Pipeline'!$A$7:$A$130,0)+13,1)+INDEX('Project Pipeline'!$B$8:$B$130,MATCH($B1596,'Project Pipeline'!$A$7:$A$130,0)+7,1)*(INDEX('Project Pipeline'!$B$8:$B$130,MATCH($B1596,'Project Pipeline'!$A$7:$A$130,0)+14,1)-INDEX('Project Pipeline'!$B$8:$B$130,MATCH($B1596,'Project Pipeline'!$A$7:$A$130,0)+13,1)))/INDEX('Project Pipeline'!$B$8:$B$130,MATCH($B1596,'Project Pipeline'!$A$7:$A$130,0)+14,1)</f>
        <v>0.75</v>
      </c>
      <c r="I1596" s="6">
        <f>INDEX('Project Pipeline'!$B$8:$B$130,MATCH($B1596,'Project Pipeline'!$A$7:$A$130,0)+13,1)</f>
        <v>28.691659673197091</v>
      </c>
      <c r="J1596" s="6">
        <f>INDEX('Project Pipeline'!$B$8:$B$130,MATCH($B1596,'Project Pipeline'!$A$7:$A$130,0)+14,1)</f>
        <v>60</v>
      </c>
    </row>
    <row r="1597" spans="1:10" x14ac:dyDescent="0.2">
      <c r="A1597" s="604">
        <f t="shared" si="228"/>
        <v>79</v>
      </c>
      <c r="B1597" s="604" t="s">
        <v>464</v>
      </c>
      <c r="C1597" s="2">
        <f t="shared" si="229"/>
        <v>9</v>
      </c>
      <c r="D1597" s="28" t="str">
        <f t="shared" si="222"/>
        <v>079-009</v>
      </c>
      <c r="E1597" s="604">
        <f t="shared" si="225"/>
        <v>51</v>
      </c>
      <c r="F1597" s="32">
        <f>INDEX('Project Pipeline'!$B$8:$B$130,MATCH($B1597,'Project Pipeline'!$A$7:$A$130,0),1)</f>
        <v>10000</v>
      </c>
      <c r="G1597" s="32">
        <f>INDEX('Project Pipeline'!$B$8:$B$130,MATCH($B1597,'Project Pipeline'!$A$7:$A$130,0)+3,1)*12</f>
        <v>4800</v>
      </c>
      <c r="H1597" s="7">
        <f>(INDEX('Project Pipeline'!$B$8:$B$130,MATCH($B1597,'Project Pipeline'!$A$7:$A$130,0)+6,1)*INDEX('Project Pipeline'!$B$8:$B$130,MATCH($B1597,'Project Pipeline'!$A$7:$A$130,0)+13,1)+INDEX('Project Pipeline'!$B$8:$B$130,MATCH($B1597,'Project Pipeline'!$A$7:$A$130,0)+7,1)*(INDEX('Project Pipeline'!$B$8:$B$130,MATCH($B1597,'Project Pipeline'!$A$7:$A$130,0)+14,1)-INDEX('Project Pipeline'!$B$8:$B$130,MATCH($B1597,'Project Pipeline'!$A$7:$A$130,0)+13,1)))/INDEX('Project Pipeline'!$B$8:$B$130,MATCH($B1597,'Project Pipeline'!$A$7:$A$130,0)+14,1)</f>
        <v>0.75</v>
      </c>
      <c r="I1597" s="6">
        <f>INDEX('Project Pipeline'!$B$8:$B$130,MATCH($B1597,'Project Pipeline'!$A$7:$A$130,0)+13,1)</f>
        <v>57.680135957776329</v>
      </c>
      <c r="J1597" s="6">
        <f>INDEX('Project Pipeline'!$B$8:$B$130,MATCH($B1597,'Project Pipeline'!$A$7:$A$130,0)+14,1)</f>
        <v>60</v>
      </c>
    </row>
    <row r="1598" spans="1:10" x14ac:dyDescent="0.2">
      <c r="A1598" s="604">
        <f t="shared" si="228"/>
        <v>79</v>
      </c>
      <c r="B1598" s="604" t="s">
        <v>464</v>
      </c>
      <c r="C1598" s="2">
        <f t="shared" si="229"/>
        <v>10</v>
      </c>
      <c r="D1598" s="28" t="str">
        <f t="shared" si="222"/>
        <v>079-010</v>
      </c>
      <c r="E1598" s="604">
        <f t="shared" si="225"/>
        <v>54</v>
      </c>
      <c r="F1598" s="32">
        <f>INDEX('Project Pipeline'!$B$8:$B$130,MATCH($B1598,'Project Pipeline'!$A$7:$A$130,0),1)</f>
        <v>10000</v>
      </c>
      <c r="G1598" s="32">
        <f>INDEX('Project Pipeline'!$B$8:$B$130,MATCH($B1598,'Project Pipeline'!$A$7:$A$130,0)+3,1)*12</f>
        <v>4800</v>
      </c>
      <c r="H1598" s="7">
        <f>(INDEX('Project Pipeline'!$B$8:$B$130,MATCH($B1598,'Project Pipeline'!$A$7:$A$130,0)+6,1)*INDEX('Project Pipeline'!$B$8:$B$130,MATCH($B1598,'Project Pipeline'!$A$7:$A$130,0)+13,1)+INDEX('Project Pipeline'!$B$8:$B$130,MATCH($B1598,'Project Pipeline'!$A$7:$A$130,0)+7,1)*(INDEX('Project Pipeline'!$B$8:$B$130,MATCH($B1598,'Project Pipeline'!$A$7:$A$130,0)+14,1)-INDEX('Project Pipeline'!$B$8:$B$130,MATCH($B1598,'Project Pipeline'!$A$7:$A$130,0)+13,1)))/INDEX('Project Pipeline'!$B$8:$B$130,MATCH($B1598,'Project Pipeline'!$A$7:$A$130,0)+14,1)</f>
        <v>0.75</v>
      </c>
      <c r="I1598" s="6">
        <f>INDEX('Project Pipeline'!$B$8:$B$130,MATCH($B1598,'Project Pipeline'!$A$7:$A$130,0)+13,1)</f>
        <v>57.680135957776329</v>
      </c>
      <c r="J1598" s="6">
        <f>INDEX('Project Pipeline'!$B$8:$B$130,MATCH($B1598,'Project Pipeline'!$A$7:$A$130,0)+14,1)</f>
        <v>60</v>
      </c>
    </row>
    <row r="1599" spans="1:10" x14ac:dyDescent="0.2">
      <c r="A1599" s="604">
        <f t="shared" si="228"/>
        <v>79</v>
      </c>
      <c r="B1599" s="604" t="s">
        <v>464</v>
      </c>
      <c r="C1599" s="2">
        <f t="shared" si="229"/>
        <v>11</v>
      </c>
      <c r="D1599" s="28" t="str">
        <f t="shared" si="222"/>
        <v>079-011</v>
      </c>
      <c r="E1599" s="604">
        <f t="shared" si="225"/>
        <v>57</v>
      </c>
      <c r="F1599" s="32">
        <f>INDEX('Project Pipeline'!$B$8:$B$130,MATCH($B1599,'Project Pipeline'!$A$7:$A$130,0),1)</f>
        <v>10000</v>
      </c>
      <c r="G1599" s="32">
        <f>INDEX('Project Pipeline'!$B$8:$B$130,MATCH($B1599,'Project Pipeline'!$A$7:$A$130,0)+3,1)*12</f>
        <v>4800</v>
      </c>
      <c r="H1599" s="7">
        <f>(INDEX('Project Pipeline'!$B$8:$B$130,MATCH($B1599,'Project Pipeline'!$A$7:$A$130,0)+6,1)*INDEX('Project Pipeline'!$B$8:$B$130,MATCH($B1599,'Project Pipeline'!$A$7:$A$130,0)+13,1)+INDEX('Project Pipeline'!$B$8:$B$130,MATCH($B1599,'Project Pipeline'!$A$7:$A$130,0)+7,1)*(INDEX('Project Pipeline'!$B$8:$B$130,MATCH($B1599,'Project Pipeline'!$A$7:$A$130,0)+14,1)-INDEX('Project Pipeline'!$B$8:$B$130,MATCH($B1599,'Project Pipeline'!$A$7:$A$130,0)+13,1)))/INDEX('Project Pipeline'!$B$8:$B$130,MATCH($B1599,'Project Pipeline'!$A$7:$A$130,0)+14,1)</f>
        <v>0.75</v>
      </c>
      <c r="I1599" s="6">
        <f>INDEX('Project Pipeline'!$B$8:$B$130,MATCH($B1599,'Project Pipeline'!$A$7:$A$130,0)+13,1)</f>
        <v>57.680135957776329</v>
      </c>
      <c r="J1599" s="6">
        <f>INDEX('Project Pipeline'!$B$8:$B$130,MATCH($B1599,'Project Pipeline'!$A$7:$A$130,0)+14,1)</f>
        <v>60</v>
      </c>
    </row>
    <row r="1600" spans="1:10" x14ac:dyDescent="0.2">
      <c r="A1600" s="604">
        <f t="shared" si="228"/>
        <v>79</v>
      </c>
      <c r="B1600" s="604" t="s">
        <v>464</v>
      </c>
      <c r="C1600" s="2">
        <f t="shared" si="229"/>
        <v>12</v>
      </c>
      <c r="D1600" s="28" t="str">
        <f t="shared" si="222"/>
        <v>079-012</v>
      </c>
      <c r="E1600" s="604">
        <f t="shared" si="225"/>
        <v>60</v>
      </c>
      <c r="F1600" s="32">
        <f>INDEX('Project Pipeline'!$B$8:$B$130,MATCH($B1600,'Project Pipeline'!$A$7:$A$130,0),1)</f>
        <v>10000</v>
      </c>
      <c r="G1600" s="32">
        <f>INDEX('Project Pipeline'!$B$8:$B$130,MATCH($B1600,'Project Pipeline'!$A$7:$A$130,0)+3,1)*12</f>
        <v>4800</v>
      </c>
      <c r="H1600" s="7">
        <f>(INDEX('Project Pipeline'!$B$8:$B$130,MATCH($B1600,'Project Pipeline'!$A$7:$A$130,0)+6,1)*INDEX('Project Pipeline'!$B$8:$B$130,MATCH($B1600,'Project Pipeline'!$A$7:$A$130,0)+13,1)+INDEX('Project Pipeline'!$B$8:$B$130,MATCH($B1600,'Project Pipeline'!$A$7:$A$130,0)+7,1)*(INDEX('Project Pipeline'!$B$8:$B$130,MATCH($B1600,'Project Pipeline'!$A$7:$A$130,0)+14,1)-INDEX('Project Pipeline'!$B$8:$B$130,MATCH($B1600,'Project Pipeline'!$A$7:$A$130,0)+13,1)))/INDEX('Project Pipeline'!$B$8:$B$130,MATCH($B1600,'Project Pipeline'!$A$7:$A$130,0)+14,1)</f>
        <v>0.75</v>
      </c>
      <c r="I1600" s="6">
        <f>INDEX('Project Pipeline'!$B$8:$B$130,MATCH($B1600,'Project Pipeline'!$A$7:$A$130,0)+13,1)</f>
        <v>57.680135957776329</v>
      </c>
      <c r="J1600" s="6">
        <f>INDEX('Project Pipeline'!$B$8:$B$130,MATCH($B1600,'Project Pipeline'!$A$7:$A$130,0)+14,1)</f>
        <v>60</v>
      </c>
    </row>
    <row r="1601" spans="1:10" x14ac:dyDescent="0.2">
      <c r="A1601" s="604">
        <f t="shared" si="228"/>
        <v>79</v>
      </c>
      <c r="B1601" s="604" t="s">
        <v>14</v>
      </c>
      <c r="C1601" s="2">
        <f t="shared" si="229"/>
        <v>13</v>
      </c>
      <c r="D1601" s="28" t="str">
        <f t="shared" si="222"/>
        <v>079-013</v>
      </c>
      <c r="E1601" s="604">
        <f t="shared" si="225"/>
        <v>51</v>
      </c>
      <c r="F1601" s="32">
        <f>INDEX('Project Pipeline'!$B$8:$B$130,MATCH($B1601,'Project Pipeline'!$A$7:$A$130,0),1)</f>
        <v>2000</v>
      </c>
      <c r="G1601" s="32">
        <f>INDEX('Project Pipeline'!$B$8:$B$130,MATCH($B1601,'Project Pipeline'!$A$7:$A$130,0)+3,1)*12</f>
        <v>2400</v>
      </c>
      <c r="H1601" s="7">
        <f>(INDEX('Project Pipeline'!$B$8:$B$130,MATCH($B1601,'Project Pipeline'!$A$7:$A$130,0)+6,1)*INDEX('Project Pipeline'!$B$8:$B$130,MATCH($B1601,'Project Pipeline'!$A$7:$A$130,0)+13,1)+INDEX('Project Pipeline'!$B$8:$B$130,MATCH($B1601,'Project Pipeline'!$A$7:$A$130,0)+7,1)*(INDEX('Project Pipeline'!$B$8:$B$130,MATCH($B1601,'Project Pipeline'!$A$7:$A$130,0)+14,1)-INDEX('Project Pipeline'!$B$8:$B$130,MATCH($B1601,'Project Pipeline'!$A$7:$A$130,0)+13,1)))/INDEX('Project Pipeline'!$B$8:$B$130,MATCH($B1601,'Project Pipeline'!$A$7:$A$130,0)+14,1)</f>
        <v>0.75</v>
      </c>
      <c r="I1601" s="6">
        <f>INDEX('Project Pipeline'!$B$8:$B$130,MATCH($B1601,'Project Pipeline'!$A$7:$A$130,0)+13,1)</f>
        <v>21.124739598583997</v>
      </c>
      <c r="J1601" s="6">
        <f>INDEX('Project Pipeline'!$B$8:$B$130,MATCH($B1601,'Project Pipeline'!$A$7:$A$130,0)+14,1)</f>
        <v>60</v>
      </c>
    </row>
    <row r="1602" spans="1:10" x14ac:dyDescent="0.2">
      <c r="A1602" s="604">
        <f t="shared" si="228"/>
        <v>79</v>
      </c>
      <c r="B1602" s="604" t="s">
        <v>14</v>
      </c>
      <c r="C1602" s="2">
        <f t="shared" si="229"/>
        <v>14</v>
      </c>
      <c r="D1602" s="28" t="str">
        <f t="shared" si="222"/>
        <v>079-014</v>
      </c>
      <c r="E1602" s="604">
        <f t="shared" si="225"/>
        <v>53</v>
      </c>
      <c r="F1602" s="32">
        <f>INDEX('Project Pipeline'!$B$8:$B$130,MATCH($B1602,'Project Pipeline'!$A$7:$A$130,0),1)</f>
        <v>2000</v>
      </c>
      <c r="G1602" s="32">
        <f>INDEX('Project Pipeline'!$B$8:$B$130,MATCH($B1602,'Project Pipeline'!$A$7:$A$130,0)+3,1)*12</f>
        <v>2400</v>
      </c>
      <c r="H1602" s="7">
        <f>(INDEX('Project Pipeline'!$B$8:$B$130,MATCH($B1602,'Project Pipeline'!$A$7:$A$130,0)+6,1)*INDEX('Project Pipeline'!$B$8:$B$130,MATCH($B1602,'Project Pipeline'!$A$7:$A$130,0)+13,1)+INDEX('Project Pipeline'!$B$8:$B$130,MATCH($B1602,'Project Pipeline'!$A$7:$A$130,0)+7,1)*(INDEX('Project Pipeline'!$B$8:$B$130,MATCH($B1602,'Project Pipeline'!$A$7:$A$130,0)+14,1)-INDEX('Project Pipeline'!$B$8:$B$130,MATCH($B1602,'Project Pipeline'!$A$7:$A$130,0)+13,1)))/INDEX('Project Pipeline'!$B$8:$B$130,MATCH($B1602,'Project Pipeline'!$A$7:$A$130,0)+14,1)</f>
        <v>0.75</v>
      </c>
      <c r="I1602" s="6">
        <f>INDEX('Project Pipeline'!$B$8:$B$130,MATCH($B1602,'Project Pipeline'!$A$7:$A$130,0)+13,1)</f>
        <v>21.124739598583997</v>
      </c>
      <c r="J1602" s="6">
        <f>INDEX('Project Pipeline'!$B$8:$B$130,MATCH($B1602,'Project Pipeline'!$A$7:$A$130,0)+14,1)</f>
        <v>60</v>
      </c>
    </row>
    <row r="1603" spans="1:10" x14ac:dyDescent="0.2">
      <c r="A1603" s="604">
        <f t="shared" si="228"/>
        <v>79</v>
      </c>
      <c r="B1603" s="604" t="s">
        <v>14</v>
      </c>
      <c r="C1603" s="2">
        <f t="shared" si="229"/>
        <v>15</v>
      </c>
      <c r="D1603" s="28" t="str">
        <f t="shared" si="222"/>
        <v>079-015</v>
      </c>
      <c r="E1603" s="604">
        <f t="shared" si="225"/>
        <v>55</v>
      </c>
      <c r="F1603" s="32">
        <f>INDEX('Project Pipeline'!$B$8:$B$130,MATCH($B1603,'Project Pipeline'!$A$7:$A$130,0),1)</f>
        <v>2000</v>
      </c>
      <c r="G1603" s="32">
        <f>INDEX('Project Pipeline'!$B$8:$B$130,MATCH($B1603,'Project Pipeline'!$A$7:$A$130,0)+3,1)*12</f>
        <v>2400</v>
      </c>
      <c r="H1603" s="7">
        <f>(INDEX('Project Pipeline'!$B$8:$B$130,MATCH($B1603,'Project Pipeline'!$A$7:$A$130,0)+6,1)*INDEX('Project Pipeline'!$B$8:$B$130,MATCH($B1603,'Project Pipeline'!$A$7:$A$130,0)+13,1)+INDEX('Project Pipeline'!$B$8:$B$130,MATCH($B1603,'Project Pipeline'!$A$7:$A$130,0)+7,1)*(INDEX('Project Pipeline'!$B$8:$B$130,MATCH($B1603,'Project Pipeline'!$A$7:$A$130,0)+14,1)-INDEX('Project Pipeline'!$B$8:$B$130,MATCH($B1603,'Project Pipeline'!$A$7:$A$130,0)+13,1)))/INDEX('Project Pipeline'!$B$8:$B$130,MATCH($B1603,'Project Pipeline'!$A$7:$A$130,0)+14,1)</f>
        <v>0.75</v>
      </c>
      <c r="I1603" s="6">
        <f>INDEX('Project Pipeline'!$B$8:$B$130,MATCH($B1603,'Project Pipeline'!$A$7:$A$130,0)+13,1)</f>
        <v>21.124739598583997</v>
      </c>
      <c r="J1603" s="6">
        <f>INDEX('Project Pipeline'!$B$8:$B$130,MATCH($B1603,'Project Pipeline'!$A$7:$A$130,0)+14,1)</f>
        <v>60</v>
      </c>
    </row>
    <row r="1604" spans="1:10" x14ac:dyDescent="0.2">
      <c r="A1604" s="604">
        <f t="shared" si="228"/>
        <v>79</v>
      </c>
      <c r="B1604" s="604" t="s">
        <v>14</v>
      </c>
      <c r="C1604" s="2">
        <f t="shared" si="229"/>
        <v>16</v>
      </c>
      <c r="D1604" s="28" t="str">
        <f t="shared" si="222"/>
        <v>079-016</v>
      </c>
      <c r="E1604" s="604">
        <f t="shared" si="225"/>
        <v>57</v>
      </c>
      <c r="F1604" s="32">
        <f>INDEX('Project Pipeline'!$B$8:$B$130,MATCH($B1604,'Project Pipeline'!$A$7:$A$130,0),1)</f>
        <v>2000</v>
      </c>
      <c r="G1604" s="32">
        <f>INDEX('Project Pipeline'!$B$8:$B$130,MATCH($B1604,'Project Pipeline'!$A$7:$A$130,0)+3,1)*12</f>
        <v>2400</v>
      </c>
      <c r="H1604" s="7">
        <f>(INDEX('Project Pipeline'!$B$8:$B$130,MATCH($B1604,'Project Pipeline'!$A$7:$A$130,0)+6,1)*INDEX('Project Pipeline'!$B$8:$B$130,MATCH($B1604,'Project Pipeline'!$A$7:$A$130,0)+13,1)+INDEX('Project Pipeline'!$B$8:$B$130,MATCH($B1604,'Project Pipeline'!$A$7:$A$130,0)+7,1)*(INDEX('Project Pipeline'!$B$8:$B$130,MATCH($B1604,'Project Pipeline'!$A$7:$A$130,0)+14,1)-INDEX('Project Pipeline'!$B$8:$B$130,MATCH($B1604,'Project Pipeline'!$A$7:$A$130,0)+13,1)))/INDEX('Project Pipeline'!$B$8:$B$130,MATCH($B1604,'Project Pipeline'!$A$7:$A$130,0)+14,1)</f>
        <v>0.75</v>
      </c>
      <c r="I1604" s="6">
        <f>INDEX('Project Pipeline'!$B$8:$B$130,MATCH($B1604,'Project Pipeline'!$A$7:$A$130,0)+13,1)</f>
        <v>21.124739598583997</v>
      </c>
      <c r="J1604" s="6">
        <f>INDEX('Project Pipeline'!$B$8:$B$130,MATCH($B1604,'Project Pipeline'!$A$7:$A$130,0)+14,1)</f>
        <v>60</v>
      </c>
    </row>
    <row r="1605" spans="1:10" x14ac:dyDescent="0.2">
      <c r="A1605" s="604">
        <f t="shared" si="228"/>
        <v>79</v>
      </c>
      <c r="B1605" s="604" t="s">
        <v>14</v>
      </c>
      <c r="C1605" s="2">
        <f t="shared" si="229"/>
        <v>17</v>
      </c>
      <c r="D1605" s="28" t="str">
        <f t="shared" si="222"/>
        <v>079-017</v>
      </c>
      <c r="E1605" s="604">
        <f t="shared" si="225"/>
        <v>59</v>
      </c>
      <c r="F1605" s="32">
        <f>INDEX('Project Pipeline'!$B$8:$B$130,MATCH($B1605,'Project Pipeline'!$A$7:$A$130,0),1)</f>
        <v>2000</v>
      </c>
      <c r="G1605" s="32">
        <f>INDEX('Project Pipeline'!$B$8:$B$130,MATCH($B1605,'Project Pipeline'!$A$7:$A$130,0)+3,1)*12</f>
        <v>2400</v>
      </c>
      <c r="H1605" s="7">
        <f>(INDEX('Project Pipeline'!$B$8:$B$130,MATCH($B1605,'Project Pipeline'!$A$7:$A$130,0)+6,1)*INDEX('Project Pipeline'!$B$8:$B$130,MATCH($B1605,'Project Pipeline'!$A$7:$A$130,0)+13,1)+INDEX('Project Pipeline'!$B$8:$B$130,MATCH($B1605,'Project Pipeline'!$A$7:$A$130,0)+7,1)*(INDEX('Project Pipeline'!$B$8:$B$130,MATCH($B1605,'Project Pipeline'!$A$7:$A$130,0)+14,1)-INDEX('Project Pipeline'!$B$8:$B$130,MATCH($B1605,'Project Pipeline'!$A$7:$A$130,0)+13,1)))/INDEX('Project Pipeline'!$B$8:$B$130,MATCH($B1605,'Project Pipeline'!$A$7:$A$130,0)+14,1)</f>
        <v>0.75</v>
      </c>
      <c r="I1605" s="6">
        <f>INDEX('Project Pipeline'!$B$8:$B$130,MATCH($B1605,'Project Pipeline'!$A$7:$A$130,0)+13,1)</f>
        <v>21.124739598583997</v>
      </c>
      <c r="J1605" s="6">
        <f>INDEX('Project Pipeline'!$B$8:$B$130,MATCH($B1605,'Project Pipeline'!$A$7:$A$130,0)+14,1)</f>
        <v>60</v>
      </c>
    </row>
    <row r="1606" spans="1:10" x14ac:dyDescent="0.2">
      <c r="A1606" s="604">
        <f t="shared" si="228"/>
        <v>79</v>
      </c>
      <c r="B1606" s="604" t="s">
        <v>14</v>
      </c>
      <c r="C1606" s="2">
        <f t="shared" si="229"/>
        <v>18</v>
      </c>
      <c r="D1606" s="28" t="str">
        <f t="shared" si="222"/>
        <v>079-018</v>
      </c>
      <c r="E1606" s="604">
        <f t="shared" si="225"/>
        <v>61</v>
      </c>
      <c r="F1606" s="32">
        <f>INDEX('Project Pipeline'!$B$8:$B$130,MATCH($B1606,'Project Pipeline'!$A$7:$A$130,0),1)</f>
        <v>2000</v>
      </c>
      <c r="G1606" s="32">
        <f>INDEX('Project Pipeline'!$B$8:$B$130,MATCH($B1606,'Project Pipeline'!$A$7:$A$130,0)+3,1)*12</f>
        <v>2400</v>
      </c>
      <c r="H1606" s="7">
        <f>(INDEX('Project Pipeline'!$B$8:$B$130,MATCH($B1606,'Project Pipeline'!$A$7:$A$130,0)+6,1)*INDEX('Project Pipeline'!$B$8:$B$130,MATCH($B1606,'Project Pipeline'!$A$7:$A$130,0)+13,1)+INDEX('Project Pipeline'!$B$8:$B$130,MATCH($B1606,'Project Pipeline'!$A$7:$A$130,0)+7,1)*(INDEX('Project Pipeline'!$B$8:$B$130,MATCH($B1606,'Project Pipeline'!$A$7:$A$130,0)+14,1)-INDEX('Project Pipeline'!$B$8:$B$130,MATCH($B1606,'Project Pipeline'!$A$7:$A$130,0)+13,1)))/INDEX('Project Pipeline'!$B$8:$B$130,MATCH($B1606,'Project Pipeline'!$A$7:$A$130,0)+14,1)</f>
        <v>0.75</v>
      </c>
      <c r="I1606" s="6">
        <f>INDEX('Project Pipeline'!$B$8:$B$130,MATCH($B1606,'Project Pipeline'!$A$7:$A$130,0)+13,1)</f>
        <v>21.124739598583997</v>
      </c>
      <c r="J1606" s="6">
        <f>INDEX('Project Pipeline'!$B$8:$B$130,MATCH($B1606,'Project Pipeline'!$A$7:$A$130,0)+14,1)</f>
        <v>60</v>
      </c>
    </row>
    <row r="1607" spans="1:10" x14ac:dyDescent="0.2">
      <c r="A1607" s="604">
        <f t="shared" si="228"/>
        <v>79</v>
      </c>
      <c r="B1607" s="604" t="s">
        <v>41</v>
      </c>
      <c r="C1607" s="2">
        <f t="shared" si="229"/>
        <v>19</v>
      </c>
      <c r="D1607" s="28" t="str">
        <f t="shared" si="222"/>
        <v>079-019</v>
      </c>
      <c r="E1607" s="604">
        <f t="shared" si="225"/>
        <v>55</v>
      </c>
      <c r="F1607" s="32">
        <f>INDEX('Project Pipeline'!$B$8:$B$130,MATCH($B1607,'Project Pipeline'!$A$7:$A$130,0),1)</f>
        <v>25000</v>
      </c>
      <c r="G1607" s="32">
        <f>INDEX('Project Pipeline'!$B$8:$B$130,MATCH($B1607,'Project Pipeline'!$A$7:$A$130,0)+3,1)*12</f>
        <v>24000</v>
      </c>
      <c r="H1607" s="7">
        <f>(INDEX('Project Pipeline'!$B$8:$B$130,MATCH($B1607,'Project Pipeline'!$A$7:$A$130,0)+6,1)*INDEX('Project Pipeline'!$B$8:$B$130,MATCH($B1607,'Project Pipeline'!$A$7:$A$130,0)+13,1)+INDEX('Project Pipeline'!$B$8:$B$130,MATCH($B1607,'Project Pipeline'!$A$7:$A$130,0)+7,1)*(INDEX('Project Pipeline'!$B$8:$B$130,MATCH($B1607,'Project Pipeline'!$A$7:$A$130,0)+14,1)-INDEX('Project Pipeline'!$B$8:$B$130,MATCH($B1607,'Project Pipeline'!$A$7:$A$130,0)+13,1)))/INDEX('Project Pipeline'!$B$8:$B$130,MATCH($B1607,'Project Pipeline'!$A$7:$A$130,0)+14,1)</f>
        <v>0.74999999999999989</v>
      </c>
      <c r="I1607" s="6">
        <f>INDEX('Project Pipeline'!$B$8:$B$130,MATCH($B1607,'Project Pipeline'!$A$7:$A$130,0)+13,1)</f>
        <v>26.772988721793375</v>
      </c>
      <c r="J1607" s="6">
        <f>INDEX('Project Pipeline'!$B$8:$B$130,MATCH($B1607,'Project Pipeline'!$A$7:$A$130,0)+14,1)</f>
        <v>120</v>
      </c>
    </row>
    <row r="1608" spans="1:10" x14ac:dyDescent="0.2">
      <c r="A1608" s="604">
        <f t="shared" si="228"/>
        <v>79</v>
      </c>
      <c r="B1608" s="604" t="s">
        <v>41</v>
      </c>
      <c r="C1608" s="2">
        <f t="shared" si="229"/>
        <v>20</v>
      </c>
      <c r="D1608" s="28" t="str">
        <f t="shared" si="222"/>
        <v>079-020</v>
      </c>
      <c r="E1608" s="604">
        <f t="shared" si="225"/>
        <v>61</v>
      </c>
      <c r="F1608" s="32">
        <f>INDEX('Project Pipeline'!$B$8:$B$130,MATCH($B1608,'Project Pipeline'!$A$7:$A$130,0),1)</f>
        <v>25000</v>
      </c>
      <c r="G1608" s="32">
        <f>INDEX('Project Pipeline'!$B$8:$B$130,MATCH($B1608,'Project Pipeline'!$A$7:$A$130,0)+3,1)*12</f>
        <v>24000</v>
      </c>
      <c r="H1608" s="7">
        <f>(INDEX('Project Pipeline'!$B$8:$B$130,MATCH($B1608,'Project Pipeline'!$A$7:$A$130,0)+6,1)*INDEX('Project Pipeline'!$B$8:$B$130,MATCH($B1608,'Project Pipeline'!$A$7:$A$130,0)+13,1)+INDEX('Project Pipeline'!$B$8:$B$130,MATCH($B1608,'Project Pipeline'!$A$7:$A$130,0)+7,1)*(INDEX('Project Pipeline'!$B$8:$B$130,MATCH($B1608,'Project Pipeline'!$A$7:$A$130,0)+14,1)-INDEX('Project Pipeline'!$B$8:$B$130,MATCH($B1608,'Project Pipeline'!$A$7:$A$130,0)+13,1)))/INDEX('Project Pipeline'!$B$8:$B$130,MATCH($B1608,'Project Pipeline'!$A$7:$A$130,0)+14,1)</f>
        <v>0.74999999999999989</v>
      </c>
      <c r="I1608" s="6">
        <f>INDEX('Project Pipeline'!$B$8:$B$130,MATCH($B1608,'Project Pipeline'!$A$7:$A$130,0)+13,1)</f>
        <v>26.772988721793375</v>
      </c>
      <c r="J1608" s="6">
        <f>INDEX('Project Pipeline'!$B$8:$B$130,MATCH($B1608,'Project Pipeline'!$A$7:$A$130,0)+14,1)</f>
        <v>120</v>
      </c>
    </row>
    <row r="1609" spans="1:10" x14ac:dyDescent="0.2">
      <c r="A1609" s="604">
        <f>A1589+1</f>
        <v>80</v>
      </c>
      <c r="B1609" s="604" t="s">
        <v>15</v>
      </c>
      <c r="C1609" s="2">
        <v>1</v>
      </c>
      <c r="D1609" s="28" t="str">
        <f t="shared" ref="D1609:D1672" si="230">TEXT(A1609,"000")&amp;"-"&amp;TEXT(C1609,"000")</f>
        <v>080-001</v>
      </c>
      <c r="E1609" s="604">
        <f t="shared" ref="E1609:E1628" si="231">E1589+1</f>
        <v>50</v>
      </c>
      <c r="F1609" s="32">
        <f>INDEX('Project Pipeline'!$B$8:$B$130,MATCH($B1609,'Project Pipeline'!$A$7:$A$130,0),1)</f>
        <v>15000</v>
      </c>
      <c r="G1609" s="32">
        <f>INDEX('Project Pipeline'!$B$8:$B$130,MATCH($B1609,'Project Pipeline'!$A$7:$A$130,0)+3,1)*12</f>
        <v>6000</v>
      </c>
      <c r="H1609" s="7">
        <f>(INDEX('Project Pipeline'!$B$8:$B$130,MATCH($B1609,'Project Pipeline'!$A$7:$A$130,0)+6,1)*INDEX('Project Pipeline'!$B$8:$B$130,MATCH($B1609,'Project Pipeline'!$A$7:$A$130,0)+13,1)+INDEX('Project Pipeline'!$B$8:$B$130,MATCH($B1609,'Project Pipeline'!$A$7:$A$130,0)+7,1)*(INDEX('Project Pipeline'!$B$8:$B$130,MATCH($B1609,'Project Pipeline'!$A$7:$A$130,0)+14,1)-INDEX('Project Pipeline'!$B$8:$B$130,MATCH($B1609,'Project Pipeline'!$A$7:$A$130,0)+13,1)))/INDEX('Project Pipeline'!$B$8:$B$130,MATCH($B1609,'Project Pipeline'!$A$7:$A$130,0)+14,1)</f>
        <v>0.75</v>
      </c>
      <c r="I1609" s="6">
        <f>INDEX('Project Pipeline'!$B$8:$B$130,MATCH($B1609,'Project Pipeline'!$A$7:$A$130,0)+13,1)</f>
        <v>71.513178015521419</v>
      </c>
      <c r="J1609" s="6">
        <f>INDEX('Project Pipeline'!$B$8:$B$130,MATCH($B1609,'Project Pipeline'!$A$7:$A$130,0)+14,1)</f>
        <v>96</v>
      </c>
    </row>
    <row r="1610" spans="1:10" x14ac:dyDescent="0.2">
      <c r="A1610" s="604">
        <f t="shared" ref="A1610:A1628" si="232">A1590+1</f>
        <v>80</v>
      </c>
      <c r="B1610" s="604" t="s">
        <v>15</v>
      </c>
      <c r="C1610" s="2">
        <f t="shared" ref="C1610:C1628" si="233">C1609+1</f>
        <v>2</v>
      </c>
      <c r="D1610" s="28" t="str">
        <f t="shared" si="230"/>
        <v>080-002</v>
      </c>
      <c r="E1610" s="604">
        <f t="shared" si="231"/>
        <v>54</v>
      </c>
      <c r="F1610" s="32">
        <f>INDEX('Project Pipeline'!$B$8:$B$130,MATCH($B1610,'Project Pipeline'!$A$7:$A$130,0),1)</f>
        <v>15000</v>
      </c>
      <c r="G1610" s="32">
        <f>INDEX('Project Pipeline'!$B$8:$B$130,MATCH($B1610,'Project Pipeline'!$A$7:$A$130,0)+3,1)*12</f>
        <v>6000</v>
      </c>
      <c r="H1610" s="7">
        <f>(INDEX('Project Pipeline'!$B$8:$B$130,MATCH($B1610,'Project Pipeline'!$A$7:$A$130,0)+6,1)*INDEX('Project Pipeline'!$B$8:$B$130,MATCH($B1610,'Project Pipeline'!$A$7:$A$130,0)+13,1)+INDEX('Project Pipeline'!$B$8:$B$130,MATCH($B1610,'Project Pipeline'!$A$7:$A$130,0)+7,1)*(INDEX('Project Pipeline'!$B$8:$B$130,MATCH($B1610,'Project Pipeline'!$A$7:$A$130,0)+14,1)-INDEX('Project Pipeline'!$B$8:$B$130,MATCH($B1610,'Project Pipeline'!$A$7:$A$130,0)+13,1)))/INDEX('Project Pipeline'!$B$8:$B$130,MATCH($B1610,'Project Pipeline'!$A$7:$A$130,0)+14,1)</f>
        <v>0.75</v>
      </c>
      <c r="I1610" s="6">
        <f>INDEX('Project Pipeline'!$B$8:$B$130,MATCH($B1610,'Project Pipeline'!$A$7:$A$130,0)+13,1)</f>
        <v>71.513178015521419</v>
      </c>
      <c r="J1610" s="6">
        <f>INDEX('Project Pipeline'!$B$8:$B$130,MATCH($B1610,'Project Pipeline'!$A$7:$A$130,0)+14,1)</f>
        <v>96</v>
      </c>
    </row>
    <row r="1611" spans="1:10" x14ac:dyDescent="0.2">
      <c r="A1611" s="604">
        <f t="shared" si="232"/>
        <v>80</v>
      </c>
      <c r="B1611" s="604" t="s">
        <v>15</v>
      </c>
      <c r="C1611" s="2">
        <f t="shared" si="233"/>
        <v>3</v>
      </c>
      <c r="D1611" s="28" t="str">
        <f t="shared" si="230"/>
        <v>080-003</v>
      </c>
      <c r="E1611" s="604">
        <f t="shared" si="231"/>
        <v>57</v>
      </c>
      <c r="F1611" s="32">
        <f>INDEX('Project Pipeline'!$B$8:$B$130,MATCH($B1611,'Project Pipeline'!$A$7:$A$130,0),1)</f>
        <v>15000</v>
      </c>
      <c r="G1611" s="32">
        <f>INDEX('Project Pipeline'!$B$8:$B$130,MATCH($B1611,'Project Pipeline'!$A$7:$A$130,0)+3,1)*12</f>
        <v>6000</v>
      </c>
      <c r="H1611" s="7">
        <f>(INDEX('Project Pipeline'!$B$8:$B$130,MATCH($B1611,'Project Pipeline'!$A$7:$A$130,0)+6,1)*INDEX('Project Pipeline'!$B$8:$B$130,MATCH($B1611,'Project Pipeline'!$A$7:$A$130,0)+13,1)+INDEX('Project Pipeline'!$B$8:$B$130,MATCH($B1611,'Project Pipeline'!$A$7:$A$130,0)+7,1)*(INDEX('Project Pipeline'!$B$8:$B$130,MATCH($B1611,'Project Pipeline'!$A$7:$A$130,0)+14,1)-INDEX('Project Pipeline'!$B$8:$B$130,MATCH($B1611,'Project Pipeline'!$A$7:$A$130,0)+13,1)))/INDEX('Project Pipeline'!$B$8:$B$130,MATCH($B1611,'Project Pipeline'!$A$7:$A$130,0)+14,1)</f>
        <v>0.75</v>
      </c>
      <c r="I1611" s="6">
        <f>INDEX('Project Pipeline'!$B$8:$B$130,MATCH($B1611,'Project Pipeline'!$A$7:$A$130,0)+13,1)</f>
        <v>71.513178015521419</v>
      </c>
      <c r="J1611" s="6">
        <f>INDEX('Project Pipeline'!$B$8:$B$130,MATCH($B1611,'Project Pipeline'!$A$7:$A$130,0)+14,1)</f>
        <v>96</v>
      </c>
    </row>
    <row r="1612" spans="1:10" x14ac:dyDescent="0.2">
      <c r="A1612" s="604">
        <f t="shared" si="232"/>
        <v>80</v>
      </c>
      <c r="B1612" s="604" t="s">
        <v>15</v>
      </c>
      <c r="C1612" s="2">
        <f t="shared" si="233"/>
        <v>4</v>
      </c>
      <c r="D1612" s="28" t="str">
        <f t="shared" si="230"/>
        <v>080-004</v>
      </c>
      <c r="E1612" s="604">
        <f t="shared" si="231"/>
        <v>59</v>
      </c>
      <c r="F1612" s="32">
        <f>INDEX('Project Pipeline'!$B$8:$B$130,MATCH($B1612,'Project Pipeline'!$A$7:$A$130,0),1)</f>
        <v>15000</v>
      </c>
      <c r="G1612" s="32">
        <f>INDEX('Project Pipeline'!$B$8:$B$130,MATCH($B1612,'Project Pipeline'!$A$7:$A$130,0)+3,1)*12</f>
        <v>6000</v>
      </c>
      <c r="H1612" s="7">
        <f>(INDEX('Project Pipeline'!$B$8:$B$130,MATCH($B1612,'Project Pipeline'!$A$7:$A$130,0)+6,1)*INDEX('Project Pipeline'!$B$8:$B$130,MATCH($B1612,'Project Pipeline'!$A$7:$A$130,0)+13,1)+INDEX('Project Pipeline'!$B$8:$B$130,MATCH($B1612,'Project Pipeline'!$A$7:$A$130,0)+7,1)*(INDEX('Project Pipeline'!$B$8:$B$130,MATCH($B1612,'Project Pipeline'!$A$7:$A$130,0)+14,1)-INDEX('Project Pipeline'!$B$8:$B$130,MATCH($B1612,'Project Pipeline'!$A$7:$A$130,0)+13,1)))/INDEX('Project Pipeline'!$B$8:$B$130,MATCH($B1612,'Project Pipeline'!$A$7:$A$130,0)+14,1)</f>
        <v>0.75</v>
      </c>
      <c r="I1612" s="6">
        <f>INDEX('Project Pipeline'!$B$8:$B$130,MATCH($B1612,'Project Pipeline'!$A$7:$A$130,0)+13,1)</f>
        <v>71.513178015521419</v>
      </c>
      <c r="J1612" s="6">
        <f>INDEX('Project Pipeline'!$B$8:$B$130,MATCH($B1612,'Project Pipeline'!$A$7:$A$130,0)+14,1)</f>
        <v>96</v>
      </c>
    </row>
    <row r="1613" spans="1:10" x14ac:dyDescent="0.2">
      <c r="A1613" s="604">
        <f t="shared" si="232"/>
        <v>80</v>
      </c>
      <c r="B1613" s="604" t="s">
        <v>463</v>
      </c>
      <c r="C1613" s="2">
        <f t="shared" si="233"/>
        <v>5</v>
      </c>
      <c r="D1613" s="28" t="str">
        <f t="shared" si="230"/>
        <v>080-005</v>
      </c>
      <c r="E1613" s="604">
        <f t="shared" si="231"/>
        <v>60</v>
      </c>
      <c r="F1613" s="32">
        <f>INDEX('Project Pipeline'!$B$8:$B$130,MATCH($B1613,'Project Pipeline'!$A$7:$A$130,0),1)</f>
        <v>20000</v>
      </c>
      <c r="G1613" s="32">
        <f>INDEX('Project Pipeline'!$B$8:$B$130,MATCH($B1613,'Project Pipeline'!$A$7:$A$130,0)+3,1)*12</f>
        <v>30000</v>
      </c>
      <c r="H1613" s="7">
        <f>(INDEX('Project Pipeline'!$B$8:$B$130,MATCH($B1613,'Project Pipeline'!$A$7:$A$130,0)+6,1)*INDEX('Project Pipeline'!$B$8:$B$130,MATCH($B1613,'Project Pipeline'!$A$7:$A$130,0)+13,1)+INDEX('Project Pipeline'!$B$8:$B$130,MATCH($B1613,'Project Pipeline'!$A$7:$A$130,0)+7,1)*(INDEX('Project Pipeline'!$B$8:$B$130,MATCH($B1613,'Project Pipeline'!$A$7:$A$130,0)+14,1)-INDEX('Project Pipeline'!$B$8:$B$130,MATCH($B1613,'Project Pipeline'!$A$7:$A$130,0)+13,1)))/INDEX('Project Pipeline'!$B$8:$B$130,MATCH($B1613,'Project Pipeline'!$A$7:$A$130,0)+14,1)</f>
        <v>0.75</v>
      </c>
      <c r="I1613" s="6">
        <f>INDEX('Project Pipeline'!$B$8:$B$130,MATCH($B1613,'Project Pipeline'!$A$7:$A$130,0)+13,1)</f>
        <v>28.691659673197091</v>
      </c>
      <c r="J1613" s="6">
        <f>INDEX('Project Pipeline'!$B$8:$B$130,MATCH($B1613,'Project Pipeline'!$A$7:$A$130,0)+14,1)</f>
        <v>60</v>
      </c>
    </row>
    <row r="1614" spans="1:10" x14ac:dyDescent="0.2">
      <c r="A1614" s="604">
        <f t="shared" si="232"/>
        <v>80</v>
      </c>
      <c r="B1614" s="604" t="s">
        <v>463</v>
      </c>
      <c r="C1614" s="2">
        <f t="shared" si="233"/>
        <v>6</v>
      </c>
      <c r="D1614" s="28" t="str">
        <f t="shared" si="230"/>
        <v>080-006</v>
      </c>
      <c r="E1614" s="604">
        <f t="shared" si="231"/>
        <v>60</v>
      </c>
      <c r="F1614" s="32">
        <f>INDEX('Project Pipeline'!$B$8:$B$130,MATCH($B1614,'Project Pipeline'!$A$7:$A$130,0),1)</f>
        <v>20000</v>
      </c>
      <c r="G1614" s="32">
        <f>INDEX('Project Pipeline'!$B$8:$B$130,MATCH($B1614,'Project Pipeline'!$A$7:$A$130,0)+3,1)*12</f>
        <v>30000</v>
      </c>
      <c r="H1614" s="7">
        <f>(INDEX('Project Pipeline'!$B$8:$B$130,MATCH($B1614,'Project Pipeline'!$A$7:$A$130,0)+6,1)*INDEX('Project Pipeline'!$B$8:$B$130,MATCH($B1614,'Project Pipeline'!$A$7:$A$130,0)+13,1)+INDEX('Project Pipeline'!$B$8:$B$130,MATCH($B1614,'Project Pipeline'!$A$7:$A$130,0)+7,1)*(INDEX('Project Pipeline'!$B$8:$B$130,MATCH($B1614,'Project Pipeline'!$A$7:$A$130,0)+14,1)-INDEX('Project Pipeline'!$B$8:$B$130,MATCH($B1614,'Project Pipeline'!$A$7:$A$130,0)+13,1)))/INDEX('Project Pipeline'!$B$8:$B$130,MATCH($B1614,'Project Pipeline'!$A$7:$A$130,0)+14,1)</f>
        <v>0.75</v>
      </c>
      <c r="I1614" s="6">
        <f>INDEX('Project Pipeline'!$B$8:$B$130,MATCH($B1614,'Project Pipeline'!$A$7:$A$130,0)+13,1)</f>
        <v>28.691659673197091</v>
      </c>
      <c r="J1614" s="6">
        <f>INDEX('Project Pipeline'!$B$8:$B$130,MATCH($B1614,'Project Pipeline'!$A$7:$A$130,0)+14,1)</f>
        <v>60</v>
      </c>
    </row>
    <row r="1615" spans="1:10" x14ac:dyDescent="0.2">
      <c r="A1615" s="604">
        <f t="shared" si="232"/>
        <v>80</v>
      </c>
      <c r="B1615" s="604" t="s">
        <v>463</v>
      </c>
      <c r="C1615" s="2">
        <f t="shared" si="233"/>
        <v>7</v>
      </c>
      <c r="D1615" s="28" t="str">
        <f t="shared" si="230"/>
        <v>080-007</v>
      </c>
      <c r="E1615" s="604">
        <f t="shared" si="231"/>
        <v>61</v>
      </c>
      <c r="F1615" s="32">
        <f>INDEX('Project Pipeline'!$B$8:$B$130,MATCH($B1615,'Project Pipeline'!$A$7:$A$130,0),1)</f>
        <v>20000</v>
      </c>
      <c r="G1615" s="32">
        <f>INDEX('Project Pipeline'!$B$8:$B$130,MATCH($B1615,'Project Pipeline'!$A$7:$A$130,0)+3,1)*12</f>
        <v>30000</v>
      </c>
      <c r="H1615" s="7">
        <f>(INDEX('Project Pipeline'!$B$8:$B$130,MATCH($B1615,'Project Pipeline'!$A$7:$A$130,0)+6,1)*INDEX('Project Pipeline'!$B$8:$B$130,MATCH($B1615,'Project Pipeline'!$A$7:$A$130,0)+13,1)+INDEX('Project Pipeline'!$B$8:$B$130,MATCH($B1615,'Project Pipeline'!$A$7:$A$130,0)+7,1)*(INDEX('Project Pipeline'!$B$8:$B$130,MATCH($B1615,'Project Pipeline'!$A$7:$A$130,0)+14,1)-INDEX('Project Pipeline'!$B$8:$B$130,MATCH($B1615,'Project Pipeline'!$A$7:$A$130,0)+13,1)))/INDEX('Project Pipeline'!$B$8:$B$130,MATCH($B1615,'Project Pipeline'!$A$7:$A$130,0)+14,1)</f>
        <v>0.75</v>
      </c>
      <c r="I1615" s="6">
        <f>INDEX('Project Pipeline'!$B$8:$B$130,MATCH($B1615,'Project Pipeline'!$A$7:$A$130,0)+13,1)</f>
        <v>28.691659673197091</v>
      </c>
      <c r="J1615" s="6">
        <f>INDEX('Project Pipeline'!$B$8:$B$130,MATCH($B1615,'Project Pipeline'!$A$7:$A$130,0)+14,1)</f>
        <v>60</v>
      </c>
    </row>
    <row r="1616" spans="1:10" x14ac:dyDescent="0.2">
      <c r="A1616" s="604">
        <f t="shared" si="232"/>
        <v>80</v>
      </c>
      <c r="B1616" s="604" t="s">
        <v>463</v>
      </c>
      <c r="C1616" s="2">
        <f t="shared" si="233"/>
        <v>8</v>
      </c>
      <c r="D1616" s="28" t="str">
        <f t="shared" si="230"/>
        <v>080-008</v>
      </c>
      <c r="E1616" s="604">
        <f t="shared" si="231"/>
        <v>61</v>
      </c>
      <c r="F1616" s="32">
        <f>INDEX('Project Pipeline'!$B$8:$B$130,MATCH($B1616,'Project Pipeline'!$A$7:$A$130,0),1)</f>
        <v>20000</v>
      </c>
      <c r="G1616" s="32">
        <f>INDEX('Project Pipeline'!$B$8:$B$130,MATCH($B1616,'Project Pipeline'!$A$7:$A$130,0)+3,1)*12</f>
        <v>30000</v>
      </c>
      <c r="H1616" s="7">
        <f>(INDEX('Project Pipeline'!$B$8:$B$130,MATCH($B1616,'Project Pipeline'!$A$7:$A$130,0)+6,1)*INDEX('Project Pipeline'!$B$8:$B$130,MATCH($B1616,'Project Pipeline'!$A$7:$A$130,0)+13,1)+INDEX('Project Pipeline'!$B$8:$B$130,MATCH($B1616,'Project Pipeline'!$A$7:$A$130,0)+7,1)*(INDEX('Project Pipeline'!$B$8:$B$130,MATCH($B1616,'Project Pipeline'!$A$7:$A$130,0)+14,1)-INDEX('Project Pipeline'!$B$8:$B$130,MATCH($B1616,'Project Pipeline'!$A$7:$A$130,0)+13,1)))/INDEX('Project Pipeline'!$B$8:$B$130,MATCH($B1616,'Project Pipeline'!$A$7:$A$130,0)+14,1)</f>
        <v>0.75</v>
      </c>
      <c r="I1616" s="6">
        <f>INDEX('Project Pipeline'!$B$8:$B$130,MATCH($B1616,'Project Pipeline'!$A$7:$A$130,0)+13,1)</f>
        <v>28.691659673197091</v>
      </c>
      <c r="J1616" s="6">
        <f>INDEX('Project Pipeline'!$B$8:$B$130,MATCH($B1616,'Project Pipeline'!$A$7:$A$130,0)+14,1)</f>
        <v>60</v>
      </c>
    </row>
    <row r="1617" spans="1:10" x14ac:dyDescent="0.2">
      <c r="A1617" s="604">
        <f t="shared" si="232"/>
        <v>80</v>
      </c>
      <c r="B1617" s="604" t="s">
        <v>464</v>
      </c>
      <c r="C1617" s="2">
        <f t="shared" si="233"/>
        <v>9</v>
      </c>
      <c r="D1617" s="28" t="str">
        <f t="shared" si="230"/>
        <v>080-009</v>
      </c>
      <c r="E1617" s="604">
        <f t="shared" si="231"/>
        <v>52</v>
      </c>
      <c r="F1617" s="32">
        <f>INDEX('Project Pipeline'!$B$8:$B$130,MATCH($B1617,'Project Pipeline'!$A$7:$A$130,0),1)</f>
        <v>10000</v>
      </c>
      <c r="G1617" s="32">
        <f>INDEX('Project Pipeline'!$B$8:$B$130,MATCH($B1617,'Project Pipeline'!$A$7:$A$130,0)+3,1)*12</f>
        <v>4800</v>
      </c>
      <c r="H1617" s="7">
        <f>(INDEX('Project Pipeline'!$B$8:$B$130,MATCH($B1617,'Project Pipeline'!$A$7:$A$130,0)+6,1)*INDEX('Project Pipeline'!$B$8:$B$130,MATCH($B1617,'Project Pipeline'!$A$7:$A$130,0)+13,1)+INDEX('Project Pipeline'!$B$8:$B$130,MATCH($B1617,'Project Pipeline'!$A$7:$A$130,0)+7,1)*(INDEX('Project Pipeline'!$B$8:$B$130,MATCH($B1617,'Project Pipeline'!$A$7:$A$130,0)+14,1)-INDEX('Project Pipeline'!$B$8:$B$130,MATCH($B1617,'Project Pipeline'!$A$7:$A$130,0)+13,1)))/INDEX('Project Pipeline'!$B$8:$B$130,MATCH($B1617,'Project Pipeline'!$A$7:$A$130,0)+14,1)</f>
        <v>0.75</v>
      </c>
      <c r="I1617" s="6">
        <f>INDEX('Project Pipeline'!$B$8:$B$130,MATCH($B1617,'Project Pipeline'!$A$7:$A$130,0)+13,1)</f>
        <v>57.680135957776329</v>
      </c>
      <c r="J1617" s="6">
        <f>INDEX('Project Pipeline'!$B$8:$B$130,MATCH($B1617,'Project Pipeline'!$A$7:$A$130,0)+14,1)</f>
        <v>60</v>
      </c>
    </row>
    <row r="1618" spans="1:10" x14ac:dyDescent="0.2">
      <c r="A1618" s="604">
        <f t="shared" si="232"/>
        <v>80</v>
      </c>
      <c r="B1618" s="604" t="s">
        <v>464</v>
      </c>
      <c r="C1618" s="2">
        <f t="shared" si="233"/>
        <v>10</v>
      </c>
      <c r="D1618" s="28" t="str">
        <f t="shared" si="230"/>
        <v>080-010</v>
      </c>
      <c r="E1618" s="604">
        <f t="shared" si="231"/>
        <v>55</v>
      </c>
      <c r="F1618" s="32">
        <f>INDEX('Project Pipeline'!$B$8:$B$130,MATCH($B1618,'Project Pipeline'!$A$7:$A$130,0),1)</f>
        <v>10000</v>
      </c>
      <c r="G1618" s="32">
        <f>INDEX('Project Pipeline'!$B$8:$B$130,MATCH($B1618,'Project Pipeline'!$A$7:$A$130,0)+3,1)*12</f>
        <v>4800</v>
      </c>
      <c r="H1618" s="7">
        <f>(INDEX('Project Pipeline'!$B$8:$B$130,MATCH($B1618,'Project Pipeline'!$A$7:$A$130,0)+6,1)*INDEX('Project Pipeline'!$B$8:$B$130,MATCH($B1618,'Project Pipeline'!$A$7:$A$130,0)+13,1)+INDEX('Project Pipeline'!$B$8:$B$130,MATCH($B1618,'Project Pipeline'!$A$7:$A$130,0)+7,1)*(INDEX('Project Pipeline'!$B$8:$B$130,MATCH($B1618,'Project Pipeline'!$A$7:$A$130,0)+14,1)-INDEX('Project Pipeline'!$B$8:$B$130,MATCH($B1618,'Project Pipeline'!$A$7:$A$130,0)+13,1)))/INDEX('Project Pipeline'!$B$8:$B$130,MATCH($B1618,'Project Pipeline'!$A$7:$A$130,0)+14,1)</f>
        <v>0.75</v>
      </c>
      <c r="I1618" s="6">
        <f>INDEX('Project Pipeline'!$B$8:$B$130,MATCH($B1618,'Project Pipeline'!$A$7:$A$130,0)+13,1)</f>
        <v>57.680135957776329</v>
      </c>
      <c r="J1618" s="6">
        <f>INDEX('Project Pipeline'!$B$8:$B$130,MATCH($B1618,'Project Pipeline'!$A$7:$A$130,0)+14,1)</f>
        <v>60</v>
      </c>
    </row>
    <row r="1619" spans="1:10" x14ac:dyDescent="0.2">
      <c r="A1619" s="604">
        <f t="shared" si="232"/>
        <v>80</v>
      </c>
      <c r="B1619" s="604" t="s">
        <v>464</v>
      </c>
      <c r="C1619" s="2">
        <f t="shared" si="233"/>
        <v>11</v>
      </c>
      <c r="D1619" s="28" t="str">
        <f t="shared" si="230"/>
        <v>080-011</v>
      </c>
      <c r="E1619" s="604">
        <f t="shared" si="231"/>
        <v>58</v>
      </c>
      <c r="F1619" s="32">
        <f>INDEX('Project Pipeline'!$B$8:$B$130,MATCH($B1619,'Project Pipeline'!$A$7:$A$130,0),1)</f>
        <v>10000</v>
      </c>
      <c r="G1619" s="32">
        <f>INDEX('Project Pipeline'!$B$8:$B$130,MATCH($B1619,'Project Pipeline'!$A$7:$A$130,0)+3,1)*12</f>
        <v>4800</v>
      </c>
      <c r="H1619" s="7">
        <f>(INDEX('Project Pipeline'!$B$8:$B$130,MATCH($B1619,'Project Pipeline'!$A$7:$A$130,0)+6,1)*INDEX('Project Pipeline'!$B$8:$B$130,MATCH($B1619,'Project Pipeline'!$A$7:$A$130,0)+13,1)+INDEX('Project Pipeline'!$B$8:$B$130,MATCH($B1619,'Project Pipeline'!$A$7:$A$130,0)+7,1)*(INDEX('Project Pipeline'!$B$8:$B$130,MATCH($B1619,'Project Pipeline'!$A$7:$A$130,0)+14,1)-INDEX('Project Pipeline'!$B$8:$B$130,MATCH($B1619,'Project Pipeline'!$A$7:$A$130,0)+13,1)))/INDEX('Project Pipeline'!$B$8:$B$130,MATCH($B1619,'Project Pipeline'!$A$7:$A$130,0)+14,1)</f>
        <v>0.75</v>
      </c>
      <c r="I1619" s="6">
        <f>INDEX('Project Pipeline'!$B$8:$B$130,MATCH($B1619,'Project Pipeline'!$A$7:$A$130,0)+13,1)</f>
        <v>57.680135957776329</v>
      </c>
      <c r="J1619" s="6">
        <f>INDEX('Project Pipeline'!$B$8:$B$130,MATCH($B1619,'Project Pipeline'!$A$7:$A$130,0)+14,1)</f>
        <v>60</v>
      </c>
    </row>
    <row r="1620" spans="1:10" x14ac:dyDescent="0.2">
      <c r="A1620" s="604">
        <f t="shared" si="232"/>
        <v>80</v>
      </c>
      <c r="B1620" s="604" t="s">
        <v>464</v>
      </c>
      <c r="C1620" s="2">
        <f t="shared" si="233"/>
        <v>12</v>
      </c>
      <c r="D1620" s="28" t="str">
        <f t="shared" si="230"/>
        <v>080-012</v>
      </c>
      <c r="E1620" s="604">
        <f t="shared" si="231"/>
        <v>61</v>
      </c>
      <c r="F1620" s="32">
        <f>INDEX('Project Pipeline'!$B$8:$B$130,MATCH($B1620,'Project Pipeline'!$A$7:$A$130,0),1)</f>
        <v>10000</v>
      </c>
      <c r="G1620" s="32">
        <f>INDEX('Project Pipeline'!$B$8:$B$130,MATCH($B1620,'Project Pipeline'!$A$7:$A$130,0)+3,1)*12</f>
        <v>4800</v>
      </c>
      <c r="H1620" s="7">
        <f>(INDEX('Project Pipeline'!$B$8:$B$130,MATCH($B1620,'Project Pipeline'!$A$7:$A$130,0)+6,1)*INDEX('Project Pipeline'!$B$8:$B$130,MATCH($B1620,'Project Pipeline'!$A$7:$A$130,0)+13,1)+INDEX('Project Pipeline'!$B$8:$B$130,MATCH($B1620,'Project Pipeline'!$A$7:$A$130,0)+7,1)*(INDEX('Project Pipeline'!$B$8:$B$130,MATCH($B1620,'Project Pipeline'!$A$7:$A$130,0)+14,1)-INDEX('Project Pipeline'!$B$8:$B$130,MATCH($B1620,'Project Pipeline'!$A$7:$A$130,0)+13,1)))/INDEX('Project Pipeline'!$B$8:$B$130,MATCH($B1620,'Project Pipeline'!$A$7:$A$130,0)+14,1)</f>
        <v>0.75</v>
      </c>
      <c r="I1620" s="6">
        <f>INDEX('Project Pipeline'!$B$8:$B$130,MATCH($B1620,'Project Pipeline'!$A$7:$A$130,0)+13,1)</f>
        <v>57.680135957776329</v>
      </c>
      <c r="J1620" s="6">
        <f>INDEX('Project Pipeline'!$B$8:$B$130,MATCH($B1620,'Project Pipeline'!$A$7:$A$130,0)+14,1)</f>
        <v>60</v>
      </c>
    </row>
    <row r="1621" spans="1:10" x14ac:dyDescent="0.2">
      <c r="A1621" s="604">
        <f t="shared" si="232"/>
        <v>80</v>
      </c>
      <c r="B1621" s="604" t="s">
        <v>14</v>
      </c>
      <c r="C1621" s="2">
        <f t="shared" si="233"/>
        <v>13</v>
      </c>
      <c r="D1621" s="28" t="str">
        <f t="shared" si="230"/>
        <v>080-013</v>
      </c>
      <c r="E1621" s="604">
        <f t="shared" si="231"/>
        <v>52</v>
      </c>
      <c r="F1621" s="32">
        <f>INDEX('Project Pipeline'!$B$8:$B$130,MATCH($B1621,'Project Pipeline'!$A$7:$A$130,0),1)</f>
        <v>2000</v>
      </c>
      <c r="G1621" s="32">
        <f>INDEX('Project Pipeline'!$B$8:$B$130,MATCH($B1621,'Project Pipeline'!$A$7:$A$130,0)+3,1)*12</f>
        <v>2400</v>
      </c>
      <c r="H1621" s="7">
        <f>(INDEX('Project Pipeline'!$B$8:$B$130,MATCH($B1621,'Project Pipeline'!$A$7:$A$130,0)+6,1)*INDEX('Project Pipeline'!$B$8:$B$130,MATCH($B1621,'Project Pipeline'!$A$7:$A$130,0)+13,1)+INDEX('Project Pipeline'!$B$8:$B$130,MATCH($B1621,'Project Pipeline'!$A$7:$A$130,0)+7,1)*(INDEX('Project Pipeline'!$B$8:$B$130,MATCH($B1621,'Project Pipeline'!$A$7:$A$130,0)+14,1)-INDEX('Project Pipeline'!$B$8:$B$130,MATCH($B1621,'Project Pipeline'!$A$7:$A$130,0)+13,1)))/INDEX('Project Pipeline'!$B$8:$B$130,MATCH($B1621,'Project Pipeline'!$A$7:$A$130,0)+14,1)</f>
        <v>0.75</v>
      </c>
      <c r="I1621" s="6">
        <f>INDEX('Project Pipeline'!$B$8:$B$130,MATCH($B1621,'Project Pipeline'!$A$7:$A$130,0)+13,1)</f>
        <v>21.124739598583997</v>
      </c>
      <c r="J1621" s="6">
        <f>INDEX('Project Pipeline'!$B$8:$B$130,MATCH($B1621,'Project Pipeline'!$A$7:$A$130,0)+14,1)</f>
        <v>60</v>
      </c>
    </row>
    <row r="1622" spans="1:10" x14ac:dyDescent="0.2">
      <c r="A1622" s="604">
        <f t="shared" si="232"/>
        <v>80</v>
      </c>
      <c r="B1622" s="604" t="s">
        <v>14</v>
      </c>
      <c r="C1622" s="2">
        <f t="shared" si="233"/>
        <v>14</v>
      </c>
      <c r="D1622" s="28" t="str">
        <f t="shared" si="230"/>
        <v>080-014</v>
      </c>
      <c r="E1622" s="604">
        <f t="shared" si="231"/>
        <v>54</v>
      </c>
      <c r="F1622" s="32">
        <f>INDEX('Project Pipeline'!$B$8:$B$130,MATCH($B1622,'Project Pipeline'!$A$7:$A$130,0),1)</f>
        <v>2000</v>
      </c>
      <c r="G1622" s="32">
        <f>INDEX('Project Pipeline'!$B$8:$B$130,MATCH($B1622,'Project Pipeline'!$A$7:$A$130,0)+3,1)*12</f>
        <v>2400</v>
      </c>
      <c r="H1622" s="7">
        <f>(INDEX('Project Pipeline'!$B$8:$B$130,MATCH($B1622,'Project Pipeline'!$A$7:$A$130,0)+6,1)*INDEX('Project Pipeline'!$B$8:$B$130,MATCH($B1622,'Project Pipeline'!$A$7:$A$130,0)+13,1)+INDEX('Project Pipeline'!$B$8:$B$130,MATCH($B1622,'Project Pipeline'!$A$7:$A$130,0)+7,1)*(INDEX('Project Pipeline'!$B$8:$B$130,MATCH($B1622,'Project Pipeline'!$A$7:$A$130,0)+14,1)-INDEX('Project Pipeline'!$B$8:$B$130,MATCH($B1622,'Project Pipeline'!$A$7:$A$130,0)+13,1)))/INDEX('Project Pipeline'!$B$8:$B$130,MATCH($B1622,'Project Pipeline'!$A$7:$A$130,0)+14,1)</f>
        <v>0.75</v>
      </c>
      <c r="I1622" s="6">
        <f>INDEX('Project Pipeline'!$B$8:$B$130,MATCH($B1622,'Project Pipeline'!$A$7:$A$130,0)+13,1)</f>
        <v>21.124739598583997</v>
      </c>
      <c r="J1622" s="6">
        <f>INDEX('Project Pipeline'!$B$8:$B$130,MATCH($B1622,'Project Pipeline'!$A$7:$A$130,0)+14,1)</f>
        <v>60</v>
      </c>
    </row>
    <row r="1623" spans="1:10" x14ac:dyDescent="0.2">
      <c r="A1623" s="604">
        <f t="shared" si="232"/>
        <v>80</v>
      </c>
      <c r="B1623" s="604" t="s">
        <v>14</v>
      </c>
      <c r="C1623" s="2">
        <f t="shared" si="233"/>
        <v>15</v>
      </c>
      <c r="D1623" s="28" t="str">
        <f t="shared" si="230"/>
        <v>080-015</v>
      </c>
      <c r="E1623" s="604">
        <f t="shared" si="231"/>
        <v>56</v>
      </c>
      <c r="F1623" s="32">
        <f>INDEX('Project Pipeline'!$B$8:$B$130,MATCH($B1623,'Project Pipeline'!$A$7:$A$130,0),1)</f>
        <v>2000</v>
      </c>
      <c r="G1623" s="32">
        <f>INDEX('Project Pipeline'!$B$8:$B$130,MATCH($B1623,'Project Pipeline'!$A$7:$A$130,0)+3,1)*12</f>
        <v>2400</v>
      </c>
      <c r="H1623" s="7">
        <f>(INDEX('Project Pipeline'!$B$8:$B$130,MATCH($B1623,'Project Pipeline'!$A$7:$A$130,0)+6,1)*INDEX('Project Pipeline'!$B$8:$B$130,MATCH($B1623,'Project Pipeline'!$A$7:$A$130,0)+13,1)+INDEX('Project Pipeline'!$B$8:$B$130,MATCH($B1623,'Project Pipeline'!$A$7:$A$130,0)+7,1)*(INDEX('Project Pipeline'!$B$8:$B$130,MATCH($B1623,'Project Pipeline'!$A$7:$A$130,0)+14,1)-INDEX('Project Pipeline'!$B$8:$B$130,MATCH($B1623,'Project Pipeline'!$A$7:$A$130,0)+13,1)))/INDEX('Project Pipeline'!$B$8:$B$130,MATCH($B1623,'Project Pipeline'!$A$7:$A$130,0)+14,1)</f>
        <v>0.75</v>
      </c>
      <c r="I1623" s="6">
        <f>INDEX('Project Pipeline'!$B$8:$B$130,MATCH($B1623,'Project Pipeline'!$A$7:$A$130,0)+13,1)</f>
        <v>21.124739598583997</v>
      </c>
      <c r="J1623" s="6">
        <f>INDEX('Project Pipeline'!$B$8:$B$130,MATCH($B1623,'Project Pipeline'!$A$7:$A$130,0)+14,1)</f>
        <v>60</v>
      </c>
    </row>
    <row r="1624" spans="1:10" x14ac:dyDescent="0.2">
      <c r="A1624" s="604">
        <f t="shared" si="232"/>
        <v>80</v>
      </c>
      <c r="B1624" s="604" t="s">
        <v>14</v>
      </c>
      <c r="C1624" s="2">
        <f t="shared" si="233"/>
        <v>16</v>
      </c>
      <c r="D1624" s="28" t="str">
        <f t="shared" si="230"/>
        <v>080-016</v>
      </c>
      <c r="E1624" s="604">
        <f t="shared" si="231"/>
        <v>58</v>
      </c>
      <c r="F1624" s="32">
        <f>INDEX('Project Pipeline'!$B$8:$B$130,MATCH($B1624,'Project Pipeline'!$A$7:$A$130,0),1)</f>
        <v>2000</v>
      </c>
      <c r="G1624" s="32">
        <f>INDEX('Project Pipeline'!$B$8:$B$130,MATCH($B1624,'Project Pipeline'!$A$7:$A$130,0)+3,1)*12</f>
        <v>2400</v>
      </c>
      <c r="H1624" s="7">
        <f>(INDEX('Project Pipeline'!$B$8:$B$130,MATCH($B1624,'Project Pipeline'!$A$7:$A$130,0)+6,1)*INDEX('Project Pipeline'!$B$8:$B$130,MATCH($B1624,'Project Pipeline'!$A$7:$A$130,0)+13,1)+INDEX('Project Pipeline'!$B$8:$B$130,MATCH($B1624,'Project Pipeline'!$A$7:$A$130,0)+7,1)*(INDEX('Project Pipeline'!$B$8:$B$130,MATCH($B1624,'Project Pipeline'!$A$7:$A$130,0)+14,1)-INDEX('Project Pipeline'!$B$8:$B$130,MATCH($B1624,'Project Pipeline'!$A$7:$A$130,0)+13,1)))/INDEX('Project Pipeline'!$B$8:$B$130,MATCH($B1624,'Project Pipeline'!$A$7:$A$130,0)+14,1)</f>
        <v>0.75</v>
      </c>
      <c r="I1624" s="6">
        <f>INDEX('Project Pipeline'!$B$8:$B$130,MATCH($B1624,'Project Pipeline'!$A$7:$A$130,0)+13,1)</f>
        <v>21.124739598583997</v>
      </c>
      <c r="J1624" s="6">
        <f>INDEX('Project Pipeline'!$B$8:$B$130,MATCH($B1624,'Project Pipeline'!$A$7:$A$130,0)+14,1)</f>
        <v>60</v>
      </c>
    </row>
    <row r="1625" spans="1:10" x14ac:dyDescent="0.2">
      <c r="A1625" s="604">
        <f t="shared" si="232"/>
        <v>80</v>
      </c>
      <c r="B1625" s="604" t="s">
        <v>14</v>
      </c>
      <c r="C1625" s="2">
        <f t="shared" si="233"/>
        <v>17</v>
      </c>
      <c r="D1625" s="28" t="str">
        <f t="shared" si="230"/>
        <v>080-017</v>
      </c>
      <c r="E1625" s="604">
        <f t="shared" si="231"/>
        <v>60</v>
      </c>
      <c r="F1625" s="32">
        <f>INDEX('Project Pipeline'!$B$8:$B$130,MATCH($B1625,'Project Pipeline'!$A$7:$A$130,0),1)</f>
        <v>2000</v>
      </c>
      <c r="G1625" s="32">
        <f>INDEX('Project Pipeline'!$B$8:$B$130,MATCH($B1625,'Project Pipeline'!$A$7:$A$130,0)+3,1)*12</f>
        <v>2400</v>
      </c>
      <c r="H1625" s="7">
        <f>(INDEX('Project Pipeline'!$B$8:$B$130,MATCH($B1625,'Project Pipeline'!$A$7:$A$130,0)+6,1)*INDEX('Project Pipeline'!$B$8:$B$130,MATCH($B1625,'Project Pipeline'!$A$7:$A$130,0)+13,1)+INDEX('Project Pipeline'!$B$8:$B$130,MATCH($B1625,'Project Pipeline'!$A$7:$A$130,0)+7,1)*(INDEX('Project Pipeline'!$B$8:$B$130,MATCH($B1625,'Project Pipeline'!$A$7:$A$130,0)+14,1)-INDEX('Project Pipeline'!$B$8:$B$130,MATCH($B1625,'Project Pipeline'!$A$7:$A$130,0)+13,1)))/INDEX('Project Pipeline'!$B$8:$B$130,MATCH($B1625,'Project Pipeline'!$A$7:$A$130,0)+14,1)</f>
        <v>0.75</v>
      </c>
      <c r="I1625" s="6">
        <f>INDEX('Project Pipeline'!$B$8:$B$130,MATCH($B1625,'Project Pipeline'!$A$7:$A$130,0)+13,1)</f>
        <v>21.124739598583997</v>
      </c>
      <c r="J1625" s="6">
        <f>INDEX('Project Pipeline'!$B$8:$B$130,MATCH($B1625,'Project Pipeline'!$A$7:$A$130,0)+14,1)</f>
        <v>60</v>
      </c>
    </row>
    <row r="1626" spans="1:10" x14ac:dyDescent="0.2">
      <c r="A1626" s="604">
        <f t="shared" si="232"/>
        <v>80</v>
      </c>
      <c r="B1626" s="604" t="s">
        <v>14</v>
      </c>
      <c r="C1626" s="2">
        <f t="shared" si="233"/>
        <v>18</v>
      </c>
      <c r="D1626" s="28" t="str">
        <f t="shared" si="230"/>
        <v>080-018</v>
      </c>
      <c r="E1626" s="604">
        <f t="shared" si="231"/>
        <v>62</v>
      </c>
      <c r="F1626" s="32">
        <f>INDEX('Project Pipeline'!$B$8:$B$130,MATCH($B1626,'Project Pipeline'!$A$7:$A$130,0),1)</f>
        <v>2000</v>
      </c>
      <c r="G1626" s="32">
        <f>INDEX('Project Pipeline'!$B$8:$B$130,MATCH($B1626,'Project Pipeline'!$A$7:$A$130,0)+3,1)*12</f>
        <v>2400</v>
      </c>
      <c r="H1626" s="7">
        <f>(INDEX('Project Pipeline'!$B$8:$B$130,MATCH($B1626,'Project Pipeline'!$A$7:$A$130,0)+6,1)*INDEX('Project Pipeline'!$B$8:$B$130,MATCH($B1626,'Project Pipeline'!$A$7:$A$130,0)+13,1)+INDEX('Project Pipeline'!$B$8:$B$130,MATCH($B1626,'Project Pipeline'!$A$7:$A$130,0)+7,1)*(INDEX('Project Pipeline'!$B$8:$B$130,MATCH($B1626,'Project Pipeline'!$A$7:$A$130,0)+14,1)-INDEX('Project Pipeline'!$B$8:$B$130,MATCH($B1626,'Project Pipeline'!$A$7:$A$130,0)+13,1)))/INDEX('Project Pipeline'!$B$8:$B$130,MATCH($B1626,'Project Pipeline'!$A$7:$A$130,0)+14,1)</f>
        <v>0.75</v>
      </c>
      <c r="I1626" s="6">
        <f>INDEX('Project Pipeline'!$B$8:$B$130,MATCH($B1626,'Project Pipeline'!$A$7:$A$130,0)+13,1)</f>
        <v>21.124739598583997</v>
      </c>
      <c r="J1626" s="6">
        <f>INDEX('Project Pipeline'!$B$8:$B$130,MATCH($B1626,'Project Pipeline'!$A$7:$A$130,0)+14,1)</f>
        <v>60</v>
      </c>
    </row>
    <row r="1627" spans="1:10" x14ac:dyDescent="0.2">
      <c r="A1627" s="604">
        <f t="shared" si="232"/>
        <v>80</v>
      </c>
      <c r="B1627" s="604" t="s">
        <v>41</v>
      </c>
      <c r="C1627" s="2">
        <f t="shared" si="233"/>
        <v>19</v>
      </c>
      <c r="D1627" s="28" t="str">
        <f t="shared" si="230"/>
        <v>080-019</v>
      </c>
      <c r="E1627" s="604">
        <f t="shared" si="231"/>
        <v>56</v>
      </c>
      <c r="F1627" s="32">
        <f>INDEX('Project Pipeline'!$B$8:$B$130,MATCH($B1627,'Project Pipeline'!$A$7:$A$130,0),1)</f>
        <v>25000</v>
      </c>
      <c r="G1627" s="32">
        <f>INDEX('Project Pipeline'!$B$8:$B$130,MATCH($B1627,'Project Pipeline'!$A$7:$A$130,0)+3,1)*12</f>
        <v>24000</v>
      </c>
      <c r="H1627" s="7">
        <f>(INDEX('Project Pipeline'!$B$8:$B$130,MATCH($B1627,'Project Pipeline'!$A$7:$A$130,0)+6,1)*INDEX('Project Pipeline'!$B$8:$B$130,MATCH($B1627,'Project Pipeline'!$A$7:$A$130,0)+13,1)+INDEX('Project Pipeline'!$B$8:$B$130,MATCH($B1627,'Project Pipeline'!$A$7:$A$130,0)+7,1)*(INDEX('Project Pipeline'!$B$8:$B$130,MATCH($B1627,'Project Pipeline'!$A$7:$A$130,0)+14,1)-INDEX('Project Pipeline'!$B$8:$B$130,MATCH($B1627,'Project Pipeline'!$A$7:$A$130,0)+13,1)))/INDEX('Project Pipeline'!$B$8:$B$130,MATCH($B1627,'Project Pipeline'!$A$7:$A$130,0)+14,1)</f>
        <v>0.74999999999999989</v>
      </c>
      <c r="I1627" s="6">
        <f>INDEX('Project Pipeline'!$B$8:$B$130,MATCH($B1627,'Project Pipeline'!$A$7:$A$130,0)+13,1)</f>
        <v>26.772988721793375</v>
      </c>
      <c r="J1627" s="6">
        <f>INDEX('Project Pipeline'!$B$8:$B$130,MATCH($B1627,'Project Pipeline'!$A$7:$A$130,0)+14,1)</f>
        <v>120</v>
      </c>
    </row>
    <row r="1628" spans="1:10" x14ac:dyDescent="0.2">
      <c r="A1628" s="604">
        <f t="shared" si="232"/>
        <v>80</v>
      </c>
      <c r="B1628" s="604" t="s">
        <v>41</v>
      </c>
      <c r="C1628" s="2">
        <f t="shared" si="233"/>
        <v>20</v>
      </c>
      <c r="D1628" s="28" t="str">
        <f t="shared" si="230"/>
        <v>080-020</v>
      </c>
      <c r="E1628" s="604">
        <f t="shared" si="231"/>
        <v>62</v>
      </c>
      <c r="F1628" s="32">
        <f>INDEX('Project Pipeline'!$B$8:$B$130,MATCH($B1628,'Project Pipeline'!$A$7:$A$130,0),1)</f>
        <v>25000</v>
      </c>
      <c r="G1628" s="32">
        <f>INDEX('Project Pipeline'!$B$8:$B$130,MATCH($B1628,'Project Pipeline'!$A$7:$A$130,0)+3,1)*12</f>
        <v>24000</v>
      </c>
      <c r="H1628" s="7">
        <f>(INDEX('Project Pipeline'!$B$8:$B$130,MATCH($B1628,'Project Pipeline'!$A$7:$A$130,0)+6,1)*INDEX('Project Pipeline'!$B$8:$B$130,MATCH($B1628,'Project Pipeline'!$A$7:$A$130,0)+13,1)+INDEX('Project Pipeline'!$B$8:$B$130,MATCH($B1628,'Project Pipeline'!$A$7:$A$130,0)+7,1)*(INDEX('Project Pipeline'!$B$8:$B$130,MATCH($B1628,'Project Pipeline'!$A$7:$A$130,0)+14,1)-INDEX('Project Pipeline'!$B$8:$B$130,MATCH($B1628,'Project Pipeline'!$A$7:$A$130,0)+13,1)))/INDEX('Project Pipeline'!$B$8:$B$130,MATCH($B1628,'Project Pipeline'!$A$7:$A$130,0)+14,1)</f>
        <v>0.74999999999999989</v>
      </c>
      <c r="I1628" s="6">
        <f>INDEX('Project Pipeline'!$B$8:$B$130,MATCH($B1628,'Project Pipeline'!$A$7:$A$130,0)+13,1)</f>
        <v>26.772988721793375</v>
      </c>
      <c r="J1628" s="6">
        <f>INDEX('Project Pipeline'!$B$8:$B$130,MATCH($B1628,'Project Pipeline'!$A$7:$A$130,0)+14,1)</f>
        <v>120</v>
      </c>
    </row>
    <row r="1629" spans="1:10" x14ac:dyDescent="0.2">
      <c r="A1629" s="604">
        <f>A1609+1</f>
        <v>81</v>
      </c>
      <c r="B1629" s="604" t="s">
        <v>15</v>
      </c>
      <c r="C1629" s="2">
        <v>1</v>
      </c>
      <c r="D1629" s="28" t="str">
        <f t="shared" si="230"/>
        <v>081-001</v>
      </c>
      <c r="E1629" s="604">
        <f>E1609</f>
        <v>50</v>
      </c>
      <c r="F1629" s="32">
        <f>INDEX('Project Pipeline'!$B$8:$B$130,MATCH($B1629,'Project Pipeline'!$A$7:$A$130,0),1)</f>
        <v>15000</v>
      </c>
      <c r="G1629" s="32">
        <f>INDEX('Project Pipeline'!$B$8:$B$130,MATCH($B1629,'Project Pipeline'!$A$7:$A$130,0)+3,1)*12</f>
        <v>6000</v>
      </c>
      <c r="H1629" s="7">
        <f>(INDEX('Project Pipeline'!$B$8:$B$130,MATCH($B1629,'Project Pipeline'!$A$7:$A$130,0)+6,1)*INDEX('Project Pipeline'!$B$8:$B$130,MATCH($B1629,'Project Pipeline'!$A$7:$A$130,0)+13,1)+INDEX('Project Pipeline'!$B$8:$B$130,MATCH($B1629,'Project Pipeline'!$A$7:$A$130,0)+7,1)*(INDEX('Project Pipeline'!$B$8:$B$130,MATCH($B1629,'Project Pipeline'!$A$7:$A$130,0)+14,1)-INDEX('Project Pipeline'!$B$8:$B$130,MATCH($B1629,'Project Pipeline'!$A$7:$A$130,0)+13,1)))/INDEX('Project Pipeline'!$B$8:$B$130,MATCH($B1629,'Project Pipeline'!$A$7:$A$130,0)+14,1)</f>
        <v>0.75</v>
      </c>
      <c r="I1629" s="6">
        <f>INDEX('Project Pipeline'!$B$8:$B$130,MATCH($B1629,'Project Pipeline'!$A$7:$A$130,0)+13,1)</f>
        <v>71.513178015521419</v>
      </c>
      <c r="J1629" s="6">
        <f>INDEX('Project Pipeline'!$B$8:$B$130,MATCH($B1629,'Project Pipeline'!$A$7:$A$130,0)+14,1)</f>
        <v>96</v>
      </c>
    </row>
    <row r="1630" spans="1:10" x14ac:dyDescent="0.2">
      <c r="A1630" s="604">
        <f t="shared" ref="A1630:A1648" si="234">A1610+1</f>
        <v>81</v>
      </c>
      <c r="B1630" s="604" t="s">
        <v>15</v>
      </c>
      <c r="C1630" s="2">
        <f t="shared" ref="C1630:C1648" si="235">C1629+1</f>
        <v>2</v>
      </c>
      <c r="D1630" s="28" t="str">
        <f t="shared" si="230"/>
        <v>081-002</v>
      </c>
      <c r="E1630" s="604">
        <f t="shared" ref="E1630:E1693" si="236">E1610</f>
        <v>54</v>
      </c>
      <c r="F1630" s="32">
        <f>INDEX('Project Pipeline'!$B$8:$B$130,MATCH($B1630,'Project Pipeline'!$A$7:$A$130,0),1)</f>
        <v>15000</v>
      </c>
      <c r="G1630" s="32">
        <f>INDEX('Project Pipeline'!$B$8:$B$130,MATCH($B1630,'Project Pipeline'!$A$7:$A$130,0)+3,1)*12</f>
        <v>6000</v>
      </c>
      <c r="H1630" s="7">
        <f>(INDEX('Project Pipeline'!$B$8:$B$130,MATCH($B1630,'Project Pipeline'!$A$7:$A$130,0)+6,1)*INDEX('Project Pipeline'!$B$8:$B$130,MATCH($B1630,'Project Pipeline'!$A$7:$A$130,0)+13,1)+INDEX('Project Pipeline'!$B$8:$B$130,MATCH($B1630,'Project Pipeline'!$A$7:$A$130,0)+7,1)*(INDEX('Project Pipeline'!$B$8:$B$130,MATCH($B1630,'Project Pipeline'!$A$7:$A$130,0)+14,1)-INDEX('Project Pipeline'!$B$8:$B$130,MATCH($B1630,'Project Pipeline'!$A$7:$A$130,0)+13,1)))/INDEX('Project Pipeline'!$B$8:$B$130,MATCH($B1630,'Project Pipeline'!$A$7:$A$130,0)+14,1)</f>
        <v>0.75</v>
      </c>
      <c r="I1630" s="6">
        <f>INDEX('Project Pipeline'!$B$8:$B$130,MATCH($B1630,'Project Pipeline'!$A$7:$A$130,0)+13,1)</f>
        <v>71.513178015521419</v>
      </c>
      <c r="J1630" s="6">
        <f>INDEX('Project Pipeline'!$B$8:$B$130,MATCH($B1630,'Project Pipeline'!$A$7:$A$130,0)+14,1)</f>
        <v>96</v>
      </c>
    </row>
    <row r="1631" spans="1:10" x14ac:dyDescent="0.2">
      <c r="A1631" s="604">
        <f t="shared" si="234"/>
        <v>81</v>
      </c>
      <c r="B1631" s="604" t="s">
        <v>15</v>
      </c>
      <c r="C1631" s="2">
        <f t="shared" si="235"/>
        <v>3</v>
      </c>
      <c r="D1631" s="28" t="str">
        <f t="shared" si="230"/>
        <v>081-003</v>
      </c>
      <c r="E1631" s="604">
        <f t="shared" si="236"/>
        <v>57</v>
      </c>
      <c r="F1631" s="32">
        <f>INDEX('Project Pipeline'!$B$8:$B$130,MATCH($B1631,'Project Pipeline'!$A$7:$A$130,0),1)</f>
        <v>15000</v>
      </c>
      <c r="G1631" s="32">
        <f>INDEX('Project Pipeline'!$B$8:$B$130,MATCH($B1631,'Project Pipeline'!$A$7:$A$130,0)+3,1)*12</f>
        <v>6000</v>
      </c>
      <c r="H1631" s="7">
        <f>(INDEX('Project Pipeline'!$B$8:$B$130,MATCH($B1631,'Project Pipeline'!$A$7:$A$130,0)+6,1)*INDEX('Project Pipeline'!$B$8:$B$130,MATCH($B1631,'Project Pipeline'!$A$7:$A$130,0)+13,1)+INDEX('Project Pipeline'!$B$8:$B$130,MATCH($B1631,'Project Pipeline'!$A$7:$A$130,0)+7,1)*(INDEX('Project Pipeline'!$B$8:$B$130,MATCH($B1631,'Project Pipeline'!$A$7:$A$130,0)+14,1)-INDEX('Project Pipeline'!$B$8:$B$130,MATCH($B1631,'Project Pipeline'!$A$7:$A$130,0)+13,1)))/INDEX('Project Pipeline'!$B$8:$B$130,MATCH($B1631,'Project Pipeline'!$A$7:$A$130,0)+14,1)</f>
        <v>0.75</v>
      </c>
      <c r="I1631" s="6">
        <f>INDEX('Project Pipeline'!$B$8:$B$130,MATCH($B1631,'Project Pipeline'!$A$7:$A$130,0)+13,1)</f>
        <v>71.513178015521419</v>
      </c>
      <c r="J1631" s="6">
        <f>INDEX('Project Pipeline'!$B$8:$B$130,MATCH($B1631,'Project Pipeline'!$A$7:$A$130,0)+14,1)</f>
        <v>96</v>
      </c>
    </row>
    <row r="1632" spans="1:10" x14ac:dyDescent="0.2">
      <c r="A1632" s="604">
        <f t="shared" si="234"/>
        <v>81</v>
      </c>
      <c r="B1632" s="604" t="s">
        <v>15</v>
      </c>
      <c r="C1632" s="2">
        <f t="shared" si="235"/>
        <v>4</v>
      </c>
      <c r="D1632" s="28" t="str">
        <f t="shared" si="230"/>
        <v>081-004</v>
      </c>
      <c r="E1632" s="604">
        <f t="shared" si="236"/>
        <v>59</v>
      </c>
      <c r="F1632" s="32">
        <f>INDEX('Project Pipeline'!$B$8:$B$130,MATCH($B1632,'Project Pipeline'!$A$7:$A$130,0),1)</f>
        <v>15000</v>
      </c>
      <c r="G1632" s="32">
        <f>INDEX('Project Pipeline'!$B$8:$B$130,MATCH($B1632,'Project Pipeline'!$A$7:$A$130,0)+3,1)*12</f>
        <v>6000</v>
      </c>
      <c r="H1632" s="7">
        <f>(INDEX('Project Pipeline'!$B$8:$B$130,MATCH($B1632,'Project Pipeline'!$A$7:$A$130,0)+6,1)*INDEX('Project Pipeline'!$B$8:$B$130,MATCH($B1632,'Project Pipeline'!$A$7:$A$130,0)+13,1)+INDEX('Project Pipeline'!$B$8:$B$130,MATCH($B1632,'Project Pipeline'!$A$7:$A$130,0)+7,1)*(INDEX('Project Pipeline'!$B$8:$B$130,MATCH($B1632,'Project Pipeline'!$A$7:$A$130,0)+14,1)-INDEX('Project Pipeline'!$B$8:$B$130,MATCH($B1632,'Project Pipeline'!$A$7:$A$130,0)+13,1)))/INDEX('Project Pipeline'!$B$8:$B$130,MATCH($B1632,'Project Pipeline'!$A$7:$A$130,0)+14,1)</f>
        <v>0.75</v>
      </c>
      <c r="I1632" s="6">
        <f>INDEX('Project Pipeline'!$B$8:$B$130,MATCH($B1632,'Project Pipeline'!$A$7:$A$130,0)+13,1)</f>
        <v>71.513178015521419</v>
      </c>
      <c r="J1632" s="6">
        <f>INDEX('Project Pipeline'!$B$8:$B$130,MATCH($B1632,'Project Pipeline'!$A$7:$A$130,0)+14,1)</f>
        <v>96</v>
      </c>
    </row>
    <row r="1633" spans="1:10" x14ac:dyDescent="0.2">
      <c r="A1633" s="604">
        <f t="shared" si="234"/>
        <v>81</v>
      </c>
      <c r="B1633" s="604" t="s">
        <v>463</v>
      </c>
      <c r="C1633" s="2">
        <f t="shared" si="235"/>
        <v>5</v>
      </c>
      <c r="D1633" s="28" t="str">
        <f t="shared" si="230"/>
        <v>081-005</v>
      </c>
      <c r="E1633" s="604">
        <f t="shared" si="236"/>
        <v>60</v>
      </c>
      <c r="F1633" s="32">
        <f>INDEX('Project Pipeline'!$B$8:$B$130,MATCH($B1633,'Project Pipeline'!$A$7:$A$130,0),1)</f>
        <v>20000</v>
      </c>
      <c r="G1633" s="32">
        <f>INDEX('Project Pipeline'!$B$8:$B$130,MATCH($B1633,'Project Pipeline'!$A$7:$A$130,0)+3,1)*12</f>
        <v>30000</v>
      </c>
      <c r="H1633" s="7">
        <f>(INDEX('Project Pipeline'!$B$8:$B$130,MATCH($B1633,'Project Pipeline'!$A$7:$A$130,0)+6,1)*INDEX('Project Pipeline'!$B$8:$B$130,MATCH($B1633,'Project Pipeline'!$A$7:$A$130,0)+13,1)+INDEX('Project Pipeline'!$B$8:$B$130,MATCH($B1633,'Project Pipeline'!$A$7:$A$130,0)+7,1)*(INDEX('Project Pipeline'!$B$8:$B$130,MATCH($B1633,'Project Pipeline'!$A$7:$A$130,0)+14,1)-INDEX('Project Pipeline'!$B$8:$B$130,MATCH($B1633,'Project Pipeline'!$A$7:$A$130,0)+13,1)))/INDEX('Project Pipeline'!$B$8:$B$130,MATCH($B1633,'Project Pipeline'!$A$7:$A$130,0)+14,1)</f>
        <v>0.75</v>
      </c>
      <c r="I1633" s="6">
        <f>INDEX('Project Pipeline'!$B$8:$B$130,MATCH($B1633,'Project Pipeline'!$A$7:$A$130,0)+13,1)</f>
        <v>28.691659673197091</v>
      </c>
      <c r="J1633" s="6">
        <f>INDEX('Project Pipeline'!$B$8:$B$130,MATCH($B1633,'Project Pipeline'!$A$7:$A$130,0)+14,1)</f>
        <v>60</v>
      </c>
    </row>
    <row r="1634" spans="1:10" x14ac:dyDescent="0.2">
      <c r="A1634" s="604">
        <f t="shared" si="234"/>
        <v>81</v>
      </c>
      <c r="B1634" s="604" t="s">
        <v>463</v>
      </c>
      <c r="C1634" s="2">
        <f t="shared" si="235"/>
        <v>6</v>
      </c>
      <c r="D1634" s="28" t="str">
        <f t="shared" si="230"/>
        <v>081-006</v>
      </c>
      <c r="E1634" s="604">
        <f t="shared" si="236"/>
        <v>60</v>
      </c>
      <c r="F1634" s="32">
        <f>INDEX('Project Pipeline'!$B$8:$B$130,MATCH($B1634,'Project Pipeline'!$A$7:$A$130,0),1)</f>
        <v>20000</v>
      </c>
      <c r="G1634" s="32">
        <f>INDEX('Project Pipeline'!$B$8:$B$130,MATCH($B1634,'Project Pipeline'!$A$7:$A$130,0)+3,1)*12</f>
        <v>30000</v>
      </c>
      <c r="H1634" s="7">
        <f>(INDEX('Project Pipeline'!$B$8:$B$130,MATCH($B1634,'Project Pipeline'!$A$7:$A$130,0)+6,1)*INDEX('Project Pipeline'!$B$8:$B$130,MATCH($B1634,'Project Pipeline'!$A$7:$A$130,0)+13,1)+INDEX('Project Pipeline'!$B$8:$B$130,MATCH($B1634,'Project Pipeline'!$A$7:$A$130,0)+7,1)*(INDEX('Project Pipeline'!$B$8:$B$130,MATCH($B1634,'Project Pipeline'!$A$7:$A$130,0)+14,1)-INDEX('Project Pipeline'!$B$8:$B$130,MATCH($B1634,'Project Pipeline'!$A$7:$A$130,0)+13,1)))/INDEX('Project Pipeline'!$B$8:$B$130,MATCH($B1634,'Project Pipeline'!$A$7:$A$130,0)+14,1)</f>
        <v>0.75</v>
      </c>
      <c r="I1634" s="6">
        <f>INDEX('Project Pipeline'!$B$8:$B$130,MATCH($B1634,'Project Pipeline'!$A$7:$A$130,0)+13,1)</f>
        <v>28.691659673197091</v>
      </c>
      <c r="J1634" s="6">
        <f>INDEX('Project Pipeline'!$B$8:$B$130,MATCH($B1634,'Project Pipeline'!$A$7:$A$130,0)+14,1)</f>
        <v>60</v>
      </c>
    </row>
    <row r="1635" spans="1:10" x14ac:dyDescent="0.2">
      <c r="A1635" s="604">
        <f t="shared" si="234"/>
        <v>81</v>
      </c>
      <c r="B1635" s="604" t="s">
        <v>463</v>
      </c>
      <c r="C1635" s="2">
        <f t="shared" si="235"/>
        <v>7</v>
      </c>
      <c r="D1635" s="28" t="str">
        <f t="shared" si="230"/>
        <v>081-007</v>
      </c>
      <c r="E1635" s="604">
        <f t="shared" si="236"/>
        <v>61</v>
      </c>
      <c r="F1635" s="32">
        <f>INDEX('Project Pipeline'!$B$8:$B$130,MATCH($B1635,'Project Pipeline'!$A$7:$A$130,0),1)</f>
        <v>20000</v>
      </c>
      <c r="G1635" s="32">
        <f>INDEX('Project Pipeline'!$B$8:$B$130,MATCH($B1635,'Project Pipeline'!$A$7:$A$130,0)+3,1)*12</f>
        <v>30000</v>
      </c>
      <c r="H1635" s="7">
        <f>(INDEX('Project Pipeline'!$B$8:$B$130,MATCH($B1635,'Project Pipeline'!$A$7:$A$130,0)+6,1)*INDEX('Project Pipeline'!$B$8:$B$130,MATCH($B1635,'Project Pipeline'!$A$7:$A$130,0)+13,1)+INDEX('Project Pipeline'!$B$8:$B$130,MATCH($B1635,'Project Pipeline'!$A$7:$A$130,0)+7,1)*(INDEX('Project Pipeline'!$B$8:$B$130,MATCH($B1635,'Project Pipeline'!$A$7:$A$130,0)+14,1)-INDEX('Project Pipeline'!$B$8:$B$130,MATCH($B1635,'Project Pipeline'!$A$7:$A$130,0)+13,1)))/INDEX('Project Pipeline'!$B$8:$B$130,MATCH($B1635,'Project Pipeline'!$A$7:$A$130,0)+14,1)</f>
        <v>0.75</v>
      </c>
      <c r="I1635" s="6">
        <f>INDEX('Project Pipeline'!$B$8:$B$130,MATCH($B1635,'Project Pipeline'!$A$7:$A$130,0)+13,1)</f>
        <v>28.691659673197091</v>
      </c>
      <c r="J1635" s="6">
        <f>INDEX('Project Pipeline'!$B$8:$B$130,MATCH($B1635,'Project Pipeline'!$A$7:$A$130,0)+14,1)</f>
        <v>60</v>
      </c>
    </row>
    <row r="1636" spans="1:10" x14ac:dyDescent="0.2">
      <c r="A1636" s="604">
        <f t="shared" si="234"/>
        <v>81</v>
      </c>
      <c r="B1636" s="604" t="s">
        <v>463</v>
      </c>
      <c r="C1636" s="2">
        <f t="shared" si="235"/>
        <v>8</v>
      </c>
      <c r="D1636" s="28" t="str">
        <f t="shared" si="230"/>
        <v>081-008</v>
      </c>
      <c r="E1636" s="604">
        <f t="shared" si="236"/>
        <v>61</v>
      </c>
      <c r="F1636" s="32">
        <f>INDEX('Project Pipeline'!$B$8:$B$130,MATCH($B1636,'Project Pipeline'!$A$7:$A$130,0),1)</f>
        <v>20000</v>
      </c>
      <c r="G1636" s="32">
        <f>INDEX('Project Pipeline'!$B$8:$B$130,MATCH($B1636,'Project Pipeline'!$A$7:$A$130,0)+3,1)*12</f>
        <v>30000</v>
      </c>
      <c r="H1636" s="7">
        <f>(INDEX('Project Pipeline'!$B$8:$B$130,MATCH($B1636,'Project Pipeline'!$A$7:$A$130,0)+6,1)*INDEX('Project Pipeline'!$B$8:$B$130,MATCH($B1636,'Project Pipeline'!$A$7:$A$130,0)+13,1)+INDEX('Project Pipeline'!$B$8:$B$130,MATCH($B1636,'Project Pipeline'!$A$7:$A$130,0)+7,1)*(INDEX('Project Pipeline'!$B$8:$B$130,MATCH($B1636,'Project Pipeline'!$A$7:$A$130,0)+14,1)-INDEX('Project Pipeline'!$B$8:$B$130,MATCH($B1636,'Project Pipeline'!$A$7:$A$130,0)+13,1)))/INDEX('Project Pipeline'!$B$8:$B$130,MATCH($B1636,'Project Pipeline'!$A$7:$A$130,0)+14,1)</f>
        <v>0.75</v>
      </c>
      <c r="I1636" s="6">
        <f>INDEX('Project Pipeline'!$B$8:$B$130,MATCH($B1636,'Project Pipeline'!$A$7:$A$130,0)+13,1)</f>
        <v>28.691659673197091</v>
      </c>
      <c r="J1636" s="6">
        <f>INDEX('Project Pipeline'!$B$8:$B$130,MATCH($B1636,'Project Pipeline'!$A$7:$A$130,0)+14,1)</f>
        <v>60</v>
      </c>
    </row>
    <row r="1637" spans="1:10" x14ac:dyDescent="0.2">
      <c r="A1637" s="604">
        <f t="shared" si="234"/>
        <v>81</v>
      </c>
      <c r="B1637" s="604" t="s">
        <v>464</v>
      </c>
      <c r="C1637" s="2">
        <f t="shared" si="235"/>
        <v>9</v>
      </c>
      <c r="D1637" s="28" t="str">
        <f t="shared" si="230"/>
        <v>081-009</v>
      </c>
      <c r="E1637" s="604">
        <f t="shared" si="236"/>
        <v>52</v>
      </c>
      <c r="F1637" s="32">
        <f>INDEX('Project Pipeline'!$B$8:$B$130,MATCH($B1637,'Project Pipeline'!$A$7:$A$130,0),1)</f>
        <v>10000</v>
      </c>
      <c r="G1637" s="32">
        <f>INDEX('Project Pipeline'!$B$8:$B$130,MATCH($B1637,'Project Pipeline'!$A$7:$A$130,0)+3,1)*12</f>
        <v>4800</v>
      </c>
      <c r="H1637" s="7">
        <f>(INDEX('Project Pipeline'!$B$8:$B$130,MATCH($B1637,'Project Pipeline'!$A$7:$A$130,0)+6,1)*INDEX('Project Pipeline'!$B$8:$B$130,MATCH($B1637,'Project Pipeline'!$A$7:$A$130,0)+13,1)+INDEX('Project Pipeline'!$B$8:$B$130,MATCH($B1637,'Project Pipeline'!$A$7:$A$130,0)+7,1)*(INDEX('Project Pipeline'!$B$8:$B$130,MATCH($B1637,'Project Pipeline'!$A$7:$A$130,0)+14,1)-INDEX('Project Pipeline'!$B$8:$B$130,MATCH($B1637,'Project Pipeline'!$A$7:$A$130,0)+13,1)))/INDEX('Project Pipeline'!$B$8:$B$130,MATCH($B1637,'Project Pipeline'!$A$7:$A$130,0)+14,1)</f>
        <v>0.75</v>
      </c>
      <c r="I1637" s="6">
        <f>INDEX('Project Pipeline'!$B$8:$B$130,MATCH($B1637,'Project Pipeline'!$A$7:$A$130,0)+13,1)</f>
        <v>57.680135957776329</v>
      </c>
      <c r="J1637" s="6">
        <f>INDEX('Project Pipeline'!$B$8:$B$130,MATCH($B1637,'Project Pipeline'!$A$7:$A$130,0)+14,1)</f>
        <v>60</v>
      </c>
    </row>
    <row r="1638" spans="1:10" x14ac:dyDescent="0.2">
      <c r="A1638" s="604">
        <f t="shared" si="234"/>
        <v>81</v>
      </c>
      <c r="B1638" s="604" t="s">
        <v>464</v>
      </c>
      <c r="C1638" s="2">
        <f t="shared" si="235"/>
        <v>10</v>
      </c>
      <c r="D1638" s="28" t="str">
        <f t="shared" si="230"/>
        <v>081-010</v>
      </c>
      <c r="E1638" s="604">
        <f t="shared" si="236"/>
        <v>55</v>
      </c>
      <c r="F1638" s="32">
        <f>INDEX('Project Pipeline'!$B$8:$B$130,MATCH($B1638,'Project Pipeline'!$A$7:$A$130,0),1)</f>
        <v>10000</v>
      </c>
      <c r="G1638" s="32">
        <f>INDEX('Project Pipeline'!$B$8:$B$130,MATCH($B1638,'Project Pipeline'!$A$7:$A$130,0)+3,1)*12</f>
        <v>4800</v>
      </c>
      <c r="H1638" s="7">
        <f>(INDEX('Project Pipeline'!$B$8:$B$130,MATCH($B1638,'Project Pipeline'!$A$7:$A$130,0)+6,1)*INDEX('Project Pipeline'!$B$8:$B$130,MATCH($B1638,'Project Pipeline'!$A$7:$A$130,0)+13,1)+INDEX('Project Pipeline'!$B$8:$B$130,MATCH($B1638,'Project Pipeline'!$A$7:$A$130,0)+7,1)*(INDEX('Project Pipeline'!$B$8:$B$130,MATCH($B1638,'Project Pipeline'!$A$7:$A$130,0)+14,1)-INDEX('Project Pipeline'!$B$8:$B$130,MATCH($B1638,'Project Pipeline'!$A$7:$A$130,0)+13,1)))/INDEX('Project Pipeline'!$B$8:$B$130,MATCH($B1638,'Project Pipeline'!$A$7:$A$130,0)+14,1)</f>
        <v>0.75</v>
      </c>
      <c r="I1638" s="6">
        <f>INDEX('Project Pipeline'!$B$8:$B$130,MATCH($B1638,'Project Pipeline'!$A$7:$A$130,0)+13,1)</f>
        <v>57.680135957776329</v>
      </c>
      <c r="J1638" s="6">
        <f>INDEX('Project Pipeline'!$B$8:$B$130,MATCH($B1638,'Project Pipeline'!$A$7:$A$130,0)+14,1)</f>
        <v>60</v>
      </c>
    </row>
    <row r="1639" spans="1:10" x14ac:dyDescent="0.2">
      <c r="A1639" s="604">
        <f t="shared" si="234"/>
        <v>81</v>
      </c>
      <c r="B1639" s="604" t="s">
        <v>464</v>
      </c>
      <c r="C1639" s="2">
        <f t="shared" si="235"/>
        <v>11</v>
      </c>
      <c r="D1639" s="28" t="str">
        <f t="shared" si="230"/>
        <v>081-011</v>
      </c>
      <c r="E1639" s="604">
        <f t="shared" si="236"/>
        <v>58</v>
      </c>
      <c r="F1639" s="32">
        <f>INDEX('Project Pipeline'!$B$8:$B$130,MATCH($B1639,'Project Pipeline'!$A$7:$A$130,0),1)</f>
        <v>10000</v>
      </c>
      <c r="G1639" s="32">
        <f>INDEX('Project Pipeline'!$B$8:$B$130,MATCH($B1639,'Project Pipeline'!$A$7:$A$130,0)+3,1)*12</f>
        <v>4800</v>
      </c>
      <c r="H1639" s="7">
        <f>(INDEX('Project Pipeline'!$B$8:$B$130,MATCH($B1639,'Project Pipeline'!$A$7:$A$130,0)+6,1)*INDEX('Project Pipeline'!$B$8:$B$130,MATCH($B1639,'Project Pipeline'!$A$7:$A$130,0)+13,1)+INDEX('Project Pipeline'!$B$8:$B$130,MATCH($B1639,'Project Pipeline'!$A$7:$A$130,0)+7,1)*(INDEX('Project Pipeline'!$B$8:$B$130,MATCH($B1639,'Project Pipeline'!$A$7:$A$130,0)+14,1)-INDEX('Project Pipeline'!$B$8:$B$130,MATCH($B1639,'Project Pipeline'!$A$7:$A$130,0)+13,1)))/INDEX('Project Pipeline'!$B$8:$B$130,MATCH($B1639,'Project Pipeline'!$A$7:$A$130,0)+14,1)</f>
        <v>0.75</v>
      </c>
      <c r="I1639" s="6">
        <f>INDEX('Project Pipeline'!$B$8:$B$130,MATCH($B1639,'Project Pipeline'!$A$7:$A$130,0)+13,1)</f>
        <v>57.680135957776329</v>
      </c>
      <c r="J1639" s="6">
        <f>INDEX('Project Pipeline'!$B$8:$B$130,MATCH($B1639,'Project Pipeline'!$A$7:$A$130,0)+14,1)</f>
        <v>60</v>
      </c>
    </row>
    <row r="1640" spans="1:10" x14ac:dyDescent="0.2">
      <c r="A1640" s="604">
        <f t="shared" si="234"/>
        <v>81</v>
      </c>
      <c r="B1640" s="604" t="s">
        <v>464</v>
      </c>
      <c r="C1640" s="2">
        <f t="shared" si="235"/>
        <v>12</v>
      </c>
      <c r="D1640" s="28" t="str">
        <f t="shared" si="230"/>
        <v>081-012</v>
      </c>
      <c r="E1640" s="604">
        <f t="shared" si="236"/>
        <v>61</v>
      </c>
      <c r="F1640" s="32">
        <f>INDEX('Project Pipeline'!$B$8:$B$130,MATCH($B1640,'Project Pipeline'!$A$7:$A$130,0),1)</f>
        <v>10000</v>
      </c>
      <c r="G1640" s="32">
        <f>INDEX('Project Pipeline'!$B$8:$B$130,MATCH($B1640,'Project Pipeline'!$A$7:$A$130,0)+3,1)*12</f>
        <v>4800</v>
      </c>
      <c r="H1640" s="7">
        <f>(INDEX('Project Pipeline'!$B$8:$B$130,MATCH($B1640,'Project Pipeline'!$A$7:$A$130,0)+6,1)*INDEX('Project Pipeline'!$B$8:$B$130,MATCH($B1640,'Project Pipeline'!$A$7:$A$130,0)+13,1)+INDEX('Project Pipeline'!$B$8:$B$130,MATCH($B1640,'Project Pipeline'!$A$7:$A$130,0)+7,1)*(INDEX('Project Pipeline'!$B$8:$B$130,MATCH($B1640,'Project Pipeline'!$A$7:$A$130,0)+14,1)-INDEX('Project Pipeline'!$B$8:$B$130,MATCH($B1640,'Project Pipeline'!$A$7:$A$130,0)+13,1)))/INDEX('Project Pipeline'!$B$8:$B$130,MATCH($B1640,'Project Pipeline'!$A$7:$A$130,0)+14,1)</f>
        <v>0.75</v>
      </c>
      <c r="I1640" s="6">
        <f>INDEX('Project Pipeline'!$B$8:$B$130,MATCH($B1640,'Project Pipeline'!$A$7:$A$130,0)+13,1)</f>
        <v>57.680135957776329</v>
      </c>
      <c r="J1640" s="6">
        <f>INDEX('Project Pipeline'!$B$8:$B$130,MATCH($B1640,'Project Pipeline'!$A$7:$A$130,0)+14,1)</f>
        <v>60</v>
      </c>
    </row>
    <row r="1641" spans="1:10" x14ac:dyDescent="0.2">
      <c r="A1641" s="604">
        <f t="shared" si="234"/>
        <v>81</v>
      </c>
      <c r="B1641" s="604" t="s">
        <v>14</v>
      </c>
      <c r="C1641" s="2">
        <f t="shared" si="235"/>
        <v>13</v>
      </c>
      <c r="D1641" s="28" t="str">
        <f t="shared" si="230"/>
        <v>081-013</v>
      </c>
      <c r="E1641" s="604">
        <f t="shared" si="236"/>
        <v>52</v>
      </c>
      <c r="F1641" s="32">
        <f>INDEX('Project Pipeline'!$B$8:$B$130,MATCH($B1641,'Project Pipeline'!$A$7:$A$130,0),1)</f>
        <v>2000</v>
      </c>
      <c r="G1641" s="32">
        <f>INDEX('Project Pipeline'!$B$8:$B$130,MATCH($B1641,'Project Pipeline'!$A$7:$A$130,0)+3,1)*12</f>
        <v>2400</v>
      </c>
      <c r="H1641" s="7">
        <f>(INDEX('Project Pipeline'!$B$8:$B$130,MATCH($B1641,'Project Pipeline'!$A$7:$A$130,0)+6,1)*INDEX('Project Pipeline'!$B$8:$B$130,MATCH($B1641,'Project Pipeline'!$A$7:$A$130,0)+13,1)+INDEX('Project Pipeline'!$B$8:$B$130,MATCH($B1641,'Project Pipeline'!$A$7:$A$130,0)+7,1)*(INDEX('Project Pipeline'!$B$8:$B$130,MATCH($B1641,'Project Pipeline'!$A$7:$A$130,0)+14,1)-INDEX('Project Pipeline'!$B$8:$B$130,MATCH($B1641,'Project Pipeline'!$A$7:$A$130,0)+13,1)))/INDEX('Project Pipeline'!$B$8:$B$130,MATCH($B1641,'Project Pipeline'!$A$7:$A$130,0)+14,1)</f>
        <v>0.75</v>
      </c>
      <c r="I1641" s="6">
        <f>INDEX('Project Pipeline'!$B$8:$B$130,MATCH($B1641,'Project Pipeline'!$A$7:$A$130,0)+13,1)</f>
        <v>21.124739598583997</v>
      </c>
      <c r="J1641" s="6">
        <f>INDEX('Project Pipeline'!$B$8:$B$130,MATCH($B1641,'Project Pipeline'!$A$7:$A$130,0)+14,1)</f>
        <v>60</v>
      </c>
    </row>
    <row r="1642" spans="1:10" x14ac:dyDescent="0.2">
      <c r="A1642" s="604">
        <f t="shared" si="234"/>
        <v>81</v>
      </c>
      <c r="B1642" s="604" t="s">
        <v>14</v>
      </c>
      <c r="C1642" s="2">
        <f t="shared" si="235"/>
        <v>14</v>
      </c>
      <c r="D1642" s="28" t="str">
        <f t="shared" si="230"/>
        <v>081-014</v>
      </c>
      <c r="E1642" s="604">
        <f t="shared" si="236"/>
        <v>54</v>
      </c>
      <c r="F1642" s="32">
        <f>INDEX('Project Pipeline'!$B$8:$B$130,MATCH($B1642,'Project Pipeline'!$A$7:$A$130,0),1)</f>
        <v>2000</v>
      </c>
      <c r="G1642" s="32">
        <f>INDEX('Project Pipeline'!$B$8:$B$130,MATCH($B1642,'Project Pipeline'!$A$7:$A$130,0)+3,1)*12</f>
        <v>2400</v>
      </c>
      <c r="H1642" s="7">
        <f>(INDEX('Project Pipeline'!$B$8:$B$130,MATCH($B1642,'Project Pipeline'!$A$7:$A$130,0)+6,1)*INDEX('Project Pipeline'!$B$8:$B$130,MATCH($B1642,'Project Pipeline'!$A$7:$A$130,0)+13,1)+INDEX('Project Pipeline'!$B$8:$B$130,MATCH($B1642,'Project Pipeline'!$A$7:$A$130,0)+7,1)*(INDEX('Project Pipeline'!$B$8:$B$130,MATCH($B1642,'Project Pipeline'!$A$7:$A$130,0)+14,1)-INDEX('Project Pipeline'!$B$8:$B$130,MATCH($B1642,'Project Pipeline'!$A$7:$A$130,0)+13,1)))/INDEX('Project Pipeline'!$B$8:$B$130,MATCH($B1642,'Project Pipeline'!$A$7:$A$130,0)+14,1)</f>
        <v>0.75</v>
      </c>
      <c r="I1642" s="6">
        <f>INDEX('Project Pipeline'!$B$8:$B$130,MATCH($B1642,'Project Pipeline'!$A$7:$A$130,0)+13,1)</f>
        <v>21.124739598583997</v>
      </c>
      <c r="J1642" s="6">
        <f>INDEX('Project Pipeline'!$B$8:$B$130,MATCH($B1642,'Project Pipeline'!$A$7:$A$130,0)+14,1)</f>
        <v>60</v>
      </c>
    </row>
    <row r="1643" spans="1:10" x14ac:dyDescent="0.2">
      <c r="A1643" s="604">
        <f t="shared" si="234"/>
        <v>81</v>
      </c>
      <c r="B1643" s="604" t="s">
        <v>14</v>
      </c>
      <c r="C1643" s="2">
        <f t="shared" si="235"/>
        <v>15</v>
      </c>
      <c r="D1643" s="28" t="str">
        <f t="shared" si="230"/>
        <v>081-015</v>
      </c>
      <c r="E1643" s="604">
        <f t="shared" si="236"/>
        <v>56</v>
      </c>
      <c r="F1643" s="32">
        <f>INDEX('Project Pipeline'!$B$8:$B$130,MATCH($B1643,'Project Pipeline'!$A$7:$A$130,0),1)</f>
        <v>2000</v>
      </c>
      <c r="G1643" s="32">
        <f>INDEX('Project Pipeline'!$B$8:$B$130,MATCH($B1643,'Project Pipeline'!$A$7:$A$130,0)+3,1)*12</f>
        <v>2400</v>
      </c>
      <c r="H1643" s="7">
        <f>(INDEX('Project Pipeline'!$B$8:$B$130,MATCH($B1643,'Project Pipeline'!$A$7:$A$130,0)+6,1)*INDEX('Project Pipeline'!$B$8:$B$130,MATCH($B1643,'Project Pipeline'!$A$7:$A$130,0)+13,1)+INDEX('Project Pipeline'!$B$8:$B$130,MATCH($B1643,'Project Pipeline'!$A$7:$A$130,0)+7,1)*(INDEX('Project Pipeline'!$B$8:$B$130,MATCH($B1643,'Project Pipeline'!$A$7:$A$130,0)+14,1)-INDEX('Project Pipeline'!$B$8:$B$130,MATCH($B1643,'Project Pipeline'!$A$7:$A$130,0)+13,1)))/INDEX('Project Pipeline'!$B$8:$B$130,MATCH($B1643,'Project Pipeline'!$A$7:$A$130,0)+14,1)</f>
        <v>0.75</v>
      </c>
      <c r="I1643" s="6">
        <f>INDEX('Project Pipeline'!$B$8:$B$130,MATCH($B1643,'Project Pipeline'!$A$7:$A$130,0)+13,1)</f>
        <v>21.124739598583997</v>
      </c>
      <c r="J1643" s="6">
        <f>INDEX('Project Pipeline'!$B$8:$B$130,MATCH($B1643,'Project Pipeline'!$A$7:$A$130,0)+14,1)</f>
        <v>60</v>
      </c>
    </row>
    <row r="1644" spans="1:10" x14ac:dyDescent="0.2">
      <c r="A1644" s="604">
        <f t="shared" si="234"/>
        <v>81</v>
      </c>
      <c r="B1644" s="604" t="s">
        <v>14</v>
      </c>
      <c r="C1644" s="2">
        <f t="shared" si="235"/>
        <v>16</v>
      </c>
      <c r="D1644" s="28" t="str">
        <f t="shared" si="230"/>
        <v>081-016</v>
      </c>
      <c r="E1644" s="604">
        <f t="shared" si="236"/>
        <v>58</v>
      </c>
      <c r="F1644" s="32">
        <f>INDEX('Project Pipeline'!$B$8:$B$130,MATCH($B1644,'Project Pipeline'!$A$7:$A$130,0),1)</f>
        <v>2000</v>
      </c>
      <c r="G1644" s="32">
        <f>INDEX('Project Pipeline'!$B$8:$B$130,MATCH($B1644,'Project Pipeline'!$A$7:$A$130,0)+3,1)*12</f>
        <v>2400</v>
      </c>
      <c r="H1644" s="7">
        <f>(INDEX('Project Pipeline'!$B$8:$B$130,MATCH($B1644,'Project Pipeline'!$A$7:$A$130,0)+6,1)*INDEX('Project Pipeline'!$B$8:$B$130,MATCH($B1644,'Project Pipeline'!$A$7:$A$130,0)+13,1)+INDEX('Project Pipeline'!$B$8:$B$130,MATCH($B1644,'Project Pipeline'!$A$7:$A$130,0)+7,1)*(INDEX('Project Pipeline'!$B$8:$B$130,MATCH($B1644,'Project Pipeline'!$A$7:$A$130,0)+14,1)-INDEX('Project Pipeline'!$B$8:$B$130,MATCH($B1644,'Project Pipeline'!$A$7:$A$130,0)+13,1)))/INDEX('Project Pipeline'!$B$8:$B$130,MATCH($B1644,'Project Pipeline'!$A$7:$A$130,0)+14,1)</f>
        <v>0.75</v>
      </c>
      <c r="I1644" s="6">
        <f>INDEX('Project Pipeline'!$B$8:$B$130,MATCH($B1644,'Project Pipeline'!$A$7:$A$130,0)+13,1)</f>
        <v>21.124739598583997</v>
      </c>
      <c r="J1644" s="6">
        <f>INDEX('Project Pipeline'!$B$8:$B$130,MATCH($B1644,'Project Pipeline'!$A$7:$A$130,0)+14,1)</f>
        <v>60</v>
      </c>
    </row>
    <row r="1645" spans="1:10" x14ac:dyDescent="0.2">
      <c r="A1645" s="604">
        <f t="shared" si="234"/>
        <v>81</v>
      </c>
      <c r="B1645" s="604" t="s">
        <v>14</v>
      </c>
      <c r="C1645" s="2">
        <f t="shared" si="235"/>
        <v>17</v>
      </c>
      <c r="D1645" s="28" t="str">
        <f t="shared" si="230"/>
        <v>081-017</v>
      </c>
      <c r="E1645" s="604">
        <f t="shared" si="236"/>
        <v>60</v>
      </c>
      <c r="F1645" s="32">
        <f>INDEX('Project Pipeline'!$B$8:$B$130,MATCH($B1645,'Project Pipeline'!$A$7:$A$130,0),1)</f>
        <v>2000</v>
      </c>
      <c r="G1645" s="32">
        <f>INDEX('Project Pipeline'!$B$8:$B$130,MATCH($B1645,'Project Pipeline'!$A$7:$A$130,0)+3,1)*12</f>
        <v>2400</v>
      </c>
      <c r="H1645" s="7">
        <f>(INDEX('Project Pipeline'!$B$8:$B$130,MATCH($B1645,'Project Pipeline'!$A$7:$A$130,0)+6,1)*INDEX('Project Pipeline'!$B$8:$B$130,MATCH($B1645,'Project Pipeline'!$A$7:$A$130,0)+13,1)+INDEX('Project Pipeline'!$B$8:$B$130,MATCH($B1645,'Project Pipeline'!$A$7:$A$130,0)+7,1)*(INDEX('Project Pipeline'!$B$8:$B$130,MATCH($B1645,'Project Pipeline'!$A$7:$A$130,0)+14,1)-INDEX('Project Pipeline'!$B$8:$B$130,MATCH($B1645,'Project Pipeline'!$A$7:$A$130,0)+13,1)))/INDEX('Project Pipeline'!$B$8:$B$130,MATCH($B1645,'Project Pipeline'!$A$7:$A$130,0)+14,1)</f>
        <v>0.75</v>
      </c>
      <c r="I1645" s="6">
        <f>INDEX('Project Pipeline'!$B$8:$B$130,MATCH($B1645,'Project Pipeline'!$A$7:$A$130,0)+13,1)</f>
        <v>21.124739598583997</v>
      </c>
      <c r="J1645" s="6">
        <f>INDEX('Project Pipeline'!$B$8:$B$130,MATCH($B1645,'Project Pipeline'!$A$7:$A$130,0)+14,1)</f>
        <v>60</v>
      </c>
    </row>
    <row r="1646" spans="1:10" x14ac:dyDescent="0.2">
      <c r="A1646" s="604">
        <f t="shared" si="234"/>
        <v>81</v>
      </c>
      <c r="B1646" s="604" t="s">
        <v>14</v>
      </c>
      <c r="C1646" s="2">
        <f t="shared" si="235"/>
        <v>18</v>
      </c>
      <c r="D1646" s="28" t="str">
        <f t="shared" si="230"/>
        <v>081-018</v>
      </c>
      <c r="E1646" s="604">
        <f t="shared" si="236"/>
        <v>62</v>
      </c>
      <c r="F1646" s="32">
        <f>INDEX('Project Pipeline'!$B$8:$B$130,MATCH($B1646,'Project Pipeline'!$A$7:$A$130,0),1)</f>
        <v>2000</v>
      </c>
      <c r="G1646" s="32">
        <f>INDEX('Project Pipeline'!$B$8:$B$130,MATCH($B1646,'Project Pipeline'!$A$7:$A$130,0)+3,1)*12</f>
        <v>2400</v>
      </c>
      <c r="H1646" s="7">
        <f>(INDEX('Project Pipeline'!$B$8:$B$130,MATCH($B1646,'Project Pipeline'!$A$7:$A$130,0)+6,1)*INDEX('Project Pipeline'!$B$8:$B$130,MATCH($B1646,'Project Pipeline'!$A$7:$A$130,0)+13,1)+INDEX('Project Pipeline'!$B$8:$B$130,MATCH($B1646,'Project Pipeline'!$A$7:$A$130,0)+7,1)*(INDEX('Project Pipeline'!$B$8:$B$130,MATCH($B1646,'Project Pipeline'!$A$7:$A$130,0)+14,1)-INDEX('Project Pipeline'!$B$8:$B$130,MATCH($B1646,'Project Pipeline'!$A$7:$A$130,0)+13,1)))/INDEX('Project Pipeline'!$B$8:$B$130,MATCH($B1646,'Project Pipeline'!$A$7:$A$130,0)+14,1)</f>
        <v>0.75</v>
      </c>
      <c r="I1646" s="6">
        <f>INDEX('Project Pipeline'!$B$8:$B$130,MATCH($B1646,'Project Pipeline'!$A$7:$A$130,0)+13,1)</f>
        <v>21.124739598583997</v>
      </c>
      <c r="J1646" s="6">
        <f>INDEX('Project Pipeline'!$B$8:$B$130,MATCH($B1646,'Project Pipeline'!$A$7:$A$130,0)+14,1)</f>
        <v>60</v>
      </c>
    </row>
    <row r="1647" spans="1:10" x14ac:dyDescent="0.2">
      <c r="A1647" s="604">
        <f t="shared" si="234"/>
        <v>81</v>
      </c>
      <c r="B1647" s="604" t="s">
        <v>41</v>
      </c>
      <c r="C1647" s="2">
        <f t="shared" si="235"/>
        <v>19</v>
      </c>
      <c r="D1647" s="28" t="str">
        <f t="shared" si="230"/>
        <v>081-019</v>
      </c>
      <c r="E1647" s="604">
        <f t="shared" si="236"/>
        <v>56</v>
      </c>
      <c r="F1647" s="32">
        <f>INDEX('Project Pipeline'!$B$8:$B$130,MATCH($B1647,'Project Pipeline'!$A$7:$A$130,0),1)</f>
        <v>25000</v>
      </c>
      <c r="G1647" s="32">
        <f>INDEX('Project Pipeline'!$B$8:$B$130,MATCH($B1647,'Project Pipeline'!$A$7:$A$130,0)+3,1)*12</f>
        <v>24000</v>
      </c>
      <c r="H1647" s="7">
        <f>(INDEX('Project Pipeline'!$B$8:$B$130,MATCH($B1647,'Project Pipeline'!$A$7:$A$130,0)+6,1)*INDEX('Project Pipeline'!$B$8:$B$130,MATCH($B1647,'Project Pipeline'!$A$7:$A$130,0)+13,1)+INDEX('Project Pipeline'!$B$8:$B$130,MATCH($B1647,'Project Pipeline'!$A$7:$A$130,0)+7,1)*(INDEX('Project Pipeline'!$B$8:$B$130,MATCH($B1647,'Project Pipeline'!$A$7:$A$130,0)+14,1)-INDEX('Project Pipeline'!$B$8:$B$130,MATCH($B1647,'Project Pipeline'!$A$7:$A$130,0)+13,1)))/INDEX('Project Pipeline'!$B$8:$B$130,MATCH($B1647,'Project Pipeline'!$A$7:$A$130,0)+14,1)</f>
        <v>0.74999999999999989</v>
      </c>
      <c r="I1647" s="6">
        <f>INDEX('Project Pipeline'!$B$8:$B$130,MATCH($B1647,'Project Pipeline'!$A$7:$A$130,0)+13,1)</f>
        <v>26.772988721793375</v>
      </c>
      <c r="J1647" s="6">
        <f>INDEX('Project Pipeline'!$B$8:$B$130,MATCH($B1647,'Project Pipeline'!$A$7:$A$130,0)+14,1)</f>
        <v>120</v>
      </c>
    </row>
    <row r="1648" spans="1:10" x14ac:dyDescent="0.2">
      <c r="A1648" s="604">
        <f t="shared" si="234"/>
        <v>81</v>
      </c>
      <c r="B1648" s="604" t="s">
        <v>41</v>
      </c>
      <c r="C1648" s="2">
        <f t="shared" si="235"/>
        <v>20</v>
      </c>
      <c r="D1648" s="28" t="str">
        <f t="shared" si="230"/>
        <v>081-020</v>
      </c>
      <c r="E1648" s="604">
        <f t="shared" si="236"/>
        <v>62</v>
      </c>
      <c r="F1648" s="32">
        <f>INDEX('Project Pipeline'!$B$8:$B$130,MATCH($B1648,'Project Pipeline'!$A$7:$A$130,0),1)</f>
        <v>25000</v>
      </c>
      <c r="G1648" s="32">
        <f>INDEX('Project Pipeline'!$B$8:$B$130,MATCH($B1648,'Project Pipeline'!$A$7:$A$130,0)+3,1)*12</f>
        <v>24000</v>
      </c>
      <c r="H1648" s="7">
        <f>(INDEX('Project Pipeline'!$B$8:$B$130,MATCH($B1648,'Project Pipeline'!$A$7:$A$130,0)+6,1)*INDEX('Project Pipeline'!$B$8:$B$130,MATCH($B1648,'Project Pipeline'!$A$7:$A$130,0)+13,1)+INDEX('Project Pipeline'!$B$8:$B$130,MATCH($B1648,'Project Pipeline'!$A$7:$A$130,0)+7,1)*(INDEX('Project Pipeline'!$B$8:$B$130,MATCH($B1648,'Project Pipeline'!$A$7:$A$130,0)+14,1)-INDEX('Project Pipeline'!$B$8:$B$130,MATCH($B1648,'Project Pipeline'!$A$7:$A$130,0)+13,1)))/INDEX('Project Pipeline'!$B$8:$B$130,MATCH($B1648,'Project Pipeline'!$A$7:$A$130,0)+14,1)</f>
        <v>0.74999999999999989</v>
      </c>
      <c r="I1648" s="6">
        <f>INDEX('Project Pipeline'!$B$8:$B$130,MATCH($B1648,'Project Pipeline'!$A$7:$A$130,0)+13,1)</f>
        <v>26.772988721793375</v>
      </c>
      <c r="J1648" s="6">
        <f>INDEX('Project Pipeline'!$B$8:$B$130,MATCH($B1648,'Project Pipeline'!$A$7:$A$130,0)+14,1)</f>
        <v>120</v>
      </c>
    </row>
    <row r="1649" spans="1:10" x14ac:dyDescent="0.2">
      <c r="A1649" s="604">
        <f>A1629+1</f>
        <v>82</v>
      </c>
      <c r="B1649" s="604" t="s">
        <v>15</v>
      </c>
      <c r="C1649" s="2">
        <v>1</v>
      </c>
      <c r="D1649" s="28" t="str">
        <f t="shared" si="230"/>
        <v>082-001</v>
      </c>
      <c r="E1649" s="604">
        <f t="shared" si="236"/>
        <v>50</v>
      </c>
      <c r="F1649" s="32">
        <f>INDEX('Project Pipeline'!$B$8:$B$130,MATCH($B1649,'Project Pipeline'!$A$7:$A$130,0),1)</f>
        <v>15000</v>
      </c>
      <c r="G1649" s="32">
        <f>INDEX('Project Pipeline'!$B$8:$B$130,MATCH($B1649,'Project Pipeline'!$A$7:$A$130,0)+3,1)*12</f>
        <v>6000</v>
      </c>
      <c r="H1649" s="7">
        <f>(INDEX('Project Pipeline'!$B$8:$B$130,MATCH($B1649,'Project Pipeline'!$A$7:$A$130,0)+6,1)*INDEX('Project Pipeline'!$B$8:$B$130,MATCH($B1649,'Project Pipeline'!$A$7:$A$130,0)+13,1)+INDEX('Project Pipeline'!$B$8:$B$130,MATCH($B1649,'Project Pipeline'!$A$7:$A$130,0)+7,1)*(INDEX('Project Pipeline'!$B$8:$B$130,MATCH($B1649,'Project Pipeline'!$A$7:$A$130,0)+14,1)-INDEX('Project Pipeline'!$B$8:$B$130,MATCH($B1649,'Project Pipeline'!$A$7:$A$130,0)+13,1)))/INDEX('Project Pipeline'!$B$8:$B$130,MATCH($B1649,'Project Pipeline'!$A$7:$A$130,0)+14,1)</f>
        <v>0.75</v>
      </c>
      <c r="I1649" s="6">
        <f>INDEX('Project Pipeline'!$B$8:$B$130,MATCH($B1649,'Project Pipeline'!$A$7:$A$130,0)+13,1)</f>
        <v>71.513178015521419</v>
      </c>
      <c r="J1649" s="6">
        <f>INDEX('Project Pipeline'!$B$8:$B$130,MATCH($B1649,'Project Pipeline'!$A$7:$A$130,0)+14,1)</f>
        <v>96</v>
      </c>
    </row>
    <row r="1650" spans="1:10" x14ac:dyDescent="0.2">
      <c r="A1650" s="604">
        <f t="shared" ref="A1650:A1668" si="237">A1630+1</f>
        <v>82</v>
      </c>
      <c r="B1650" s="604" t="s">
        <v>15</v>
      </c>
      <c r="C1650" s="2">
        <f t="shared" ref="C1650:C1668" si="238">C1649+1</f>
        <v>2</v>
      </c>
      <c r="D1650" s="28" t="str">
        <f t="shared" si="230"/>
        <v>082-002</v>
      </c>
      <c r="E1650" s="604">
        <f t="shared" si="236"/>
        <v>54</v>
      </c>
      <c r="F1650" s="32">
        <f>INDEX('Project Pipeline'!$B$8:$B$130,MATCH($B1650,'Project Pipeline'!$A$7:$A$130,0),1)</f>
        <v>15000</v>
      </c>
      <c r="G1650" s="32">
        <f>INDEX('Project Pipeline'!$B$8:$B$130,MATCH($B1650,'Project Pipeline'!$A$7:$A$130,0)+3,1)*12</f>
        <v>6000</v>
      </c>
      <c r="H1650" s="7">
        <f>(INDEX('Project Pipeline'!$B$8:$B$130,MATCH($B1650,'Project Pipeline'!$A$7:$A$130,0)+6,1)*INDEX('Project Pipeline'!$B$8:$B$130,MATCH($B1650,'Project Pipeline'!$A$7:$A$130,0)+13,1)+INDEX('Project Pipeline'!$B$8:$B$130,MATCH($B1650,'Project Pipeline'!$A$7:$A$130,0)+7,1)*(INDEX('Project Pipeline'!$B$8:$B$130,MATCH($B1650,'Project Pipeline'!$A$7:$A$130,0)+14,1)-INDEX('Project Pipeline'!$B$8:$B$130,MATCH($B1650,'Project Pipeline'!$A$7:$A$130,0)+13,1)))/INDEX('Project Pipeline'!$B$8:$B$130,MATCH($B1650,'Project Pipeline'!$A$7:$A$130,0)+14,1)</f>
        <v>0.75</v>
      </c>
      <c r="I1650" s="6">
        <f>INDEX('Project Pipeline'!$B$8:$B$130,MATCH($B1650,'Project Pipeline'!$A$7:$A$130,0)+13,1)</f>
        <v>71.513178015521419</v>
      </c>
      <c r="J1650" s="6">
        <f>INDEX('Project Pipeline'!$B$8:$B$130,MATCH($B1650,'Project Pipeline'!$A$7:$A$130,0)+14,1)</f>
        <v>96</v>
      </c>
    </row>
    <row r="1651" spans="1:10" x14ac:dyDescent="0.2">
      <c r="A1651" s="604">
        <f t="shared" si="237"/>
        <v>82</v>
      </c>
      <c r="B1651" s="604" t="s">
        <v>15</v>
      </c>
      <c r="C1651" s="2">
        <f t="shared" si="238"/>
        <v>3</v>
      </c>
      <c r="D1651" s="28" t="str">
        <f t="shared" si="230"/>
        <v>082-003</v>
      </c>
      <c r="E1651" s="604">
        <f t="shared" si="236"/>
        <v>57</v>
      </c>
      <c r="F1651" s="32">
        <f>INDEX('Project Pipeline'!$B$8:$B$130,MATCH($B1651,'Project Pipeline'!$A$7:$A$130,0),1)</f>
        <v>15000</v>
      </c>
      <c r="G1651" s="32">
        <f>INDEX('Project Pipeline'!$B$8:$B$130,MATCH($B1651,'Project Pipeline'!$A$7:$A$130,0)+3,1)*12</f>
        <v>6000</v>
      </c>
      <c r="H1651" s="7">
        <f>(INDEX('Project Pipeline'!$B$8:$B$130,MATCH($B1651,'Project Pipeline'!$A$7:$A$130,0)+6,1)*INDEX('Project Pipeline'!$B$8:$B$130,MATCH($B1651,'Project Pipeline'!$A$7:$A$130,0)+13,1)+INDEX('Project Pipeline'!$B$8:$B$130,MATCH($B1651,'Project Pipeline'!$A$7:$A$130,0)+7,1)*(INDEX('Project Pipeline'!$B$8:$B$130,MATCH($B1651,'Project Pipeline'!$A$7:$A$130,0)+14,1)-INDEX('Project Pipeline'!$B$8:$B$130,MATCH($B1651,'Project Pipeline'!$A$7:$A$130,0)+13,1)))/INDEX('Project Pipeline'!$B$8:$B$130,MATCH($B1651,'Project Pipeline'!$A$7:$A$130,0)+14,1)</f>
        <v>0.75</v>
      </c>
      <c r="I1651" s="6">
        <f>INDEX('Project Pipeline'!$B$8:$B$130,MATCH($B1651,'Project Pipeline'!$A$7:$A$130,0)+13,1)</f>
        <v>71.513178015521419</v>
      </c>
      <c r="J1651" s="6">
        <f>INDEX('Project Pipeline'!$B$8:$B$130,MATCH($B1651,'Project Pipeline'!$A$7:$A$130,0)+14,1)</f>
        <v>96</v>
      </c>
    </row>
    <row r="1652" spans="1:10" x14ac:dyDescent="0.2">
      <c r="A1652" s="604">
        <f t="shared" si="237"/>
        <v>82</v>
      </c>
      <c r="B1652" s="604" t="s">
        <v>15</v>
      </c>
      <c r="C1652" s="2">
        <f t="shared" si="238"/>
        <v>4</v>
      </c>
      <c r="D1652" s="28" t="str">
        <f t="shared" si="230"/>
        <v>082-004</v>
      </c>
      <c r="E1652" s="604">
        <f t="shared" si="236"/>
        <v>59</v>
      </c>
      <c r="F1652" s="32">
        <f>INDEX('Project Pipeline'!$B$8:$B$130,MATCH($B1652,'Project Pipeline'!$A$7:$A$130,0),1)</f>
        <v>15000</v>
      </c>
      <c r="G1652" s="32">
        <f>INDEX('Project Pipeline'!$B$8:$B$130,MATCH($B1652,'Project Pipeline'!$A$7:$A$130,0)+3,1)*12</f>
        <v>6000</v>
      </c>
      <c r="H1652" s="7">
        <f>(INDEX('Project Pipeline'!$B$8:$B$130,MATCH($B1652,'Project Pipeline'!$A$7:$A$130,0)+6,1)*INDEX('Project Pipeline'!$B$8:$B$130,MATCH($B1652,'Project Pipeline'!$A$7:$A$130,0)+13,1)+INDEX('Project Pipeline'!$B$8:$B$130,MATCH($B1652,'Project Pipeline'!$A$7:$A$130,0)+7,1)*(INDEX('Project Pipeline'!$B$8:$B$130,MATCH($B1652,'Project Pipeline'!$A$7:$A$130,0)+14,1)-INDEX('Project Pipeline'!$B$8:$B$130,MATCH($B1652,'Project Pipeline'!$A$7:$A$130,0)+13,1)))/INDEX('Project Pipeline'!$B$8:$B$130,MATCH($B1652,'Project Pipeline'!$A$7:$A$130,0)+14,1)</f>
        <v>0.75</v>
      </c>
      <c r="I1652" s="6">
        <f>INDEX('Project Pipeline'!$B$8:$B$130,MATCH($B1652,'Project Pipeline'!$A$7:$A$130,0)+13,1)</f>
        <v>71.513178015521419</v>
      </c>
      <c r="J1652" s="6">
        <f>INDEX('Project Pipeline'!$B$8:$B$130,MATCH($B1652,'Project Pipeline'!$A$7:$A$130,0)+14,1)</f>
        <v>96</v>
      </c>
    </row>
    <row r="1653" spans="1:10" x14ac:dyDescent="0.2">
      <c r="A1653" s="604">
        <f t="shared" si="237"/>
        <v>82</v>
      </c>
      <c r="B1653" s="604" t="s">
        <v>463</v>
      </c>
      <c r="C1653" s="2">
        <f t="shared" si="238"/>
        <v>5</v>
      </c>
      <c r="D1653" s="28" t="str">
        <f t="shared" si="230"/>
        <v>082-005</v>
      </c>
      <c r="E1653" s="604">
        <f t="shared" si="236"/>
        <v>60</v>
      </c>
      <c r="F1653" s="32">
        <f>INDEX('Project Pipeline'!$B$8:$B$130,MATCH($B1653,'Project Pipeline'!$A$7:$A$130,0),1)</f>
        <v>20000</v>
      </c>
      <c r="G1653" s="32">
        <f>INDEX('Project Pipeline'!$B$8:$B$130,MATCH($B1653,'Project Pipeline'!$A$7:$A$130,0)+3,1)*12</f>
        <v>30000</v>
      </c>
      <c r="H1653" s="7">
        <f>(INDEX('Project Pipeline'!$B$8:$B$130,MATCH($B1653,'Project Pipeline'!$A$7:$A$130,0)+6,1)*INDEX('Project Pipeline'!$B$8:$B$130,MATCH($B1653,'Project Pipeline'!$A$7:$A$130,0)+13,1)+INDEX('Project Pipeline'!$B$8:$B$130,MATCH($B1653,'Project Pipeline'!$A$7:$A$130,0)+7,1)*(INDEX('Project Pipeline'!$B$8:$B$130,MATCH($B1653,'Project Pipeline'!$A$7:$A$130,0)+14,1)-INDEX('Project Pipeline'!$B$8:$B$130,MATCH($B1653,'Project Pipeline'!$A$7:$A$130,0)+13,1)))/INDEX('Project Pipeline'!$B$8:$B$130,MATCH($B1653,'Project Pipeline'!$A$7:$A$130,0)+14,1)</f>
        <v>0.75</v>
      </c>
      <c r="I1653" s="6">
        <f>INDEX('Project Pipeline'!$B$8:$B$130,MATCH($B1653,'Project Pipeline'!$A$7:$A$130,0)+13,1)</f>
        <v>28.691659673197091</v>
      </c>
      <c r="J1653" s="6">
        <f>INDEX('Project Pipeline'!$B$8:$B$130,MATCH($B1653,'Project Pipeline'!$A$7:$A$130,0)+14,1)</f>
        <v>60</v>
      </c>
    </row>
    <row r="1654" spans="1:10" x14ac:dyDescent="0.2">
      <c r="A1654" s="604">
        <f t="shared" si="237"/>
        <v>82</v>
      </c>
      <c r="B1654" s="604" t="s">
        <v>463</v>
      </c>
      <c r="C1654" s="2">
        <f t="shared" si="238"/>
        <v>6</v>
      </c>
      <c r="D1654" s="28" t="str">
        <f t="shared" si="230"/>
        <v>082-006</v>
      </c>
      <c r="E1654" s="604">
        <f t="shared" si="236"/>
        <v>60</v>
      </c>
      <c r="F1654" s="32">
        <f>INDEX('Project Pipeline'!$B$8:$B$130,MATCH($B1654,'Project Pipeline'!$A$7:$A$130,0),1)</f>
        <v>20000</v>
      </c>
      <c r="G1654" s="32">
        <f>INDEX('Project Pipeline'!$B$8:$B$130,MATCH($B1654,'Project Pipeline'!$A$7:$A$130,0)+3,1)*12</f>
        <v>30000</v>
      </c>
      <c r="H1654" s="7">
        <f>(INDEX('Project Pipeline'!$B$8:$B$130,MATCH($B1654,'Project Pipeline'!$A$7:$A$130,0)+6,1)*INDEX('Project Pipeline'!$B$8:$B$130,MATCH($B1654,'Project Pipeline'!$A$7:$A$130,0)+13,1)+INDEX('Project Pipeline'!$B$8:$B$130,MATCH($B1654,'Project Pipeline'!$A$7:$A$130,0)+7,1)*(INDEX('Project Pipeline'!$B$8:$B$130,MATCH($B1654,'Project Pipeline'!$A$7:$A$130,0)+14,1)-INDEX('Project Pipeline'!$B$8:$B$130,MATCH($B1654,'Project Pipeline'!$A$7:$A$130,0)+13,1)))/INDEX('Project Pipeline'!$B$8:$B$130,MATCH($B1654,'Project Pipeline'!$A$7:$A$130,0)+14,1)</f>
        <v>0.75</v>
      </c>
      <c r="I1654" s="6">
        <f>INDEX('Project Pipeline'!$B$8:$B$130,MATCH($B1654,'Project Pipeline'!$A$7:$A$130,0)+13,1)</f>
        <v>28.691659673197091</v>
      </c>
      <c r="J1654" s="6">
        <f>INDEX('Project Pipeline'!$B$8:$B$130,MATCH($B1654,'Project Pipeline'!$A$7:$A$130,0)+14,1)</f>
        <v>60</v>
      </c>
    </row>
    <row r="1655" spans="1:10" x14ac:dyDescent="0.2">
      <c r="A1655" s="604">
        <f t="shared" si="237"/>
        <v>82</v>
      </c>
      <c r="B1655" s="604" t="s">
        <v>463</v>
      </c>
      <c r="C1655" s="2">
        <f t="shared" si="238"/>
        <v>7</v>
      </c>
      <c r="D1655" s="28" t="str">
        <f t="shared" si="230"/>
        <v>082-007</v>
      </c>
      <c r="E1655" s="604">
        <f t="shared" si="236"/>
        <v>61</v>
      </c>
      <c r="F1655" s="32">
        <f>INDEX('Project Pipeline'!$B$8:$B$130,MATCH($B1655,'Project Pipeline'!$A$7:$A$130,0),1)</f>
        <v>20000</v>
      </c>
      <c r="G1655" s="32">
        <f>INDEX('Project Pipeline'!$B$8:$B$130,MATCH($B1655,'Project Pipeline'!$A$7:$A$130,0)+3,1)*12</f>
        <v>30000</v>
      </c>
      <c r="H1655" s="7">
        <f>(INDEX('Project Pipeline'!$B$8:$B$130,MATCH($B1655,'Project Pipeline'!$A$7:$A$130,0)+6,1)*INDEX('Project Pipeline'!$B$8:$B$130,MATCH($B1655,'Project Pipeline'!$A$7:$A$130,0)+13,1)+INDEX('Project Pipeline'!$B$8:$B$130,MATCH($B1655,'Project Pipeline'!$A$7:$A$130,0)+7,1)*(INDEX('Project Pipeline'!$B$8:$B$130,MATCH($B1655,'Project Pipeline'!$A$7:$A$130,0)+14,1)-INDEX('Project Pipeline'!$B$8:$B$130,MATCH($B1655,'Project Pipeline'!$A$7:$A$130,0)+13,1)))/INDEX('Project Pipeline'!$B$8:$B$130,MATCH($B1655,'Project Pipeline'!$A$7:$A$130,0)+14,1)</f>
        <v>0.75</v>
      </c>
      <c r="I1655" s="6">
        <f>INDEX('Project Pipeline'!$B$8:$B$130,MATCH($B1655,'Project Pipeline'!$A$7:$A$130,0)+13,1)</f>
        <v>28.691659673197091</v>
      </c>
      <c r="J1655" s="6">
        <f>INDEX('Project Pipeline'!$B$8:$B$130,MATCH($B1655,'Project Pipeline'!$A$7:$A$130,0)+14,1)</f>
        <v>60</v>
      </c>
    </row>
    <row r="1656" spans="1:10" x14ac:dyDescent="0.2">
      <c r="A1656" s="604">
        <f t="shared" si="237"/>
        <v>82</v>
      </c>
      <c r="B1656" s="604" t="s">
        <v>463</v>
      </c>
      <c r="C1656" s="2">
        <f t="shared" si="238"/>
        <v>8</v>
      </c>
      <c r="D1656" s="28" t="str">
        <f t="shared" si="230"/>
        <v>082-008</v>
      </c>
      <c r="E1656" s="604">
        <f t="shared" si="236"/>
        <v>61</v>
      </c>
      <c r="F1656" s="32">
        <f>INDEX('Project Pipeline'!$B$8:$B$130,MATCH($B1656,'Project Pipeline'!$A$7:$A$130,0),1)</f>
        <v>20000</v>
      </c>
      <c r="G1656" s="32">
        <f>INDEX('Project Pipeline'!$B$8:$B$130,MATCH($B1656,'Project Pipeline'!$A$7:$A$130,0)+3,1)*12</f>
        <v>30000</v>
      </c>
      <c r="H1656" s="7">
        <f>(INDEX('Project Pipeline'!$B$8:$B$130,MATCH($B1656,'Project Pipeline'!$A$7:$A$130,0)+6,1)*INDEX('Project Pipeline'!$B$8:$B$130,MATCH($B1656,'Project Pipeline'!$A$7:$A$130,0)+13,1)+INDEX('Project Pipeline'!$B$8:$B$130,MATCH($B1656,'Project Pipeline'!$A$7:$A$130,0)+7,1)*(INDEX('Project Pipeline'!$B$8:$B$130,MATCH($B1656,'Project Pipeline'!$A$7:$A$130,0)+14,1)-INDEX('Project Pipeline'!$B$8:$B$130,MATCH($B1656,'Project Pipeline'!$A$7:$A$130,0)+13,1)))/INDEX('Project Pipeline'!$B$8:$B$130,MATCH($B1656,'Project Pipeline'!$A$7:$A$130,0)+14,1)</f>
        <v>0.75</v>
      </c>
      <c r="I1656" s="6">
        <f>INDEX('Project Pipeline'!$B$8:$B$130,MATCH($B1656,'Project Pipeline'!$A$7:$A$130,0)+13,1)</f>
        <v>28.691659673197091</v>
      </c>
      <c r="J1656" s="6">
        <f>INDEX('Project Pipeline'!$B$8:$B$130,MATCH($B1656,'Project Pipeline'!$A$7:$A$130,0)+14,1)</f>
        <v>60</v>
      </c>
    </row>
    <row r="1657" spans="1:10" x14ac:dyDescent="0.2">
      <c r="A1657" s="604">
        <f t="shared" si="237"/>
        <v>82</v>
      </c>
      <c r="B1657" s="604" t="s">
        <v>464</v>
      </c>
      <c r="C1657" s="2">
        <f t="shared" si="238"/>
        <v>9</v>
      </c>
      <c r="D1657" s="28" t="str">
        <f t="shared" si="230"/>
        <v>082-009</v>
      </c>
      <c r="E1657" s="604">
        <f t="shared" si="236"/>
        <v>52</v>
      </c>
      <c r="F1657" s="32">
        <f>INDEX('Project Pipeline'!$B$8:$B$130,MATCH($B1657,'Project Pipeline'!$A$7:$A$130,0),1)</f>
        <v>10000</v>
      </c>
      <c r="G1657" s="32">
        <f>INDEX('Project Pipeline'!$B$8:$B$130,MATCH($B1657,'Project Pipeline'!$A$7:$A$130,0)+3,1)*12</f>
        <v>4800</v>
      </c>
      <c r="H1657" s="7">
        <f>(INDEX('Project Pipeline'!$B$8:$B$130,MATCH($B1657,'Project Pipeline'!$A$7:$A$130,0)+6,1)*INDEX('Project Pipeline'!$B$8:$B$130,MATCH($B1657,'Project Pipeline'!$A$7:$A$130,0)+13,1)+INDEX('Project Pipeline'!$B$8:$B$130,MATCH($B1657,'Project Pipeline'!$A$7:$A$130,0)+7,1)*(INDEX('Project Pipeline'!$B$8:$B$130,MATCH($B1657,'Project Pipeline'!$A$7:$A$130,0)+14,1)-INDEX('Project Pipeline'!$B$8:$B$130,MATCH($B1657,'Project Pipeline'!$A$7:$A$130,0)+13,1)))/INDEX('Project Pipeline'!$B$8:$B$130,MATCH($B1657,'Project Pipeline'!$A$7:$A$130,0)+14,1)</f>
        <v>0.75</v>
      </c>
      <c r="I1657" s="6">
        <f>INDEX('Project Pipeline'!$B$8:$B$130,MATCH($B1657,'Project Pipeline'!$A$7:$A$130,0)+13,1)</f>
        <v>57.680135957776329</v>
      </c>
      <c r="J1657" s="6">
        <f>INDEX('Project Pipeline'!$B$8:$B$130,MATCH($B1657,'Project Pipeline'!$A$7:$A$130,0)+14,1)</f>
        <v>60</v>
      </c>
    </row>
    <row r="1658" spans="1:10" x14ac:dyDescent="0.2">
      <c r="A1658" s="604">
        <f t="shared" si="237"/>
        <v>82</v>
      </c>
      <c r="B1658" s="604" t="s">
        <v>464</v>
      </c>
      <c r="C1658" s="2">
        <f t="shared" si="238"/>
        <v>10</v>
      </c>
      <c r="D1658" s="28" t="str">
        <f t="shared" si="230"/>
        <v>082-010</v>
      </c>
      <c r="E1658" s="604">
        <f t="shared" si="236"/>
        <v>55</v>
      </c>
      <c r="F1658" s="32">
        <f>INDEX('Project Pipeline'!$B$8:$B$130,MATCH($B1658,'Project Pipeline'!$A$7:$A$130,0),1)</f>
        <v>10000</v>
      </c>
      <c r="G1658" s="32">
        <f>INDEX('Project Pipeline'!$B$8:$B$130,MATCH($B1658,'Project Pipeline'!$A$7:$A$130,0)+3,1)*12</f>
        <v>4800</v>
      </c>
      <c r="H1658" s="7">
        <f>(INDEX('Project Pipeline'!$B$8:$B$130,MATCH($B1658,'Project Pipeline'!$A$7:$A$130,0)+6,1)*INDEX('Project Pipeline'!$B$8:$B$130,MATCH($B1658,'Project Pipeline'!$A$7:$A$130,0)+13,1)+INDEX('Project Pipeline'!$B$8:$B$130,MATCH($B1658,'Project Pipeline'!$A$7:$A$130,0)+7,1)*(INDEX('Project Pipeline'!$B$8:$B$130,MATCH($B1658,'Project Pipeline'!$A$7:$A$130,0)+14,1)-INDEX('Project Pipeline'!$B$8:$B$130,MATCH($B1658,'Project Pipeline'!$A$7:$A$130,0)+13,1)))/INDEX('Project Pipeline'!$B$8:$B$130,MATCH($B1658,'Project Pipeline'!$A$7:$A$130,0)+14,1)</f>
        <v>0.75</v>
      </c>
      <c r="I1658" s="6">
        <f>INDEX('Project Pipeline'!$B$8:$B$130,MATCH($B1658,'Project Pipeline'!$A$7:$A$130,0)+13,1)</f>
        <v>57.680135957776329</v>
      </c>
      <c r="J1658" s="6">
        <f>INDEX('Project Pipeline'!$B$8:$B$130,MATCH($B1658,'Project Pipeline'!$A$7:$A$130,0)+14,1)</f>
        <v>60</v>
      </c>
    </row>
    <row r="1659" spans="1:10" x14ac:dyDescent="0.2">
      <c r="A1659" s="604">
        <f t="shared" si="237"/>
        <v>82</v>
      </c>
      <c r="B1659" s="604" t="s">
        <v>464</v>
      </c>
      <c r="C1659" s="2">
        <f t="shared" si="238"/>
        <v>11</v>
      </c>
      <c r="D1659" s="28" t="str">
        <f t="shared" si="230"/>
        <v>082-011</v>
      </c>
      <c r="E1659" s="604">
        <f t="shared" si="236"/>
        <v>58</v>
      </c>
      <c r="F1659" s="32">
        <f>INDEX('Project Pipeline'!$B$8:$B$130,MATCH($B1659,'Project Pipeline'!$A$7:$A$130,0),1)</f>
        <v>10000</v>
      </c>
      <c r="G1659" s="32">
        <f>INDEX('Project Pipeline'!$B$8:$B$130,MATCH($B1659,'Project Pipeline'!$A$7:$A$130,0)+3,1)*12</f>
        <v>4800</v>
      </c>
      <c r="H1659" s="7">
        <f>(INDEX('Project Pipeline'!$B$8:$B$130,MATCH($B1659,'Project Pipeline'!$A$7:$A$130,0)+6,1)*INDEX('Project Pipeline'!$B$8:$B$130,MATCH($B1659,'Project Pipeline'!$A$7:$A$130,0)+13,1)+INDEX('Project Pipeline'!$B$8:$B$130,MATCH($B1659,'Project Pipeline'!$A$7:$A$130,0)+7,1)*(INDEX('Project Pipeline'!$B$8:$B$130,MATCH($B1659,'Project Pipeline'!$A$7:$A$130,0)+14,1)-INDEX('Project Pipeline'!$B$8:$B$130,MATCH($B1659,'Project Pipeline'!$A$7:$A$130,0)+13,1)))/INDEX('Project Pipeline'!$B$8:$B$130,MATCH($B1659,'Project Pipeline'!$A$7:$A$130,0)+14,1)</f>
        <v>0.75</v>
      </c>
      <c r="I1659" s="6">
        <f>INDEX('Project Pipeline'!$B$8:$B$130,MATCH($B1659,'Project Pipeline'!$A$7:$A$130,0)+13,1)</f>
        <v>57.680135957776329</v>
      </c>
      <c r="J1659" s="6">
        <f>INDEX('Project Pipeline'!$B$8:$B$130,MATCH($B1659,'Project Pipeline'!$A$7:$A$130,0)+14,1)</f>
        <v>60</v>
      </c>
    </row>
    <row r="1660" spans="1:10" x14ac:dyDescent="0.2">
      <c r="A1660" s="604">
        <f t="shared" si="237"/>
        <v>82</v>
      </c>
      <c r="B1660" s="604" t="s">
        <v>464</v>
      </c>
      <c r="C1660" s="2">
        <f t="shared" si="238"/>
        <v>12</v>
      </c>
      <c r="D1660" s="28" t="str">
        <f t="shared" si="230"/>
        <v>082-012</v>
      </c>
      <c r="E1660" s="604">
        <f t="shared" si="236"/>
        <v>61</v>
      </c>
      <c r="F1660" s="32">
        <f>INDEX('Project Pipeline'!$B$8:$B$130,MATCH($B1660,'Project Pipeline'!$A$7:$A$130,0),1)</f>
        <v>10000</v>
      </c>
      <c r="G1660" s="32">
        <f>INDEX('Project Pipeline'!$B$8:$B$130,MATCH($B1660,'Project Pipeline'!$A$7:$A$130,0)+3,1)*12</f>
        <v>4800</v>
      </c>
      <c r="H1660" s="7">
        <f>(INDEX('Project Pipeline'!$B$8:$B$130,MATCH($B1660,'Project Pipeline'!$A$7:$A$130,0)+6,1)*INDEX('Project Pipeline'!$B$8:$B$130,MATCH($B1660,'Project Pipeline'!$A$7:$A$130,0)+13,1)+INDEX('Project Pipeline'!$B$8:$B$130,MATCH($B1660,'Project Pipeline'!$A$7:$A$130,0)+7,1)*(INDEX('Project Pipeline'!$B$8:$B$130,MATCH($B1660,'Project Pipeline'!$A$7:$A$130,0)+14,1)-INDEX('Project Pipeline'!$B$8:$B$130,MATCH($B1660,'Project Pipeline'!$A$7:$A$130,0)+13,1)))/INDEX('Project Pipeline'!$B$8:$B$130,MATCH($B1660,'Project Pipeline'!$A$7:$A$130,0)+14,1)</f>
        <v>0.75</v>
      </c>
      <c r="I1660" s="6">
        <f>INDEX('Project Pipeline'!$B$8:$B$130,MATCH($B1660,'Project Pipeline'!$A$7:$A$130,0)+13,1)</f>
        <v>57.680135957776329</v>
      </c>
      <c r="J1660" s="6">
        <f>INDEX('Project Pipeline'!$B$8:$B$130,MATCH($B1660,'Project Pipeline'!$A$7:$A$130,0)+14,1)</f>
        <v>60</v>
      </c>
    </row>
    <row r="1661" spans="1:10" x14ac:dyDescent="0.2">
      <c r="A1661" s="604">
        <f t="shared" si="237"/>
        <v>82</v>
      </c>
      <c r="B1661" s="604" t="s">
        <v>14</v>
      </c>
      <c r="C1661" s="2">
        <f t="shared" si="238"/>
        <v>13</v>
      </c>
      <c r="D1661" s="28" t="str">
        <f t="shared" si="230"/>
        <v>082-013</v>
      </c>
      <c r="E1661" s="604">
        <f t="shared" si="236"/>
        <v>52</v>
      </c>
      <c r="F1661" s="32">
        <f>INDEX('Project Pipeline'!$B$8:$B$130,MATCH($B1661,'Project Pipeline'!$A$7:$A$130,0),1)</f>
        <v>2000</v>
      </c>
      <c r="G1661" s="32">
        <f>INDEX('Project Pipeline'!$B$8:$B$130,MATCH($B1661,'Project Pipeline'!$A$7:$A$130,0)+3,1)*12</f>
        <v>2400</v>
      </c>
      <c r="H1661" s="7">
        <f>(INDEX('Project Pipeline'!$B$8:$B$130,MATCH($B1661,'Project Pipeline'!$A$7:$A$130,0)+6,1)*INDEX('Project Pipeline'!$B$8:$B$130,MATCH($B1661,'Project Pipeline'!$A$7:$A$130,0)+13,1)+INDEX('Project Pipeline'!$B$8:$B$130,MATCH($B1661,'Project Pipeline'!$A$7:$A$130,0)+7,1)*(INDEX('Project Pipeline'!$B$8:$B$130,MATCH($B1661,'Project Pipeline'!$A$7:$A$130,0)+14,1)-INDEX('Project Pipeline'!$B$8:$B$130,MATCH($B1661,'Project Pipeline'!$A$7:$A$130,0)+13,1)))/INDEX('Project Pipeline'!$B$8:$B$130,MATCH($B1661,'Project Pipeline'!$A$7:$A$130,0)+14,1)</f>
        <v>0.75</v>
      </c>
      <c r="I1661" s="6">
        <f>INDEX('Project Pipeline'!$B$8:$B$130,MATCH($B1661,'Project Pipeline'!$A$7:$A$130,0)+13,1)</f>
        <v>21.124739598583997</v>
      </c>
      <c r="J1661" s="6">
        <f>INDEX('Project Pipeline'!$B$8:$B$130,MATCH($B1661,'Project Pipeline'!$A$7:$A$130,0)+14,1)</f>
        <v>60</v>
      </c>
    </row>
    <row r="1662" spans="1:10" x14ac:dyDescent="0.2">
      <c r="A1662" s="604">
        <f t="shared" si="237"/>
        <v>82</v>
      </c>
      <c r="B1662" s="604" t="s">
        <v>14</v>
      </c>
      <c r="C1662" s="2">
        <f t="shared" si="238"/>
        <v>14</v>
      </c>
      <c r="D1662" s="28" t="str">
        <f t="shared" si="230"/>
        <v>082-014</v>
      </c>
      <c r="E1662" s="604">
        <f t="shared" si="236"/>
        <v>54</v>
      </c>
      <c r="F1662" s="32">
        <f>INDEX('Project Pipeline'!$B$8:$B$130,MATCH($B1662,'Project Pipeline'!$A$7:$A$130,0),1)</f>
        <v>2000</v>
      </c>
      <c r="G1662" s="32">
        <f>INDEX('Project Pipeline'!$B$8:$B$130,MATCH($B1662,'Project Pipeline'!$A$7:$A$130,0)+3,1)*12</f>
        <v>2400</v>
      </c>
      <c r="H1662" s="7">
        <f>(INDEX('Project Pipeline'!$B$8:$B$130,MATCH($B1662,'Project Pipeline'!$A$7:$A$130,0)+6,1)*INDEX('Project Pipeline'!$B$8:$B$130,MATCH($B1662,'Project Pipeline'!$A$7:$A$130,0)+13,1)+INDEX('Project Pipeline'!$B$8:$B$130,MATCH($B1662,'Project Pipeline'!$A$7:$A$130,0)+7,1)*(INDEX('Project Pipeline'!$B$8:$B$130,MATCH($B1662,'Project Pipeline'!$A$7:$A$130,0)+14,1)-INDEX('Project Pipeline'!$B$8:$B$130,MATCH($B1662,'Project Pipeline'!$A$7:$A$130,0)+13,1)))/INDEX('Project Pipeline'!$B$8:$B$130,MATCH($B1662,'Project Pipeline'!$A$7:$A$130,0)+14,1)</f>
        <v>0.75</v>
      </c>
      <c r="I1662" s="6">
        <f>INDEX('Project Pipeline'!$B$8:$B$130,MATCH($B1662,'Project Pipeline'!$A$7:$A$130,0)+13,1)</f>
        <v>21.124739598583997</v>
      </c>
      <c r="J1662" s="6">
        <f>INDEX('Project Pipeline'!$B$8:$B$130,MATCH($B1662,'Project Pipeline'!$A$7:$A$130,0)+14,1)</f>
        <v>60</v>
      </c>
    </row>
    <row r="1663" spans="1:10" x14ac:dyDescent="0.2">
      <c r="A1663" s="604">
        <f t="shared" si="237"/>
        <v>82</v>
      </c>
      <c r="B1663" s="604" t="s">
        <v>14</v>
      </c>
      <c r="C1663" s="2">
        <f t="shared" si="238"/>
        <v>15</v>
      </c>
      <c r="D1663" s="28" t="str">
        <f t="shared" si="230"/>
        <v>082-015</v>
      </c>
      <c r="E1663" s="604">
        <f t="shared" si="236"/>
        <v>56</v>
      </c>
      <c r="F1663" s="32">
        <f>INDEX('Project Pipeline'!$B$8:$B$130,MATCH($B1663,'Project Pipeline'!$A$7:$A$130,0),1)</f>
        <v>2000</v>
      </c>
      <c r="G1663" s="32">
        <f>INDEX('Project Pipeline'!$B$8:$B$130,MATCH($B1663,'Project Pipeline'!$A$7:$A$130,0)+3,1)*12</f>
        <v>2400</v>
      </c>
      <c r="H1663" s="7">
        <f>(INDEX('Project Pipeline'!$B$8:$B$130,MATCH($B1663,'Project Pipeline'!$A$7:$A$130,0)+6,1)*INDEX('Project Pipeline'!$B$8:$B$130,MATCH($B1663,'Project Pipeline'!$A$7:$A$130,0)+13,1)+INDEX('Project Pipeline'!$B$8:$B$130,MATCH($B1663,'Project Pipeline'!$A$7:$A$130,0)+7,1)*(INDEX('Project Pipeline'!$B$8:$B$130,MATCH($B1663,'Project Pipeline'!$A$7:$A$130,0)+14,1)-INDEX('Project Pipeline'!$B$8:$B$130,MATCH($B1663,'Project Pipeline'!$A$7:$A$130,0)+13,1)))/INDEX('Project Pipeline'!$B$8:$B$130,MATCH($B1663,'Project Pipeline'!$A$7:$A$130,0)+14,1)</f>
        <v>0.75</v>
      </c>
      <c r="I1663" s="6">
        <f>INDEX('Project Pipeline'!$B$8:$B$130,MATCH($B1663,'Project Pipeline'!$A$7:$A$130,0)+13,1)</f>
        <v>21.124739598583997</v>
      </c>
      <c r="J1663" s="6">
        <f>INDEX('Project Pipeline'!$B$8:$B$130,MATCH($B1663,'Project Pipeline'!$A$7:$A$130,0)+14,1)</f>
        <v>60</v>
      </c>
    </row>
    <row r="1664" spans="1:10" x14ac:dyDescent="0.2">
      <c r="A1664" s="604">
        <f t="shared" si="237"/>
        <v>82</v>
      </c>
      <c r="B1664" s="604" t="s">
        <v>14</v>
      </c>
      <c r="C1664" s="2">
        <f t="shared" si="238"/>
        <v>16</v>
      </c>
      <c r="D1664" s="28" t="str">
        <f t="shared" si="230"/>
        <v>082-016</v>
      </c>
      <c r="E1664" s="604">
        <f t="shared" si="236"/>
        <v>58</v>
      </c>
      <c r="F1664" s="32">
        <f>INDEX('Project Pipeline'!$B$8:$B$130,MATCH($B1664,'Project Pipeline'!$A$7:$A$130,0),1)</f>
        <v>2000</v>
      </c>
      <c r="G1664" s="32">
        <f>INDEX('Project Pipeline'!$B$8:$B$130,MATCH($B1664,'Project Pipeline'!$A$7:$A$130,0)+3,1)*12</f>
        <v>2400</v>
      </c>
      <c r="H1664" s="7">
        <f>(INDEX('Project Pipeline'!$B$8:$B$130,MATCH($B1664,'Project Pipeline'!$A$7:$A$130,0)+6,1)*INDEX('Project Pipeline'!$B$8:$B$130,MATCH($B1664,'Project Pipeline'!$A$7:$A$130,0)+13,1)+INDEX('Project Pipeline'!$B$8:$B$130,MATCH($B1664,'Project Pipeline'!$A$7:$A$130,0)+7,1)*(INDEX('Project Pipeline'!$B$8:$B$130,MATCH($B1664,'Project Pipeline'!$A$7:$A$130,0)+14,1)-INDEX('Project Pipeline'!$B$8:$B$130,MATCH($B1664,'Project Pipeline'!$A$7:$A$130,0)+13,1)))/INDEX('Project Pipeline'!$B$8:$B$130,MATCH($B1664,'Project Pipeline'!$A$7:$A$130,0)+14,1)</f>
        <v>0.75</v>
      </c>
      <c r="I1664" s="6">
        <f>INDEX('Project Pipeline'!$B$8:$B$130,MATCH($B1664,'Project Pipeline'!$A$7:$A$130,0)+13,1)</f>
        <v>21.124739598583997</v>
      </c>
      <c r="J1664" s="6">
        <f>INDEX('Project Pipeline'!$B$8:$B$130,MATCH($B1664,'Project Pipeline'!$A$7:$A$130,0)+14,1)</f>
        <v>60</v>
      </c>
    </row>
    <row r="1665" spans="1:10" x14ac:dyDescent="0.2">
      <c r="A1665" s="604">
        <f t="shared" si="237"/>
        <v>82</v>
      </c>
      <c r="B1665" s="604" t="s">
        <v>14</v>
      </c>
      <c r="C1665" s="2">
        <f t="shared" si="238"/>
        <v>17</v>
      </c>
      <c r="D1665" s="28" t="str">
        <f t="shared" si="230"/>
        <v>082-017</v>
      </c>
      <c r="E1665" s="604">
        <f t="shared" si="236"/>
        <v>60</v>
      </c>
      <c r="F1665" s="32">
        <f>INDEX('Project Pipeline'!$B$8:$B$130,MATCH($B1665,'Project Pipeline'!$A$7:$A$130,0),1)</f>
        <v>2000</v>
      </c>
      <c r="G1665" s="32">
        <f>INDEX('Project Pipeline'!$B$8:$B$130,MATCH($B1665,'Project Pipeline'!$A$7:$A$130,0)+3,1)*12</f>
        <v>2400</v>
      </c>
      <c r="H1665" s="7">
        <f>(INDEX('Project Pipeline'!$B$8:$B$130,MATCH($B1665,'Project Pipeline'!$A$7:$A$130,0)+6,1)*INDEX('Project Pipeline'!$B$8:$B$130,MATCH($B1665,'Project Pipeline'!$A$7:$A$130,0)+13,1)+INDEX('Project Pipeline'!$B$8:$B$130,MATCH($B1665,'Project Pipeline'!$A$7:$A$130,0)+7,1)*(INDEX('Project Pipeline'!$B$8:$B$130,MATCH($B1665,'Project Pipeline'!$A$7:$A$130,0)+14,1)-INDEX('Project Pipeline'!$B$8:$B$130,MATCH($B1665,'Project Pipeline'!$A$7:$A$130,0)+13,1)))/INDEX('Project Pipeline'!$B$8:$B$130,MATCH($B1665,'Project Pipeline'!$A$7:$A$130,0)+14,1)</f>
        <v>0.75</v>
      </c>
      <c r="I1665" s="6">
        <f>INDEX('Project Pipeline'!$B$8:$B$130,MATCH($B1665,'Project Pipeline'!$A$7:$A$130,0)+13,1)</f>
        <v>21.124739598583997</v>
      </c>
      <c r="J1665" s="6">
        <f>INDEX('Project Pipeline'!$B$8:$B$130,MATCH($B1665,'Project Pipeline'!$A$7:$A$130,0)+14,1)</f>
        <v>60</v>
      </c>
    </row>
    <row r="1666" spans="1:10" x14ac:dyDescent="0.2">
      <c r="A1666" s="604">
        <f t="shared" si="237"/>
        <v>82</v>
      </c>
      <c r="B1666" s="604" t="s">
        <v>14</v>
      </c>
      <c r="C1666" s="2">
        <f t="shared" si="238"/>
        <v>18</v>
      </c>
      <c r="D1666" s="28" t="str">
        <f t="shared" si="230"/>
        <v>082-018</v>
      </c>
      <c r="E1666" s="604">
        <f t="shared" si="236"/>
        <v>62</v>
      </c>
      <c r="F1666" s="32">
        <f>INDEX('Project Pipeline'!$B$8:$B$130,MATCH($B1666,'Project Pipeline'!$A$7:$A$130,0),1)</f>
        <v>2000</v>
      </c>
      <c r="G1666" s="32">
        <f>INDEX('Project Pipeline'!$B$8:$B$130,MATCH($B1666,'Project Pipeline'!$A$7:$A$130,0)+3,1)*12</f>
        <v>2400</v>
      </c>
      <c r="H1666" s="7">
        <f>(INDEX('Project Pipeline'!$B$8:$B$130,MATCH($B1666,'Project Pipeline'!$A$7:$A$130,0)+6,1)*INDEX('Project Pipeline'!$B$8:$B$130,MATCH($B1666,'Project Pipeline'!$A$7:$A$130,0)+13,1)+INDEX('Project Pipeline'!$B$8:$B$130,MATCH($B1666,'Project Pipeline'!$A$7:$A$130,0)+7,1)*(INDEX('Project Pipeline'!$B$8:$B$130,MATCH($B1666,'Project Pipeline'!$A$7:$A$130,0)+14,1)-INDEX('Project Pipeline'!$B$8:$B$130,MATCH($B1666,'Project Pipeline'!$A$7:$A$130,0)+13,1)))/INDEX('Project Pipeline'!$B$8:$B$130,MATCH($B1666,'Project Pipeline'!$A$7:$A$130,0)+14,1)</f>
        <v>0.75</v>
      </c>
      <c r="I1666" s="6">
        <f>INDEX('Project Pipeline'!$B$8:$B$130,MATCH($B1666,'Project Pipeline'!$A$7:$A$130,0)+13,1)</f>
        <v>21.124739598583997</v>
      </c>
      <c r="J1666" s="6">
        <f>INDEX('Project Pipeline'!$B$8:$B$130,MATCH($B1666,'Project Pipeline'!$A$7:$A$130,0)+14,1)</f>
        <v>60</v>
      </c>
    </row>
    <row r="1667" spans="1:10" x14ac:dyDescent="0.2">
      <c r="A1667" s="604">
        <f t="shared" si="237"/>
        <v>82</v>
      </c>
      <c r="B1667" s="604" t="s">
        <v>41</v>
      </c>
      <c r="C1667" s="2">
        <f t="shared" si="238"/>
        <v>19</v>
      </c>
      <c r="D1667" s="28" t="str">
        <f t="shared" si="230"/>
        <v>082-019</v>
      </c>
      <c r="E1667" s="604">
        <f t="shared" si="236"/>
        <v>56</v>
      </c>
      <c r="F1667" s="32">
        <f>INDEX('Project Pipeline'!$B$8:$B$130,MATCH($B1667,'Project Pipeline'!$A$7:$A$130,0),1)</f>
        <v>25000</v>
      </c>
      <c r="G1667" s="32">
        <f>INDEX('Project Pipeline'!$B$8:$B$130,MATCH($B1667,'Project Pipeline'!$A$7:$A$130,0)+3,1)*12</f>
        <v>24000</v>
      </c>
      <c r="H1667" s="7">
        <f>(INDEX('Project Pipeline'!$B$8:$B$130,MATCH($B1667,'Project Pipeline'!$A$7:$A$130,0)+6,1)*INDEX('Project Pipeline'!$B$8:$B$130,MATCH($B1667,'Project Pipeline'!$A$7:$A$130,0)+13,1)+INDEX('Project Pipeline'!$B$8:$B$130,MATCH($B1667,'Project Pipeline'!$A$7:$A$130,0)+7,1)*(INDEX('Project Pipeline'!$B$8:$B$130,MATCH($B1667,'Project Pipeline'!$A$7:$A$130,0)+14,1)-INDEX('Project Pipeline'!$B$8:$B$130,MATCH($B1667,'Project Pipeline'!$A$7:$A$130,0)+13,1)))/INDEX('Project Pipeline'!$B$8:$B$130,MATCH($B1667,'Project Pipeline'!$A$7:$A$130,0)+14,1)</f>
        <v>0.74999999999999989</v>
      </c>
      <c r="I1667" s="6">
        <f>INDEX('Project Pipeline'!$B$8:$B$130,MATCH($B1667,'Project Pipeline'!$A$7:$A$130,0)+13,1)</f>
        <v>26.772988721793375</v>
      </c>
      <c r="J1667" s="6">
        <f>INDEX('Project Pipeline'!$B$8:$B$130,MATCH($B1667,'Project Pipeline'!$A$7:$A$130,0)+14,1)</f>
        <v>120</v>
      </c>
    </row>
    <row r="1668" spans="1:10" x14ac:dyDescent="0.2">
      <c r="A1668" s="604">
        <f t="shared" si="237"/>
        <v>82</v>
      </c>
      <c r="B1668" s="604" t="s">
        <v>41</v>
      </c>
      <c r="C1668" s="2">
        <f t="shared" si="238"/>
        <v>20</v>
      </c>
      <c r="D1668" s="28" t="str">
        <f t="shared" si="230"/>
        <v>082-020</v>
      </c>
      <c r="E1668" s="604">
        <f t="shared" si="236"/>
        <v>62</v>
      </c>
      <c r="F1668" s="32">
        <f>INDEX('Project Pipeline'!$B$8:$B$130,MATCH($B1668,'Project Pipeline'!$A$7:$A$130,0),1)</f>
        <v>25000</v>
      </c>
      <c r="G1668" s="32">
        <f>INDEX('Project Pipeline'!$B$8:$B$130,MATCH($B1668,'Project Pipeline'!$A$7:$A$130,0)+3,1)*12</f>
        <v>24000</v>
      </c>
      <c r="H1668" s="7">
        <f>(INDEX('Project Pipeline'!$B$8:$B$130,MATCH($B1668,'Project Pipeline'!$A$7:$A$130,0)+6,1)*INDEX('Project Pipeline'!$B$8:$B$130,MATCH($B1668,'Project Pipeline'!$A$7:$A$130,0)+13,1)+INDEX('Project Pipeline'!$B$8:$B$130,MATCH($B1668,'Project Pipeline'!$A$7:$A$130,0)+7,1)*(INDEX('Project Pipeline'!$B$8:$B$130,MATCH($B1668,'Project Pipeline'!$A$7:$A$130,0)+14,1)-INDEX('Project Pipeline'!$B$8:$B$130,MATCH($B1668,'Project Pipeline'!$A$7:$A$130,0)+13,1)))/INDEX('Project Pipeline'!$B$8:$B$130,MATCH($B1668,'Project Pipeline'!$A$7:$A$130,0)+14,1)</f>
        <v>0.74999999999999989</v>
      </c>
      <c r="I1668" s="6">
        <f>INDEX('Project Pipeline'!$B$8:$B$130,MATCH($B1668,'Project Pipeline'!$A$7:$A$130,0)+13,1)</f>
        <v>26.772988721793375</v>
      </c>
      <c r="J1668" s="6">
        <f>INDEX('Project Pipeline'!$B$8:$B$130,MATCH($B1668,'Project Pipeline'!$A$7:$A$130,0)+14,1)</f>
        <v>120</v>
      </c>
    </row>
    <row r="1669" spans="1:10" x14ac:dyDescent="0.2">
      <c r="A1669" s="604">
        <f>A1649+1</f>
        <v>83</v>
      </c>
      <c r="B1669" s="604" t="s">
        <v>15</v>
      </c>
      <c r="C1669" s="2">
        <v>1</v>
      </c>
      <c r="D1669" s="28" t="str">
        <f t="shared" si="230"/>
        <v>083-001</v>
      </c>
      <c r="E1669" s="604">
        <f t="shared" si="236"/>
        <v>50</v>
      </c>
      <c r="F1669" s="32">
        <f>INDEX('Project Pipeline'!$B$8:$B$130,MATCH($B1669,'Project Pipeline'!$A$7:$A$130,0),1)</f>
        <v>15000</v>
      </c>
      <c r="G1669" s="32">
        <f>INDEX('Project Pipeline'!$B$8:$B$130,MATCH($B1669,'Project Pipeline'!$A$7:$A$130,0)+3,1)*12</f>
        <v>6000</v>
      </c>
      <c r="H1669" s="7">
        <f>(INDEX('Project Pipeline'!$B$8:$B$130,MATCH($B1669,'Project Pipeline'!$A$7:$A$130,0)+6,1)*INDEX('Project Pipeline'!$B$8:$B$130,MATCH($B1669,'Project Pipeline'!$A$7:$A$130,0)+13,1)+INDEX('Project Pipeline'!$B$8:$B$130,MATCH($B1669,'Project Pipeline'!$A$7:$A$130,0)+7,1)*(INDEX('Project Pipeline'!$B$8:$B$130,MATCH($B1669,'Project Pipeline'!$A$7:$A$130,0)+14,1)-INDEX('Project Pipeline'!$B$8:$B$130,MATCH($B1669,'Project Pipeline'!$A$7:$A$130,0)+13,1)))/INDEX('Project Pipeline'!$B$8:$B$130,MATCH($B1669,'Project Pipeline'!$A$7:$A$130,0)+14,1)</f>
        <v>0.75</v>
      </c>
      <c r="I1669" s="6">
        <f>INDEX('Project Pipeline'!$B$8:$B$130,MATCH($B1669,'Project Pipeline'!$A$7:$A$130,0)+13,1)</f>
        <v>71.513178015521419</v>
      </c>
      <c r="J1669" s="6">
        <f>INDEX('Project Pipeline'!$B$8:$B$130,MATCH($B1669,'Project Pipeline'!$A$7:$A$130,0)+14,1)</f>
        <v>96</v>
      </c>
    </row>
    <row r="1670" spans="1:10" x14ac:dyDescent="0.2">
      <c r="A1670" s="604">
        <f t="shared" ref="A1670:A1688" si="239">A1650+1</f>
        <v>83</v>
      </c>
      <c r="B1670" s="604" t="s">
        <v>15</v>
      </c>
      <c r="C1670" s="2">
        <f t="shared" ref="C1670:C1688" si="240">C1669+1</f>
        <v>2</v>
      </c>
      <c r="D1670" s="28" t="str">
        <f t="shared" si="230"/>
        <v>083-002</v>
      </c>
      <c r="E1670" s="604">
        <f t="shared" si="236"/>
        <v>54</v>
      </c>
      <c r="F1670" s="32">
        <f>INDEX('Project Pipeline'!$B$8:$B$130,MATCH($B1670,'Project Pipeline'!$A$7:$A$130,0),1)</f>
        <v>15000</v>
      </c>
      <c r="G1670" s="32">
        <f>INDEX('Project Pipeline'!$B$8:$B$130,MATCH($B1670,'Project Pipeline'!$A$7:$A$130,0)+3,1)*12</f>
        <v>6000</v>
      </c>
      <c r="H1670" s="7">
        <f>(INDEX('Project Pipeline'!$B$8:$B$130,MATCH($B1670,'Project Pipeline'!$A$7:$A$130,0)+6,1)*INDEX('Project Pipeline'!$B$8:$B$130,MATCH($B1670,'Project Pipeline'!$A$7:$A$130,0)+13,1)+INDEX('Project Pipeline'!$B$8:$B$130,MATCH($B1670,'Project Pipeline'!$A$7:$A$130,0)+7,1)*(INDEX('Project Pipeline'!$B$8:$B$130,MATCH($B1670,'Project Pipeline'!$A$7:$A$130,0)+14,1)-INDEX('Project Pipeline'!$B$8:$B$130,MATCH($B1670,'Project Pipeline'!$A$7:$A$130,0)+13,1)))/INDEX('Project Pipeline'!$B$8:$B$130,MATCH($B1670,'Project Pipeline'!$A$7:$A$130,0)+14,1)</f>
        <v>0.75</v>
      </c>
      <c r="I1670" s="6">
        <f>INDEX('Project Pipeline'!$B$8:$B$130,MATCH($B1670,'Project Pipeline'!$A$7:$A$130,0)+13,1)</f>
        <v>71.513178015521419</v>
      </c>
      <c r="J1670" s="6">
        <f>INDEX('Project Pipeline'!$B$8:$B$130,MATCH($B1670,'Project Pipeline'!$A$7:$A$130,0)+14,1)</f>
        <v>96</v>
      </c>
    </row>
    <row r="1671" spans="1:10" x14ac:dyDescent="0.2">
      <c r="A1671" s="604">
        <f t="shared" si="239"/>
        <v>83</v>
      </c>
      <c r="B1671" s="604" t="s">
        <v>15</v>
      </c>
      <c r="C1671" s="2">
        <f t="shared" si="240"/>
        <v>3</v>
      </c>
      <c r="D1671" s="28" t="str">
        <f t="shared" si="230"/>
        <v>083-003</v>
      </c>
      <c r="E1671" s="604">
        <f t="shared" si="236"/>
        <v>57</v>
      </c>
      <c r="F1671" s="32">
        <f>INDEX('Project Pipeline'!$B$8:$B$130,MATCH($B1671,'Project Pipeline'!$A$7:$A$130,0),1)</f>
        <v>15000</v>
      </c>
      <c r="G1671" s="32">
        <f>INDEX('Project Pipeline'!$B$8:$B$130,MATCH($B1671,'Project Pipeline'!$A$7:$A$130,0)+3,1)*12</f>
        <v>6000</v>
      </c>
      <c r="H1671" s="7">
        <f>(INDEX('Project Pipeline'!$B$8:$B$130,MATCH($B1671,'Project Pipeline'!$A$7:$A$130,0)+6,1)*INDEX('Project Pipeline'!$B$8:$B$130,MATCH($B1671,'Project Pipeline'!$A$7:$A$130,0)+13,1)+INDEX('Project Pipeline'!$B$8:$B$130,MATCH($B1671,'Project Pipeline'!$A$7:$A$130,0)+7,1)*(INDEX('Project Pipeline'!$B$8:$B$130,MATCH($B1671,'Project Pipeline'!$A$7:$A$130,0)+14,1)-INDEX('Project Pipeline'!$B$8:$B$130,MATCH($B1671,'Project Pipeline'!$A$7:$A$130,0)+13,1)))/INDEX('Project Pipeline'!$B$8:$B$130,MATCH($B1671,'Project Pipeline'!$A$7:$A$130,0)+14,1)</f>
        <v>0.75</v>
      </c>
      <c r="I1671" s="6">
        <f>INDEX('Project Pipeline'!$B$8:$B$130,MATCH($B1671,'Project Pipeline'!$A$7:$A$130,0)+13,1)</f>
        <v>71.513178015521419</v>
      </c>
      <c r="J1671" s="6">
        <f>INDEX('Project Pipeline'!$B$8:$B$130,MATCH($B1671,'Project Pipeline'!$A$7:$A$130,0)+14,1)</f>
        <v>96</v>
      </c>
    </row>
    <row r="1672" spans="1:10" x14ac:dyDescent="0.2">
      <c r="A1672" s="604">
        <f t="shared" si="239"/>
        <v>83</v>
      </c>
      <c r="B1672" s="604" t="s">
        <v>15</v>
      </c>
      <c r="C1672" s="2">
        <f t="shared" si="240"/>
        <v>4</v>
      </c>
      <c r="D1672" s="28" t="str">
        <f t="shared" si="230"/>
        <v>083-004</v>
      </c>
      <c r="E1672" s="604">
        <f t="shared" si="236"/>
        <v>59</v>
      </c>
      <c r="F1672" s="32">
        <f>INDEX('Project Pipeline'!$B$8:$B$130,MATCH($B1672,'Project Pipeline'!$A$7:$A$130,0),1)</f>
        <v>15000</v>
      </c>
      <c r="G1672" s="32">
        <f>INDEX('Project Pipeline'!$B$8:$B$130,MATCH($B1672,'Project Pipeline'!$A$7:$A$130,0)+3,1)*12</f>
        <v>6000</v>
      </c>
      <c r="H1672" s="7">
        <f>(INDEX('Project Pipeline'!$B$8:$B$130,MATCH($B1672,'Project Pipeline'!$A$7:$A$130,0)+6,1)*INDEX('Project Pipeline'!$B$8:$B$130,MATCH($B1672,'Project Pipeline'!$A$7:$A$130,0)+13,1)+INDEX('Project Pipeline'!$B$8:$B$130,MATCH($B1672,'Project Pipeline'!$A$7:$A$130,0)+7,1)*(INDEX('Project Pipeline'!$B$8:$B$130,MATCH($B1672,'Project Pipeline'!$A$7:$A$130,0)+14,1)-INDEX('Project Pipeline'!$B$8:$B$130,MATCH($B1672,'Project Pipeline'!$A$7:$A$130,0)+13,1)))/INDEX('Project Pipeline'!$B$8:$B$130,MATCH($B1672,'Project Pipeline'!$A$7:$A$130,0)+14,1)</f>
        <v>0.75</v>
      </c>
      <c r="I1672" s="6">
        <f>INDEX('Project Pipeline'!$B$8:$B$130,MATCH($B1672,'Project Pipeline'!$A$7:$A$130,0)+13,1)</f>
        <v>71.513178015521419</v>
      </c>
      <c r="J1672" s="6">
        <f>INDEX('Project Pipeline'!$B$8:$B$130,MATCH($B1672,'Project Pipeline'!$A$7:$A$130,0)+14,1)</f>
        <v>96</v>
      </c>
    </row>
    <row r="1673" spans="1:10" x14ac:dyDescent="0.2">
      <c r="A1673" s="604">
        <f t="shared" si="239"/>
        <v>83</v>
      </c>
      <c r="B1673" s="604" t="s">
        <v>463</v>
      </c>
      <c r="C1673" s="2">
        <f t="shared" si="240"/>
        <v>5</v>
      </c>
      <c r="D1673" s="28" t="str">
        <f t="shared" ref="D1673:D1736" si="241">TEXT(A1673,"000")&amp;"-"&amp;TEXT(C1673,"000")</f>
        <v>083-005</v>
      </c>
      <c r="E1673" s="604">
        <f t="shared" si="236"/>
        <v>60</v>
      </c>
      <c r="F1673" s="32">
        <f>INDEX('Project Pipeline'!$B$8:$B$130,MATCH($B1673,'Project Pipeline'!$A$7:$A$130,0),1)</f>
        <v>20000</v>
      </c>
      <c r="G1673" s="32">
        <f>INDEX('Project Pipeline'!$B$8:$B$130,MATCH($B1673,'Project Pipeline'!$A$7:$A$130,0)+3,1)*12</f>
        <v>30000</v>
      </c>
      <c r="H1673" s="7">
        <f>(INDEX('Project Pipeline'!$B$8:$B$130,MATCH($B1673,'Project Pipeline'!$A$7:$A$130,0)+6,1)*INDEX('Project Pipeline'!$B$8:$B$130,MATCH($B1673,'Project Pipeline'!$A$7:$A$130,0)+13,1)+INDEX('Project Pipeline'!$B$8:$B$130,MATCH($B1673,'Project Pipeline'!$A$7:$A$130,0)+7,1)*(INDEX('Project Pipeline'!$B$8:$B$130,MATCH($B1673,'Project Pipeline'!$A$7:$A$130,0)+14,1)-INDEX('Project Pipeline'!$B$8:$B$130,MATCH($B1673,'Project Pipeline'!$A$7:$A$130,0)+13,1)))/INDEX('Project Pipeline'!$B$8:$B$130,MATCH($B1673,'Project Pipeline'!$A$7:$A$130,0)+14,1)</f>
        <v>0.75</v>
      </c>
      <c r="I1673" s="6">
        <f>INDEX('Project Pipeline'!$B$8:$B$130,MATCH($B1673,'Project Pipeline'!$A$7:$A$130,0)+13,1)</f>
        <v>28.691659673197091</v>
      </c>
      <c r="J1673" s="6">
        <f>INDEX('Project Pipeline'!$B$8:$B$130,MATCH($B1673,'Project Pipeline'!$A$7:$A$130,0)+14,1)</f>
        <v>60</v>
      </c>
    </row>
    <row r="1674" spans="1:10" x14ac:dyDescent="0.2">
      <c r="A1674" s="604">
        <f t="shared" si="239"/>
        <v>83</v>
      </c>
      <c r="B1674" s="604" t="s">
        <v>463</v>
      </c>
      <c r="C1674" s="2">
        <f t="shared" si="240"/>
        <v>6</v>
      </c>
      <c r="D1674" s="28" t="str">
        <f t="shared" si="241"/>
        <v>083-006</v>
      </c>
      <c r="E1674" s="604">
        <f t="shared" si="236"/>
        <v>60</v>
      </c>
      <c r="F1674" s="32">
        <f>INDEX('Project Pipeline'!$B$8:$B$130,MATCH($B1674,'Project Pipeline'!$A$7:$A$130,0),1)</f>
        <v>20000</v>
      </c>
      <c r="G1674" s="32">
        <f>INDEX('Project Pipeline'!$B$8:$B$130,MATCH($B1674,'Project Pipeline'!$A$7:$A$130,0)+3,1)*12</f>
        <v>30000</v>
      </c>
      <c r="H1674" s="7">
        <f>(INDEX('Project Pipeline'!$B$8:$B$130,MATCH($B1674,'Project Pipeline'!$A$7:$A$130,0)+6,1)*INDEX('Project Pipeline'!$B$8:$B$130,MATCH($B1674,'Project Pipeline'!$A$7:$A$130,0)+13,1)+INDEX('Project Pipeline'!$B$8:$B$130,MATCH($B1674,'Project Pipeline'!$A$7:$A$130,0)+7,1)*(INDEX('Project Pipeline'!$B$8:$B$130,MATCH($B1674,'Project Pipeline'!$A$7:$A$130,0)+14,1)-INDEX('Project Pipeline'!$B$8:$B$130,MATCH($B1674,'Project Pipeline'!$A$7:$A$130,0)+13,1)))/INDEX('Project Pipeline'!$B$8:$B$130,MATCH($B1674,'Project Pipeline'!$A$7:$A$130,0)+14,1)</f>
        <v>0.75</v>
      </c>
      <c r="I1674" s="6">
        <f>INDEX('Project Pipeline'!$B$8:$B$130,MATCH($B1674,'Project Pipeline'!$A$7:$A$130,0)+13,1)</f>
        <v>28.691659673197091</v>
      </c>
      <c r="J1674" s="6">
        <f>INDEX('Project Pipeline'!$B$8:$B$130,MATCH($B1674,'Project Pipeline'!$A$7:$A$130,0)+14,1)</f>
        <v>60</v>
      </c>
    </row>
    <row r="1675" spans="1:10" x14ac:dyDescent="0.2">
      <c r="A1675" s="604">
        <f t="shared" si="239"/>
        <v>83</v>
      </c>
      <c r="B1675" s="604" t="s">
        <v>463</v>
      </c>
      <c r="C1675" s="2">
        <f t="shared" si="240"/>
        <v>7</v>
      </c>
      <c r="D1675" s="28" t="str">
        <f t="shared" si="241"/>
        <v>083-007</v>
      </c>
      <c r="E1675" s="604">
        <f t="shared" si="236"/>
        <v>61</v>
      </c>
      <c r="F1675" s="32">
        <f>INDEX('Project Pipeline'!$B$8:$B$130,MATCH($B1675,'Project Pipeline'!$A$7:$A$130,0),1)</f>
        <v>20000</v>
      </c>
      <c r="G1675" s="32">
        <f>INDEX('Project Pipeline'!$B$8:$B$130,MATCH($B1675,'Project Pipeline'!$A$7:$A$130,0)+3,1)*12</f>
        <v>30000</v>
      </c>
      <c r="H1675" s="7">
        <f>(INDEX('Project Pipeline'!$B$8:$B$130,MATCH($B1675,'Project Pipeline'!$A$7:$A$130,0)+6,1)*INDEX('Project Pipeline'!$B$8:$B$130,MATCH($B1675,'Project Pipeline'!$A$7:$A$130,0)+13,1)+INDEX('Project Pipeline'!$B$8:$B$130,MATCH($B1675,'Project Pipeline'!$A$7:$A$130,0)+7,1)*(INDEX('Project Pipeline'!$B$8:$B$130,MATCH($B1675,'Project Pipeline'!$A$7:$A$130,0)+14,1)-INDEX('Project Pipeline'!$B$8:$B$130,MATCH($B1675,'Project Pipeline'!$A$7:$A$130,0)+13,1)))/INDEX('Project Pipeline'!$B$8:$B$130,MATCH($B1675,'Project Pipeline'!$A$7:$A$130,0)+14,1)</f>
        <v>0.75</v>
      </c>
      <c r="I1675" s="6">
        <f>INDEX('Project Pipeline'!$B$8:$B$130,MATCH($B1675,'Project Pipeline'!$A$7:$A$130,0)+13,1)</f>
        <v>28.691659673197091</v>
      </c>
      <c r="J1675" s="6">
        <f>INDEX('Project Pipeline'!$B$8:$B$130,MATCH($B1675,'Project Pipeline'!$A$7:$A$130,0)+14,1)</f>
        <v>60</v>
      </c>
    </row>
    <row r="1676" spans="1:10" x14ac:dyDescent="0.2">
      <c r="A1676" s="604">
        <f t="shared" si="239"/>
        <v>83</v>
      </c>
      <c r="B1676" s="604" t="s">
        <v>463</v>
      </c>
      <c r="C1676" s="2">
        <f t="shared" si="240"/>
        <v>8</v>
      </c>
      <c r="D1676" s="28" t="str">
        <f t="shared" si="241"/>
        <v>083-008</v>
      </c>
      <c r="E1676" s="604">
        <f t="shared" si="236"/>
        <v>61</v>
      </c>
      <c r="F1676" s="32">
        <f>INDEX('Project Pipeline'!$B$8:$B$130,MATCH($B1676,'Project Pipeline'!$A$7:$A$130,0),1)</f>
        <v>20000</v>
      </c>
      <c r="G1676" s="32">
        <f>INDEX('Project Pipeline'!$B$8:$B$130,MATCH($B1676,'Project Pipeline'!$A$7:$A$130,0)+3,1)*12</f>
        <v>30000</v>
      </c>
      <c r="H1676" s="7">
        <f>(INDEX('Project Pipeline'!$B$8:$B$130,MATCH($B1676,'Project Pipeline'!$A$7:$A$130,0)+6,1)*INDEX('Project Pipeline'!$B$8:$B$130,MATCH($B1676,'Project Pipeline'!$A$7:$A$130,0)+13,1)+INDEX('Project Pipeline'!$B$8:$B$130,MATCH($B1676,'Project Pipeline'!$A$7:$A$130,0)+7,1)*(INDEX('Project Pipeline'!$B$8:$B$130,MATCH($B1676,'Project Pipeline'!$A$7:$A$130,0)+14,1)-INDEX('Project Pipeline'!$B$8:$B$130,MATCH($B1676,'Project Pipeline'!$A$7:$A$130,0)+13,1)))/INDEX('Project Pipeline'!$B$8:$B$130,MATCH($B1676,'Project Pipeline'!$A$7:$A$130,0)+14,1)</f>
        <v>0.75</v>
      </c>
      <c r="I1676" s="6">
        <f>INDEX('Project Pipeline'!$B$8:$B$130,MATCH($B1676,'Project Pipeline'!$A$7:$A$130,0)+13,1)</f>
        <v>28.691659673197091</v>
      </c>
      <c r="J1676" s="6">
        <f>INDEX('Project Pipeline'!$B$8:$B$130,MATCH($B1676,'Project Pipeline'!$A$7:$A$130,0)+14,1)</f>
        <v>60</v>
      </c>
    </row>
    <row r="1677" spans="1:10" x14ac:dyDescent="0.2">
      <c r="A1677" s="604">
        <f t="shared" si="239"/>
        <v>83</v>
      </c>
      <c r="B1677" s="604" t="s">
        <v>464</v>
      </c>
      <c r="C1677" s="2">
        <f t="shared" si="240"/>
        <v>9</v>
      </c>
      <c r="D1677" s="28" t="str">
        <f t="shared" si="241"/>
        <v>083-009</v>
      </c>
      <c r="E1677" s="604">
        <f t="shared" si="236"/>
        <v>52</v>
      </c>
      <c r="F1677" s="32">
        <f>INDEX('Project Pipeline'!$B$8:$B$130,MATCH($B1677,'Project Pipeline'!$A$7:$A$130,0),1)</f>
        <v>10000</v>
      </c>
      <c r="G1677" s="32">
        <f>INDEX('Project Pipeline'!$B$8:$B$130,MATCH($B1677,'Project Pipeline'!$A$7:$A$130,0)+3,1)*12</f>
        <v>4800</v>
      </c>
      <c r="H1677" s="7">
        <f>(INDEX('Project Pipeline'!$B$8:$B$130,MATCH($B1677,'Project Pipeline'!$A$7:$A$130,0)+6,1)*INDEX('Project Pipeline'!$B$8:$B$130,MATCH($B1677,'Project Pipeline'!$A$7:$A$130,0)+13,1)+INDEX('Project Pipeline'!$B$8:$B$130,MATCH($B1677,'Project Pipeline'!$A$7:$A$130,0)+7,1)*(INDEX('Project Pipeline'!$B$8:$B$130,MATCH($B1677,'Project Pipeline'!$A$7:$A$130,0)+14,1)-INDEX('Project Pipeline'!$B$8:$B$130,MATCH($B1677,'Project Pipeline'!$A$7:$A$130,0)+13,1)))/INDEX('Project Pipeline'!$B$8:$B$130,MATCH($B1677,'Project Pipeline'!$A$7:$A$130,0)+14,1)</f>
        <v>0.75</v>
      </c>
      <c r="I1677" s="6">
        <f>INDEX('Project Pipeline'!$B$8:$B$130,MATCH($B1677,'Project Pipeline'!$A$7:$A$130,0)+13,1)</f>
        <v>57.680135957776329</v>
      </c>
      <c r="J1677" s="6">
        <f>INDEX('Project Pipeline'!$B$8:$B$130,MATCH($B1677,'Project Pipeline'!$A$7:$A$130,0)+14,1)</f>
        <v>60</v>
      </c>
    </row>
    <row r="1678" spans="1:10" x14ac:dyDescent="0.2">
      <c r="A1678" s="604">
        <f t="shared" si="239"/>
        <v>83</v>
      </c>
      <c r="B1678" s="604" t="s">
        <v>464</v>
      </c>
      <c r="C1678" s="2">
        <f t="shared" si="240"/>
        <v>10</v>
      </c>
      <c r="D1678" s="28" t="str">
        <f t="shared" si="241"/>
        <v>083-010</v>
      </c>
      <c r="E1678" s="604">
        <f t="shared" si="236"/>
        <v>55</v>
      </c>
      <c r="F1678" s="32">
        <f>INDEX('Project Pipeline'!$B$8:$B$130,MATCH($B1678,'Project Pipeline'!$A$7:$A$130,0),1)</f>
        <v>10000</v>
      </c>
      <c r="G1678" s="32">
        <f>INDEX('Project Pipeline'!$B$8:$B$130,MATCH($B1678,'Project Pipeline'!$A$7:$A$130,0)+3,1)*12</f>
        <v>4800</v>
      </c>
      <c r="H1678" s="7">
        <f>(INDEX('Project Pipeline'!$B$8:$B$130,MATCH($B1678,'Project Pipeline'!$A$7:$A$130,0)+6,1)*INDEX('Project Pipeline'!$B$8:$B$130,MATCH($B1678,'Project Pipeline'!$A$7:$A$130,0)+13,1)+INDEX('Project Pipeline'!$B$8:$B$130,MATCH($B1678,'Project Pipeline'!$A$7:$A$130,0)+7,1)*(INDEX('Project Pipeline'!$B$8:$B$130,MATCH($B1678,'Project Pipeline'!$A$7:$A$130,0)+14,1)-INDEX('Project Pipeline'!$B$8:$B$130,MATCH($B1678,'Project Pipeline'!$A$7:$A$130,0)+13,1)))/INDEX('Project Pipeline'!$B$8:$B$130,MATCH($B1678,'Project Pipeline'!$A$7:$A$130,0)+14,1)</f>
        <v>0.75</v>
      </c>
      <c r="I1678" s="6">
        <f>INDEX('Project Pipeline'!$B$8:$B$130,MATCH($B1678,'Project Pipeline'!$A$7:$A$130,0)+13,1)</f>
        <v>57.680135957776329</v>
      </c>
      <c r="J1678" s="6">
        <f>INDEX('Project Pipeline'!$B$8:$B$130,MATCH($B1678,'Project Pipeline'!$A$7:$A$130,0)+14,1)</f>
        <v>60</v>
      </c>
    </row>
    <row r="1679" spans="1:10" x14ac:dyDescent="0.2">
      <c r="A1679" s="604">
        <f t="shared" si="239"/>
        <v>83</v>
      </c>
      <c r="B1679" s="604" t="s">
        <v>464</v>
      </c>
      <c r="C1679" s="2">
        <f t="shared" si="240"/>
        <v>11</v>
      </c>
      <c r="D1679" s="28" t="str">
        <f t="shared" si="241"/>
        <v>083-011</v>
      </c>
      <c r="E1679" s="604">
        <f t="shared" si="236"/>
        <v>58</v>
      </c>
      <c r="F1679" s="32">
        <f>INDEX('Project Pipeline'!$B$8:$B$130,MATCH($B1679,'Project Pipeline'!$A$7:$A$130,0),1)</f>
        <v>10000</v>
      </c>
      <c r="G1679" s="32">
        <f>INDEX('Project Pipeline'!$B$8:$B$130,MATCH($B1679,'Project Pipeline'!$A$7:$A$130,0)+3,1)*12</f>
        <v>4800</v>
      </c>
      <c r="H1679" s="7">
        <f>(INDEX('Project Pipeline'!$B$8:$B$130,MATCH($B1679,'Project Pipeline'!$A$7:$A$130,0)+6,1)*INDEX('Project Pipeline'!$B$8:$B$130,MATCH($B1679,'Project Pipeline'!$A$7:$A$130,0)+13,1)+INDEX('Project Pipeline'!$B$8:$B$130,MATCH($B1679,'Project Pipeline'!$A$7:$A$130,0)+7,1)*(INDEX('Project Pipeline'!$B$8:$B$130,MATCH($B1679,'Project Pipeline'!$A$7:$A$130,0)+14,1)-INDEX('Project Pipeline'!$B$8:$B$130,MATCH($B1679,'Project Pipeline'!$A$7:$A$130,0)+13,1)))/INDEX('Project Pipeline'!$B$8:$B$130,MATCH($B1679,'Project Pipeline'!$A$7:$A$130,0)+14,1)</f>
        <v>0.75</v>
      </c>
      <c r="I1679" s="6">
        <f>INDEX('Project Pipeline'!$B$8:$B$130,MATCH($B1679,'Project Pipeline'!$A$7:$A$130,0)+13,1)</f>
        <v>57.680135957776329</v>
      </c>
      <c r="J1679" s="6">
        <f>INDEX('Project Pipeline'!$B$8:$B$130,MATCH($B1679,'Project Pipeline'!$A$7:$A$130,0)+14,1)</f>
        <v>60</v>
      </c>
    </row>
    <row r="1680" spans="1:10" x14ac:dyDescent="0.2">
      <c r="A1680" s="604">
        <f t="shared" si="239"/>
        <v>83</v>
      </c>
      <c r="B1680" s="604" t="s">
        <v>464</v>
      </c>
      <c r="C1680" s="2">
        <f t="shared" si="240"/>
        <v>12</v>
      </c>
      <c r="D1680" s="28" t="str">
        <f t="shared" si="241"/>
        <v>083-012</v>
      </c>
      <c r="E1680" s="604">
        <f t="shared" si="236"/>
        <v>61</v>
      </c>
      <c r="F1680" s="32">
        <f>INDEX('Project Pipeline'!$B$8:$B$130,MATCH($B1680,'Project Pipeline'!$A$7:$A$130,0),1)</f>
        <v>10000</v>
      </c>
      <c r="G1680" s="32">
        <f>INDEX('Project Pipeline'!$B$8:$B$130,MATCH($B1680,'Project Pipeline'!$A$7:$A$130,0)+3,1)*12</f>
        <v>4800</v>
      </c>
      <c r="H1680" s="7">
        <f>(INDEX('Project Pipeline'!$B$8:$B$130,MATCH($B1680,'Project Pipeline'!$A$7:$A$130,0)+6,1)*INDEX('Project Pipeline'!$B$8:$B$130,MATCH($B1680,'Project Pipeline'!$A$7:$A$130,0)+13,1)+INDEX('Project Pipeline'!$B$8:$B$130,MATCH($B1680,'Project Pipeline'!$A$7:$A$130,0)+7,1)*(INDEX('Project Pipeline'!$B$8:$B$130,MATCH($B1680,'Project Pipeline'!$A$7:$A$130,0)+14,1)-INDEX('Project Pipeline'!$B$8:$B$130,MATCH($B1680,'Project Pipeline'!$A$7:$A$130,0)+13,1)))/INDEX('Project Pipeline'!$B$8:$B$130,MATCH($B1680,'Project Pipeline'!$A$7:$A$130,0)+14,1)</f>
        <v>0.75</v>
      </c>
      <c r="I1680" s="6">
        <f>INDEX('Project Pipeline'!$B$8:$B$130,MATCH($B1680,'Project Pipeline'!$A$7:$A$130,0)+13,1)</f>
        <v>57.680135957776329</v>
      </c>
      <c r="J1680" s="6">
        <f>INDEX('Project Pipeline'!$B$8:$B$130,MATCH($B1680,'Project Pipeline'!$A$7:$A$130,0)+14,1)</f>
        <v>60</v>
      </c>
    </row>
    <row r="1681" spans="1:10" x14ac:dyDescent="0.2">
      <c r="A1681" s="604">
        <f t="shared" si="239"/>
        <v>83</v>
      </c>
      <c r="B1681" s="604" t="s">
        <v>14</v>
      </c>
      <c r="C1681" s="2">
        <f t="shared" si="240"/>
        <v>13</v>
      </c>
      <c r="D1681" s="28" t="str">
        <f t="shared" si="241"/>
        <v>083-013</v>
      </c>
      <c r="E1681" s="604">
        <f t="shared" si="236"/>
        <v>52</v>
      </c>
      <c r="F1681" s="32">
        <f>INDEX('Project Pipeline'!$B$8:$B$130,MATCH($B1681,'Project Pipeline'!$A$7:$A$130,0),1)</f>
        <v>2000</v>
      </c>
      <c r="G1681" s="32">
        <f>INDEX('Project Pipeline'!$B$8:$B$130,MATCH($B1681,'Project Pipeline'!$A$7:$A$130,0)+3,1)*12</f>
        <v>2400</v>
      </c>
      <c r="H1681" s="7">
        <f>(INDEX('Project Pipeline'!$B$8:$B$130,MATCH($B1681,'Project Pipeline'!$A$7:$A$130,0)+6,1)*INDEX('Project Pipeline'!$B$8:$B$130,MATCH($B1681,'Project Pipeline'!$A$7:$A$130,0)+13,1)+INDEX('Project Pipeline'!$B$8:$B$130,MATCH($B1681,'Project Pipeline'!$A$7:$A$130,0)+7,1)*(INDEX('Project Pipeline'!$B$8:$B$130,MATCH($B1681,'Project Pipeline'!$A$7:$A$130,0)+14,1)-INDEX('Project Pipeline'!$B$8:$B$130,MATCH($B1681,'Project Pipeline'!$A$7:$A$130,0)+13,1)))/INDEX('Project Pipeline'!$B$8:$B$130,MATCH($B1681,'Project Pipeline'!$A$7:$A$130,0)+14,1)</f>
        <v>0.75</v>
      </c>
      <c r="I1681" s="6">
        <f>INDEX('Project Pipeline'!$B$8:$B$130,MATCH($B1681,'Project Pipeline'!$A$7:$A$130,0)+13,1)</f>
        <v>21.124739598583997</v>
      </c>
      <c r="J1681" s="6">
        <f>INDEX('Project Pipeline'!$B$8:$B$130,MATCH($B1681,'Project Pipeline'!$A$7:$A$130,0)+14,1)</f>
        <v>60</v>
      </c>
    </row>
    <row r="1682" spans="1:10" x14ac:dyDescent="0.2">
      <c r="A1682" s="604">
        <f t="shared" si="239"/>
        <v>83</v>
      </c>
      <c r="B1682" s="604" t="s">
        <v>14</v>
      </c>
      <c r="C1682" s="2">
        <f t="shared" si="240"/>
        <v>14</v>
      </c>
      <c r="D1682" s="28" t="str">
        <f t="shared" si="241"/>
        <v>083-014</v>
      </c>
      <c r="E1682" s="604">
        <f t="shared" si="236"/>
        <v>54</v>
      </c>
      <c r="F1682" s="32">
        <f>INDEX('Project Pipeline'!$B$8:$B$130,MATCH($B1682,'Project Pipeline'!$A$7:$A$130,0),1)</f>
        <v>2000</v>
      </c>
      <c r="G1682" s="32">
        <f>INDEX('Project Pipeline'!$B$8:$B$130,MATCH($B1682,'Project Pipeline'!$A$7:$A$130,0)+3,1)*12</f>
        <v>2400</v>
      </c>
      <c r="H1682" s="7">
        <f>(INDEX('Project Pipeline'!$B$8:$B$130,MATCH($B1682,'Project Pipeline'!$A$7:$A$130,0)+6,1)*INDEX('Project Pipeline'!$B$8:$B$130,MATCH($B1682,'Project Pipeline'!$A$7:$A$130,0)+13,1)+INDEX('Project Pipeline'!$B$8:$B$130,MATCH($B1682,'Project Pipeline'!$A$7:$A$130,0)+7,1)*(INDEX('Project Pipeline'!$B$8:$B$130,MATCH($B1682,'Project Pipeline'!$A$7:$A$130,0)+14,1)-INDEX('Project Pipeline'!$B$8:$B$130,MATCH($B1682,'Project Pipeline'!$A$7:$A$130,0)+13,1)))/INDEX('Project Pipeline'!$B$8:$B$130,MATCH($B1682,'Project Pipeline'!$A$7:$A$130,0)+14,1)</f>
        <v>0.75</v>
      </c>
      <c r="I1682" s="6">
        <f>INDEX('Project Pipeline'!$B$8:$B$130,MATCH($B1682,'Project Pipeline'!$A$7:$A$130,0)+13,1)</f>
        <v>21.124739598583997</v>
      </c>
      <c r="J1682" s="6">
        <f>INDEX('Project Pipeline'!$B$8:$B$130,MATCH($B1682,'Project Pipeline'!$A$7:$A$130,0)+14,1)</f>
        <v>60</v>
      </c>
    </row>
    <row r="1683" spans="1:10" x14ac:dyDescent="0.2">
      <c r="A1683" s="604">
        <f t="shared" si="239"/>
        <v>83</v>
      </c>
      <c r="B1683" s="604" t="s">
        <v>14</v>
      </c>
      <c r="C1683" s="2">
        <f t="shared" si="240"/>
        <v>15</v>
      </c>
      <c r="D1683" s="28" t="str">
        <f t="shared" si="241"/>
        <v>083-015</v>
      </c>
      <c r="E1683" s="604">
        <f t="shared" si="236"/>
        <v>56</v>
      </c>
      <c r="F1683" s="32">
        <f>INDEX('Project Pipeline'!$B$8:$B$130,MATCH($B1683,'Project Pipeline'!$A$7:$A$130,0),1)</f>
        <v>2000</v>
      </c>
      <c r="G1683" s="32">
        <f>INDEX('Project Pipeline'!$B$8:$B$130,MATCH($B1683,'Project Pipeline'!$A$7:$A$130,0)+3,1)*12</f>
        <v>2400</v>
      </c>
      <c r="H1683" s="7">
        <f>(INDEX('Project Pipeline'!$B$8:$B$130,MATCH($B1683,'Project Pipeline'!$A$7:$A$130,0)+6,1)*INDEX('Project Pipeline'!$B$8:$B$130,MATCH($B1683,'Project Pipeline'!$A$7:$A$130,0)+13,1)+INDEX('Project Pipeline'!$B$8:$B$130,MATCH($B1683,'Project Pipeline'!$A$7:$A$130,0)+7,1)*(INDEX('Project Pipeline'!$B$8:$B$130,MATCH($B1683,'Project Pipeline'!$A$7:$A$130,0)+14,1)-INDEX('Project Pipeline'!$B$8:$B$130,MATCH($B1683,'Project Pipeline'!$A$7:$A$130,0)+13,1)))/INDEX('Project Pipeline'!$B$8:$B$130,MATCH($B1683,'Project Pipeline'!$A$7:$A$130,0)+14,1)</f>
        <v>0.75</v>
      </c>
      <c r="I1683" s="6">
        <f>INDEX('Project Pipeline'!$B$8:$B$130,MATCH($B1683,'Project Pipeline'!$A$7:$A$130,0)+13,1)</f>
        <v>21.124739598583997</v>
      </c>
      <c r="J1683" s="6">
        <f>INDEX('Project Pipeline'!$B$8:$B$130,MATCH($B1683,'Project Pipeline'!$A$7:$A$130,0)+14,1)</f>
        <v>60</v>
      </c>
    </row>
    <row r="1684" spans="1:10" x14ac:dyDescent="0.2">
      <c r="A1684" s="604">
        <f t="shared" si="239"/>
        <v>83</v>
      </c>
      <c r="B1684" s="604" t="s">
        <v>14</v>
      </c>
      <c r="C1684" s="2">
        <f t="shared" si="240"/>
        <v>16</v>
      </c>
      <c r="D1684" s="28" t="str">
        <f t="shared" si="241"/>
        <v>083-016</v>
      </c>
      <c r="E1684" s="604">
        <f t="shared" si="236"/>
        <v>58</v>
      </c>
      <c r="F1684" s="32">
        <f>INDEX('Project Pipeline'!$B$8:$B$130,MATCH($B1684,'Project Pipeline'!$A$7:$A$130,0),1)</f>
        <v>2000</v>
      </c>
      <c r="G1684" s="32">
        <f>INDEX('Project Pipeline'!$B$8:$B$130,MATCH($B1684,'Project Pipeline'!$A$7:$A$130,0)+3,1)*12</f>
        <v>2400</v>
      </c>
      <c r="H1684" s="7">
        <f>(INDEX('Project Pipeline'!$B$8:$B$130,MATCH($B1684,'Project Pipeline'!$A$7:$A$130,0)+6,1)*INDEX('Project Pipeline'!$B$8:$B$130,MATCH($B1684,'Project Pipeline'!$A$7:$A$130,0)+13,1)+INDEX('Project Pipeline'!$B$8:$B$130,MATCH($B1684,'Project Pipeline'!$A$7:$A$130,0)+7,1)*(INDEX('Project Pipeline'!$B$8:$B$130,MATCH($B1684,'Project Pipeline'!$A$7:$A$130,0)+14,1)-INDEX('Project Pipeline'!$B$8:$B$130,MATCH($B1684,'Project Pipeline'!$A$7:$A$130,0)+13,1)))/INDEX('Project Pipeline'!$B$8:$B$130,MATCH($B1684,'Project Pipeline'!$A$7:$A$130,0)+14,1)</f>
        <v>0.75</v>
      </c>
      <c r="I1684" s="6">
        <f>INDEX('Project Pipeline'!$B$8:$B$130,MATCH($B1684,'Project Pipeline'!$A$7:$A$130,0)+13,1)</f>
        <v>21.124739598583997</v>
      </c>
      <c r="J1684" s="6">
        <f>INDEX('Project Pipeline'!$B$8:$B$130,MATCH($B1684,'Project Pipeline'!$A$7:$A$130,0)+14,1)</f>
        <v>60</v>
      </c>
    </row>
    <row r="1685" spans="1:10" x14ac:dyDescent="0.2">
      <c r="A1685" s="604">
        <f t="shared" si="239"/>
        <v>83</v>
      </c>
      <c r="B1685" s="604" t="s">
        <v>14</v>
      </c>
      <c r="C1685" s="2">
        <f t="shared" si="240"/>
        <v>17</v>
      </c>
      <c r="D1685" s="28" t="str">
        <f t="shared" si="241"/>
        <v>083-017</v>
      </c>
      <c r="E1685" s="604">
        <f t="shared" si="236"/>
        <v>60</v>
      </c>
      <c r="F1685" s="32">
        <f>INDEX('Project Pipeline'!$B$8:$B$130,MATCH($B1685,'Project Pipeline'!$A$7:$A$130,0),1)</f>
        <v>2000</v>
      </c>
      <c r="G1685" s="32">
        <f>INDEX('Project Pipeline'!$B$8:$B$130,MATCH($B1685,'Project Pipeline'!$A$7:$A$130,0)+3,1)*12</f>
        <v>2400</v>
      </c>
      <c r="H1685" s="7">
        <f>(INDEX('Project Pipeline'!$B$8:$B$130,MATCH($B1685,'Project Pipeline'!$A$7:$A$130,0)+6,1)*INDEX('Project Pipeline'!$B$8:$B$130,MATCH($B1685,'Project Pipeline'!$A$7:$A$130,0)+13,1)+INDEX('Project Pipeline'!$B$8:$B$130,MATCH($B1685,'Project Pipeline'!$A$7:$A$130,0)+7,1)*(INDEX('Project Pipeline'!$B$8:$B$130,MATCH($B1685,'Project Pipeline'!$A$7:$A$130,0)+14,1)-INDEX('Project Pipeline'!$B$8:$B$130,MATCH($B1685,'Project Pipeline'!$A$7:$A$130,0)+13,1)))/INDEX('Project Pipeline'!$B$8:$B$130,MATCH($B1685,'Project Pipeline'!$A$7:$A$130,0)+14,1)</f>
        <v>0.75</v>
      </c>
      <c r="I1685" s="6">
        <f>INDEX('Project Pipeline'!$B$8:$B$130,MATCH($B1685,'Project Pipeline'!$A$7:$A$130,0)+13,1)</f>
        <v>21.124739598583997</v>
      </c>
      <c r="J1685" s="6">
        <f>INDEX('Project Pipeline'!$B$8:$B$130,MATCH($B1685,'Project Pipeline'!$A$7:$A$130,0)+14,1)</f>
        <v>60</v>
      </c>
    </row>
    <row r="1686" spans="1:10" x14ac:dyDescent="0.2">
      <c r="A1686" s="604">
        <f t="shared" si="239"/>
        <v>83</v>
      </c>
      <c r="B1686" s="604" t="s">
        <v>14</v>
      </c>
      <c r="C1686" s="2">
        <f t="shared" si="240"/>
        <v>18</v>
      </c>
      <c r="D1686" s="28" t="str">
        <f t="shared" si="241"/>
        <v>083-018</v>
      </c>
      <c r="E1686" s="604">
        <f t="shared" si="236"/>
        <v>62</v>
      </c>
      <c r="F1686" s="32">
        <f>INDEX('Project Pipeline'!$B$8:$B$130,MATCH($B1686,'Project Pipeline'!$A$7:$A$130,0),1)</f>
        <v>2000</v>
      </c>
      <c r="G1686" s="32">
        <f>INDEX('Project Pipeline'!$B$8:$B$130,MATCH($B1686,'Project Pipeline'!$A$7:$A$130,0)+3,1)*12</f>
        <v>2400</v>
      </c>
      <c r="H1686" s="7">
        <f>(INDEX('Project Pipeline'!$B$8:$B$130,MATCH($B1686,'Project Pipeline'!$A$7:$A$130,0)+6,1)*INDEX('Project Pipeline'!$B$8:$B$130,MATCH($B1686,'Project Pipeline'!$A$7:$A$130,0)+13,1)+INDEX('Project Pipeline'!$B$8:$B$130,MATCH($B1686,'Project Pipeline'!$A$7:$A$130,0)+7,1)*(INDEX('Project Pipeline'!$B$8:$B$130,MATCH($B1686,'Project Pipeline'!$A$7:$A$130,0)+14,1)-INDEX('Project Pipeline'!$B$8:$B$130,MATCH($B1686,'Project Pipeline'!$A$7:$A$130,0)+13,1)))/INDEX('Project Pipeline'!$B$8:$B$130,MATCH($B1686,'Project Pipeline'!$A$7:$A$130,0)+14,1)</f>
        <v>0.75</v>
      </c>
      <c r="I1686" s="6">
        <f>INDEX('Project Pipeline'!$B$8:$B$130,MATCH($B1686,'Project Pipeline'!$A$7:$A$130,0)+13,1)</f>
        <v>21.124739598583997</v>
      </c>
      <c r="J1686" s="6">
        <f>INDEX('Project Pipeline'!$B$8:$B$130,MATCH($B1686,'Project Pipeline'!$A$7:$A$130,0)+14,1)</f>
        <v>60</v>
      </c>
    </row>
    <row r="1687" spans="1:10" x14ac:dyDescent="0.2">
      <c r="A1687" s="604">
        <f t="shared" si="239"/>
        <v>83</v>
      </c>
      <c r="B1687" s="604" t="s">
        <v>41</v>
      </c>
      <c r="C1687" s="2">
        <f t="shared" si="240"/>
        <v>19</v>
      </c>
      <c r="D1687" s="28" t="str">
        <f t="shared" si="241"/>
        <v>083-019</v>
      </c>
      <c r="E1687" s="604">
        <f t="shared" si="236"/>
        <v>56</v>
      </c>
      <c r="F1687" s="32">
        <f>INDEX('Project Pipeline'!$B$8:$B$130,MATCH($B1687,'Project Pipeline'!$A$7:$A$130,0),1)</f>
        <v>25000</v>
      </c>
      <c r="G1687" s="32">
        <f>INDEX('Project Pipeline'!$B$8:$B$130,MATCH($B1687,'Project Pipeline'!$A$7:$A$130,0)+3,1)*12</f>
        <v>24000</v>
      </c>
      <c r="H1687" s="7">
        <f>(INDEX('Project Pipeline'!$B$8:$B$130,MATCH($B1687,'Project Pipeline'!$A$7:$A$130,0)+6,1)*INDEX('Project Pipeline'!$B$8:$B$130,MATCH($B1687,'Project Pipeline'!$A$7:$A$130,0)+13,1)+INDEX('Project Pipeline'!$B$8:$B$130,MATCH($B1687,'Project Pipeline'!$A$7:$A$130,0)+7,1)*(INDEX('Project Pipeline'!$B$8:$B$130,MATCH($B1687,'Project Pipeline'!$A$7:$A$130,0)+14,1)-INDEX('Project Pipeline'!$B$8:$B$130,MATCH($B1687,'Project Pipeline'!$A$7:$A$130,0)+13,1)))/INDEX('Project Pipeline'!$B$8:$B$130,MATCH($B1687,'Project Pipeline'!$A$7:$A$130,0)+14,1)</f>
        <v>0.74999999999999989</v>
      </c>
      <c r="I1687" s="6">
        <f>INDEX('Project Pipeline'!$B$8:$B$130,MATCH($B1687,'Project Pipeline'!$A$7:$A$130,0)+13,1)</f>
        <v>26.772988721793375</v>
      </c>
      <c r="J1687" s="6">
        <f>INDEX('Project Pipeline'!$B$8:$B$130,MATCH($B1687,'Project Pipeline'!$A$7:$A$130,0)+14,1)</f>
        <v>120</v>
      </c>
    </row>
    <row r="1688" spans="1:10" x14ac:dyDescent="0.2">
      <c r="A1688" s="604">
        <f t="shared" si="239"/>
        <v>83</v>
      </c>
      <c r="B1688" s="604" t="s">
        <v>41</v>
      </c>
      <c r="C1688" s="2">
        <f t="shared" si="240"/>
        <v>20</v>
      </c>
      <c r="D1688" s="28" t="str">
        <f t="shared" si="241"/>
        <v>083-020</v>
      </c>
      <c r="E1688" s="604">
        <f t="shared" si="236"/>
        <v>62</v>
      </c>
      <c r="F1688" s="32">
        <f>INDEX('Project Pipeline'!$B$8:$B$130,MATCH($B1688,'Project Pipeline'!$A$7:$A$130,0),1)</f>
        <v>25000</v>
      </c>
      <c r="G1688" s="32">
        <f>INDEX('Project Pipeline'!$B$8:$B$130,MATCH($B1688,'Project Pipeline'!$A$7:$A$130,0)+3,1)*12</f>
        <v>24000</v>
      </c>
      <c r="H1688" s="7">
        <f>(INDEX('Project Pipeline'!$B$8:$B$130,MATCH($B1688,'Project Pipeline'!$A$7:$A$130,0)+6,1)*INDEX('Project Pipeline'!$B$8:$B$130,MATCH($B1688,'Project Pipeline'!$A$7:$A$130,0)+13,1)+INDEX('Project Pipeline'!$B$8:$B$130,MATCH($B1688,'Project Pipeline'!$A$7:$A$130,0)+7,1)*(INDEX('Project Pipeline'!$B$8:$B$130,MATCH($B1688,'Project Pipeline'!$A$7:$A$130,0)+14,1)-INDEX('Project Pipeline'!$B$8:$B$130,MATCH($B1688,'Project Pipeline'!$A$7:$A$130,0)+13,1)))/INDEX('Project Pipeline'!$B$8:$B$130,MATCH($B1688,'Project Pipeline'!$A$7:$A$130,0)+14,1)</f>
        <v>0.74999999999999989</v>
      </c>
      <c r="I1688" s="6">
        <f>INDEX('Project Pipeline'!$B$8:$B$130,MATCH($B1688,'Project Pipeline'!$A$7:$A$130,0)+13,1)</f>
        <v>26.772988721793375</v>
      </c>
      <c r="J1688" s="6">
        <f>INDEX('Project Pipeline'!$B$8:$B$130,MATCH($B1688,'Project Pipeline'!$A$7:$A$130,0)+14,1)</f>
        <v>120</v>
      </c>
    </row>
    <row r="1689" spans="1:10" x14ac:dyDescent="0.2">
      <c r="A1689" s="604">
        <f>A1669+1</f>
        <v>84</v>
      </c>
      <c r="B1689" s="604" t="s">
        <v>15</v>
      </c>
      <c r="C1689" s="2">
        <v>1</v>
      </c>
      <c r="D1689" s="28" t="str">
        <f t="shared" si="241"/>
        <v>084-001</v>
      </c>
      <c r="E1689" s="604">
        <f t="shared" si="236"/>
        <v>50</v>
      </c>
      <c r="F1689" s="32">
        <f>INDEX('Project Pipeline'!$B$8:$B$130,MATCH($B1689,'Project Pipeline'!$A$7:$A$130,0),1)</f>
        <v>15000</v>
      </c>
      <c r="G1689" s="32">
        <f>INDEX('Project Pipeline'!$B$8:$B$130,MATCH($B1689,'Project Pipeline'!$A$7:$A$130,0)+3,1)*12</f>
        <v>6000</v>
      </c>
      <c r="H1689" s="7">
        <f>(INDEX('Project Pipeline'!$B$8:$B$130,MATCH($B1689,'Project Pipeline'!$A$7:$A$130,0)+6,1)*INDEX('Project Pipeline'!$B$8:$B$130,MATCH($B1689,'Project Pipeline'!$A$7:$A$130,0)+13,1)+INDEX('Project Pipeline'!$B$8:$B$130,MATCH($B1689,'Project Pipeline'!$A$7:$A$130,0)+7,1)*(INDEX('Project Pipeline'!$B$8:$B$130,MATCH($B1689,'Project Pipeline'!$A$7:$A$130,0)+14,1)-INDEX('Project Pipeline'!$B$8:$B$130,MATCH($B1689,'Project Pipeline'!$A$7:$A$130,0)+13,1)))/INDEX('Project Pipeline'!$B$8:$B$130,MATCH($B1689,'Project Pipeline'!$A$7:$A$130,0)+14,1)</f>
        <v>0.75</v>
      </c>
      <c r="I1689" s="6">
        <f>INDEX('Project Pipeline'!$B$8:$B$130,MATCH($B1689,'Project Pipeline'!$A$7:$A$130,0)+13,1)</f>
        <v>71.513178015521419</v>
      </c>
      <c r="J1689" s="6">
        <f>INDEX('Project Pipeline'!$B$8:$B$130,MATCH($B1689,'Project Pipeline'!$A$7:$A$130,0)+14,1)</f>
        <v>96</v>
      </c>
    </row>
    <row r="1690" spans="1:10" x14ac:dyDescent="0.2">
      <c r="A1690" s="604">
        <f t="shared" ref="A1690:A1708" si="242">A1670+1</f>
        <v>84</v>
      </c>
      <c r="B1690" s="604" t="s">
        <v>15</v>
      </c>
      <c r="C1690" s="2">
        <f t="shared" ref="C1690:C1708" si="243">C1689+1</f>
        <v>2</v>
      </c>
      <c r="D1690" s="28" t="str">
        <f t="shared" si="241"/>
        <v>084-002</v>
      </c>
      <c r="E1690" s="604">
        <f t="shared" si="236"/>
        <v>54</v>
      </c>
      <c r="F1690" s="32">
        <f>INDEX('Project Pipeline'!$B$8:$B$130,MATCH($B1690,'Project Pipeline'!$A$7:$A$130,0),1)</f>
        <v>15000</v>
      </c>
      <c r="G1690" s="32">
        <f>INDEX('Project Pipeline'!$B$8:$B$130,MATCH($B1690,'Project Pipeline'!$A$7:$A$130,0)+3,1)*12</f>
        <v>6000</v>
      </c>
      <c r="H1690" s="7">
        <f>(INDEX('Project Pipeline'!$B$8:$B$130,MATCH($B1690,'Project Pipeline'!$A$7:$A$130,0)+6,1)*INDEX('Project Pipeline'!$B$8:$B$130,MATCH($B1690,'Project Pipeline'!$A$7:$A$130,0)+13,1)+INDEX('Project Pipeline'!$B$8:$B$130,MATCH($B1690,'Project Pipeline'!$A$7:$A$130,0)+7,1)*(INDEX('Project Pipeline'!$B$8:$B$130,MATCH($B1690,'Project Pipeline'!$A$7:$A$130,0)+14,1)-INDEX('Project Pipeline'!$B$8:$B$130,MATCH($B1690,'Project Pipeline'!$A$7:$A$130,0)+13,1)))/INDEX('Project Pipeline'!$B$8:$B$130,MATCH($B1690,'Project Pipeline'!$A$7:$A$130,0)+14,1)</f>
        <v>0.75</v>
      </c>
      <c r="I1690" s="6">
        <f>INDEX('Project Pipeline'!$B$8:$B$130,MATCH($B1690,'Project Pipeline'!$A$7:$A$130,0)+13,1)</f>
        <v>71.513178015521419</v>
      </c>
      <c r="J1690" s="6">
        <f>INDEX('Project Pipeline'!$B$8:$B$130,MATCH($B1690,'Project Pipeline'!$A$7:$A$130,0)+14,1)</f>
        <v>96</v>
      </c>
    </row>
    <row r="1691" spans="1:10" x14ac:dyDescent="0.2">
      <c r="A1691" s="604">
        <f t="shared" si="242"/>
        <v>84</v>
      </c>
      <c r="B1691" s="604" t="s">
        <v>15</v>
      </c>
      <c r="C1691" s="2">
        <f t="shared" si="243"/>
        <v>3</v>
      </c>
      <c r="D1691" s="28" t="str">
        <f t="shared" si="241"/>
        <v>084-003</v>
      </c>
      <c r="E1691" s="604">
        <f t="shared" si="236"/>
        <v>57</v>
      </c>
      <c r="F1691" s="32">
        <f>INDEX('Project Pipeline'!$B$8:$B$130,MATCH($B1691,'Project Pipeline'!$A$7:$A$130,0),1)</f>
        <v>15000</v>
      </c>
      <c r="G1691" s="32">
        <f>INDEX('Project Pipeline'!$B$8:$B$130,MATCH($B1691,'Project Pipeline'!$A$7:$A$130,0)+3,1)*12</f>
        <v>6000</v>
      </c>
      <c r="H1691" s="7">
        <f>(INDEX('Project Pipeline'!$B$8:$B$130,MATCH($B1691,'Project Pipeline'!$A$7:$A$130,0)+6,1)*INDEX('Project Pipeline'!$B$8:$B$130,MATCH($B1691,'Project Pipeline'!$A$7:$A$130,0)+13,1)+INDEX('Project Pipeline'!$B$8:$B$130,MATCH($B1691,'Project Pipeline'!$A$7:$A$130,0)+7,1)*(INDEX('Project Pipeline'!$B$8:$B$130,MATCH($B1691,'Project Pipeline'!$A$7:$A$130,0)+14,1)-INDEX('Project Pipeline'!$B$8:$B$130,MATCH($B1691,'Project Pipeline'!$A$7:$A$130,0)+13,1)))/INDEX('Project Pipeline'!$B$8:$B$130,MATCH($B1691,'Project Pipeline'!$A$7:$A$130,0)+14,1)</f>
        <v>0.75</v>
      </c>
      <c r="I1691" s="6">
        <f>INDEX('Project Pipeline'!$B$8:$B$130,MATCH($B1691,'Project Pipeline'!$A$7:$A$130,0)+13,1)</f>
        <v>71.513178015521419</v>
      </c>
      <c r="J1691" s="6">
        <f>INDEX('Project Pipeline'!$B$8:$B$130,MATCH($B1691,'Project Pipeline'!$A$7:$A$130,0)+14,1)</f>
        <v>96</v>
      </c>
    </row>
    <row r="1692" spans="1:10" x14ac:dyDescent="0.2">
      <c r="A1692" s="604">
        <f t="shared" si="242"/>
        <v>84</v>
      </c>
      <c r="B1692" s="604" t="s">
        <v>15</v>
      </c>
      <c r="C1692" s="2">
        <f t="shared" si="243"/>
        <v>4</v>
      </c>
      <c r="D1692" s="28" t="str">
        <f t="shared" si="241"/>
        <v>084-004</v>
      </c>
      <c r="E1692" s="604">
        <f t="shared" si="236"/>
        <v>59</v>
      </c>
      <c r="F1692" s="32">
        <f>INDEX('Project Pipeline'!$B$8:$B$130,MATCH($B1692,'Project Pipeline'!$A$7:$A$130,0),1)</f>
        <v>15000</v>
      </c>
      <c r="G1692" s="32">
        <f>INDEX('Project Pipeline'!$B$8:$B$130,MATCH($B1692,'Project Pipeline'!$A$7:$A$130,0)+3,1)*12</f>
        <v>6000</v>
      </c>
      <c r="H1692" s="7">
        <f>(INDEX('Project Pipeline'!$B$8:$B$130,MATCH($B1692,'Project Pipeline'!$A$7:$A$130,0)+6,1)*INDEX('Project Pipeline'!$B$8:$B$130,MATCH($B1692,'Project Pipeline'!$A$7:$A$130,0)+13,1)+INDEX('Project Pipeline'!$B$8:$B$130,MATCH($B1692,'Project Pipeline'!$A$7:$A$130,0)+7,1)*(INDEX('Project Pipeline'!$B$8:$B$130,MATCH($B1692,'Project Pipeline'!$A$7:$A$130,0)+14,1)-INDEX('Project Pipeline'!$B$8:$B$130,MATCH($B1692,'Project Pipeline'!$A$7:$A$130,0)+13,1)))/INDEX('Project Pipeline'!$B$8:$B$130,MATCH($B1692,'Project Pipeline'!$A$7:$A$130,0)+14,1)</f>
        <v>0.75</v>
      </c>
      <c r="I1692" s="6">
        <f>INDEX('Project Pipeline'!$B$8:$B$130,MATCH($B1692,'Project Pipeline'!$A$7:$A$130,0)+13,1)</f>
        <v>71.513178015521419</v>
      </c>
      <c r="J1692" s="6">
        <f>INDEX('Project Pipeline'!$B$8:$B$130,MATCH($B1692,'Project Pipeline'!$A$7:$A$130,0)+14,1)</f>
        <v>96</v>
      </c>
    </row>
    <row r="1693" spans="1:10" x14ac:dyDescent="0.2">
      <c r="A1693" s="604">
        <f t="shared" si="242"/>
        <v>84</v>
      </c>
      <c r="B1693" s="604" t="s">
        <v>463</v>
      </c>
      <c r="C1693" s="2">
        <f t="shared" si="243"/>
        <v>5</v>
      </c>
      <c r="D1693" s="28" t="str">
        <f t="shared" si="241"/>
        <v>084-005</v>
      </c>
      <c r="E1693" s="604">
        <f t="shared" si="236"/>
        <v>60</v>
      </c>
      <c r="F1693" s="32">
        <f>INDEX('Project Pipeline'!$B$8:$B$130,MATCH($B1693,'Project Pipeline'!$A$7:$A$130,0),1)</f>
        <v>20000</v>
      </c>
      <c r="G1693" s="32">
        <f>INDEX('Project Pipeline'!$B$8:$B$130,MATCH($B1693,'Project Pipeline'!$A$7:$A$130,0)+3,1)*12</f>
        <v>30000</v>
      </c>
      <c r="H1693" s="7">
        <f>(INDEX('Project Pipeline'!$B$8:$B$130,MATCH($B1693,'Project Pipeline'!$A$7:$A$130,0)+6,1)*INDEX('Project Pipeline'!$B$8:$B$130,MATCH($B1693,'Project Pipeline'!$A$7:$A$130,0)+13,1)+INDEX('Project Pipeline'!$B$8:$B$130,MATCH($B1693,'Project Pipeline'!$A$7:$A$130,0)+7,1)*(INDEX('Project Pipeline'!$B$8:$B$130,MATCH($B1693,'Project Pipeline'!$A$7:$A$130,0)+14,1)-INDEX('Project Pipeline'!$B$8:$B$130,MATCH($B1693,'Project Pipeline'!$A$7:$A$130,0)+13,1)))/INDEX('Project Pipeline'!$B$8:$B$130,MATCH($B1693,'Project Pipeline'!$A$7:$A$130,0)+14,1)</f>
        <v>0.75</v>
      </c>
      <c r="I1693" s="6">
        <f>INDEX('Project Pipeline'!$B$8:$B$130,MATCH($B1693,'Project Pipeline'!$A$7:$A$130,0)+13,1)</f>
        <v>28.691659673197091</v>
      </c>
      <c r="J1693" s="6">
        <f>INDEX('Project Pipeline'!$B$8:$B$130,MATCH($B1693,'Project Pipeline'!$A$7:$A$130,0)+14,1)</f>
        <v>60</v>
      </c>
    </row>
    <row r="1694" spans="1:10" x14ac:dyDescent="0.2">
      <c r="A1694" s="604">
        <f t="shared" si="242"/>
        <v>84</v>
      </c>
      <c r="B1694" s="604" t="s">
        <v>463</v>
      </c>
      <c r="C1694" s="2">
        <f t="shared" si="243"/>
        <v>6</v>
      </c>
      <c r="D1694" s="28" t="str">
        <f t="shared" si="241"/>
        <v>084-006</v>
      </c>
      <c r="E1694" s="604">
        <f t="shared" ref="E1694:E1757" si="244">E1674</f>
        <v>60</v>
      </c>
      <c r="F1694" s="32">
        <f>INDEX('Project Pipeline'!$B$8:$B$130,MATCH($B1694,'Project Pipeline'!$A$7:$A$130,0),1)</f>
        <v>20000</v>
      </c>
      <c r="G1694" s="32">
        <f>INDEX('Project Pipeline'!$B$8:$B$130,MATCH($B1694,'Project Pipeline'!$A$7:$A$130,0)+3,1)*12</f>
        <v>30000</v>
      </c>
      <c r="H1694" s="7">
        <f>(INDEX('Project Pipeline'!$B$8:$B$130,MATCH($B1694,'Project Pipeline'!$A$7:$A$130,0)+6,1)*INDEX('Project Pipeline'!$B$8:$B$130,MATCH($B1694,'Project Pipeline'!$A$7:$A$130,0)+13,1)+INDEX('Project Pipeline'!$B$8:$B$130,MATCH($B1694,'Project Pipeline'!$A$7:$A$130,0)+7,1)*(INDEX('Project Pipeline'!$B$8:$B$130,MATCH($B1694,'Project Pipeline'!$A$7:$A$130,0)+14,1)-INDEX('Project Pipeline'!$B$8:$B$130,MATCH($B1694,'Project Pipeline'!$A$7:$A$130,0)+13,1)))/INDEX('Project Pipeline'!$B$8:$B$130,MATCH($B1694,'Project Pipeline'!$A$7:$A$130,0)+14,1)</f>
        <v>0.75</v>
      </c>
      <c r="I1694" s="6">
        <f>INDEX('Project Pipeline'!$B$8:$B$130,MATCH($B1694,'Project Pipeline'!$A$7:$A$130,0)+13,1)</f>
        <v>28.691659673197091</v>
      </c>
      <c r="J1694" s="6">
        <f>INDEX('Project Pipeline'!$B$8:$B$130,MATCH($B1694,'Project Pipeline'!$A$7:$A$130,0)+14,1)</f>
        <v>60</v>
      </c>
    </row>
    <row r="1695" spans="1:10" x14ac:dyDescent="0.2">
      <c r="A1695" s="604">
        <f t="shared" si="242"/>
        <v>84</v>
      </c>
      <c r="B1695" s="604" t="s">
        <v>463</v>
      </c>
      <c r="C1695" s="2">
        <f t="shared" si="243"/>
        <v>7</v>
      </c>
      <c r="D1695" s="28" t="str">
        <f t="shared" si="241"/>
        <v>084-007</v>
      </c>
      <c r="E1695" s="604">
        <f t="shared" si="244"/>
        <v>61</v>
      </c>
      <c r="F1695" s="32">
        <f>INDEX('Project Pipeline'!$B$8:$B$130,MATCH($B1695,'Project Pipeline'!$A$7:$A$130,0),1)</f>
        <v>20000</v>
      </c>
      <c r="G1695" s="32">
        <f>INDEX('Project Pipeline'!$B$8:$B$130,MATCH($B1695,'Project Pipeline'!$A$7:$A$130,0)+3,1)*12</f>
        <v>30000</v>
      </c>
      <c r="H1695" s="7">
        <f>(INDEX('Project Pipeline'!$B$8:$B$130,MATCH($B1695,'Project Pipeline'!$A$7:$A$130,0)+6,1)*INDEX('Project Pipeline'!$B$8:$B$130,MATCH($B1695,'Project Pipeline'!$A$7:$A$130,0)+13,1)+INDEX('Project Pipeline'!$B$8:$B$130,MATCH($B1695,'Project Pipeline'!$A$7:$A$130,0)+7,1)*(INDEX('Project Pipeline'!$B$8:$B$130,MATCH($B1695,'Project Pipeline'!$A$7:$A$130,0)+14,1)-INDEX('Project Pipeline'!$B$8:$B$130,MATCH($B1695,'Project Pipeline'!$A$7:$A$130,0)+13,1)))/INDEX('Project Pipeline'!$B$8:$B$130,MATCH($B1695,'Project Pipeline'!$A$7:$A$130,0)+14,1)</f>
        <v>0.75</v>
      </c>
      <c r="I1695" s="6">
        <f>INDEX('Project Pipeline'!$B$8:$B$130,MATCH($B1695,'Project Pipeline'!$A$7:$A$130,0)+13,1)</f>
        <v>28.691659673197091</v>
      </c>
      <c r="J1695" s="6">
        <f>INDEX('Project Pipeline'!$B$8:$B$130,MATCH($B1695,'Project Pipeline'!$A$7:$A$130,0)+14,1)</f>
        <v>60</v>
      </c>
    </row>
    <row r="1696" spans="1:10" x14ac:dyDescent="0.2">
      <c r="A1696" s="604">
        <f t="shared" si="242"/>
        <v>84</v>
      </c>
      <c r="B1696" s="604" t="s">
        <v>463</v>
      </c>
      <c r="C1696" s="2">
        <f t="shared" si="243"/>
        <v>8</v>
      </c>
      <c r="D1696" s="28" t="str">
        <f t="shared" si="241"/>
        <v>084-008</v>
      </c>
      <c r="E1696" s="604">
        <f t="shared" si="244"/>
        <v>61</v>
      </c>
      <c r="F1696" s="32">
        <f>INDEX('Project Pipeline'!$B$8:$B$130,MATCH($B1696,'Project Pipeline'!$A$7:$A$130,0),1)</f>
        <v>20000</v>
      </c>
      <c r="G1696" s="32">
        <f>INDEX('Project Pipeline'!$B$8:$B$130,MATCH($B1696,'Project Pipeline'!$A$7:$A$130,0)+3,1)*12</f>
        <v>30000</v>
      </c>
      <c r="H1696" s="7">
        <f>(INDEX('Project Pipeline'!$B$8:$B$130,MATCH($B1696,'Project Pipeline'!$A$7:$A$130,0)+6,1)*INDEX('Project Pipeline'!$B$8:$B$130,MATCH($B1696,'Project Pipeline'!$A$7:$A$130,0)+13,1)+INDEX('Project Pipeline'!$B$8:$B$130,MATCH($B1696,'Project Pipeline'!$A$7:$A$130,0)+7,1)*(INDEX('Project Pipeline'!$B$8:$B$130,MATCH($B1696,'Project Pipeline'!$A$7:$A$130,0)+14,1)-INDEX('Project Pipeline'!$B$8:$B$130,MATCH($B1696,'Project Pipeline'!$A$7:$A$130,0)+13,1)))/INDEX('Project Pipeline'!$B$8:$B$130,MATCH($B1696,'Project Pipeline'!$A$7:$A$130,0)+14,1)</f>
        <v>0.75</v>
      </c>
      <c r="I1696" s="6">
        <f>INDEX('Project Pipeline'!$B$8:$B$130,MATCH($B1696,'Project Pipeline'!$A$7:$A$130,0)+13,1)</f>
        <v>28.691659673197091</v>
      </c>
      <c r="J1696" s="6">
        <f>INDEX('Project Pipeline'!$B$8:$B$130,MATCH($B1696,'Project Pipeline'!$A$7:$A$130,0)+14,1)</f>
        <v>60</v>
      </c>
    </row>
    <row r="1697" spans="1:10" x14ac:dyDescent="0.2">
      <c r="A1697" s="604">
        <f t="shared" si="242"/>
        <v>84</v>
      </c>
      <c r="B1697" s="604" t="s">
        <v>464</v>
      </c>
      <c r="C1697" s="2">
        <f t="shared" si="243"/>
        <v>9</v>
      </c>
      <c r="D1697" s="28" t="str">
        <f t="shared" si="241"/>
        <v>084-009</v>
      </c>
      <c r="E1697" s="604">
        <f t="shared" si="244"/>
        <v>52</v>
      </c>
      <c r="F1697" s="32">
        <f>INDEX('Project Pipeline'!$B$8:$B$130,MATCH($B1697,'Project Pipeline'!$A$7:$A$130,0),1)</f>
        <v>10000</v>
      </c>
      <c r="G1697" s="32">
        <f>INDEX('Project Pipeline'!$B$8:$B$130,MATCH($B1697,'Project Pipeline'!$A$7:$A$130,0)+3,1)*12</f>
        <v>4800</v>
      </c>
      <c r="H1697" s="7">
        <f>(INDEX('Project Pipeline'!$B$8:$B$130,MATCH($B1697,'Project Pipeline'!$A$7:$A$130,0)+6,1)*INDEX('Project Pipeline'!$B$8:$B$130,MATCH($B1697,'Project Pipeline'!$A$7:$A$130,0)+13,1)+INDEX('Project Pipeline'!$B$8:$B$130,MATCH($B1697,'Project Pipeline'!$A$7:$A$130,0)+7,1)*(INDEX('Project Pipeline'!$B$8:$B$130,MATCH($B1697,'Project Pipeline'!$A$7:$A$130,0)+14,1)-INDEX('Project Pipeline'!$B$8:$B$130,MATCH($B1697,'Project Pipeline'!$A$7:$A$130,0)+13,1)))/INDEX('Project Pipeline'!$B$8:$B$130,MATCH($B1697,'Project Pipeline'!$A$7:$A$130,0)+14,1)</f>
        <v>0.75</v>
      </c>
      <c r="I1697" s="6">
        <f>INDEX('Project Pipeline'!$B$8:$B$130,MATCH($B1697,'Project Pipeline'!$A$7:$A$130,0)+13,1)</f>
        <v>57.680135957776329</v>
      </c>
      <c r="J1697" s="6">
        <f>INDEX('Project Pipeline'!$B$8:$B$130,MATCH($B1697,'Project Pipeline'!$A$7:$A$130,0)+14,1)</f>
        <v>60</v>
      </c>
    </row>
    <row r="1698" spans="1:10" x14ac:dyDescent="0.2">
      <c r="A1698" s="604">
        <f t="shared" si="242"/>
        <v>84</v>
      </c>
      <c r="B1698" s="604" t="s">
        <v>464</v>
      </c>
      <c r="C1698" s="2">
        <f t="shared" si="243"/>
        <v>10</v>
      </c>
      <c r="D1698" s="28" t="str">
        <f t="shared" si="241"/>
        <v>084-010</v>
      </c>
      <c r="E1698" s="604">
        <f t="shared" si="244"/>
        <v>55</v>
      </c>
      <c r="F1698" s="32">
        <f>INDEX('Project Pipeline'!$B$8:$B$130,MATCH($B1698,'Project Pipeline'!$A$7:$A$130,0),1)</f>
        <v>10000</v>
      </c>
      <c r="G1698" s="32">
        <f>INDEX('Project Pipeline'!$B$8:$B$130,MATCH($B1698,'Project Pipeline'!$A$7:$A$130,0)+3,1)*12</f>
        <v>4800</v>
      </c>
      <c r="H1698" s="7">
        <f>(INDEX('Project Pipeline'!$B$8:$B$130,MATCH($B1698,'Project Pipeline'!$A$7:$A$130,0)+6,1)*INDEX('Project Pipeline'!$B$8:$B$130,MATCH($B1698,'Project Pipeline'!$A$7:$A$130,0)+13,1)+INDEX('Project Pipeline'!$B$8:$B$130,MATCH($B1698,'Project Pipeline'!$A$7:$A$130,0)+7,1)*(INDEX('Project Pipeline'!$B$8:$B$130,MATCH($B1698,'Project Pipeline'!$A$7:$A$130,0)+14,1)-INDEX('Project Pipeline'!$B$8:$B$130,MATCH($B1698,'Project Pipeline'!$A$7:$A$130,0)+13,1)))/INDEX('Project Pipeline'!$B$8:$B$130,MATCH($B1698,'Project Pipeline'!$A$7:$A$130,0)+14,1)</f>
        <v>0.75</v>
      </c>
      <c r="I1698" s="6">
        <f>INDEX('Project Pipeline'!$B$8:$B$130,MATCH($B1698,'Project Pipeline'!$A$7:$A$130,0)+13,1)</f>
        <v>57.680135957776329</v>
      </c>
      <c r="J1698" s="6">
        <f>INDEX('Project Pipeline'!$B$8:$B$130,MATCH($B1698,'Project Pipeline'!$A$7:$A$130,0)+14,1)</f>
        <v>60</v>
      </c>
    </row>
    <row r="1699" spans="1:10" x14ac:dyDescent="0.2">
      <c r="A1699" s="604">
        <f t="shared" si="242"/>
        <v>84</v>
      </c>
      <c r="B1699" s="604" t="s">
        <v>464</v>
      </c>
      <c r="C1699" s="2">
        <f t="shared" si="243"/>
        <v>11</v>
      </c>
      <c r="D1699" s="28" t="str">
        <f t="shared" si="241"/>
        <v>084-011</v>
      </c>
      <c r="E1699" s="604">
        <f t="shared" si="244"/>
        <v>58</v>
      </c>
      <c r="F1699" s="32">
        <f>INDEX('Project Pipeline'!$B$8:$B$130,MATCH($B1699,'Project Pipeline'!$A$7:$A$130,0),1)</f>
        <v>10000</v>
      </c>
      <c r="G1699" s="32">
        <f>INDEX('Project Pipeline'!$B$8:$B$130,MATCH($B1699,'Project Pipeline'!$A$7:$A$130,0)+3,1)*12</f>
        <v>4800</v>
      </c>
      <c r="H1699" s="7">
        <f>(INDEX('Project Pipeline'!$B$8:$B$130,MATCH($B1699,'Project Pipeline'!$A$7:$A$130,0)+6,1)*INDEX('Project Pipeline'!$B$8:$B$130,MATCH($B1699,'Project Pipeline'!$A$7:$A$130,0)+13,1)+INDEX('Project Pipeline'!$B$8:$B$130,MATCH($B1699,'Project Pipeline'!$A$7:$A$130,0)+7,1)*(INDEX('Project Pipeline'!$B$8:$B$130,MATCH($B1699,'Project Pipeline'!$A$7:$A$130,0)+14,1)-INDEX('Project Pipeline'!$B$8:$B$130,MATCH($B1699,'Project Pipeline'!$A$7:$A$130,0)+13,1)))/INDEX('Project Pipeline'!$B$8:$B$130,MATCH($B1699,'Project Pipeline'!$A$7:$A$130,0)+14,1)</f>
        <v>0.75</v>
      </c>
      <c r="I1699" s="6">
        <f>INDEX('Project Pipeline'!$B$8:$B$130,MATCH($B1699,'Project Pipeline'!$A$7:$A$130,0)+13,1)</f>
        <v>57.680135957776329</v>
      </c>
      <c r="J1699" s="6">
        <f>INDEX('Project Pipeline'!$B$8:$B$130,MATCH($B1699,'Project Pipeline'!$A$7:$A$130,0)+14,1)</f>
        <v>60</v>
      </c>
    </row>
    <row r="1700" spans="1:10" x14ac:dyDescent="0.2">
      <c r="A1700" s="604">
        <f t="shared" si="242"/>
        <v>84</v>
      </c>
      <c r="B1700" s="604" t="s">
        <v>464</v>
      </c>
      <c r="C1700" s="2">
        <f t="shared" si="243"/>
        <v>12</v>
      </c>
      <c r="D1700" s="28" t="str">
        <f t="shared" si="241"/>
        <v>084-012</v>
      </c>
      <c r="E1700" s="604">
        <f t="shared" si="244"/>
        <v>61</v>
      </c>
      <c r="F1700" s="32">
        <f>INDEX('Project Pipeline'!$B$8:$B$130,MATCH($B1700,'Project Pipeline'!$A$7:$A$130,0),1)</f>
        <v>10000</v>
      </c>
      <c r="G1700" s="32">
        <f>INDEX('Project Pipeline'!$B$8:$B$130,MATCH($B1700,'Project Pipeline'!$A$7:$A$130,0)+3,1)*12</f>
        <v>4800</v>
      </c>
      <c r="H1700" s="7">
        <f>(INDEX('Project Pipeline'!$B$8:$B$130,MATCH($B1700,'Project Pipeline'!$A$7:$A$130,0)+6,1)*INDEX('Project Pipeline'!$B$8:$B$130,MATCH($B1700,'Project Pipeline'!$A$7:$A$130,0)+13,1)+INDEX('Project Pipeline'!$B$8:$B$130,MATCH($B1700,'Project Pipeline'!$A$7:$A$130,0)+7,1)*(INDEX('Project Pipeline'!$B$8:$B$130,MATCH($B1700,'Project Pipeline'!$A$7:$A$130,0)+14,1)-INDEX('Project Pipeline'!$B$8:$B$130,MATCH($B1700,'Project Pipeline'!$A$7:$A$130,0)+13,1)))/INDEX('Project Pipeline'!$B$8:$B$130,MATCH($B1700,'Project Pipeline'!$A$7:$A$130,0)+14,1)</f>
        <v>0.75</v>
      </c>
      <c r="I1700" s="6">
        <f>INDEX('Project Pipeline'!$B$8:$B$130,MATCH($B1700,'Project Pipeline'!$A$7:$A$130,0)+13,1)</f>
        <v>57.680135957776329</v>
      </c>
      <c r="J1700" s="6">
        <f>INDEX('Project Pipeline'!$B$8:$B$130,MATCH($B1700,'Project Pipeline'!$A$7:$A$130,0)+14,1)</f>
        <v>60</v>
      </c>
    </row>
    <row r="1701" spans="1:10" x14ac:dyDescent="0.2">
      <c r="A1701" s="604">
        <f t="shared" si="242"/>
        <v>84</v>
      </c>
      <c r="B1701" s="604" t="s">
        <v>14</v>
      </c>
      <c r="C1701" s="2">
        <f t="shared" si="243"/>
        <v>13</v>
      </c>
      <c r="D1701" s="28" t="str">
        <f t="shared" si="241"/>
        <v>084-013</v>
      </c>
      <c r="E1701" s="604">
        <f t="shared" si="244"/>
        <v>52</v>
      </c>
      <c r="F1701" s="32">
        <f>INDEX('Project Pipeline'!$B$8:$B$130,MATCH($B1701,'Project Pipeline'!$A$7:$A$130,0),1)</f>
        <v>2000</v>
      </c>
      <c r="G1701" s="32">
        <f>INDEX('Project Pipeline'!$B$8:$B$130,MATCH($B1701,'Project Pipeline'!$A$7:$A$130,0)+3,1)*12</f>
        <v>2400</v>
      </c>
      <c r="H1701" s="7">
        <f>(INDEX('Project Pipeline'!$B$8:$B$130,MATCH($B1701,'Project Pipeline'!$A$7:$A$130,0)+6,1)*INDEX('Project Pipeline'!$B$8:$B$130,MATCH($B1701,'Project Pipeline'!$A$7:$A$130,0)+13,1)+INDEX('Project Pipeline'!$B$8:$B$130,MATCH($B1701,'Project Pipeline'!$A$7:$A$130,0)+7,1)*(INDEX('Project Pipeline'!$B$8:$B$130,MATCH($B1701,'Project Pipeline'!$A$7:$A$130,0)+14,1)-INDEX('Project Pipeline'!$B$8:$B$130,MATCH($B1701,'Project Pipeline'!$A$7:$A$130,0)+13,1)))/INDEX('Project Pipeline'!$B$8:$B$130,MATCH($B1701,'Project Pipeline'!$A$7:$A$130,0)+14,1)</f>
        <v>0.75</v>
      </c>
      <c r="I1701" s="6">
        <f>INDEX('Project Pipeline'!$B$8:$B$130,MATCH($B1701,'Project Pipeline'!$A$7:$A$130,0)+13,1)</f>
        <v>21.124739598583997</v>
      </c>
      <c r="J1701" s="6">
        <f>INDEX('Project Pipeline'!$B$8:$B$130,MATCH($B1701,'Project Pipeline'!$A$7:$A$130,0)+14,1)</f>
        <v>60</v>
      </c>
    </row>
    <row r="1702" spans="1:10" x14ac:dyDescent="0.2">
      <c r="A1702" s="604">
        <f t="shared" si="242"/>
        <v>84</v>
      </c>
      <c r="B1702" s="604" t="s">
        <v>14</v>
      </c>
      <c r="C1702" s="2">
        <f t="shared" si="243"/>
        <v>14</v>
      </c>
      <c r="D1702" s="28" t="str">
        <f t="shared" si="241"/>
        <v>084-014</v>
      </c>
      <c r="E1702" s="604">
        <f t="shared" si="244"/>
        <v>54</v>
      </c>
      <c r="F1702" s="32">
        <f>INDEX('Project Pipeline'!$B$8:$B$130,MATCH($B1702,'Project Pipeline'!$A$7:$A$130,0),1)</f>
        <v>2000</v>
      </c>
      <c r="G1702" s="32">
        <f>INDEX('Project Pipeline'!$B$8:$B$130,MATCH($B1702,'Project Pipeline'!$A$7:$A$130,0)+3,1)*12</f>
        <v>2400</v>
      </c>
      <c r="H1702" s="7">
        <f>(INDEX('Project Pipeline'!$B$8:$B$130,MATCH($B1702,'Project Pipeline'!$A$7:$A$130,0)+6,1)*INDEX('Project Pipeline'!$B$8:$B$130,MATCH($B1702,'Project Pipeline'!$A$7:$A$130,0)+13,1)+INDEX('Project Pipeline'!$B$8:$B$130,MATCH($B1702,'Project Pipeline'!$A$7:$A$130,0)+7,1)*(INDEX('Project Pipeline'!$B$8:$B$130,MATCH($B1702,'Project Pipeline'!$A$7:$A$130,0)+14,1)-INDEX('Project Pipeline'!$B$8:$B$130,MATCH($B1702,'Project Pipeline'!$A$7:$A$130,0)+13,1)))/INDEX('Project Pipeline'!$B$8:$B$130,MATCH($B1702,'Project Pipeline'!$A$7:$A$130,0)+14,1)</f>
        <v>0.75</v>
      </c>
      <c r="I1702" s="6">
        <f>INDEX('Project Pipeline'!$B$8:$B$130,MATCH($B1702,'Project Pipeline'!$A$7:$A$130,0)+13,1)</f>
        <v>21.124739598583997</v>
      </c>
      <c r="J1702" s="6">
        <f>INDEX('Project Pipeline'!$B$8:$B$130,MATCH($B1702,'Project Pipeline'!$A$7:$A$130,0)+14,1)</f>
        <v>60</v>
      </c>
    </row>
    <row r="1703" spans="1:10" x14ac:dyDescent="0.2">
      <c r="A1703" s="604">
        <f t="shared" si="242"/>
        <v>84</v>
      </c>
      <c r="B1703" s="604" t="s">
        <v>14</v>
      </c>
      <c r="C1703" s="2">
        <f t="shared" si="243"/>
        <v>15</v>
      </c>
      <c r="D1703" s="28" t="str">
        <f t="shared" si="241"/>
        <v>084-015</v>
      </c>
      <c r="E1703" s="604">
        <f t="shared" si="244"/>
        <v>56</v>
      </c>
      <c r="F1703" s="32">
        <f>INDEX('Project Pipeline'!$B$8:$B$130,MATCH($B1703,'Project Pipeline'!$A$7:$A$130,0),1)</f>
        <v>2000</v>
      </c>
      <c r="G1703" s="32">
        <f>INDEX('Project Pipeline'!$B$8:$B$130,MATCH($B1703,'Project Pipeline'!$A$7:$A$130,0)+3,1)*12</f>
        <v>2400</v>
      </c>
      <c r="H1703" s="7">
        <f>(INDEX('Project Pipeline'!$B$8:$B$130,MATCH($B1703,'Project Pipeline'!$A$7:$A$130,0)+6,1)*INDEX('Project Pipeline'!$B$8:$B$130,MATCH($B1703,'Project Pipeline'!$A$7:$A$130,0)+13,1)+INDEX('Project Pipeline'!$B$8:$B$130,MATCH($B1703,'Project Pipeline'!$A$7:$A$130,0)+7,1)*(INDEX('Project Pipeline'!$B$8:$B$130,MATCH($B1703,'Project Pipeline'!$A$7:$A$130,0)+14,1)-INDEX('Project Pipeline'!$B$8:$B$130,MATCH($B1703,'Project Pipeline'!$A$7:$A$130,0)+13,1)))/INDEX('Project Pipeline'!$B$8:$B$130,MATCH($B1703,'Project Pipeline'!$A$7:$A$130,0)+14,1)</f>
        <v>0.75</v>
      </c>
      <c r="I1703" s="6">
        <f>INDEX('Project Pipeline'!$B$8:$B$130,MATCH($B1703,'Project Pipeline'!$A$7:$A$130,0)+13,1)</f>
        <v>21.124739598583997</v>
      </c>
      <c r="J1703" s="6">
        <f>INDEX('Project Pipeline'!$B$8:$B$130,MATCH($B1703,'Project Pipeline'!$A$7:$A$130,0)+14,1)</f>
        <v>60</v>
      </c>
    </row>
    <row r="1704" spans="1:10" x14ac:dyDescent="0.2">
      <c r="A1704" s="604">
        <f t="shared" si="242"/>
        <v>84</v>
      </c>
      <c r="B1704" s="604" t="s">
        <v>14</v>
      </c>
      <c r="C1704" s="2">
        <f t="shared" si="243"/>
        <v>16</v>
      </c>
      <c r="D1704" s="28" t="str">
        <f t="shared" si="241"/>
        <v>084-016</v>
      </c>
      <c r="E1704" s="604">
        <f t="shared" si="244"/>
        <v>58</v>
      </c>
      <c r="F1704" s="32">
        <f>INDEX('Project Pipeline'!$B$8:$B$130,MATCH($B1704,'Project Pipeline'!$A$7:$A$130,0),1)</f>
        <v>2000</v>
      </c>
      <c r="G1704" s="32">
        <f>INDEX('Project Pipeline'!$B$8:$B$130,MATCH($B1704,'Project Pipeline'!$A$7:$A$130,0)+3,1)*12</f>
        <v>2400</v>
      </c>
      <c r="H1704" s="7">
        <f>(INDEX('Project Pipeline'!$B$8:$B$130,MATCH($B1704,'Project Pipeline'!$A$7:$A$130,0)+6,1)*INDEX('Project Pipeline'!$B$8:$B$130,MATCH($B1704,'Project Pipeline'!$A$7:$A$130,0)+13,1)+INDEX('Project Pipeline'!$B$8:$B$130,MATCH($B1704,'Project Pipeline'!$A$7:$A$130,0)+7,1)*(INDEX('Project Pipeline'!$B$8:$B$130,MATCH($B1704,'Project Pipeline'!$A$7:$A$130,0)+14,1)-INDEX('Project Pipeline'!$B$8:$B$130,MATCH($B1704,'Project Pipeline'!$A$7:$A$130,0)+13,1)))/INDEX('Project Pipeline'!$B$8:$B$130,MATCH($B1704,'Project Pipeline'!$A$7:$A$130,0)+14,1)</f>
        <v>0.75</v>
      </c>
      <c r="I1704" s="6">
        <f>INDEX('Project Pipeline'!$B$8:$B$130,MATCH($B1704,'Project Pipeline'!$A$7:$A$130,0)+13,1)</f>
        <v>21.124739598583997</v>
      </c>
      <c r="J1704" s="6">
        <f>INDEX('Project Pipeline'!$B$8:$B$130,MATCH($B1704,'Project Pipeline'!$A$7:$A$130,0)+14,1)</f>
        <v>60</v>
      </c>
    </row>
    <row r="1705" spans="1:10" x14ac:dyDescent="0.2">
      <c r="A1705" s="604">
        <f t="shared" si="242"/>
        <v>84</v>
      </c>
      <c r="B1705" s="604" t="s">
        <v>14</v>
      </c>
      <c r="C1705" s="2">
        <f t="shared" si="243"/>
        <v>17</v>
      </c>
      <c r="D1705" s="28" t="str">
        <f t="shared" si="241"/>
        <v>084-017</v>
      </c>
      <c r="E1705" s="604">
        <f t="shared" si="244"/>
        <v>60</v>
      </c>
      <c r="F1705" s="32">
        <f>INDEX('Project Pipeline'!$B$8:$B$130,MATCH($B1705,'Project Pipeline'!$A$7:$A$130,0),1)</f>
        <v>2000</v>
      </c>
      <c r="G1705" s="32">
        <f>INDEX('Project Pipeline'!$B$8:$B$130,MATCH($B1705,'Project Pipeline'!$A$7:$A$130,0)+3,1)*12</f>
        <v>2400</v>
      </c>
      <c r="H1705" s="7">
        <f>(INDEX('Project Pipeline'!$B$8:$B$130,MATCH($B1705,'Project Pipeline'!$A$7:$A$130,0)+6,1)*INDEX('Project Pipeline'!$B$8:$B$130,MATCH($B1705,'Project Pipeline'!$A$7:$A$130,0)+13,1)+INDEX('Project Pipeline'!$B$8:$B$130,MATCH($B1705,'Project Pipeline'!$A$7:$A$130,0)+7,1)*(INDEX('Project Pipeline'!$B$8:$B$130,MATCH($B1705,'Project Pipeline'!$A$7:$A$130,0)+14,1)-INDEX('Project Pipeline'!$B$8:$B$130,MATCH($B1705,'Project Pipeline'!$A$7:$A$130,0)+13,1)))/INDEX('Project Pipeline'!$B$8:$B$130,MATCH($B1705,'Project Pipeline'!$A$7:$A$130,0)+14,1)</f>
        <v>0.75</v>
      </c>
      <c r="I1705" s="6">
        <f>INDEX('Project Pipeline'!$B$8:$B$130,MATCH($B1705,'Project Pipeline'!$A$7:$A$130,0)+13,1)</f>
        <v>21.124739598583997</v>
      </c>
      <c r="J1705" s="6">
        <f>INDEX('Project Pipeline'!$B$8:$B$130,MATCH($B1705,'Project Pipeline'!$A$7:$A$130,0)+14,1)</f>
        <v>60</v>
      </c>
    </row>
    <row r="1706" spans="1:10" x14ac:dyDescent="0.2">
      <c r="A1706" s="604">
        <f t="shared" si="242"/>
        <v>84</v>
      </c>
      <c r="B1706" s="604" t="s">
        <v>14</v>
      </c>
      <c r="C1706" s="2">
        <f t="shared" si="243"/>
        <v>18</v>
      </c>
      <c r="D1706" s="28" t="str">
        <f t="shared" si="241"/>
        <v>084-018</v>
      </c>
      <c r="E1706" s="604">
        <f t="shared" si="244"/>
        <v>62</v>
      </c>
      <c r="F1706" s="32">
        <f>INDEX('Project Pipeline'!$B$8:$B$130,MATCH($B1706,'Project Pipeline'!$A$7:$A$130,0),1)</f>
        <v>2000</v>
      </c>
      <c r="G1706" s="32">
        <f>INDEX('Project Pipeline'!$B$8:$B$130,MATCH($B1706,'Project Pipeline'!$A$7:$A$130,0)+3,1)*12</f>
        <v>2400</v>
      </c>
      <c r="H1706" s="7">
        <f>(INDEX('Project Pipeline'!$B$8:$B$130,MATCH($B1706,'Project Pipeline'!$A$7:$A$130,0)+6,1)*INDEX('Project Pipeline'!$B$8:$B$130,MATCH($B1706,'Project Pipeline'!$A$7:$A$130,0)+13,1)+INDEX('Project Pipeline'!$B$8:$B$130,MATCH($B1706,'Project Pipeline'!$A$7:$A$130,0)+7,1)*(INDEX('Project Pipeline'!$B$8:$B$130,MATCH($B1706,'Project Pipeline'!$A$7:$A$130,0)+14,1)-INDEX('Project Pipeline'!$B$8:$B$130,MATCH($B1706,'Project Pipeline'!$A$7:$A$130,0)+13,1)))/INDEX('Project Pipeline'!$B$8:$B$130,MATCH($B1706,'Project Pipeline'!$A$7:$A$130,0)+14,1)</f>
        <v>0.75</v>
      </c>
      <c r="I1706" s="6">
        <f>INDEX('Project Pipeline'!$B$8:$B$130,MATCH($B1706,'Project Pipeline'!$A$7:$A$130,0)+13,1)</f>
        <v>21.124739598583997</v>
      </c>
      <c r="J1706" s="6">
        <f>INDEX('Project Pipeline'!$B$8:$B$130,MATCH($B1706,'Project Pipeline'!$A$7:$A$130,0)+14,1)</f>
        <v>60</v>
      </c>
    </row>
    <row r="1707" spans="1:10" x14ac:dyDescent="0.2">
      <c r="A1707" s="604">
        <f t="shared" si="242"/>
        <v>84</v>
      </c>
      <c r="B1707" s="604" t="s">
        <v>41</v>
      </c>
      <c r="C1707" s="2">
        <f t="shared" si="243"/>
        <v>19</v>
      </c>
      <c r="D1707" s="28" t="str">
        <f t="shared" si="241"/>
        <v>084-019</v>
      </c>
      <c r="E1707" s="604">
        <f t="shared" si="244"/>
        <v>56</v>
      </c>
      <c r="F1707" s="32">
        <f>INDEX('Project Pipeline'!$B$8:$B$130,MATCH($B1707,'Project Pipeline'!$A$7:$A$130,0),1)</f>
        <v>25000</v>
      </c>
      <c r="G1707" s="32">
        <f>INDEX('Project Pipeline'!$B$8:$B$130,MATCH($B1707,'Project Pipeline'!$A$7:$A$130,0)+3,1)*12</f>
        <v>24000</v>
      </c>
      <c r="H1707" s="7">
        <f>(INDEX('Project Pipeline'!$B$8:$B$130,MATCH($B1707,'Project Pipeline'!$A$7:$A$130,0)+6,1)*INDEX('Project Pipeline'!$B$8:$B$130,MATCH($B1707,'Project Pipeline'!$A$7:$A$130,0)+13,1)+INDEX('Project Pipeline'!$B$8:$B$130,MATCH($B1707,'Project Pipeline'!$A$7:$A$130,0)+7,1)*(INDEX('Project Pipeline'!$B$8:$B$130,MATCH($B1707,'Project Pipeline'!$A$7:$A$130,0)+14,1)-INDEX('Project Pipeline'!$B$8:$B$130,MATCH($B1707,'Project Pipeline'!$A$7:$A$130,0)+13,1)))/INDEX('Project Pipeline'!$B$8:$B$130,MATCH($B1707,'Project Pipeline'!$A$7:$A$130,0)+14,1)</f>
        <v>0.74999999999999989</v>
      </c>
      <c r="I1707" s="6">
        <f>INDEX('Project Pipeline'!$B$8:$B$130,MATCH($B1707,'Project Pipeline'!$A$7:$A$130,0)+13,1)</f>
        <v>26.772988721793375</v>
      </c>
      <c r="J1707" s="6">
        <f>INDEX('Project Pipeline'!$B$8:$B$130,MATCH($B1707,'Project Pipeline'!$A$7:$A$130,0)+14,1)</f>
        <v>120</v>
      </c>
    </row>
    <row r="1708" spans="1:10" x14ac:dyDescent="0.2">
      <c r="A1708" s="604">
        <f t="shared" si="242"/>
        <v>84</v>
      </c>
      <c r="B1708" s="604" t="s">
        <v>41</v>
      </c>
      <c r="C1708" s="2">
        <f t="shared" si="243"/>
        <v>20</v>
      </c>
      <c r="D1708" s="28" t="str">
        <f t="shared" si="241"/>
        <v>084-020</v>
      </c>
      <c r="E1708" s="604">
        <f t="shared" si="244"/>
        <v>62</v>
      </c>
      <c r="F1708" s="32">
        <f>INDEX('Project Pipeline'!$B$8:$B$130,MATCH($B1708,'Project Pipeline'!$A$7:$A$130,0),1)</f>
        <v>25000</v>
      </c>
      <c r="G1708" s="32">
        <f>INDEX('Project Pipeline'!$B$8:$B$130,MATCH($B1708,'Project Pipeline'!$A$7:$A$130,0)+3,1)*12</f>
        <v>24000</v>
      </c>
      <c r="H1708" s="7">
        <f>(INDEX('Project Pipeline'!$B$8:$B$130,MATCH($B1708,'Project Pipeline'!$A$7:$A$130,0)+6,1)*INDEX('Project Pipeline'!$B$8:$B$130,MATCH($B1708,'Project Pipeline'!$A$7:$A$130,0)+13,1)+INDEX('Project Pipeline'!$B$8:$B$130,MATCH($B1708,'Project Pipeline'!$A$7:$A$130,0)+7,1)*(INDEX('Project Pipeline'!$B$8:$B$130,MATCH($B1708,'Project Pipeline'!$A$7:$A$130,0)+14,1)-INDEX('Project Pipeline'!$B$8:$B$130,MATCH($B1708,'Project Pipeline'!$A$7:$A$130,0)+13,1)))/INDEX('Project Pipeline'!$B$8:$B$130,MATCH($B1708,'Project Pipeline'!$A$7:$A$130,0)+14,1)</f>
        <v>0.74999999999999989</v>
      </c>
      <c r="I1708" s="6">
        <f>INDEX('Project Pipeline'!$B$8:$B$130,MATCH($B1708,'Project Pipeline'!$A$7:$A$130,0)+13,1)</f>
        <v>26.772988721793375</v>
      </c>
      <c r="J1708" s="6">
        <f>INDEX('Project Pipeline'!$B$8:$B$130,MATCH($B1708,'Project Pipeline'!$A$7:$A$130,0)+14,1)</f>
        <v>120</v>
      </c>
    </row>
    <row r="1709" spans="1:10" x14ac:dyDescent="0.2">
      <c r="A1709" s="604">
        <f>A1689+1</f>
        <v>85</v>
      </c>
      <c r="B1709" s="604" t="s">
        <v>15</v>
      </c>
      <c r="C1709" s="2">
        <v>1</v>
      </c>
      <c r="D1709" s="28" t="str">
        <f t="shared" si="241"/>
        <v>085-001</v>
      </c>
      <c r="E1709" s="604">
        <f t="shared" si="244"/>
        <v>50</v>
      </c>
      <c r="F1709" s="32">
        <f>INDEX('Project Pipeline'!$B$8:$B$130,MATCH($B1709,'Project Pipeline'!$A$7:$A$130,0),1)</f>
        <v>15000</v>
      </c>
      <c r="G1709" s="32">
        <f>INDEX('Project Pipeline'!$B$8:$B$130,MATCH($B1709,'Project Pipeline'!$A$7:$A$130,0)+3,1)*12</f>
        <v>6000</v>
      </c>
      <c r="H1709" s="7">
        <f>(INDEX('Project Pipeline'!$B$8:$B$130,MATCH($B1709,'Project Pipeline'!$A$7:$A$130,0)+6,1)*INDEX('Project Pipeline'!$B$8:$B$130,MATCH($B1709,'Project Pipeline'!$A$7:$A$130,0)+13,1)+INDEX('Project Pipeline'!$B$8:$B$130,MATCH($B1709,'Project Pipeline'!$A$7:$A$130,0)+7,1)*(INDEX('Project Pipeline'!$B$8:$B$130,MATCH($B1709,'Project Pipeline'!$A$7:$A$130,0)+14,1)-INDEX('Project Pipeline'!$B$8:$B$130,MATCH($B1709,'Project Pipeline'!$A$7:$A$130,0)+13,1)))/INDEX('Project Pipeline'!$B$8:$B$130,MATCH($B1709,'Project Pipeline'!$A$7:$A$130,0)+14,1)</f>
        <v>0.75</v>
      </c>
      <c r="I1709" s="6">
        <f>INDEX('Project Pipeline'!$B$8:$B$130,MATCH($B1709,'Project Pipeline'!$A$7:$A$130,0)+13,1)</f>
        <v>71.513178015521419</v>
      </c>
      <c r="J1709" s="6">
        <f>INDEX('Project Pipeline'!$B$8:$B$130,MATCH($B1709,'Project Pipeline'!$A$7:$A$130,0)+14,1)</f>
        <v>96</v>
      </c>
    </row>
    <row r="1710" spans="1:10" x14ac:dyDescent="0.2">
      <c r="A1710" s="604">
        <f t="shared" ref="A1710:A1728" si="245">A1690+1</f>
        <v>85</v>
      </c>
      <c r="B1710" s="604" t="s">
        <v>15</v>
      </c>
      <c r="C1710" s="2">
        <f t="shared" ref="C1710:C1728" si="246">C1709+1</f>
        <v>2</v>
      </c>
      <c r="D1710" s="28" t="str">
        <f t="shared" si="241"/>
        <v>085-002</v>
      </c>
      <c r="E1710" s="604">
        <f t="shared" si="244"/>
        <v>54</v>
      </c>
      <c r="F1710" s="32">
        <f>INDEX('Project Pipeline'!$B$8:$B$130,MATCH($B1710,'Project Pipeline'!$A$7:$A$130,0),1)</f>
        <v>15000</v>
      </c>
      <c r="G1710" s="32">
        <f>INDEX('Project Pipeline'!$B$8:$B$130,MATCH($B1710,'Project Pipeline'!$A$7:$A$130,0)+3,1)*12</f>
        <v>6000</v>
      </c>
      <c r="H1710" s="7">
        <f>(INDEX('Project Pipeline'!$B$8:$B$130,MATCH($B1710,'Project Pipeline'!$A$7:$A$130,0)+6,1)*INDEX('Project Pipeline'!$B$8:$B$130,MATCH($B1710,'Project Pipeline'!$A$7:$A$130,0)+13,1)+INDEX('Project Pipeline'!$B$8:$B$130,MATCH($B1710,'Project Pipeline'!$A$7:$A$130,0)+7,1)*(INDEX('Project Pipeline'!$B$8:$B$130,MATCH($B1710,'Project Pipeline'!$A$7:$A$130,0)+14,1)-INDEX('Project Pipeline'!$B$8:$B$130,MATCH($B1710,'Project Pipeline'!$A$7:$A$130,0)+13,1)))/INDEX('Project Pipeline'!$B$8:$B$130,MATCH($B1710,'Project Pipeline'!$A$7:$A$130,0)+14,1)</f>
        <v>0.75</v>
      </c>
      <c r="I1710" s="6">
        <f>INDEX('Project Pipeline'!$B$8:$B$130,MATCH($B1710,'Project Pipeline'!$A$7:$A$130,0)+13,1)</f>
        <v>71.513178015521419</v>
      </c>
      <c r="J1710" s="6">
        <f>INDEX('Project Pipeline'!$B$8:$B$130,MATCH($B1710,'Project Pipeline'!$A$7:$A$130,0)+14,1)</f>
        <v>96</v>
      </c>
    </row>
    <row r="1711" spans="1:10" x14ac:dyDescent="0.2">
      <c r="A1711" s="604">
        <f t="shared" si="245"/>
        <v>85</v>
      </c>
      <c r="B1711" s="604" t="s">
        <v>15</v>
      </c>
      <c r="C1711" s="2">
        <f t="shared" si="246"/>
        <v>3</v>
      </c>
      <c r="D1711" s="28" t="str">
        <f t="shared" si="241"/>
        <v>085-003</v>
      </c>
      <c r="E1711" s="604">
        <f t="shared" si="244"/>
        <v>57</v>
      </c>
      <c r="F1711" s="32">
        <f>INDEX('Project Pipeline'!$B$8:$B$130,MATCH($B1711,'Project Pipeline'!$A$7:$A$130,0),1)</f>
        <v>15000</v>
      </c>
      <c r="G1711" s="32">
        <f>INDEX('Project Pipeline'!$B$8:$B$130,MATCH($B1711,'Project Pipeline'!$A$7:$A$130,0)+3,1)*12</f>
        <v>6000</v>
      </c>
      <c r="H1711" s="7">
        <f>(INDEX('Project Pipeline'!$B$8:$B$130,MATCH($B1711,'Project Pipeline'!$A$7:$A$130,0)+6,1)*INDEX('Project Pipeline'!$B$8:$B$130,MATCH($B1711,'Project Pipeline'!$A$7:$A$130,0)+13,1)+INDEX('Project Pipeline'!$B$8:$B$130,MATCH($B1711,'Project Pipeline'!$A$7:$A$130,0)+7,1)*(INDEX('Project Pipeline'!$B$8:$B$130,MATCH($B1711,'Project Pipeline'!$A$7:$A$130,0)+14,1)-INDEX('Project Pipeline'!$B$8:$B$130,MATCH($B1711,'Project Pipeline'!$A$7:$A$130,0)+13,1)))/INDEX('Project Pipeline'!$B$8:$B$130,MATCH($B1711,'Project Pipeline'!$A$7:$A$130,0)+14,1)</f>
        <v>0.75</v>
      </c>
      <c r="I1711" s="6">
        <f>INDEX('Project Pipeline'!$B$8:$B$130,MATCH($B1711,'Project Pipeline'!$A$7:$A$130,0)+13,1)</f>
        <v>71.513178015521419</v>
      </c>
      <c r="J1711" s="6">
        <f>INDEX('Project Pipeline'!$B$8:$B$130,MATCH($B1711,'Project Pipeline'!$A$7:$A$130,0)+14,1)</f>
        <v>96</v>
      </c>
    </row>
    <row r="1712" spans="1:10" x14ac:dyDescent="0.2">
      <c r="A1712" s="604">
        <f t="shared" si="245"/>
        <v>85</v>
      </c>
      <c r="B1712" s="604" t="s">
        <v>15</v>
      </c>
      <c r="C1712" s="2">
        <f t="shared" si="246"/>
        <v>4</v>
      </c>
      <c r="D1712" s="28" t="str">
        <f t="shared" si="241"/>
        <v>085-004</v>
      </c>
      <c r="E1712" s="604">
        <f t="shared" si="244"/>
        <v>59</v>
      </c>
      <c r="F1712" s="32">
        <f>INDEX('Project Pipeline'!$B$8:$B$130,MATCH($B1712,'Project Pipeline'!$A$7:$A$130,0),1)</f>
        <v>15000</v>
      </c>
      <c r="G1712" s="32">
        <f>INDEX('Project Pipeline'!$B$8:$B$130,MATCH($B1712,'Project Pipeline'!$A$7:$A$130,0)+3,1)*12</f>
        <v>6000</v>
      </c>
      <c r="H1712" s="7">
        <f>(INDEX('Project Pipeline'!$B$8:$B$130,MATCH($B1712,'Project Pipeline'!$A$7:$A$130,0)+6,1)*INDEX('Project Pipeline'!$B$8:$B$130,MATCH($B1712,'Project Pipeline'!$A$7:$A$130,0)+13,1)+INDEX('Project Pipeline'!$B$8:$B$130,MATCH($B1712,'Project Pipeline'!$A$7:$A$130,0)+7,1)*(INDEX('Project Pipeline'!$B$8:$B$130,MATCH($B1712,'Project Pipeline'!$A$7:$A$130,0)+14,1)-INDEX('Project Pipeline'!$B$8:$B$130,MATCH($B1712,'Project Pipeline'!$A$7:$A$130,0)+13,1)))/INDEX('Project Pipeline'!$B$8:$B$130,MATCH($B1712,'Project Pipeline'!$A$7:$A$130,0)+14,1)</f>
        <v>0.75</v>
      </c>
      <c r="I1712" s="6">
        <f>INDEX('Project Pipeline'!$B$8:$B$130,MATCH($B1712,'Project Pipeline'!$A$7:$A$130,0)+13,1)</f>
        <v>71.513178015521419</v>
      </c>
      <c r="J1712" s="6">
        <f>INDEX('Project Pipeline'!$B$8:$B$130,MATCH($B1712,'Project Pipeline'!$A$7:$A$130,0)+14,1)</f>
        <v>96</v>
      </c>
    </row>
    <row r="1713" spans="1:10" x14ac:dyDescent="0.2">
      <c r="A1713" s="604">
        <f t="shared" si="245"/>
        <v>85</v>
      </c>
      <c r="B1713" s="604" t="s">
        <v>463</v>
      </c>
      <c r="C1713" s="2">
        <f t="shared" si="246"/>
        <v>5</v>
      </c>
      <c r="D1713" s="28" t="str">
        <f t="shared" si="241"/>
        <v>085-005</v>
      </c>
      <c r="E1713" s="604">
        <f t="shared" si="244"/>
        <v>60</v>
      </c>
      <c r="F1713" s="32">
        <f>INDEX('Project Pipeline'!$B$8:$B$130,MATCH($B1713,'Project Pipeline'!$A$7:$A$130,0),1)</f>
        <v>20000</v>
      </c>
      <c r="G1713" s="32">
        <f>INDEX('Project Pipeline'!$B$8:$B$130,MATCH($B1713,'Project Pipeline'!$A$7:$A$130,0)+3,1)*12</f>
        <v>30000</v>
      </c>
      <c r="H1713" s="7">
        <f>(INDEX('Project Pipeline'!$B$8:$B$130,MATCH($B1713,'Project Pipeline'!$A$7:$A$130,0)+6,1)*INDEX('Project Pipeline'!$B$8:$B$130,MATCH($B1713,'Project Pipeline'!$A$7:$A$130,0)+13,1)+INDEX('Project Pipeline'!$B$8:$B$130,MATCH($B1713,'Project Pipeline'!$A$7:$A$130,0)+7,1)*(INDEX('Project Pipeline'!$B$8:$B$130,MATCH($B1713,'Project Pipeline'!$A$7:$A$130,0)+14,1)-INDEX('Project Pipeline'!$B$8:$B$130,MATCH($B1713,'Project Pipeline'!$A$7:$A$130,0)+13,1)))/INDEX('Project Pipeline'!$B$8:$B$130,MATCH($B1713,'Project Pipeline'!$A$7:$A$130,0)+14,1)</f>
        <v>0.75</v>
      </c>
      <c r="I1713" s="6">
        <f>INDEX('Project Pipeline'!$B$8:$B$130,MATCH($B1713,'Project Pipeline'!$A$7:$A$130,0)+13,1)</f>
        <v>28.691659673197091</v>
      </c>
      <c r="J1713" s="6">
        <f>INDEX('Project Pipeline'!$B$8:$B$130,MATCH($B1713,'Project Pipeline'!$A$7:$A$130,0)+14,1)</f>
        <v>60</v>
      </c>
    </row>
    <row r="1714" spans="1:10" x14ac:dyDescent="0.2">
      <c r="A1714" s="604">
        <f t="shared" si="245"/>
        <v>85</v>
      </c>
      <c r="B1714" s="604" t="s">
        <v>463</v>
      </c>
      <c r="C1714" s="2">
        <f t="shared" si="246"/>
        <v>6</v>
      </c>
      <c r="D1714" s="28" t="str">
        <f t="shared" si="241"/>
        <v>085-006</v>
      </c>
      <c r="E1714" s="604">
        <f t="shared" si="244"/>
        <v>60</v>
      </c>
      <c r="F1714" s="32">
        <f>INDEX('Project Pipeline'!$B$8:$B$130,MATCH($B1714,'Project Pipeline'!$A$7:$A$130,0),1)</f>
        <v>20000</v>
      </c>
      <c r="G1714" s="32">
        <f>INDEX('Project Pipeline'!$B$8:$B$130,MATCH($B1714,'Project Pipeline'!$A$7:$A$130,0)+3,1)*12</f>
        <v>30000</v>
      </c>
      <c r="H1714" s="7">
        <f>(INDEX('Project Pipeline'!$B$8:$B$130,MATCH($B1714,'Project Pipeline'!$A$7:$A$130,0)+6,1)*INDEX('Project Pipeline'!$B$8:$B$130,MATCH($B1714,'Project Pipeline'!$A$7:$A$130,0)+13,1)+INDEX('Project Pipeline'!$B$8:$B$130,MATCH($B1714,'Project Pipeline'!$A$7:$A$130,0)+7,1)*(INDEX('Project Pipeline'!$B$8:$B$130,MATCH($B1714,'Project Pipeline'!$A$7:$A$130,0)+14,1)-INDEX('Project Pipeline'!$B$8:$B$130,MATCH($B1714,'Project Pipeline'!$A$7:$A$130,0)+13,1)))/INDEX('Project Pipeline'!$B$8:$B$130,MATCH($B1714,'Project Pipeline'!$A$7:$A$130,0)+14,1)</f>
        <v>0.75</v>
      </c>
      <c r="I1714" s="6">
        <f>INDEX('Project Pipeline'!$B$8:$B$130,MATCH($B1714,'Project Pipeline'!$A$7:$A$130,0)+13,1)</f>
        <v>28.691659673197091</v>
      </c>
      <c r="J1714" s="6">
        <f>INDEX('Project Pipeline'!$B$8:$B$130,MATCH($B1714,'Project Pipeline'!$A$7:$A$130,0)+14,1)</f>
        <v>60</v>
      </c>
    </row>
    <row r="1715" spans="1:10" x14ac:dyDescent="0.2">
      <c r="A1715" s="604">
        <f t="shared" si="245"/>
        <v>85</v>
      </c>
      <c r="B1715" s="604" t="s">
        <v>463</v>
      </c>
      <c r="C1715" s="2">
        <f t="shared" si="246"/>
        <v>7</v>
      </c>
      <c r="D1715" s="28" t="str">
        <f t="shared" si="241"/>
        <v>085-007</v>
      </c>
      <c r="E1715" s="604">
        <f t="shared" si="244"/>
        <v>61</v>
      </c>
      <c r="F1715" s="32">
        <f>INDEX('Project Pipeline'!$B$8:$B$130,MATCH($B1715,'Project Pipeline'!$A$7:$A$130,0),1)</f>
        <v>20000</v>
      </c>
      <c r="G1715" s="32">
        <f>INDEX('Project Pipeline'!$B$8:$B$130,MATCH($B1715,'Project Pipeline'!$A$7:$A$130,0)+3,1)*12</f>
        <v>30000</v>
      </c>
      <c r="H1715" s="7">
        <f>(INDEX('Project Pipeline'!$B$8:$B$130,MATCH($B1715,'Project Pipeline'!$A$7:$A$130,0)+6,1)*INDEX('Project Pipeline'!$B$8:$B$130,MATCH($B1715,'Project Pipeline'!$A$7:$A$130,0)+13,1)+INDEX('Project Pipeline'!$B$8:$B$130,MATCH($B1715,'Project Pipeline'!$A$7:$A$130,0)+7,1)*(INDEX('Project Pipeline'!$B$8:$B$130,MATCH($B1715,'Project Pipeline'!$A$7:$A$130,0)+14,1)-INDEX('Project Pipeline'!$B$8:$B$130,MATCH($B1715,'Project Pipeline'!$A$7:$A$130,0)+13,1)))/INDEX('Project Pipeline'!$B$8:$B$130,MATCH($B1715,'Project Pipeline'!$A$7:$A$130,0)+14,1)</f>
        <v>0.75</v>
      </c>
      <c r="I1715" s="6">
        <f>INDEX('Project Pipeline'!$B$8:$B$130,MATCH($B1715,'Project Pipeline'!$A$7:$A$130,0)+13,1)</f>
        <v>28.691659673197091</v>
      </c>
      <c r="J1715" s="6">
        <f>INDEX('Project Pipeline'!$B$8:$B$130,MATCH($B1715,'Project Pipeline'!$A$7:$A$130,0)+14,1)</f>
        <v>60</v>
      </c>
    </row>
    <row r="1716" spans="1:10" x14ac:dyDescent="0.2">
      <c r="A1716" s="604">
        <f t="shared" si="245"/>
        <v>85</v>
      </c>
      <c r="B1716" s="604" t="s">
        <v>463</v>
      </c>
      <c r="C1716" s="2">
        <f t="shared" si="246"/>
        <v>8</v>
      </c>
      <c r="D1716" s="28" t="str">
        <f t="shared" si="241"/>
        <v>085-008</v>
      </c>
      <c r="E1716" s="604">
        <f t="shared" si="244"/>
        <v>61</v>
      </c>
      <c r="F1716" s="32">
        <f>INDEX('Project Pipeline'!$B$8:$B$130,MATCH($B1716,'Project Pipeline'!$A$7:$A$130,0),1)</f>
        <v>20000</v>
      </c>
      <c r="G1716" s="32">
        <f>INDEX('Project Pipeline'!$B$8:$B$130,MATCH($B1716,'Project Pipeline'!$A$7:$A$130,0)+3,1)*12</f>
        <v>30000</v>
      </c>
      <c r="H1716" s="7">
        <f>(INDEX('Project Pipeline'!$B$8:$B$130,MATCH($B1716,'Project Pipeline'!$A$7:$A$130,0)+6,1)*INDEX('Project Pipeline'!$B$8:$B$130,MATCH($B1716,'Project Pipeline'!$A$7:$A$130,0)+13,1)+INDEX('Project Pipeline'!$B$8:$B$130,MATCH($B1716,'Project Pipeline'!$A$7:$A$130,0)+7,1)*(INDEX('Project Pipeline'!$B$8:$B$130,MATCH($B1716,'Project Pipeline'!$A$7:$A$130,0)+14,1)-INDEX('Project Pipeline'!$B$8:$B$130,MATCH($B1716,'Project Pipeline'!$A$7:$A$130,0)+13,1)))/INDEX('Project Pipeline'!$B$8:$B$130,MATCH($B1716,'Project Pipeline'!$A$7:$A$130,0)+14,1)</f>
        <v>0.75</v>
      </c>
      <c r="I1716" s="6">
        <f>INDEX('Project Pipeline'!$B$8:$B$130,MATCH($B1716,'Project Pipeline'!$A$7:$A$130,0)+13,1)</f>
        <v>28.691659673197091</v>
      </c>
      <c r="J1716" s="6">
        <f>INDEX('Project Pipeline'!$B$8:$B$130,MATCH($B1716,'Project Pipeline'!$A$7:$A$130,0)+14,1)</f>
        <v>60</v>
      </c>
    </row>
    <row r="1717" spans="1:10" x14ac:dyDescent="0.2">
      <c r="A1717" s="604">
        <f t="shared" si="245"/>
        <v>85</v>
      </c>
      <c r="B1717" s="604" t="s">
        <v>464</v>
      </c>
      <c r="C1717" s="2">
        <f t="shared" si="246"/>
        <v>9</v>
      </c>
      <c r="D1717" s="28" t="str">
        <f t="shared" si="241"/>
        <v>085-009</v>
      </c>
      <c r="E1717" s="604">
        <f t="shared" si="244"/>
        <v>52</v>
      </c>
      <c r="F1717" s="32">
        <f>INDEX('Project Pipeline'!$B$8:$B$130,MATCH($B1717,'Project Pipeline'!$A$7:$A$130,0),1)</f>
        <v>10000</v>
      </c>
      <c r="G1717" s="32">
        <f>INDEX('Project Pipeline'!$B$8:$B$130,MATCH($B1717,'Project Pipeline'!$A$7:$A$130,0)+3,1)*12</f>
        <v>4800</v>
      </c>
      <c r="H1717" s="7">
        <f>(INDEX('Project Pipeline'!$B$8:$B$130,MATCH($B1717,'Project Pipeline'!$A$7:$A$130,0)+6,1)*INDEX('Project Pipeline'!$B$8:$B$130,MATCH($B1717,'Project Pipeline'!$A$7:$A$130,0)+13,1)+INDEX('Project Pipeline'!$B$8:$B$130,MATCH($B1717,'Project Pipeline'!$A$7:$A$130,0)+7,1)*(INDEX('Project Pipeline'!$B$8:$B$130,MATCH($B1717,'Project Pipeline'!$A$7:$A$130,0)+14,1)-INDEX('Project Pipeline'!$B$8:$B$130,MATCH($B1717,'Project Pipeline'!$A$7:$A$130,0)+13,1)))/INDEX('Project Pipeline'!$B$8:$B$130,MATCH($B1717,'Project Pipeline'!$A$7:$A$130,0)+14,1)</f>
        <v>0.75</v>
      </c>
      <c r="I1717" s="6">
        <f>INDEX('Project Pipeline'!$B$8:$B$130,MATCH($B1717,'Project Pipeline'!$A$7:$A$130,0)+13,1)</f>
        <v>57.680135957776329</v>
      </c>
      <c r="J1717" s="6">
        <f>INDEX('Project Pipeline'!$B$8:$B$130,MATCH($B1717,'Project Pipeline'!$A$7:$A$130,0)+14,1)</f>
        <v>60</v>
      </c>
    </row>
    <row r="1718" spans="1:10" x14ac:dyDescent="0.2">
      <c r="A1718" s="604">
        <f t="shared" si="245"/>
        <v>85</v>
      </c>
      <c r="B1718" s="604" t="s">
        <v>464</v>
      </c>
      <c r="C1718" s="2">
        <f t="shared" si="246"/>
        <v>10</v>
      </c>
      <c r="D1718" s="28" t="str">
        <f t="shared" si="241"/>
        <v>085-010</v>
      </c>
      <c r="E1718" s="604">
        <f t="shared" si="244"/>
        <v>55</v>
      </c>
      <c r="F1718" s="32">
        <f>INDEX('Project Pipeline'!$B$8:$B$130,MATCH($B1718,'Project Pipeline'!$A$7:$A$130,0),1)</f>
        <v>10000</v>
      </c>
      <c r="G1718" s="32">
        <f>INDEX('Project Pipeline'!$B$8:$B$130,MATCH($B1718,'Project Pipeline'!$A$7:$A$130,0)+3,1)*12</f>
        <v>4800</v>
      </c>
      <c r="H1718" s="7">
        <f>(INDEX('Project Pipeline'!$B$8:$B$130,MATCH($B1718,'Project Pipeline'!$A$7:$A$130,0)+6,1)*INDEX('Project Pipeline'!$B$8:$B$130,MATCH($B1718,'Project Pipeline'!$A$7:$A$130,0)+13,1)+INDEX('Project Pipeline'!$B$8:$B$130,MATCH($B1718,'Project Pipeline'!$A$7:$A$130,0)+7,1)*(INDEX('Project Pipeline'!$B$8:$B$130,MATCH($B1718,'Project Pipeline'!$A$7:$A$130,0)+14,1)-INDEX('Project Pipeline'!$B$8:$B$130,MATCH($B1718,'Project Pipeline'!$A$7:$A$130,0)+13,1)))/INDEX('Project Pipeline'!$B$8:$B$130,MATCH($B1718,'Project Pipeline'!$A$7:$A$130,0)+14,1)</f>
        <v>0.75</v>
      </c>
      <c r="I1718" s="6">
        <f>INDEX('Project Pipeline'!$B$8:$B$130,MATCH($B1718,'Project Pipeline'!$A$7:$A$130,0)+13,1)</f>
        <v>57.680135957776329</v>
      </c>
      <c r="J1718" s="6">
        <f>INDEX('Project Pipeline'!$B$8:$B$130,MATCH($B1718,'Project Pipeline'!$A$7:$A$130,0)+14,1)</f>
        <v>60</v>
      </c>
    </row>
    <row r="1719" spans="1:10" x14ac:dyDescent="0.2">
      <c r="A1719" s="604">
        <f t="shared" si="245"/>
        <v>85</v>
      </c>
      <c r="B1719" s="604" t="s">
        <v>464</v>
      </c>
      <c r="C1719" s="2">
        <f t="shared" si="246"/>
        <v>11</v>
      </c>
      <c r="D1719" s="28" t="str">
        <f t="shared" si="241"/>
        <v>085-011</v>
      </c>
      <c r="E1719" s="604">
        <f t="shared" si="244"/>
        <v>58</v>
      </c>
      <c r="F1719" s="32">
        <f>INDEX('Project Pipeline'!$B$8:$B$130,MATCH($B1719,'Project Pipeline'!$A$7:$A$130,0),1)</f>
        <v>10000</v>
      </c>
      <c r="G1719" s="32">
        <f>INDEX('Project Pipeline'!$B$8:$B$130,MATCH($B1719,'Project Pipeline'!$A$7:$A$130,0)+3,1)*12</f>
        <v>4800</v>
      </c>
      <c r="H1719" s="7">
        <f>(INDEX('Project Pipeline'!$B$8:$B$130,MATCH($B1719,'Project Pipeline'!$A$7:$A$130,0)+6,1)*INDEX('Project Pipeline'!$B$8:$B$130,MATCH($B1719,'Project Pipeline'!$A$7:$A$130,0)+13,1)+INDEX('Project Pipeline'!$B$8:$B$130,MATCH($B1719,'Project Pipeline'!$A$7:$A$130,0)+7,1)*(INDEX('Project Pipeline'!$B$8:$B$130,MATCH($B1719,'Project Pipeline'!$A$7:$A$130,0)+14,1)-INDEX('Project Pipeline'!$B$8:$B$130,MATCH($B1719,'Project Pipeline'!$A$7:$A$130,0)+13,1)))/INDEX('Project Pipeline'!$B$8:$B$130,MATCH($B1719,'Project Pipeline'!$A$7:$A$130,0)+14,1)</f>
        <v>0.75</v>
      </c>
      <c r="I1719" s="6">
        <f>INDEX('Project Pipeline'!$B$8:$B$130,MATCH($B1719,'Project Pipeline'!$A$7:$A$130,0)+13,1)</f>
        <v>57.680135957776329</v>
      </c>
      <c r="J1719" s="6">
        <f>INDEX('Project Pipeline'!$B$8:$B$130,MATCH($B1719,'Project Pipeline'!$A$7:$A$130,0)+14,1)</f>
        <v>60</v>
      </c>
    </row>
    <row r="1720" spans="1:10" x14ac:dyDescent="0.2">
      <c r="A1720" s="604">
        <f t="shared" si="245"/>
        <v>85</v>
      </c>
      <c r="B1720" s="604" t="s">
        <v>464</v>
      </c>
      <c r="C1720" s="2">
        <f t="shared" si="246"/>
        <v>12</v>
      </c>
      <c r="D1720" s="28" t="str">
        <f t="shared" si="241"/>
        <v>085-012</v>
      </c>
      <c r="E1720" s="604">
        <f t="shared" si="244"/>
        <v>61</v>
      </c>
      <c r="F1720" s="32">
        <f>INDEX('Project Pipeline'!$B$8:$B$130,MATCH($B1720,'Project Pipeline'!$A$7:$A$130,0),1)</f>
        <v>10000</v>
      </c>
      <c r="G1720" s="32">
        <f>INDEX('Project Pipeline'!$B$8:$B$130,MATCH($B1720,'Project Pipeline'!$A$7:$A$130,0)+3,1)*12</f>
        <v>4800</v>
      </c>
      <c r="H1720" s="7">
        <f>(INDEX('Project Pipeline'!$B$8:$B$130,MATCH($B1720,'Project Pipeline'!$A$7:$A$130,0)+6,1)*INDEX('Project Pipeline'!$B$8:$B$130,MATCH($B1720,'Project Pipeline'!$A$7:$A$130,0)+13,1)+INDEX('Project Pipeline'!$B$8:$B$130,MATCH($B1720,'Project Pipeline'!$A$7:$A$130,0)+7,1)*(INDEX('Project Pipeline'!$B$8:$B$130,MATCH($B1720,'Project Pipeline'!$A$7:$A$130,0)+14,1)-INDEX('Project Pipeline'!$B$8:$B$130,MATCH($B1720,'Project Pipeline'!$A$7:$A$130,0)+13,1)))/INDEX('Project Pipeline'!$B$8:$B$130,MATCH($B1720,'Project Pipeline'!$A$7:$A$130,0)+14,1)</f>
        <v>0.75</v>
      </c>
      <c r="I1720" s="6">
        <f>INDEX('Project Pipeline'!$B$8:$B$130,MATCH($B1720,'Project Pipeline'!$A$7:$A$130,0)+13,1)</f>
        <v>57.680135957776329</v>
      </c>
      <c r="J1720" s="6">
        <f>INDEX('Project Pipeline'!$B$8:$B$130,MATCH($B1720,'Project Pipeline'!$A$7:$A$130,0)+14,1)</f>
        <v>60</v>
      </c>
    </row>
    <row r="1721" spans="1:10" x14ac:dyDescent="0.2">
      <c r="A1721" s="604">
        <f t="shared" si="245"/>
        <v>85</v>
      </c>
      <c r="B1721" s="604" t="s">
        <v>14</v>
      </c>
      <c r="C1721" s="2">
        <f t="shared" si="246"/>
        <v>13</v>
      </c>
      <c r="D1721" s="28" t="str">
        <f t="shared" si="241"/>
        <v>085-013</v>
      </c>
      <c r="E1721" s="604">
        <f t="shared" si="244"/>
        <v>52</v>
      </c>
      <c r="F1721" s="32">
        <f>INDEX('Project Pipeline'!$B$8:$B$130,MATCH($B1721,'Project Pipeline'!$A$7:$A$130,0),1)</f>
        <v>2000</v>
      </c>
      <c r="G1721" s="32">
        <f>INDEX('Project Pipeline'!$B$8:$B$130,MATCH($B1721,'Project Pipeline'!$A$7:$A$130,0)+3,1)*12</f>
        <v>2400</v>
      </c>
      <c r="H1721" s="7">
        <f>(INDEX('Project Pipeline'!$B$8:$B$130,MATCH($B1721,'Project Pipeline'!$A$7:$A$130,0)+6,1)*INDEX('Project Pipeline'!$B$8:$B$130,MATCH($B1721,'Project Pipeline'!$A$7:$A$130,0)+13,1)+INDEX('Project Pipeline'!$B$8:$B$130,MATCH($B1721,'Project Pipeline'!$A$7:$A$130,0)+7,1)*(INDEX('Project Pipeline'!$B$8:$B$130,MATCH($B1721,'Project Pipeline'!$A$7:$A$130,0)+14,1)-INDEX('Project Pipeline'!$B$8:$B$130,MATCH($B1721,'Project Pipeline'!$A$7:$A$130,0)+13,1)))/INDEX('Project Pipeline'!$B$8:$B$130,MATCH($B1721,'Project Pipeline'!$A$7:$A$130,0)+14,1)</f>
        <v>0.75</v>
      </c>
      <c r="I1721" s="6">
        <f>INDEX('Project Pipeline'!$B$8:$B$130,MATCH($B1721,'Project Pipeline'!$A$7:$A$130,0)+13,1)</f>
        <v>21.124739598583997</v>
      </c>
      <c r="J1721" s="6">
        <f>INDEX('Project Pipeline'!$B$8:$B$130,MATCH($B1721,'Project Pipeline'!$A$7:$A$130,0)+14,1)</f>
        <v>60</v>
      </c>
    </row>
    <row r="1722" spans="1:10" x14ac:dyDescent="0.2">
      <c r="A1722" s="604">
        <f t="shared" si="245"/>
        <v>85</v>
      </c>
      <c r="B1722" s="604" t="s">
        <v>14</v>
      </c>
      <c r="C1722" s="2">
        <f t="shared" si="246"/>
        <v>14</v>
      </c>
      <c r="D1722" s="28" t="str">
        <f t="shared" si="241"/>
        <v>085-014</v>
      </c>
      <c r="E1722" s="604">
        <f t="shared" si="244"/>
        <v>54</v>
      </c>
      <c r="F1722" s="32">
        <f>INDEX('Project Pipeline'!$B$8:$B$130,MATCH($B1722,'Project Pipeline'!$A$7:$A$130,0),1)</f>
        <v>2000</v>
      </c>
      <c r="G1722" s="32">
        <f>INDEX('Project Pipeline'!$B$8:$B$130,MATCH($B1722,'Project Pipeline'!$A$7:$A$130,0)+3,1)*12</f>
        <v>2400</v>
      </c>
      <c r="H1722" s="7">
        <f>(INDEX('Project Pipeline'!$B$8:$B$130,MATCH($B1722,'Project Pipeline'!$A$7:$A$130,0)+6,1)*INDEX('Project Pipeline'!$B$8:$B$130,MATCH($B1722,'Project Pipeline'!$A$7:$A$130,0)+13,1)+INDEX('Project Pipeline'!$B$8:$B$130,MATCH($B1722,'Project Pipeline'!$A$7:$A$130,0)+7,1)*(INDEX('Project Pipeline'!$B$8:$B$130,MATCH($B1722,'Project Pipeline'!$A$7:$A$130,0)+14,1)-INDEX('Project Pipeline'!$B$8:$B$130,MATCH($B1722,'Project Pipeline'!$A$7:$A$130,0)+13,1)))/INDEX('Project Pipeline'!$B$8:$B$130,MATCH($B1722,'Project Pipeline'!$A$7:$A$130,0)+14,1)</f>
        <v>0.75</v>
      </c>
      <c r="I1722" s="6">
        <f>INDEX('Project Pipeline'!$B$8:$B$130,MATCH($B1722,'Project Pipeline'!$A$7:$A$130,0)+13,1)</f>
        <v>21.124739598583997</v>
      </c>
      <c r="J1722" s="6">
        <f>INDEX('Project Pipeline'!$B$8:$B$130,MATCH($B1722,'Project Pipeline'!$A$7:$A$130,0)+14,1)</f>
        <v>60</v>
      </c>
    </row>
    <row r="1723" spans="1:10" x14ac:dyDescent="0.2">
      <c r="A1723" s="604">
        <f t="shared" si="245"/>
        <v>85</v>
      </c>
      <c r="B1723" s="604" t="s">
        <v>14</v>
      </c>
      <c r="C1723" s="2">
        <f t="shared" si="246"/>
        <v>15</v>
      </c>
      <c r="D1723" s="28" t="str">
        <f t="shared" si="241"/>
        <v>085-015</v>
      </c>
      <c r="E1723" s="604">
        <f t="shared" si="244"/>
        <v>56</v>
      </c>
      <c r="F1723" s="32">
        <f>INDEX('Project Pipeline'!$B$8:$B$130,MATCH($B1723,'Project Pipeline'!$A$7:$A$130,0),1)</f>
        <v>2000</v>
      </c>
      <c r="G1723" s="32">
        <f>INDEX('Project Pipeline'!$B$8:$B$130,MATCH($B1723,'Project Pipeline'!$A$7:$A$130,0)+3,1)*12</f>
        <v>2400</v>
      </c>
      <c r="H1723" s="7">
        <f>(INDEX('Project Pipeline'!$B$8:$B$130,MATCH($B1723,'Project Pipeline'!$A$7:$A$130,0)+6,1)*INDEX('Project Pipeline'!$B$8:$B$130,MATCH($B1723,'Project Pipeline'!$A$7:$A$130,0)+13,1)+INDEX('Project Pipeline'!$B$8:$B$130,MATCH($B1723,'Project Pipeline'!$A$7:$A$130,0)+7,1)*(INDEX('Project Pipeline'!$B$8:$B$130,MATCH($B1723,'Project Pipeline'!$A$7:$A$130,0)+14,1)-INDEX('Project Pipeline'!$B$8:$B$130,MATCH($B1723,'Project Pipeline'!$A$7:$A$130,0)+13,1)))/INDEX('Project Pipeline'!$B$8:$B$130,MATCH($B1723,'Project Pipeline'!$A$7:$A$130,0)+14,1)</f>
        <v>0.75</v>
      </c>
      <c r="I1723" s="6">
        <f>INDEX('Project Pipeline'!$B$8:$B$130,MATCH($B1723,'Project Pipeline'!$A$7:$A$130,0)+13,1)</f>
        <v>21.124739598583997</v>
      </c>
      <c r="J1723" s="6">
        <f>INDEX('Project Pipeline'!$B$8:$B$130,MATCH($B1723,'Project Pipeline'!$A$7:$A$130,0)+14,1)</f>
        <v>60</v>
      </c>
    </row>
    <row r="1724" spans="1:10" x14ac:dyDescent="0.2">
      <c r="A1724" s="604">
        <f t="shared" si="245"/>
        <v>85</v>
      </c>
      <c r="B1724" s="604" t="s">
        <v>14</v>
      </c>
      <c r="C1724" s="2">
        <f t="shared" si="246"/>
        <v>16</v>
      </c>
      <c r="D1724" s="28" t="str">
        <f t="shared" si="241"/>
        <v>085-016</v>
      </c>
      <c r="E1724" s="604">
        <f t="shared" si="244"/>
        <v>58</v>
      </c>
      <c r="F1724" s="32">
        <f>INDEX('Project Pipeline'!$B$8:$B$130,MATCH($B1724,'Project Pipeline'!$A$7:$A$130,0),1)</f>
        <v>2000</v>
      </c>
      <c r="G1724" s="32">
        <f>INDEX('Project Pipeline'!$B$8:$B$130,MATCH($B1724,'Project Pipeline'!$A$7:$A$130,0)+3,1)*12</f>
        <v>2400</v>
      </c>
      <c r="H1724" s="7">
        <f>(INDEX('Project Pipeline'!$B$8:$B$130,MATCH($B1724,'Project Pipeline'!$A$7:$A$130,0)+6,1)*INDEX('Project Pipeline'!$B$8:$B$130,MATCH($B1724,'Project Pipeline'!$A$7:$A$130,0)+13,1)+INDEX('Project Pipeline'!$B$8:$B$130,MATCH($B1724,'Project Pipeline'!$A$7:$A$130,0)+7,1)*(INDEX('Project Pipeline'!$B$8:$B$130,MATCH($B1724,'Project Pipeline'!$A$7:$A$130,0)+14,1)-INDEX('Project Pipeline'!$B$8:$B$130,MATCH($B1724,'Project Pipeline'!$A$7:$A$130,0)+13,1)))/INDEX('Project Pipeline'!$B$8:$B$130,MATCH($B1724,'Project Pipeline'!$A$7:$A$130,0)+14,1)</f>
        <v>0.75</v>
      </c>
      <c r="I1724" s="6">
        <f>INDEX('Project Pipeline'!$B$8:$B$130,MATCH($B1724,'Project Pipeline'!$A$7:$A$130,0)+13,1)</f>
        <v>21.124739598583997</v>
      </c>
      <c r="J1724" s="6">
        <f>INDEX('Project Pipeline'!$B$8:$B$130,MATCH($B1724,'Project Pipeline'!$A$7:$A$130,0)+14,1)</f>
        <v>60</v>
      </c>
    </row>
    <row r="1725" spans="1:10" x14ac:dyDescent="0.2">
      <c r="A1725" s="604">
        <f t="shared" si="245"/>
        <v>85</v>
      </c>
      <c r="B1725" s="604" t="s">
        <v>14</v>
      </c>
      <c r="C1725" s="2">
        <f t="shared" si="246"/>
        <v>17</v>
      </c>
      <c r="D1725" s="28" t="str">
        <f t="shared" si="241"/>
        <v>085-017</v>
      </c>
      <c r="E1725" s="604">
        <f t="shared" si="244"/>
        <v>60</v>
      </c>
      <c r="F1725" s="32">
        <f>INDEX('Project Pipeline'!$B$8:$B$130,MATCH($B1725,'Project Pipeline'!$A$7:$A$130,0),1)</f>
        <v>2000</v>
      </c>
      <c r="G1725" s="32">
        <f>INDEX('Project Pipeline'!$B$8:$B$130,MATCH($B1725,'Project Pipeline'!$A$7:$A$130,0)+3,1)*12</f>
        <v>2400</v>
      </c>
      <c r="H1725" s="7">
        <f>(INDEX('Project Pipeline'!$B$8:$B$130,MATCH($B1725,'Project Pipeline'!$A$7:$A$130,0)+6,1)*INDEX('Project Pipeline'!$B$8:$B$130,MATCH($B1725,'Project Pipeline'!$A$7:$A$130,0)+13,1)+INDEX('Project Pipeline'!$B$8:$B$130,MATCH($B1725,'Project Pipeline'!$A$7:$A$130,0)+7,1)*(INDEX('Project Pipeline'!$B$8:$B$130,MATCH($B1725,'Project Pipeline'!$A$7:$A$130,0)+14,1)-INDEX('Project Pipeline'!$B$8:$B$130,MATCH($B1725,'Project Pipeline'!$A$7:$A$130,0)+13,1)))/INDEX('Project Pipeline'!$B$8:$B$130,MATCH($B1725,'Project Pipeline'!$A$7:$A$130,0)+14,1)</f>
        <v>0.75</v>
      </c>
      <c r="I1725" s="6">
        <f>INDEX('Project Pipeline'!$B$8:$B$130,MATCH($B1725,'Project Pipeline'!$A$7:$A$130,0)+13,1)</f>
        <v>21.124739598583997</v>
      </c>
      <c r="J1725" s="6">
        <f>INDEX('Project Pipeline'!$B$8:$B$130,MATCH($B1725,'Project Pipeline'!$A$7:$A$130,0)+14,1)</f>
        <v>60</v>
      </c>
    </row>
    <row r="1726" spans="1:10" x14ac:dyDescent="0.2">
      <c r="A1726" s="604">
        <f t="shared" si="245"/>
        <v>85</v>
      </c>
      <c r="B1726" s="604" t="s">
        <v>14</v>
      </c>
      <c r="C1726" s="2">
        <f t="shared" si="246"/>
        <v>18</v>
      </c>
      <c r="D1726" s="28" t="str">
        <f t="shared" si="241"/>
        <v>085-018</v>
      </c>
      <c r="E1726" s="604">
        <f t="shared" si="244"/>
        <v>62</v>
      </c>
      <c r="F1726" s="32">
        <f>INDEX('Project Pipeline'!$B$8:$B$130,MATCH($B1726,'Project Pipeline'!$A$7:$A$130,0),1)</f>
        <v>2000</v>
      </c>
      <c r="G1726" s="32">
        <f>INDEX('Project Pipeline'!$B$8:$B$130,MATCH($B1726,'Project Pipeline'!$A$7:$A$130,0)+3,1)*12</f>
        <v>2400</v>
      </c>
      <c r="H1726" s="7">
        <f>(INDEX('Project Pipeline'!$B$8:$B$130,MATCH($B1726,'Project Pipeline'!$A$7:$A$130,0)+6,1)*INDEX('Project Pipeline'!$B$8:$B$130,MATCH($B1726,'Project Pipeline'!$A$7:$A$130,0)+13,1)+INDEX('Project Pipeline'!$B$8:$B$130,MATCH($B1726,'Project Pipeline'!$A$7:$A$130,0)+7,1)*(INDEX('Project Pipeline'!$B$8:$B$130,MATCH($B1726,'Project Pipeline'!$A$7:$A$130,0)+14,1)-INDEX('Project Pipeline'!$B$8:$B$130,MATCH($B1726,'Project Pipeline'!$A$7:$A$130,0)+13,1)))/INDEX('Project Pipeline'!$B$8:$B$130,MATCH($B1726,'Project Pipeline'!$A$7:$A$130,0)+14,1)</f>
        <v>0.75</v>
      </c>
      <c r="I1726" s="6">
        <f>INDEX('Project Pipeline'!$B$8:$B$130,MATCH($B1726,'Project Pipeline'!$A$7:$A$130,0)+13,1)</f>
        <v>21.124739598583997</v>
      </c>
      <c r="J1726" s="6">
        <f>INDEX('Project Pipeline'!$B$8:$B$130,MATCH($B1726,'Project Pipeline'!$A$7:$A$130,0)+14,1)</f>
        <v>60</v>
      </c>
    </row>
    <row r="1727" spans="1:10" x14ac:dyDescent="0.2">
      <c r="A1727" s="604">
        <f t="shared" si="245"/>
        <v>85</v>
      </c>
      <c r="B1727" s="604" t="s">
        <v>41</v>
      </c>
      <c r="C1727" s="2">
        <f t="shared" si="246"/>
        <v>19</v>
      </c>
      <c r="D1727" s="28" t="str">
        <f t="shared" si="241"/>
        <v>085-019</v>
      </c>
      <c r="E1727" s="604">
        <f t="shared" si="244"/>
        <v>56</v>
      </c>
      <c r="F1727" s="32">
        <f>INDEX('Project Pipeline'!$B$8:$B$130,MATCH($B1727,'Project Pipeline'!$A$7:$A$130,0),1)</f>
        <v>25000</v>
      </c>
      <c r="G1727" s="32">
        <f>INDEX('Project Pipeline'!$B$8:$B$130,MATCH($B1727,'Project Pipeline'!$A$7:$A$130,0)+3,1)*12</f>
        <v>24000</v>
      </c>
      <c r="H1727" s="7">
        <f>(INDEX('Project Pipeline'!$B$8:$B$130,MATCH($B1727,'Project Pipeline'!$A$7:$A$130,0)+6,1)*INDEX('Project Pipeline'!$B$8:$B$130,MATCH($B1727,'Project Pipeline'!$A$7:$A$130,0)+13,1)+INDEX('Project Pipeline'!$B$8:$B$130,MATCH($B1727,'Project Pipeline'!$A$7:$A$130,0)+7,1)*(INDEX('Project Pipeline'!$B$8:$B$130,MATCH($B1727,'Project Pipeline'!$A$7:$A$130,0)+14,1)-INDEX('Project Pipeline'!$B$8:$B$130,MATCH($B1727,'Project Pipeline'!$A$7:$A$130,0)+13,1)))/INDEX('Project Pipeline'!$B$8:$B$130,MATCH($B1727,'Project Pipeline'!$A$7:$A$130,0)+14,1)</f>
        <v>0.74999999999999989</v>
      </c>
      <c r="I1727" s="6">
        <f>INDEX('Project Pipeline'!$B$8:$B$130,MATCH($B1727,'Project Pipeline'!$A$7:$A$130,0)+13,1)</f>
        <v>26.772988721793375</v>
      </c>
      <c r="J1727" s="6">
        <f>INDEX('Project Pipeline'!$B$8:$B$130,MATCH($B1727,'Project Pipeline'!$A$7:$A$130,0)+14,1)</f>
        <v>120</v>
      </c>
    </row>
    <row r="1728" spans="1:10" x14ac:dyDescent="0.2">
      <c r="A1728" s="604">
        <f t="shared" si="245"/>
        <v>85</v>
      </c>
      <c r="B1728" s="604" t="s">
        <v>41</v>
      </c>
      <c r="C1728" s="2">
        <f t="shared" si="246"/>
        <v>20</v>
      </c>
      <c r="D1728" s="28" t="str">
        <f t="shared" si="241"/>
        <v>085-020</v>
      </c>
      <c r="E1728" s="604">
        <f t="shared" si="244"/>
        <v>62</v>
      </c>
      <c r="F1728" s="32">
        <f>INDEX('Project Pipeline'!$B$8:$B$130,MATCH($B1728,'Project Pipeline'!$A$7:$A$130,0),1)</f>
        <v>25000</v>
      </c>
      <c r="G1728" s="32">
        <f>INDEX('Project Pipeline'!$B$8:$B$130,MATCH($B1728,'Project Pipeline'!$A$7:$A$130,0)+3,1)*12</f>
        <v>24000</v>
      </c>
      <c r="H1728" s="7">
        <f>(INDEX('Project Pipeline'!$B$8:$B$130,MATCH($B1728,'Project Pipeline'!$A$7:$A$130,0)+6,1)*INDEX('Project Pipeline'!$B$8:$B$130,MATCH($B1728,'Project Pipeline'!$A$7:$A$130,0)+13,1)+INDEX('Project Pipeline'!$B$8:$B$130,MATCH($B1728,'Project Pipeline'!$A$7:$A$130,0)+7,1)*(INDEX('Project Pipeline'!$B$8:$B$130,MATCH($B1728,'Project Pipeline'!$A$7:$A$130,0)+14,1)-INDEX('Project Pipeline'!$B$8:$B$130,MATCH($B1728,'Project Pipeline'!$A$7:$A$130,0)+13,1)))/INDEX('Project Pipeline'!$B$8:$B$130,MATCH($B1728,'Project Pipeline'!$A$7:$A$130,0)+14,1)</f>
        <v>0.74999999999999989</v>
      </c>
      <c r="I1728" s="6">
        <f>INDEX('Project Pipeline'!$B$8:$B$130,MATCH($B1728,'Project Pipeline'!$A$7:$A$130,0)+13,1)</f>
        <v>26.772988721793375</v>
      </c>
      <c r="J1728" s="6">
        <f>INDEX('Project Pipeline'!$B$8:$B$130,MATCH($B1728,'Project Pipeline'!$A$7:$A$130,0)+14,1)</f>
        <v>120</v>
      </c>
    </row>
    <row r="1729" spans="1:10" x14ac:dyDescent="0.2">
      <c r="A1729" s="604">
        <f>A1709+1</f>
        <v>86</v>
      </c>
      <c r="B1729" s="604" t="s">
        <v>15</v>
      </c>
      <c r="C1729" s="2">
        <v>1</v>
      </c>
      <c r="D1729" s="28" t="str">
        <f t="shared" si="241"/>
        <v>086-001</v>
      </c>
      <c r="E1729" s="604">
        <f t="shared" si="244"/>
        <v>50</v>
      </c>
      <c r="F1729" s="32">
        <f>INDEX('Project Pipeline'!$B$8:$B$130,MATCH($B1729,'Project Pipeline'!$A$7:$A$130,0),1)</f>
        <v>15000</v>
      </c>
      <c r="G1729" s="32">
        <f>INDEX('Project Pipeline'!$B$8:$B$130,MATCH($B1729,'Project Pipeline'!$A$7:$A$130,0)+3,1)*12</f>
        <v>6000</v>
      </c>
      <c r="H1729" s="7">
        <f>(INDEX('Project Pipeline'!$B$8:$B$130,MATCH($B1729,'Project Pipeline'!$A$7:$A$130,0)+6,1)*INDEX('Project Pipeline'!$B$8:$B$130,MATCH($B1729,'Project Pipeline'!$A$7:$A$130,0)+13,1)+INDEX('Project Pipeline'!$B$8:$B$130,MATCH($B1729,'Project Pipeline'!$A$7:$A$130,0)+7,1)*(INDEX('Project Pipeline'!$B$8:$B$130,MATCH($B1729,'Project Pipeline'!$A$7:$A$130,0)+14,1)-INDEX('Project Pipeline'!$B$8:$B$130,MATCH($B1729,'Project Pipeline'!$A$7:$A$130,0)+13,1)))/INDEX('Project Pipeline'!$B$8:$B$130,MATCH($B1729,'Project Pipeline'!$A$7:$A$130,0)+14,1)</f>
        <v>0.75</v>
      </c>
      <c r="I1729" s="6">
        <f>INDEX('Project Pipeline'!$B$8:$B$130,MATCH($B1729,'Project Pipeline'!$A$7:$A$130,0)+13,1)</f>
        <v>71.513178015521419</v>
      </c>
      <c r="J1729" s="6">
        <f>INDEX('Project Pipeline'!$B$8:$B$130,MATCH($B1729,'Project Pipeline'!$A$7:$A$130,0)+14,1)</f>
        <v>96</v>
      </c>
    </row>
    <row r="1730" spans="1:10" x14ac:dyDescent="0.2">
      <c r="A1730" s="604">
        <f t="shared" ref="A1730:A1748" si="247">A1710+1</f>
        <v>86</v>
      </c>
      <c r="B1730" s="604" t="s">
        <v>15</v>
      </c>
      <c r="C1730" s="2">
        <f t="shared" ref="C1730:C1748" si="248">C1729+1</f>
        <v>2</v>
      </c>
      <c r="D1730" s="28" t="str">
        <f t="shared" si="241"/>
        <v>086-002</v>
      </c>
      <c r="E1730" s="604">
        <f t="shared" si="244"/>
        <v>54</v>
      </c>
      <c r="F1730" s="32">
        <f>INDEX('Project Pipeline'!$B$8:$B$130,MATCH($B1730,'Project Pipeline'!$A$7:$A$130,0),1)</f>
        <v>15000</v>
      </c>
      <c r="G1730" s="32">
        <f>INDEX('Project Pipeline'!$B$8:$B$130,MATCH($B1730,'Project Pipeline'!$A$7:$A$130,0)+3,1)*12</f>
        <v>6000</v>
      </c>
      <c r="H1730" s="7">
        <f>(INDEX('Project Pipeline'!$B$8:$B$130,MATCH($B1730,'Project Pipeline'!$A$7:$A$130,0)+6,1)*INDEX('Project Pipeline'!$B$8:$B$130,MATCH($B1730,'Project Pipeline'!$A$7:$A$130,0)+13,1)+INDEX('Project Pipeline'!$B$8:$B$130,MATCH($B1730,'Project Pipeline'!$A$7:$A$130,0)+7,1)*(INDEX('Project Pipeline'!$B$8:$B$130,MATCH($B1730,'Project Pipeline'!$A$7:$A$130,0)+14,1)-INDEX('Project Pipeline'!$B$8:$B$130,MATCH($B1730,'Project Pipeline'!$A$7:$A$130,0)+13,1)))/INDEX('Project Pipeline'!$B$8:$B$130,MATCH($B1730,'Project Pipeline'!$A$7:$A$130,0)+14,1)</f>
        <v>0.75</v>
      </c>
      <c r="I1730" s="6">
        <f>INDEX('Project Pipeline'!$B$8:$B$130,MATCH($B1730,'Project Pipeline'!$A$7:$A$130,0)+13,1)</f>
        <v>71.513178015521419</v>
      </c>
      <c r="J1730" s="6">
        <f>INDEX('Project Pipeline'!$B$8:$B$130,MATCH($B1730,'Project Pipeline'!$A$7:$A$130,0)+14,1)</f>
        <v>96</v>
      </c>
    </row>
    <row r="1731" spans="1:10" x14ac:dyDescent="0.2">
      <c r="A1731" s="604">
        <f t="shared" si="247"/>
        <v>86</v>
      </c>
      <c r="B1731" s="604" t="s">
        <v>15</v>
      </c>
      <c r="C1731" s="2">
        <f t="shared" si="248"/>
        <v>3</v>
      </c>
      <c r="D1731" s="28" t="str">
        <f t="shared" si="241"/>
        <v>086-003</v>
      </c>
      <c r="E1731" s="604">
        <f t="shared" si="244"/>
        <v>57</v>
      </c>
      <c r="F1731" s="32">
        <f>INDEX('Project Pipeline'!$B$8:$B$130,MATCH($B1731,'Project Pipeline'!$A$7:$A$130,0),1)</f>
        <v>15000</v>
      </c>
      <c r="G1731" s="32">
        <f>INDEX('Project Pipeline'!$B$8:$B$130,MATCH($B1731,'Project Pipeline'!$A$7:$A$130,0)+3,1)*12</f>
        <v>6000</v>
      </c>
      <c r="H1731" s="7">
        <f>(INDEX('Project Pipeline'!$B$8:$B$130,MATCH($B1731,'Project Pipeline'!$A$7:$A$130,0)+6,1)*INDEX('Project Pipeline'!$B$8:$B$130,MATCH($B1731,'Project Pipeline'!$A$7:$A$130,0)+13,1)+INDEX('Project Pipeline'!$B$8:$B$130,MATCH($B1731,'Project Pipeline'!$A$7:$A$130,0)+7,1)*(INDEX('Project Pipeline'!$B$8:$B$130,MATCH($B1731,'Project Pipeline'!$A$7:$A$130,0)+14,1)-INDEX('Project Pipeline'!$B$8:$B$130,MATCH($B1731,'Project Pipeline'!$A$7:$A$130,0)+13,1)))/INDEX('Project Pipeline'!$B$8:$B$130,MATCH($B1731,'Project Pipeline'!$A$7:$A$130,0)+14,1)</f>
        <v>0.75</v>
      </c>
      <c r="I1731" s="6">
        <f>INDEX('Project Pipeline'!$B$8:$B$130,MATCH($B1731,'Project Pipeline'!$A$7:$A$130,0)+13,1)</f>
        <v>71.513178015521419</v>
      </c>
      <c r="J1731" s="6">
        <f>INDEX('Project Pipeline'!$B$8:$B$130,MATCH($B1731,'Project Pipeline'!$A$7:$A$130,0)+14,1)</f>
        <v>96</v>
      </c>
    </row>
    <row r="1732" spans="1:10" x14ac:dyDescent="0.2">
      <c r="A1732" s="604">
        <f t="shared" si="247"/>
        <v>86</v>
      </c>
      <c r="B1732" s="604" t="s">
        <v>15</v>
      </c>
      <c r="C1732" s="2">
        <f t="shared" si="248"/>
        <v>4</v>
      </c>
      <c r="D1732" s="28" t="str">
        <f t="shared" si="241"/>
        <v>086-004</v>
      </c>
      <c r="E1732" s="604">
        <f t="shared" si="244"/>
        <v>59</v>
      </c>
      <c r="F1732" s="32">
        <f>INDEX('Project Pipeline'!$B$8:$B$130,MATCH($B1732,'Project Pipeline'!$A$7:$A$130,0),1)</f>
        <v>15000</v>
      </c>
      <c r="G1732" s="32">
        <f>INDEX('Project Pipeline'!$B$8:$B$130,MATCH($B1732,'Project Pipeline'!$A$7:$A$130,0)+3,1)*12</f>
        <v>6000</v>
      </c>
      <c r="H1732" s="7">
        <f>(INDEX('Project Pipeline'!$B$8:$B$130,MATCH($B1732,'Project Pipeline'!$A$7:$A$130,0)+6,1)*INDEX('Project Pipeline'!$B$8:$B$130,MATCH($B1732,'Project Pipeline'!$A$7:$A$130,0)+13,1)+INDEX('Project Pipeline'!$B$8:$B$130,MATCH($B1732,'Project Pipeline'!$A$7:$A$130,0)+7,1)*(INDEX('Project Pipeline'!$B$8:$B$130,MATCH($B1732,'Project Pipeline'!$A$7:$A$130,0)+14,1)-INDEX('Project Pipeline'!$B$8:$B$130,MATCH($B1732,'Project Pipeline'!$A$7:$A$130,0)+13,1)))/INDEX('Project Pipeline'!$B$8:$B$130,MATCH($B1732,'Project Pipeline'!$A$7:$A$130,0)+14,1)</f>
        <v>0.75</v>
      </c>
      <c r="I1732" s="6">
        <f>INDEX('Project Pipeline'!$B$8:$B$130,MATCH($B1732,'Project Pipeline'!$A$7:$A$130,0)+13,1)</f>
        <v>71.513178015521419</v>
      </c>
      <c r="J1732" s="6">
        <f>INDEX('Project Pipeline'!$B$8:$B$130,MATCH($B1732,'Project Pipeline'!$A$7:$A$130,0)+14,1)</f>
        <v>96</v>
      </c>
    </row>
    <row r="1733" spans="1:10" x14ac:dyDescent="0.2">
      <c r="A1733" s="604">
        <f t="shared" si="247"/>
        <v>86</v>
      </c>
      <c r="B1733" s="604" t="s">
        <v>463</v>
      </c>
      <c r="C1733" s="2">
        <f t="shared" si="248"/>
        <v>5</v>
      </c>
      <c r="D1733" s="28" t="str">
        <f t="shared" si="241"/>
        <v>086-005</v>
      </c>
      <c r="E1733" s="604">
        <f t="shared" si="244"/>
        <v>60</v>
      </c>
      <c r="F1733" s="32">
        <f>INDEX('Project Pipeline'!$B$8:$B$130,MATCH($B1733,'Project Pipeline'!$A$7:$A$130,0),1)</f>
        <v>20000</v>
      </c>
      <c r="G1733" s="32">
        <f>INDEX('Project Pipeline'!$B$8:$B$130,MATCH($B1733,'Project Pipeline'!$A$7:$A$130,0)+3,1)*12</f>
        <v>30000</v>
      </c>
      <c r="H1733" s="7">
        <f>(INDEX('Project Pipeline'!$B$8:$B$130,MATCH($B1733,'Project Pipeline'!$A$7:$A$130,0)+6,1)*INDEX('Project Pipeline'!$B$8:$B$130,MATCH($B1733,'Project Pipeline'!$A$7:$A$130,0)+13,1)+INDEX('Project Pipeline'!$B$8:$B$130,MATCH($B1733,'Project Pipeline'!$A$7:$A$130,0)+7,1)*(INDEX('Project Pipeline'!$B$8:$B$130,MATCH($B1733,'Project Pipeline'!$A$7:$A$130,0)+14,1)-INDEX('Project Pipeline'!$B$8:$B$130,MATCH($B1733,'Project Pipeline'!$A$7:$A$130,0)+13,1)))/INDEX('Project Pipeline'!$B$8:$B$130,MATCH($B1733,'Project Pipeline'!$A$7:$A$130,0)+14,1)</f>
        <v>0.75</v>
      </c>
      <c r="I1733" s="6">
        <f>INDEX('Project Pipeline'!$B$8:$B$130,MATCH($B1733,'Project Pipeline'!$A$7:$A$130,0)+13,1)</f>
        <v>28.691659673197091</v>
      </c>
      <c r="J1733" s="6">
        <f>INDEX('Project Pipeline'!$B$8:$B$130,MATCH($B1733,'Project Pipeline'!$A$7:$A$130,0)+14,1)</f>
        <v>60</v>
      </c>
    </row>
    <row r="1734" spans="1:10" x14ac:dyDescent="0.2">
      <c r="A1734" s="604">
        <f t="shared" si="247"/>
        <v>86</v>
      </c>
      <c r="B1734" s="604" t="s">
        <v>463</v>
      </c>
      <c r="C1734" s="2">
        <f t="shared" si="248"/>
        <v>6</v>
      </c>
      <c r="D1734" s="28" t="str">
        <f t="shared" si="241"/>
        <v>086-006</v>
      </c>
      <c r="E1734" s="604">
        <f t="shared" si="244"/>
        <v>60</v>
      </c>
      <c r="F1734" s="32">
        <f>INDEX('Project Pipeline'!$B$8:$B$130,MATCH($B1734,'Project Pipeline'!$A$7:$A$130,0),1)</f>
        <v>20000</v>
      </c>
      <c r="G1734" s="32">
        <f>INDEX('Project Pipeline'!$B$8:$B$130,MATCH($B1734,'Project Pipeline'!$A$7:$A$130,0)+3,1)*12</f>
        <v>30000</v>
      </c>
      <c r="H1734" s="7">
        <f>(INDEX('Project Pipeline'!$B$8:$B$130,MATCH($B1734,'Project Pipeline'!$A$7:$A$130,0)+6,1)*INDEX('Project Pipeline'!$B$8:$B$130,MATCH($B1734,'Project Pipeline'!$A$7:$A$130,0)+13,1)+INDEX('Project Pipeline'!$B$8:$B$130,MATCH($B1734,'Project Pipeline'!$A$7:$A$130,0)+7,1)*(INDEX('Project Pipeline'!$B$8:$B$130,MATCH($B1734,'Project Pipeline'!$A$7:$A$130,0)+14,1)-INDEX('Project Pipeline'!$B$8:$B$130,MATCH($B1734,'Project Pipeline'!$A$7:$A$130,0)+13,1)))/INDEX('Project Pipeline'!$B$8:$B$130,MATCH($B1734,'Project Pipeline'!$A$7:$A$130,0)+14,1)</f>
        <v>0.75</v>
      </c>
      <c r="I1734" s="6">
        <f>INDEX('Project Pipeline'!$B$8:$B$130,MATCH($B1734,'Project Pipeline'!$A$7:$A$130,0)+13,1)</f>
        <v>28.691659673197091</v>
      </c>
      <c r="J1734" s="6">
        <f>INDEX('Project Pipeline'!$B$8:$B$130,MATCH($B1734,'Project Pipeline'!$A$7:$A$130,0)+14,1)</f>
        <v>60</v>
      </c>
    </row>
    <row r="1735" spans="1:10" x14ac:dyDescent="0.2">
      <c r="A1735" s="604">
        <f t="shared" si="247"/>
        <v>86</v>
      </c>
      <c r="B1735" s="604" t="s">
        <v>463</v>
      </c>
      <c r="C1735" s="2">
        <f t="shared" si="248"/>
        <v>7</v>
      </c>
      <c r="D1735" s="28" t="str">
        <f t="shared" si="241"/>
        <v>086-007</v>
      </c>
      <c r="E1735" s="604">
        <f t="shared" si="244"/>
        <v>61</v>
      </c>
      <c r="F1735" s="32">
        <f>INDEX('Project Pipeline'!$B$8:$B$130,MATCH($B1735,'Project Pipeline'!$A$7:$A$130,0),1)</f>
        <v>20000</v>
      </c>
      <c r="G1735" s="32">
        <f>INDEX('Project Pipeline'!$B$8:$B$130,MATCH($B1735,'Project Pipeline'!$A$7:$A$130,0)+3,1)*12</f>
        <v>30000</v>
      </c>
      <c r="H1735" s="7">
        <f>(INDEX('Project Pipeline'!$B$8:$B$130,MATCH($B1735,'Project Pipeline'!$A$7:$A$130,0)+6,1)*INDEX('Project Pipeline'!$B$8:$B$130,MATCH($B1735,'Project Pipeline'!$A$7:$A$130,0)+13,1)+INDEX('Project Pipeline'!$B$8:$B$130,MATCH($B1735,'Project Pipeline'!$A$7:$A$130,0)+7,1)*(INDEX('Project Pipeline'!$B$8:$B$130,MATCH($B1735,'Project Pipeline'!$A$7:$A$130,0)+14,1)-INDEX('Project Pipeline'!$B$8:$B$130,MATCH($B1735,'Project Pipeline'!$A$7:$A$130,0)+13,1)))/INDEX('Project Pipeline'!$B$8:$B$130,MATCH($B1735,'Project Pipeline'!$A$7:$A$130,0)+14,1)</f>
        <v>0.75</v>
      </c>
      <c r="I1735" s="6">
        <f>INDEX('Project Pipeline'!$B$8:$B$130,MATCH($B1735,'Project Pipeline'!$A$7:$A$130,0)+13,1)</f>
        <v>28.691659673197091</v>
      </c>
      <c r="J1735" s="6">
        <f>INDEX('Project Pipeline'!$B$8:$B$130,MATCH($B1735,'Project Pipeline'!$A$7:$A$130,0)+14,1)</f>
        <v>60</v>
      </c>
    </row>
    <row r="1736" spans="1:10" x14ac:dyDescent="0.2">
      <c r="A1736" s="604">
        <f t="shared" si="247"/>
        <v>86</v>
      </c>
      <c r="B1736" s="604" t="s">
        <v>463</v>
      </c>
      <c r="C1736" s="2">
        <f t="shared" si="248"/>
        <v>8</v>
      </c>
      <c r="D1736" s="28" t="str">
        <f t="shared" si="241"/>
        <v>086-008</v>
      </c>
      <c r="E1736" s="604">
        <f t="shared" si="244"/>
        <v>61</v>
      </c>
      <c r="F1736" s="32">
        <f>INDEX('Project Pipeline'!$B$8:$B$130,MATCH($B1736,'Project Pipeline'!$A$7:$A$130,0),1)</f>
        <v>20000</v>
      </c>
      <c r="G1736" s="32">
        <f>INDEX('Project Pipeline'!$B$8:$B$130,MATCH($B1736,'Project Pipeline'!$A$7:$A$130,0)+3,1)*12</f>
        <v>30000</v>
      </c>
      <c r="H1736" s="7">
        <f>(INDEX('Project Pipeline'!$B$8:$B$130,MATCH($B1736,'Project Pipeline'!$A$7:$A$130,0)+6,1)*INDEX('Project Pipeline'!$B$8:$B$130,MATCH($B1736,'Project Pipeline'!$A$7:$A$130,0)+13,1)+INDEX('Project Pipeline'!$B$8:$B$130,MATCH($B1736,'Project Pipeline'!$A$7:$A$130,0)+7,1)*(INDEX('Project Pipeline'!$B$8:$B$130,MATCH($B1736,'Project Pipeline'!$A$7:$A$130,0)+14,1)-INDEX('Project Pipeline'!$B$8:$B$130,MATCH($B1736,'Project Pipeline'!$A$7:$A$130,0)+13,1)))/INDEX('Project Pipeline'!$B$8:$B$130,MATCH($B1736,'Project Pipeline'!$A$7:$A$130,0)+14,1)</f>
        <v>0.75</v>
      </c>
      <c r="I1736" s="6">
        <f>INDEX('Project Pipeline'!$B$8:$B$130,MATCH($B1736,'Project Pipeline'!$A$7:$A$130,0)+13,1)</f>
        <v>28.691659673197091</v>
      </c>
      <c r="J1736" s="6">
        <f>INDEX('Project Pipeline'!$B$8:$B$130,MATCH($B1736,'Project Pipeline'!$A$7:$A$130,0)+14,1)</f>
        <v>60</v>
      </c>
    </row>
    <row r="1737" spans="1:10" x14ac:dyDescent="0.2">
      <c r="A1737" s="604">
        <f t="shared" si="247"/>
        <v>86</v>
      </c>
      <c r="B1737" s="604" t="s">
        <v>464</v>
      </c>
      <c r="C1737" s="2">
        <f t="shared" si="248"/>
        <v>9</v>
      </c>
      <c r="D1737" s="28" t="str">
        <f t="shared" ref="D1737:D1800" si="249">TEXT(A1737,"000")&amp;"-"&amp;TEXT(C1737,"000")</f>
        <v>086-009</v>
      </c>
      <c r="E1737" s="604">
        <f t="shared" si="244"/>
        <v>52</v>
      </c>
      <c r="F1737" s="32">
        <f>INDEX('Project Pipeline'!$B$8:$B$130,MATCH($B1737,'Project Pipeline'!$A$7:$A$130,0),1)</f>
        <v>10000</v>
      </c>
      <c r="G1737" s="32">
        <f>INDEX('Project Pipeline'!$B$8:$B$130,MATCH($B1737,'Project Pipeline'!$A$7:$A$130,0)+3,1)*12</f>
        <v>4800</v>
      </c>
      <c r="H1737" s="7">
        <f>(INDEX('Project Pipeline'!$B$8:$B$130,MATCH($B1737,'Project Pipeline'!$A$7:$A$130,0)+6,1)*INDEX('Project Pipeline'!$B$8:$B$130,MATCH($B1737,'Project Pipeline'!$A$7:$A$130,0)+13,1)+INDEX('Project Pipeline'!$B$8:$B$130,MATCH($B1737,'Project Pipeline'!$A$7:$A$130,0)+7,1)*(INDEX('Project Pipeline'!$B$8:$B$130,MATCH($B1737,'Project Pipeline'!$A$7:$A$130,0)+14,1)-INDEX('Project Pipeline'!$B$8:$B$130,MATCH($B1737,'Project Pipeline'!$A$7:$A$130,0)+13,1)))/INDEX('Project Pipeline'!$B$8:$B$130,MATCH($B1737,'Project Pipeline'!$A$7:$A$130,0)+14,1)</f>
        <v>0.75</v>
      </c>
      <c r="I1737" s="6">
        <f>INDEX('Project Pipeline'!$B$8:$B$130,MATCH($B1737,'Project Pipeline'!$A$7:$A$130,0)+13,1)</f>
        <v>57.680135957776329</v>
      </c>
      <c r="J1737" s="6">
        <f>INDEX('Project Pipeline'!$B$8:$B$130,MATCH($B1737,'Project Pipeline'!$A$7:$A$130,0)+14,1)</f>
        <v>60</v>
      </c>
    </row>
    <row r="1738" spans="1:10" x14ac:dyDescent="0.2">
      <c r="A1738" s="604">
        <f t="shared" si="247"/>
        <v>86</v>
      </c>
      <c r="B1738" s="604" t="s">
        <v>464</v>
      </c>
      <c r="C1738" s="2">
        <f t="shared" si="248"/>
        <v>10</v>
      </c>
      <c r="D1738" s="28" t="str">
        <f t="shared" si="249"/>
        <v>086-010</v>
      </c>
      <c r="E1738" s="604">
        <f t="shared" si="244"/>
        <v>55</v>
      </c>
      <c r="F1738" s="32">
        <f>INDEX('Project Pipeline'!$B$8:$B$130,MATCH($B1738,'Project Pipeline'!$A$7:$A$130,0),1)</f>
        <v>10000</v>
      </c>
      <c r="G1738" s="32">
        <f>INDEX('Project Pipeline'!$B$8:$B$130,MATCH($B1738,'Project Pipeline'!$A$7:$A$130,0)+3,1)*12</f>
        <v>4800</v>
      </c>
      <c r="H1738" s="7">
        <f>(INDEX('Project Pipeline'!$B$8:$B$130,MATCH($B1738,'Project Pipeline'!$A$7:$A$130,0)+6,1)*INDEX('Project Pipeline'!$B$8:$B$130,MATCH($B1738,'Project Pipeline'!$A$7:$A$130,0)+13,1)+INDEX('Project Pipeline'!$B$8:$B$130,MATCH($B1738,'Project Pipeline'!$A$7:$A$130,0)+7,1)*(INDEX('Project Pipeline'!$B$8:$B$130,MATCH($B1738,'Project Pipeline'!$A$7:$A$130,0)+14,1)-INDEX('Project Pipeline'!$B$8:$B$130,MATCH($B1738,'Project Pipeline'!$A$7:$A$130,0)+13,1)))/INDEX('Project Pipeline'!$B$8:$B$130,MATCH($B1738,'Project Pipeline'!$A$7:$A$130,0)+14,1)</f>
        <v>0.75</v>
      </c>
      <c r="I1738" s="6">
        <f>INDEX('Project Pipeline'!$B$8:$B$130,MATCH($B1738,'Project Pipeline'!$A$7:$A$130,0)+13,1)</f>
        <v>57.680135957776329</v>
      </c>
      <c r="J1738" s="6">
        <f>INDEX('Project Pipeline'!$B$8:$B$130,MATCH($B1738,'Project Pipeline'!$A$7:$A$130,0)+14,1)</f>
        <v>60</v>
      </c>
    </row>
    <row r="1739" spans="1:10" x14ac:dyDescent="0.2">
      <c r="A1739" s="604">
        <f t="shared" si="247"/>
        <v>86</v>
      </c>
      <c r="B1739" s="604" t="s">
        <v>464</v>
      </c>
      <c r="C1739" s="2">
        <f t="shared" si="248"/>
        <v>11</v>
      </c>
      <c r="D1739" s="28" t="str">
        <f t="shared" si="249"/>
        <v>086-011</v>
      </c>
      <c r="E1739" s="604">
        <f t="shared" si="244"/>
        <v>58</v>
      </c>
      <c r="F1739" s="32">
        <f>INDEX('Project Pipeline'!$B$8:$B$130,MATCH($B1739,'Project Pipeline'!$A$7:$A$130,0),1)</f>
        <v>10000</v>
      </c>
      <c r="G1739" s="32">
        <f>INDEX('Project Pipeline'!$B$8:$B$130,MATCH($B1739,'Project Pipeline'!$A$7:$A$130,0)+3,1)*12</f>
        <v>4800</v>
      </c>
      <c r="H1739" s="7">
        <f>(INDEX('Project Pipeline'!$B$8:$B$130,MATCH($B1739,'Project Pipeline'!$A$7:$A$130,0)+6,1)*INDEX('Project Pipeline'!$B$8:$B$130,MATCH($B1739,'Project Pipeline'!$A$7:$A$130,0)+13,1)+INDEX('Project Pipeline'!$B$8:$B$130,MATCH($B1739,'Project Pipeline'!$A$7:$A$130,0)+7,1)*(INDEX('Project Pipeline'!$B$8:$B$130,MATCH($B1739,'Project Pipeline'!$A$7:$A$130,0)+14,1)-INDEX('Project Pipeline'!$B$8:$B$130,MATCH($B1739,'Project Pipeline'!$A$7:$A$130,0)+13,1)))/INDEX('Project Pipeline'!$B$8:$B$130,MATCH($B1739,'Project Pipeline'!$A$7:$A$130,0)+14,1)</f>
        <v>0.75</v>
      </c>
      <c r="I1739" s="6">
        <f>INDEX('Project Pipeline'!$B$8:$B$130,MATCH($B1739,'Project Pipeline'!$A$7:$A$130,0)+13,1)</f>
        <v>57.680135957776329</v>
      </c>
      <c r="J1739" s="6">
        <f>INDEX('Project Pipeline'!$B$8:$B$130,MATCH($B1739,'Project Pipeline'!$A$7:$A$130,0)+14,1)</f>
        <v>60</v>
      </c>
    </row>
    <row r="1740" spans="1:10" x14ac:dyDescent="0.2">
      <c r="A1740" s="604">
        <f t="shared" si="247"/>
        <v>86</v>
      </c>
      <c r="B1740" s="604" t="s">
        <v>464</v>
      </c>
      <c r="C1740" s="2">
        <f t="shared" si="248"/>
        <v>12</v>
      </c>
      <c r="D1740" s="28" t="str">
        <f t="shared" si="249"/>
        <v>086-012</v>
      </c>
      <c r="E1740" s="604">
        <f t="shared" si="244"/>
        <v>61</v>
      </c>
      <c r="F1740" s="32">
        <f>INDEX('Project Pipeline'!$B$8:$B$130,MATCH($B1740,'Project Pipeline'!$A$7:$A$130,0),1)</f>
        <v>10000</v>
      </c>
      <c r="G1740" s="32">
        <f>INDEX('Project Pipeline'!$B$8:$B$130,MATCH($B1740,'Project Pipeline'!$A$7:$A$130,0)+3,1)*12</f>
        <v>4800</v>
      </c>
      <c r="H1740" s="7">
        <f>(INDEX('Project Pipeline'!$B$8:$B$130,MATCH($B1740,'Project Pipeline'!$A$7:$A$130,0)+6,1)*INDEX('Project Pipeline'!$B$8:$B$130,MATCH($B1740,'Project Pipeline'!$A$7:$A$130,0)+13,1)+INDEX('Project Pipeline'!$B$8:$B$130,MATCH($B1740,'Project Pipeline'!$A$7:$A$130,0)+7,1)*(INDEX('Project Pipeline'!$B$8:$B$130,MATCH($B1740,'Project Pipeline'!$A$7:$A$130,0)+14,1)-INDEX('Project Pipeline'!$B$8:$B$130,MATCH($B1740,'Project Pipeline'!$A$7:$A$130,0)+13,1)))/INDEX('Project Pipeline'!$B$8:$B$130,MATCH($B1740,'Project Pipeline'!$A$7:$A$130,0)+14,1)</f>
        <v>0.75</v>
      </c>
      <c r="I1740" s="6">
        <f>INDEX('Project Pipeline'!$B$8:$B$130,MATCH($B1740,'Project Pipeline'!$A$7:$A$130,0)+13,1)</f>
        <v>57.680135957776329</v>
      </c>
      <c r="J1740" s="6">
        <f>INDEX('Project Pipeline'!$B$8:$B$130,MATCH($B1740,'Project Pipeline'!$A$7:$A$130,0)+14,1)</f>
        <v>60</v>
      </c>
    </row>
    <row r="1741" spans="1:10" x14ac:dyDescent="0.2">
      <c r="A1741" s="604">
        <f t="shared" si="247"/>
        <v>86</v>
      </c>
      <c r="B1741" s="604" t="s">
        <v>14</v>
      </c>
      <c r="C1741" s="2">
        <f t="shared" si="248"/>
        <v>13</v>
      </c>
      <c r="D1741" s="28" t="str">
        <f t="shared" si="249"/>
        <v>086-013</v>
      </c>
      <c r="E1741" s="604">
        <f t="shared" si="244"/>
        <v>52</v>
      </c>
      <c r="F1741" s="32">
        <f>INDEX('Project Pipeline'!$B$8:$B$130,MATCH($B1741,'Project Pipeline'!$A$7:$A$130,0),1)</f>
        <v>2000</v>
      </c>
      <c r="G1741" s="32">
        <f>INDEX('Project Pipeline'!$B$8:$B$130,MATCH($B1741,'Project Pipeline'!$A$7:$A$130,0)+3,1)*12</f>
        <v>2400</v>
      </c>
      <c r="H1741" s="7">
        <f>(INDEX('Project Pipeline'!$B$8:$B$130,MATCH($B1741,'Project Pipeline'!$A$7:$A$130,0)+6,1)*INDEX('Project Pipeline'!$B$8:$B$130,MATCH($B1741,'Project Pipeline'!$A$7:$A$130,0)+13,1)+INDEX('Project Pipeline'!$B$8:$B$130,MATCH($B1741,'Project Pipeline'!$A$7:$A$130,0)+7,1)*(INDEX('Project Pipeline'!$B$8:$B$130,MATCH($B1741,'Project Pipeline'!$A$7:$A$130,0)+14,1)-INDEX('Project Pipeline'!$B$8:$B$130,MATCH($B1741,'Project Pipeline'!$A$7:$A$130,0)+13,1)))/INDEX('Project Pipeline'!$B$8:$B$130,MATCH($B1741,'Project Pipeline'!$A$7:$A$130,0)+14,1)</f>
        <v>0.75</v>
      </c>
      <c r="I1741" s="6">
        <f>INDEX('Project Pipeline'!$B$8:$B$130,MATCH($B1741,'Project Pipeline'!$A$7:$A$130,0)+13,1)</f>
        <v>21.124739598583997</v>
      </c>
      <c r="J1741" s="6">
        <f>INDEX('Project Pipeline'!$B$8:$B$130,MATCH($B1741,'Project Pipeline'!$A$7:$A$130,0)+14,1)</f>
        <v>60</v>
      </c>
    </row>
    <row r="1742" spans="1:10" x14ac:dyDescent="0.2">
      <c r="A1742" s="604">
        <f t="shared" si="247"/>
        <v>86</v>
      </c>
      <c r="B1742" s="604" t="s">
        <v>14</v>
      </c>
      <c r="C1742" s="2">
        <f t="shared" si="248"/>
        <v>14</v>
      </c>
      <c r="D1742" s="28" t="str">
        <f t="shared" si="249"/>
        <v>086-014</v>
      </c>
      <c r="E1742" s="604">
        <f t="shared" si="244"/>
        <v>54</v>
      </c>
      <c r="F1742" s="32">
        <f>INDEX('Project Pipeline'!$B$8:$B$130,MATCH($B1742,'Project Pipeline'!$A$7:$A$130,0),1)</f>
        <v>2000</v>
      </c>
      <c r="G1742" s="32">
        <f>INDEX('Project Pipeline'!$B$8:$B$130,MATCH($B1742,'Project Pipeline'!$A$7:$A$130,0)+3,1)*12</f>
        <v>2400</v>
      </c>
      <c r="H1742" s="7">
        <f>(INDEX('Project Pipeline'!$B$8:$B$130,MATCH($B1742,'Project Pipeline'!$A$7:$A$130,0)+6,1)*INDEX('Project Pipeline'!$B$8:$B$130,MATCH($B1742,'Project Pipeline'!$A$7:$A$130,0)+13,1)+INDEX('Project Pipeline'!$B$8:$B$130,MATCH($B1742,'Project Pipeline'!$A$7:$A$130,0)+7,1)*(INDEX('Project Pipeline'!$B$8:$B$130,MATCH($B1742,'Project Pipeline'!$A$7:$A$130,0)+14,1)-INDEX('Project Pipeline'!$B$8:$B$130,MATCH($B1742,'Project Pipeline'!$A$7:$A$130,0)+13,1)))/INDEX('Project Pipeline'!$B$8:$B$130,MATCH($B1742,'Project Pipeline'!$A$7:$A$130,0)+14,1)</f>
        <v>0.75</v>
      </c>
      <c r="I1742" s="6">
        <f>INDEX('Project Pipeline'!$B$8:$B$130,MATCH($B1742,'Project Pipeline'!$A$7:$A$130,0)+13,1)</f>
        <v>21.124739598583997</v>
      </c>
      <c r="J1742" s="6">
        <f>INDEX('Project Pipeline'!$B$8:$B$130,MATCH($B1742,'Project Pipeline'!$A$7:$A$130,0)+14,1)</f>
        <v>60</v>
      </c>
    </row>
    <row r="1743" spans="1:10" x14ac:dyDescent="0.2">
      <c r="A1743" s="604">
        <f t="shared" si="247"/>
        <v>86</v>
      </c>
      <c r="B1743" s="604" t="s">
        <v>14</v>
      </c>
      <c r="C1743" s="2">
        <f t="shared" si="248"/>
        <v>15</v>
      </c>
      <c r="D1743" s="28" t="str">
        <f t="shared" si="249"/>
        <v>086-015</v>
      </c>
      <c r="E1743" s="604">
        <f t="shared" si="244"/>
        <v>56</v>
      </c>
      <c r="F1743" s="32">
        <f>INDEX('Project Pipeline'!$B$8:$B$130,MATCH($B1743,'Project Pipeline'!$A$7:$A$130,0),1)</f>
        <v>2000</v>
      </c>
      <c r="G1743" s="32">
        <f>INDEX('Project Pipeline'!$B$8:$B$130,MATCH($B1743,'Project Pipeline'!$A$7:$A$130,0)+3,1)*12</f>
        <v>2400</v>
      </c>
      <c r="H1743" s="7">
        <f>(INDEX('Project Pipeline'!$B$8:$B$130,MATCH($B1743,'Project Pipeline'!$A$7:$A$130,0)+6,1)*INDEX('Project Pipeline'!$B$8:$B$130,MATCH($B1743,'Project Pipeline'!$A$7:$A$130,0)+13,1)+INDEX('Project Pipeline'!$B$8:$B$130,MATCH($B1743,'Project Pipeline'!$A$7:$A$130,0)+7,1)*(INDEX('Project Pipeline'!$B$8:$B$130,MATCH($B1743,'Project Pipeline'!$A$7:$A$130,0)+14,1)-INDEX('Project Pipeline'!$B$8:$B$130,MATCH($B1743,'Project Pipeline'!$A$7:$A$130,0)+13,1)))/INDEX('Project Pipeline'!$B$8:$B$130,MATCH($B1743,'Project Pipeline'!$A$7:$A$130,0)+14,1)</f>
        <v>0.75</v>
      </c>
      <c r="I1743" s="6">
        <f>INDEX('Project Pipeline'!$B$8:$B$130,MATCH($B1743,'Project Pipeline'!$A$7:$A$130,0)+13,1)</f>
        <v>21.124739598583997</v>
      </c>
      <c r="J1743" s="6">
        <f>INDEX('Project Pipeline'!$B$8:$B$130,MATCH($B1743,'Project Pipeline'!$A$7:$A$130,0)+14,1)</f>
        <v>60</v>
      </c>
    </row>
    <row r="1744" spans="1:10" x14ac:dyDescent="0.2">
      <c r="A1744" s="604">
        <f t="shared" si="247"/>
        <v>86</v>
      </c>
      <c r="B1744" s="604" t="s">
        <v>14</v>
      </c>
      <c r="C1744" s="2">
        <f t="shared" si="248"/>
        <v>16</v>
      </c>
      <c r="D1744" s="28" t="str">
        <f t="shared" si="249"/>
        <v>086-016</v>
      </c>
      <c r="E1744" s="604">
        <f t="shared" si="244"/>
        <v>58</v>
      </c>
      <c r="F1744" s="32">
        <f>INDEX('Project Pipeline'!$B$8:$B$130,MATCH($B1744,'Project Pipeline'!$A$7:$A$130,0),1)</f>
        <v>2000</v>
      </c>
      <c r="G1744" s="32">
        <f>INDEX('Project Pipeline'!$B$8:$B$130,MATCH($B1744,'Project Pipeline'!$A$7:$A$130,0)+3,1)*12</f>
        <v>2400</v>
      </c>
      <c r="H1744" s="7">
        <f>(INDEX('Project Pipeline'!$B$8:$B$130,MATCH($B1744,'Project Pipeline'!$A$7:$A$130,0)+6,1)*INDEX('Project Pipeline'!$B$8:$B$130,MATCH($B1744,'Project Pipeline'!$A$7:$A$130,0)+13,1)+INDEX('Project Pipeline'!$B$8:$B$130,MATCH($B1744,'Project Pipeline'!$A$7:$A$130,0)+7,1)*(INDEX('Project Pipeline'!$B$8:$B$130,MATCH($B1744,'Project Pipeline'!$A$7:$A$130,0)+14,1)-INDEX('Project Pipeline'!$B$8:$B$130,MATCH($B1744,'Project Pipeline'!$A$7:$A$130,0)+13,1)))/INDEX('Project Pipeline'!$B$8:$B$130,MATCH($B1744,'Project Pipeline'!$A$7:$A$130,0)+14,1)</f>
        <v>0.75</v>
      </c>
      <c r="I1744" s="6">
        <f>INDEX('Project Pipeline'!$B$8:$B$130,MATCH($B1744,'Project Pipeline'!$A$7:$A$130,0)+13,1)</f>
        <v>21.124739598583997</v>
      </c>
      <c r="J1744" s="6">
        <f>INDEX('Project Pipeline'!$B$8:$B$130,MATCH($B1744,'Project Pipeline'!$A$7:$A$130,0)+14,1)</f>
        <v>60</v>
      </c>
    </row>
    <row r="1745" spans="1:10" x14ac:dyDescent="0.2">
      <c r="A1745" s="604">
        <f t="shared" si="247"/>
        <v>86</v>
      </c>
      <c r="B1745" s="604" t="s">
        <v>14</v>
      </c>
      <c r="C1745" s="2">
        <f t="shared" si="248"/>
        <v>17</v>
      </c>
      <c r="D1745" s="28" t="str">
        <f t="shared" si="249"/>
        <v>086-017</v>
      </c>
      <c r="E1745" s="604">
        <f t="shared" si="244"/>
        <v>60</v>
      </c>
      <c r="F1745" s="32">
        <f>INDEX('Project Pipeline'!$B$8:$B$130,MATCH($B1745,'Project Pipeline'!$A$7:$A$130,0),1)</f>
        <v>2000</v>
      </c>
      <c r="G1745" s="32">
        <f>INDEX('Project Pipeline'!$B$8:$B$130,MATCH($B1745,'Project Pipeline'!$A$7:$A$130,0)+3,1)*12</f>
        <v>2400</v>
      </c>
      <c r="H1745" s="7">
        <f>(INDEX('Project Pipeline'!$B$8:$B$130,MATCH($B1745,'Project Pipeline'!$A$7:$A$130,0)+6,1)*INDEX('Project Pipeline'!$B$8:$B$130,MATCH($B1745,'Project Pipeline'!$A$7:$A$130,0)+13,1)+INDEX('Project Pipeline'!$B$8:$B$130,MATCH($B1745,'Project Pipeline'!$A$7:$A$130,0)+7,1)*(INDEX('Project Pipeline'!$B$8:$B$130,MATCH($B1745,'Project Pipeline'!$A$7:$A$130,0)+14,1)-INDEX('Project Pipeline'!$B$8:$B$130,MATCH($B1745,'Project Pipeline'!$A$7:$A$130,0)+13,1)))/INDEX('Project Pipeline'!$B$8:$B$130,MATCH($B1745,'Project Pipeline'!$A$7:$A$130,0)+14,1)</f>
        <v>0.75</v>
      </c>
      <c r="I1745" s="6">
        <f>INDEX('Project Pipeline'!$B$8:$B$130,MATCH($B1745,'Project Pipeline'!$A$7:$A$130,0)+13,1)</f>
        <v>21.124739598583997</v>
      </c>
      <c r="J1745" s="6">
        <f>INDEX('Project Pipeline'!$B$8:$B$130,MATCH($B1745,'Project Pipeline'!$A$7:$A$130,0)+14,1)</f>
        <v>60</v>
      </c>
    </row>
    <row r="1746" spans="1:10" x14ac:dyDescent="0.2">
      <c r="A1746" s="604">
        <f t="shared" si="247"/>
        <v>86</v>
      </c>
      <c r="B1746" s="604" t="s">
        <v>14</v>
      </c>
      <c r="C1746" s="2">
        <f t="shared" si="248"/>
        <v>18</v>
      </c>
      <c r="D1746" s="28" t="str">
        <f t="shared" si="249"/>
        <v>086-018</v>
      </c>
      <c r="E1746" s="604">
        <f t="shared" si="244"/>
        <v>62</v>
      </c>
      <c r="F1746" s="32">
        <f>INDEX('Project Pipeline'!$B$8:$B$130,MATCH($B1746,'Project Pipeline'!$A$7:$A$130,0),1)</f>
        <v>2000</v>
      </c>
      <c r="G1746" s="32">
        <f>INDEX('Project Pipeline'!$B$8:$B$130,MATCH($B1746,'Project Pipeline'!$A$7:$A$130,0)+3,1)*12</f>
        <v>2400</v>
      </c>
      <c r="H1746" s="7">
        <f>(INDEX('Project Pipeline'!$B$8:$B$130,MATCH($B1746,'Project Pipeline'!$A$7:$A$130,0)+6,1)*INDEX('Project Pipeline'!$B$8:$B$130,MATCH($B1746,'Project Pipeline'!$A$7:$A$130,0)+13,1)+INDEX('Project Pipeline'!$B$8:$B$130,MATCH($B1746,'Project Pipeline'!$A$7:$A$130,0)+7,1)*(INDEX('Project Pipeline'!$B$8:$B$130,MATCH($B1746,'Project Pipeline'!$A$7:$A$130,0)+14,1)-INDEX('Project Pipeline'!$B$8:$B$130,MATCH($B1746,'Project Pipeline'!$A$7:$A$130,0)+13,1)))/INDEX('Project Pipeline'!$B$8:$B$130,MATCH($B1746,'Project Pipeline'!$A$7:$A$130,0)+14,1)</f>
        <v>0.75</v>
      </c>
      <c r="I1746" s="6">
        <f>INDEX('Project Pipeline'!$B$8:$B$130,MATCH($B1746,'Project Pipeline'!$A$7:$A$130,0)+13,1)</f>
        <v>21.124739598583997</v>
      </c>
      <c r="J1746" s="6">
        <f>INDEX('Project Pipeline'!$B$8:$B$130,MATCH($B1746,'Project Pipeline'!$A$7:$A$130,0)+14,1)</f>
        <v>60</v>
      </c>
    </row>
    <row r="1747" spans="1:10" x14ac:dyDescent="0.2">
      <c r="A1747" s="604">
        <f t="shared" si="247"/>
        <v>86</v>
      </c>
      <c r="B1747" s="604" t="s">
        <v>41</v>
      </c>
      <c r="C1747" s="2">
        <f t="shared" si="248"/>
        <v>19</v>
      </c>
      <c r="D1747" s="28" t="str">
        <f t="shared" si="249"/>
        <v>086-019</v>
      </c>
      <c r="E1747" s="604">
        <f t="shared" si="244"/>
        <v>56</v>
      </c>
      <c r="F1747" s="32">
        <f>INDEX('Project Pipeline'!$B$8:$B$130,MATCH($B1747,'Project Pipeline'!$A$7:$A$130,0),1)</f>
        <v>25000</v>
      </c>
      <c r="G1747" s="32">
        <f>INDEX('Project Pipeline'!$B$8:$B$130,MATCH($B1747,'Project Pipeline'!$A$7:$A$130,0)+3,1)*12</f>
        <v>24000</v>
      </c>
      <c r="H1747" s="7">
        <f>(INDEX('Project Pipeline'!$B$8:$B$130,MATCH($B1747,'Project Pipeline'!$A$7:$A$130,0)+6,1)*INDEX('Project Pipeline'!$B$8:$B$130,MATCH($B1747,'Project Pipeline'!$A$7:$A$130,0)+13,1)+INDEX('Project Pipeline'!$B$8:$B$130,MATCH($B1747,'Project Pipeline'!$A$7:$A$130,0)+7,1)*(INDEX('Project Pipeline'!$B$8:$B$130,MATCH($B1747,'Project Pipeline'!$A$7:$A$130,0)+14,1)-INDEX('Project Pipeline'!$B$8:$B$130,MATCH($B1747,'Project Pipeline'!$A$7:$A$130,0)+13,1)))/INDEX('Project Pipeline'!$B$8:$B$130,MATCH($B1747,'Project Pipeline'!$A$7:$A$130,0)+14,1)</f>
        <v>0.74999999999999989</v>
      </c>
      <c r="I1747" s="6">
        <f>INDEX('Project Pipeline'!$B$8:$B$130,MATCH($B1747,'Project Pipeline'!$A$7:$A$130,0)+13,1)</f>
        <v>26.772988721793375</v>
      </c>
      <c r="J1747" s="6">
        <f>INDEX('Project Pipeline'!$B$8:$B$130,MATCH($B1747,'Project Pipeline'!$A$7:$A$130,0)+14,1)</f>
        <v>120</v>
      </c>
    </row>
    <row r="1748" spans="1:10" x14ac:dyDescent="0.2">
      <c r="A1748" s="604">
        <f t="shared" si="247"/>
        <v>86</v>
      </c>
      <c r="B1748" s="604" t="s">
        <v>41</v>
      </c>
      <c r="C1748" s="2">
        <f t="shared" si="248"/>
        <v>20</v>
      </c>
      <c r="D1748" s="28" t="str">
        <f t="shared" si="249"/>
        <v>086-020</v>
      </c>
      <c r="E1748" s="604">
        <f t="shared" si="244"/>
        <v>62</v>
      </c>
      <c r="F1748" s="32">
        <f>INDEX('Project Pipeline'!$B$8:$B$130,MATCH($B1748,'Project Pipeline'!$A$7:$A$130,0),1)</f>
        <v>25000</v>
      </c>
      <c r="G1748" s="32">
        <f>INDEX('Project Pipeline'!$B$8:$B$130,MATCH($B1748,'Project Pipeline'!$A$7:$A$130,0)+3,1)*12</f>
        <v>24000</v>
      </c>
      <c r="H1748" s="7">
        <f>(INDEX('Project Pipeline'!$B$8:$B$130,MATCH($B1748,'Project Pipeline'!$A$7:$A$130,0)+6,1)*INDEX('Project Pipeline'!$B$8:$B$130,MATCH($B1748,'Project Pipeline'!$A$7:$A$130,0)+13,1)+INDEX('Project Pipeline'!$B$8:$B$130,MATCH($B1748,'Project Pipeline'!$A$7:$A$130,0)+7,1)*(INDEX('Project Pipeline'!$B$8:$B$130,MATCH($B1748,'Project Pipeline'!$A$7:$A$130,0)+14,1)-INDEX('Project Pipeline'!$B$8:$B$130,MATCH($B1748,'Project Pipeline'!$A$7:$A$130,0)+13,1)))/INDEX('Project Pipeline'!$B$8:$B$130,MATCH($B1748,'Project Pipeline'!$A$7:$A$130,0)+14,1)</f>
        <v>0.74999999999999989</v>
      </c>
      <c r="I1748" s="6">
        <f>INDEX('Project Pipeline'!$B$8:$B$130,MATCH($B1748,'Project Pipeline'!$A$7:$A$130,0)+13,1)</f>
        <v>26.772988721793375</v>
      </c>
      <c r="J1748" s="6">
        <f>INDEX('Project Pipeline'!$B$8:$B$130,MATCH($B1748,'Project Pipeline'!$A$7:$A$130,0)+14,1)</f>
        <v>120</v>
      </c>
    </row>
    <row r="1749" spans="1:10" x14ac:dyDescent="0.2">
      <c r="A1749" s="604">
        <f>A1729+1</f>
        <v>87</v>
      </c>
      <c r="B1749" s="604" t="s">
        <v>15</v>
      </c>
      <c r="C1749" s="2">
        <v>1</v>
      </c>
      <c r="D1749" s="28" t="str">
        <f t="shared" si="249"/>
        <v>087-001</v>
      </c>
      <c r="E1749" s="604">
        <f t="shared" si="244"/>
        <v>50</v>
      </c>
      <c r="F1749" s="32">
        <f>INDEX('Project Pipeline'!$B$8:$B$130,MATCH($B1749,'Project Pipeline'!$A$7:$A$130,0),1)</f>
        <v>15000</v>
      </c>
      <c r="G1749" s="32">
        <f>INDEX('Project Pipeline'!$B$8:$B$130,MATCH($B1749,'Project Pipeline'!$A$7:$A$130,0)+3,1)*12</f>
        <v>6000</v>
      </c>
      <c r="H1749" s="7">
        <f>(INDEX('Project Pipeline'!$B$8:$B$130,MATCH($B1749,'Project Pipeline'!$A$7:$A$130,0)+6,1)*INDEX('Project Pipeline'!$B$8:$B$130,MATCH($B1749,'Project Pipeline'!$A$7:$A$130,0)+13,1)+INDEX('Project Pipeline'!$B$8:$B$130,MATCH($B1749,'Project Pipeline'!$A$7:$A$130,0)+7,1)*(INDEX('Project Pipeline'!$B$8:$B$130,MATCH($B1749,'Project Pipeline'!$A$7:$A$130,0)+14,1)-INDEX('Project Pipeline'!$B$8:$B$130,MATCH($B1749,'Project Pipeline'!$A$7:$A$130,0)+13,1)))/INDEX('Project Pipeline'!$B$8:$B$130,MATCH($B1749,'Project Pipeline'!$A$7:$A$130,0)+14,1)</f>
        <v>0.75</v>
      </c>
      <c r="I1749" s="6">
        <f>INDEX('Project Pipeline'!$B$8:$B$130,MATCH($B1749,'Project Pipeline'!$A$7:$A$130,0)+13,1)</f>
        <v>71.513178015521419</v>
      </c>
      <c r="J1749" s="6">
        <f>INDEX('Project Pipeline'!$B$8:$B$130,MATCH($B1749,'Project Pipeline'!$A$7:$A$130,0)+14,1)</f>
        <v>96</v>
      </c>
    </row>
    <row r="1750" spans="1:10" x14ac:dyDescent="0.2">
      <c r="A1750" s="604">
        <f t="shared" ref="A1750:A1768" si="250">A1730+1</f>
        <v>87</v>
      </c>
      <c r="B1750" s="604" t="s">
        <v>15</v>
      </c>
      <c r="C1750" s="2">
        <f t="shared" ref="C1750:C1768" si="251">C1749+1</f>
        <v>2</v>
      </c>
      <c r="D1750" s="28" t="str">
        <f t="shared" si="249"/>
        <v>087-002</v>
      </c>
      <c r="E1750" s="604">
        <f t="shared" si="244"/>
        <v>54</v>
      </c>
      <c r="F1750" s="32">
        <f>INDEX('Project Pipeline'!$B$8:$B$130,MATCH($B1750,'Project Pipeline'!$A$7:$A$130,0),1)</f>
        <v>15000</v>
      </c>
      <c r="G1750" s="32">
        <f>INDEX('Project Pipeline'!$B$8:$B$130,MATCH($B1750,'Project Pipeline'!$A$7:$A$130,0)+3,1)*12</f>
        <v>6000</v>
      </c>
      <c r="H1750" s="7">
        <f>(INDEX('Project Pipeline'!$B$8:$B$130,MATCH($B1750,'Project Pipeline'!$A$7:$A$130,0)+6,1)*INDEX('Project Pipeline'!$B$8:$B$130,MATCH($B1750,'Project Pipeline'!$A$7:$A$130,0)+13,1)+INDEX('Project Pipeline'!$B$8:$B$130,MATCH($B1750,'Project Pipeline'!$A$7:$A$130,0)+7,1)*(INDEX('Project Pipeline'!$B$8:$B$130,MATCH($B1750,'Project Pipeline'!$A$7:$A$130,0)+14,1)-INDEX('Project Pipeline'!$B$8:$B$130,MATCH($B1750,'Project Pipeline'!$A$7:$A$130,0)+13,1)))/INDEX('Project Pipeline'!$B$8:$B$130,MATCH($B1750,'Project Pipeline'!$A$7:$A$130,0)+14,1)</f>
        <v>0.75</v>
      </c>
      <c r="I1750" s="6">
        <f>INDEX('Project Pipeline'!$B$8:$B$130,MATCH($B1750,'Project Pipeline'!$A$7:$A$130,0)+13,1)</f>
        <v>71.513178015521419</v>
      </c>
      <c r="J1750" s="6">
        <f>INDEX('Project Pipeline'!$B$8:$B$130,MATCH($B1750,'Project Pipeline'!$A$7:$A$130,0)+14,1)</f>
        <v>96</v>
      </c>
    </row>
    <row r="1751" spans="1:10" x14ac:dyDescent="0.2">
      <c r="A1751" s="604">
        <f t="shared" si="250"/>
        <v>87</v>
      </c>
      <c r="B1751" s="604" t="s">
        <v>15</v>
      </c>
      <c r="C1751" s="2">
        <f t="shared" si="251"/>
        <v>3</v>
      </c>
      <c r="D1751" s="28" t="str">
        <f t="shared" si="249"/>
        <v>087-003</v>
      </c>
      <c r="E1751" s="604">
        <f t="shared" si="244"/>
        <v>57</v>
      </c>
      <c r="F1751" s="32">
        <f>INDEX('Project Pipeline'!$B$8:$B$130,MATCH($B1751,'Project Pipeline'!$A$7:$A$130,0),1)</f>
        <v>15000</v>
      </c>
      <c r="G1751" s="32">
        <f>INDEX('Project Pipeline'!$B$8:$B$130,MATCH($B1751,'Project Pipeline'!$A$7:$A$130,0)+3,1)*12</f>
        <v>6000</v>
      </c>
      <c r="H1751" s="7">
        <f>(INDEX('Project Pipeline'!$B$8:$B$130,MATCH($B1751,'Project Pipeline'!$A$7:$A$130,0)+6,1)*INDEX('Project Pipeline'!$B$8:$B$130,MATCH($B1751,'Project Pipeline'!$A$7:$A$130,0)+13,1)+INDEX('Project Pipeline'!$B$8:$B$130,MATCH($B1751,'Project Pipeline'!$A$7:$A$130,0)+7,1)*(INDEX('Project Pipeline'!$B$8:$B$130,MATCH($B1751,'Project Pipeline'!$A$7:$A$130,0)+14,1)-INDEX('Project Pipeline'!$B$8:$B$130,MATCH($B1751,'Project Pipeline'!$A$7:$A$130,0)+13,1)))/INDEX('Project Pipeline'!$B$8:$B$130,MATCH($B1751,'Project Pipeline'!$A$7:$A$130,0)+14,1)</f>
        <v>0.75</v>
      </c>
      <c r="I1751" s="6">
        <f>INDEX('Project Pipeline'!$B$8:$B$130,MATCH($B1751,'Project Pipeline'!$A$7:$A$130,0)+13,1)</f>
        <v>71.513178015521419</v>
      </c>
      <c r="J1751" s="6">
        <f>INDEX('Project Pipeline'!$B$8:$B$130,MATCH($B1751,'Project Pipeline'!$A$7:$A$130,0)+14,1)</f>
        <v>96</v>
      </c>
    </row>
    <row r="1752" spans="1:10" x14ac:dyDescent="0.2">
      <c r="A1752" s="604">
        <f t="shared" si="250"/>
        <v>87</v>
      </c>
      <c r="B1752" s="604" t="s">
        <v>15</v>
      </c>
      <c r="C1752" s="2">
        <f t="shared" si="251"/>
        <v>4</v>
      </c>
      <c r="D1752" s="28" t="str">
        <f t="shared" si="249"/>
        <v>087-004</v>
      </c>
      <c r="E1752" s="604">
        <f t="shared" si="244"/>
        <v>59</v>
      </c>
      <c r="F1752" s="32">
        <f>INDEX('Project Pipeline'!$B$8:$B$130,MATCH($B1752,'Project Pipeline'!$A$7:$A$130,0),1)</f>
        <v>15000</v>
      </c>
      <c r="G1752" s="32">
        <f>INDEX('Project Pipeline'!$B$8:$B$130,MATCH($B1752,'Project Pipeline'!$A$7:$A$130,0)+3,1)*12</f>
        <v>6000</v>
      </c>
      <c r="H1752" s="7">
        <f>(INDEX('Project Pipeline'!$B$8:$B$130,MATCH($B1752,'Project Pipeline'!$A$7:$A$130,0)+6,1)*INDEX('Project Pipeline'!$B$8:$B$130,MATCH($B1752,'Project Pipeline'!$A$7:$A$130,0)+13,1)+INDEX('Project Pipeline'!$B$8:$B$130,MATCH($B1752,'Project Pipeline'!$A$7:$A$130,0)+7,1)*(INDEX('Project Pipeline'!$B$8:$B$130,MATCH($B1752,'Project Pipeline'!$A$7:$A$130,0)+14,1)-INDEX('Project Pipeline'!$B$8:$B$130,MATCH($B1752,'Project Pipeline'!$A$7:$A$130,0)+13,1)))/INDEX('Project Pipeline'!$B$8:$B$130,MATCH($B1752,'Project Pipeline'!$A$7:$A$130,0)+14,1)</f>
        <v>0.75</v>
      </c>
      <c r="I1752" s="6">
        <f>INDEX('Project Pipeline'!$B$8:$B$130,MATCH($B1752,'Project Pipeline'!$A$7:$A$130,0)+13,1)</f>
        <v>71.513178015521419</v>
      </c>
      <c r="J1752" s="6">
        <f>INDEX('Project Pipeline'!$B$8:$B$130,MATCH($B1752,'Project Pipeline'!$A$7:$A$130,0)+14,1)</f>
        <v>96</v>
      </c>
    </row>
    <row r="1753" spans="1:10" x14ac:dyDescent="0.2">
      <c r="A1753" s="604">
        <f t="shared" si="250"/>
        <v>87</v>
      </c>
      <c r="B1753" s="604" t="s">
        <v>463</v>
      </c>
      <c r="C1753" s="2">
        <f t="shared" si="251"/>
        <v>5</v>
      </c>
      <c r="D1753" s="28" t="str">
        <f t="shared" si="249"/>
        <v>087-005</v>
      </c>
      <c r="E1753" s="604">
        <f t="shared" si="244"/>
        <v>60</v>
      </c>
      <c r="F1753" s="32">
        <f>INDEX('Project Pipeline'!$B$8:$B$130,MATCH($B1753,'Project Pipeline'!$A$7:$A$130,0),1)</f>
        <v>20000</v>
      </c>
      <c r="G1753" s="32">
        <f>INDEX('Project Pipeline'!$B$8:$B$130,MATCH($B1753,'Project Pipeline'!$A$7:$A$130,0)+3,1)*12</f>
        <v>30000</v>
      </c>
      <c r="H1753" s="7">
        <f>(INDEX('Project Pipeline'!$B$8:$B$130,MATCH($B1753,'Project Pipeline'!$A$7:$A$130,0)+6,1)*INDEX('Project Pipeline'!$B$8:$B$130,MATCH($B1753,'Project Pipeline'!$A$7:$A$130,0)+13,1)+INDEX('Project Pipeline'!$B$8:$B$130,MATCH($B1753,'Project Pipeline'!$A$7:$A$130,0)+7,1)*(INDEX('Project Pipeline'!$B$8:$B$130,MATCH($B1753,'Project Pipeline'!$A$7:$A$130,0)+14,1)-INDEX('Project Pipeline'!$B$8:$B$130,MATCH($B1753,'Project Pipeline'!$A$7:$A$130,0)+13,1)))/INDEX('Project Pipeline'!$B$8:$B$130,MATCH($B1753,'Project Pipeline'!$A$7:$A$130,0)+14,1)</f>
        <v>0.75</v>
      </c>
      <c r="I1753" s="6">
        <f>INDEX('Project Pipeline'!$B$8:$B$130,MATCH($B1753,'Project Pipeline'!$A$7:$A$130,0)+13,1)</f>
        <v>28.691659673197091</v>
      </c>
      <c r="J1753" s="6">
        <f>INDEX('Project Pipeline'!$B$8:$B$130,MATCH($B1753,'Project Pipeline'!$A$7:$A$130,0)+14,1)</f>
        <v>60</v>
      </c>
    </row>
    <row r="1754" spans="1:10" x14ac:dyDescent="0.2">
      <c r="A1754" s="604">
        <f t="shared" si="250"/>
        <v>87</v>
      </c>
      <c r="B1754" s="604" t="s">
        <v>463</v>
      </c>
      <c r="C1754" s="2">
        <f t="shared" si="251"/>
        <v>6</v>
      </c>
      <c r="D1754" s="28" t="str">
        <f t="shared" si="249"/>
        <v>087-006</v>
      </c>
      <c r="E1754" s="604">
        <f t="shared" si="244"/>
        <v>60</v>
      </c>
      <c r="F1754" s="32">
        <f>INDEX('Project Pipeline'!$B$8:$B$130,MATCH($B1754,'Project Pipeline'!$A$7:$A$130,0),1)</f>
        <v>20000</v>
      </c>
      <c r="G1754" s="32">
        <f>INDEX('Project Pipeline'!$B$8:$B$130,MATCH($B1754,'Project Pipeline'!$A$7:$A$130,0)+3,1)*12</f>
        <v>30000</v>
      </c>
      <c r="H1754" s="7">
        <f>(INDEX('Project Pipeline'!$B$8:$B$130,MATCH($B1754,'Project Pipeline'!$A$7:$A$130,0)+6,1)*INDEX('Project Pipeline'!$B$8:$B$130,MATCH($B1754,'Project Pipeline'!$A$7:$A$130,0)+13,1)+INDEX('Project Pipeline'!$B$8:$B$130,MATCH($B1754,'Project Pipeline'!$A$7:$A$130,0)+7,1)*(INDEX('Project Pipeline'!$B$8:$B$130,MATCH($B1754,'Project Pipeline'!$A$7:$A$130,0)+14,1)-INDEX('Project Pipeline'!$B$8:$B$130,MATCH($B1754,'Project Pipeline'!$A$7:$A$130,0)+13,1)))/INDEX('Project Pipeline'!$B$8:$B$130,MATCH($B1754,'Project Pipeline'!$A$7:$A$130,0)+14,1)</f>
        <v>0.75</v>
      </c>
      <c r="I1754" s="6">
        <f>INDEX('Project Pipeline'!$B$8:$B$130,MATCH($B1754,'Project Pipeline'!$A$7:$A$130,0)+13,1)</f>
        <v>28.691659673197091</v>
      </c>
      <c r="J1754" s="6">
        <f>INDEX('Project Pipeline'!$B$8:$B$130,MATCH($B1754,'Project Pipeline'!$A$7:$A$130,0)+14,1)</f>
        <v>60</v>
      </c>
    </row>
    <row r="1755" spans="1:10" x14ac:dyDescent="0.2">
      <c r="A1755" s="604">
        <f t="shared" si="250"/>
        <v>87</v>
      </c>
      <c r="B1755" s="604" t="s">
        <v>463</v>
      </c>
      <c r="C1755" s="2">
        <f t="shared" si="251"/>
        <v>7</v>
      </c>
      <c r="D1755" s="28" t="str">
        <f t="shared" si="249"/>
        <v>087-007</v>
      </c>
      <c r="E1755" s="604">
        <f t="shared" si="244"/>
        <v>61</v>
      </c>
      <c r="F1755" s="32">
        <f>INDEX('Project Pipeline'!$B$8:$B$130,MATCH($B1755,'Project Pipeline'!$A$7:$A$130,0),1)</f>
        <v>20000</v>
      </c>
      <c r="G1755" s="32">
        <f>INDEX('Project Pipeline'!$B$8:$B$130,MATCH($B1755,'Project Pipeline'!$A$7:$A$130,0)+3,1)*12</f>
        <v>30000</v>
      </c>
      <c r="H1755" s="7">
        <f>(INDEX('Project Pipeline'!$B$8:$B$130,MATCH($B1755,'Project Pipeline'!$A$7:$A$130,0)+6,1)*INDEX('Project Pipeline'!$B$8:$B$130,MATCH($B1755,'Project Pipeline'!$A$7:$A$130,0)+13,1)+INDEX('Project Pipeline'!$B$8:$B$130,MATCH($B1755,'Project Pipeline'!$A$7:$A$130,0)+7,1)*(INDEX('Project Pipeline'!$B$8:$B$130,MATCH($B1755,'Project Pipeline'!$A$7:$A$130,0)+14,1)-INDEX('Project Pipeline'!$B$8:$B$130,MATCH($B1755,'Project Pipeline'!$A$7:$A$130,0)+13,1)))/INDEX('Project Pipeline'!$B$8:$B$130,MATCH($B1755,'Project Pipeline'!$A$7:$A$130,0)+14,1)</f>
        <v>0.75</v>
      </c>
      <c r="I1755" s="6">
        <f>INDEX('Project Pipeline'!$B$8:$B$130,MATCH($B1755,'Project Pipeline'!$A$7:$A$130,0)+13,1)</f>
        <v>28.691659673197091</v>
      </c>
      <c r="J1755" s="6">
        <f>INDEX('Project Pipeline'!$B$8:$B$130,MATCH($B1755,'Project Pipeline'!$A$7:$A$130,0)+14,1)</f>
        <v>60</v>
      </c>
    </row>
    <row r="1756" spans="1:10" x14ac:dyDescent="0.2">
      <c r="A1756" s="604">
        <f t="shared" si="250"/>
        <v>87</v>
      </c>
      <c r="B1756" s="604" t="s">
        <v>463</v>
      </c>
      <c r="C1756" s="2">
        <f t="shared" si="251"/>
        <v>8</v>
      </c>
      <c r="D1756" s="28" t="str">
        <f t="shared" si="249"/>
        <v>087-008</v>
      </c>
      <c r="E1756" s="604">
        <f t="shared" si="244"/>
        <v>61</v>
      </c>
      <c r="F1756" s="32">
        <f>INDEX('Project Pipeline'!$B$8:$B$130,MATCH($B1756,'Project Pipeline'!$A$7:$A$130,0),1)</f>
        <v>20000</v>
      </c>
      <c r="G1756" s="32">
        <f>INDEX('Project Pipeline'!$B$8:$B$130,MATCH($B1756,'Project Pipeline'!$A$7:$A$130,0)+3,1)*12</f>
        <v>30000</v>
      </c>
      <c r="H1756" s="7">
        <f>(INDEX('Project Pipeline'!$B$8:$B$130,MATCH($B1756,'Project Pipeline'!$A$7:$A$130,0)+6,1)*INDEX('Project Pipeline'!$B$8:$B$130,MATCH($B1756,'Project Pipeline'!$A$7:$A$130,0)+13,1)+INDEX('Project Pipeline'!$B$8:$B$130,MATCH($B1756,'Project Pipeline'!$A$7:$A$130,0)+7,1)*(INDEX('Project Pipeline'!$B$8:$B$130,MATCH($B1756,'Project Pipeline'!$A$7:$A$130,0)+14,1)-INDEX('Project Pipeline'!$B$8:$B$130,MATCH($B1756,'Project Pipeline'!$A$7:$A$130,0)+13,1)))/INDEX('Project Pipeline'!$B$8:$B$130,MATCH($B1756,'Project Pipeline'!$A$7:$A$130,0)+14,1)</f>
        <v>0.75</v>
      </c>
      <c r="I1756" s="6">
        <f>INDEX('Project Pipeline'!$B$8:$B$130,MATCH($B1756,'Project Pipeline'!$A$7:$A$130,0)+13,1)</f>
        <v>28.691659673197091</v>
      </c>
      <c r="J1756" s="6">
        <f>INDEX('Project Pipeline'!$B$8:$B$130,MATCH($B1756,'Project Pipeline'!$A$7:$A$130,0)+14,1)</f>
        <v>60</v>
      </c>
    </row>
    <row r="1757" spans="1:10" x14ac:dyDescent="0.2">
      <c r="A1757" s="604">
        <f t="shared" si="250"/>
        <v>87</v>
      </c>
      <c r="B1757" s="604" t="s">
        <v>464</v>
      </c>
      <c r="C1757" s="2">
        <f t="shared" si="251"/>
        <v>9</v>
      </c>
      <c r="D1757" s="28" t="str">
        <f t="shared" si="249"/>
        <v>087-009</v>
      </c>
      <c r="E1757" s="604">
        <f t="shared" si="244"/>
        <v>52</v>
      </c>
      <c r="F1757" s="32">
        <f>INDEX('Project Pipeline'!$B$8:$B$130,MATCH($B1757,'Project Pipeline'!$A$7:$A$130,0),1)</f>
        <v>10000</v>
      </c>
      <c r="G1757" s="32">
        <f>INDEX('Project Pipeline'!$B$8:$B$130,MATCH($B1757,'Project Pipeline'!$A$7:$A$130,0)+3,1)*12</f>
        <v>4800</v>
      </c>
      <c r="H1757" s="7">
        <f>(INDEX('Project Pipeline'!$B$8:$B$130,MATCH($B1757,'Project Pipeline'!$A$7:$A$130,0)+6,1)*INDEX('Project Pipeline'!$B$8:$B$130,MATCH($B1757,'Project Pipeline'!$A$7:$A$130,0)+13,1)+INDEX('Project Pipeline'!$B$8:$B$130,MATCH($B1757,'Project Pipeline'!$A$7:$A$130,0)+7,1)*(INDEX('Project Pipeline'!$B$8:$B$130,MATCH($B1757,'Project Pipeline'!$A$7:$A$130,0)+14,1)-INDEX('Project Pipeline'!$B$8:$B$130,MATCH($B1757,'Project Pipeline'!$A$7:$A$130,0)+13,1)))/INDEX('Project Pipeline'!$B$8:$B$130,MATCH($B1757,'Project Pipeline'!$A$7:$A$130,0)+14,1)</f>
        <v>0.75</v>
      </c>
      <c r="I1757" s="6">
        <f>INDEX('Project Pipeline'!$B$8:$B$130,MATCH($B1757,'Project Pipeline'!$A$7:$A$130,0)+13,1)</f>
        <v>57.680135957776329</v>
      </c>
      <c r="J1757" s="6">
        <f>INDEX('Project Pipeline'!$B$8:$B$130,MATCH($B1757,'Project Pipeline'!$A$7:$A$130,0)+14,1)</f>
        <v>60</v>
      </c>
    </row>
    <row r="1758" spans="1:10" x14ac:dyDescent="0.2">
      <c r="A1758" s="604">
        <f t="shared" si="250"/>
        <v>87</v>
      </c>
      <c r="B1758" s="604" t="s">
        <v>464</v>
      </c>
      <c r="C1758" s="2">
        <f t="shared" si="251"/>
        <v>10</v>
      </c>
      <c r="D1758" s="28" t="str">
        <f t="shared" si="249"/>
        <v>087-010</v>
      </c>
      <c r="E1758" s="604">
        <f t="shared" ref="E1758:E1808" si="252">E1738</f>
        <v>55</v>
      </c>
      <c r="F1758" s="32">
        <f>INDEX('Project Pipeline'!$B$8:$B$130,MATCH($B1758,'Project Pipeline'!$A$7:$A$130,0),1)</f>
        <v>10000</v>
      </c>
      <c r="G1758" s="32">
        <f>INDEX('Project Pipeline'!$B$8:$B$130,MATCH($B1758,'Project Pipeline'!$A$7:$A$130,0)+3,1)*12</f>
        <v>4800</v>
      </c>
      <c r="H1758" s="7">
        <f>(INDEX('Project Pipeline'!$B$8:$B$130,MATCH($B1758,'Project Pipeline'!$A$7:$A$130,0)+6,1)*INDEX('Project Pipeline'!$B$8:$B$130,MATCH($B1758,'Project Pipeline'!$A$7:$A$130,0)+13,1)+INDEX('Project Pipeline'!$B$8:$B$130,MATCH($B1758,'Project Pipeline'!$A$7:$A$130,0)+7,1)*(INDEX('Project Pipeline'!$B$8:$B$130,MATCH($B1758,'Project Pipeline'!$A$7:$A$130,0)+14,1)-INDEX('Project Pipeline'!$B$8:$B$130,MATCH($B1758,'Project Pipeline'!$A$7:$A$130,0)+13,1)))/INDEX('Project Pipeline'!$B$8:$B$130,MATCH($B1758,'Project Pipeline'!$A$7:$A$130,0)+14,1)</f>
        <v>0.75</v>
      </c>
      <c r="I1758" s="6">
        <f>INDEX('Project Pipeline'!$B$8:$B$130,MATCH($B1758,'Project Pipeline'!$A$7:$A$130,0)+13,1)</f>
        <v>57.680135957776329</v>
      </c>
      <c r="J1758" s="6">
        <f>INDEX('Project Pipeline'!$B$8:$B$130,MATCH($B1758,'Project Pipeline'!$A$7:$A$130,0)+14,1)</f>
        <v>60</v>
      </c>
    </row>
    <row r="1759" spans="1:10" x14ac:dyDescent="0.2">
      <c r="A1759" s="604">
        <f t="shared" si="250"/>
        <v>87</v>
      </c>
      <c r="B1759" s="604" t="s">
        <v>464</v>
      </c>
      <c r="C1759" s="2">
        <f t="shared" si="251"/>
        <v>11</v>
      </c>
      <c r="D1759" s="28" t="str">
        <f t="shared" si="249"/>
        <v>087-011</v>
      </c>
      <c r="E1759" s="604">
        <f t="shared" si="252"/>
        <v>58</v>
      </c>
      <c r="F1759" s="32">
        <f>INDEX('Project Pipeline'!$B$8:$B$130,MATCH($B1759,'Project Pipeline'!$A$7:$A$130,0),1)</f>
        <v>10000</v>
      </c>
      <c r="G1759" s="32">
        <f>INDEX('Project Pipeline'!$B$8:$B$130,MATCH($B1759,'Project Pipeline'!$A$7:$A$130,0)+3,1)*12</f>
        <v>4800</v>
      </c>
      <c r="H1759" s="7">
        <f>(INDEX('Project Pipeline'!$B$8:$B$130,MATCH($B1759,'Project Pipeline'!$A$7:$A$130,0)+6,1)*INDEX('Project Pipeline'!$B$8:$B$130,MATCH($B1759,'Project Pipeline'!$A$7:$A$130,0)+13,1)+INDEX('Project Pipeline'!$B$8:$B$130,MATCH($B1759,'Project Pipeline'!$A$7:$A$130,0)+7,1)*(INDEX('Project Pipeline'!$B$8:$B$130,MATCH($B1759,'Project Pipeline'!$A$7:$A$130,0)+14,1)-INDEX('Project Pipeline'!$B$8:$B$130,MATCH($B1759,'Project Pipeline'!$A$7:$A$130,0)+13,1)))/INDEX('Project Pipeline'!$B$8:$B$130,MATCH($B1759,'Project Pipeline'!$A$7:$A$130,0)+14,1)</f>
        <v>0.75</v>
      </c>
      <c r="I1759" s="6">
        <f>INDEX('Project Pipeline'!$B$8:$B$130,MATCH($B1759,'Project Pipeline'!$A$7:$A$130,0)+13,1)</f>
        <v>57.680135957776329</v>
      </c>
      <c r="J1759" s="6">
        <f>INDEX('Project Pipeline'!$B$8:$B$130,MATCH($B1759,'Project Pipeline'!$A$7:$A$130,0)+14,1)</f>
        <v>60</v>
      </c>
    </row>
    <row r="1760" spans="1:10" x14ac:dyDescent="0.2">
      <c r="A1760" s="604">
        <f t="shared" si="250"/>
        <v>87</v>
      </c>
      <c r="B1760" s="604" t="s">
        <v>464</v>
      </c>
      <c r="C1760" s="2">
        <f t="shared" si="251"/>
        <v>12</v>
      </c>
      <c r="D1760" s="28" t="str">
        <f t="shared" si="249"/>
        <v>087-012</v>
      </c>
      <c r="E1760" s="604">
        <f t="shared" si="252"/>
        <v>61</v>
      </c>
      <c r="F1760" s="32">
        <f>INDEX('Project Pipeline'!$B$8:$B$130,MATCH($B1760,'Project Pipeline'!$A$7:$A$130,0),1)</f>
        <v>10000</v>
      </c>
      <c r="G1760" s="32">
        <f>INDEX('Project Pipeline'!$B$8:$B$130,MATCH($B1760,'Project Pipeline'!$A$7:$A$130,0)+3,1)*12</f>
        <v>4800</v>
      </c>
      <c r="H1760" s="7">
        <f>(INDEX('Project Pipeline'!$B$8:$B$130,MATCH($B1760,'Project Pipeline'!$A$7:$A$130,0)+6,1)*INDEX('Project Pipeline'!$B$8:$B$130,MATCH($B1760,'Project Pipeline'!$A$7:$A$130,0)+13,1)+INDEX('Project Pipeline'!$B$8:$B$130,MATCH($B1760,'Project Pipeline'!$A$7:$A$130,0)+7,1)*(INDEX('Project Pipeline'!$B$8:$B$130,MATCH($B1760,'Project Pipeline'!$A$7:$A$130,0)+14,1)-INDEX('Project Pipeline'!$B$8:$B$130,MATCH($B1760,'Project Pipeline'!$A$7:$A$130,0)+13,1)))/INDEX('Project Pipeline'!$B$8:$B$130,MATCH($B1760,'Project Pipeline'!$A$7:$A$130,0)+14,1)</f>
        <v>0.75</v>
      </c>
      <c r="I1760" s="6">
        <f>INDEX('Project Pipeline'!$B$8:$B$130,MATCH($B1760,'Project Pipeline'!$A$7:$A$130,0)+13,1)</f>
        <v>57.680135957776329</v>
      </c>
      <c r="J1760" s="6">
        <f>INDEX('Project Pipeline'!$B$8:$B$130,MATCH($B1760,'Project Pipeline'!$A$7:$A$130,0)+14,1)</f>
        <v>60</v>
      </c>
    </row>
    <row r="1761" spans="1:10" x14ac:dyDescent="0.2">
      <c r="A1761" s="604">
        <f t="shared" si="250"/>
        <v>87</v>
      </c>
      <c r="B1761" s="604" t="s">
        <v>14</v>
      </c>
      <c r="C1761" s="2">
        <f t="shared" si="251"/>
        <v>13</v>
      </c>
      <c r="D1761" s="28" t="str">
        <f t="shared" si="249"/>
        <v>087-013</v>
      </c>
      <c r="E1761" s="604">
        <f t="shared" si="252"/>
        <v>52</v>
      </c>
      <c r="F1761" s="32">
        <f>INDEX('Project Pipeline'!$B$8:$B$130,MATCH($B1761,'Project Pipeline'!$A$7:$A$130,0),1)</f>
        <v>2000</v>
      </c>
      <c r="G1761" s="32">
        <f>INDEX('Project Pipeline'!$B$8:$B$130,MATCH($B1761,'Project Pipeline'!$A$7:$A$130,0)+3,1)*12</f>
        <v>2400</v>
      </c>
      <c r="H1761" s="7">
        <f>(INDEX('Project Pipeline'!$B$8:$B$130,MATCH($B1761,'Project Pipeline'!$A$7:$A$130,0)+6,1)*INDEX('Project Pipeline'!$B$8:$B$130,MATCH($B1761,'Project Pipeline'!$A$7:$A$130,0)+13,1)+INDEX('Project Pipeline'!$B$8:$B$130,MATCH($B1761,'Project Pipeline'!$A$7:$A$130,0)+7,1)*(INDEX('Project Pipeline'!$B$8:$B$130,MATCH($B1761,'Project Pipeline'!$A$7:$A$130,0)+14,1)-INDEX('Project Pipeline'!$B$8:$B$130,MATCH($B1761,'Project Pipeline'!$A$7:$A$130,0)+13,1)))/INDEX('Project Pipeline'!$B$8:$B$130,MATCH($B1761,'Project Pipeline'!$A$7:$A$130,0)+14,1)</f>
        <v>0.75</v>
      </c>
      <c r="I1761" s="6">
        <f>INDEX('Project Pipeline'!$B$8:$B$130,MATCH($B1761,'Project Pipeline'!$A$7:$A$130,0)+13,1)</f>
        <v>21.124739598583997</v>
      </c>
      <c r="J1761" s="6">
        <f>INDEX('Project Pipeline'!$B$8:$B$130,MATCH($B1761,'Project Pipeline'!$A$7:$A$130,0)+14,1)</f>
        <v>60</v>
      </c>
    </row>
    <row r="1762" spans="1:10" x14ac:dyDescent="0.2">
      <c r="A1762" s="604">
        <f t="shared" si="250"/>
        <v>87</v>
      </c>
      <c r="B1762" s="604" t="s">
        <v>14</v>
      </c>
      <c r="C1762" s="2">
        <f t="shared" si="251"/>
        <v>14</v>
      </c>
      <c r="D1762" s="28" t="str">
        <f t="shared" si="249"/>
        <v>087-014</v>
      </c>
      <c r="E1762" s="604">
        <f t="shared" si="252"/>
        <v>54</v>
      </c>
      <c r="F1762" s="32">
        <f>INDEX('Project Pipeline'!$B$8:$B$130,MATCH($B1762,'Project Pipeline'!$A$7:$A$130,0),1)</f>
        <v>2000</v>
      </c>
      <c r="G1762" s="32">
        <f>INDEX('Project Pipeline'!$B$8:$B$130,MATCH($B1762,'Project Pipeline'!$A$7:$A$130,0)+3,1)*12</f>
        <v>2400</v>
      </c>
      <c r="H1762" s="7">
        <f>(INDEX('Project Pipeline'!$B$8:$B$130,MATCH($B1762,'Project Pipeline'!$A$7:$A$130,0)+6,1)*INDEX('Project Pipeline'!$B$8:$B$130,MATCH($B1762,'Project Pipeline'!$A$7:$A$130,0)+13,1)+INDEX('Project Pipeline'!$B$8:$B$130,MATCH($B1762,'Project Pipeline'!$A$7:$A$130,0)+7,1)*(INDEX('Project Pipeline'!$B$8:$B$130,MATCH($B1762,'Project Pipeline'!$A$7:$A$130,0)+14,1)-INDEX('Project Pipeline'!$B$8:$B$130,MATCH($B1762,'Project Pipeline'!$A$7:$A$130,0)+13,1)))/INDEX('Project Pipeline'!$B$8:$B$130,MATCH($B1762,'Project Pipeline'!$A$7:$A$130,0)+14,1)</f>
        <v>0.75</v>
      </c>
      <c r="I1762" s="6">
        <f>INDEX('Project Pipeline'!$B$8:$B$130,MATCH($B1762,'Project Pipeline'!$A$7:$A$130,0)+13,1)</f>
        <v>21.124739598583997</v>
      </c>
      <c r="J1762" s="6">
        <f>INDEX('Project Pipeline'!$B$8:$B$130,MATCH($B1762,'Project Pipeline'!$A$7:$A$130,0)+14,1)</f>
        <v>60</v>
      </c>
    </row>
    <row r="1763" spans="1:10" x14ac:dyDescent="0.2">
      <c r="A1763" s="604">
        <f t="shared" si="250"/>
        <v>87</v>
      </c>
      <c r="B1763" s="604" t="s">
        <v>14</v>
      </c>
      <c r="C1763" s="2">
        <f t="shared" si="251"/>
        <v>15</v>
      </c>
      <c r="D1763" s="28" t="str">
        <f t="shared" si="249"/>
        <v>087-015</v>
      </c>
      <c r="E1763" s="604">
        <f t="shared" si="252"/>
        <v>56</v>
      </c>
      <c r="F1763" s="32">
        <f>INDEX('Project Pipeline'!$B$8:$B$130,MATCH($B1763,'Project Pipeline'!$A$7:$A$130,0),1)</f>
        <v>2000</v>
      </c>
      <c r="G1763" s="32">
        <f>INDEX('Project Pipeline'!$B$8:$B$130,MATCH($B1763,'Project Pipeline'!$A$7:$A$130,0)+3,1)*12</f>
        <v>2400</v>
      </c>
      <c r="H1763" s="7">
        <f>(INDEX('Project Pipeline'!$B$8:$B$130,MATCH($B1763,'Project Pipeline'!$A$7:$A$130,0)+6,1)*INDEX('Project Pipeline'!$B$8:$B$130,MATCH($B1763,'Project Pipeline'!$A$7:$A$130,0)+13,1)+INDEX('Project Pipeline'!$B$8:$B$130,MATCH($B1763,'Project Pipeline'!$A$7:$A$130,0)+7,1)*(INDEX('Project Pipeline'!$B$8:$B$130,MATCH($B1763,'Project Pipeline'!$A$7:$A$130,0)+14,1)-INDEX('Project Pipeline'!$B$8:$B$130,MATCH($B1763,'Project Pipeline'!$A$7:$A$130,0)+13,1)))/INDEX('Project Pipeline'!$B$8:$B$130,MATCH($B1763,'Project Pipeline'!$A$7:$A$130,0)+14,1)</f>
        <v>0.75</v>
      </c>
      <c r="I1763" s="6">
        <f>INDEX('Project Pipeline'!$B$8:$B$130,MATCH($B1763,'Project Pipeline'!$A$7:$A$130,0)+13,1)</f>
        <v>21.124739598583997</v>
      </c>
      <c r="J1763" s="6">
        <f>INDEX('Project Pipeline'!$B$8:$B$130,MATCH($B1763,'Project Pipeline'!$A$7:$A$130,0)+14,1)</f>
        <v>60</v>
      </c>
    </row>
    <row r="1764" spans="1:10" x14ac:dyDescent="0.2">
      <c r="A1764" s="604">
        <f t="shared" si="250"/>
        <v>87</v>
      </c>
      <c r="B1764" s="604" t="s">
        <v>14</v>
      </c>
      <c r="C1764" s="2">
        <f t="shared" si="251"/>
        <v>16</v>
      </c>
      <c r="D1764" s="28" t="str">
        <f t="shared" si="249"/>
        <v>087-016</v>
      </c>
      <c r="E1764" s="604">
        <f t="shared" si="252"/>
        <v>58</v>
      </c>
      <c r="F1764" s="32">
        <f>INDEX('Project Pipeline'!$B$8:$B$130,MATCH($B1764,'Project Pipeline'!$A$7:$A$130,0),1)</f>
        <v>2000</v>
      </c>
      <c r="G1764" s="32">
        <f>INDEX('Project Pipeline'!$B$8:$B$130,MATCH($B1764,'Project Pipeline'!$A$7:$A$130,0)+3,1)*12</f>
        <v>2400</v>
      </c>
      <c r="H1764" s="7">
        <f>(INDEX('Project Pipeline'!$B$8:$B$130,MATCH($B1764,'Project Pipeline'!$A$7:$A$130,0)+6,1)*INDEX('Project Pipeline'!$B$8:$B$130,MATCH($B1764,'Project Pipeline'!$A$7:$A$130,0)+13,1)+INDEX('Project Pipeline'!$B$8:$B$130,MATCH($B1764,'Project Pipeline'!$A$7:$A$130,0)+7,1)*(INDEX('Project Pipeline'!$B$8:$B$130,MATCH($B1764,'Project Pipeline'!$A$7:$A$130,0)+14,1)-INDEX('Project Pipeline'!$B$8:$B$130,MATCH($B1764,'Project Pipeline'!$A$7:$A$130,0)+13,1)))/INDEX('Project Pipeline'!$B$8:$B$130,MATCH($B1764,'Project Pipeline'!$A$7:$A$130,0)+14,1)</f>
        <v>0.75</v>
      </c>
      <c r="I1764" s="6">
        <f>INDEX('Project Pipeline'!$B$8:$B$130,MATCH($B1764,'Project Pipeline'!$A$7:$A$130,0)+13,1)</f>
        <v>21.124739598583997</v>
      </c>
      <c r="J1764" s="6">
        <f>INDEX('Project Pipeline'!$B$8:$B$130,MATCH($B1764,'Project Pipeline'!$A$7:$A$130,0)+14,1)</f>
        <v>60</v>
      </c>
    </row>
    <row r="1765" spans="1:10" x14ac:dyDescent="0.2">
      <c r="A1765" s="604">
        <f t="shared" si="250"/>
        <v>87</v>
      </c>
      <c r="B1765" s="604" t="s">
        <v>14</v>
      </c>
      <c r="C1765" s="2">
        <f t="shared" si="251"/>
        <v>17</v>
      </c>
      <c r="D1765" s="28" t="str">
        <f t="shared" si="249"/>
        <v>087-017</v>
      </c>
      <c r="E1765" s="604">
        <f t="shared" si="252"/>
        <v>60</v>
      </c>
      <c r="F1765" s="32">
        <f>INDEX('Project Pipeline'!$B$8:$B$130,MATCH($B1765,'Project Pipeline'!$A$7:$A$130,0),1)</f>
        <v>2000</v>
      </c>
      <c r="G1765" s="32">
        <f>INDEX('Project Pipeline'!$B$8:$B$130,MATCH($B1765,'Project Pipeline'!$A$7:$A$130,0)+3,1)*12</f>
        <v>2400</v>
      </c>
      <c r="H1765" s="7">
        <f>(INDEX('Project Pipeline'!$B$8:$B$130,MATCH($B1765,'Project Pipeline'!$A$7:$A$130,0)+6,1)*INDEX('Project Pipeline'!$B$8:$B$130,MATCH($B1765,'Project Pipeline'!$A$7:$A$130,0)+13,1)+INDEX('Project Pipeline'!$B$8:$B$130,MATCH($B1765,'Project Pipeline'!$A$7:$A$130,0)+7,1)*(INDEX('Project Pipeline'!$B$8:$B$130,MATCH($B1765,'Project Pipeline'!$A$7:$A$130,0)+14,1)-INDEX('Project Pipeline'!$B$8:$B$130,MATCH($B1765,'Project Pipeline'!$A$7:$A$130,0)+13,1)))/INDEX('Project Pipeline'!$B$8:$B$130,MATCH($B1765,'Project Pipeline'!$A$7:$A$130,0)+14,1)</f>
        <v>0.75</v>
      </c>
      <c r="I1765" s="6">
        <f>INDEX('Project Pipeline'!$B$8:$B$130,MATCH($B1765,'Project Pipeline'!$A$7:$A$130,0)+13,1)</f>
        <v>21.124739598583997</v>
      </c>
      <c r="J1765" s="6">
        <f>INDEX('Project Pipeline'!$B$8:$B$130,MATCH($B1765,'Project Pipeline'!$A$7:$A$130,0)+14,1)</f>
        <v>60</v>
      </c>
    </row>
    <row r="1766" spans="1:10" x14ac:dyDescent="0.2">
      <c r="A1766" s="604">
        <f t="shared" si="250"/>
        <v>87</v>
      </c>
      <c r="B1766" s="604" t="s">
        <v>14</v>
      </c>
      <c r="C1766" s="2">
        <f t="shared" si="251"/>
        <v>18</v>
      </c>
      <c r="D1766" s="28" t="str">
        <f t="shared" si="249"/>
        <v>087-018</v>
      </c>
      <c r="E1766" s="604">
        <f t="shared" si="252"/>
        <v>62</v>
      </c>
      <c r="F1766" s="32">
        <f>INDEX('Project Pipeline'!$B$8:$B$130,MATCH($B1766,'Project Pipeline'!$A$7:$A$130,0),1)</f>
        <v>2000</v>
      </c>
      <c r="G1766" s="32">
        <f>INDEX('Project Pipeline'!$B$8:$B$130,MATCH($B1766,'Project Pipeline'!$A$7:$A$130,0)+3,1)*12</f>
        <v>2400</v>
      </c>
      <c r="H1766" s="7">
        <f>(INDEX('Project Pipeline'!$B$8:$B$130,MATCH($B1766,'Project Pipeline'!$A$7:$A$130,0)+6,1)*INDEX('Project Pipeline'!$B$8:$B$130,MATCH($B1766,'Project Pipeline'!$A$7:$A$130,0)+13,1)+INDEX('Project Pipeline'!$B$8:$B$130,MATCH($B1766,'Project Pipeline'!$A$7:$A$130,0)+7,1)*(INDEX('Project Pipeline'!$B$8:$B$130,MATCH($B1766,'Project Pipeline'!$A$7:$A$130,0)+14,1)-INDEX('Project Pipeline'!$B$8:$B$130,MATCH($B1766,'Project Pipeline'!$A$7:$A$130,0)+13,1)))/INDEX('Project Pipeline'!$B$8:$B$130,MATCH($B1766,'Project Pipeline'!$A$7:$A$130,0)+14,1)</f>
        <v>0.75</v>
      </c>
      <c r="I1766" s="6">
        <f>INDEX('Project Pipeline'!$B$8:$B$130,MATCH($B1766,'Project Pipeline'!$A$7:$A$130,0)+13,1)</f>
        <v>21.124739598583997</v>
      </c>
      <c r="J1766" s="6">
        <f>INDEX('Project Pipeline'!$B$8:$B$130,MATCH($B1766,'Project Pipeline'!$A$7:$A$130,0)+14,1)</f>
        <v>60</v>
      </c>
    </row>
    <row r="1767" spans="1:10" x14ac:dyDescent="0.2">
      <c r="A1767" s="604">
        <f t="shared" si="250"/>
        <v>87</v>
      </c>
      <c r="B1767" s="604" t="s">
        <v>41</v>
      </c>
      <c r="C1767" s="2">
        <f t="shared" si="251"/>
        <v>19</v>
      </c>
      <c r="D1767" s="28" t="str">
        <f t="shared" si="249"/>
        <v>087-019</v>
      </c>
      <c r="E1767" s="604">
        <f t="shared" si="252"/>
        <v>56</v>
      </c>
      <c r="F1767" s="32">
        <f>INDEX('Project Pipeline'!$B$8:$B$130,MATCH($B1767,'Project Pipeline'!$A$7:$A$130,0),1)</f>
        <v>25000</v>
      </c>
      <c r="G1767" s="32">
        <f>INDEX('Project Pipeline'!$B$8:$B$130,MATCH($B1767,'Project Pipeline'!$A$7:$A$130,0)+3,1)*12</f>
        <v>24000</v>
      </c>
      <c r="H1767" s="7">
        <f>(INDEX('Project Pipeline'!$B$8:$B$130,MATCH($B1767,'Project Pipeline'!$A$7:$A$130,0)+6,1)*INDEX('Project Pipeline'!$B$8:$B$130,MATCH($B1767,'Project Pipeline'!$A$7:$A$130,0)+13,1)+INDEX('Project Pipeline'!$B$8:$B$130,MATCH($B1767,'Project Pipeline'!$A$7:$A$130,0)+7,1)*(INDEX('Project Pipeline'!$B$8:$B$130,MATCH($B1767,'Project Pipeline'!$A$7:$A$130,0)+14,1)-INDEX('Project Pipeline'!$B$8:$B$130,MATCH($B1767,'Project Pipeline'!$A$7:$A$130,0)+13,1)))/INDEX('Project Pipeline'!$B$8:$B$130,MATCH($B1767,'Project Pipeline'!$A$7:$A$130,0)+14,1)</f>
        <v>0.74999999999999989</v>
      </c>
      <c r="I1767" s="6">
        <f>INDEX('Project Pipeline'!$B$8:$B$130,MATCH($B1767,'Project Pipeline'!$A$7:$A$130,0)+13,1)</f>
        <v>26.772988721793375</v>
      </c>
      <c r="J1767" s="6">
        <f>INDEX('Project Pipeline'!$B$8:$B$130,MATCH($B1767,'Project Pipeline'!$A$7:$A$130,0)+14,1)</f>
        <v>120</v>
      </c>
    </row>
    <row r="1768" spans="1:10" x14ac:dyDescent="0.2">
      <c r="A1768" s="604">
        <f t="shared" si="250"/>
        <v>87</v>
      </c>
      <c r="B1768" s="604" t="s">
        <v>41</v>
      </c>
      <c r="C1768" s="2">
        <f t="shared" si="251"/>
        <v>20</v>
      </c>
      <c r="D1768" s="28" t="str">
        <f t="shared" si="249"/>
        <v>087-020</v>
      </c>
      <c r="E1768" s="604">
        <f t="shared" si="252"/>
        <v>62</v>
      </c>
      <c r="F1768" s="32">
        <f>INDEX('Project Pipeline'!$B$8:$B$130,MATCH($B1768,'Project Pipeline'!$A$7:$A$130,0),1)</f>
        <v>25000</v>
      </c>
      <c r="G1768" s="32">
        <f>INDEX('Project Pipeline'!$B$8:$B$130,MATCH($B1768,'Project Pipeline'!$A$7:$A$130,0)+3,1)*12</f>
        <v>24000</v>
      </c>
      <c r="H1768" s="7">
        <f>(INDEX('Project Pipeline'!$B$8:$B$130,MATCH($B1768,'Project Pipeline'!$A$7:$A$130,0)+6,1)*INDEX('Project Pipeline'!$B$8:$B$130,MATCH($B1768,'Project Pipeline'!$A$7:$A$130,0)+13,1)+INDEX('Project Pipeline'!$B$8:$B$130,MATCH($B1768,'Project Pipeline'!$A$7:$A$130,0)+7,1)*(INDEX('Project Pipeline'!$B$8:$B$130,MATCH($B1768,'Project Pipeline'!$A$7:$A$130,0)+14,1)-INDEX('Project Pipeline'!$B$8:$B$130,MATCH($B1768,'Project Pipeline'!$A$7:$A$130,0)+13,1)))/INDEX('Project Pipeline'!$B$8:$B$130,MATCH($B1768,'Project Pipeline'!$A$7:$A$130,0)+14,1)</f>
        <v>0.74999999999999989</v>
      </c>
      <c r="I1768" s="6">
        <f>INDEX('Project Pipeline'!$B$8:$B$130,MATCH($B1768,'Project Pipeline'!$A$7:$A$130,0)+13,1)</f>
        <v>26.772988721793375</v>
      </c>
      <c r="J1768" s="6">
        <f>INDEX('Project Pipeline'!$B$8:$B$130,MATCH($B1768,'Project Pipeline'!$A$7:$A$130,0)+14,1)</f>
        <v>120</v>
      </c>
    </row>
    <row r="1769" spans="1:10" x14ac:dyDescent="0.2">
      <c r="A1769" s="604">
        <f>A1749+1</f>
        <v>88</v>
      </c>
      <c r="B1769" s="604" t="s">
        <v>15</v>
      </c>
      <c r="C1769" s="2">
        <v>1</v>
      </c>
      <c r="D1769" s="28" t="str">
        <f t="shared" si="249"/>
        <v>088-001</v>
      </c>
      <c r="E1769" s="604">
        <f t="shared" si="252"/>
        <v>50</v>
      </c>
      <c r="F1769" s="32">
        <f>INDEX('Project Pipeline'!$B$8:$B$130,MATCH($B1769,'Project Pipeline'!$A$7:$A$130,0),1)</f>
        <v>15000</v>
      </c>
      <c r="G1769" s="32">
        <f>INDEX('Project Pipeline'!$B$8:$B$130,MATCH($B1769,'Project Pipeline'!$A$7:$A$130,0)+3,1)*12</f>
        <v>6000</v>
      </c>
      <c r="H1769" s="7">
        <f>(INDEX('Project Pipeline'!$B$8:$B$130,MATCH($B1769,'Project Pipeline'!$A$7:$A$130,0)+6,1)*INDEX('Project Pipeline'!$B$8:$B$130,MATCH($B1769,'Project Pipeline'!$A$7:$A$130,0)+13,1)+INDEX('Project Pipeline'!$B$8:$B$130,MATCH($B1769,'Project Pipeline'!$A$7:$A$130,0)+7,1)*(INDEX('Project Pipeline'!$B$8:$B$130,MATCH($B1769,'Project Pipeline'!$A$7:$A$130,0)+14,1)-INDEX('Project Pipeline'!$B$8:$B$130,MATCH($B1769,'Project Pipeline'!$A$7:$A$130,0)+13,1)))/INDEX('Project Pipeline'!$B$8:$B$130,MATCH($B1769,'Project Pipeline'!$A$7:$A$130,0)+14,1)</f>
        <v>0.75</v>
      </c>
      <c r="I1769" s="6">
        <f>INDEX('Project Pipeline'!$B$8:$B$130,MATCH($B1769,'Project Pipeline'!$A$7:$A$130,0)+13,1)</f>
        <v>71.513178015521419</v>
      </c>
      <c r="J1769" s="6">
        <f>INDEX('Project Pipeline'!$B$8:$B$130,MATCH($B1769,'Project Pipeline'!$A$7:$A$130,0)+14,1)</f>
        <v>96</v>
      </c>
    </row>
    <row r="1770" spans="1:10" x14ac:dyDescent="0.2">
      <c r="A1770" s="604">
        <f t="shared" ref="A1770:A1788" si="253">A1750+1</f>
        <v>88</v>
      </c>
      <c r="B1770" s="604" t="s">
        <v>15</v>
      </c>
      <c r="C1770" s="2">
        <f t="shared" ref="C1770:C1788" si="254">C1769+1</f>
        <v>2</v>
      </c>
      <c r="D1770" s="28" t="str">
        <f t="shared" si="249"/>
        <v>088-002</v>
      </c>
      <c r="E1770" s="604">
        <f t="shared" si="252"/>
        <v>54</v>
      </c>
      <c r="F1770" s="32">
        <f>INDEX('Project Pipeline'!$B$8:$B$130,MATCH($B1770,'Project Pipeline'!$A$7:$A$130,0),1)</f>
        <v>15000</v>
      </c>
      <c r="G1770" s="32">
        <f>INDEX('Project Pipeline'!$B$8:$B$130,MATCH($B1770,'Project Pipeline'!$A$7:$A$130,0)+3,1)*12</f>
        <v>6000</v>
      </c>
      <c r="H1770" s="7">
        <f>(INDEX('Project Pipeline'!$B$8:$B$130,MATCH($B1770,'Project Pipeline'!$A$7:$A$130,0)+6,1)*INDEX('Project Pipeline'!$B$8:$B$130,MATCH($B1770,'Project Pipeline'!$A$7:$A$130,0)+13,1)+INDEX('Project Pipeline'!$B$8:$B$130,MATCH($B1770,'Project Pipeline'!$A$7:$A$130,0)+7,1)*(INDEX('Project Pipeline'!$B$8:$B$130,MATCH($B1770,'Project Pipeline'!$A$7:$A$130,0)+14,1)-INDEX('Project Pipeline'!$B$8:$B$130,MATCH($B1770,'Project Pipeline'!$A$7:$A$130,0)+13,1)))/INDEX('Project Pipeline'!$B$8:$B$130,MATCH($B1770,'Project Pipeline'!$A$7:$A$130,0)+14,1)</f>
        <v>0.75</v>
      </c>
      <c r="I1770" s="6">
        <f>INDEX('Project Pipeline'!$B$8:$B$130,MATCH($B1770,'Project Pipeline'!$A$7:$A$130,0)+13,1)</f>
        <v>71.513178015521419</v>
      </c>
      <c r="J1770" s="6">
        <f>INDEX('Project Pipeline'!$B$8:$B$130,MATCH($B1770,'Project Pipeline'!$A$7:$A$130,0)+14,1)</f>
        <v>96</v>
      </c>
    </row>
    <row r="1771" spans="1:10" x14ac:dyDescent="0.2">
      <c r="A1771" s="604">
        <f t="shared" si="253"/>
        <v>88</v>
      </c>
      <c r="B1771" s="604" t="s">
        <v>15</v>
      </c>
      <c r="C1771" s="2">
        <f t="shared" si="254"/>
        <v>3</v>
      </c>
      <c r="D1771" s="28" t="str">
        <f t="shared" si="249"/>
        <v>088-003</v>
      </c>
      <c r="E1771" s="604">
        <f t="shared" si="252"/>
        <v>57</v>
      </c>
      <c r="F1771" s="32">
        <f>INDEX('Project Pipeline'!$B$8:$B$130,MATCH($B1771,'Project Pipeline'!$A$7:$A$130,0),1)</f>
        <v>15000</v>
      </c>
      <c r="G1771" s="32">
        <f>INDEX('Project Pipeline'!$B$8:$B$130,MATCH($B1771,'Project Pipeline'!$A$7:$A$130,0)+3,1)*12</f>
        <v>6000</v>
      </c>
      <c r="H1771" s="7">
        <f>(INDEX('Project Pipeline'!$B$8:$B$130,MATCH($B1771,'Project Pipeline'!$A$7:$A$130,0)+6,1)*INDEX('Project Pipeline'!$B$8:$B$130,MATCH($B1771,'Project Pipeline'!$A$7:$A$130,0)+13,1)+INDEX('Project Pipeline'!$B$8:$B$130,MATCH($B1771,'Project Pipeline'!$A$7:$A$130,0)+7,1)*(INDEX('Project Pipeline'!$B$8:$B$130,MATCH($B1771,'Project Pipeline'!$A$7:$A$130,0)+14,1)-INDEX('Project Pipeline'!$B$8:$B$130,MATCH($B1771,'Project Pipeline'!$A$7:$A$130,0)+13,1)))/INDEX('Project Pipeline'!$B$8:$B$130,MATCH($B1771,'Project Pipeline'!$A$7:$A$130,0)+14,1)</f>
        <v>0.75</v>
      </c>
      <c r="I1771" s="6">
        <f>INDEX('Project Pipeline'!$B$8:$B$130,MATCH($B1771,'Project Pipeline'!$A$7:$A$130,0)+13,1)</f>
        <v>71.513178015521419</v>
      </c>
      <c r="J1771" s="6">
        <f>INDEX('Project Pipeline'!$B$8:$B$130,MATCH($B1771,'Project Pipeline'!$A$7:$A$130,0)+14,1)</f>
        <v>96</v>
      </c>
    </row>
    <row r="1772" spans="1:10" x14ac:dyDescent="0.2">
      <c r="A1772" s="604">
        <f t="shared" si="253"/>
        <v>88</v>
      </c>
      <c r="B1772" s="604" t="s">
        <v>15</v>
      </c>
      <c r="C1772" s="2">
        <f t="shared" si="254"/>
        <v>4</v>
      </c>
      <c r="D1772" s="28" t="str">
        <f t="shared" si="249"/>
        <v>088-004</v>
      </c>
      <c r="E1772" s="604">
        <f t="shared" si="252"/>
        <v>59</v>
      </c>
      <c r="F1772" s="32">
        <f>INDEX('Project Pipeline'!$B$8:$B$130,MATCH($B1772,'Project Pipeline'!$A$7:$A$130,0),1)</f>
        <v>15000</v>
      </c>
      <c r="G1772" s="32">
        <f>INDEX('Project Pipeline'!$B$8:$B$130,MATCH($B1772,'Project Pipeline'!$A$7:$A$130,0)+3,1)*12</f>
        <v>6000</v>
      </c>
      <c r="H1772" s="7">
        <f>(INDEX('Project Pipeline'!$B$8:$B$130,MATCH($B1772,'Project Pipeline'!$A$7:$A$130,0)+6,1)*INDEX('Project Pipeline'!$B$8:$B$130,MATCH($B1772,'Project Pipeline'!$A$7:$A$130,0)+13,1)+INDEX('Project Pipeline'!$B$8:$B$130,MATCH($B1772,'Project Pipeline'!$A$7:$A$130,0)+7,1)*(INDEX('Project Pipeline'!$B$8:$B$130,MATCH($B1772,'Project Pipeline'!$A$7:$A$130,0)+14,1)-INDEX('Project Pipeline'!$B$8:$B$130,MATCH($B1772,'Project Pipeline'!$A$7:$A$130,0)+13,1)))/INDEX('Project Pipeline'!$B$8:$B$130,MATCH($B1772,'Project Pipeline'!$A$7:$A$130,0)+14,1)</f>
        <v>0.75</v>
      </c>
      <c r="I1772" s="6">
        <f>INDEX('Project Pipeline'!$B$8:$B$130,MATCH($B1772,'Project Pipeline'!$A$7:$A$130,0)+13,1)</f>
        <v>71.513178015521419</v>
      </c>
      <c r="J1772" s="6">
        <f>INDEX('Project Pipeline'!$B$8:$B$130,MATCH($B1772,'Project Pipeline'!$A$7:$A$130,0)+14,1)</f>
        <v>96</v>
      </c>
    </row>
    <row r="1773" spans="1:10" x14ac:dyDescent="0.2">
      <c r="A1773" s="604">
        <f t="shared" si="253"/>
        <v>88</v>
      </c>
      <c r="B1773" s="604" t="s">
        <v>463</v>
      </c>
      <c r="C1773" s="2">
        <f t="shared" si="254"/>
        <v>5</v>
      </c>
      <c r="D1773" s="28" t="str">
        <f t="shared" si="249"/>
        <v>088-005</v>
      </c>
      <c r="E1773" s="604">
        <f t="shared" si="252"/>
        <v>60</v>
      </c>
      <c r="F1773" s="32">
        <f>INDEX('Project Pipeline'!$B$8:$B$130,MATCH($B1773,'Project Pipeline'!$A$7:$A$130,0),1)</f>
        <v>20000</v>
      </c>
      <c r="G1773" s="32">
        <f>INDEX('Project Pipeline'!$B$8:$B$130,MATCH($B1773,'Project Pipeline'!$A$7:$A$130,0)+3,1)*12</f>
        <v>30000</v>
      </c>
      <c r="H1773" s="7">
        <f>(INDEX('Project Pipeline'!$B$8:$B$130,MATCH($B1773,'Project Pipeline'!$A$7:$A$130,0)+6,1)*INDEX('Project Pipeline'!$B$8:$B$130,MATCH($B1773,'Project Pipeline'!$A$7:$A$130,0)+13,1)+INDEX('Project Pipeline'!$B$8:$B$130,MATCH($B1773,'Project Pipeline'!$A$7:$A$130,0)+7,1)*(INDEX('Project Pipeline'!$B$8:$B$130,MATCH($B1773,'Project Pipeline'!$A$7:$A$130,0)+14,1)-INDEX('Project Pipeline'!$B$8:$B$130,MATCH($B1773,'Project Pipeline'!$A$7:$A$130,0)+13,1)))/INDEX('Project Pipeline'!$B$8:$B$130,MATCH($B1773,'Project Pipeline'!$A$7:$A$130,0)+14,1)</f>
        <v>0.75</v>
      </c>
      <c r="I1773" s="6">
        <f>INDEX('Project Pipeline'!$B$8:$B$130,MATCH($B1773,'Project Pipeline'!$A$7:$A$130,0)+13,1)</f>
        <v>28.691659673197091</v>
      </c>
      <c r="J1773" s="6">
        <f>INDEX('Project Pipeline'!$B$8:$B$130,MATCH($B1773,'Project Pipeline'!$A$7:$A$130,0)+14,1)</f>
        <v>60</v>
      </c>
    </row>
    <row r="1774" spans="1:10" x14ac:dyDescent="0.2">
      <c r="A1774" s="604">
        <f t="shared" si="253"/>
        <v>88</v>
      </c>
      <c r="B1774" s="604" t="s">
        <v>463</v>
      </c>
      <c r="C1774" s="2">
        <f t="shared" si="254"/>
        <v>6</v>
      </c>
      <c r="D1774" s="28" t="str">
        <f t="shared" si="249"/>
        <v>088-006</v>
      </c>
      <c r="E1774" s="604">
        <f t="shared" si="252"/>
        <v>60</v>
      </c>
      <c r="F1774" s="32">
        <f>INDEX('Project Pipeline'!$B$8:$B$130,MATCH($B1774,'Project Pipeline'!$A$7:$A$130,0),1)</f>
        <v>20000</v>
      </c>
      <c r="G1774" s="32">
        <f>INDEX('Project Pipeline'!$B$8:$B$130,MATCH($B1774,'Project Pipeline'!$A$7:$A$130,0)+3,1)*12</f>
        <v>30000</v>
      </c>
      <c r="H1774" s="7">
        <f>(INDEX('Project Pipeline'!$B$8:$B$130,MATCH($B1774,'Project Pipeline'!$A$7:$A$130,0)+6,1)*INDEX('Project Pipeline'!$B$8:$B$130,MATCH($B1774,'Project Pipeline'!$A$7:$A$130,0)+13,1)+INDEX('Project Pipeline'!$B$8:$B$130,MATCH($B1774,'Project Pipeline'!$A$7:$A$130,0)+7,1)*(INDEX('Project Pipeline'!$B$8:$B$130,MATCH($B1774,'Project Pipeline'!$A$7:$A$130,0)+14,1)-INDEX('Project Pipeline'!$B$8:$B$130,MATCH($B1774,'Project Pipeline'!$A$7:$A$130,0)+13,1)))/INDEX('Project Pipeline'!$B$8:$B$130,MATCH($B1774,'Project Pipeline'!$A$7:$A$130,0)+14,1)</f>
        <v>0.75</v>
      </c>
      <c r="I1774" s="6">
        <f>INDEX('Project Pipeline'!$B$8:$B$130,MATCH($B1774,'Project Pipeline'!$A$7:$A$130,0)+13,1)</f>
        <v>28.691659673197091</v>
      </c>
      <c r="J1774" s="6">
        <f>INDEX('Project Pipeline'!$B$8:$B$130,MATCH($B1774,'Project Pipeline'!$A$7:$A$130,0)+14,1)</f>
        <v>60</v>
      </c>
    </row>
    <row r="1775" spans="1:10" x14ac:dyDescent="0.2">
      <c r="A1775" s="604">
        <f t="shared" si="253"/>
        <v>88</v>
      </c>
      <c r="B1775" s="604" t="s">
        <v>463</v>
      </c>
      <c r="C1775" s="2">
        <f t="shared" si="254"/>
        <v>7</v>
      </c>
      <c r="D1775" s="28" t="str">
        <f t="shared" si="249"/>
        <v>088-007</v>
      </c>
      <c r="E1775" s="604">
        <f t="shared" si="252"/>
        <v>61</v>
      </c>
      <c r="F1775" s="32">
        <f>INDEX('Project Pipeline'!$B$8:$B$130,MATCH($B1775,'Project Pipeline'!$A$7:$A$130,0),1)</f>
        <v>20000</v>
      </c>
      <c r="G1775" s="32">
        <f>INDEX('Project Pipeline'!$B$8:$B$130,MATCH($B1775,'Project Pipeline'!$A$7:$A$130,0)+3,1)*12</f>
        <v>30000</v>
      </c>
      <c r="H1775" s="7">
        <f>(INDEX('Project Pipeline'!$B$8:$B$130,MATCH($B1775,'Project Pipeline'!$A$7:$A$130,0)+6,1)*INDEX('Project Pipeline'!$B$8:$B$130,MATCH($B1775,'Project Pipeline'!$A$7:$A$130,0)+13,1)+INDEX('Project Pipeline'!$B$8:$B$130,MATCH($B1775,'Project Pipeline'!$A$7:$A$130,0)+7,1)*(INDEX('Project Pipeline'!$B$8:$B$130,MATCH($B1775,'Project Pipeline'!$A$7:$A$130,0)+14,1)-INDEX('Project Pipeline'!$B$8:$B$130,MATCH($B1775,'Project Pipeline'!$A$7:$A$130,0)+13,1)))/INDEX('Project Pipeline'!$B$8:$B$130,MATCH($B1775,'Project Pipeline'!$A$7:$A$130,0)+14,1)</f>
        <v>0.75</v>
      </c>
      <c r="I1775" s="6">
        <f>INDEX('Project Pipeline'!$B$8:$B$130,MATCH($B1775,'Project Pipeline'!$A$7:$A$130,0)+13,1)</f>
        <v>28.691659673197091</v>
      </c>
      <c r="J1775" s="6">
        <f>INDEX('Project Pipeline'!$B$8:$B$130,MATCH($B1775,'Project Pipeline'!$A$7:$A$130,0)+14,1)</f>
        <v>60</v>
      </c>
    </row>
    <row r="1776" spans="1:10" x14ac:dyDescent="0.2">
      <c r="A1776" s="604">
        <f t="shared" si="253"/>
        <v>88</v>
      </c>
      <c r="B1776" s="604" t="s">
        <v>463</v>
      </c>
      <c r="C1776" s="2">
        <f t="shared" si="254"/>
        <v>8</v>
      </c>
      <c r="D1776" s="28" t="str">
        <f t="shared" si="249"/>
        <v>088-008</v>
      </c>
      <c r="E1776" s="604">
        <f t="shared" si="252"/>
        <v>61</v>
      </c>
      <c r="F1776" s="32">
        <f>INDEX('Project Pipeline'!$B$8:$B$130,MATCH($B1776,'Project Pipeline'!$A$7:$A$130,0),1)</f>
        <v>20000</v>
      </c>
      <c r="G1776" s="32">
        <f>INDEX('Project Pipeline'!$B$8:$B$130,MATCH($B1776,'Project Pipeline'!$A$7:$A$130,0)+3,1)*12</f>
        <v>30000</v>
      </c>
      <c r="H1776" s="7">
        <f>(INDEX('Project Pipeline'!$B$8:$B$130,MATCH($B1776,'Project Pipeline'!$A$7:$A$130,0)+6,1)*INDEX('Project Pipeline'!$B$8:$B$130,MATCH($B1776,'Project Pipeline'!$A$7:$A$130,0)+13,1)+INDEX('Project Pipeline'!$B$8:$B$130,MATCH($B1776,'Project Pipeline'!$A$7:$A$130,0)+7,1)*(INDEX('Project Pipeline'!$B$8:$B$130,MATCH($B1776,'Project Pipeline'!$A$7:$A$130,0)+14,1)-INDEX('Project Pipeline'!$B$8:$B$130,MATCH($B1776,'Project Pipeline'!$A$7:$A$130,0)+13,1)))/INDEX('Project Pipeline'!$B$8:$B$130,MATCH($B1776,'Project Pipeline'!$A$7:$A$130,0)+14,1)</f>
        <v>0.75</v>
      </c>
      <c r="I1776" s="6">
        <f>INDEX('Project Pipeline'!$B$8:$B$130,MATCH($B1776,'Project Pipeline'!$A$7:$A$130,0)+13,1)</f>
        <v>28.691659673197091</v>
      </c>
      <c r="J1776" s="6">
        <f>INDEX('Project Pipeline'!$B$8:$B$130,MATCH($B1776,'Project Pipeline'!$A$7:$A$130,0)+14,1)</f>
        <v>60</v>
      </c>
    </row>
    <row r="1777" spans="1:10" x14ac:dyDescent="0.2">
      <c r="A1777" s="604">
        <f t="shared" si="253"/>
        <v>88</v>
      </c>
      <c r="B1777" s="604" t="s">
        <v>464</v>
      </c>
      <c r="C1777" s="2">
        <f t="shared" si="254"/>
        <v>9</v>
      </c>
      <c r="D1777" s="28" t="str">
        <f t="shared" si="249"/>
        <v>088-009</v>
      </c>
      <c r="E1777" s="604">
        <f t="shared" si="252"/>
        <v>52</v>
      </c>
      <c r="F1777" s="32">
        <f>INDEX('Project Pipeline'!$B$8:$B$130,MATCH($B1777,'Project Pipeline'!$A$7:$A$130,0),1)</f>
        <v>10000</v>
      </c>
      <c r="G1777" s="32">
        <f>INDEX('Project Pipeline'!$B$8:$B$130,MATCH($B1777,'Project Pipeline'!$A$7:$A$130,0)+3,1)*12</f>
        <v>4800</v>
      </c>
      <c r="H1777" s="7">
        <f>(INDEX('Project Pipeline'!$B$8:$B$130,MATCH($B1777,'Project Pipeline'!$A$7:$A$130,0)+6,1)*INDEX('Project Pipeline'!$B$8:$B$130,MATCH($B1777,'Project Pipeline'!$A$7:$A$130,0)+13,1)+INDEX('Project Pipeline'!$B$8:$B$130,MATCH($B1777,'Project Pipeline'!$A$7:$A$130,0)+7,1)*(INDEX('Project Pipeline'!$B$8:$B$130,MATCH($B1777,'Project Pipeline'!$A$7:$A$130,0)+14,1)-INDEX('Project Pipeline'!$B$8:$B$130,MATCH($B1777,'Project Pipeline'!$A$7:$A$130,0)+13,1)))/INDEX('Project Pipeline'!$B$8:$B$130,MATCH($B1777,'Project Pipeline'!$A$7:$A$130,0)+14,1)</f>
        <v>0.75</v>
      </c>
      <c r="I1777" s="6">
        <f>INDEX('Project Pipeline'!$B$8:$B$130,MATCH($B1777,'Project Pipeline'!$A$7:$A$130,0)+13,1)</f>
        <v>57.680135957776329</v>
      </c>
      <c r="J1777" s="6">
        <f>INDEX('Project Pipeline'!$B$8:$B$130,MATCH($B1777,'Project Pipeline'!$A$7:$A$130,0)+14,1)</f>
        <v>60</v>
      </c>
    </row>
    <row r="1778" spans="1:10" x14ac:dyDescent="0.2">
      <c r="A1778" s="604">
        <f t="shared" si="253"/>
        <v>88</v>
      </c>
      <c r="B1778" s="604" t="s">
        <v>464</v>
      </c>
      <c r="C1778" s="2">
        <f t="shared" si="254"/>
        <v>10</v>
      </c>
      <c r="D1778" s="28" t="str">
        <f t="shared" si="249"/>
        <v>088-010</v>
      </c>
      <c r="E1778" s="604">
        <f t="shared" si="252"/>
        <v>55</v>
      </c>
      <c r="F1778" s="32">
        <f>INDEX('Project Pipeline'!$B$8:$B$130,MATCH($B1778,'Project Pipeline'!$A$7:$A$130,0),1)</f>
        <v>10000</v>
      </c>
      <c r="G1778" s="32">
        <f>INDEX('Project Pipeline'!$B$8:$B$130,MATCH($B1778,'Project Pipeline'!$A$7:$A$130,0)+3,1)*12</f>
        <v>4800</v>
      </c>
      <c r="H1778" s="7">
        <f>(INDEX('Project Pipeline'!$B$8:$B$130,MATCH($B1778,'Project Pipeline'!$A$7:$A$130,0)+6,1)*INDEX('Project Pipeline'!$B$8:$B$130,MATCH($B1778,'Project Pipeline'!$A$7:$A$130,0)+13,1)+INDEX('Project Pipeline'!$B$8:$B$130,MATCH($B1778,'Project Pipeline'!$A$7:$A$130,0)+7,1)*(INDEX('Project Pipeline'!$B$8:$B$130,MATCH($B1778,'Project Pipeline'!$A$7:$A$130,0)+14,1)-INDEX('Project Pipeline'!$B$8:$B$130,MATCH($B1778,'Project Pipeline'!$A$7:$A$130,0)+13,1)))/INDEX('Project Pipeline'!$B$8:$B$130,MATCH($B1778,'Project Pipeline'!$A$7:$A$130,0)+14,1)</f>
        <v>0.75</v>
      </c>
      <c r="I1778" s="6">
        <f>INDEX('Project Pipeline'!$B$8:$B$130,MATCH($B1778,'Project Pipeline'!$A$7:$A$130,0)+13,1)</f>
        <v>57.680135957776329</v>
      </c>
      <c r="J1778" s="6">
        <f>INDEX('Project Pipeline'!$B$8:$B$130,MATCH($B1778,'Project Pipeline'!$A$7:$A$130,0)+14,1)</f>
        <v>60</v>
      </c>
    </row>
    <row r="1779" spans="1:10" x14ac:dyDescent="0.2">
      <c r="A1779" s="604">
        <f t="shared" si="253"/>
        <v>88</v>
      </c>
      <c r="B1779" s="604" t="s">
        <v>464</v>
      </c>
      <c r="C1779" s="2">
        <f t="shared" si="254"/>
        <v>11</v>
      </c>
      <c r="D1779" s="28" t="str">
        <f t="shared" si="249"/>
        <v>088-011</v>
      </c>
      <c r="E1779" s="604">
        <f t="shared" si="252"/>
        <v>58</v>
      </c>
      <c r="F1779" s="32">
        <f>INDEX('Project Pipeline'!$B$8:$B$130,MATCH($B1779,'Project Pipeline'!$A$7:$A$130,0),1)</f>
        <v>10000</v>
      </c>
      <c r="G1779" s="32">
        <f>INDEX('Project Pipeline'!$B$8:$B$130,MATCH($B1779,'Project Pipeline'!$A$7:$A$130,0)+3,1)*12</f>
        <v>4800</v>
      </c>
      <c r="H1779" s="7">
        <f>(INDEX('Project Pipeline'!$B$8:$B$130,MATCH($B1779,'Project Pipeline'!$A$7:$A$130,0)+6,1)*INDEX('Project Pipeline'!$B$8:$B$130,MATCH($B1779,'Project Pipeline'!$A$7:$A$130,0)+13,1)+INDEX('Project Pipeline'!$B$8:$B$130,MATCH($B1779,'Project Pipeline'!$A$7:$A$130,0)+7,1)*(INDEX('Project Pipeline'!$B$8:$B$130,MATCH($B1779,'Project Pipeline'!$A$7:$A$130,0)+14,1)-INDEX('Project Pipeline'!$B$8:$B$130,MATCH($B1779,'Project Pipeline'!$A$7:$A$130,0)+13,1)))/INDEX('Project Pipeline'!$B$8:$B$130,MATCH($B1779,'Project Pipeline'!$A$7:$A$130,0)+14,1)</f>
        <v>0.75</v>
      </c>
      <c r="I1779" s="6">
        <f>INDEX('Project Pipeline'!$B$8:$B$130,MATCH($B1779,'Project Pipeline'!$A$7:$A$130,0)+13,1)</f>
        <v>57.680135957776329</v>
      </c>
      <c r="J1779" s="6">
        <f>INDEX('Project Pipeline'!$B$8:$B$130,MATCH($B1779,'Project Pipeline'!$A$7:$A$130,0)+14,1)</f>
        <v>60</v>
      </c>
    </row>
    <row r="1780" spans="1:10" x14ac:dyDescent="0.2">
      <c r="A1780" s="604">
        <f t="shared" si="253"/>
        <v>88</v>
      </c>
      <c r="B1780" s="604" t="s">
        <v>464</v>
      </c>
      <c r="C1780" s="2">
        <f t="shared" si="254"/>
        <v>12</v>
      </c>
      <c r="D1780" s="28" t="str">
        <f t="shared" si="249"/>
        <v>088-012</v>
      </c>
      <c r="E1780" s="604">
        <f t="shared" si="252"/>
        <v>61</v>
      </c>
      <c r="F1780" s="32">
        <f>INDEX('Project Pipeline'!$B$8:$B$130,MATCH($B1780,'Project Pipeline'!$A$7:$A$130,0),1)</f>
        <v>10000</v>
      </c>
      <c r="G1780" s="32">
        <f>INDEX('Project Pipeline'!$B$8:$B$130,MATCH($B1780,'Project Pipeline'!$A$7:$A$130,0)+3,1)*12</f>
        <v>4800</v>
      </c>
      <c r="H1780" s="7">
        <f>(INDEX('Project Pipeline'!$B$8:$B$130,MATCH($B1780,'Project Pipeline'!$A$7:$A$130,0)+6,1)*INDEX('Project Pipeline'!$B$8:$B$130,MATCH($B1780,'Project Pipeline'!$A$7:$A$130,0)+13,1)+INDEX('Project Pipeline'!$B$8:$B$130,MATCH($B1780,'Project Pipeline'!$A$7:$A$130,0)+7,1)*(INDEX('Project Pipeline'!$B$8:$B$130,MATCH($B1780,'Project Pipeline'!$A$7:$A$130,0)+14,1)-INDEX('Project Pipeline'!$B$8:$B$130,MATCH($B1780,'Project Pipeline'!$A$7:$A$130,0)+13,1)))/INDEX('Project Pipeline'!$B$8:$B$130,MATCH($B1780,'Project Pipeline'!$A$7:$A$130,0)+14,1)</f>
        <v>0.75</v>
      </c>
      <c r="I1780" s="6">
        <f>INDEX('Project Pipeline'!$B$8:$B$130,MATCH($B1780,'Project Pipeline'!$A$7:$A$130,0)+13,1)</f>
        <v>57.680135957776329</v>
      </c>
      <c r="J1780" s="6">
        <f>INDEX('Project Pipeline'!$B$8:$B$130,MATCH($B1780,'Project Pipeline'!$A$7:$A$130,0)+14,1)</f>
        <v>60</v>
      </c>
    </row>
    <row r="1781" spans="1:10" x14ac:dyDescent="0.2">
      <c r="A1781" s="604">
        <f t="shared" si="253"/>
        <v>88</v>
      </c>
      <c r="B1781" s="604" t="s">
        <v>14</v>
      </c>
      <c r="C1781" s="2">
        <f t="shared" si="254"/>
        <v>13</v>
      </c>
      <c r="D1781" s="28" t="str">
        <f t="shared" si="249"/>
        <v>088-013</v>
      </c>
      <c r="E1781" s="604">
        <f t="shared" si="252"/>
        <v>52</v>
      </c>
      <c r="F1781" s="32">
        <f>INDEX('Project Pipeline'!$B$8:$B$130,MATCH($B1781,'Project Pipeline'!$A$7:$A$130,0),1)</f>
        <v>2000</v>
      </c>
      <c r="G1781" s="32">
        <f>INDEX('Project Pipeline'!$B$8:$B$130,MATCH($B1781,'Project Pipeline'!$A$7:$A$130,0)+3,1)*12</f>
        <v>2400</v>
      </c>
      <c r="H1781" s="7">
        <f>(INDEX('Project Pipeline'!$B$8:$B$130,MATCH($B1781,'Project Pipeline'!$A$7:$A$130,0)+6,1)*INDEX('Project Pipeline'!$B$8:$B$130,MATCH($B1781,'Project Pipeline'!$A$7:$A$130,0)+13,1)+INDEX('Project Pipeline'!$B$8:$B$130,MATCH($B1781,'Project Pipeline'!$A$7:$A$130,0)+7,1)*(INDEX('Project Pipeline'!$B$8:$B$130,MATCH($B1781,'Project Pipeline'!$A$7:$A$130,0)+14,1)-INDEX('Project Pipeline'!$B$8:$B$130,MATCH($B1781,'Project Pipeline'!$A$7:$A$130,0)+13,1)))/INDEX('Project Pipeline'!$B$8:$B$130,MATCH($B1781,'Project Pipeline'!$A$7:$A$130,0)+14,1)</f>
        <v>0.75</v>
      </c>
      <c r="I1781" s="6">
        <f>INDEX('Project Pipeline'!$B$8:$B$130,MATCH($B1781,'Project Pipeline'!$A$7:$A$130,0)+13,1)</f>
        <v>21.124739598583997</v>
      </c>
      <c r="J1781" s="6">
        <f>INDEX('Project Pipeline'!$B$8:$B$130,MATCH($B1781,'Project Pipeline'!$A$7:$A$130,0)+14,1)</f>
        <v>60</v>
      </c>
    </row>
    <row r="1782" spans="1:10" x14ac:dyDescent="0.2">
      <c r="A1782" s="604">
        <f t="shared" si="253"/>
        <v>88</v>
      </c>
      <c r="B1782" s="604" t="s">
        <v>14</v>
      </c>
      <c r="C1782" s="2">
        <f t="shared" si="254"/>
        <v>14</v>
      </c>
      <c r="D1782" s="28" t="str">
        <f t="shared" si="249"/>
        <v>088-014</v>
      </c>
      <c r="E1782" s="604">
        <f t="shared" si="252"/>
        <v>54</v>
      </c>
      <c r="F1782" s="32">
        <f>INDEX('Project Pipeline'!$B$8:$B$130,MATCH($B1782,'Project Pipeline'!$A$7:$A$130,0),1)</f>
        <v>2000</v>
      </c>
      <c r="G1782" s="32">
        <f>INDEX('Project Pipeline'!$B$8:$B$130,MATCH($B1782,'Project Pipeline'!$A$7:$A$130,0)+3,1)*12</f>
        <v>2400</v>
      </c>
      <c r="H1782" s="7">
        <f>(INDEX('Project Pipeline'!$B$8:$B$130,MATCH($B1782,'Project Pipeline'!$A$7:$A$130,0)+6,1)*INDEX('Project Pipeline'!$B$8:$B$130,MATCH($B1782,'Project Pipeline'!$A$7:$A$130,0)+13,1)+INDEX('Project Pipeline'!$B$8:$B$130,MATCH($B1782,'Project Pipeline'!$A$7:$A$130,0)+7,1)*(INDEX('Project Pipeline'!$B$8:$B$130,MATCH($B1782,'Project Pipeline'!$A$7:$A$130,0)+14,1)-INDEX('Project Pipeline'!$B$8:$B$130,MATCH($B1782,'Project Pipeline'!$A$7:$A$130,0)+13,1)))/INDEX('Project Pipeline'!$B$8:$B$130,MATCH($B1782,'Project Pipeline'!$A$7:$A$130,0)+14,1)</f>
        <v>0.75</v>
      </c>
      <c r="I1782" s="6">
        <f>INDEX('Project Pipeline'!$B$8:$B$130,MATCH($B1782,'Project Pipeline'!$A$7:$A$130,0)+13,1)</f>
        <v>21.124739598583997</v>
      </c>
      <c r="J1782" s="6">
        <f>INDEX('Project Pipeline'!$B$8:$B$130,MATCH($B1782,'Project Pipeline'!$A$7:$A$130,0)+14,1)</f>
        <v>60</v>
      </c>
    </row>
    <row r="1783" spans="1:10" x14ac:dyDescent="0.2">
      <c r="A1783" s="604">
        <f t="shared" si="253"/>
        <v>88</v>
      </c>
      <c r="B1783" s="604" t="s">
        <v>14</v>
      </c>
      <c r="C1783" s="2">
        <f t="shared" si="254"/>
        <v>15</v>
      </c>
      <c r="D1783" s="28" t="str">
        <f t="shared" si="249"/>
        <v>088-015</v>
      </c>
      <c r="E1783" s="604">
        <f t="shared" si="252"/>
        <v>56</v>
      </c>
      <c r="F1783" s="32">
        <f>INDEX('Project Pipeline'!$B$8:$B$130,MATCH($B1783,'Project Pipeline'!$A$7:$A$130,0),1)</f>
        <v>2000</v>
      </c>
      <c r="G1783" s="32">
        <f>INDEX('Project Pipeline'!$B$8:$B$130,MATCH($B1783,'Project Pipeline'!$A$7:$A$130,0)+3,1)*12</f>
        <v>2400</v>
      </c>
      <c r="H1783" s="7">
        <f>(INDEX('Project Pipeline'!$B$8:$B$130,MATCH($B1783,'Project Pipeline'!$A$7:$A$130,0)+6,1)*INDEX('Project Pipeline'!$B$8:$B$130,MATCH($B1783,'Project Pipeline'!$A$7:$A$130,0)+13,1)+INDEX('Project Pipeline'!$B$8:$B$130,MATCH($B1783,'Project Pipeline'!$A$7:$A$130,0)+7,1)*(INDEX('Project Pipeline'!$B$8:$B$130,MATCH($B1783,'Project Pipeline'!$A$7:$A$130,0)+14,1)-INDEX('Project Pipeline'!$B$8:$B$130,MATCH($B1783,'Project Pipeline'!$A$7:$A$130,0)+13,1)))/INDEX('Project Pipeline'!$B$8:$B$130,MATCH($B1783,'Project Pipeline'!$A$7:$A$130,0)+14,1)</f>
        <v>0.75</v>
      </c>
      <c r="I1783" s="6">
        <f>INDEX('Project Pipeline'!$B$8:$B$130,MATCH($B1783,'Project Pipeline'!$A$7:$A$130,0)+13,1)</f>
        <v>21.124739598583997</v>
      </c>
      <c r="J1783" s="6">
        <f>INDEX('Project Pipeline'!$B$8:$B$130,MATCH($B1783,'Project Pipeline'!$A$7:$A$130,0)+14,1)</f>
        <v>60</v>
      </c>
    </row>
    <row r="1784" spans="1:10" x14ac:dyDescent="0.2">
      <c r="A1784" s="604">
        <f t="shared" si="253"/>
        <v>88</v>
      </c>
      <c r="B1784" s="604" t="s">
        <v>14</v>
      </c>
      <c r="C1784" s="2">
        <f t="shared" si="254"/>
        <v>16</v>
      </c>
      <c r="D1784" s="28" t="str">
        <f t="shared" si="249"/>
        <v>088-016</v>
      </c>
      <c r="E1784" s="604">
        <f t="shared" si="252"/>
        <v>58</v>
      </c>
      <c r="F1784" s="32">
        <f>INDEX('Project Pipeline'!$B$8:$B$130,MATCH($B1784,'Project Pipeline'!$A$7:$A$130,0),1)</f>
        <v>2000</v>
      </c>
      <c r="G1784" s="32">
        <f>INDEX('Project Pipeline'!$B$8:$B$130,MATCH($B1784,'Project Pipeline'!$A$7:$A$130,0)+3,1)*12</f>
        <v>2400</v>
      </c>
      <c r="H1784" s="7">
        <f>(INDEX('Project Pipeline'!$B$8:$B$130,MATCH($B1784,'Project Pipeline'!$A$7:$A$130,0)+6,1)*INDEX('Project Pipeline'!$B$8:$B$130,MATCH($B1784,'Project Pipeline'!$A$7:$A$130,0)+13,1)+INDEX('Project Pipeline'!$B$8:$B$130,MATCH($B1784,'Project Pipeline'!$A$7:$A$130,0)+7,1)*(INDEX('Project Pipeline'!$B$8:$B$130,MATCH($B1784,'Project Pipeline'!$A$7:$A$130,0)+14,1)-INDEX('Project Pipeline'!$B$8:$B$130,MATCH($B1784,'Project Pipeline'!$A$7:$A$130,0)+13,1)))/INDEX('Project Pipeline'!$B$8:$B$130,MATCH($B1784,'Project Pipeline'!$A$7:$A$130,0)+14,1)</f>
        <v>0.75</v>
      </c>
      <c r="I1784" s="6">
        <f>INDEX('Project Pipeline'!$B$8:$B$130,MATCH($B1784,'Project Pipeline'!$A$7:$A$130,0)+13,1)</f>
        <v>21.124739598583997</v>
      </c>
      <c r="J1784" s="6">
        <f>INDEX('Project Pipeline'!$B$8:$B$130,MATCH($B1784,'Project Pipeline'!$A$7:$A$130,0)+14,1)</f>
        <v>60</v>
      </c>
    </row>
    <row r="1785" spans="1:10" x14ac:dyDescent="0.2">
      <c r="A1785" s="604">
        <f t="shared" si="253"/>
        <v>88</v>
      </c>
      <c r="B1785" s="604" t="s">
        <v>14</v>
      </c>
      <c r="C1785" s="2">
        <f t="shared" si="254"/>
        <v>17</v>
      </c>
      <c r="D1785" s="28" t="str">
        <f t="shared" si="249"/>
        <v>088-017</v>
      </c>
      <c r="E1785" s="604">
        <f t="shared" si="252"/>
        <v>60</v>
      </c>
      <c r="F1785" s="32">
        <f>INDEX('Project Pipeline'!$B$8:$B$130,MATCH($B1785,'Project Pipeline'!$A$7:$A$130,0),1)</f>
        <v>2000</v>
      </c>
      <c r="G1785" s="32">
        <f>INDEX('Project Pipeline'!$B$8:$B$130,MATCH($B1785,'Project Pipeline'!$A$7:$A$130,0)+3,1)*12</f>
        <v>2400</v>
      </c>
      <c r="H1785" s="7">
        <f>(INDEX('Project Pipeline'!$B$8:$B$130,MATCH($B1785,'Project Pipeline'!$A$7:$A$130,0)+6,1)*INDEX('Project Pipeline'!$B$8:$B$130,MATCH($B1785,'Project Pipeline'!$A$7:$A$130,0)+13,1)+INDEX('Project Pipeline'!$B$8:$B$130,MATCH($B1785,'Project Pipeline'!$A$7:$A$130,0)+7,1)*(INDEX('Project Pipeline'!$B$8:$B$130,MATCH($B1785,'Project Pipeline'!$A$7:$A$130,0)+14,1)-INDEX('Project Pipeline'!$B$8:$B$130,MATCH($B1785,'Project Pipeline'!$A$7:$A$130,0)+13,1)))/INDEX('Project Pipeline'!$B$8:$B$130,MATCH($B1785,'Project Pipeline'!$A$7:$A$130,0)+14,1)</f>
        <v>0.75</v>
      </c>
      <c r="I1785" s="6">
        <f>INDEX('Project Pipeline'!$B$8:$B$130,MATCH($B1785,'Project Pipeline'!$A$7:$A$130,0)+13,1)</f>
        <v>21.124739598583997</v>
      </c>
      <c r="J1785" s="6">
        <f>INDEX('Project Pipeline'!$B$8:$B$130,MATCH($B1785,'Project Pipeline'!$A$7:$A$130,0)+14,1)</f>
        <v>60</v>
      </c>
    </row>
    <row r="1786" spans="1:10" x14ac:dyDescent="0.2">
      <c r="A1786" s="604">
        <f t="shared" si="253"/>
        <v>88</v>
      </c>
      <c r="B1786" s="604" t="s">
        <v>14</v>
      </c>
      <c r="C1786" s="2">
        <f t="shared" si="254"/>
        <v>18</v>
      </c>
      <c r="D1786" s="28" t="str">
        <f t="shared" si="249"/>
        <v>088-018</v>
      </c>
      <c r="E1786" s="604">
        <f t="shared" si="252"/>
        <v>62</v>
      </c>
      <c r="F1786" s="32">
        <f>INDEX('Project Pipeline'!$B$8:$B$130,MATCH($B1786,'Project Pipeline'!$A$7:$A$130,0),1)</f>
        <v>2000</v>
      </c>
      <c r="G1786" s="32">
        <f>INDEX('Project Pipeline'!$B$8:$B$130,MATCH($B1786,'Project Pipeline'!$A$7:$A$130,0)+3,1)*12</f>
        <v>2400</v>
      </c>
      <c r="H1786" s="7">
        <f>(INDEX('Project Pipeline'!$B$8:$B$130,MATCH($B1786,'Project Pipeline'!$A$7:$A$130,0)+6,1)*INDEX('Project Pipeline'!$B$8:$B$130,MATCH($B1786,'Project Pipeline'!$A$7:$A$130,0)+13,1)+INDEX('Project Pipeline'!$B$8:$B$130,MATCH($B1786,'Project Pipeline'!$A$7:$A$130,0)+7,1)*(INDEX('Project Pipeline'!$B$8:$B$130,MATCH($B1786,'Project Pipeline'!$A$7:$A$130,0)+14,1)-INDEX('Project Pipeline'!$B$8:$B$130,MATCH($B1786,'Project Pipeline'!$A$7:$A$130,0)+13,1)))/INDEX('Project Pipeline'!$B$8:$B$130,MATCH($B1786,'Project Pipeline'!$A$7:$A$130,0)+14,1)</f>
        <v>0.75</v>
      </c>
      <c r="I1786" s="6">
        <f>INDEX('Project Pipeline'!$B$8:$B$130,MATCH($B1786,'Project Pipeline'!$A$7:$A$130,0)+13,1)</f>
        <v>21.124739598583997</v>
      </c>
      <c r="J1786" s="6">
        <f>INDEX('Project Pipeline'!$B$8:$B$130,MATCH($B1786,'Project Pipeline'!$A$7:$A$130,0)+14,1)</f>
        <v>60</v>
      </c>
    </row>
    <row r="1787" spans="1:10" x14ac:dyDescent="0.2">
      <c r="A1787" s="604">
        <f t="shared" si="253"/>
        <v>88</v>
      </c>
      <c r="B1787" s="604" t="s">
        <v>41</v>
      </c>
      <c r="C1787" s="2">
        <f t="shared" si="254"/>
        <v>19</v>
      </c>
      <c r="D1787" s="28" t="str">
        <f t="shared" si="249"/>
        <v>088-019</v>
      </c>
      <c r="E1787" s="604">
        <f t="shared" si="252"/>
        <v>56</v>
      </c>
      <c r="F1787" s="32">
        <f>INDEX('Project Pipeline'!$B$8:$B$130,MATCH($B1787,'Project Pipeline'!$A$7:$A$130,0),1)</f>
        <v>25000</v>
      </c>
      <c r="G1787" s="32">
        <f>INDEX('Project Pipeline'!$B$8:$B$130,MATCH($B1787,'Project Pipeline'!$A$7:$A$130,0)+3,1)*12</f>
        <v>24000</v>
      </c>
      <c r="H1787" s="7">
        <f>(INDEX('Project Pipeline'!$B$8:$B$130,MATCH($B1787,'Project Pipeline'!$A$7:$A$130,0)+6,1)*INDEX('Project Pipeline'!$B$8:$B$130,MATCH($B1787,'Project Pipeline'!$A$7:$A$130,0)+13,1)+INDEX('Project Pipeline'!$B$8:$B$130,MATCH($B1787,'Project Pipeline'!$A$7:$A$130,0)+7,1)*(INDEX('Project Pipeline'!$B$8:$B$130,MATCH($B1787,'Project Pipeline'!$A$7:$A$130,0)+14,1)-INDEX('Project Pipeline'!$B$8:$B$130,MATCH($B1787,'Project Pipeline'!$A$7:$A$130,0)+13,1)))/INDEX('Project Pipeline'!$B$8:$B$130,MATCH($B1787,'Project Pipeline'!$A$7:$A$130,0)+14,1)</f>
        <v>0.74999999999999989</v>
      </c>
      <c r="I1787" s="6">
        <f>INDEX('Project Pipeline'!$B$8:$B$130,MATCH($B1787,'Project Pipeline'!$A$7:$A$130,0)+13,1)</f>
        <v>26.772988721793375</v>
      </c>
      <c r="J1787" s="6">
        <f>INDEX('Project Pipeline'!$B$8:$B$130,MATCH($B1787,'Project Pipeline'!$A$7:$A$130,0)+14,1)</f>
        <v>120</v>
      </c>
    </row>
    <row r="1788" spans="1:10" x14ac:dyDescent="0.2">
      <c r="A1788" s="604">
        <f t="shared" si="253"/>
        <v>88</v>
      </c>
      <c r="B1788" s="604" t="s">
        <v>41</v>
      </c>
      <c r="C1788" s="2">
        <f t="shared" si="254"/>
        <v>20</v>
      </c>
      <c r="D1788" s="28" t="str">
        <f t="shared" si="249"/>
        <v>088-020</v>
      </c>
      <c r="E1788" s="604">
        <f t="shared" si="252"/>
        <v>62</v>
      </c>
      <c r="F1788" s="32">
        <f>INDEX('Project Pipeline'!$B$8:$B$130,MATCH($B1788,'Project Pipeline'!$A$7:$A$130,0),1)</f>
        <v>25000</v>
      </c>
      <c r="G1788" s="32">
        <f>INDEX('Project Pipeline'!$B$8:$B$130,MATCH($B1788,'Project Pipeline'!$A$7:$A$130,0)+3,1)*12</f>
        <v>24000</v>
      </c>
      <c r="H1788" s="7">
        <f>(INDEX('Project Pipeline'!$B$8:$B$130,MATCH($B1788,'Project Pipeline'!$A$7:$A$130,0)+6,1)*INDEX('Project Pipeline'!$B$8:$B$130,MATCH($B1788,'Project Pipeline'!$A$7:$A$130,0)+13,1)+INDEX('Project Pipeline'!$B$8:$B$130,MATCH($B1788,'Project Pipeline'!$A$7:$A$130,0)+7,1)*(INDEX('Project Pipeline'!$B$8:$B$130,MATCH($B1788,'Project Pipeline'!$A$7:$A$130,0)+14,1)-INDEX('Project Pipeline'!$B$8:$B$130,MATCH($B1788,'Project Pipeline'!$A$7:$A$130,0)+13,1)))/INDEX('Project Pipeline'!$B$8:$B$130,MATCH($B1788,'Project Pipeline'!$A$7:$A$130,0)+14,1)</f>
        <v>0.74999999999999989</v>
      </c>
      <c r="I1788" s="6">
        <f>INDEX('Project Pipeline'!$B$8:$B$130,MATCH($B1788,'Project Pipeline'!$A$7:$A$130,0)+13,1)</f>
        <v>26.772988721793375</v>
      </c>
      <c r="J1788" s="6">
        <f>INDEX('Project Pipeline'!$B$8:$B$130,MATCH($B1788,'Project Pipeline'!$A$7:$A$130,0)+14,1)</f>
        <v>120</v>
      </c>
    </row>
    <row r="1789" spans="1:10" x14ac:dyDescent="0.2">
      <c r="A1789" s="604">
        <f>A1769+1</f>
        <v>89</v>
      </c>
      <c r="B1789" s="604" t="s">
        <v>15</v>
      </c>
      <c r="C1789" s="2">
        <v>1</v>
      </c>
      <c r="D1789" s="28" t="str">
        <f t="shared" si="249"/>
        <v>089-001</v>
      </c>
      <c r="E1789" s="604">
        <f t="shared" si="252"/>
        <v>50</v>
      </c>
      <c r="F1789" s="32">
        <f>INDEX('Project Pipeline'!$B$8:$B$130,MATCH($B1789,'Project Pipeline'!$A$7:$A$130,0),1)</f>
        <v>15000</v>
      </c>
      <c r="G1789" s="32">
        <f>INDEX('Project Pipeline'!$B$8:$B$130,MATCH($B1789,'Project Pipeline'!$A$7:$A$130,0)+3,1)*12</f>
        <v>6000</v>
      </c>
      <c r="H1789" s="7">
        <f>(INDEX('Project Pipeline'!$B$8:$B$130,MATCH($B1789,'Project Pipeline'!$A$7:$A$130,0)+6,1)*INDEX('Project Pipeline'!$B$8:$B$130,MATCH($B1789,'Project Pipeline'!$A$7:$A$130,0)+13,1)+INDEX('Project Pipeline'!$B$8:$B$130,MATCH($B1789,'Project Pipeline'!$A$7:$A$130,0)+7,1)*(INDEX('Project Pipeline'!$B$8:$B$130,MATCH($B1789,'Project Pipeline'!$A$7:$A$130,0)+14,1)-INDEX('Project Pipeline'!$B$8:$B$130,MATCH($B1789,'Project Pipeline'!$A$7:$A$130,0)+13,1)))/INDEX('Project Pipeline'!$B$8:$B$130,MATCH($B1789,'Project Pipeline'!$A$7:$A$130,0)+14,1)</f>
        <v>0.75</v>
      </c>
      <c r="I1789" s="6">
        <f>INDEX('Project Pipeline'!$B$8:$B$130,MATCH($B1789,'Project Pipeline'!$A$7:$A$130,0)+13,1)</f>
        <v>71.513178015521419</v>
      </c>
      <c r="J1789" s="6">
        <f>INDEX('Project Pipeline'!$B$8:$B$130,MATCH($B1789,'Project Pipeline'!$A$7:$A$130,0)+14,1)</f>
        <v>96</v>
      </c>
    </row>
    <row r="1790" spans="1:10" x14ac:dyDescent="0.2">
      <c r="A1790" s="604">
        <f t="shared" ref="A1790:A1808" si="255">A1770+1</f>
        <v>89</v>
      </c>
      <c r="B1790" s="604" t="s">
        <v>15</v>
      </c>
      <c r="C1790" s="2">
        <f t="shared" ref="C1790:C1808" si="256">C1789+1</f>
        <v>2</v>
      </c>
      <c r="D1790" s="28" t="str">
        <f t="shared" si="249"/>
        <v>089-002</v>
      </c>
      <c r="E1790" s="604">
        <f t="shared" si="252"/>
        <v>54</v>
      </c>
      <c r="F1790" s="32">
        <f>INDEX('Project Pipeline'!$B$8:$B$130,MATCH($B1790,'Project Pipeline'!$A$7:$A$130,0),1)</f>
        <v>15000</v>
      </c>
      <c r="G1790" s="32">
        <f>INDEX('Project Pipeline'!$B$8:$B$130,MATCH($B1790,'Project Pipeline'!$A$7:$A$130,0)+3,1)*12</f>
        <v>6000</v>
      </c>
      <c r="H1790" s="7">
        <f>(INDEX('Project Pipeline'!$B$8:$B$130,MATCH($B1790,'Project Pipeline'!$A$7:$A$130,0)+6,1)*INDEX('Project Pipeline'!$B$8:$B$130,MATCH($B1790,'Project Pipeline'!$A$7:$A$130,0)+13,1)+INDEX('Project Pipeline'!$B$8:$B$130,MATCH($B1790,'Project Pipeline'!$A$7:$A$130,0)+7,1)*(INDEX('Project Pipeline'!$B$8:$B$130,MATCH($B1790,'Project Pipeline'!$A$7:$A$130,0)+14,1)-INDEX('Project Pipeline'!$B$8:$B$130,MATCH($B1790,'Project Pipeline'!$A$7:$A$130,0)+13,1)))/INDEX('Project Pipeline'!$B$8:$B$130,MATCH($B1790,'Project Pipeline'!$A$7:$A$130,0)+14,1)</f>
        <v>0.75</v>
      </c>
      <c r="I1790" s="6">
        <f>INDEX('Project Pipeline'!$B$8:$B$130,MATCH($B1790,'Project Pipeline'!$A$7:$A$130,0)+13,1)</f>
        <v>71.513178015521419</v>
      </c>
      <c r="J1790" s="6">
        <f>INDEX('Project Pipeline'!$B$8:$B$130,MATCH($B1790,'Project Pipeline'!$A$7:$A$130,0)+14,1)</f>
        <v>96</v>
      </c>
    </row>
    <row r="1791" spans="1:10" x14ac:dyDescent="0.2">
      <c r="A1791" s="604">
        <f t="shared" si="255"/>
        <v>89</v>
      </c>
      <c r="B1791" s="604" t="s">
        <v>15</v>
      </c>
      <c r="C1791" s="2">
        <f t="shared" si="256"/>
        <v>3</v>
      </c>
      <c r="D1791" s="28" t="str">
        <f t="shared" si="249"/>
        <v>089-003</v>
      </c>
      <c r="E1791" s="604">
        <f t="shared" si="252"/>
        <v>57</v>
      </c>
      <c r="F1791" s="32">
        <f>INDEX('Project Pipeline'!$B$8:$B$130,MATCH($B1791,'Project Pipeline'!$A$7:$A$130,0),1)</f>
        <v>15000</v>
      </c>
      <c r="G1791" s="32">
        <f>INDEX('Project Pipeline'!$B$8:$B$130,MATCH($B1791,'Project Pipeline'!$A$7:$A$130,0)+3,1)*12</f>
        <v>6000</v>
      </c>
      <c r="H1791" s="7">
        <f>(INDEX('Project Pipeline'!$B$8:$B$130,MATCH($B1791,'Project Pipeline'!$A$7:$A$130,0)+6,1)*INDEX('Project Pipeline'!$B$8:$B$130,MATCH($B1791,'Project Pipeline'!$A$7:$A$130,0)+13,1)+INDEX('Project Pipeline'!$B$8:$B$130,MATCH($B1791,'Project Pipeline'!$A$7:$A$130,0)+7,1)*(INDEX('Project Pipeline'!$B$8:$B$130,MATCH($B1791,'Project Pipeline'!$A$7:$A$130,0)+14,1)-INDEX('Project Pipeline'!$B$8:$B$130,MATCH($B1791,'Project Pipeline'!$A$7:$A$130,0)+13,1)))/INDEX('Project Pipeline'!$B$8:$B$130,MATCH($B1791,'Project Pipeline'!$A$7:$A$130,0)+14,1)</f>
        <v>0.75</v>
      </c>
      <c r="I1791" s="6">
        <f>INDEX('Project Pipeline'!$B$8:$B$130,MATCH($B1791,'Project Pipeline'!$A$7:$A$130,0)+13,1)</f>
        <v>71.513178015521419</v>
      </c>
      <c r="J1791" s="6">
        <f>INDEX('Project Pipeline'!$B$8:$B$130,MATCH($B1791,'Project Pipeline'!$A$7:$A$130,0)+14,1)</f>
        <v>96</v>
      </c>
    </row>
    <row r="1792" spans="1:10" x14ac:dyDescent="0.2">
      <c r="A1792" s="604">
        <f t="shared" si="255"/>
        <v>89</v>
      </c>
      <c r="B1792" s="604" t="s">
        <v>15</v>
      </c>
      <c r="C1792" s="2">
        <f t="shared" si="256"/>
        <v>4</v>
      </c>
      <c r="D1792" s="28" t="str">
        <f t="shared" si="249"/>
        <v>089-004</v>
      </c>
      <c r="E1792" s="604">
        <f t="shared" si="252"/>
        <v>59</v>
      </c>
      <c r="F1792" s="32">
        <f>INDEX('Project Pipeline'!$B$8:$B$130,MATCH($B1792,'Project Pipeline'!$A$7:$A$130,0),1)</f>
        <v>15000</v>
      </c>
      <c r="G1792" s="32">
        <f>INDEX('Project Pipeline'!$B$8:$B$130,MATCH($B1792,'Project Pipeline'!$A$7:$A$130,0)+3,1)*12</f>
        <v>6000</v>
      </c>
      <c r="H1792" s="7">
        <f>(INDEX('Project Pipeline'!$B$8:$B$130,MATCH($B1792,'Project Pipeline'!$A$7:$A$130,0)+6,1)*INDEX('Project Pipeline'!$B$8:$B$130,MATCH($B1792,'Project Pipeline'!$A$7:$A$130,0)+13,1)+INDEX('Project Pipeline'!$B$8:$B$130,MATCH($B1792,'Project Pipeline'!$A$7:$A$130,0)+7,1)*(INDEX('Project Pipeline'!$B$8:$B$130,MATCH($B1792,'Project Pipeline'!$A$7:$A$130,0)+14,1)-INDEX('Project Pipeline'!$B$8:$B$130,MATCH($B1792,'Project Pipeline'!$A$7:$A$130,0)+13,1)))/INDEX('Project Pipeline'!$B$8:$B$130,MATCH($B1792,'Project Pipeline'!$A$7:$A$130,0)+14,1)</f>
        <v>0.75</v>
      </c>
      <c r="I1792" s="6">
        <f>INDEX('Project Pipeline'!$B$8:$B$130,MATCH($B1792,'Project Pipeline'!$A$7:$A$130,0)+13,1)</f>
        <v>71.513178015521419</v>
      </c>
      <c r="J1792" s="6">
        <f>INDEX('Project Pipeline'!$B$8:$B$130,MATCH($B1792,'Project Pipeline'!$A$7:$A$130,0)+14,1)</f>
        <v>96</v>
      </c>
    </row>
    <row r="1793" spans="1:10" x14ac:dyDescent="0.2">
      <c r="A1793" s="604">
        <f t="shared" si="255"/>
        <v>89</v>
      </c>
      <c r="B1793" s="604" t="s">
        <v>463</v>
      </c>
      <c r="C1793" s="2">
        <f t="shared" si="256"/>
        <v>5</v>
      </c>
      <c r="D1793" s="28" t="str">
        <f t="shared" si="249"/>
        <v>089-005</v>
      </c>
      <c r="E1793" s="604">
        <f t="shared" si="252"/>
        <v>60</v>
      </c>
      <c r="F1793" s="32">
        <f>INDEX('Project Pipeline'!$B$8:$B$130,MATCH($B1793,'Project Pipeline'!$A$7:$A$130,0),1)</f>
        <v>20000</v>
      </c>
      <c r="G1793" s="32">
        <f>INDEX('Project Pipeline'!$B$8:$B$130,MATCH($B1793,'Project Pipeline'!$A$7:$A$130,0)+3,1)*12</f>
        <v>30000</v>
      </c>
      <c r="H1793" s="7">
        <f>(INDEX('Project Pipeline'!$B$8:$B$130,MATCH($B1793,'Project Pipeline'!$A$7:$A$130,0)+6,1)*INDEX('Project Pipeline'!$B$8:$B$130,MATCH($B1793,'Project Pipeline'!$A$7:$A$130,0)+13,1)+INDEX('Project Pipeline'!$B$8:$B$130,MATCH($B1793,'Project Pipeline'!$A$7:$A$130,0)+7,1)*(INDEX('Project Pipeline'!$B$8:$B$130,MATCH($B1793,'Project Pipeline'!$A$7:$A$130,0)+14,1)-INDEX('Project Pipeline'!$B$8:$B$130,MATCH($B1793,'Project Pipeline'!$A$7:$A$130,0)+13,1)))/INDEX('Project Pipeline'!$B$8:$B$130,MATCH($B1793,'Project Pipeline'!$A$7:$A$130,0)+14,1)</f>
        <v>0.75</v>
      </c>
      <c r="I1793" s="6">
        <f>INDEX('Project Pipeline'!$B$8:$B$130,MATCH($B1793,'Project Pipeline'!$A$7:$A$130,0)+13,1)</f>
        <v>28.691659673197091</v>
      </c>
      <c r="J1793" s="6">
        <f>INDEX('Project Pipeline'!$B$8:$B$130,MATCH($B1793,'Project Pipeline'!$A$7:$A$130,0)+14,1)</f>
        <v>60</v>
      </c>
    </row>
    <row r="1794" spans="1:10" x14ac:dyDescent="0.2">
      <c r="A1794" s="604">
        <f t="shared" si="255"/>
        <v>89</v>
      </c>
      <c r="B1794" s="604" t="s">
        <v>463</v>
      </c>
      <c r="C1794" s="2">
        <f t="shared" si="256"/>
        <v>6</v>
      </c>
      <c r="D1794" s="28" t="str">
        <f t="shared" si="249"/>
        <v>089-006</v>
      </c>
      <c r="E1794" s="604">
        <f t="shared" si="252"/>
        <v>60</v>
      </c>
      <c r="F1794" s="32">
        <f>INDEX('Project Pipeline'!$B$8:$B$130,MATCH($B1794,'Project Pipeline'!$A$7:$A$130,0),1)</f>
        <v>20000</v>
      </c>
      <c r="G1794" s="32">
        <f>INDEX('Project Pipeline'!$B$8:$B$130,MATCH($B1794,'Project Pipeline'!$A$7:$A$130,0)+3,1)*12</f>
        <v>30000</v>
      </c>
      <c r="H1794" s="7">
        <f>(INDEX('Project Pipeline'!$B$8:$B$130,MATCH($B1794,'Project Pipeline'!$A$7:$A$130,0)+6,1)*INDEX('Project Pipeline'!$B$8:$B$130,MATCH($B1794,'Project Pipeline'!$A$7:$A$130,0)+13,1)+INDEX('Project Pipeline'!$B$8:$B$130,MATCH($B1794,'Project Pipeline'!$A$7:$A$130,0)+7,1)*(INDEX('Project Pipeline'!$B$8:$B$130,MATCH($B1794,'Project Pipeline'!$A$7:$A$130,0)+14,1)-INDEX('Project Pipeline'!$B$8:$B$130,MATCH($B1794,'Project Pipeline'!$A$7:$A$130,0)+13,1)))/INDEX('Project Pipeline'!$B$8:$B$130,MATCH($B1794,'Project Pipeline'!$A$7:$A$130,0)+14,1)</f>
        <v>0.75</v>
      </c>
      <c r="I1794" s="6">
        <f>INDEX('Project Pipeline'!$B$8:$B$130,MATCH($B1794,'Project Pipeline'!$A$7:$A$130,0)+13,1)</f>
        <v>28.691659673197091</v>
      </c>
      <c r="J1794" s="6">
        <f>INDEX('Project Pipeline'!$B$8:$B$130,MATCH($B1794,'Project Pipeline'!$A$7:$A$130,0)+14,1)</f>
        <v>60</v>
      </c>
    </row>
    <row r="1795" spans="1:10" x14ac:dyDescent="0.2">
      <c r="A1795" s="604">
        <f t="shared" si="255"/>
        <v>89</v>
      </c>
      <c r="B1795" s="604" t="s">
        <v>463</v>
      </c>
      <c r="C1795" s="2">
        <f t="shared" si="256"/>
        <v>7</v>
      </c>
      <c r="D1795" s="28" t="str">
        <f t="shared" si="249"/>
        <v>089-007</v>
      </c>
      <c r="E1795" s="604">
        <f t="shared" si="252"/>
        <v>61</v>
      </c>
      <c r="F1795" s="32">
        <f>INDEX('Project Pipeline'!$B$8:$B$130,MATCH($B1795,'Project Pipeline'!$A$7:$A$130,0),1)</f>
        <v>20000</v>
      </c>
      <c r="G1795" s="32">
        <f>INDEX('Project Pipeline'!$B$8:$B$130,MATCH($B1795,'Project Pipeline'!$A$7:$A$130,0)+3,1)*12</f>
        <v>30000</v>
      </c>
      <c r="H1795" s="7">
        <f>(INDEX('Project Pipeline'!$B$8:$B$130,MATCH($B1795,'Project Pipeline'!$A$7:$A$130,0)+6,1)*INDEX('Project Pipeline'!$B$8:$B$130,MATCH($B1795,'Project Pipeline'!$A$7:$A$130,0)+13,1)+INDEX('Project Pipeline'!$B$8:$B$130,MATCH($B1795,'Project Pipeline'!$A$7:$A$130,0)+7,1)*(INDEX('Project Pipeline'!$B$8:$B$130,MATCH($B1795,'Project Pipeline'!$A$7:$A$130,0)+14,1)-INDEX('Project Pipeline'!$B$8:$B$130,MATCH($B1795,'Project Pipeline'!$A$7:$A$130,0)+13,1)))/INDEX('Project Pipeline'!$B$8:$B$130,MATCH($B1795,'Project Pipeline'!$A$7:$A$130,0)+14,1)</f>
        <v>0.75</v>
      </c>
      <c r="I1795" s="6">
        <f>INDEX('Project Pipeline'!$B$8:$B$130,MATCH($B1795,'Project Pipeline'!$A$7:$A$130,0)+13,1)</f>
        <v>28.691659673197091</v>
      </c>
      <c r="J1795" s="6">
        <f>INDEX('Project Pipeline'!$B$8:$B$130,MATCH($B1795,'Project Pipeline'!$A$7:$A$130,0)+14,1)</f>
        <v>60</v>
      </c>
    </row>
    <row r="1796" spans="1:10" x14ac:dyDescent="0.2">
      <c r="A1796" s="604">
        <f t="shared" si="255"/>
        <v>89</v>
      </c>
      <c r="B1796" s="604" t="s">
        <v>463</v>
      </c>
      <c r="C1796" s="2">
        <f t="shared" si="256"/>
        <v>8</v>
      </c>
      <c r="D1796" s="28" t="str">
        <f t="shared" si="249"/>
        <v>089-008</v>
      </c>
      <c r="E1796" s="604">
        <f t="shared" si="252"/>
        <v>61</v>
      </c>
      <c r="F1796" s="32">
        <f>INDEX('Project Pipeline'!$B$8:$B$130,MATCH($B1796,'Project Pipeline'!$A$7:$A$130,0),1)</f>
        <v>20000</v>
      </c>
      <c r="G1796" s="32">
        <f>INDEX('Project Pipeline'!$B$8:$B$130,MATCH($B1796,'Project Pipeline'!$A$7:$A$130,0)+3,1)*12</f>
        <v>30000</v>
      </c>
      <c r="H1796" s="7">
        <f>(INDEX('Project Pipeline'!$B$8:$B$130,MATCH($B1796,'Project Pipeline'!$A$7:$A$130,0)+6,1)*INDEX('Project Pipeline'!$B$8:$B$130,MATCH($B1796,'Project Pipeline'!$A$7:$A$130,0)+13,1)+INDEX('Project Pipeline'!$B$8:$B$130,MATCH($B1796,'Project Pipeline'!$A$7:$A$130,0)+7,1)*(INDEX('Project Pipeline'!$B$8:$B$130,MATCH($B1796,'Project Pipeline'!$A$7:$A$130,0)+14,1)-INDEX('Project Pipeline'!$B$8:$B$130,MATCH($B1796,'Project Pipeline'!$A$7:$A$130,0)+13,1)))/INDEX('Project Pipeline'!$B$8:$B$130,MATCH($B1796,'Project Pipeline'!$A$7:$A$130,0)+14,1)</f>
        <v>0.75</v>
      </c>
      <c r="I1796" s="6">
        <f>INDEX('Project Pipeline'!$B$8:$B$130,MATCH($B1796,'Project Pipeline'!$A$7:$A$130,0)+13,1)</f>
        <v>28.691659673197091</v>
      </c>
      <c r="J1796" s="6">
        <f>INDEX('Project Pipeline'!$B$8:$B$130,MATCH($B1796,'Project Pipeline'!$A$7:$A$130,0)+14,1)</f>
        <v>60</v>
      </c>
    </row>
    <row r="1797" spans="1:10" x14ac:dyDescent="0.2">
      <c r="A1797" s="604">
        <f t="shared" si="255"/>
        <v>89</v>
      </c>
      <c r="B1797" s="604" t="s">
        <v>464</v>
      </c>
      <c r="C1797" s="2">
        <f t="shared" si="256"/>
        <v>9</v>
      </c>
      <c r="D1797" s="28" t="str">
        <f t="shared" si="249"/>
        <v>089-009</v>
      </c>
      <c r="E1797" s="604">
        <f t="shared" si="252"/>
        <v>52</v>
      </c>
      <c r="F1797" s="32">
        <f>INDEX('Project Pipeline'!$B$8:$B$130,MATCH($B1797,'Project Pipeline'!$A$7:$A$130,0),1)</f>
        <v>10000</v>
      </c>
      <c r="G1797" s="32">
        <f>INDEX('Project Pipeline'!$B$8:$B$130,MATCH($B1797,'Project Pipeline'!$A$7:$A$130,0)+3,1)*12</f>
        <v>4800</v>
      </c>
      <c r="H1797" s="7">
        <f>(INDEX('Project Pipeline'!$B$8:$B$130,MATCH($B1797,'Project Pipeline'!$A$7:$A$130,0)+6,1)*INDEX('Project Pipeline'!$B$8:$B$130,MATCH($B1797,'Project Pipeline'!$A$7:$A$130,0)+13,1)+INDEX('Project Pipeline'!$B$8:$B$130,MATCH($B1797,'Project Pipeline'!$A$7:$A$130,0)+7,1)*(INDEX('Project Pipeline'!$B$8:$B$130,MATCH($B1797,'Project Pipeline'!$A$7:$A$130,0)+14,1)-INDEX('Project Pipeline'!$B$8:$B$130,MATCH($B1797,'Project Pipeline'!$A$7:$A$130,0)+13,1)))/INDEX('Project Pipeline'!$B$8:$B$130,MATCH($B1797,'Project Pipeline'!$A$7:$A$130,0)+14,1)</f>
        <v>0.75</v>
      </c>
      <c r="I1797" s="6">
        <f>INDEX('Project Pipeline'!$B$8:$B$130,MATCH($B1797,'Project Pipeline'!$A$7:$A$130,0)+13,1)</f>
        <v>57.680135957776329</v>
      </c>
      <c r="J1797" s="6">
        <f>INDEX('Project Pipeline'!$B$8:$B$130,MATCH($B1797,'Project Pipeline'!$A$7:$A$130,0)+14,1)</f>
        <v>60</v>
      </c>
    </row>
    <row r="1798" spans="1:10" x14ac:dyDescent="0.2">
      <c r="A1798" s="604">
        <f t="shared" si="255"/>
        <v>89</v>
      </c>
      <c r="B1798" s="604" t="s">
        <v>464</v>
      </c>
      <c r="C1798" s="2">
        <f t="shared" si="256"/>
        <v>10</v>
      </c>
      <c r="D1798" s="28" t="str">
        <f t="shared" si="249"/>
        <v>089-010</v>
      </c>
      <c r="E1798" s="604">
        <f t="shared" si="252"/>
        <v>55</v>
      </c>
      <c r="F1798" s="32">
        <f>INDEX('Project Pipeline'!$B$8:$B$130,MATCH($B1798,'Project Pipeline'!$A$7:$A$130,0),1)</f>
        <v>10000</v>
      </c>
      <c r="G1798" s="32">
        <f>INDEX('Project Pipeline'!$B$8:$B$130,MATCH($B1798,'Project Pipeline'!$A$7:$A$130,0)+3,1)*12</f>
        <v>4800</v>
      </c>
      <c r="H1798" s="7">
        <f>(INDEX('Project Pipeline'!$B$8:$B$130,MATCH($B1798,'Project Pipeline'!$A$7:$A$130,0)+6,1)*INDEX('Project Pipeline'!$B$8:$B$130,MATCH($B1798,'Project Pipeline'!$A$7:$A$130,0)+13,1)+INDEX('Project Pipeline'!$B$8:$B$130,MATCH($B1798,'Project Pipeline'!$A$7:$A$130,0)+7,1)*(INDEX('Project Pipeline'!$B$8:$B$130,MATCH($B1798,'Project Pipeline'!$A$7:$A$130,0)+14,1)-INDEX('Project Pipeline'!$B$8:$B$130,MATCH($B1798,'Project Pipeline'!$A$7:$A$130,0)+13,1)))/INDEX('Project Pipeline'!$B$8:$B$130,MATCH($B1798,'Project Pipeline'!$A$7:$A$130,0)+14,1)</f>
        <v>0.75</v>
      </c>
      <c r="I1798" s="6">
        <f>INDEX('Project Pipeline'!$B$8:$B$130,MATCH($B1798,'Project Pipeline'!$A$7:$A$130,0)+13,1)</f>
        <v>57.680135957776329</v>
      </c>
      <c r="J1798" s="6">
        <f>INDEX('Project Pipeline'!$B$8:$B$130,MATCH($B1798,'Project Pipeline'!$A$7:$A$130,0)+14,1)</f>
        <v>60</v>
      </c>
    </row>
    <row r="1799" spans="1:10" x14ac:dyDescent="0.2">
      <c r="A1799" s="604">
        <f t="shared" si="255"/>
        <v>89</v>
      </c>
      <c r="B1799" s="604" t="s">
        <v>464</v>
      </c>
      <c r="C1799" s="2">
        <f t="shared" si="256"/>
        <v>11</v>
      </c>
      <c r="D1799" s="28" t="str">
        <f t="shared" si="249"/>
        <v>089-011</v>
      </c>
      <c r="E1799" s="604">
        <f t="shared" si="252"/>
        <v>58</v>
      </c>
      <c r="F1799" s="32">
        <f>INDEX('Project Pipeline'!$B$8:$B$130,MATCH($B1799,'Project Pipeline'!$A$7:$A$130,0),1)</f>
        <v>10000</v>
      </c>
      <c r="G1799" s="32">
        <f>INDEX('Project Pipeline'!$B$8:$B$130,MATCH($B1799,'Project Pipeline'!$A$7:$A$130,0)+3,1)*12</f>
        <v>4800</v>
      </c>
      <c r="H1799" s="7">
        <f>(INDEX('Project Pipeline'!$B$8:$B$130,MATCH($B1799,'Project Pipeline'!$A$7:$A$130,0)+6,1)*INDEX('Project Pipeline'!$B$8:$B$130,MATCH($B1799,'Project Pipeline'!$A$7:$A$130,0)+13,1)+INDEX('Project Pipeline'!$B$8:$B$130,MATCH($B1799,'Project Pipeline'!$A$7:$A$130,0)+7,1)*(INDEX('Project Pipeline'!$B$8:$B$130,MATCH($B1799,'Project Pipeline'!$A$7:$A$130,0)+14,1)-INDEX('Project Pipeline'!$B$8:$B$130,MATCH($B1799,'Project Pipeline'!$A$7:$A$130,0)+13,1)))/INDEX('Project Pipeline'!$B$8:$B$130,MATCH($B1799,'Project Pipeline'!$A$7:$A$130,0)+14,1)</f>
        <v>0.75</v>
      </c>
      <c r="I1799" s="6">
        <f>INDEX('Project Pipeline'!$B$8:$B$130,MATCH($B1799,'Project Pipeline'!$A$7:$A$130,0)+13,1)</f>
        <v>57.680135957776329</v>
      </c>
      <c r="J1799" s="6">
        <f>INDEX('Project Pipeline'!$B$8:$B$130,MATCH($B1799,'Project Pipeline'!$A$7:$A$130,0)+14,1)</f>
        <v>60</v>
      </c>
    </row>
    <row r="1800" spans="1:10" x14ac:dyDescent="0.2">
      <c r="A1800" s="604">
        <f t="shared" si="255"/>
        <v>89</v>
      </c>
      <c r="B1800" s="604" t="s">
        <v>464</v>
      </c>
      <c r="C1800" s="2">
        <f t="shared" si="256"/>
        <v>12</v>
      </c>
      <c r="D1800" s="28" t="str">
        <f t="shared" si="249"/>
        <v>089-012</v>
      </c>
      <c r="E1800" s="604">
        <f t="shared" si="252"/>
        <v>61</v>
      </c>
      <c r="F1800" s="32">
        <f>INDEX('Project Pipeline'!$B$8:$B$130,MATCH($B1800,'Project Pipeline'!$A$7:$A$130,0),1)</f>
        <v>10000</v>
      </c>
      <c r="G1800" s="32">
        <f>INDEX('Project Pipeline'!$B$8:$B$130,MATCH($B1800,'Project Pipeline'!$A$7:$A$130,0)+3,1)*12</f>
        <v>4800</v>
      </c>
      <c r="H1800" s="7">
        <f>(INDEX('Project Pipeline'!$B$8:$B$130,MATCH($B1800,'Project Pipeline'!$A$7:$A$130,0)+6,1)*INDEX('Project Pipeline'!$B$8:$B$130,MATCH($B1800,'Project Pipeline'!$A$7:$A$130,0)+13,1)+INDEX('Project Pipeline'!$B$8:$B$130,MATCH($B1800,'Project Pipeline'!$A$7:$A$130,0)+7,1)*(INDEX('Project Pipeline'!$B$8:$B$130,MATCH($B1800,'Project Pipeline'!$A$7:$A$130,0)+14,1)-INDEX('Project Pipeline'!$B$8:$B$130,MATCH($B1800,'Project Pipeline'!$A$7:$A$130,0)+13,1)))/INDEX('Project Pipeline'!$B$8:$B$130,MATCH($B1800,'Project Pipeline'!$A$7:$A$130,0)+14,1)</f>
        <v>0.75</v>
      </c>
      <c r="I1800" s="6">
        <f>INDEX('Project Pipeline'!$B$8:$B$130,MATCH($B1800,'Project Pipeline'!$A$7:$A$130,0)+13,1)</f>
        <v>57.680135957776329</v>
      </c>
      <c r="J1800" s="6">
        <f>INDEX('Project Pipeline'!$B$8:$B$130,MATCH($B1800,'Project Pipeline'!$A$7:$A$130,0)+14,1)</f>
        <v>60</v>
      </c>
    </row>
    <row r="1801" spans="1:10" x14ac:dyDescent="0.2">
      <c r="A1801" s="604">
        <f t="shared" si="255"/>
        <v>89</v>
      </c>
      <c r="B1801" s="604" t="s">
        <v>14</v>
      </c>
      <c r="C1801" s="2">
        <f t="shared" si="256"/>
        <v>13</v>
      </c>
      <c r="D1801" s="28" t="str">
        <f t="shared" ref="D1801:D1864" si="257">TEXT(A1801,"000")&amp;"-"&amp;TEXT(C1801,"000")</f>
        <v>089-013</v>
      </c>
      <c r="E1801" s="604">
        <f t="shared" si="252"/>
        <v>52</v>
      </c>
      <c r="F1801" s="32">
        <f>INDEX('Project Pipeline'!$B$8:$B$130,MATCH($B1801,'Project Pipeline'!$A$7:$A$130,0),1)</f>
        <v>2000</v>
      </c>
      <c r="G1801" s="32">
        <f>INDEX('Project Pipeline'!$B$8:$B$130,MATCH($B1801,'Project Pipeline'!$A$7:$A$130,0)+3,1)*12</f>
        <v>2400</v>
      </c>
      <c r="H1801" s="7">
        <f>(INDEX('Project Pipeline'!$B$8:$B$130,MATCH($B1801,'Project Pipeline'!$A$7:$A$130,0)+6,1)*INDEX('Project Pipeline'!$B$8:$B$130,MATCH($B1801,'Project Pipeline'!$A$7:$A$130,0)+13,1)+INDEX('Project Pipeline'!$B$8:$B$130,MATCH($B1801,'Project Pipeline'!$A$7:$A$130,0)+7,1)*(INDEX('Project Pipeline'!$B$8:$B$130,MATCH($B1801,'Project Pipeline'!$A$7:$A$130,0)+14,1)-INDEX('Project Pipeline'!$B$8:$B$130,MATCH($B1801,'Project Pipeline'!$A$7:$A$130,0)+13,1)))/INDEX('Project Pipeline'!$B$8:$B$130,MATCH($B1801,'Project Pipeline'!$A$7:$A$130,0)+14,1)</f>
        <v>0.75</v>
      </c>
      <c r="I1801" s="6">
        <f>INDEX('Project Pipeline'!$B$8:$B$130,MATCH($B1801,'Project Pipeline'!$A$7:$A$130,0)+13,1)</f>
        <v>21.124739598583997</v>
      </c>
      <c r="J1801" s="6">
        <f>INDEX('Project Pipeline'!$B$8:$B$130,MATCH($B1801,'Project Pipeline'!$A$7:$A$130,0)+14,1)</f>
        <v>60</v>
      </c>
    </row>
    <row r="1802" spans="1:10" x14ac:dyDescent="0.2">
      <c r="A1802" s="604">
        <f t="shared" si="255"/>
        <v>89</v>
      </c>
      <c r="B1802" s="604" t="s">
        <v>14</v>
      </c>
      <c r="C1802" s="2">
        <f t="shared" si="256"/>
        <v>14</v>
      </c>
      <c r="D1802" s="28" t="str">
        <f t="shared" si="257"/>
        <v>089-014</v>
      </c>
      <c r="E1802" s="604">
        <f t="shared" si="252"/>
        <v>54</v>
      </c>
      <c r="F1802" s="32">
        <f>INDEX('Project Pipeline'!$B$8:$B$130,MATCH($B1802,'Project Pipeline'!$A$7:$A$130,0),1)</f>
        <v>2000</v>
      </c>
      <c r="G1802" s="32">
        <f>INDEX('Project Pipeline'!$B$8:$B$130,MATCH($B1802,'Project Pipeline'!$A$7:$A$130,0)+3,1)*12</f>
        <v>2400</v>
      </c>
      <c r="H1802" s="7">
        <f>(INDEX('Project Pipeline'!$B$8:$B$130,MATCH($B1802,'Project Pipeline'!$A$7:$A$130,0)+6,1)*INDEX('Project Pipeline'!$B$8:$B$130,MATCH($B1802,'Project Pipeline'!$A$7:$A$130,0)+13,1)+INDEX('Project Pipeline'!$B$8:$B$130,MATCH($B1802,'Project Pipeline'!$A$7:$A$130,0)+7,1)*(INDEX('Project Pipeline'!$B$8:$B$130,MATCH($B1802,'Project Pipeline'!$A$7:$A$130,0)+14,1)-INDEX('Project Pipeline'!$B$8:$B$130,MATCH($B1802,'Project Pipeline'!$A$7:$A$130,0)+13,1)))/INDEX('Project Pipeline'!$B$8:$B$130,MATCH($B1802,'Project Pipeline'!$A$7:$A$130,0)+14,1)</f>
        <v>0.75</v>
      </c>
      <c r="I1802" s="6">
        <f>INDEX('Project Pipeline'!$B$8:$B$130,MATCH($B1802,'Project Pipeline'!$A$7:$A$130,0)+13,1)</f>
        <v>21.124739598583997</v>
      </c>
      <c r="J1802" s="6">
        <f>INDEX('Project Pipeline'!$B$8:$B$130,MATCH($B1802,'Project Pipeline'!$A$7:$A$130,0)+14,1)</f>
        <v>60</v>
      </c>
    </row>
    <row r="1803" spans="1:10" x14ac:dyDescent="0.2">
      <c r="A1803" s="604">
        <f t="shared" si="255"/>
        <v>89</v>
      </c>
      <c r="B1803" s="604" t="s">
        <v>14</v>
      </c>
      <c r="C1803" s="2">
        <f t="shared" si="256"/>
        <v>15</v>
      </c>
      <c r="D1803" s="28" t="str">
        <f t="shared" si="257"/>
        <v>089-015</v>
      </c>
      <c r="E1803" s="604">
        <f t="shared" si="252"/>
        <v>56</v>
      </c>
      <c r="F1803" s="32">
        <f>INDEX('Project Pipeline'!$B$8:$B$130,MATCH($B1803,'Project Pipeline'!$A$7:$A$130,0),1)</f>
        <v>2000</v>
      </c>
      <c r="G1803" s="32">
        <f>INDEX('Project Pipeline'!$B$8:$B$130,MATCH($B1803,'Project Pipeline'!$A$7:$A$130,0)+3,1)*12</f>
        <v>2400</v>
      </c>
      <c r="H1803" s="7">
        <f>(INDEX('Project Pipeline'!$B$8:$B$130,MATCH($B1803,'Project Pipeline'!$A$7:$A$130,0)+6,1)*INDEX('Project Pipeline'!$B$8:$B$130,MATCH($B1803,'Project Pipeline'!$A$7:$A$130,0)+13,1)+INDEX('Project Pipeline'!$B$8:$B$130,MATCH($B1803,'Project Pipeline'!$A$7:$A$130,0)+7,1)*(INDEX('Project Pipeline'!$B$8:$B$130,MATCH($B1803,'Project Pipeline'!$A$7:$A$130,0)+14,1)-INDEX('Project Pipeline'!$B$8:$B$130,MATCH($B1803,'Project Pipeline'!$A$7:$A$130,0)+13,1)))/INDEX('Project Pipeline'!$B$8:$B$130,MATCH($B1803,'Project Pipeline'!$A$7:$A$130,0)+14,1)</f>
        <v>0.75</v>
      </c>
      <c r="I1803" s="6">
        <f>INDEX('Project Pipeline'!$B$8:$B$130,MATCH($B1803,'Project Pipeline'!$A$7:$A$130,0)+13,1)</f>
        <v>21.124739598583997</v>
      </c>
      <c r="J1803" s="6">
        <f>INDEX('Project Pipeline'!$B$8:$B$130,MATCH($B1803,'Project Pipeline'!$A$7:$A$130,0)+14,1)</f>
        <v>60</v>
      </c>
    </row>
    <row r="1804" spans="1:10" x14ac:dyDescent="0.2">
      <c r="A1804" s="604">
        <f t="shared" si="255"/>
        <v>89</v>
      </c>
      <c r="B1804" s="604" t="s">
        <v>14</v>
      </c>
      <c r="C1804" s="2">
        <f t="shared" si="256"/>
        <v>16</v>
      </c>
      <c r="D1804" s="28" t="str">
        <f t="shared" si="257"/>
        <v>089-016</v>
      </c>
      <c r="E1804" s="604">
        <f t="shared" si="252"/>
        <v>58</v>
      </c>
      <c r="F1804" s="32">
        <f>INDEX('Project Pipeline'!$B$8:$B$130,MATCH($B1804,'Project Pipeline'!$A$7:$A$130,0),1)</f>
        <v>2000</v>
      </c>
      <c r="G1804" s="32">
        <f>INDEX('Project Pipeline'!$B$8:$B$130,MATCH($B1804,'Project Pipeline'!$A$7:$A$130,0)+3,1)*12</f>
        <v>2400</v>
      </c>
      <c r="H1804" s="7">
        <f>(INDEX('Project Pipeline'!$B$8:$B$130,MATCH($B1804,'Project Pipeline'!$A$7:$A$130,0)+6,1)*INDEX('Project Pipeline'!$B$8:$B$130,MATCH($B1804,'Project Pipeline'!$A$7:$A$130,0)+13,1)+INDEX('Project Pipeline'!$B$8:$B$130,MATCH($B1804,'Project Pipeline'!$A$7:$A$130,0)+7,1)*(INDEX('Project Pipeline'!$B$8:$B$130,MATCH($B1804,'Project Pipeline'!$A$7:$A$130,0)+14,1)-INDEX('Project Pipeline'!$B$8:$B$130,MATCH($B1804,'Project Pipeline'!$A$7:$A$130,0)+13,1)))/INDEX('Project Pipeline'!$B$8:$B$130,MATCH($B1804,'Project Pipeline'!$A$7:$A$130,0)+14,1)</f>
        <v>0.75</v>
      </c>
      <c r="I1804" s="6">
        <f>INDEX('Project Pipeline'!$B$8:$B$130,MATCH($B1804,'Project Pipeline'!$A$7:$A$130,0)+13,1)</f>
        <v>21.124739598583997</v>
      </c>
      <c r="J1804" s="6">
        <f>INDEX('Project Pipeline'!$B$8:$B$130,MATCH($B1804,'Project Pipeline'!$A$7:$A$130,0)+14,1)</f>
        <v>60</v>
      </c>
    </row>
    <row r="1805" spans="1:10" x14ac:dyDescent="0.2">
      <c r="A1805" s="604">
        <f t="shared" si="255"/>
        <v>89</v>
      </c>
      <c r="B1805" s="604" t="s">
        <v>14</v>
      </c>
      <c r="C1805" s="2">
        <f t="shared" si="256"/>
        <v>17</v>
      </c>
      <c r="D1805" s="28" t="str">
        <f t="shared" si="257"/>
        <v>089-017</v>
      </c>
      <c r="E1805" s="604">
        <f t="shared" si="252"/>
        <v>60</v>
      </c>
      <c r="F1805" s="32">
        <f>INDEX('Project Pipeline'!$B$8:$B$130,MATCH($B1805,'Project Pipeline'!$A$7:$A$130,0),1)</f>
        <v>2000</v>
      </c>
      <c r="G1805" s="32">
        <f>INDEX('Project Pipeline'!$B$8:$B$130,MATCH($B1805,'Project Pipeline'!$A$7:$A$130,0)+3,1)*12</f>
        <v>2400</v>
      </c>
      <c r="H1805" s="7">
        <f>(INDEX('Project Pipeline'!$B$8:$B$130,MATCH($B1805,'Project Pipeline'!$A$7:$A$130,0)+6,1)*INDEX('Project Pipeline'!$B$8:$B$130,MATCH($B1805,'Project Pipeline'!$A$7:$A$130,0)+13,1)+INDEX('Project Pipeline'!$B$8:$B$130,MATCH($B1805,'Project Pipeline'!$A$7:$A$130,0)+7,1)*(INDEX('Project Pipeline'!$B$8:$B$130,MATCH($B1805,'Project Pipeline'!$A$7:$A$130,0)+14,1)-INDEX('Project Pipeline'!$B$8:$B$130,MATCH($B1805,'Project Pipeline'!$A$7:$A$130,0)+13,1)))/INDEX('Project Pipeline'!$B$8:$B$130,MATCH($B1805,'Project Pipeline'!$A$7:$A$130,0)+14,1)</f>
        <v>0.75</v>
      </c>
      <c r="I1805" s="6">
        <f>INDEX('Project Pipeline'!$B$8:$B$130,MATCH($B1805,'Project Pipeline'!$A$7:$A$130,0)+13,1)</f>
        <v>21.124739598583997</v>
      </c>
      <c r="J1805" s="6">
        <f>INDEX('Project Pipeline'!$B$8:$B$130,MATCH($B1805,'Project Pipeline'!$A$7:$A$130,0)+14,1)</f>
        <v>60</v>
      </c>
    </row>
    <row r="1806" spans="1:10" x14ac:dyDescent="0.2">
      <c r="A1806" s="604">
        <f t="shared" si="255"/>
        <v>89</v>
      </c>
      <c r="B1806" s="604" t="s">
        <v>14</v>
      </c>
      <c r="C1806" s="2">
        <f t="shared" si="256"/>
        <v>18</v>
      </c>
      <c r="D1806" s="28" t="str">
        <f t="shared" si="257"/>
        <v>089-018</v>
      </c>
      <c r="E1806" s="604">
        <f t="shared" si="252"/>
        <v>62</v>
      </c>
      <c r="F1806" s="32">
        <f>INDEX('Project Pipeline'!$B$8:$B$130,MATCH($B1806,'Project Pipeline'!$A$7:$A$130,0),1)</f>
        <v>2000</v>
      </c>
      <c r="G1806" s="32">
        <f>INDEX('Project Pipeline'!$B$8:$B$130,MATCH($B1806,'Project Pipeline'!$A$7:$A$130,0)+3,1)*12</f>
        <v>2400</v>
      </c>
      <c r="H1806" s="7">
        <f>(INDEX('Project Pipeline'!$B$8:$B$130,MATCH($B1806,'Project Pipeline'!$A$7:$A$130,0)+6,1)*INDEX('Project Pipeline'!$B$8:$B$130,MATCH($B1806,'Project Pipeline'!$A$7:$A$130,0)+13,1)+INDEX('Project Pipeline'!$B$8:$B$130,MATCH($B1806,'Project Pipeline'!$A$7:$A$130,0)+7,1)*(INDEX('Project Pipeline'!$B$8:$B$130,MATCH($B1806,'Project Pipeline'!$A$7:$A$130,0)+14,1)-INDEX('Project Pipeline'!$B$8:$B$130,MATCH($B1806,'Project Pipeline'!$A$7:$A$130,0)+13,1)))/INDEX('Project Pipeline'!$B$8:$B$130,MATCH($B1806,'Project Pipeline'!$A$7:$A$130,0)+14,1)</f>
        <v>0.75</v>
      </c>
      <c r="I1806" s="6">
        <f>INDEX('Project Pipeline'!$B$8:$B$130,MATCH($B1806,'Project Pipeline'!$A$7:$A$130,0)+13,1)</f>
        <v>21.124739598583997</v>
      </c>
      <c r="J1806" s="6">
        <f>INDEX('Project Pipeline'!$B$8:$B$130,MATCH($B1806,'Project Pipeline'!$A$7:$A$130,0)+14,1)</f>
        <v>60</v>
      </c>
    </row>
    <row r="1807" spans="1:10" x14ac:dyDescent="0.2">
      <c r="A1807" s="604">
        <f t="shared" si="255"/>
        <v>89</v>
      </c>
      <c r="B1807" s="604" t="s">
        <v>41</v>
      </c>
      <c r="C1807" s="2">
        <f t="shared" si="256"/>
        <v>19</v>
      </c>
      <c r="D1807" s="28" t="str">
        <f t="shared" si="257"/>
        <v>089-019</v>
      </c>
      <c r="E1807" s="604">
        <f t="shared" si="252"/>
        <v>56</v>
      </c>
      <c r="F1807" s="32">
        <f>INDEX('Project Pipeline'!$B$8:$B$130,MATCH($B1807,'Project Pipeline'!$A$7:$A$130,0),1)</f>
        <v>25000</v>
      </c>
      <c r="G1807" s="32">
        <f>INDEX('Project Pipeline'!$B$8:$B$130,MATCH($B1807,'Project Pipeline'!$A$7:$A$130,0)+3,1)*12</f>
        <v>24000</v>
      </c>
      <c r="H1807" s="7">
        <f>(INDEX('Project Pipeline'!$B$8:$B$130,MATCH($B1807,'Project Pipeline'!$A$7:$A$130,0)+6,1)*INDEX('Project Pipeline'!$B$8:$B$130,MATCH($B1807,'Project Pipeline'!$A$7:$A$130,0)+13,1)+INDEX('Project Pipeline'!$B$8:$B$130,MATCH($B1807,'Project Pipeline'!$A$7:$A$130,0)+7,1)*(INDEX('Project Pipeline'!$B$8:$B$130,MATCH($B1807,'Project Pipeline'!$A$7:$A$130,0)+14,1)-INDEX('Project Pipeline'!$B$8:$B$130,MATCH($B1807,'Project Pipeline'!$A$7:$A$130,0)+13,1)))/INDEX('Project Pipeline'!$B$8:$B$130,MATCH($B1807,'Project Pipeline'!$A$7:$A$130,0)+14,1)</f>
        <v>0.74999999999999989</v>
      </c>
      <c r="I1807" s="6">
        <f>INDEX('Project Pipeline'!$B$8:$B$130,MATCH($B1807,'Project Pipeline'!$A$7:$A$130,0)+13,1)</f>
        <v>26.772988721793375</v>
      </c>
      <c r="J1807" s="6">
        <f>INDEX('Project Pipeline'!$B$8:$B$130,MATCH($B1807,'Project Pipeline'!$A$7:$A$130,0)+14,1)</f>
        <v>120</v>
      </c>
    </row>
    <row r="1808" spans="1:10" x14ac:dyDescent="0.2">
      <c r="A1808" s="604">
        <f t="shared" si="255"/>
        <v>89</v>
      </c>
      <c r="B1808" s="604" t="s">
        <v>41</v>
      </c>
      <c r="C1808" s="2">
        <f t="shared" si="256"/>
        <v>20</v>
      </c>
      <c r="D1808" s="28" t="str">
        <f t="shared" si="257"/>
        <v>089-020</v>
      </c>
      <c r="E1808" s="604">
        <f t="shared" si="252"/>
        <v>62</v>
      </c>
      <c r="F1808" s="32">
        <f>INDEX('Project Pipeline'!$B$8:$B$130,MATCH($B1808,'Project Pipeline'!$A$7:$A$130,0),1)</f>
        <v>25000</v>
      </c>
      <c r="G1808" s="32">
        <f>INDEX('Project Pipeline'!$B$8:$B$130,MATCH($B1808,'Project Pipeline'!$A$7:$A$130,0)+3,1)*12</f>
        <v>24000</v>
      </c>
      <c r="H1808" s="7">
        <f>(INDEX('Project Pipeline'!$B$8:$B$130,MATCH($B1808,'Project Pipeline'!$A$7:$A$130,0)+6,1)*INDEX('Project Pipeline'!$B$8:$B$130,MATCH($B1808,'Project Pipeline'!$A$7:$A$130,0)+13,1)+INDEX('Project Pipeline'!$B$8:$B$130,MATCH($B1808,'Project Pipeline'!$A$7:$A$130,0)+7,1)*(INDEX('Project Pipeline'!$B$8:$B$130,MATCH($B1808,'Project Pipeline'!$A$7:$A$130,0)+14,1)-INDEX('Project Pipeline'!$B$8:$B$130,MATCH($B1808,'Project Pipeline'!$A$7:$A$130,0)+13,1)))/INDEX('Project Pipeline'!$B$8:$B$130,MATCH($B1808,'Project Pipeline'!$A$7:$A$130,0)+14,1)</f>
        <v>0.74999999999999989</v>
      </c>
      <c r="I1808" s="6">
        <f>INDEX('Project Pipeline'!$B$8:$B$130,MATCH($B1808,'Project Pipeline'!$A$7:$A$130,0)+13,1)</f>
        <v>26.772988721793375</v>
      </c>
      <c r="J1808" s="6">
        <f>INDEX('Project Pipeline'!$B$8:$B$130,MATCH($B1808,'Project Pipeline'!$A$7:$A$130,0)+14,1)</f>
        <v>120</v>
      </c>
    </row>
    <row r="1809" spans="1:10" x14ac:dyDescent="0.2">
      <c r="A1809" s="604">
        <f>A1789+1</f>
        <v>90</v>
      </c>
      <c r="B1809" s="604" t="s">
        <v>15</v>
      </c>
      <c r="C1809" s="2">
        <v>1</v>
      </c>
      <c r="D1809" s="28" t="str">
        <f t="shared" si="257"/>
        <v>090-001</v>
      </c>
      <c r="E1809" s="604">
        <f t="shared" ref="E1809:E1828" si="258">E1789+1</f>
        <v>51</v>
      </c>
      <c r="F1809" s="32">
        <f>INDEX('Project Pipeline'!$B$8:$B$130,MATCH($B1809,'Project Pipeline'!$A$7:$A$130,0),1)</f>
        <v>15000</v>
      </c>
      <c r="G1809" s="32">
        <f>INDEX('Project Pipeline'!$B$8:$B$130,MATCH($B1809,'Project Pipeline'!$A$7:$A$130,0)+3,1)*12</f>
        <v>6000</v>
      </c>
      <c r="H1809" s="7">
        <f>(INDEX('Project Pipeline'!$B$8:$B$130,MATCH($B1809,'Project Pipeline'!$A$7:$A$130,0)+6,1)*INDEX('Project Pipeline'!$B$8:$B$130,MATCH($B1809,'Project Pipeline'!$A$7:$A$130,0)+13,1)+INDEX('Project Pipeline'!$B$8:$B$130,MATCH($B1809,'Project Pipeline'!$A$7:$A$130,0)+7,1)*(INDEX('Project Pipeline'!$B$8:$B$130,MATCH($B1809,'Project Pipeline'!$A$7:$A$130,0)+14,1)-INDEX('Project Pipeline'!$B$8:$B$130,MATCH($B1809,'Project Pipeline'!$A$7:$A$130,0)+13,1)))/INDEX('Project Pipeline'!$B$8:$B$130,MATCH($B1809,'Project Pipeline'!$A$7:$A$130,0)+14,1)</f>
        <v>0.75</v>
      </c>
      <c r="I1809" s="6">
        <f>INDEX('Project Pipeline'!$B$8:$B$130,MATCH($B1809,'Project Pipeline'!$A$7:$A$130,0)+13,1)</f>
        <v>71.513178015521419</v>
      </c>
      <c r="J1809" s="6">
        <f>INDEX('Project Pipeline'!$B$8:$B$130,MATCH($B1809,'Project Pipeline'!$A$7:$A$130,0)+14,1)</f>
        <v>96</v>
      </c>
    </row>
    <row r="1810" spans="1:10" x14ac:dyDescent="0.2">
      <c r="A1810" s="604">
        <f t="shared" ref="A1810:A1828" si="259">A1790+1</f>
        <v>90</v>
      </c>
      <c r="B1810" s="604" t="s">
        <v>15</v>
      </c>
      <c r="C1810" s="2">
        <f t="shared" ref="C1810:C1828" si="260">C1809+1</f>
        <v>2</v>
      </c>
      <c r="D1810" s="28" t="str">
        <f t="shared" si="257"/>
        <v>090-002</v>
      </c>
      <c r="E1810" s="604">
        <f t="shared" si="258"/>
        <v>55</v>
      </c>
      <c r="F1810" s="32">
        <f>INDEX('Project Pipeline'!$B$8:$B$130,MATCH($B1810,'Project Pipeline'!$A$7:$A$130,0),1)</f>
        <v>15000</v>
      </c>
      <c r="G1810" s="32">
        <f>INDEX('Project Pipeline'!$B$8:$B$130,MATCH($B1810,'Project Pipeline'!$A$7:$A$130,0)+3,1)*12</f>
        <v>6000</v>
      </c>
      <c r="H1810" s="7">
        <f>(INDEX('Project Pipeline'!$B$8:$B$130,MATCH($B1810,'Project Pipeline'!$A$7:$A$130,0)+6,1)*INDEX('Project Pipeline'!$B$8:$B$130,MATCH($B1810,'Project Pipeline'!$A$7:$A$130,0)+13,1)+INDEX('Project Pipeline'!$B$8:$B$130,MATCH($B1810,'Project Pipeline'!$A$7:$A$130,0)+7,1)*(INDEX('Project Pipeline'!$B$8:$B$130,MATCH($B1810,'Project Pipeline'!$A$7:$A$130,0)+14,1)-INDEX('Project Pipeline'!$B$8:$B$130,MATCH($B1810,'Project Pipeline'!$A$7:$A$130,0)+13,1)))/INDEX('Project Pipeline'!$B$8:$B$130,MATCH($B1810,'Project Pipeline'!$A$7:$A$130,0)+14,1)</f>
        <v>0.75</v>
      </c>
      <c r="I1810" s="6">
        <f>INDEX('Project Pipeline'!$B$8:$B$130,MATCH($B1810,'Project Pipeline'!$A$7:$A$130,0)+13,1)</f>
        <v>71.513178015521419</v>
      </c>
      <c r="J1810" s="6">
        <f>INDEX('Project Pipeline'!$B$8:$B$130,MATCH($B1810,'Project Pipeline'!$A$7:$A$130,0)+14,1)</f>
        <v>96</v>
      </c>
    </row>
    <row r="1811" spans="1:10" x14ac:dyDescent="0.2">
      <c r="A1811" s="604">
        <f t="shared" si="259"/>
        <v>90</v>
      </c>
      <c r="B1811" s="604" t="s">
        <v>15</v>
      </c>
      <c r="C1811" s="2">
        <f t="shared" si="260"/>
        <v>3</v>
      </c>
      <c r="D1811" s="28" t="str">
        <f t="shared" si="257"/>
        <v>090-003</v>
      </c>
      <c r="E1811" s="604">
        <f t="shared" si="258"/>
        <v>58</v>
      </c>
      <c r="F1811" s="32">
        <f>INDEX('Project Pipeline'!$B$8:$B$130,MATCH($B1811,'Project Pipeline'!$A$7:$A$130,0),1)</f>
        <v>15000</v>
      </c>
      <c r="G1811" s="32">
        <f>INDEX('Project Pipeline'!$B$8:$B$130,MATCH($B1811,'Project Pipeline'!$A$7:$A$130,0)+3,1)*12</f>
        <v>6000</v>
      </c>
      <c r="H1811" s="7">
        <f>(INDEX('Project Pipeline'!$B$8:$B$130,MATCH($B1811,'Project Pipeline'!$A$7:$A$130,0)+6,1)*INDEX('Project Pipeline'!$B$8:$B$130,MATCH($B1811,'Project Pipeline'!$A$7:$A$130,0)+13,1)+INDEX('Project Pipeline'!$B$8:$B$130,MATCH($B1811,'Project Pipeline'!$A$7:$A$130,0)+7,1)*(INDEX('Project Pipeline'!$B$8:$B$130,MATCH($B1811,'Project Pipeline'!$A$7:$A$130,0)+14,1)-INDEX('Project Pipeline'!$B$8:$B$130,MATCH($B1811,'Project Pipeline'!$A$7:$A$130,0)+13,1)))/INDEX('Project Pipeline'!$B$8:$B$130,MATCH($B1811,'Project Pipeline'!$A$7:$A$130,0)+14,1)</f>
        <v>0.75</v>
      </c>
      <c r="I1811" s="6">
        <f>INDEX('Project Pipeline'!$B$8:$B$130,MATCH($B1811,'Project Pipeline'!$A$7:$A$130,0)+13,1)</f>
        <v>71.513178015521419</v>
      </c>
      <c r="J1811" s="6">
        <f>INDEX('Project Pipeline'!$B$8:$B$130,MATCH($B1811,'Project Pipeline'!$A$7:$A$130,0)+14,1)</f>
        <v>96</v>
      </c>
    </row>
    <row r="1812" spans="1:10" x14ac:dyDescent="0.2">
      <c r="A1812" s="604">
        <f t="shared" si="259"/>
        <v>90</v>
      </c>
      <c r="B1812" s="604" t="s">
        <v>15</v>
      </c>
      <c r="C1812" s="2">
        <f t="shared" si="260"/>
        <v>4</v>
      </c>
      <c r="D1812" s="28" t="str">
        <f t="shared" si="257"/>
        <v>090-004</v>
      </c>
      <c r="E1812" s="604">
        <f t="shared" si="258"/>
        <v>60</v>
      </c>
      <c r="F1812" s="32">
        <f>INDEX('Project Pipeline'!$B$8:$B$130,MATCH($B1812,'Project Pipeline'!$A$7:$A$130,0),1)</f>
        <v>15000</v>
      </c>
      <c r="G1812" s="32">
        <f>INDEX('Project Pipeline'!$B$8:$B$130,MATCH($B1812,'Project Pipeline'!$A$7:$A$130,0)+3,1)*12</f>
        <v>6000</v>
      </c>
      <c r="H1812" s="7">
        <f>(INDEX('Project Pipeline'!$B$8:$B$130,MATCH($B1812,'Project Pipeline'!$A$7:$A$130,0)+6,1)*INDEX('Project Pipeline'!$B$8:$B$130,MATCH($B1812,'Project Pipeline'!$A$7:$A$130,0)+13,1)+INDEX('Project Pipeline'!$B$8:$B$130,MATCH($B1812,'Project Pipeline'!$A$7:$A$130,0)+7,1)*(INDEX('Project Pipeline'!$B$8:$B$130,MATCH($B1812,'Project Pipeline'!$A$7:$A$130,0)+14,1)-INDEX('Project Pipeline'!$B$8:$B$130,MATCH($B1812,'Project Pipeline'!$A$7:$A$130,0)+13,1)))/INDEX('Project Pipeline'!$B$8:$B$130,MATCH($B1812,'Project Pipeline'!$A$7:$A$130,0)+14,1)</f>
        <v>0.75</v>
      </c>
      <c r="I1812" s="6">
        <f>INDEX('Project Pipeline'!$B$8:$B$130,MATCH($B1812,'Project Pipeline'!$A$7:$A$130,0)+13,1)</f>
        <v>71.513178015521419</v>
      </c>
      <c r="J1812" s="6">
        <f>INDEX('Project Pipeline'!$B$8:$B$130,MATCH($B1812,'Project Pipeline'!$A$7:$A$130,0)+14,1)</f>
        <v>96</v>
      </c>
    </row>
    <row r="1813" spans="1:10" x14ac:dyDescent="0.2">
      <c r="A1813" s="604">
        <f t="shared" si="259"/>
        <v>90</v>
      </c>
      <c r="B1813" s="604" t="s">
        <v>463</v>
      </c>
      <c r="C1813" s="2">
        <f t="shared" si="260"/>
        <v>5</v>
      </c>
      <c r="D1813" s="28" t="str">
        <f t="shared" si="257"/>
        <v>090-005</v>
      </c>
      <c r="E1813" s="604">
        <f t="shared" si="258"/>
        <v>61</v>
      </c>
      <c r="F1813" s="32">
        <f>INDEX('Project Pipeline'!$B$8:$B$130,MATCH($B1813,'Project Pipeline'!$A$7:$A$130,0),1)</f>
        <v>20000</v>
      </c>
      <c r="G1813" s="32">
        <f>INDEX('Project Pipeline'!$B$8:$B$130,MATCH($B1813,'Project Pipeline'!$A$7:$A$130,0)+3,1)*12</f>
        <v>30000</v>
      </c>
      <c r="H1813" s="7">
        <f>(INDEX('Project Pipeline'!$B$8:$B$130,MATCH($B1813,'Project Pipeline'!$A$7:$A$130,0)+6,1)*INDEX('Project Pipeline'!$B$8:$B$130,MATCH($B1813,'Project Pipeline'!$A$7:$A$130,0)+13,1)+INDEX('Project Pipeline'!$B$8:$B$130,MATCH($B1813,'Project Pipeline'!$A$7:$A$130,0)+7,1)*(INDEX('Project Pipeline'!$B$8:$B$130,MATCH($B1813,'Project Pipeline'!$A$7:$A$130,0)+14,1)-INDEX('Project Pipeline'!$B$8:$B$130,MATCH($B1813,'Project Pipeline'!$A$7:$A$130,0)+13,1)))/INDEX('Project Pipeline'!$B$8:$B$130,MATCH($B1813,'Project Pipeline'!$A$7:$A$130,0)+14,1)</f>
        <v>0.75</v>
      </c>
      <c r="I1813" s="6">
        <f>INDEX('Project Pipeline'!$B$8:$B$130,MATCH($B1813,'Project Pipeline'!$A$7:$A$130,0)+13,1)</f>
        <v>28.691659673197091</v>
      </c>
      <c r="J1813" s="6">
        <f>INDEX('Project Pipeline'!$B$8:$B$130,MATCH($B1813,'Project Pipeline'!$A$7:$A$130,0)+14,1)</f>
        <v>60</v>
      </c>
    </row>
    <row r="1814" spans="1:10" x14ac:dyDescent="0.2">
      <c r="A1814" s="604">
        <f t="shared" si="259"/>
        <v>90</v>
      </c>
      <c r="B1814" s="604" t="s">
        <v>463</v>
      </c>
      <c r="C1814" s="2">
        <f t="shared" si="260"/>
        <v>6</v>
      </c>
      <c r="D1814" s="28" t="str">
        <f t="shared" si="257"/>
        <v>090-006</v>
      </c>
      <c r="E1814" s="604">
        <f t="shared" si="258"/>
        <v>61</v>
      </c>
      <c r="F1814" s="32">
        <f>INDEX('Project Pipeline'!$B$8:$B$130,MATCH($B1814,'Project Pipeline'!$A$7:$A$130,0),1)</f>
        <v>20000</v>
      </c>
      <c r="G1814" s="32">
        <f>INDEX('Project Pipeline'!$B$8:$B$130,MATCH($B1814,'Project Pipeline'!$A$7:$A$130,0)+3,1)*12</f>
        <v>30000</v>
      </c>
      <c r="H1814" s="7">
        <f>(INDEX('Project Pipeline'!$B$8:$B$130,MATCH($B1814,'Project Pipeline'!$A$7:$A$130,0)+6,1)*INDEX('Project Pipeline'!$B$8:$B$130,MATCH($B1814,'Project Pipeline'!$A$7:$A$130,0)+13,1)+INDEX('Project Pipeline'!$B$8:$B$130,MATCH($B1814,'Project Pipeline'!$A$7:$A$130,0)+7,1)*(INDEX('Project Pipeline'!$B$8:$B$130,MATCH($B1814,'Project Pipeline'!$A$7:$A$130,0)+14,1)-INDEX('Project Pipeline'!$B$8:$B$130,MATCH($B1814,'Project Pipeline'!$A$7:$A$130,0)+13,1)))/INDEX('Project Pipeline'!$B$8:$B$130,MATCH($B1814,'Project Pipeline'!$A$7:$A$130,0)+14,1)</f>
        <v>0.75</v>
      </c>
      <c r="I1814" s="6">
        <f>INDEX('Project Pipeline'!$B$8:$B$130,MATCH($B1814,'Project Pipeline'!$A$7:$A$130,0)+13,1)</f>
        <v>28.691659673197091</v>
      </c>
      <c r="J1814" s="6">
        <f>INDEX('Project Pipeline'!$B$8:$B$130,MATCH($B1814,'Project Pipeline'!$A$7:$A$130,0)+14,1)</f>
        <v>60</v>
      </c>
    </row>
    <row r="1815" spans="1:10" x14ac:dyDescent="0.2">
      <c r="A1815" s="604">
        <f t="shared" si="259"/>
        <v>90</v>
      </c>
      <c r="B1815" s="604" t="s">
        <v>463</v>
      </c>
      <c r="C1815" s="2">
        <f t="shared" si="260"/>
        <v>7</v>
      </c>
      <c r="D1815" s="28" t="str">
        <f t="shared" si="257"/>
        <v>090-007</v>
      </c>
      <c r="E1815" s="604">
        <f t="shared" si="258"/>
        <v>62</v>
      </c>
      <c r="F1815" s="32">
        <f>INDEX('Project Pipeline'!$B$8:$B$130,MATCH($B1815,'Project Pipeline'!$A$7:$A$130,0),1)</f>
        <v>20000</v>
      </c>
      <c r="G1815" s="32">
        <f>INDEX('Project Pipeline'!$B$8:$B$130,MATCH($B1815,'Project Pipeline'!$A$7:$A$130,0)+3,1)*12</f>
        <v>30000</v>
      </c>
      <c r="H1815" s="7">
        <f>(INDEX('Project Pipeline'!$B$8:$B$130,MATCH($B1815,'Project Pipeline'!$A$7:$A$130,0)+6,1)*INDEX('Project Pipeline'!$B$8:$B$130,MATCH($B1815,'Project Pipeline'!$A$7:$A$130,0)+13,1)+INDEX('Project Pipeline'!$B$8:$B$130,MATCH($B1815,'Project Pipeline'!$A$7:$A$130,0)+7,1)*(INDEX('Project Pipeline'!$B$8:$B$130,MATCH($B1815,'Project Pipeline'!$A$7:$A$130,0)+14,1)-INDEX('Project Pipeline'!$B$8:$B$130,MATCH($B1815,'Project Pipeline'!$A$7:$A$130,0)+13,1)))/INDEX('Project Pipeline'!$B$8:$B$130,MATCH($B1815,'Project Pipeline'!$A$7:$A$130,0)+14,1)</f>
        <v>0.75</v>
      </c>
      <c r="I1815" s="6">
        <f>INDEX('Project Pipeline'!$B$8:$B$130,MATCH($B1815,'Project Pipeline'!$A$7:$A$130,0)+13,1)</f>
        <v>28.691659673197091</v>
      </c>
      <c r="J1815" s="6">
        <f>INDEX('Project Pipeline'!$B$8:$B$130,MATCH($B1815,'Project Pipeline'!$A$7:$A$130,0)+14,1)</f>
        <v>60</v>
      </c>
    </row>
    <row r="1816" spans="1:10" x14ac:dyDescent="0.2">
      <c r="A1816" s="604">
        <f t="shared" si="259"/>
        <v>90</v>
      </c>
      <c r="B1816" s="604" t="s">
        <v>463</v>
      </c>
      <c r="C1816" s="2">
        <f t="shared" si="260"/>
        <v>8</v>
      </c>
      <c r="D1816" s="28" t="str">
        <f t="shared" si="257"/>
        <v>090-008</v>
      </c>
      <c r="E1816" s="604">
        <f t="shared" si="258"/>
        <v>62</v>
      </c>
      <c r="F1816" s="32">
        <f>INDEX('Project Pipeline'!$B$8:$B$130,MATCH($B1816,'Project Pipeline'!$A$7:$A$130,0),1)</f>
        <v>20000</v>
      </c>
      <c r="G1816" s="32">
        <f>INDEX('Project Pipeline'!$B$8:$B$130,MATCH($B1816,'Project Pipeline'!$A$7:$A$130,0)+3,1)*12</f>
        <v>30000</v>
      </c>
      <c r="H1816" s="7">
        <f>(INDEX('Project Pipeline'!$B$8:$B$130,MATCH($B1816,'Project Pipeline'!$A$7:$A$130,0)+6,1)*INDEX('Project Pipeline'!$B$8:$B$130,MATCH($B1816,'Project Pipeline'!$A$7:$A$130,0)+13,1)+INDEX('Project Pipeline'!$B$8:$B$130,MATCH($B1816,'Project Pipeline'!$A$7:$A$130,0)+7,1)*(INDEX('Project Pipeline'!$B$8:$B$130,MATCH($B1816,'Project Pipeline'!$A$7:$A$130,0)+14,1)-INDEX('Project Pipeline'!$B$8:$B$130,MATCH($B1816,'Project Pipeline'!$A$7:$A$130,0)+13,1)))/INDEX('Project Pipeline'!$B$8:$B$130,MATCH($B1816,'Project Pipeline'!$A$7:$A$130,0)+14,1)</f>
        <v>0.75</v>
      </c>
      <c r="I1816" s="6">
        <f>INDEX('Project Pipeline'!$B$8:$B$130,MATCH($B1816,'Project Pipeline'!$A$7:$A$130,0)+13,1)</f>
        <v>28.691659673197091</v>
      </c>
      <c r="J1816" s="6">
        <f>INDEX('Project Pipeline'!$B$8:$B$130,MATCH($B1816,'Project Pipeline'!$A$7:$A$130,0)+14,1)</f>
        <v>60</v>
      </c>
    </row>
    <row r="1817" spans="1:10" x14ac:dyDescent="0.2">
      <c r="A1817" s="604">
        <f t="shared" si="259"/>
        <v>90</v>
      </c>
      <c r="B1817" s="604" t="s">
        <v>464</v>
      </c>
      <c r="C1817" s="2">
        <f t="shared" si="260"/>
        <v>9</v>
      </c>
      <c r="D1817" s="28" t="str">
        <f t="shared" si="257"/>
        <v>090-009</v>
      </c>
      <c r="E1817" s="604">
        <f t="shared" si="258"/>
        <v>53</v>
      </c>
      <c r="F1817" s="32">
        <f>INDEX('Project Pipeline'!$B$8:$B$130,MATCH($B1817,'Project Pipeline'!$A$7:$A$130,0),1)</f>
        <v>10000</v>
      </c>
      <c r="G1817" s="32">
        <f>INDEX('Project Pipeline'!$B$8:$B$130,MATCH($B1817,'Project Pipeline'!$A$7:$A$130,0)+3,1)*12</f>
        <v>4800</v>
      </c>
      <c r="H1817" s="7">
        <f>(INDEX('Project Pipeline'!$B$8:$B$130,MATCH($B1817,'Project Pipeline'!$A$7:$A$130,0)+6,1)*INDEX('Project Pipeline'!$B$8:$B$130,MATCH($B1817,'Project Pipeline'!$A$7:$A$130,0)+13,1)+INDEX('Project Pipeline'!$B$8:$B$130,MATCH($B1817,'Project Pipeline'!$A$7:$A$130,0)+7,1)*(INDEX('Project Pipeline'!$B$8:$B$130,MATCH($B1817,'Project Pipeline'!$A$7:$A$130,0)+14,1)-INDEX('Project Pipeline'!$B$8:$B$130,MATCH($B1817,'Project Pipeline'!$A$7:$A$130,0)+13,1)))/INDEX('Project Pipeline'!$B$8:$B$130,MATCH($B1817,'Project Pipeline'!$A$7:$A$130,0)+14,1)</f>
        <v>0.75</v>
      </c>
      <c r="I1817" s="6">
        <f>INDEX('Project Pipeline'!$B$8:$B$130,MATCH($B1817,'Project Pipeline'!$A$7:$A$130,0)+13,1)</f>
        <v>57.680135957776329</v>
      </c>
      <c r="J1817" s="6">
        <f>INDEX('Project Pipeline'!$B$8:$B$130,MATCH($B1817,'Project Pipeline'!$A$7:$A$130,0)+14,1)</f>
        <v>60</v>
      </c>
    </row>
    <row r="1818" spans="1:10" x14ac:dyDescent="0.2">
      <c r="A1818" s="604">
        <f t="shared" si="259"/>
        <v>90</v>
      </c>
      <c r="B1818" s="604" t="s">
        <v>464</v>
      </c>
      <c r="C1818" s="2">
        <f t="shared" si="260"/>
        <v>10</v>
      </c>
      <c r="D1818" s="28" t="str">
        <f t="shared" si="257"/>
        <v>090-010</v>
      </c>
      <c r="E1818" s="604">
        <f t="shared" si="258"/>
        <v>56</v>
      </c>
      <c r="F1818" s="32">
        <f>INDEX('Project Pipeline'!$B$8:$B$130,MATCH($B1818,'Project Pipeline'!$A$7:$A$130,0),1)</f>
        <v>10000</v>
      </c>
      <c r="G1818" s="32">
        <f>INDEX('Project Pipeline'!$B$8:$B$130,MATCH($B1818,'Project Pipeline'!$A$7:$A$130,0)+3,1)*12</f>
        <v>4800</v>
      </c>
      <c r="H1818" s="7">
        <f>(INDEX('Project Pipeline'!$B$8:$B$130,MATCH($B1818,'Project Pipeline'!$A$7:$A$130,0)+6,1)*INDEX('Project Pipeline'!$B$8:$B$130,MATCH($B1818,'Project Pipeline'!$A$7:$A$130,0)+13,1)+INDEX('Project Pipeline'!$B$8:$B$130,MATCH($B1818,'Project Pipeline'!$A$7:$A$130,0)+7,1)*(INDEX('Project Pipeline'!$B$8:$B$130,MATCH($B1818,'Project Pipeline'!$A$7:$A$130,0)+14,1)-INDEX('Project Pipeline'!$B$8:$B$130,MATCH($B1818,'Project Pipeline'!$A$7:$A$130,0)+13,1)))/INDEX('Project Pipeline'!$B$8:$B$130,MATCH($B1818,'Project Pipeline'!$A$7:$A$130,0)+14,1)</f>
        <v>0.75</v>
      </c>
      <c r="I1818" s="6">
        <f>INDEX('Project Pipeline'!$B$8:$B$130,MATCH($B1818,'Project Pipeline'!$A$7:$A$130,0)+13,1)</f>
        <v>57.680135957776329</v>
      </c>
      <c r="J1818" s="6">
        <f>INDEX('Project Pipeline'!$B$8:$B$130,MATCH($B1818,'Project Pipeline'!$A$7:$A$130,0)+14,1)</f>
        <v>60</v>
      </c>
    </row>
    <row r="1819" spans="1:10" x14ac:dyDescent="0.2">
      <c r="A1819" s="604">
        <f t="shared" si="259"/>
        <v>90</v>
      </c>
      <c r="B1819" s="604" t="s">
        <v>464</v>
      </c>
      <c r="C1819" s="2">
        <f t="shared" si="260"/>
        <v>11</v>
      </c>
      <c r="D1819" s="28" t="str">
        <f t="shared" si="257"/>
        <v>090-011</v>
      </c>
      <c r="E1819" s="604">
        <f t="shared" si="258"/>
        <v>59</v>
      </c>
      <c r="F1819" s="32">
        <f>INDEX('Project Pipeline'!$B$8:$B$130,MATCH($B1819,'Project Pipeline'!$A$7:$A$130,0),1)</f>
        <v>10000</v>
      </c>
      <c r="G1819" s="32">
        <f>INDEX('Project Pipeline'!$B$8:$B$130,MATCH($B1819,'Project Pipeline'!$A$7:$A$130,0)+3,1)*12</f>
        <v>4800</v>
      </c>
      <c r="H1819" s="7">
        <f>(INDEX('Project Pipeline'!$B$8:$B$130,MATCH($B1819,'Project Pipeline'!$A$7:$A$130,0)+6,1)*INDEX('Project Pipeline'!$B$8:$B$130,MATCH($B1819,'Project Pipeline'!$A$7:$A$130,0)+13,1)+INDEX('Project Pipeline'!$B$8:$B$130,MATCH($B1819,'Project Pipeline'!$A$7:$A$130,0)+7,1)*(INDEX('Project Pipeline'!$B$8:$B$130,MATCH($B1819,'Project Pipeline'!$A$7:$A$130,0)+14,1)-INDEX('Project Pipeline'!$B$8:$B$130,MATCH($B1819,'Project Pipeline'!$A$7:$A$130,0)+13,1)))/INDEX('Project Pipeline'!$B$8:$B$130,MATCH($B1819,'Project Pipeline'!$A$7:$A$130,0)+14,1)</f>
        <v>0.75</v>
      </c>
      <c r="I1819" s="6">
        <f>INDEX('Project Pipeline'!$B$8:$B$130,MATCH($B1819,'Project Pipeline'!$A$7:$A$130,0)+13,1)</f>
        <v>57.680135957776329</v>
      </c>
      <c r="J1819" s="6">
        <f>INDEX('Project Pipeline'!$B$8:$B$130,MATCH($B1819,'Project Pipeline'!$A$7:$A$130,0)+14,1)</f>
        <v>60</v>
      </c>
    </row>
    <row r="1820" spans="1:10" x14ac:dyDescent="0.2">
      <c r="A1820" s="604">
        <f t="shared" si="259"/>
        <v>90</v>
      </c>
      <c r="B1820" s="604" t="s">
        <v>464</v>
      </c>
      <c r="C1820" s="2">
        <f t="shared" si="260"/>
        <v>12</v>
      </c>
      <c r="D1820" s="28" t="str">
        <f t="shared" si="257"/>
        <v>090-012</v>
      </c>
      <c r="E1820" s="604">
        <f t="shared" si="258"/>
        <v>62</v>
      </c>
      <c r="F1820" s="32">
        <f>INDEX('Project Pipeline'!$B$8:$B$130,MATCH($B1820,'Project Pipeline'!$A$7:$A$130,0),1)</f>
        <v>10000</v>
      </c>
      <c r="G1820" s="32">
        <f>INDEX('Project Pipeline'!$B$8:$B$130,MATCH($B1820,'Project Pipeline'!$A$7:$A$130,0)+3,1)*12</f>
        <v>4800</v>
      </c>
      <c r="H1820" s="7">
        <f>(INDEX('Project Pipeline'!$B$8:$B$130,MATCH($B1820,'Project Pipeline'!$A$7:$A$130,0)+6,1)*INDEX('Project Pipeline'!$B$8:$B$130,MATCH($B1820,'Project Pipeline'!$A$7:$A$130,0)+13,1)+INDEX('Project Pipeline'!$B$8:$B$130,MATCH($B1820,'Project Pipeline'!$A$7:$A$130,0)+7,1)*(INDEX('Project Pipeline'!$B$8:$B$130,MATCH($B1820,'Project Pipeline'!$A$7:$A$130,0)+14,1)-INDEX('Project Pipeline'!$B$8:$B$130,MATCH($B1820,'Project Pipeline'!$A$7:$A$130,0)+13,1)))/INDEX('Project Pipeline'!$B$8:$B$130,MATCH($B1820,'Project Pipeline'!$A$7:$A$130,0)+14,1)</f>
        <v>0.75</v>
      </c>
      <c r="I1820" s="6">
        <f>INDEX('Project Pipeline'!$B$8:$B$130,MATCH($B1820,'Project Pipeline'!$A$7:$A$130,0)+13,1)</f>
        <v>57.680135957776329</v>
      </c>
      <c r="J1820" s="6">
        <f>INDEX('Project Pipeline'!$B$8:$B$130,MATCH($B1820,'Project Pipeline'!$A$7:$A$130,0)+14,1)</f>
        <v>60</v>
      </c>
    </row>
    <row r="1821" spans="1:10" x14ac:dyDescent="0.2">
      <c r="A1821" s="604">
        <f t="shared" si="259"/>
        <v>90</v>
      </c>
      <c r="B1821" s="604" t="s">
        <v>14</v>
      </c>
      <c r="C1821" s="2">
        <f t="shared" si="260"/>
        <v>13</v>
      </c>
      <c r="D1821" s="28" t="str">
        <f t="shared" si="257"/>
        <v>090-013</v>
      </c>
      <c r="E1821" s="604">
        <f t="shared" si="258"/>
        <v>53</v>
      </c>
      <c r="F1821" s="32">
        <f>INDEX('Project Pipeline'!$B$8:$B$130,MATCH($B1821,'Project Pipeline'!$A$7:$A$130,0),1)</f>
        <v>2000</v>
      </c>
      <c r="G1821" s="32">
        <f>INDEX('Project Pipeline'!$B$8:$B$130,MATCH($B1821,'Project Pipeline'!$A$7:$A$130,0)+3,1)*12</f>
        <v>2400</v>
      </c>
      <c r="H1821" s="7">
        <f>(INDEX('Project Pipeline'!$B$8:$B$130,MATCH($B1821,'Project Pipeline'!$A$7:$A$130,0)+6,1)*INDEX('Project Pipeline'!$B$8:$B$130,MATCH($B1821,'Project Pipeline'!$A$7:$A$130,0)+13,1)+INDEX('Project Pipeline'!$B$8:$B$130,MATCH($B1821,'Project Pipeline'!$A$7:$A$130,0)+7,1)*(INDEX('Project Pipeline'!$B$8:$B$130,MATCH($B1821,'Project Pipeline'!$A$7:$A$130,0)+14,1)-INDEX('Project Pipeline'!$B$8:$B$130,MATCH($B1821,'Project Pipeline'!$A$7:$A$130,0)+13,1)))/INDEX('Project Pipeline'!$B$8:$B$130,MATCH($B1821,'Project Pipeline'!$A$7:$A$130,0)+14,1)</f>
        <v>0.75</v>
      </c>
      <c r="I1821" s="6">
        <f>INDEX('Project Pipeline'!$B$8:$B$130,MATCH($B1821,'Project Pipeline'!$A$7:$A$130,0)+13,1)</f>
        <v>21.124739598583997</v>
      </c>
      <c r="J1821" s="6">
        <f>INDEX('Project Pipeline'!$B$8:$B$130,MATCH($B1821,'Project Pipeline'!$A$7:$A$130,0)+14,1)</f>
        <v>60</v>
      </c>
    </row>
    <row r="1822" spans="1:10" x14ac:dyDescent="0.2">
      <c r="A1822" s="604">
        <f t="shared" si="259"/>
        <v>90</v>
      </c>
      <c r="B1822" s="604" t="s">
        <v>14</v>
      </c>
      <c r="C1822" s="2">
        <f t="shared" si="260"/>
        <v>14</v>
      </c>
      <c r="D1822" s="28" t="str">
        <f t="shared" si="257"/>
        <v>090-014</v>
      </c>
      <c r="E1822" s="604">
        <f t="shared" si="258"/>
        <v>55</v>
      </c>
      <c r="F1822" s="32">
        <f>INDEX('Project Pipeline'!$B$8:$B$130,MATCH($B1822,'Project Pipeline'!$A$7:$A$130,0),1)</f>
        <v>2000</v>
      </c>
      <c r="G1822" s="32">
        <f>INDEX('Project Pipeline'!$B$8:$B$130,MATCH($B1822,'Project Pipeline'!$A$7:$A$130,0)+3,1)*12</f>
        <v>2400</v>
      </c>
      <c r="H1822" s="7">
        <f>(INDEX('Project Pipeline'!$B$8:$B$130,MATCH($B1822,'Project Pipeline'!$A$7:$A$130,0)+6,1)*INDEX('Project Pipeline'!$B$8:$B$130,MATCH($B1822,'Project Pipeline'!$A$7:$A$130,0)+13,1)+INDEX('Project Pipeline'!$B$8:$B$130,MATCH($B1822,'Project Pipeline'!$A$7:$A$130,0)+7,1)*(INDEX('Project Pipeline'!$B$8:$B$130,MATCH($B1822,'Project Pipeline'!$A$7:$A$130,0)+14,1)-INDEX('Project Pipeline'!$B$8:$B$130,MATCH($B1822,'Project Pipeline'!$A$7:$A$130,0)+13,1)))/INDEX('Project Pipeline'!$B$8:$B$130,MATCH($B1822,'Project Pipeline'!$A$7:$A$130,0)+14,1)</f>
        <v>0.75</v>
      </c>
      <c r="I1822" s="6">
        <f>INDEX('Project Pipeline'!$B$8:$B$130,MATCH($B1822,'Project Pipeline'!$A$7:$A$130,0)+13,1)</f>
        <v>21.124739598583997</v>
      </c>
      <c r="J1822" s="6">
        <f>INDEX('Project Pipeline'!$B$8:$B$130,MATCH($B1822,'Project Pipeline'!$A$7:$A$130,0)+14,1)</f>
        <v>60</v>
      </c>
    </row>
    <row r="1823" spans="1:10" x14ac:dyDescent="0.2">
      <c r="A1823" s="604">
        <f t="shared" si="259"/>
        <v>90</v>
      </c>
      <c r="B1823" s="604" t="s">
        <v>14</v>
      </c>
      <c r="C1823" s="2">
        <f t="shared" si="260"/>
        <v>15</v>
      </c>
      <c r="D1823" s="28" t="str">
        <f t="shared" si="257"/>
        <v>090-015</v>
      </c>
      <c r="E1823" s="604">
        <f t="shared" si="258"/>
        <v>57</v>
      </c>
      <c r="F1823" s="32">
        <f>INDEX('Project Pipeline'!$B$8:$B$130,MATCH($B1823,'Project Pipeline'!$A$7:$A$130,0),1)</f>
        <v>2000</v>
      </c>
      <c r="G1823" s="32">
        <f>INDEX('Project Pipeline'!$B$8:$B$130,MATCH($B1823,'Project Pipeline'!$A$7:$A$130,0)+3,1)*12</f>
        <v>2400</v>
      </c>
      <c r="H1823" s="7">
        <f>(INDEX('Project Pipeline'!$B$8:$B$130,MATCH($B1823,'Project Pipeline'!$A$7:$A$130,0)+6,1)*INDEX('Project Pipeline'!$B$8:$B$130,MATCH($B1823,'Project Pipeline'!$A$7:$A$130,0)+13,1)+INDEX('Project Pipeline'!$B$8:$B$130,MATCH($B1823,'Project Pipeline'!$A$7:$A$130,0)+7,1)*(INDEX('Project Pipeline'!$B$8:$B$130,MATCH($B1823,'Project Pipeline'!$A$7:$A$130,0)+14,1)-INDEX('Project Pipeline'!$B$8:$B$130,MATCH($B1823,'Project Pipeline'!$A$7:$A$130,0)+13,1)))/INDEX('Project Pipeline'!$B$8:$B$130,MATCH($B1823,'Project Pipeline'!$A$7:$A$130,0)+14,1)</f>
        <v>0.75</v>
      </c>
      <c r="I1823" s="6">
        <f>INDEX('Project Pipeline'!$B$8:$B$130,MATCH($B1823,'Project Pipeline'!$A$7:$A$130,0)+13,1)</f>
        <v>21.124739598583997</v>
      </c>
      <c r="J1823" s="6">
        <f>INDEX('Project Pipeline'!$B$8:$B$130,MATCH($B1823,'Project Pipeline'!$A$7:$A$130,0)+14,1)</f>
        <v>60</v>
      </c>
    </row>
    <row r="1824" spans="1:10" x14ac:dyDescent="0.2">
      <c r="A1824" s="604">
        <f t="shared" si="259"/>
        <v>90</v>
      </c>
      <c r="B1824" s="604" t="s">
        <v>14</v>
      </c>
      <c r="C1824" s="2">
        <f t="shared" si="260"/>
        <v>16</v>
      </c>
      <c r="D1824" s="28" t="str">
        <f t="shared" si="257"/>
        <v>090-016</v>
      </c>
      <c r="E1824" s="604">
        <f t="shared" si="258"/>
        <v>59</v>
      </c>
      <c r="F1824" s="32">
        <f>INDEX('Project Pipeline'!$B$8:$B$130,MATCH($B1824,'Project Pipeline'!$A$7:$A$130,0),1)</f>
        <v>2000</v>
      </c>
      <c r="G1824" s="32">
        <f>INDEX('Project Pipeline'!$B$8:$B$130,MATCH($B1824,'Project Pipeline'!$A$7:$A$130,0)+3,1)*12</f>
        <v>2400</v>
      </c>
      <c r="H1824" s="7">
        <f>(INDEX('Project Pipeline'!$B$8:$B$130,MATCH($B1824,'Project Pipeline'!$A$7:$A$130,0)+6,1)*INDEX('Project Pipeline'!$B$8:$B$130,MATCH($B1824,'Project Pipeline'!$A$7:$A$130,0)+13,1)+INDEX('Project Pipeline'!$B$8:$B$130,MATCH($B1824,'Project Pipeline'!$A$7:$A$130,0)+7,1)*(INDEX('Project Pipeline'!$B$8:$B$130,MATCH($B1824,'Project Pipeline'!$A$7:$A$130,0)+14,1)-INDEX('Project Pipeline'!$B$8:$B$130,MATCH($B1824,'Project Pipeline'!$A$7:$A$130,0)+13,1)))/INDEX('Project Pipeline'!$B$8:$B$130,MATCH($B1824,'Project Pipeline'!$A$7:$A$130,0)+14,1)</f>
        <v>0.75</v>
      </c>
      <c r="I1824" s="6">
        <f>INDEX('Project Pipeline'!$B$8:$B$130,MATCH($B1824,'Project Pipeline'!$A$7:$A$130,0)+13,1)</f>
        <v>21.124739598583997</v>
      </c>
      <c r="J1824" s="6">
        <f>INDEX('Project Pipeline'!$B$8:$B$130,MATCH($B1824,'Project Pipeline'!$A$7:$A$130,0)+14,1)</f>
        <v>60</v>
      </c>
    </row>
    <row r="1825" spans="1:10" x14ac:dyDescent="0.2">
      <c r="A1825" s="604">
        <f t="shared" si="259"/>
        <v>90</v>
      </c>
      <c r="B1825" s="604" t="s">
        <v>14</v>
      </c>
      <c r="C1825" s="2">
        <f t="shared" si="260"/>
        <v>17</v>
      </c>
      <c r="D1825" s="28" t="str">
        <f t="shared" si="257"/>
        <v>090-017</v>
      </c>
      <c r="E1825" s="604">
        <f t="shared" si="258"/>
        <v>61</v>
      </c>
      <c r="F1825" s="32">
        <f>INDEX('Project Pipeline'!$B$8:$B$130,MATCH($B1825,'Project Pipeline'!$A$7:$A$130,0),1)</f>
        <v>2000</v>
      </c>
      <c r="G1825" s="32">
        <f>INDEX('Project Pipeline'!$B$8:$B$130,MATCH($B1825,'Project Pipeline'!$A$7:$A$130,0)+3,1)*12</f>
        <v>2400</v>
      </c>
      <c r="H1825" s="7">
        <f>(INDEX('Project Pipeline'!$B$8:$B$130,MATCH($B1825,'Project Pipeline'!$A$7:$A$130,0)+6,1)*INDEX('Project Pipeline'!$B$8:$B$130,MATCH($B1825,'Project Pipeline'!$A$7:$A$130,0)+13,1)+INDEX('Project Pipeline'!$B$8:$B$130,MATCH($B1825,'Project Pipeline'!$A$7:$A$130,0)+7,1)*(INDEX('Project Pipeline'!$B$8:$B$130,MATCH($B1825,'Project Pipeline'!$A$7:$A$130,0)+14,1)-INDEX('Project Pipeline'!$B$8:$B$130,MATCH($B1825,'Project Pipeline'!$A$7:$A$130,0)+13,1)))/INDEX('Project Pipeline'!$B$8:$B$130,MATCH($B1825,'Project Pipeline'!$A$7:$A$130,0)+14,1)</f>
        <v>0.75</v>
      </c>
      <c r="I1825" s="6">
        <f>INDEX('Project Pipeline'!$B$8:$B$130,MATCH($B1825,'Project Pipeline'!$A$7:$A$130,0)+13,1)</f>
        <v>21.124739598583997</v>
      </c>
      <c r="J1825" s="6">
        <f>INDEX('Project Pipeline'!$B$8:$B$130,MATCH($B1825,'Project Pipeline'!$A$7:$A$130,0)+14,1)</f>
        <v>60</v>
      </c>
    </row>
    <row r="1826" spans="1:10" x14ac:dyDescent="0.2">
      <c r="A1826" s="604">
        <f t="shared" si="259"/>
        <v>90</v>
      </c>
      <c r="B1826" s="604" t="s">
        <v>14</v>
      </c>
      <c r="C1826" s="2">
        <f t="shared" si="260"/>
        <v>18</v>
      </c>
      <c r="D1826" s="28" t="str">
        <f t="shared" si="257"/>
        <v>090-018</v>
      </c>
      <c r="E1826" s="604">
        <f t="shared" si="258"/>
        <v>63</v>
      </c>
      <c r="F1826" s="32">
        <f>INDEX('Project Pipeline'!$B$8:$B$130,MATCH($B1826,'Project Pipeline'!$A$7:$A$130,0),1)</f>
        <v>2000</v>
      </c>
      <c r="G1826" s="32">
        <f>INDEX('Project Pipeline'!$B$8:$B$130,MATCH($B1826,'Project Pipeline'!$A$7:$A$130,0)+3,1)*12</f>
        <v>2400</v>
      </c>
      <c r="H1826" s="7">
        <f>(INDEX('Project Pipeline'!$B$8:$B$130,MATCH($B1826,'Project Pipeline'!$A$7:$A$130,0)+6,1)*INDEX('Project Pipeline'!$B$8:$B$130,MATCH($B1826,'Project Pipeline'!$A$7:$A$130,0)+13,1)+INDEX('Project Pipeline'!$B$8:$B$130,MATCH($B1826,'Project Pipeline'!$A$7:$A$130,0)+7,1)*(INDEX('Project Pipeline'!$B$8:$B$130,MATCH($B1826,'Project Pipeline'!$A$7:$A$130,0)+14,1)-INDEX('Project Pipeline'!$B$8:$B$130,MATCH($B1826,'Project Pipeline'!$A$7:$A$130,0)+13,1)))/INDEX('Project Pipeline'!$B$8:$B$130,MATCH($B1826,'Project Pipeline'!$A$7:$A$130,0)+14,1)</f>
        <v>0.75</v>
      </c>
      <c r="I1826" s="6">
        <f>INDEX('Project Pipeline'!$B$8:$B$130,MATCH($B1826,'Project Pipeline'!$A$7:$A$130,0)+13,1)</f>
        <v>21.124739598583997</v>
      </c>
      <c r="J1826" s="6">
        <f>INDEX('Project Pipeline'!$B$8:$B$130,MATCH($B1826,'Project Pipeline'!$A$7:$A$130,0)+14,1)</f>
        <v>60</v>
      </c>
    </row>
    <row r="1827" spans="1:10" x14ac:dyDescent="0.2">
      <c r="A1827" s="604">
        <f t="shared" si="259"/>
        <v>90</v>
      </c>
      <c r="B1827" s="604" t="s">
        <v>41</v>
      </c>
      <c r="C1827" s="2">
        <f t="shared" si="260"/>
        <v>19</v>
      </c>
      <c r="D1827" s="28" t="str">
        <f t="shared" si="257"/>
        <v>090-019</v>
      </c>
      <c r="E1827" s="604">
        <f t="shared" si="258"/>
        <v>57</v>
      </c>
      <c r="F1827" s="32">
        <f>INDEX('Project Pipeline'!$B$8:$B$130,MATCH($B1827,'Project Pipeline'!$A$7:$A$130,0),1)</f>
        <v>25000</v>
      </c>
      <c r="G1827" s="32">
        <f>INDEX('Project Pipeline'!$B$8:$B$130,MATCH($B1827,'Project Pipeline'!$A$7:$A$130,0)+3,1)*12</f>
        <v>24000</v>
      </c>
      <c r="H1827" s="7">
        <f>(INDEX('Project Pipeline'!$B$8:$B$130,MATCH($B1827,'Project Pipeline'!$A$7:$A$130,0)+6,1)*INDEX('Project Pipeline'!$B$8:$B$130,MATCH($B1827,'Project Pipeline'!$A$7:$A$130,0)+13,1)+INDEX('Project Pipeline'!$B$8:$B$130,MATCH($B1827,'Project Pipeline'!$A$7:$A$130,0)+7,1)*(INDEX('Project Pipeline'!$B$8:$B$130,MATCH($B1827,'Project Pipeline'!$A$7:$A$130,0)+14,1)-INDEX('Project Pipeline'!$B$8:$B$130,MATCH($B1827,'Project Pipeline'!$A$7:$A$130,0)+13,1)))/INDEX('Project Pipeline'!$B$8:$B$130,MATCH($B1827,'Project Pipeline'!$A$7:$A$130,0)+14,1)</f>
        <v>0.74999999999999989</v>
      </c>
      <c r="I1827" s="6">
        <f>INDEX('Project Pipeline'!$B$8:$B$130,MATCH($B1827,'Project Pipeline'!$A$7:$A$130,0)+13,1)</f>
        <v>26.772988721793375</v>
      </c>
      <c r="J1827" s="6">
        <f>INDEX('Project Pipeline'!$B$8:$B$130,MATCH($B1827,'Project Pipeline'!$A$7:$A$130,0)+14,1)</f>
        <v>120</v>
      </c>
    </row>
    <row r="1828" spans="1:10" x14ac:dyDescent="0.2">
      <c r="A1828" s="604">
        <f t="shared" si="259"/>
        <v>90</v>
      </c>
      <c r="B1828" s="604" t="s">
        <v>41</v>
      </c>
      <c r="C1828" s="2">
        <f t="shared" si="260"/>
        <v>20</v>
      </c>
      <c r="D1828" s="28" t="str">
        <f t="shared" si="257"/>
        <v>090-020</v>
      </c>
      <c r="E1828" s="604">
        <f t="shared" si="258"/>
        <v>63</v>
      </c>
      <c r="F1828" s="32">
        <f>INDEX('Project Pipeline'!$B$8:$B$130,MATCH($B1828,'Project Pipeline'!$A$7:$A$130,0),1)</f>
        <v>25000</v>
      </c>
      <c r="G1828" s="32">
        <f>INDEX('Project Pipeline'!$B$8:$B$130,MATCH($B1828,'Project Pipeline'!$A$7:$A$130,0)+3,1)*12</f>
        <v>24000</v>
      </c>
      <c r="H1828" s="7">
        <f>(INDEX('Project Pipeline'!$B$8:$B$130,MATCH($B1828,'Project Pipeline'!$A$7:$A$130,0)+6,1)*INDEX('Project Pipeline'!$B$8:$B$130,MATCH($B1828,'Project Pipeline'!$A$7:$A$130,0)+13,1)+INDEX('Project Pipeline'!$B$8:$B$130,MATCH($B1828,'Project Pipeline'!$A$7:$A$130,0)+7,1)*(INDEX('Project Pipeline'!$B$8:$B$130,MATCH($B1828,'Project Pipeline'!$A$7:$A$130,0)+14,1)-INDEX('Project Pipeline'!$B$8:$B$130,MATCH($B1828,'Project Pipeline'!$A$7:$A$130,0)+13,1)))/INDEX('Project Pipeline'!$B$8:$B$130,MATCH($B1828,'Project Pipeline'!$A$7:$A$130,0)+14,1)</f>
        <v>0.74999999999999989</v>
      </c>
      <c r="I1828" s="6">
        <f>INDEX('Project Pipeline'!$B$8:$B$130,MATCH($B1828,'Project Pipeline'!$A$7:$A$130,0)+13,1)</f>
        <v>26.772988721793375</v>
      </c>
      <c r="J1828" s="6">
        <f>INDEX('Project Pipeline'!$B$8:$B$130,MATCH($B1828,'Project Pipeline'!$A$7:$A$130,0)+14,1)</f>
        <v>120</v>
      </c>
    </row>
    <row r="1829" spans="1:10" x14ac:dyDescent="0.2">
      <c r="A1829" s="604">
        <f>A1809+1</f>
        <v>91</v>
      </c>
      <c r="B1829" s="604" t="s">
        <v>15</v>
      </c>
      <c r="C1829" s="2">
        <v>1</v>
      </c>
      <c r="D1829" s="28" t="str">
        <f t="shared" si="257"/>
        <v>091-001</v>
      </c>
      <c r="E1829" s="604">
        <f>E1809</f>
        <v>51</v>
      </c>
      <c r="F1829" s="32">
        <f>INDEX('Project Pipeline'!$B$8:$B$130,MATCH($B1829,'Project Pipeline'!$A$7:$A$130,0),1)</f>
        <v>15000</v>
      </c>
      <c r="G1829" s="32">
        <f>INDEX('Project Pipeline'!$B$8:$B$130,MATCH($B1829,'Project Pipeline'!$A$7:$A$130,0)+3,1)*12</f>
        <v>6000</v>
      </c>
      <c r="H1829" s="7">
        <f>(INDEX('Project Pipeline'!$B$8:$B$130,MATCH($B1829,'Project Pipeline'!$A$7:$A$130,0)+6,1)*INDEX('Project Pipeline'!$B$8:$B$130,MATCH($B1829,'Project Pipeline'!$A$7:$A$130,0)+13,1)+INDEX('Project Pipeline'!$B$8:$B$130,MATCH($B1829,'Project Pipeline'!$A$7:$A$130,0)+7,1)*(INDEX('Project Pipeline'!$B$8:$B$130,MATCH($B1829,'Project Pipeline'!$A$7:$A$130,0)+14,1)-INDEX('Project Pipeline'!$B$8:$B$130,MATCH($B1829,'Project Pipeline'!$A$7:$A$130,0)+13,1)))/INDEX('Project Pipeline'!$B$8:$B$130,MATCH($B1829,'Project Pipeline'!$A$7:$A$130,0)+14,1)</f>
        <v>0.75</v>
      </c>
      <c r="I1829" s="6">
        <f>INDEX('Project Pipeline'!$B$8:$B$130,MATCH($B1829,'Project Pipeline'!$A$7:$A$130,0)+13,1)</f>
        <v>71.513178015521419</v>
      </c>
      <c r="J1829" s="6">
        <f>INDEX('Project Pipeline'!$B$8:$B$130,MATCH($B1829,'Project Pipeline'!$A$7:$A$130,0)+14,1)</f>
        <v>96</v>
      </c>
    </row>
    <row r="1830" spans="1:10" x14ac:dyDescent="0.2">
      <c r="A1830" s="604">
        <f t="shared" ref="A1830:A1848" si="261">A1810+1</f>
        <v>91</v>
      </c>
      <c r="B1830" s="604" t="s">
        <v>15</v>
      </c>
      <c r="C1830" s="2">
        <f t="shared" ref="C1830:C1848" si="262">C1829+1</f>
        <v>2</v>
      </c>
      <c r="D1830" s="28" t="str">
        <f t="shared" si="257"/>
        <v>091-002</v>
      </c>
      <c r="E1830" s="604">
        <f t="shared" ref="E1830:E1893" si="263">E1810</f>
        <v>55</v>
      </c>
      <c r="F1830" s="32">
        <f>INDEX('Project Pipeline'!$B$8:$B$130,MATCH($B1830,'Project Pipeline'!$A$7:$A$130,0),1)</f>
        <v>15000</v>
      </c>
      <c r="G1830" s="32">
        <f>INDEX('Project Pipeline'!$B$8:$B$130,MATCH($B1830,'Project Pipeline'!$A$7:$A$130,0)+3,1)*12</f>
        <v>6000</v>
      </c>
      <c r="H1830" s="7">
        <f>(INDEX('Project Pipeline'!$B$8:$B$130,MATCH($B1830,'Project Pipeline'!$A$7:$A$130,0)+6,1)*INDEX('Project Pipeline'!$B$8:$B$130,MATCH($B1830,'Project Pipeline'!$A$7:$A$130,0)+13,1)+INDEX('Project Pipeline'!$B$8:$B$130,MATCH($B1830,'Project Pipeline'!$A$7:$A$130,0)+7,1)*(INDEX('Project Pipeline'!$B$8:$B$130,MATCH($B1830,'Project Pipeline'!$A$7:$A$130,0)+14,1)-INDEX('Project Pipeline'!$B$8:$B$130,MATCH($B1830,'Project Pipeline'!$A$7:$A$130,0)+13,1)))/INDEX('Project Pipeline'!$B$8:$B$130,MATCH($B1830,'Project Pipeline'!$A$7:$A$130,0)+14,1)</f>
        <v>0.75</v>
      </c>
      <c r="I1830" s="6">
        <f>INDEX('Project Pipeline'!$B$8:$B$130,MATCH($B1830,'Project Pipeline'!$A$7:$A$130,0)+13,1)</f>
        <v>71.513178015521419</v>
      </c>
      <c r="J1830" s="6">
        <f>INDEX('Project Pipeline'!$B$8:$B$130,MATCH($B1830,'Project Pipeline'!$A$7:$A$130,0)+14,1)</f>
        <v>96</v>
      </c>
    </row>
    <row r="1831" spans="1:10" x14ac:dyDescent="0.2">
      <c r="A1831" s="604">
        <f t="shared" si="261"/>
        <v>91</v>
      </c>
      <c r="B1831" s="604" t="s">
        <v>15</v>
      </c>
      <c r="C1831" s="2">
        <f t="shared" si="262"/>
        <v>3</v>
      </c>
      <c r="D1831" s="28" t="str">
        <f t="shared" si="257"/>
        <v>091-003</v>
      </c>
      <c r="E1831" s="604">
        <f t="shared" si="263"/>
        <v>58</v>
      </c>
      <c r="F1831" s="32">
        <f>INDEX('Project Pipeline'!$B$8:$B$130,MATCH($B1831,'Project Pipeline'!$A$7:$A$130,0),1)</f>
        <v>15000</v>
      </c>
      <c r="G1831" s="32">
        <f>INDEX('Project Pipeline'!$B$8:$B$130,MATCH($B1831,'Project Pipeline'!$A$7:$A$130,0)+3,1)*12</f>
        <v>6000</v>
      </c>
      <c r="H1831" s="7">
        <f>(INDEX('Project Pipeline'!$B$8:$B$130,MATCH($B1831,'Project Pipeline'!$A$7:$A$130,0)+6,1)*INDEX('Project Pipeline'!$B$8:$B$130,MATCH($B1831,'Project Pipeline'!$A$7:$A$130,0)+13,1)+INDEX('Project Pipeline'!$B$8:$B$130,MATCH($B1831,'Project Pipeline'!$A$7:$A$130,0)+7,1)*(INDEX('Project Pipeline'!$B$8:$B$130,MATCH($B1831,'Project Pipeline'!$A$7:$A$130,0)+14,1)-INDEX('Project Pipeline'!$B$8:$B$130,MATCH($B1831,'Project Pipeline'!$A$7:$A$130,0)+13,1)))/INDEX('Project Pipeline'!$B$8:$B$130,MATCH($B1831,'Project Pipeline'!$A$7:$A$130,0)+14,1)</f>
        <v>0.75</v>
      </c>
      <c r="I1831" s="6">
        <f>INDEX('Project Pipeline'!$B$8:$B$130,MATCH($B1831,'Project Pipeline'!$A$7:$A$130,0)+13,1)</f>
        <v>71.513178015521419</v>
      </c>
      <c r="J1831" s="6">
        <f>INDEX('Project Pipeline'!$B$8:$B$130,MATCH($B1831,'Project Pipeline'!$A$7:$A$130,0)+14,1)</f>
        <v>96</v>
      </c>
    </row>
    <row r="1832" spans="1:10" x14ac:dyDescent="0.2">
      <c r="A1832" s="604">
        <f t="shared" si="261"/>
        <v>91</v>
      </c>
      <c r="B1832" s="604" t="s">
        <v>15</v>
      </c>
      <c r="C1832" s="2">
        <f t="shared" si="262"/>
        <v>4</v>
      </c>
      <c r="D1832" s="28" t="str">
        <f t="shared" si="257"/>
        <v>091-004</v>
      </c>
      <c r="E1832" s="604">
        <f t="shared" si="263"/>
        <v>60</v>
      </c>
      <c r="F1832" s="32">
        <f>INDEX('Project Pipeline'!$B$8:$B$130,MATCH($B1832,'Project Pipeline'!$A$7:$A$130,0),1)</f>
        <v>15000</v>
      </c>
      <c r="G1832" s="32">
        <f>INDEX('Project Pipeline'!$B$8:$B$130,MATCH($B1832,'Project Pipeline'!$A$7:$A$130,0)+3,1)*12</f>
        <v>6000</v>
      </c>
      <c r="H1832" s="7">
        <f>(INDEX('Project Pipeline'!$B$8:$B$130,MATCH($B1832,'Project Pipeline'!$A$7:$A$130,0)+6,1)*INDEX('Project Pipeline'!$B$8:$B$130,MATCH($B1832,'Project Pipeline'!$A$7:$A$130,0)+13,1)+INDEX('Project Pipeline'!$B$8:$B$130,MATCH($B1832,'Project Pipeline'!$A$7:$A$130,0)+7,1)*(INDEX('Project Pipeline'!$B$8:$B$130,MATCH($B1832,'Project Pipeline'!$A$7:$A$130,0)+14,1)-INDEX('Project Pipeline'!$B$8:$B$130,MATCH($B1832,'Project Pipeline'!$A$7:$A$130,0)+13,1)))/INDEX('Project Pipeline'!$B$8:$B$130,MATCH($B1832,'Project Pipeline'!$A$7:$A$130,0)+14,1)</f>
        <v>0.75</v>
      </c>
      <c r="I1832" s="6">
        <f>INDEX('Project Pipeline'!$B$8:$B$130,MATCH($B1832,'Project Pipeline'!$A$7:$A$130,0)+13,1)</f>
        <v>71.513178015521419</v>
      </c>
      <c r="J1832" s="6">
        <f>INDEX('Project Pipeline'!$B$8:$B$130,MATCH($B1832,'Project Pipeline'!$A$7:$A$130,0)+14,1)</f>
        <v>96</v>
      </c>
    </row>
    <row r="1833" spans="1:10" x14ac:dyDescent="0.2">
      <c r="A1833" s="604">
        <f t="shared" si="261"/>
        <v>91</v>
      </c>
      <c r="B1833" s="604" t="s">
        <v>463</v>
      </c>
      <c r="C1833" s="2">
        <f t="shared" si="262"/>
        <v>5</v>
      </c>
      <c r="D1833" s="28" t="str">
        <f t="shared" si="257"/>
        <v>091-005</v>
      </c>
      <c r="E1833" s="604">
        <f t="shared" si="263"/>
        <v>61</v>
      </c>
      <c r="F1833" s="32">
        <f>INDEX('Project Pipeline'!$B$8:$B$130,MATCH($B1833,'Project Pipeline'!$A$7:$A$130,0),1)</f>
        <v>20000</v>
      </c>
      <c r="G1833" s="32">
        <f>INDEX('Project Pipeline'!$B$8:$B$130,MATCH($B1833,'Project Pipeline'!$A$7:$A$130,0)+3,1)*12</f>
        <v>30000</v>
      </c>
      <c r="H1833" s="7">
        <f>(INDEX('Project Pipeline'!$B$8:$B$130,MATCH($B1833,'Project Pipeline'!$A$7:$A$130,0)+6,1)*INDEX('Project Pipeline'!$B$8:$B$130,MATCH($B1833,'Project Pipeline'!$A$7:$A$130,0)+13,1)+INDEX('Project Pipeline'!$B$8:$B$130,MATCH($B1833,'Project Pipeline'!$A$7:$A$130,0)+7,1)*(INDEX('Project Pipeline'!$B$8:$B$130,MATCH($B1833,'Project Pipeline'!$A$7:$A$130,0)+14,1)-INDEX('Project Pipeline'!$B$8:$B$130,MATCH($B1833,'Project Pipeline'!$A$7:$A$130,0)+13,1)))/INDEX('Project Pipeline'!$B$8:$B$130,MATCH($B1833,'Project Pipeline'!$A$7:$A$130,0)+14,1)</f>
        <v>0.75</v>
      </c>
      <c r="I1833" s="6">
        <f>INDEX('Project Pipeline'!$B$8:$B$130,MATCH($B1833,'Project Pipeline'!$A$7:$A$130,0)+13,1)</f>
        <v>28.691659673197091</v>
      </c>
      <c r="J1833" s="6">
        <f>INDEX('Project Pipeline'!$B$8:$B$130,MATCH($B1833,'Project Pipeline'!$A$7:$A$130,0)+14,1)</f>
        <v>60</v>
      </c>
    </row>
    <row r="1834" spans="1:10" x14ac:dyDescent="0.2">
      <c r="A1834" s="604">
        <f t="shared" si="261"/>
        <v>91</v>
      </c>
      <c r="B1834" s="604" t="s">
        <v>463</v>
      </c>
      <c r="C1834" s="2">
        <f t="shared" si="262"/>
        <v>6</v>
      </c>
      <c r="D1834" s="28" t="str">
        <f t="shared" si="257"/>
        <v>091-006</v>
      </c>
      <c r="E1834" s="604">
        <f t="shared" si="263"/>
        <v>61</v>
      </c>
      <c r="F1834" s="32">
        <f>INDEX('Project Pipeline'!$B$8:$B$130,MATCH($B1834,'Project Pipeline'!$A$7:$A$130,0),1)</f>
        <v>20000</v>
      </c>
      <c r="G1834" s="32">
        <f>INDEX('Project Pipeline'!$B$8:$B$130,MATCH($B1834,'Project Pipeline'!$A$7:$A$130,0)+3,1)*12</f>
        <v>30000</v>
      </c>
      <c r="H1834" s="7">
        <f>(INDEX('Project Pipeline'!$B$8:$B$130,MATCH($B1834,'Project Pipeline'!$A$7:$A$130,0)+6,1)*INDEX('Project Pipeline'!$B$8:$B$130,MATCH($B1834,'Project Pipeline'!$A$7:$A$130,0)+13,1)+INDEX('Project Pipeline'!$B$8:$B$130,MATCH($B1834,'Project Pipeline'!$A$7:$A$130,0)+7,1)*(INDEX('Project Pipeline'!$B$8:$B$130,MATCH($B1834,'Project Pipeline'!$A$7:$A$130,0)+14,1)-INDEX('Project Pipeline'!$B$8:$B$130,MATCH($B1834,'Project Pipeline'!$A$7:$A$130,0)+13,1)))/INDEX('Project Pipeline'!$B$8:$B$130,MATCH($B1834,'Project Pipeline'!$A$7:$A$130,0)+14,1)</f>
        <v>0.75</v>
      </c>
      <c r="I1834" s="6">
        <f>INDEX('Project Pipeline'!$B$8:$B$130,MATCH($B1834,'Project Pipeline'!$A$7:$A$130,0)+13,1)</f>
        <v>28.691659673197091</v>
      </c>
      <c r="J1834" s="6">
        <f>INDEX('Project Pipeline'!$B$8:$B$130,MATCH($B1834,'Project Pipeline'!$A$7:$A$130,0)+14,1)</f>
        <v>60</v>
      </c>
    </row>
    <row r="1835" spans="1:10" x14ac:dyDescent="0.2">
      <c r="A1835" s="604">
        <f t="shared" si="261"/>
        <v>91</v>
      </c>
      <c r="B1835" s="604" t="s">
        <v>463</v>
      </c>
      <c r="C1835" s="2">
        <f t="shared" si="262"/>
        <v>7</v>
      </c>
      <c r="D1835" s="28" t="str">
        <f t="shared" si="257"/>
        <v>091-007</v>
      </c>
      <c r="E1835" s="604">
        <f t="shared" si="263"/>
        <v>62</v>
      </c>
      <c r="F1835" s="32">
        <f>INDEX('Project Pipeline'!$B$8:$B$130,MATCH($B1835,'Project Pipeline'!$A$7:$A$130,0),1)</f>
        <v>20000</v>
      </c>
      <c r="G1835" s="32">
        <f>INDEX('Project Pipeline'!$B$8:$B$130,MATCH($B1835,'Project Pipeline'!$A$7:$A$130,0)+3,1)*12</f>
        <v>30000</v>
      </c>
      <c r="H1835" s="7">
        <f>(INDEX('Project Pipeline'!$B$8:$B$130,MATCH($B1835,'Project Pipeline'!$A$7:$A$130,0)+6,1)*INDEX('Project Pipeline'!$B$8:$B$130,MATCH($B1835,'Project Pipeline'!$A$7:$A$130,0)+13,1)+INDEX('Project Pipeline'!$B$8:$B$130,MATCH($B1835,'Project Pipeline'!$A$7:$A$130,0)+7,1)*(INDEX('Project Pipeline'!$B$8:$B$130,MATCH($B1835,'Project Pipeline'!$A$7:$A$130,0)+14,1)-INDEX('Project Pipeline'!$B$8:$B$130,MATCH($B1835,'Project Pipeline'!$A$7:$A$130,0)+13,1)))/INDEX('Project Pipeline'!$B$8:$B$130,MATCH($B1835,'Project Pipeline'!$A$7:$A$130,0)+14,1)</f>
        <v>0.75</v>
      </c>
      <c r="I1835" s="6">
        <f>INDEX('Project Pipeline'!$B$8:$B$130,MATCH($B1835,'Project Pipeline'!$A$7:$A$130,0)+13,1)</f>
        <v>28.691659673197091</v>
      </c>
      <c r="J1835" s="6">
        <f>INDEX('Project Pipeline'!$B$8:$B$130,MATCH($B1835,'Project Pipeline'!$A$7:$A$130,0)+14,1)</f>
        <v>60</v>
      </c>
    </row>
    <row r="1836" spans="1:10" x14ac:dyDescent="0.2">
      <c r="A1836" s="604">
        <f t="shared" si="261"/>
        <v>91</v>
      </c>
      <c r="B1836" s="604" t="s">
        <v>463</v>
      </c>
      <c r="C1836" s="2">
        <f t="shared" si="262"/>
        <v>8</v>
      </c>
      <c r="D1836" s="28" t="str">
        <f t="shared" si="257"/>
        <v>091-008</v>
      </c>
      <c r="E1836" s="604">
        <f t="shared" si="263"/>
        <v>62</v>
      </c>
      <c r="F1836" s="32">
        <f>INDEX('Project Pipeline'!$B$8:$B$130,MATCH($B1836,'Project Pipeline'!$A$7:$A$130,0),1)</f>
        <v>20000</v>
      </c>
      <c r="G1836" s="32">
        <f>INDEX('Project Pipeline'!$B$8:$B$130,MATCH($B1836,'Project Pipeline'!$A$7:$A$130,0)+3,1)*12</f>
        <v>30000</v>
      </c>
      <c r="H1836" s="7">
        <f>(INDEX('Project Pipeline'!$B$8:$B$130,MATCH($B1836,'Project Pipeline'!$A$7:$A$130,0)+6,1)*INDEX('Project Pipeline'!$B$8:$B$130,MATCH($B1836,'Project Pipeline'!$A$7:$A$130,0)+13,1)+INDEX('Project Pipeline'!$B$8:$B$130,MATCH($B1836,'Project Pipeline'!$A$7:$A$130,0)+7,1)*(INDEX('Project Pipeline'!$B$8:$B$130,MATCH($B1836,'Project Pipeline'!$A$7:$A$130,0)+14,1)-INDEX('Project Pipeline'!$B$8:$B$130,MATCH($B1836,'Project Pipeline'!$A$7:$A$130,0)+13,1)))/INDEX('Project Pipeline'!$B$8:$B$130,MATCH($B1836,'Project Pipeline'!$A$7:$A$130,0)+14,1)</f>
        <v>0.75</v>
      </c>
      <c r="I1836" s="6">
        <f>INDEX('Project Pipeline'!$B$8:$B$130,MATCH($B1836,'Project Pipeline'!$A$7:$A$130,0)+13,1)</f>
        <v>28.691659673197091</v>
      </c>
      <c r="J1836" s="6">
        <f>INDEX('Project Pipeline'!$B$8:$B$130,MATCH($B1836,'Project Pipeline'!$A$7:$A$130,0)+14,1)</f>
        <v>60</v>
      </c>
    </row>
    <row r="1837" spans="1:10" x14ac:dyDescent="0.2">
      <c r="A1837" s="604">
        <f t="shared" si="261"/>
        <v>91</v>
      </c>
      <c r="B1837" s="604" t="s">
        <v>464</v>
      </c>
      <c r="C1837" s="2">
        <f t="shared" si="262"/>
        <v>9</v>
      </c>
      <c r="D1837" s="28" t="str">
        <f t="shared" si="257"/>
        <v>091-009</v>
      </c>
      <c r="E1837" s="604">
        <f t="shared" si="263"/>
        <v>53</v>
      </c>
      <c r="F1837" s="32">
        <f>INDEX('Project Pipeline'!$B$8:$B$130,MATCH($B1837,'Project Pipeline'!$A$7:$A$130,0),1)</f>
        <v>10000</v>
      </c>
      <c r="G1837" s="32">
        <f>INDEX('Project Pipeline'!$B$8:$B$130,MATCH($B1837,'Project Pipeline'!$A$7:$A$130,0)+3,1)*12</f>
        <v>4800</v>
      </c>
      <c r="H1837" s="7">
        <f>(INDEX('Project Pipeline'!$B$8:$B$130,MATCH($B1837,'Project Pipeline'!$A$7:$A$130,0)+6,1)*INDEX('Project Pipeline'!$B$8:$B$130,MATCH($B1837,'Project Pipeline'!$A$7:$A$130,0)+13,1)+INDEX('Project Pipeline'!$B$8:$B$130,MATCH($B1837,'Project Pipeline'!$A$7:$A$130,0)+7,1)*(INDEX('Project Pipeline'!$B$8:$B$130,MATCH($B1837,'Project Pipeline'!$A$7:$A$130,0)+14,1)-INDEX('Project Pipeline'!$B$8:$B$130,MATCH($B1837,'Project Pipeline'!$A$7:$A$130,0)+13,1)))/INDEX('Project Pipeline'!$B$8:$B$130,MATCH($B1837,'Project Pipeline'!$A$7:$A$130,0)+14,1)</f>
        <v>0.75</v>
      </c>
      <c r="I1837" s="6">
        <f>INDEX('Project Pipeline'!$B$8:$B$130,MATCH($B1837,'Project Pipeline'!$A$7:$A$130,0)+13,1)</f>
        <v>57.680135957776329</v>
      </c>
      <c r="J1837" s="6">
        <f>INDEX('Project Pipeline'!$B$8:$B$130,MATCH($B1837,'Project Pipeline'!$A$7:$A$130,0)+14,1)</f>
        <v>60</v>
      </c>
    </row>
    <row r="1838" spans="1:10" x14ac:dyDescent="0.2">
      <c r="A1838" s="604">
        <f t="shared" si="261"/>
        <v>91</v>
      </c>
      <c r="B1838" s="604" t="s">
        <v>464</v>
      </c>
      <c r="C1838" s="2">
        <f t="shared" si="262"/>
        <v>10</v>
      </c>
      <c r="D1838" s="28" t="str">
        <f t="shared" si="257"/>
        <v>091-010</v>
      </c>
      <c r="E1838" s="604">
        <f t="shared" si="263"/>
        <v>56</v>
      </c>
      <c r="F1838" s="32">
        <f>INDEX('Project Pipeline'!$B$8:$B$130,MATCH($B1838,'Project Pipeline'!$A$7:$A$130,0),1)</f>
        <v>10000</v>
      </c>
      <c r="G1838" s="32">
        <f>INDEX('Project Pipeline'!$B$8:$B$130,MATCH($B1838,'Project Pipeline'!$A$7:$A$130,0)+3,1)*12</f>
        <v>4800</v>
      </c>
      <c r="H1838" s="7">
        <f>(INDEX('Project Pipeline'!$B$8:$B$130,MATCH($B1838,'Project Pipeline'!$A$7:$A$130,0)+6,1)*INDEX('Project Pipeline'!$B$8:$B$130,MATCH($B1838,'Project Pipeline'!$A$7:$A$130,0)+13,1)+INDEX('Project Pipeline'!$B$8:$B$130,MATCH($B1838,'Project Pipeline'!$A$7:$A$130,0)+7,1)*(INDEX('Project Pipeline'!$B$8:$B$130,MATCH($B1838,'Project Pipeline'!$A$7:$A$130,0)+14,1)-INDEX('Project Pipeline'!$B$8:$B$130,MATCH($B1838,'Project Pipeline'!$A$7:$A$130,0)+13,1)))/INDEX('Project Pipeline'!$B$8:$B$130,MATCH($B1838,'Project Pipeline'!$A$7:$A$130,0)+14,1)</f>
        <v>0.75</v>
      </c>
      <c r="I1838" s="6">
        <f>INDEX('Project Pipeline'!$B$8:$B$130,MATCH($B1838,'Project Pipeline'!$A$7:$A$130,0)+13,1)</f>
        <v>57.680135957776329</v>
      </c>
      <c r="J1838" s="6">
        <f>INDEX('Project Pipeline'!$B$8:$B$130,MATCH($B1838,'Project Pipeline'!$A$7:$A$130,0)+14,1)</f>
        <v>60</v>
      </c>
    </row>
    <row r="1839" spans="1:10" x14ac:dyDescent="0.2">
      <c r="A1839" s="604">
        <f t="shared" si="261"/>
        <v>91</v>
      </c>
      <c r="B1839" s="604" t="s">
        <v>464</v>
      </c>
      <c r="C1839" s="2">
        <f t="shared" si="262"/>
        <v>11</v>
      </c>
      <c r="D1839" s="28" t="str">
        <f t="shared" si="257"/>
        <v>091-011</v>
      </c>
      <c r="E1839" s="604">
        <f t="shared" si="263"/>
        <v>59</v>
      </c>
      <c r="F1839" s="32">
        <f>INDEX('Project Pipeline'!$B$8:$B$130,MATCH($B1839,'Project Pipeline'!$A$7:$A$130,0),1)</f>
        <v>10000</v>
      </c>
      <c r="G1839" s="32">
        <f>INDEX('Project Pipeline'!$B$8:$B$130,MATCH($B1839,'Project Pipeline'!$A$7:$A$130,0)+3,1)*12</f>
        <v>4800</v>
      </c>
      <c r="H1839" s="7">
        <f>(INDEX('Project Pipeline'!$B$8:$B$130,MATCH($B1839,'Project Pipeline'!$A$7:$A$130,0)+6,1)*INDEX('Project Pipeline'!$B$8:$B$130,MATCH($B1839,'Project Pipeline'!$A$7:$A$130,0)+13,1)+INDEX('Project Pipeline'!$B$8:$B$130,MATCH($B1839,'Project Pipeline'!$A$7:$A$130,0)+7,1)*(INDEX('Project Pipeline'!$B$8:$B$130,MATCH($B1839,'Project Pipeline'!$A$7:$A$130,0)+14,1)-INDEX('Project Pipeline'!$B$8:$B$130,MATCH($B1839,'Project Pipeline'!$A$7:$A$130,0)+13,1)))/INDEX('Project Pipeline'!$B$8:$B$130,MATCH($B1839,'Project Pipeline'!$A$7:$A$130,0)+14,1)</f>
        <v>0.75</v>
      </c>
      <c r="I1839" s="6">
        <f>INDEX('Project Pipeline'!$B$8:$B$130,MATCH($B1839,'Project Pipeline'!$A$7:$A$130,0)+13,1)</f>
        <v>57.680135957776329</v>
      </c>
      <c r="J1839" s="6">
        <f>INDEX('Project Pipeline'!$B$8:$B$130,MATCH($B1839,'Project Pipeline'!$A$7:$A$130,0)+14,1)</f>
        <v>60</v>
      </c>
    </row>
    <row r="1840" spans="1:10" x14ac:dyDescent="0.2">
      <c r="A1840" s="604">
        <f t="shared" si="261"/>
        <v>91</v>
      </c>
      <c r="B1840" s="604" t="s">
        <v>464</v>
      </c>
      <c r="C1840" s="2">
        <f t="shared" si="262"/>
        <v>12</v>
      </c>
      <c r="D1840" s="28" t="str">
        <f t="shared" si="257"/>
        <v>091-012</v>
      </c>
      <c r="E1840" s="604">
        <f t="shared" si="263"/>
        <v>62</v>
      </c>
      <c r="F1840" s="32">
        <f>INDEX('Project Pipeline'!$B$8:$B$130,MATCH($B1840,'Project Pipeline'!$A$7:$A$130,0),1)</f>
        <v>10000</v>
      </c>
      <c r="G1840" s="32">
        <f>INDEX('Project Pipeline'!$B$8:$B$130,MATCH($B1840,'Project Pipeline'!$A$7:$A$130,0)+3,1)*12</f>
        <v>4800</v>
      </c>
      <c r="H1840" s="7">
        <f>(INDEX('Project Pipeline'!$B$8:$B$130,MATCH($B1840,'Project Pipeline'!$A$7:$A$130,0)+6,1)*INDEX('Project Pipeline'!$B$8:$B$130,MATCH($B1840,'Project Pipeline'!$A$7:$A$130,0)+13,1)+INDEX('Project Pipeline'!$B$8:$B$130,MATCH($B1840,'Project Pipeline'!$A$7:$A$130,0)+7,1)*(INDEX('Project Pipeline'!$B$8:$B$130,MATCH($B1840,'Project Pipeline'!$A$7:$A$130,0)+14,1)-INDEX('Project Pipeline'!$B$8:$B$130,MATCH($B1840,'Project Pipeline'!$A$7:$A$130,0)+13,1)))/INDEX('Project Pipeline'!$B$8:$B$130,MATCH($B1840,'Project Pipeline'!$A$7:$A$130,0)+14,1)</f>
        <v>0.75</v>
      </c>
      <c r="I1840" s="6">
        <f>INDEX('Project Pipeline'!$B$8:$B$130,MATCH($B1840,'Project Pipeline'!$A$7:$A$130,0)+13,1)</f>
        <v>57.680135957776329</v>
      </c>
      <c r="J1840" s="6">
        <f>INDEX('Project Pipeline'!$B$8:$B$130,MATCH($B1840,'Project Pipeline'!$A$7:$A$130,0)+14,1)</f>
        <v>60</v>
      </c>
    </row>
    <row r="1841" spans="1:10" x14ac:dyDescent="0.2">
      <c r="A1841" s="604">
        <f t="shared" si="261"/>
        <v>91</v>
      </c>
      <c r="B1841" s="604" t="s">
        <v>14</v>
      </c>
      <c r="C1841" s="2">
        <f t="shared" si="262"/>
        <v>13</v>
      </c>
      <c r="D1841" s="28" t="str">
        <f t="shared" si="257"/>
        <v>091-013</v>
      </c>
      <c r="E1841" s="604">
        <f t="shared" si="263"/>
        <v>53</v>
      </c>
      <c r="F1841" s="32">
        <f>INDEX('Project Pipeline'!$B$8:$B$130,MATCH($B1841,'Project Pipeline'!$A$7:$A$130,0),1)</f>
        <v>2000</v>
      </c>
      <c r="G1841" s="32">
        <f>INDEX('Project Pipeline'!$B$8:$B$130,MATCH($B1841,'Project Pipeline'!$A$7:$A$130,0)+3,1)*12</f>
        <v>2400</v>
      </c>
      <c r="H1841" s="7">
        <f>(INDEX('Project Pipeline'!$B$8:$B$130,MATCH($B1841,'Project Pipeline'!$A$7:$A$130,0)+6,1)*INDEX('Project Pipeline'!$B$8:$B$130,MATCH($B1841,'Project Pipeline'!$A$7:$A$130,0)+13,1)+INDEX('Project Pipeline'!$B$8:$B$130,MATCH($B1841,'Project Pipeline'!$A$7:$A$130,0)+7,1)*(INDEX('Project Pipeline'!$B$8:$B$130,MATCH($B1841,'Project Pipeline'!$A$7:$A$130,0)+14,1)-INDEX('Project Pipeline'!$B$8:$B$130,MATCH($B1841,'Project Pipeline'!$A$7:$A$130,0)+13,1)))/INDEX('Project Pipeline'!$B$8:$B$130,MATCH($B1841,'Project Pipeline'!$A$7:$A$130,0)+14,1)</f>
        <v>0.75</v>
      </c>
      <c r="I1841" s="6">
        <f>INDEX('Project Pipeline'!$B$8:$B$130,MATCH($B1841,'Project Pipeline'!$A$7:$A$130,0)+13,1)</f>
        <v>21.124739598583997</v>
      </c>
      <c r="J1841" s="6">
        <f>INDEX('Project Pipeline'!$B$8:$B$130,MATCH($B1841,'Project Pipeline'!$A$7:$A$130,0)+14,1)</f>
        <v>60</v>
      </c>
    </row>
    <row r="1842" spans="1:10" x14ac:dyDescent="0.2">
      <c r="A1842" s="604">
        <f t="shared" si="261"/>
        <v>91</v>
      </c>
      <c r="B1842" s="604" t="s">
        <v>14</v>
      </c>
      <c r="C1842" s="2">
        <f t="shared" si="262"/>
        <v>14</v>
      </c>
      <c r="D1842" s="28" t="str">
        <f t="shared" si="257"/>
        <v>091-014</v>
      </c>
      <c r="E1842" s="604">
        <f t="shared" si="263"/>
        <v>55</v>
      </c>
      <c r="F1842" s="32">
        <f>INDEX('Project Pipeline'!$B$8:$B$130,MATCH($B1842,'Project Pipeline'!$A$7:$A$130,0),1)</f>
        <v>2000</v>
      </c>
      <c r="G1842" s="32">
        <f>INDEX('Project Pipeline'!$B$8:$B$130,MATCH($B1842,'Project Pipeline'!$A$7:$A$130,0)+3,1)*12</f>
        <v>2400</v>
      </c>
      <c r="H1842" s="7">
        <f>(INDEX('Project Pipeline'!$B$8:$B$130,MATCH($B1842,'Project Pipeline'!$A$7:$A$130,0)+6,1)*INDEX('Project Pipeline'!$B$8:$B$130,MATCH($B1842,'Project Pipeline'!$A$7:$A$130,0)+13,1)+INDEX('Project Pipeline'!$B$8:$B$130,MATCH($B1842,'Project Pipeline'!$A$7:$A$130,0)+7,1)*(INDEX('Project Pipeline'!$B$8:$B$130,MATCH($B1842,'Project Pipeline'!$A$7:$A$130,0)+14,1)-INDEX('Project Pipeline'!$B$8:$B$130,MATCH($B1842,'Project Pipeline'!$A$7:$A$130,0)+13,1)))/INDEX('Project Pipeline'!$B$8:$B$130,MATCH($B1842,'Project Pipeline'!$A$7:$A$130,0)+14,1)</f>
        <v>0.75</v>
      </c>
      <c r="I1842" s="6">
        <f>INDEX('Project Pipeline'!$B$8:$B$130,MATCH($B1842,'Project Pipeline'!$A$7:$A$130,0)+13,1)</f>
        <v>21.124739598583997</v>
      </c>
      <c r="J1842" s="6">
        <f>INDEX('Project Pipeline'!$B$8:$B$130,MATCH($B1842,'Project Pipeline'!$A$7:$A$130,0)+14,1)</f>
        <v>60</v>
      </c>
    </row>
    <row r="1843" spans="1:10" x14ac:dyDescent="0.2">
      <c r="A1843" s="604">
        <f t="shared" si="261"/>
        <v>91</v>
      </c>
      <c r="B1843" s="604" t="s">
        <v>14</v>
      </c>
      <c r="C1843" s="2">
        <f t="shared" si="262"/>
        <v>15</v>
      </c>
      <c r="D1843" s="28" t="str">
        <f t="shared" si="257"/>
        <v>091-015</v>
      </c>
      <c r="E1843" s="604">
        <f t="shared" si="263"/>
        <v>57</v>
      </c>
      <c r="F1843" s="32">
        <f>INDEX('Project Pipeline'!$B$8:$B$130,MATCH($B1843,'Project Pipeline'!$A$7:$A$130,0),1)</f>
        <v>2000</v>
      </c>
      <c r="G1843" s="32">
        <f>INDEX('Project Pipeline'!$B$8:$B$130,MATCH($B1843,'Project Pipeline'!$A$7:$A$130,0)+3,1)*12</f>
        <v>2400</v>
      </c>
      <c r="H1843" s="7">
        <f>(INDEX('Project Pipeline'!$B$8:$B$130,MATCH($B1843,'Project Pipeline'!$A$7:$A$130,0)+6,1)*INDEX('Project Pipeline'!$B$8:$B$130,MATCH($B1843,'Project Pipeline'!$A$7:$A$130,0)+13,1)+INDEX('Project Pipeline'!$B$8:$B$130,MATCH($B1843,'Project Pipeline'!$A$7:$A$130,0)+7,1)*(INDEX('Project Pipeline'!$B$8:$B$130,MATCH($B1843,'Project Pipeline'!$A$7:$A$130,0)+14,1)-INDEX('Project Pipeline'!$B$8:$B$130,MATCH($B1843,'Project Pipeline'!$A$7:$A$130,0)+13,1)))/INDEX('Project Pipeline'!$B$8:$B$130,MATCH($B1843,'Project Pipeline'!$A$7:$A$130,0)+14,1)</f>
        <v>0.75</v>
      </c>
      <c r="I1843" s="6">
        <f>INDEX('Project Pipeline'!$B$8:$B$130,MATCH($B1843,'Project Pipeline'!$A$7:$A$130,0)+13,1)</f>
        <v>21.124739598583997</v>
      </c>
      <c r="J1843" s="6">
        <f>INDEX('Project Pipeline'!$B$8:$B$130,MATCH($B1843,'Project Pipeline'!$A$7:$A$130,0)+14,1)</f>
        <v>60</v>
      </c>
    </row>
    <row r="1844" spans="1:10" x14ac:dyDescent="0.2">
      <c r="A1844" s="604">
        <f t="shared" si="261"/>
        <v>91</v>
      </c>
      <c r="B1844" s="604" t="s">
        <v>14</v>
      </c>
      <c r="C1844" s="2">
        <f t="shared" si="262"/>
        <v>16</v>
      </c>
      <c r="D1844" s="28" t="str">
        <f t="shared" si="257"/>
        <v>091-016</v>
      </c>
      <c r="E1844" s="604">
        <f t="shared" si="263"/>
        <v>59</v>
      </c>
      <c r="F1844" s="32">
        <f>INDEX('Project Pipeline'!$B$8:$B$130,MATCH($B1844,'Project Pipeline'!$A$7:$A$130,0),1)</f>
        <v>2000</v>
      </c>
      <c r="G1844" s="32">
        <f>INDEX('Project Pipeline'!$B$8:$B$130,MATCH($B1844,'Project Pipeline'!$A$7:$A$130,0)+3,1)*12</f>
        <v>2400</v>
      </c>
      <c r="H1844" s="7">
        <f>(INDEX('Project Pipeline'!$B$8:$B$130,MATCH($B1844,'Project Pipeline'!$A$7:$A$130,0)+6,1)*INDEX('Project Pipeline'!$B$8:$B$130,MATCH($B1844,'Project Pipeline'!$A$7:$A$130,0)+13,1)+INDEX('Project Pipeline'!$B$8:$B$130,MATCH($B1844,'Project Pipeline'!$A$7:$A$130,0)+7,1)*(INDEX('Project Pipeline'!$B$8:$B$130,MATCH($B1844,'Project Pipeline'!$A$7:$A$130,0)+14,1)-INDEX('Project Pipeline'!$B$8:$B$130,MATCH($B1844,'Project Pipeline'!$A$7:$A$130,0)+13,1)))/INDEX('Project Pipeline'!$B$8:$B$130,MATCH($B1844,'Project Pipeline'!$A$7:$A$130,0)+14,1)</f>
        <v>0.75</v>
      </c>
      <c r="I1844" s="6">
        <f>INDEX('Project Pipeline'!$B$8:$B$130,MATCH($B1844,'Project Pipeline'!$A$7:$A$130,0)+13,1)</f>
        <v>21.124739598583997</v>
      </c>
      <c r="J1844" s="6">
        <f>INDEX('Project Pipeline'!$B$8:$B$130,MATCH($B1844,'Project Pipeline'!$A$7:$A$130,0)+14,1)</f>
        <v>60</v>
      </c>
    </row>
    <row r="1845" spans="1:10" x14ac:dyDescent="0.2">
      <c r="A1845" s="604">
        <f t="shared" si="261"/>
        <v>91</v>
      </c>
      <c r="B1845" s="604" t="s">
        <v>14</v>
      </c>
      <c r="C1845" s="2">
        <f t="shared" si="262"/>
        <v>17</v>
      </c>
      <c r="D1845" s="28" t="str">
        <f t="shared" si="257"/>
        <v>091-017</v>
      </c>
      <c r="E1845" s="604">
        <f t="shared" si="263"/>
        <v>61</v>
      </c>
      <c r="F1845" s="32">
        <f>INDEX('Project Pipeline'!$B$8:$B$130,MATCH($B1845,'Project Pipeline'!$A$7:$A$130,0),1)</f>
        <v>2000</v>
      </c>
      <c r="G1845" s="32">
        <f>INDEX('Project Pipeline'!$B$8:$B$130,MATCH($B1845,'Project Pipeline'!$A$7:$A$130,0)+3,1)*12</f>
        <v>2400</v>
      </c>
      <c r="H1845" s="7">
        <f>(INDEX('Project Pipeline'!$B$8:$B$130,MATCH($B1845,'Project Pipeline'!$A$7:$A$130,0)+6,1)*INDEX('Project Pipeline'!$B$8:$B$130,MATCH($B1845,'Project Pipeline'!$A$7:$A$130,0)+13,1)+INDEX('Project Pipeline'!$B$8:$B$130,MATCH($B1845,'Project Pipeline'!$A$7:$A$130,0)+7,1)*(INDEX('Project Pipeline'!$B$8:$B$130,MATCH($B1845,'Project Pipeline'!$A$7:$A$130,0)+14,1)-INDEX('Project Pipeline'!$B$8:$B$130,MATCH($B1845,'Project Pipeline'!$A$7:$A$130,0)+13,1)))/INDEX('Project Pipeline'!$B$8:$B$130,MATCH($B1845,'Project Pipeline'!$A$7:$A$130,0)+14,1)</f>
        <v>0.75</v>
      </c>
      <c r="I1845" s="6">
        <f>INDEX('Project Pipeline'!$B$8:$B$130,MATCH($B1845,'Project Pipeline'!$A$7:$A$130,0)+13,1)</f>
        <v>21.124739598583997</v>
      </c>
      <c r="J1845" s="6">
        <f>INDEX('Project Pipeline'!$B$8:$B$130,MATCH($B1845,'Project Pipeline'!$A$7:$A$130,0)+14,1)</f>
        <v>60</v>
      </c>
    </row>
    <row r="1846" spans="1:10" x14ac:dyDescent="0.2">
      <c r="A1846" s="604">
        <f t="shared" si="261"/>
        <v>91</v>
      </c>
      <c r="B1846" s="604" t="s">
        <v>14</v>
      </c>
      <c r="C1846" s="2">
        <f t="shared" si="262"/>
        <v>18</v>
      </c>
      <c r="D1846" s="28" t="str">
        <f t="shared" si="257"/>
        <v>091-018</v>
      </c>
      <c r="E1846" s="604">
        <f t="shared" si="263"/>
        <v>63</v>
      </c>
      <c r="F1846" s="32">
        <f>INDEX('Project Pipeline'!$B$8:$B$130,MATCH($B1846,'Project Pipeline'!$A$7:$A$130,0),1)</f>
        <v>2000</v>
      </c>
      <c r="G1846" s="32">
        <f>INDEX('Project Pipeline'!$B$8:$B$130,MATCH($B1846,'Project Pipeline'!$A$7:$A$130,0)+3,1)*12</f>
        <v>2400</v>
      </c>
      <c r="H1846" s="7">
        <f>(INDEX('Project Pipeline'!$B$8:$B$130,MATCH($B1846,'Project Pipeline'!$A$7:$A$130,0)+6,1)*INDEX('Project Pipeline'!$B$8:$B$130,MATCH($B1846,'Project Pipeline'!$A$7:$A$130,0)+13,1)+INDEX('Project Pipeline'!$B$8:$B$130,MATCH($B1846,'Project Pipeline'!$A$7:$A$130,0)+7,1)*(INDEX('Project Pipeline'!$B$8:$B$130,MATCH($B1846,'Project Pipeline'!$A$7:$A$130,0)+14,1)-INDEX('Project Pipeline'!$B$8:$B$130,MATCH($B1846,'Project Pipeline'!$A$7:$A$130,0)+13,1)))/INDEX('Project Pipeline'!$B$8:$B$130,MATCH($B1846,'Project Pipeline'!$A$7:$A$130,0)+14,1)</f>
        <v>0.75</v>
      </c>
      <c r="I1846" s="6">
        <f>INDEX('Project Pipeline'!$B$8:$B$130,MATCH($B1846,'Project Pipeline'!$A$7:$A$130,0)+13,1)</f>
        <v>21.124739598583997</v>
      </c>
      <c r="J1846" s="6">
        <f>INDEX('Project Pipeline'!$B$8:$B$130,MATCH($B1846,'Project Pipeline'!$A$7:$A$130,0)+14,1)</f>
        <v>60</v>
      </c>
    </row>
    <row r="1847" spans="1:10" x14ac:dyDescent="0.2">
      <c r="A1847" s="604">
        <f t="shared" si="261"/>
        <v>91</v>
      </c>
      <c r="B1847" s="604" t="s">
        <v>41</v>
      </c>
      <c r="C1847" s="2">
        <f t="shared" si="262"/>
        <v>19</v>
      </c>
      <c r="D1847" s="28" t="str">
        <f t="shared" si="257"/>
        <v>091-019</v>
      </c>
      <c r="E1847" s="604">
        <f t="shared" si="263"/>
        <v>57</v>
      </c>
      <c r="F1847" s="32">
        <f>INDEX('Project Pipeline'!$B$8:$B$130,MATCH($B1847,'Project Pipeline'!$A$7:$A$130,0),1)</f>
        <v>25000</v>
      </c>
      <c r="G1847" s="32">
        <f>INDEX('Project Pipeline'!$B$8:$B$130,MATCH($B1847,'Project Pipeline'!$A$7:$A$130,0)+3,1)*12</f>
        <v>24000</v>
      </c>
      <c r="H1847" s="7">
        <f>(INDEX('Project Pipeline'!$B$8:$B$130,MATCH($B1847,'Project Pipeline'!$A$7:$A$130,0)+6,1)*INDEX('Project Pipeline'!$B$8:$B$130,MATCH($B1847,'Project Pipeline'!$A$7:$A$130,0)+13,1)+INDEX('Project Pipeline'!$B$8:$B$130,MATCH($B1847,'Project Pipeline'!$A$7:$A$130,0)+7,1)*(INDEX('Project Pipeline'!$B$8:$B$130,MATCH($B1847,'Project Pipeline'!$A$7:$A$130,0)+14,1)-INDEX('Project Pipeline'!$B$8:$B$130,MATCH($B1847,'Project Pipeline'!$A$7:$A$130,0)+13,1)))/INDEX('Project Pipeline'!$B$8:$B$130,MATCH($B1847,'Project Pipeline'!$A$7:$A$130,0)+14,1)</f>
        <v>0.74999999999999989</v>
      </c>
      <c r="I1847" s="6">
        <f>INDEX('Project Pipeline'!$B$8:$B$130,MATCH($B1847,'Project Pipeline'!$A$7:$A$130,0)+13,1)</f>
        <v>26.772988721793375</v>
      </c>
      <c r="J1847" s="6">
        <f>INDEX('Project Pipeline'!$B$8:$B$130,MATCH($B1847,'Project Pipeline'!$A$7:$A$130,0)+14,1)</f>
        <v>120</v>
      </c>
    </row>
    <row r="1848" spans="1:10" x14ac:dyDescent="0.2">
      <c r="A1848" s="604">
        <f t="shared" si="261"/>
        <v>91</v>
      </c>
      <c r="B1848" s="604" t="s">
        <v>41</v>
      </c>
      <c r="C1848" s="2">
        <f t="shared" si="262"/>
        <v>20</v>
      </c>
      <c r="D1848" s="28" t="str">
        <f t="shared" si="257"/>
        <v>091-020</v>
      </c>
      <c r="E1848" s="604">
        <f t="shared" si="263"/>
        <v>63</v>
      </c>
      <c r="F1848" s="32">
        <f>INDEX('Project Pipeline'!$B$8:$B$130,MATCH($B1848,'Project Pipeline'!$A$7:$A$130,0),1)</f>
        <v>25000</v>
      </c>
      <c r="G1848" s="32">
        <f>INDEX('Project Pipeline'!$B$8:$B$130,MATCH($B1848,'Project Pipeline'!$A$7:$A$130,0)+3,1)*12</f>
        <v>24000</v>
      </c>
      <c r="H1848" s="7">
        <f>(INDEX('Project Pipeline'!$B$8:$B$130,MATCH($B1848,'Project Pipeline'!$A$7:$A$130,0)+6,1)*INDEX('Project Pipeline'!$B$8:$B$130,MATCH($B1848,'Project Pipeline'!$A$7:$A$130,0)+13,1)+INDEX('Project Pipeline'!$B$8:$B$130,MATCH($B1848,'Project Pipeline'!$A$7:$A$130,0)+7,1)*(INDEX('Project Pipeline'!$B$8:$B$130,MATCH($B1848,'Project Pipeline'!$A$7:$A$130,0)+14,1)-INDEX('Project Pipeline'!$B$8:$B$130,MATCH($B1848,'Project Pipeline'!$A$7:$A$130,0)+13,1)))/INDEX('Project Pipeline'!$B$8:$B$130,MATCH($B1848,'Project Pipeline'!$A$7:$A$130,0)+14,1)</f>
        <v>0.74999999999999989</v>
      </c>
      <c r="I1848" s="6">
        <f>INDEX('Project Pipeline'!$B$8:$B$130,MATCH($B1848,'Project Pipeline'!$A$7:$A$130,0)+13,1)</f>
        <v>26.772988721793375</v>
      </c>
      <c r="J1848" s="6">
        <f>INDEX('Project Pipeline'!$B$8:$B$130,MATCH($B1848,'Project Pipeline'!$A$7:$A$130,0)+14,1)</f>
        <v>120</v>
      </c>
    </row>
    <row r="1849" spans="1:10" x14ac:dyDescent="0.2">
      <c r="A1849" s="604">
        <f>A1829+1</f>
        <v>92</v>
      </c>
      <c r="B1849" s="604" t="s">
        <v>15</v>
      </c>
      <c r="C1849" s="2">
        <v>1</v>
      </c>
      <c r="D1849" s="28" t="str">
        <f t="shared" si="257"/>
        <v>092-001</v>
      </c>
      <c r="E1849" s="604">
        <f t="shared" si="263"/>
        <v>51</v>
      </c>
      <c r="F1849" s="32">
        <f>INDEX('Project Pipeline'!$B$8:$B$130,MATCH($B1849,'Project Pipeline'!$A$7:$A$130,0),1)</f>
        <v>15000</v>
      </c>
      <c r="G1849" s="32">
        <f>INDEX('Project Pipeline'!$B$8:$B$130,MATCH($B1849,'Project Pipeline'!$A$7:$A$130,0)+3,1)*12</f>
        <v>6000</v>
      </c>
      <c r="H1849" s="7">
        <f>(INDEX('Project Pipeline'!$B$8:$B$130,MATCH($B1849,'Project Pipeline'!$A$7:$A$130,0)+6,1)*INDEX('Project Pipeline'!$B$8:$B$130,MATCH($B1849,'Project Pipeline'!$A$7:$A$130,0)+13,1)+INDEX('Project Pipeline'!$B$8:$B$130,MATCH($B1849,'Project Pipeline'!$A$7:$A$130,0)+7,1)*(INDEX('Project Pipeline'!$B$8:$B$130,MATCH($B1849,'Project Pipeline'!$A$7:$A$130,0)+14,1)-INDEX('Project Pipeline'!$B$8:$B$130,MATCH($B1849,'Project Pipeline'!$A$7:$A$130,0)+13,1)))/INDEX('Project Pipeline'!$B$8:$B$130,MATCH($B1849,'Project Pipeline'!$A$7:$A$130,0)+14,1)</f>
        <v>0.75</v>
      </c>
      <c r="I1849" s="6">
        <f>INDEX('Project Pipeline'!$B$8:$B$130,MATCH($B1849,'Project Pipeline'!$A$7:$A$130,0)+13,1)</f>
        <v>71.513178015521419</v>
      </c>
      <c r="J1849" s="6">
        <f>INDEX('Project Pipeline'!$B$8:$B$130,MATCH($B1849,'Project Pipeline'!$A$7:$A$130,0)+14,1)</f>
        <v>96</v>
      </c>
    </row>
    <row r="1850" spans="1:10" x14ac:dyDescent="0.2">
      <c r="A1850" s="604">
        <f t="shared" ref="A1850:A1868" si="264">A1830+1</f>
        <v>92</v>
      </c>
      <c r="B1850" s="604" t="s">
        <v>15</v>
      </c>
      <c r="C1850" s="2">
        <f t="shared" ref="C1850:C1868" si="265">C1849+1</f>
        <v>2</v>
      </c>
      <c r="D1850" s="28" t="str">
        <f t="shared" si="257"/>
        <v>092-002</v>
      </c>
      <c r="E1850" s="604">
        <f t="shared" si="263"/>
        <v>55</v>
      </c>
      <c r="F1850" s="32">
        <f>INDEX('Project Pipeline'!$B$8:$B$130,MATCH($B1850,'Project Pipeline'!$A$7:$A$130,0),1)</f>
        <v>15000</v>
      </c>
      <c r="G1850" s="32">
        <f>INDEX('Project Pipeline'!$B$8:$B$130,MATCH($B1850,'Project Pipeline'!$A$7:$A$130,0)+3,1)*12</f>
        <v>6000</v>
      </c>
      <c r="H1850" s="7">
        <f>(INDEX('Project Pipeline'!$B$8:$B$130,MATCH($B1850,'Project Pipeline'!$A$7:$A$130,0)+6,1)*INDEX('Project Pipeline'!$B$8:$B$130,MATCH($B1850,'Project Pipeline'!$A$7:$A$130,0)+13,1)+INDEX('Project Pipeline'!$B$8:$B$130,MATCH($B1850,'Project Pipeline'!$A$7:$A$130,0)+7,1)*(INDEX('Project Pipeline'!$B$8:$B$130,MATCH($B1850,'Project Pipeline'!$A$7:$A$130,0)+14,1)-INDEX('Project Pipeline'!$B$8:$B$130,MATCH($B1850,'Project Pipeline'!$A$7:$A$130,0)+13,1)))/INDEX('Project Pipeline'!$B$8:$B$130,MATCH($B1850,'Project Pipeline'!$A$7:$A$130,0)+14,1)</f>
        <v>0.75</v>
      </c>
      <c r="I1850" s="6">
        <f>INDEX('Project Pipeline'!$B$8:$B$130,MATCH($B1850,'Project Pipeline'!$A$7:$A$130,0)+13,1)</f>
        <v>71.513178015521419</v>
      </c>
      <c r="J1850" s="6">
        <f>INDEX('Project Pipeline'!$B$8:$B$130,MATCH($B1850,'Project Pipeline'!$A$7:$A$130,0)+14,1)</f>
        <v>96</v>
      </c>
    </row>
    <row r="1851" spans="1:10" x14ac:dyDescent="0.2">
      <c r="A1851" s="604">
        <f t="shared" si="264"/>
        <v>92</v>
      </c>
      <c r="B1851" s="604" t="s">
        <v>15</v>
      </c>
      <c r="C1851" s="2">
        <f t="shared" si="265"/>
        <v>3</v>
      </c>
      <c r="D1851" s="28" t="str">
        <f t="shared" si="257"/>
        <v>092-003</v>
      </c>
      <c r="E1851" s="604">
        <f t="shared" si="263"/>
        <v>58</v>
      </c>
      <c r="F1851" s="32">
        <f>INDEX('Project Pipeline'!$B$8:$B$130,MATCH($B1851,'Project Pipeline'!$A$7:$A$130,0),1)</f>
        <v>15000</v>
      </c>
      <c r="G1851" s="32">
        <f>INDEX('Project Pipeline'!$B$8:$B$130,MATCH($B1851,'Project Pipeline'!$A$7:$A$130,0)+3,1)*12</f>
        <v>6000</v>
      </c>
      <c r="H1851" s="7">
        <f>(INDEX('Project Pipeline'!$B$8:$B$130,MATCH($B1851,'Project Pipeline'!$A$7:$A$130,0)+6,1)*INDEX('Project Pipeline'!$B$8:$B$130,MATCH($B1851,'Project Pipeline'!$A$7:$A$130,0)+13,1)+INDEX('Project Pipeline'!$B$8:$B$130,MATCH($B1851,'Project Pipeline'!$A$7:$A$130,0)+7,1)*(INDEX('Project Pipeline'!$B$8:$B$130,MATCH($B1851,'Project Pipeline'!$A$7:$A$130,0)+14,1)-INDEX('Project Pipeline'!$B$8:$B$130,MATCH($B1851,'Project Pipeline'!$A$7:$A$130,0)+13,1)))/INDEX('Project Pipeline'!$B$8:$B$130,MATCH($B1851,'Project Pipeline'!$A$7:$A$130,0)+14,1)</f>
        <v>0.75</v>
      </c>
      <c r="I1851" s="6">
        <f>INDEX('Project Pipeline'!$B$8:$B$130,MATCH($B1851,'Project Pipeline'!$A$7:$A$130,0)+13,1)</f>
        <v>71.513178015521419</v>
      </c>
      <c r="J1851" s="6">
        <f>INDEX('Project Pipeline'!$B$8:$B$130,MATCH($B1851,'Project Pipeline'!$A$7:$A$130,0)+14,1)</f>
        <v>96</v>
      </c>
    </row>
    <row r="1852" spans="1:10" x14ac:dyDescent="0.2">
      <c r="A1852" s="604">
        <f t="shared" si="264"/>
        <v>92</v>
      </c>
      <c r="B1852" s="604" t="s">
        <v>15</v>
      </c>
      <c r="C1852" s="2">
        <f t="shared" si="265"/>
        <v>4</v>
      </c>
      <c r="D1852" s="28" t="str">
        <f t="shared" si="257"/>
        <v>092-004</v>
      </c>
      <c r="E1852" s="604">
        <f t="shared" si="263"/>
        <v>60</v>
      </c>
      <c r="F1852" s="32">
        <f>INDEX('Project Pipeline'!$B$8:$B$130,MATCH($B1852,'Project Pipeline'!$A$7:$A$130,0),1)</f>
        <v>15000</v>
      </c>
      <c r="G1852" s="32">
        <f>INDEX('Project Pipeline'!$B$8:$B$130,MATCH($B1852,'Project Pipeline'!$A$7:$A$130,0)+3,1)*12</f>
        <v>6000</v>
      </c>
      <c r="H1852" s="7">
        <f>(INDEX('Project Pipeline'!$B$8:$B$130,MATCH($B1852,'Project Pipeline'!$A$7:$A$130,0)+6,1)*INDEX('Project Pipeline'!$B$8:$B$130,MATCH($B1852,'Project Pipeline'!$A$7:$A$130,0)+13,1)+INDEX('Project Pipeline'!$B$8:$B$130,MATCH($B1852,'Project Pipeline'!$A$7:$A$130,0)+7,1)*(INDEX('Project Pipeline'!$B$8:$B$130,MATCH($B1852,'Project Pipeline'!$A$7:$A$130,0)+14,1)-INDEX('Project Pipeline'!$B$8:$B$130,MATCH($B1852,'Project Pipeline'!$A$7:$A$130,0)+13,1)))/INDEX('Project Pipeline'!$B$8:$B$130,MATCH($B1852,'Project Pipeline'!$A$7:$A$130,0)+14,1)</f>
        <v>0.75</v>
      </c>
      <c r="I1852" s="6">
        <f>INDEX('Project Pipeline'!$B$8:$B$130,MATCH($B1852,'Project Pipeline'!$A$7:$A$130,0)+13,1)</f>
        <v>71.513178015521419</v>
      </c>
      <c r="J1852" s="6">
        <f>INDEX('Project Pipeline'!$B$8:$B$130,MATCH($B1852,'Project Pipeline'!$A$7:$A$130,0)+14,1)</f>
        <v>96</v>
      </c>
    </row>
    <row r="1853" spans="1:10" x14ac:dyDescent="0.2">
      <c r="A1853" s="604">
        <f t="shared" si="264"/>
        <v>92</v>
      </c>
      <c r="B1853" s="604" t="s">
        <v>463</v>
      </c>
      <c r="C1853" s="2">
        <f t="shared" si="265"/>
        <v>5</v>
      </c>
      <c r="D1853" s="28" t="str">
        <f t="shared" si="257"/>
        <v>092-005</v>
      </c>
      <c r="E1853" s="604">
        <f t="shared" si="263"/>
        <v>61</v>
      </c>
      <c r="F1853" s="32">
        <f>INDEX('Project Pipeline'!$B$8:$B$130,MATCH($B1853,'Project Pipeline'!$A$7:$A$130,0),1)</f>
        <v>20000</v>
      </c>
      <c r="G1853" s="32">
        <f>INDEX('Project Pipeline'!$B$8:$B$130,MATCH($B1853,'Project Pipeline'!$A$7:$A$130,0)+3,1)*12</f>
        <v>30000</v>
      </c>
      <c r="H1853" s="7">
        <f>(INDEX('Project Pipeline'!$B$8:$B$130,MATCH($B1853,'Project Pipeline'!$A$7:$A$130,0)+6,1)*INDEX('Project Pipeline'!$B$8:$B$130,MATCH($B1853,'Project Pipeline'!$A$7:$A$130,0)+13,1)+INDEX('Project Pipeline'!$B$8:$B$130,MATCH($B1853,'Project Pipeline'!$A$7:$A$130,0)+7,1)*(INDEX('Project Pipeline'!$B$8:$B$130,MATCH($B1853,'Project Pipeline'!$A$7:$A$130,0)+14,1)-INDEX('Project Pipeline'!$B$8:$B$130,MATCH($B1853,'Project Pipeline'!$A$7:$A$130,0)+13,1)))/INDEX('Project Pipeline'!$B$8:$B$130,MATCH($B1853,'Project Pipeline'!$A$7:$A$130,0)+14,1)</f>
        <v>0.75</v>
      </c>
      <c r="I1853" s="6">
        <f>INDEX('Project Pipeline'!$B$8:$B$130,MATCH($B1853,'Project Pipeline'!$A$7:$A$130,0)+13,1)</f>
        <v>28.691659673197091</v>
      </c>
      <c r="J1853" s="6">
        <f>INDEX('Project Pipeline'!$B$8:$B$130,MATCH($B1853,'Project Pipeline'!$A$7:$A$130,0)+14,1)</f>
        <v>60</v>
      </c>
    </row>
    <row r="1854" spans="1:10" x14ac:dyDescent="0.2">
      <c r="A1854" s="604">
        <f t="shared" si="264"/>
        <v>92</v>
      </c>
      <c r="B1854" s="604" t="s">
        <v>463</v>
      </c>
      <c r="C1854" s="2">
        <f t="shared" si="265"/>
        <v>6</v>
      </c>
      <c r="D1854" s="28" t="str">
        <f t="shared" si="257"/>
        <v>092-006</v>
      </c>
      <c r="E1854" s="604">
        <f t="shared" si="263"/>
        <v>61</v>
      </c>
      <c r="F1854" s="32">
        <f>INDEX('Project Pipeline'!$B$8:$B$130,MATCH($B1854,'Project Pipeline'!$A$7:$A$130,0),1)</f>
        <v>20000</v>
      </c>
      <c r="G1854" s="32">
        <f>INDEX('Project Pipeline'!$B$8:$B$130,MATCH($B1854,'Project Pipeline'!$A$7:$A$130,0)+3,1)*12</f>
        <v>30000</v>
      </c>
      <c r="H1854" s="7">
        <f>(INDEX('Project Pipeline'!$B$8:$B$130,MATCH($B1854,'Project Pipeline'!$A$7:$A$130,0)+6,1)*INDEX('Project Pipeline'!$B$8:$B$130,MATCH($B1854,'Project Pipeline'!$A$7:$A$130,0)+13,1)+INDEX('Project Pipeline'!$B$8:$B$130,MATCH($B1854,'Project Pipeline'!$A$7:$A$130,0)+7,1)*(INDEX('Project Pipeline'!$B$8:$B$130,MATCH($B1854,'Project Pipeline'!$A$7:$A$130,0)+14,1)-INDEX('Project Pipeline'!$B$8:$B$130,MATCH($B1854,'Project Pipeline'!$A$7:$A$130,0)+13,1)))/INDEX('Project Pipeline'!$B$8:$B$130,MATCH($B1854,'Project Pipeline'!$A$7:$A$130,0)+14,1)</f>
        <v>0.75</v>
      </c>
      <c r="I1854" s="6">
        <f>INDEX('Project Pipeline'!$B$8:$B$130,MATCH($B1854,'Project Pipeline'!$A$7:$A$130,0)+13,1)</f>
        <v>28.691659673197091</v>
      </c>
      <c r="J1854" s="6">
        <f>INDEX('Project Pipeline'!$B$8:$B$130,MATCH($B1854,'Project Pipeline'!$A$7:$A$130,0)+14,1)</f>
        <v>60</v>
      </c>
    </row>
    <row r="1855" spans="1:10" x14ac:dyDescent="0.2">
      <c r="A1855" s="604">
        <f t="shared" si="264"/>
        <v>92</v>
      </c>
      <c r="B1855" s="604" t="s">
        <v>463</v>
      </c>
      <c r="C1855" s="2">
        <f t="shared" si="265"/>
        <v>7</v>
      </c>
      <c r="D1855" s="28" t="str">
        <f t="shared" si="257"/>
        <v>092-007</v>
      </c>
      <c r="E1855" s="604">
        <f t="shared" si="263"/>
        <v>62</v>
      </c>
      <c r="F1855" s="32">
        <f>INDEX('Project Pipeline'!$B$8:$B$130,MATCH($B1855,'Project Pipeline'!$A$7:$A$130,0),1)</f>
        <v>20000</v>
      </c>
      <c r="G1855" s="32">
        <f>INDEX('Project Pipeline'!$B$8:$B$130,MATCH($B1855,'Project Pipeline'!$A$7:$A$130,0)+3,1)*12</f>
        <v>30000</v>
      </c>
      <c r="H1855" s="7">
        <f>(INDEX('Project Pipeline'!$B$8:$B$130,MATCH($B1855,'Project Pipeline'!$A$7:$A$130,0)+6,1)*INDEX('Project Pipeline'!$B$8:$B$130,MATCH($B1855,'Project Pipeline'!$A$7:$A$130,0)+13,1)+INDEX('Project Pipeline'!$B$8:$B$130,MATCH($B1855,'Project Pipeline'!$A$7:$A$130,0)+7,1)*(INDEX('Project Pipeline'!$B$8:$B$130,MATCH($B1855,'Project Pipeline'!$A$7:$A$130,0)+14,1)-INDEX('Project Pipeline'!$B$8:$B$130,MATCH($B1855,'Project Pipeline'!$A$7:$A$130,0)+13,1)))/INDEX('Project Pipeline'!$B$8:$B$130,MATCH($B1855,'Project Pipeline'!$A$7:$A$130,0)+14,1)</f>
        <v>0.75</v>
      </c>
      <c r="I1855" s="6">
        <f>INDEX('Project Pipeline'!$B$8:$B$130,MATCH($B1855,'Project Pipeline'!$A$7:$A$130,0)+13,1)</f>
        <v>28.691659673197091</v>
      </c>
      <c r="J1855" s="6">
        <f>INDEX('Project Pipeline'!$B$8:$B$130,MATCH($B1855,'Project Pipeline'!$A$7:$A$130,0)+14,1)</f>
        <v>60</v>
      </c>
    </row>
    <row r="1856" spans="1:10" x14ac:dyDescent="0.2">
      <c r="A1856" s="604">
        <f t="shared" si="264"/>
        <v>92</v>
      </c>
      <c r="B1856" s="604" t="s">
        <v>463</v>
      </c>
      <c r="C1856" s="2">
        <f t="shared" si="265"/>
        <v>8</v>
      </c>
      <c r="D1856" s="28" t="str">
        <f t="shared" si="257"/>
        <v>092-008</v>
      </c>
      <c r="E1856" s="604">
        <f t="shared" si="263"/>
        <v>62</v>
      </c>
      <c r="F1856" s="32">
        <f>INDEX('Project Pipeline'!$B$8:$B$130,MATCH($B1856,'Project Pipeline'!$A$7:$A$130,0),1)</f>
        <v>20000</v>
      </c>
      <c r="G1856" s="32">
        <f>INDEX('Project Pipeline'!$B$8:$B$130,MATCH($B1856,'Project Pipeline'!$A$7:$A$130,0)+3,1)*12</f>
        <v>30000</v>
      </c>
      <c r="H1856" s="7">
        <f>(INDEX('Project Pipeline'!$B$8:$B$130,MATCH($B1856,'Project Pipeline'!$A$7:$A$130,0)+6,1)*INDEX('Project Pipeline'!$B$8:$B$130,MATCH($B1856,'Project Pipeline'!$A$7:$A$130,0)+13,1)+INDEX('Project Pipeline'!$B$8:$B$130,MATCH($B1856,'Project Pipeline'!$A$7:$A$130,0)+7,1)*(INDEX('Project Pipeline'!$B$8:$B$130,MATCH($B1856,'Project Pipeline'!$A$7:$A$130,0)+14,1)-INDEX('Project Pipeline'!$B$8:$B$130,MATCH($B1856,'Project Pipeline'!$A$7:$A$130,0)+13,1)))/INDEX('Project Pipeline'!$B$8:$B$130,MATCH($B1856,'Project Pipeline'!$A$7:$A$130,0)+14,1)</f>
        <v>0.75</v>
      </c>
      <c r="I1856" s="6">
        <f>INDEX('Project Pipeline'!$B$8:$B$130,MATCH($B1856,'Project Pipeline'!$A$7:$A$130,0)+13,1)</f>
        <v>28.691659673197091</v>
      </c>
      <c r="J1856" s="6">
        <f>INDEX('Project Pipeline'!$B$8:$B$130,MATCH($B1856,'Project Pipeline'!$A$7:$A$130,0)+14,1)</f>
        <v>60</v>
      </c>
    </row>
    <row r="1857" spans="1:10" x14ac:dyDescent="0.2">
      <c r="A1857" s="604">
        <f t="shared" si="264"/>
        <v>92</v>
      </c>
      <c r="B1857" s="604" t="s">
        <v>464</v>
      </c>
      <c r="C1857" s="2">
        <f t="shared" si="265"/>
        <v>9</v>
      </c>
      <c r="D1857" s="28" t="str">
        <f t="shared" si="257"/>
        <v>092-009</v>
      </c>
      <c r="E1857" s="604">
        <f t="shared" si="263"/>
        <v>53</v>
      </c>
      <c r="F1857" s="32">
        <f>INDEX('Project Pipeline'!$B$8:$B$130,MATCH($B1857,'Project Pipeline'!$A$7:$A$130,0),1)</f>
        <v>10000</v>
      </c>
      <c r="G1857" s="32">
        <f>INDEX('Project Pipeline'!$B$8:$B$130,MATCH($B1857,'Project Pipeline'!$A$7:$A$130,0)+3,1)*12</f>
        <v>4800</v>
      </c>
      <c r="H1857" s="7">
        <f>(INDEX('Project Pipeline'!$B$8:$B$130,MATCH($B1857,'Project Pipeline'!$A$7:$A$130,0)+6,1)*INDEX('Project Pipeline'!$B$8:$B$130,MATCH($B1857,'Project Pipeline'!$A$7:$A$130,0)+13,1)+INDEX('Project Pipeline'!$B$8:$B$130,MATCH($B1857,'Project Pipeline'!$A$7:$A$130,0)+7,1)*(INDEX('Project Pipeline'!$B$8:$B$130,MATCH($B1857,'Project Pipeline'!$A$7:$A$130,0)+14,1)-INDEX('Project Pipeline'!$B$8:$B$130,MATCH($B1857,'Project Pipeline'!$A$7:$A$130,0)+13,1)))/INDEX('Project Pipeline'!$B$8:$B$130,MATCH($B1857,'Project Pipeline'!$A$7:$A$130,0)+14,1)</f>
        <v>0.75</v>
      </c>
      <c r="I1857" s="6">
        <f>INDEX('Project Pipeline'!$B$8:$B$130,MATCH($B1857,'Project Pipeline'!$A$7:$A$130,0)+13,1)</f>
        <v>57.680135957776329</v>
      </c>
      <c r="J1857" s="6">
        <f>INDEX('Project Pipeline'!$B$8:$B$130,MATCH($B1857,'Project Pipeline'!$A$7:$A$130,0)+14,1)</f>
        <v>60</v>
      </c>
    </row>
    <row r="1858" spans="1:10" x14ac:dyDescent="0.2">
      <c r="A1858" s="604">
        <f t="shared" si="264"/>
        <v>92</v>
      </c>
      <c r="B1858" s="604" t="s">
        <v>464</v>
      </c>
      <c r="C1858" s="2">
        <f t="shared" si="265"/>
        <v>10</v>
      </c>
      <c r="D1858" s="28" t="str">
        <f t="shared" si="257"/>
        <v>092-010</v>
      </c>
      <c r="E1858" s="604">
        <f t="shared" si="263"/>
        <v>56</v>
      </c>
      <c r="F1858" s="32">
        <f>INDEX('Project Pipeline'!$B$8:$B$130,MATCH($B1858,'Project Pipeline'!$A$7:$A$130,0),1)</f>
        <v>10000</v>
      </c>
      <c r="G1858" s="32">
        <f>INDEX('Project Pipeline'!$B$8:$B$130,MATCH($B1858,'Project Pipeline'!$A$7:$A$130,0)+3,1)*12</f>
        <v>4800</v>
      </c>
      <c r="H1858" s="7">
        <f>(INDEX('Project Pipeline'!$B$8:$B$130,MATCH($B1858,'Project Pipeline'!$A$7:$A$130,0)+6,1)*INDEX('Project Pipeline'!$B$8:$B$130,MATCH($B1858,'Project Pipeline'!$A$7:$A$130,0)+13,1)+INDEX('Project Pipeline'!$B$8:$B$130,MATCH($B1858,'Project Pipeline'!$A$7:$A$130,0)+7,1)*(INDEX('Project Pipeline'!$B$8:$B$130,MATCH($B1858,'Project Pipeline'!$A$7:$A$130,0)+14,1)-INDEX('Project Pipeline'!$B$8:$B$130,MATCH($B1858,'Project Pipeline'!$A$7:$A$130,0)+13,1)))/INDEX('Project Pipeline'!$B$8:$B$130,MATCH($B1858,'Project Pipeline'!$A$7:$A$130,0)+14,1)</f>
        <v>0.75</v>
      </c>
      <c r="I1858" s="6">
        <f>INDEX('Project Pipeline'!$B$8:$B$130,MATCH($B1858,'Project Pipeline'!$A$7:$A$130,0)+13,1)</f>
        <v>57.680135957776329</v>
      </c>
      <c r="J1858" s="6">
        <f>INDEX('Project Pipeline'!$B$8:$B$130,MATCH($B1858,'Project Pipeline'!$A$7:$A$130,0)+14,1)</f>
        <v>60</v>
      </c>
    </row>
    <row r="1859" spans="1:10" x14ac:dyDescent="0.2">
      <c r="A1859" s="604">
        <f t="shared" si="264"/>
        <v>92</v>
      </c>
      <c r="B1859" s="604" t="s">
        <v>464</v>
      </c>
      <c r="C1859" s="2">
        <f t="shared" si="265"/>
        <v>11</v>
      </c>
      <c r="D1859" s="28" t="str">
        <f t="shared" si="257"/>
        <v>092-011</v>
      </c>
      <c r="E1859" s="604">
        <f t="shared" si="263"/>
        <v>59</v>
      </c>
      <c r="F1859" s="32">
        <f>INDEX('Project Pipeline'!$B$8:$B$130,MATCH($B1859,'Project Pipeline'!$A$7:$A$130,0),1)</f>
        <v>10000</v>
      </c>
      <c r="G1859" s="32">
        <f>INDEX('Project Pipeline'!$B$8:$B$130,MATCH($B1859,'Project Pipeline'!$A$7:$A$130,0)+3,1)*12</f>
        <v>4800</v>
      </c>
      <c r="H1859" s="7">
        <f>(INDEX('Project Pipeline'!$B$8:$B$130,MATCH($B1859,'Project Pipeline'!$A$7:$A$130,0)+6,1)*INDEX('Project Pipeline'!$B$8:$B$130,MATCH($B1859,'Project Pipeline'!$A$7:$A$130,0)+13,1)+INDEX('Project Pipeline'!$B$8:$B$130,MATCH($B1859,'Project Pipeline'!$A$7:$A$130,0)+7,1)*(INDEX('Project Pipeline'!$B$8:$B$130,MATCH($B1859,'Project Pipeline'!$A$7:$A$130,0)+14,1)-INDEX('Project Pipeline'!$B$8:$B$130,MATCH($B1859,'Project Pipeline'!$A$7:$A$130,0)+13,1)))/INDEX('Project Pipeline'!$B$8:$B$130,MATCH($B1859,'Project Pipeline'!$A$7:$A$130,0)+14,1)</f>
        <v>0.75</v>
      </c>
      <c r="I1859" s="6">
        <f>INDEX('Project Pipeline'!$B$8:$B$130,MATCH($B1859,'Project Pipeline'!$A$7:$A$130,0)+13,1)</f>
        <v>57.680135957776329</v>
      </c>
      <c r="J1859" s="6">
        <f>INDEX('Project Pipeline'!$B$8:$B$130,MATCH($B1859,'Project Pipeline'!$A$7:$A$130,0)+14,1)</f>
        <v>60</v>
      </c>
    </row>
    <row r="1860" spans="1:10" x14ac:dyDescent="0.2">
      <c r="A1860" s="604">
        <f t="shared" si="264"/>
        <v>92</v>
      </c>
      <c r="B1860" s="604" t="s">
        <v>464</v>
      </c>
      <c r="C1860" s="2">
        <f t="shared" si="265"/>
        <v>12</v>
      </c>
      <c r="D1860" s="28" t="str">
        <f t="shared" si="257"/>
        <v>092-012</v>
      </c>
      <c r="E1860" s="604">
        <f t="shared" si="263"/>
        <v>62</v>
      </c>
      <c r="F1860" s="32">
        <f>INDEX('Project Pipeline'!$B$8:$B$130,MATCH($B1860,'Project Pipeline'!$A$7:$A$130,0),1)</f>
        <v>10000</v>
      </c>
      <c r="G1860" s="32">
        <f>INDEX('Project Pipeline'!$B$8:$B$130,MATCH($B1860,'Project Pipeline'!$A$7:$A$130,0)+3,1)*12</f>
        <v>4800</v>
      </c>
      <c r="H1860" s="7">
        <f>(INDEX('Project Pipeline'!$B$8:$B$130,MATCH($B1860,'Project Pipeline'!$A$7:$A$130,0)+6,1)*INDEX('Project Pipeline'!$B$8:$B$130,MATCH($B1860,'Project Pipeline'!$A$7:$A$130,0)+13,1)+INDEX('Project Pipeline'!$B$8:$B$130,MATCH($B1860,'Project Pipeline'!$A$7:$A$130,0)+7,1)*(INDEX('Project Pipeline'!$B$8:$B$130,MATCH($B1860,'Project Pipeline'!$A$7:$A$130,0)+14,1)-INDEX('Project Pipeline'!$B$8:$B$130,MATCH($B1860,'Project Pipeline'!$A$7:$A$130,0)+13,1)))/INDEX('Project Pipeline'!$B$8:$B$130,MATCH($B1860,'Project Pipeline'!$A$7:$A$130,0)+14,1)</f>
        <v>0.75</v>
      </c>
      <c r="I1860" s="6">
        <f>INDEX('Project Pipeline'!$B$8:$B$130,MATCH($B1860,'Project Pipeline'!$A$7:$A$130,0)+13,1)</f>
        <v>57.680135957776329</v>
      </c>
      <c r="J1860" s="6">
        <f>INDEX('Project Pipeline'!$B$8:$B$130,MATCH($B1860,'Project Pipeline'!$A$7:$A$130,0)+14,1)</f>
        <v>60</v>
      </c>
    </row>
    <row r="1861" spans="1:10" x14ac:dyDescent="0.2">
      <c r="A1861" s="604">
        <f t="shared" si="264"/>
        <v>92</v>
      </c>
      <c r="B1861" s="604" t="s">
        <v>14</v>
      </c>
      <c r="C1861" s="2">
        <f t="shared" si="265"/>
        <v>13</v>
      </c>
      <c r="D1861" s="28" t="str">
        <f t="shared" si="257"/>
        <v>092-013</v>
      </c>
      <c r="E1861" s="604">
        <f t="shared" si="263"/>
        <v>53</v>
      </c>
      <c r="F1861" s="32">
        <f>INDEX('Project Pipeline'!$B$8:$B$130,MATCH($B1861,'Project Pipeline'!$A$7:$A$130,0),1)</f>
        <v>2000</v>
      </c>
      <c r="G1861" s="32">
        <f>INDEX('Project Pipeline'!$B$8:$B$130,MATCH($B1861,'Project Pipeline'!$A$7:$A$130,0)+3,1)*12</f>
        <v>2400</v>
      </c>
      <c r="H1861" s="7">
        <f>(INDEX('Project Pipeline'!$B$8:$B$130,MATCH($B1861,'Project Pipeline'!$A$7:$A$130,0)+6,1)*INDEX('Project Pipeline'!$B$8:$B$130,MATCH($B1861,'Project Pipeline'!$A$7:$A$130,0)+13,1)+INDEX('Project Pipeline'!$B$8:$B$130,MATCH($B1861,'Project Pipeline'!$A$7:$A$130,0)+7,1)*(INDEX('Project Pipeline'!$B$8:$B$130,MATCH($B1861,'Project Pipeline'!$A$7:$A$130,0)+14,1)-INDEX('Project Pipeline'!$B$8:$B$130,MATCH($B1861,'Project Pipeline'!$A$7:$A$130,0)+13,1)))/INDEX('Project Pipeline'!$B$8:$B$130,MATCH($B1861,'Project Pipeline'!$A$7:$A$130,0)+14,1)</f>
        <v>0.75</v>
      </c>
      <c r="I1861" s="6">
        <f>INDEX('Project Pipeline'!$B$8:$B$130,MATCH($B1861,'Project Pipeline'!$A$7:$A$130,0)+13,1)</f>
        <v>21.124739598583997</v>
      </c>
      <c r="J1861" s="6">
        <f>INDEX('Project Pipeline'!$B$8:$B$130,MATCH($B1861,'Project Pipeline'!$A$7:$A$130,0)+14,1)</f>
        <v>60</v>
      </c>
    </row>
    <row r="1862" spans="1:10" x14ac:dyDescent="0.2">
      <c r="A1862" s="604">
        <f t="shared" si="264"/>
        <v>92</v>
      </c>
      <c r="B1862" s="604" t="s">
        <v>14</v>
      </c>
      <c r="C1862" s="2">
        <f t="shared" si="265"/>
        <v>14</v>
      </c>
      <c r="D1862" s="28" t="str">
        <f t="shared" si="257"/>
        <v>092-014</v>
      </c>
      <c r="E1862" s="604">
        <f t="shared" si="263"/>
        <v>55</v>
      </c>
      <c r="F1862" s="32">
        <f>INDEX('Project Pipeline'!$B$8:$B$130,MATCH($B1862,'Project Pipeline'!$A$7:$A$130,0),1)</f>
        <v>2000</v>
      </c>
      <c r="G1862" s="32">
        <f>INDEX('Project Pipeline'!$B$8:$B$130,MATCH($B1862,'Project Pipeline'!$A$7:$A$130,0)+3,1)*12</f>
        <v>2400</v>
      </c>
      <c r="H1862" s="7">
        <f>(INDEX('Project Pipeline'!$B$8:$B$130,MATCH($B1862,'Project Pipeline'!$A$7:$A$130,0)+6,1)*INDEX('Project Pipeline'!$B$8:$B$130,MATCH($B1862,'Project Pipeline'!$A$7:$A$130,0)+13,1)+INDEX('Project Pipeline'!$B$8:$B$130,MATCH($B1862,'Project Pipeline'!$A$7:$A$130,0)+7,1)*(INDEX('Project Pipeline'!$B$8:$B$130,MATCH($B1862,'Project Pipeline'!$A$7:$A$130,0)+14,1)-INDEX('Project Pipeline'!$B$8:$B$130,MATCH($B1862,'Project Pipeline'!$A$7:$A$130,0)+13,1)))/INDEX('Project Pipeline'!$B$8:$B$130,MATCH($B1862,'Project Pipeline'!$A$7:$A$130,0)+14,1)</f>
        <v>0.75</v>
      </c>
      <c r="I1862" s="6">
        <f>INDEX('Project Pipeline'!$B$8:$B$130,MATCH($B1862,'Project Pipeline'!$A$7:$A$130,0)+13,1)</f>
        <v>21.124739598583997</v>
      </c>
      <c r="J1862" s="6">
        <f>INDEX('Project Pipeline'!$B$8:$B$130,MATCH($B1862,'Project Pipeline'!$A$7:$A$130,0)+14,1)</f>
        <v>60</v>
      </c>
    </row>
    <row r="1863" spans="1:10" x14ac:dyDescent="0.2">
      <c r="A1863" s="604">
        <f t="shared" si="264"/>
        <v>92</v>
      </c>
      <c r="B1863" s="604" t="s">
        <v>14</v>
      </c>
      <c r="C1863" s="2">
        <f t="shared" si="265"/>
        <v>15</v>
      </c>
      <c r="D1863" s="28" t="str">
        <f t="shared" si="257"/>
        <v>092-015</v>
      </c>
      <c r="E1863" s="604">
        <f t="shared" si="263"/>
        <v>57</v>
      </c>
      <c r="F1863" s="32">
        <f>INDEX('Project Pipeline'!$B$8:$B$130,MATCH($B1863,'Project Pipeline'!$A$7:$A$130,0),1)</f>
        <v>2000</v>
      </c>
      <c r="G1863" s="32">
        <f>INDEX('Project Pipeline'!$B$8:$B$130,MATCH($B1863,'Project Pipeline'!$A$7:$A$130,0)+3,1)*12</f>
        <v>2400</v>
      </c>
      <c r="H1863" s="7">
        <f>(INDEX('Project Pipeline'!$B$8:$B$130,MATCH($B1863,'Project Pipeline'!$A$7:$A$130,0)+6,1)*INDEX('Project Pipeline'!$B$8:$B$130,MATCH($B1863,'Project Pipeline'!$A$7:$A$130,0)+13,1)+INDEX('Project Pipeline'!$B$8:$B$130,MATCH($B1863,'Project Pipeline'!$A$7:$A$130,0)+7,1)*(INDEX('Project Pipeline'!$B$8:$B$130,MATCH($B1863,'Project Pipeline'!$A$7:$A$130,0)+14,1)-INDEX('Project Pipeline'!$B$8:$B$130,MATCH($B1863,'Project Pipeline'!$A$7:$A$130,0)+13,1)))/INDEX('Project Pipeline'!$B$8:$B$130,MATCH($B1863,'Project Pipeline'!$A$7:$A$130,0)+14,1)</f>
        <v>0.75</v>
      </c>
      <c r="I1863" s="6">
        <f>INDEX('Project Pipeline'!$B$8:$B$130,MATCH($B1863,'Project Pipeline'!$A$7:$A$130,0)+13,1)</f>
        <v>21.124739598583997</v>
      </c>
      <c r="J1863" s="6">
        <f>INDEX('Project Pipeline'!$B$8:$B$130,MATCH($B1863,'Project Pipeline'!$A$7:$A$130,0)+14,1)</f>
        <v>60</v>
      </c>
    </row>
    <row r="1864" spans="1:10" x14ac:dyDescent="0.2">
      <c r="A1864" s="604">
        <f t="shared" si="264"/>
        <v>92</v>
      </c>
      <c r="B1864" s="604" t="s">
        <v>14</v>
      </c>
      <c r="C1864" s="2">
        <f t="shared" si="265"/>
        <v>16</v>
      </c>
      <c r="D1864" s="28" t="str">
        <f t="shared" si="257"/>
        <v>092-016</v>
      </c>
      <c r="E1864" s="604">
        <f t="shared" si="263"/>
        <v>59</v>
      </c>
      <c r="F1864" s="32">
        <f>INDEX('Project Pipeline'!$B$8:$B$130,MATCH($B1864,'Project Pipeline'!$A$7:$A$130,0),1)</f>
        <v>2000</v>
      </c>
      <c r="G1864" s="32">
        <f>INDEX('Project Pipeline'!$B$8:$B$130,MATCH($B1864,'Project Pipeline'!$A$7:$A$130,0)+3,1)*12</f>
        <v>2400</v>
      </c>
      <c r="H1864" s="7">
        <f>(INDEX('Project Pipeline'!$B$8:$B$130,MATCH($B1864,'Project Pipeline'!$A$7:$A$130,0)+6,1)*INDEX('Project Pipeline'!$B$8:$B$130,MATCH($B1864,'Project Pipeline'!$A$7:$A$130,0)+13,1)+INDEX('Project Pipeline'!$B$8:$B$130,MATCH($B1864,'Project Pipeline'!$A$7:$A$130,0)+7,1)*(INDEX('Project Pipeline'!$B$8:$B$130,MATCH($B1864,'Project Pipeline'!$A$7:$A$130,0)+14,1)-INDEX('Project Pipeline'!$B$8:$B$130,MATCH($B1864,'Project Pipeline'!$A$7:$A$130,0)+13,1)))/INDEX('Project Pipeline'!$B$8:$B$130,MATCH($B1864,'Project Pipeline'!$A$7:$A$130,0)+14,1)</f>
        <v>0.75</v>
      </c>
      <c r="I1864" s="6">
        <f>INDEX('Project Pipeline'!$B$8:$B$130,MATCH($B1864,'Project Pipeline'!$A$7:$A$130,0)+13,1)</f>
        <v>21.124739598583997</v>
      </c>
      <c r="J1864" s="6">
        <f>INDEX('Project Pipeline'!$B$8:$B$130,MATCH($B1864,'Project Pipeline'!$A$7:$A$130,0)+14,1)</f>
        <v>60</v>
      </c>
    </row>
    <row r="1865" spans="1:10" x14ac:dyDescent="0.2">
      <c r="A1865" s="604">
        <f t="shared" si="264"/>
        <v>92</v>
      </c>
      <c r="B1865" s="604" t="s">
        <v>14</v>
      </c>
      <c r="C1865" s="2">
        <f t="shared" si="265"/>
        <v>17</v>
      </c>
      <c r="D1865" s="28" t="str">
        <f t="shared" ref="D1865:D1928" si="266">TEXT(A1865,"000")&amp;"-"&amp;TEXT(C1865,"000")</f>
        <v>092-017</v>
      </c>
      <c r="E1865" s="604">
        <f t="shared" si="263"/>
        <v>61</v>
      </c>
      <c r="F1865" s="32">
        <f>INDEX('Project Pipeline'!$B$8:$B$130,MATCH($B1865,'Project Pipeline'!$A$7:$A$130,0),1)</f>
        <v>2000</v>
      </c>
      <c r="G1865" s="32">
        <f>INDEX('Project Pipeline'!$B$8:$B$130,MATCH($B1865,'Project Pipeline'!$A$7:$A$130,0)+3,1)*12</f>
        <v>2400</v>
      </c>
      <c r="H1865" s="7">
        <f>(INDEX('Project Pipeline'!$B$8:$B$130,MATCH($B1865,'Project Pipeline'!$A$7:$A$130,0)+6,1)*INDEX('Project Pipeline'!$B$8:$B$130,MATCH($B1865,'Project Pipeline'!$A$7:$A$130,0)+13,1)+INDEX('Project Pipeline'!$B$8:$B$130,MATCH($B1865,'Project Pipeline'!$A$7:$A$130,0)+7,1)*(INDEX('Project Pipeline'!$B$8:$B$130,MATCH($B1865,'Project Pipeline'!$A$7:$A$130,0)+14,1)-INDEX('Project Pipeline'!$B$8:$B$130,MATCH($B1865,'Project Pipeline'!$A$7:$A$130,0)+13,1)))/INDEX('Project Pipeline'!$B$8:$B$130,MATCH($B1865,'Project Pipeline'!$A$7:$A$130,0)+14,1)</f>
        <v>0.75</v>
      </c>
      <c r="I1865" s="6">
        <f>INDEX('Project Pipeline'!$B$8:$B$130,MATCH($B1865,'Project Pipeline'!$A$7:$A$130,0)+13,1)</f>
        <v>21.124739598583997</v>
      </c>
      <c r="J1865" s="6">
        <f>INDEX('Project Pipeline'!$B$8:$B$130,MATCH($B1865,'Project Pipeline'!$A$7:$A$130,0)+14,1)</f>
        <v>60</v>
      </c>
    </row>
    <row r="1866" spans="1:10" x14ac:dyDescent="0.2">
      <c r="A1866" s="604">
        <f t="shared" si="264"/>
        <v>92</v>
      </c>
      <c r="B1866" s="604" t="s">
        <v>14</v>
      </c>
      <c r="C1866" s="2">
        <f t="shared" si="265"/>
        <v>18</v>
      </c>
      <c r="D1866" s="28" t="str">
        <f t="shared" si="266"/>
        <v>092-018</v>
      </c>
      <c r="E1866" s="604">
        <f t="shared" si="263"/>
        <v>63</v>
      </c>
      <c r="F1866" s="32">
        <f>INDEX('Project Pipeline'!$B$8:$B$130,MATCH($B1866,'Project Pipeline'!$A$7:$A$130,0),1)</f>
        <v>2000</v>
      </c>
      <c r="G1866" s="32">
        <f>INDEX('Project Pipeline'!$B$8:$B$130,MATCH($B1866,'Project Pipeline'!$A$7:$A$130,0)+3,1)*12</f>
        <v>2400</v>
      </c>
      <c r="H1866" s="7">
        <f>(INDEX('Project Pipeline'!$B$8:$B$130,MATCH($B1866,'Project Pipeline'!$A$7:$A$130,0)+6,1)*INDEX('Project Pipeline'!$B$8:$B$130,MATCH($B1866,'Project Pipeline'!$A$7:$A$130,0)+13,1)+INDEX('Project Pipeline'!$B$8:$B$130,MATCH($B1866,'Project Pipeline'!$A$7:$A$130,0)+7,1)*(INDEX('Project Pipeline'!$B$8:$B$130,MATCH($B1866,'Project Pipeline'!$A$7:$A$130,0)+14,1)-INDEX('Project Pipeline'!$B$8:$B$130,MATCH($B1866,'Project Pipeline'!$A$7:$A$130,0)+13,1)))/INDEX('Project Pipeline'!$B$8:$B$130,MATCH($B1866,'Project Pipeline'!$A$7:$A$130,0)+14,1)</f>
        <v>0.75</v>
      </c>
      <c r="I1866" s="6">
        <f>INDEX('Project Pipeline'!$B$8:$B$130,MATCH($B1866,'Project Pipeline'!$A$7:$A$130,0)+13,1)</f>
        <v>21.124739598583997</v>
      </c>
      <c r="J1866" s="6">
        <f>INDEX('Project Pipeline'!$B$8:$B$130,MATCH($B1866,'Project Pipeline'!$A$7:$A$130,0)+14,1)</f>
        <v>60</v>
      </c>
    </row>
    <row r="1867" spans="1:10" x14ac:dyDescent="0.2">
      <c r="A1867" s="604">
        <f t="shared" si="264"/>
        <v>92</v>
      </c>
      <c r="B1867" s="604" t="s">
        <v>41</v>
      </c>
      <c r="C1867" s="2">
        <f t="shared" si="265"/>
        <v>19</v>
      </c>
      <c r="D1867" s="28" t="str">
        <f t="shared" si="266"/>
        <v>092-019</v>
      </c>
      <c r="E1867" s="604">
        <f t="shared" si="263"/>
        <v>57</v>
      </c>
      <c r="F1867" s="32">
        <f>INDEX('Project Pipeline'!$B$8:$B$130,MATCH($B1867,'Project Pipeline'!$A$7:$A$130,0),1)</f>
        <v>25000</v>
      </c>
      <c r="G1867" s="32">
        <f>INDEX('Project Pipeline'!$B$8:$B$130,MATCH($B1867,'Project Pipeline'!$A$7:$A$130,0)+3,1)*12</f>
        <v>24000</v>
      </c>
      <c r="H1867" s="7">
        <f>(INDEX('Project Pipeline'!$B$8:$B$130,MATCH($B1867,'Project Pipeline'!$A$7:$A$130,0)+6,1)*INDEX('Project Pipeline'!$B$8:$B$130,MATCH($B1867,'Project Pipeline'!$A$7:$A$130,0)+13,1)+INDEX('Project Pipeline'!$B$8:$B$130,MATCH($B1867,'Project Pipeline'!$A$7:$A$130,0)+7,1)*(INDEX('Project Pipeline'!$B$8:$B$130,MATCH($B1867,'Project Pipeline'!$A$7:$A$130,0)+14,1)-INDEX('Project Pipeline'!$B$8:$B$130,MATCH($B1867,'Project Pipeline'!$A$7:$A$130,0)+13,1)))/INDEX('Project Pipeline'!$B$8:$B$130,MATCH($B1867,'Project Pipeline'!$A$7:$A$130,0)+14,1)</f>
        <v>0.74999999999999989</v>
      </c>
      <c r="I1867" s="6">
        <f>INDEX('Project Pipeline'!$B$8:$B$130,MATCH($B1867,'Project Pipeline'!$A$7:$A$130,0)+13,1)</f>
        <v>26.772988721793375</v>
      </c>
      <c r="J1867" s="6">
        <f>INDEX('Project Pipeline'!$B$8:$B$130,MATCH($B1867,'Project Pipeline'!$A$7:$A$130,0)+14,1)</f>
        <v>120</v>
      </c>
    </row>
    <row r="1868" spans="1:10" x14ac:dyDescent="0.2">
      <c r="A1868" s="604">
        <f t="shared" si="264"/>
        <v>92</v>
      </c>
      <c r="B1868" s="604" t="s">
        <v>41</v>
      </c>
      <c r="C1868" s="2">
        <f t="shared" si="265"/>
        <v>20</v>
      </c>
      <c r="D1868" s="28" t="str">
        <f t="shared" si="266"/>
        <v>092-020</v>
      </c>
      <c r="E1868" s="604">
        <f t="shared" si="263"/>
        <v>63</v>
      </c>
      <c r="F1868" s="32">
        <f>INDEX('Project Pipeline'!$B$8:$B$130,MATCH($B1868,'Project Pipeline'!$A$7:$A$130,0),1)</f>
        <v>25000</v>
      </c>
      <c r="G1868" s="32">
        <f>INDEX('Project Pipeline'!$B$8:$B$130,MATCH($B1868,'Project Pipeline'!$A$7:$A$130,0)+3,1)*12</f>
        <v>24000</v>
      </c>
      <c r="H1868" s="7">
        <f>(INDEX('Project Pipeline'!$B$8:$B$130,MATCH($B1868,'Project Pipeline'!$A$7:$A$130,0)+6,1)*INDEX('Project Pipeline'!$B$8:$B$130,MATCH($B1868,'Project Pipeline'!$A$7:$A$130,0)+13,1)+INDEX('Project Pipeline'!$B$8:$B$130,MATCH($B1868,'Project Pipeline'!$A$7:$A$130,0)+7,1)*(INDEX('Project Pipeline'!$B$8:$B$130,MATCH($B1868,'Project Pipeline'!$A$7:$A$130,0)+14,1)-INDEX('Project Pipeline'!$B$8:$B$130,MATCH($B1868,'Project Pipeline'!$A$7:$A$130,0)+13,1)))/INDEX('Project Pipeline'!$B$8:$B$130,MATCH($B1868,'Project Pipeline'!$A$7:$A$130,0)+14,1)</f>
        <v>0.74999999999999989</v>
      </c>
      <c r="I1868" s="6">
        <f>INDEX('Project Pipeline'!$B$8:$B$130,MATCH($B1868,'Project Pipeline'!$A$7:$A$130,0)+13,1)</f>
        <v>26.772988721793375</v>
      </c>
      <c r="J1868" s="6">
        <f>INDEX('Project Pipeline'!$B$8:$B$130,MATCH($B1868,'Project Pipeline'!$A$7:$A$130,0)+14,1)</f>
        <v>120</v>
      </c>
    </row>
    <row r="1869" spans="1:10" x14ac:dyDescent="0.2">
      <c r="A1869" s="604">
        <f>A1849+1</f>
        <v>93</v>
      </c>
      <c r="B1869" s="604" t="s">
        <v>15</v>
      </c>
      <c r="C1869" s="2">
        <v>1</v>
      </c>
      <c r="D1869" s="28" t="str">
        <f t="shared" si="266"/>
        <v>093-001</v>
      </c>
      <c r="E1869" s="604">
        <f t="shared" si="263"/>
        <v>51</v>
      </c>
      <c r="F1869" s="32">
        <f>INDEX('Project Pipeline'!$B$8:$B$130,MATCH($B1869,'Project Pipeline'!$A$7:$A$130,0),1)</f>
        <v>15000</v>
      </c>
      <c r="G1869" s="32">
        <f>INDEX('Project Pipeline'!$B$8:$B$130,MATCH($B1869,'Project Pipeline'!$A$7:$A$130,0)+3,1)*12</f>
        <v>6000</v>
      </c>
      <c r="H1869" s="7">
        <f>(INDEX('Project Pipeline'!$B$8:$B$130,MATCH($B1869,'Project Pipeline'!$A$7:$A$130,0)+6,1)*INDEX('Project Pipeline'!$B$8:$B$130,MATCH($B1869,'Project Pipeline'!$A$7:$A$130,0)+13,1)+INDEX('Project Pipeline'!$B$8:$B$130,MATCH($B1869,'Project Pipeline'!$A$7:$A$130,0)+7,1)*(INDEX('Project Pipeline'!$B$8:$B$130,MATCH($B1869,'Project Pipeline'!$A$7:$A$130,0)+14,1)-INDEX('Project Pipeline'!$B$8:$B$130,MATCH($B1869,'Project Pipeline'!$A$7:$A$130,0)+13,1)))/INDEX('Project Pipeline'!$B$8:$B$130,MATCH($B1869,'Project Pipeline'!$A$7:$A$130,0)+14,1)</f>
        <v>0.75</v>
      </c>
      <c r="I1869" s="6">
        <f>INDEX('Project Pipeline'!$B$8:$B$130,MATCH($B1869,'Project Pipeline'!$A$7:$A$130,0)+13,1)</f>
        <v>71.513178015521419</v>
      </c>
      <c r="J1869" s="6">
        <f>INDEX('Project Pipeline'!$B$8:$B$130,MATCH($B1869,'Project Pipeline'!$A$7:$A$130,0)+14,1)</f>
        <v>96</v>
      </c>
    </row>
    <row r="1870" spans="1:10" x14ac:dyDescent="0.2">
      <c r="A1870" s="604">
        <f t="shared" ref="A1870:A1888" si="267">A1850+1</f>
        <v>93</v>
      </c>
      <c r="B1870" s="604" t="s">
        <v>15</v>
      </c>
      <c r="C1870" s="2">
        <f t="shared" ref="C1870:C1888" si="268">C1869+1</f>
        <v>2</v>
      </c>
      <c r="D1870" s="28" t="str">
        <f t="shared" si="266"/>
        <v>093-002</v>
      </c>
      <c r="E1870" s="604">
        <f t="shared" si="263"/>
        <v>55</v>
      </c>
      <c r="F1870" s="32">
        <f>INDEX('Project Pipeline'!$B$8:$B$130,MATCH($B1870,'Project Pipeline'!$A$7:$A$130,0),1)</f>
        <v>15000</v>
      </c>
      <c r="G1870" s="32">
        <f>INDEX('Project Pipeline'!$B$8:$B$130,MATCH($B1870,'Project Pipeline'!$A$7:$A$130,0)+3,1)*12</f>
        <v>6000</v>
      </c>
      <c r="H1870" s="7">
        <f>(INDEX('Project Pipeline'!$B$8:$B$130,MATCH($B1870,'Project Pipeline'!$A$7:$A$130,0)+6,1)*INDEX('Project Pipeline'!$B$8:$B$130,MATCH($B1870,'Project Pipeline'!$A$7:$A$130,0)+13,1)+INDEX('Project Pipeline'!$B$8:$B$130,MATCH($B1870,'Project Pipeline'!$A$7:$A$130,0)+7,1)*(INDEX('Project Pipeline'!$B$8:$B$130,MATCH($B1870,'Project Pipeline'!$A$7:$A$130,0)+14,1)-INDEX('Project Pipeline'!$B$8:$B$130,MATCH($B1870,'Project Pipeline'!$A$7:$A$130,0)+13,1)))/INDEX('Project Pipeline'!$B$8:$B$130,MATCH($B1870,'Project Pipeline'!$A$7:$A$130,0)+14,1)</f>
        <v>0.75</v>
      </c>
      <c r="I1870" s="6">
        <f>INDEX('Project Pipeline'!$B$8:$B$130,MATCH($B1870,'Project Pipeline'!$A$7:$A$130,0)+13,1)</f>
        <v>71.513178015521419</v>
      </c>
      <c r="J1870" s="6">
        <f>INDEX('Project Pipeline'!$B$8:$B$130,MATCH($B1870,'Project Pipeline'!$A$7:$A$130,0)+14,1)</f>
        <v>96</v>
      </c>
    </row>
    <row r="1871" spans="1:10" x14ac:dyDescent="0.2">
      <c r="A1871" s="604">
        <f t="shared" si="267"/>
        <v>93</v>
      </c>
      <c r="B1871" s="604" t="s">
        <v>15</v>
      </c>
      <c r="C1871" s="2">
        <f t="shared" si="268"/>
        <v>3</v>
      </c>
      <c r="D1871" s="28" t="str">
        <f t="shared" si="266"/>
        <v>093-003</v>
      </c>
      <c r="E1871" s="604">
        <f t="shared" si="263"/>
        <v>58</v>
      </c>
      <c r="F1871" s="32">
        <f>INDEX('Project Pipeline'!$B$8:$B$130,MATCH($B1871,'Project Pipeline'!$A$7:$A$130,0),1)</f>
        <v>15000</v>
      </c>
      <c r="G1871" s="32">
        <f>INDEX('Project Pipeline'!$B$8:$B$130,MATCH($B1871,'Project Pipeline'!$A$7:$A$130,0)+3,1)*12</f>
        <v>6000</v>
      </c>
      <c r="H1871" s="7">
        <f>(INDEX('Project Pipeline'!$B$8:$B$130,MATCH($B1871,'Project Pipeline'!$A$7:$A$130,0)+6,1)*INDEX('Project Pipeline'!$B$8:$B$130,MATCH($B1871,'Project Pipeline'!$A$7:$A$130,0)+13,1)+INDEX('Project Pipeline'!$B$8:$B$130,MATCH($B1871,'Project Pipeline'!$A$7:$A$130,0)+7,1)*(INDEX('Project Pipeline'!$B$8:$B$130,MATCH($B1871,'Project Pipeline'!$A$7:$A$130,0)+14,1)-INDEX('Project Pipeline'!$B$8:$B$130,MATCH($B1871,'Project Pipeline'!$A$7:$A$130,0)+13,1)))/INDEX('Project Pipeline'!$B$8:$B$130,MATCH($B1871,'Project Pipeline'!$A$7:$A$130,0)+14,1)</f>
        <v>0.75</v>
      </c>
      <c r="I1871" s="6">
        <f>INDEX('Project Pipeline'!$B$8:$B$130,MATCH($B1871,'Project Pipeline'!$A$7:$A$130,0)+13,1)</f>
        <v>71.513178015521419</v>
      </c>
      <c r="J1871" s="6">
        <f>INDEX('Project Pipeline'!$B$8:$B$130,MATCH($B1871,'Project Pipeline'!$A$7:$A$130,0)+14,1)</f>
        <v>96</v>
      </c>
    </row>
    <row r="1872" spans="1:10" x14ac:dyDescent="0.2">
      <c r="A1872" s="604">
        <f t="shared" si="267"/>
        <v>93</v>
      </c>
      <c r="B1872" s="604" t="s">
        <v>15</v>
      </c>
      <c r="C1872" s="2">
        <f t="shared" si="268"/>
        <v>4</v>
      </c>
      <c r="D1872" s="28" t="str">
        <f t="shared" si="266"/>
        <v>093-004</v>
      </c>
      <c r="E1872" s="604">
        <f t="shared" si="263"/>
        <v>60</v>
      </c>
      <c r="F1872" s="32">
        <f>INDEX('Project Pipeline'!$B$8:$B$130,MATCH($B1872,'Project Pipeline'!$A$7:$A$130,0),1)</f>
        <v>15000</v>
      </c>
      <c r="G1872" s="32">
        <f>INDEX('Project Pipeline'!$B$8:$B$130,MATCH($B1872,'Project Pipeline'!$A$7:$A$130,0)+3,1)*12</f>
        <v>6000</v>
      </c>
      <c r="H1872" s="7">
        <f>(INDEX('Project Pipeline'!$B$8:$B$130,MATCH($B1872,'Project Pipeline'!$A$7:$A$130,0)+6,1)*INDEX('Project Pipeline'!$B$8:$B$130,MATCH($B1872,'Project Pipeline'!$A$7:$A$130,0)+13,1)+INDEX('Project Pipeline'!$B$8:$B$130,MATCH($B1872,'Project Pipeline'!$A$7:$A$130,0)+7,1)*(INDEX('Project Pipeline'!$B$8:$B$130,MATCH($B1872,'Project Pipeline'!$A$7:$A$130,0)+14,1)-INDEX('Project Pipeline'!$B$8:$B$130,MATCH($B1872,'Project Pipeline'!$A$7:$A$130,0)+13,1)))/INDEX('Project Pipeline'!$B$8:$B$130,MATCH($B1872,'Project Pipeline'!$A$7:$A$130,0)+14,1)</f>
        <v>0.75</v>
      </c>
      <c r="I1872" s="6">
        <f>INDEX('Project Pipeline'!$B$8:$B$130,MATCH($B1872,'Project Pipeline'!$A$7:$A$130,0)+13,1)</f>
        <v>71.513178015521419</v>
      </c>
      <c r="J1872" s="6">
        <f>INDEX('Project Pipeline'!$B$8:$B$130,MATCH($B1872,'Project Pipeline'!$A$7:$A$130,0)+14,1)</f>
        <v>96</v>
      </c>
    </row>
    <row r="1873" spans="1:10" x14ac:dyDescent="0.2">
      <c r="A1873" s="604">
        <f t="shared" si="267"/>
        <v>93</v>
      </c>
      <c r="B1873" s="604" t="s">
        <v>463</v>
      </c>
      <c r="C1873" s="2">
        <f t="shared" si="268"/>
        <v>5</v>
      </c>
      <c r="D1873" s="28" t="str">
        <f t="shared" si="266"/>
        <v>093-005</v>
      </c>
      <c r="E1873" s="604">
        <f t="shared" si="263"/>
        <v>61</v>
      </c>
      <c r="F1873" s="32">
        <f>INDEX('Project Pipeline'!$B$8:$B$130,MATCH($B1873,'Project Pipeline'!$A$7:$A$130,0),1)</f>
        <v>20000</v>
      </c>
      <c r="G1873" s="32">
        <f>INDEX('Project Pipeline'!$B$8:$B$130,MATCH($B1873,'Project Pipeline'!$A$7:$A$130,0)+3,1)*12</f>
        <v>30000</v>
      </c>
      <c r="H1873" s="7">
        <f>(INDEX('Project Pipeline'!$B$8:$B$130,MATCH($B1873,'Project Pipeline'!$A$7:$A$130,0)+6,1)*INDEX('Project Pipeline'!$B$8:$B$130,MATCH($B1873,'Project Pipeline'!$A$7:$A$130,0)+13,1)+INDEX('Project Pipeline'!$B$8:$B$130,MATCH($B1873,'Project Pipeline'!$A$7:$A$130,0)+7,1)*(INDEX('Project Pipeline'!$B$8:$B$130,MATCH($B1873,'Project Pipeline'!$A$7:$A$130,0)+14,1)-INDEX('Project Pipeline'!$B$8:$B$130,MATCH($B1873,'Project Pipeline'!$A$7:$A$130,0)+13,1)))/INDEX('Project Pipeline'!$B$8:$B$130,MATCH($B1873,'Project Pipeline'!$A$7:$A$130,0)+14,1)</f>
        <v>0.75</v>
      </c>
      <c r="I1873" s="6">
        <f>INDEX('Project Pipeline'!$B$8:$B$130,MATCH($B1873,'Project Pipeline'!$A$7:$A$130,0)+13,1)</f>
        <v>28.691659673197091</v>
      </c>
      <c r="J1873" s="6">
        <f>INDEX('Project Pipeline'!$B$8:$B$130,MATCH($B1873,'Project Pipeline'!$A$7:$A$130,0)+14,1)</f>
        <v>60</v>
      </c>
    </row>
    <row r="1874" spans="1:10" x14ac:dyDescent="0.2">
      <c r="A1874" s="604">
        <f t="shared" si="267"/>
        <v>93</v>
      </c>
      <c r="B1874" s="604" t="s">
        <v>463</v>
      </c>
      <c r="C1874" s="2">
        <f t="shared" si="268"/>
        <v>6</v>
      </c>
      <c r="D1874" s="28" t="str">
        <f t="shared" si="266"/>
        <v>093-006</v>
      </c>
      <c r="E1874" s="604">
        <f t="shared" si="263"/>
        <v>61</v>
      </c>
      <c r="F1874" s="32">
        <f>INDEX('Project Pipeline'!$B$8:$B$130,MATCH($B1874,'Project Pipeline'!$A$7:$A$130,0),1)</f>
        <v>20000</v>
      </c>
      <c r="G1874" s="32">
        <f>INDEX('Project Pipeline'!$B$8:$B$130,MATCH($B1874,'Project Pipeline'!$A$7:$A$130,0)+3,1)*12</f>
        <v>30000</v>
      </c>
      <c r="H1874" s="7">
        <f>(INDEX('Project Pipeline'!$B$8:$B$130,MATCH($B1874,'Project Pipeline'!$A$7:$A$130,0)+6,1)*INDEX('Project Pipeline'!$B$8:$B$130,MATCH($B1874,'Project Pipeline'!$A$7:$A$130,0)+13,1)+INDEX('Project Pipeline'!$B$8:$B$130,MATCH($B1874,'Project Pipeline'!$A$7:$A$130,0)+7,1)*(INDEX('Project Pipeline'!$B$8:$B$130,MATCH($B1874,'Project Pipeline'!$A$7:$A$130,0)+14,1)-INDEX('Project Pipeline'!$B$8:$B$130,MATCH($B1874,'Project Pipeline'!$A$7:$A$130,0)+13,1)))/INDEX('Project Pipeline'!$B$8:$B$130,MATCH($B1874,'Project Pipeline'!$A$7:$A$130,0)+14,1)</f>
        <v>0.75</v>
      </c>
      <c r="I1874" s="6">
        <f>INDEX('Project Pipeline'!$B$8:$B$130,MATCH($B1874,'Project Pipeline'!$A$7:$A$130,0)+13,1)</f>
        <v>28.691659673197091</v>
      </c>
      <c r="J1874" s="6">
        <f>INDEX('Project Pipeline'!$B$8:$B$130,MATCH($B1874,'Project Pipeline'!$A$7:$A$130,0)+14,1)</f>
        <v>60</v>
      </c>
    </row>
    <row r="1875" spans="1:10" x14ac:dyDescent="0.2">
      <c r="A1875" s="604">
        <f t="shared" si="267"/>
        <v>93</v>
      </c>
      <c r="B1875" s="604" t="s">
        <v>463</v>
      </c>
      <c r="C1875" s="2">
        <f t="shared" si="268"/>
        <v>7</v>
      </c>
      <c r="D1875" s="28" t="str">
        <f t="shared" si="266"/>
        <v>093-007</v>
      </c>
      <c r="E1875" s="604">
        <f t="shared" si="263"/>
        <v>62</v>
      </c>
      <c r="F1875" s="32">
        <f>INDEX('Project Pipeline'!$B$8:$B$130,MATCH($B1875,'Project Pipeline'!$A$7:$A$130,0),1)</f>
        <v>20000</v>
      </c>
      <c r="G1875" s="32">
        <f>INDEX('Project Pipeline'!$B$8:$B$130,MATCH($B1875,'Project Pipeline'!$A$7:$A$130,0)+3,1)*12</f>
        <v>30000</v>
      </c>
      <c r="H1875" s="7">
        <f>(INDEX('Project Pipeline'!$B$8:$B$130,MATCH($B1875,'Project Pipeline'!$A$7:$A$130,0)+6,1)*INDEX('Project Pipeline'!$B$8:$B$130,MATCH($B1875,'Project Pipeline'!$A$7:$A$130,0)+13,1)+INDEX('Project Pipeline'!$B$8:$B$130,MATCH($B1875,'Project Pipeline'!$A$7:$A$130,0)+7,1)*(INDEX('Project Pipeline'!$B$8:$B$130,MATCH($B1875,'Project Pipeline'!$A$7:$A$130,0)+14,1)-INDEX('Project Pipeline'!$B$8:$B$130,MATCH($B1875,'Project Pipeline'!$A$7:$A$130,0)+13,1)))/INDEX('Project Pipeline'!$B$8:$B$130,MATCH($B1875,'Project Pipeline'!$A$7:$A$130,0)+14,1)</f>
        <v>0.75</v>
      </c>
      <c r="I1875" s="6">
        <f>INDEX('Project Pipeline'!$B$8:$B$130,MATCH($B1875,'Project Pipeline'!$A$7:$A$130,0)+13,1)</f>
        <v>28.691659673197091</v>
      </c>
      <c r="J1875" s="6">
        <f>INDEX('Project Pipeline'!$B$8:$B$130,MATCH($B1875,'Project Pipeline'!$A$7:$A$130,0)+14,1)</f>
        <v>60</v>
      </c>
    </row>
    <row r="1876" spans="1:10" x14ac:dyDescent="0.2">
      <c r="A1876" s="604">
        <f t="shared" si="267"/>
        <v>93</v>
      </c>
      <c r="B1876" s="604" t="s">
        <v>463</v>
      </c>
      <c r="C1876" s="2">
        <f t="shared" si="268"/>
        <v>8</v>
      </c>
      <c r="D1876" s="28" t="str">
        <f t="shared" si="266"/>
        <v>093-008</v>
      </c>
      <c r="E1876" s="604">
        <f t="shared" si="263"/>
        <v>62</v>
      </c>
      <c r="F1876" s="32">
        <f>INDEX('Project Pipeline'!$B$8:$B$130,MATCH($B1876,'Project Pipeline'!$A$7:$A$130,0),1)</f>
        <v>20000</v>
      </c>
      <c r="G1876" s="32">
        <f>INDEX('Project Pipeline'!$B$8:$B$130,MATCH($B1876,'Project Pipeline'!$A$7:$A$130,0)+3,1)*12</f>
        <v>30000</v>
      </c>
      <c r="H1876" s="7">
        <f>(INDEX('Project Pipeline'!$B$8:$B$130,MATCH($B1876,'Project Pipeline'!$A$7:$A$130,0)+6,1)*INDEX('Project Pipeline'!$B$8:$B$130,MATCH($B1876,'Project Pipeline'!$A$7:$A$130,0)+13,1)+INDEX('Project Pipeline'!$B$8:$B$130,MATCH($B1876,'Project Pipeline'!$A$7:$A$130,0)+7,1)*(INDEX('Project Pipeline'!$B$8:$B$130,MATCH($B1876,'Project Pipeline'!$A$7:$A$130,0)+14,1)-INDEX('Project Pipeline'!$B$8:$B$130,MATCH($B1876,'Project Pipeline'!$A$7:$A$130,0)+13,1)))/INDEX('Project Pipeline'!$B$8:$B$130,MATCH($B1876,'Project Pipeline'!$A$7:$A$130,0)+14,1)</f>
        <v>0.75</v>
      </c>
      <c r="I1876" s="6">
        <f>INDEX('Project Pipeline'!$B$8:$B$130,MATCH($B1876,'Project Pipeline'!$A$7:$A$130,0)+13,1)</f>
        <v>28.691659673197091</v>
      </c>
      <c r="J1876" s="6">
        <f>INDEX('Project Pipeline'!$B$8:$B$130,MATCH($B1876,'Project Pipeline'!$A$7:$A$130,0)+14,1)</f>
        <v>60</v>
      </c>
    </row>
    <row r="1877" spans="1:10" x14ac:dyDescent="0.2">
      <c r="A1877" s="604">
        <f t="shared" si="267"/>
        <v>93</v>
      </c>
      <c r="B1877" s="604" t="s">
        <v>464</v>
      </c>
      <c r="C1877" s="2">
        <f t="shared" si="268"/>
        <v>9</v>
      </c>
      <c r="D1877" s="28" t="str">
        <f t="shared" si="266"/>
        <v>093-009</v>
      </c>
      <c r="E1877" s="604">
        <f t="shared" si="263"/>
        <v>53</v>
      </c>
      <c r="F1877" s="32">
        <f>INDEX('Project Pipeline'!$B$8:$B$130,MATCH($B1877,'Project Pipeline'!$A$7:$A$130,0),1)</f>
        <v>10000</v>
      </c>
      <c r="G1877" s="32">
        <f>INDEX('Project Pipeline'!$B$8:$B$130,MATCH($B1877,'Project Pipeline'!$A$7:$A$130,0)+3,1)*12</f>
        <v>4800</v>
      </c>
      <c r="H1877" s="7">
        <f>(INDEX('Project Pipeline'!$B$8:$B$130,MATCH($B1877,'Project Pipeline'!$A$7:$A$130,0)+6,1)*INDEX('Project Pipeline'!$B$8:$B$130,MATCH($B1877,'Project Pipeline'!$A$7:$A$130,0)+13,1)+INDEX('Project Pipeline'!$B$8:$B$130,MATCH($B1877,'Project Pipeline'!$A$7:$A$130,0)+7,1)*(INDEX('Project Pipeline'!$B$8:$B$130,MATCH($B1877,'Project Pipeline'!$A$7:$A$130,0)+14,1)-INDEX('Project Pipeline'!$B$8:$B$130,MATCH($B1877,'Project Pipeline'!$A$7:$A$130,0)+13,1)))/INDEX('Project Pipeline'!$B$8:$B$130,MATCH($B1877,'Project Pipeline'!$A$7:$A$130,0)+14,1)</f>
        <v>0.75</v>
      </c>
      <c r="I1877" s="6">
        <f>INDEX('Project Pipeline'!$B$8:$B$130,MATCH($B1877,'Project Pipeline'!$A$7:$A$130,0)+13,1)</f>
        <v>57.680135957776329</v>
      </c>
      <c r="J1877" s="6">
        <f>INDEX('Project Pipeline'!$B$8:$B$130,MATCH($B1877,'Project Pipeline'!$A$7:$A$130,0)+14,1)</f>
        <v>60</v>
      </c>
    </row>
    <row r="1878" spans="1:10" x14ac:dyDescent="0.2">
      <c r="A1878" s="604">
        <f t="shared" si="267"/>
        <v>93</v>
      </c>
      <c r="B1878" s="604" t="s">
        <v>464</v>
      </c>
      <c r="C1878" s="2">
        <f t="shared" si="268"/>
        <v>10</v>
      </c>
      <c r="D1878" s="28" t="str">
        <f t="shared" si="266"/>
        <v>093-010</v>
      </c>
      <c r="E1878" s="604">
        <f t="shared" si="263"/>
        <v>56</v>
      </c>
      <c r="F1878" s="32">
        <f>INDEX('Project Pipeline'!$B$8:$B$130,MATCH($B1878,'Project Pipeline'!$A$7:$A$130,0),1)</f>
        <v>10000</v>
      </c>
      <c r="G1878" s="32">
        <f>INDEX('Project Pipeline'!$B$8:$B$130,MATCH($B1878,'Project Pipeline'!$A$7:$A$130,0)+3,1)*12</f>
        <v>4800</v>
      </c>
      <c r="H1878" s="7">
        <f>(INDEX('Project Pipeline'!$B$8:$B$130,MATCH($B1878,'Project Pipeline'!$A$7:$A$130,0)+6,1)*INDEX('Project Pipeline'!$B$8:$B$130,MATCH($B1878,'Project Pipeline'!$A$7:$A$130,0)+13,1)+INDEX('Project Pipeline'!$B$8:$B$130,MATCH($B1878,'Project Pipeline'!$A$7:$A$130,0)+7,1)*(INDEX('Project Pipeline'!$B$8:$B$130,MATCH($B1878,'Project Pipeline'!$A$7:$A$130,0)+14,1)-INDEX('Project Pipeline'!$B$8:$B$130,MATCH($B1878,'Project Pipeline'!$A$7:$A$130,0)+13,1)))/INDEX('Project Pipeline'!$B$8:$B$130,MATCH($B1878,'Project Pipeline'!$A$7:$A$130,0)+14,1)</f>
        <v>0.75</v>
      </c>
      <c r="I1878" s="6">
        <f>INDEX('Project Pipeline'!$B$8:$B$130,MATCH($B1878,'Project Pipeline'!$A$7:$A$130,0)+13,1)</f>
        <v>57.680135957776329</v>
      </c>
      <c r="J1878" s="6">
        <f>INDEX('Project Pipeline'!$B$8:$B$130,MATCH($B1878,'Project Pipeline'!$A$7:$A$130,0)+14,1)</f>
        <v>60</v>
      </c>
    </row>
    <row r="1879" spans="1:10" x14ac:dyDescent="0.2">
      <c r="A1879" s="604">
        <f t="shared" si="267"/>
        <v>93</v>
      </c>
      <c r="B1879" s="604" t="s">
        <v>464</v>
      </c>
      <c r="C1879" s="2">
        <f t="shared" si="268"/>
        <v>11</v>
      </c>
      <c r="D1879" s="28" t="str">
        <f t="shared" si="266"/>
        <v>093-011</v>
      </c>
      <c r="E1879" s="604">
        <f t="shared" si="263"/>
        <v>59</v>
      </c>
      <c r="F1879" s="32">
        <f>INDEX('Project Pipeline'!$B$8:$B$130,MATCH($B1879,'Project Pipeline'!$A$7:$A$130,0),1)</f>
        <v>10000</v>
      </c>
      <c r="G1879" s="32">
        <f>INDEX('Project Pipeline'!$B$8:$B$130,MATCH($B1879,'Project Pipeline'!$A$7:$A$130,0)+3,1)*12</f>
        <v>4800</v>
      </c>
      <c r="H1879" s="7">
        <f>(INDEX('Project Pipeline'!$B$8:$B$130,MATCH($B1879,'Project Pipeline'!$A$7:$A$130,0)+6,1)*INDEX('Project Pipeline'!$B$8:$B$130,MATCH($B1879,'Project Pipeline'!$A$7:$A$130,0)+13,1)+INDEX('Project Pipeline'!$B$8:$B$130,MATCH($B1879,'Project Pipeline'!$A$7:$A$130,0)+7,1)*(INDEX('Project Pipeline'!$B$8:$B$130,MATCH($B1879,'Project Pipeline'!$A$7:$A$130,0)+14,1)-INDEX('Project Pipeline'!$B$8:$B$130,MATCH($B1879,'Project Pipeline'!$A$7:$A$130,0)+13,1)))/INDEX('Project Pipeline'!$B$8:$B$130,MATCH($B1879,'Project Pipeline'!$A$7:$A$130,0)+14,1)</f>
        <v>0.75</v>
      </c>
      <c r="I1879" s="6">
        <f>INDEX('Project Pipeline'!$B$8:$B$130,MATCH($B1879,'Project Pipeline'!$A$7:$A$130,0)+13,1)</f>
        <v>57.680135957776329</v>
      </c>
      <c r="J1879" s="6">
        <f>INDEX('Project Pipeline'!$B$8:$B$130,MATCH($B1879,'Project Pipeline'!$A$7:$A$130,0)+14,1)</f>
        <v>60</v>
      </c>
    </row>
    <row r="1880" spans="1:10" x14ac:dyDescent="0.2">
      <c r="A1880" s="604">
        <f t="shared" si="267"/>
        <v>93</v>
      </c>
      <c r="B1880" s="604" t="s">
        <v>464</v>
      </c>
      <c r="C1880" s="2">
        <f t="shared" si="268"/>
        <v>12</v>
      </c>
      <c r="D1880" s="28" t="str">
        <f t="shared" si="266"/>
        <v>093-012</v>
      </c>
      <c r="E1880" s="604">
        <f t="shared" si="263"/>
        <v>62</v>
      </c>
      <c r="F1880" s="32">
        <f>INDEX('Project Pipeline'!$B$8:$B$130,MATCH($B1880,'Project Pipeline'!$A$7:$A$130,0),1)</f>
        <v>10000</v>
      </c>
      <c r="G1880" s="32">
        <f>INDEX('Project Pipeline'!$B$8:$B$130,MATCH($B1880,'Project Pipeline'!$A$7:$A$130,0)+3,1)*12</f>
        <v>4800</v>
      </c>
      <c r="H1880" s="7">
        <f>(INDEX('Project Pipeline'!$B$8:$B$130,MATCH($B1880,'Project Pipeline'!$A$7:$A$130,0)+6,1)*INDEX('Project Pipeline'!$B$8:$B$130,MATCH($B1880,'Project Pipeline'!$A$7:$A$130,0)+13,1)+INDEX('Project Pipeline'!$B$8:$B$130,MATCH($B1880,'Project Pipeline'!$A$7:$A$130,0)+7,1)*(INDEX('Project Pipeline'!$B$8:$B$130,MATCH($B1880,'Project Pipeline'!$A$7:$A$130,0)+14,1)-INDEX('Project Pipeline'!$B$8:$B$130,MATCH($B1880,'Project Pipeline'!$A$7:$A$130,0)+13,1)))/INDEX('Project Pipeline'!$B$8:$B$130,MATCH($B1880,'Project Pipeline'!$A$7:$A$130,0)+14,1)</f>
        <v>0.75</v>
      </c>
      <c r="I1880" s="6">
        <f>INDEX('Project Pipeline'!$B$8:$B$130,MATCH($B1880,'Project Pipeline'!$A$7:$A$130,0)+13,1)</f>
        <v>57.680135957776329</v>
      </c>
      <c r="J1880" s="6">
        <f>INDEX('Project Pipeline'!$B$8:$B$130,MATCH($B1880,'Project Pipeline'!$A$7:$A$130,0)+14,1)</f>
        <v>60</v>
      </c>
    </row>
    <row r="1881" spans="1:10" x14ac:dyDescent="0.2">
      <c r="A1881" s="604">
        <f t="shared" si="267"/>
        <v>93</v>
      </c>
      <c r="B1881" s="604" t="s">
        <v>14</v>
      </c>
      <c r="C1881" s="2">
        <f t="shared" si="268"/>
        <v>13</v>
      </c>
      <c r="D1881" s="28" t="str">
        <f t="shared" si="266"/>
        <v>093-013</v>
      </c>
      <c r="E1881" s="604">
        <f t="shared" si="263"/>
        <v>53</v>
      </c>
      <c r="F1881" s="32">
        <f>INDEX('Project Pipeline'!$B$8:$B$130,MATCH($B1881,'Project Pipeline'!$A$7:$A$130,0),1)</f>
        <v>2000</v>
      </c>
      <c r="G1881" s="32">
        <f>INDEX('Project Pipeline'!$B$8:$B$130,MATCH($B1881,'Project Pipeline'!$A$7:$A$130,0)+3,1)*12</f>
        <v>2400</v>
      </c>
      <c r="H1881" s="7">
        <f>(INDEX('Project Pipeline'!$B$8:$B$130,MATCH($B1881,'Project Pipeline'!$A$7:$A$130,0)+6,1)*INDEX('Project Pipeline'!$B$8:$B$130,MATCH($B1881,'Project Pipeline'!$A$7:$A$130,0)+13,1)+INDEX('Project Pipeline'!$B$8:$B$130,MATCH($B1881,'Project Pipeline'!$A$7:$A$130,0)+7,1)*(INDEX('Project Pipeline'!$B$8:$B$130,MATCH($B1881,'Project Pipeline'!$A$7:$A$130,0)+14,1)-INDEX('Project Pipeline'!$B$8:$B$130,MATCH($B1881,'Project Pipeline'!$A$7:$A$130,0)+13,1)))/INDEX('Project Pipeline'!$B$8:$B$130,MATCH($B1881,'Project Pipeline'!$A$7:$A$130,0)+14,1)</f>
        <v>0.75</v>
      </c>
      <c r="I1881" s="6">
        <f>INDEX('Project Pipeline'!$B$8:$B$130,MATCH($B1881,'Project Pipeline'!$A$7:$A$130,0)+13,1)</f>
        <v>21.124739598583997</v>
      </c>
      <c r="J1881" s="6">
        <f>INDEX('Project Pipeline'!$B$8:$B$130,MATCH($B1881,'Project Pipeline'!$A$7:$A$130,0)+14,1)</f>
        <v>60</v>
      </c>
    </row>
    <row r="1882" spans="1:10" x14ac:dyDescent="0.2">
      <c r="A1882" s="604">
        <f t="shared" si="267"/>
        <v>93</v>
      </c>
      <c r="B1882" s="604" t="s">
        <v>14</v>
      </c>
      <c r="C1882" s="2">
        <f t="shared" si="268"/>
        <v>14</v>
      </c>
      <c r="D1882" s="28" t="str">
        <f t="shared" si="266"/>
        <v>093-014</v>
      </c>
      <c r="E1882" s="604">
        <f t="shared" si="263"/>
        <v>55</v>
      </c>
      <c r="F1882" s="32">
        <f>INDEX('Project Pipeline'!$B$8:$B$130,MATCH($B1882,'Project Pipeline'!$A$7:$A$130,0),1)</f>
        <v>2000</v>
      </c>
      <c r="G1882" s="32">
        <f>INDEX('Project Pipeline'!$B$8:$B$130,MATCH($B1882,'Project Pipeline'!$A$7:$A$130,0)+3,1)*12</f>
        <v>2400</v>
      </c>
      <c r="H1882" s="7">
        <f>(INDEX('Project Pipeline'!$B$8:$B$130,MATCH($B1882,'Project Pipeline'!$A$7:$A$130,0)+6,1)*INDEX('Project Pipeline'!$B$8:$B$130,MATCH($B1882,'Project Pipeline'!$A$7:$A$130,0)+13,1)+INDEX('Project Pipeline'!$B$8:$B$130,MATCH($B1882,'Project Pipeline'!$A$7:$A$130,0)+7,1)*(INDEX('Project Pipeline'!$B$8:$B$130,MATCH($B1882,'Project Pipeline'!$A$7:$A$130,0)+14,1)-INDEX('Project Pipeline'!$B$8:$B$130,MATCH($B1882,'Project Pipeline'!$A$7:$A$130,0)+13,1)))/INDEX('Project Pipeline'!$B$8:$B$130,MATCH($B1882,'Project Pipeline'!$A$7:$A$130,0)+14,1)</f>
        <v>0.75</v>
      </c>
      <c r="I1882" s="6">
        <f>INDEX('Project Pipeline'!$B$8:$B$130,MATCH($B1882,'Project Pipeline'!$A$7:$A$130,0)+13,1)</f>
        <v>21.124739598583997</v>
      </c>
      <c r="J1882" s="6">
        <f>INDEX('Project Pipeline'!$B$8:$B$130,MATCH($B1882,'Project Pipeline'!$A$7:$A$130,0)+14,1)</f>
        <v>60</v>
      </c>
    </row>
    <row r="1883" spans="1:10" x14ac:dyDescent="0.2">
      <c r="A1883" s="604">
        <f t="shared" si="267"/>
        <v>93</v>
      </c>
      <c r="B1883" s="604" t="s">
        <v>14</v>
      </c>
      <c r="C1883" s="2">
        <f t="shared" si="268"/>
        <v>15</v>
      </c>
      <c r="D1883" s="28" t="str">
        <f t="shared" si="266"/>
        <v>093-015</v>
      </c>
      <c r="E1883" s="604">
        <f t="shared" si="263"/>
        <v>57</v>
      </c>
      <c r="F1883" s="32">
        <f>INDEX('Project Pipeline'!$B$8:$B$130,MATCH($B1883,'Project Pipeline'!$A$7:$A$130,0),1)</f>
        <v>2000</v>
      </c>
      <c r="G1883" s="32">
        <f>INDEX('Project Pipeline'!$B$8:$B$130,MATCH($B1883,'Project Pipeline'!$A$7:$A$130,0)+3,1)*12</f>
        <v>2400</v>
      </c>
      <c r="H1883" s="7">
        <f>(INDEX('Project Pipeline'!$B$8:$B$130,MATCH($B1883,'Project Pipeline'!$A$7:$A$130,0)+6,1)*INDEX('Project Pipeline'!$B$8:$B$130,MATCH($B1883,'Project Pipeline'!$A$7:$A$130,0)+13,1)+INDEX('Project Pipeline'!$B$8:$B$130,MATCH($B1883,'Project Pipeline'!$A$7:$A$130,0)+7,1)*(INDEX('Project Pipeline'!$B$8:$B$130,MATCH($B1883,'Project Pipeline'!$A$7:$A$130,0)+14,1)-INDEX('Project Pipeline'!$B$8:$B$130,MATCH($B1883,'Project Pipeline'!$A$7:$A$130,0)+13,1)))/INDEX('Project Pipeline'!$B$8:$B$130,MATCH($B1883,'Project Pipeline'!$A$7:$A$130,0)+14,1)</f>
        <v>0.75</v>
      </c>
      <c r="I1883" s="6">
        <f>INDEX('Project Pipeline'!$B$8:$B$130,MATCH($B1883,'Project Pipeline'!$A$7:$A$130,0)+13,1)</f>
        <v>21.124739598583997</v>
      </c>
      <c r="J1883" s="6">
        <f>INDEX('Project Pipeline'!$B$8:$B$130,MATCH($B1883,'Project Pipeline'!$A$7:$A$130,0)+14,1)</f>
        <v>60</v>
      </c>
    </row>
    <row r="1884" spans="1:10" x14ac:dyDescent="0.2">
      <c r="A1884" s="604">
        <f t="shared" si="267"/>
        <v>93</v>
      </c>
      <c r="B1884" s="604" t="s">
        <v>14</v>
      </c>
      <c r="C1884" s="2">
        <f t="shared" si="268"/>
        <v>16</v>
      </c>
      <c r="D1884" s="28" t="str">
        <f t="shared" si="266"/>
        <v>093-016</v>
      </c>
      <c r="E1884" s="604">
        <f t="shared" si="263"/>
        <v>59</v>
      </c>
      <c r="F1884" s="32">
        <f>INDEX('Project Pipeline'!$B$8:$B$130,MATCH($B1884,'Project Pipeline'!$A$7:$A$130,0),1)</f>
        <v>2000</v>
      </c>
      <c r="G1884" s="32">
        <f>INDEX('Project Pipeline'!$B$8:$B$130,MATCH($B1884,'Project Pipeline'!$A$7:$A$130,0)+3,1)*12</f>
        <v>2400</v>
      </c>
      <c r="H1884" s="7">
        <f>(INDEX('Project Pipeline'!$B$8:$B$130,MATCH($B1884,'Project Pipeline'!$A$7:$A$130,0)+6,1)*INDEX('Project Pipeline'!$B$8:$B$130,MATCH($B1884,'Project Pipeline'!$A$7:$A$130,0)+13,1)+INDEX('Project Pipeline'!$B$8:$B$130,MATCH($B1884,'Project Pipeline'!$A$7:$A$130,0)+7,1)*(INDEX('Project Pipeline'!$B$8:$B$130,MATCH($B1884,'Project Pipeline'!$A$7:$A$130,0)+14,1)-INDEX('Project Pipeline'!$B$8:$B$130,MATCH($B1884,'Project Pipeline'!$A$7:$A$130,0)+13,1)))/INDEX('Project Pipeline'!$B$8:$B$130,MATCH($B1884,'Project Pipeline'!$A$7:$A$130,0)+14,1)</f>
        <v>0.75</v>
      </c>
      <c r="I1884" s="6">
        <f>INDEX('Project Pipeline'!$B$8:$B$130,MATCH($B1884,'Project Pipeline'!$A$7:$A$130,0)+13,1)</f>
        <v>21.124739598583997</v>
      </c>
      <c r="J1884" s="6">
        <f>INDEX('Project Pipeline'!$B$8:$B$130,MATCH($B1884,'Project Pipeline'!$A$7:$A$130,0)+14,1)</f>
        <v>60</v>
      </c>
    </row>
    <row r="1885" spans="1:10" x14ac:dyDescent="0.2">
      <c r="A1885" s="604">
        <f t="shared" si="267"/>
        <v>93</v>
      </c>
      <c r="B1885" s="604" t="s">
        <v>14</v>
      </c>
      <c r="C1885" s="2">
        <f t="shared" si="268"/>
        <v>17</v>
      </c>
      <c r="D1885" s="28" t="str">
        <f t="shared" si="266"/>
        <v>093-017</v>
      </c>
      <c r="E1885" s="604">
        <f t="shared" si="263"/>
        <v>61</v>
      </c>
      <c r="F1885" s="32">
        <f>INDEX('Project Pipeline'!$B$8:$B$130,MATCH($B1885,'Project Pipeline'!$A$7:$A$130,0),1)</f>
        <v>2000</v>
      </c>
      <c r="G1885" s="32">
        <f>INDEX('Project Pipeline'!$B$8:$B$130,MATCH($B1885,'Project Pipeline'!$A$7:$A$130,0)+3,1)*12</f>
        <v>2400</v>
      </c>
      <c r="H1885" s="7">
        <f>(INDEX('Project Pipeline'!$B$8:$B$130,MATCH($B1885,'Project Pipeline'!$A$7:$A$130,0)+6,1)*INDEX('Project Pipeline'!$B$8:$B$130,MATCH($B1885,'Project Pipeline'!$A$7:$A$130,0)+13,1)+INDEX('Project Pipeline'!$B$8:$B$130,MATCH($B1885,'Project Pipeline'!$A$7:$A$130,0)+7,1)*(INDEX('Project Pipeline'!$B$8:$B$130,MATCH($B1885,'Project Pipeline'!$A$7:$A$130,0)+14,1)-INDEX('Project Pipeline'!$B$8:$B$130,MATCH($B1885,'Project Pipeline'!$A$7:$A$130,0)+13,1)))/INDEX('Project Pipeline'!$B$8:$B$130,MATCH($B1885,'Project Pipeline'!$A$7:$A$130,0)+14,1)</f>
        <v>0.75</v>
      </c>
      <c r="I1885" s="6">
        <f>INDEX('Project Pipeline'!$B$8:$B$130,MATCH($B1885,'Project Pipeline'!$A$7:$A$130,0)+13,1)</f>
        <v>21.124739598583997</v>
      </c>
      <c r="J1885" s="6">
        <f>INDEX('Project Pipeline'!$B$8:$B$130,MATCH($B1885,'Project Pipeline'!$A$7:$A$130,0)+14,1)</f>
        <v>60</v>
      </c>
    </row>
    <row r="1886" spans="1:10" x14ac:dyDescent="0.2">
      <c r="A1886" s="604">
        <f t="shared" si="267"/>
        <v>93</v>
      </c>
      <c r="B1886" s="604" t="s">
        <v>14</v>
      </c>
      <c r="C1886" s="2">
        <f t="shared" si="268"/>
        <v>18</v>
      </c>
      <c r="D1886" s="28" t="str">
        <f t="shared" si="266"/>
        <v>093-018</v>
      </c>
      <c r="E1886" s="604">
        <f t="shared" si="263"/>
        <v>63</v>
      </c>
      <c r="F1886" s="32">
        <f>INDEX('Project Pipeline'!$B$8:$B$130,MATCH($B1886,'Project Pipeline'!$A$7:$A$130,0),1)</f>
        <v>2000</v>
      </c>
      <c r="G1886" s="32">
        <f>INDEX('Project Pipeline'!$B$8:$B$130,MATCH($B1886,'Project Pipeline'!$A$7:$A$130,0)+3,1)*12</f>
        <v>2400</v>
      </c>
      <c r="H1886" s="7">
        <f>(INDEX('Project Pipeline'!$B$8:$B$130,MATCH($B1886,'Project Pipeline'!$A$7:$A$130,0)+6,1)*INDEX('Project Pipeline'!$B$8:$B$130,MATCH($B1886,'Project Pipeline'!$A$7:$A$130,0)+13,1)+INDEX('Project Pipeline'!$B$8:$B$130,MATCH($B1886,'Project Pipeline'!$A$7:$A$130,0)+7,1)*(INDEX('Project Pipeline'!$B$8:$B$130,MATCH($B1886,'Project Pipeline'!$A$7:$A$130,0)+14,1)-INDEX('Project Pipeline'!$B$8:$B$130,MATCH($B1886,'Project Pipeline'!$A$7:$A$130,0)+13,1)))/INDEX('Project Pipeline'!$B$8:$B$130,MATCH($B1886,'Project Pipeline'!$A$7:$A$130,0)+14,1)</f>
        <v>0.75</v>
      </c>
      <c r="I1886" s="6">
        <f>INDEX('Project Pipeline'!$B$8:$B$130,MATCH($B1886,'Project Pipeline'!$A$7:$A$130,0)+13,1)</f>
        <v>21.124739598583997</v>
      </c>
      <c r="J1886" s="6">
        <f>INDEX('Project Pipeline'!$B$8:$B$130,MATCH($B1886,'Project Pipeline'!$A$7:$A$130,0)+14,1)</f>
        <v>60</v>
      </c>
    </row>
    <row r="1887" spans="1:10" x14ac:dyDescent="0.2">
      <c r="A1887" s="604">
        <f t="shared" si="267"/>
        <v>93</v>
      </c>
      <c r="B1887" s="604" t="s">
        <v>41</v>
      </c>
      <c r="C1887" s="2">
        <f t="shared" si="268"/>
        <v>19</v>
      </c>
      <c r="D1887" s="28" t="str">
        <f t="shared" si="266"/>
        <v>093-019</v>
      </c>
      <c r="E1887" s="604">
        <f t="shared" si="263"/>
        <v>57</v>
      </c>
      <c r="F1887" s="32">
        <f>INDEX('Project Pipeline'!$B$8:$B$130,MATCH($B1887,'Project Pipeline'!$A$7:$A$130,0),1)</f>
        <v>25000</v>
      </c>
      <c r="G1887" s="32">
        <f>INDEX('Project Pipeline'!$B$8:$B$130,MATCH($B1887,'Project Pipeline'!$A$7:$A$130,0)+3,1)*12</f>
        <v>24000</v>
      </c>
      <c r="H1887" s="7">
        <f>(INDEX('Project Pipeline'!$B$8:$B$130,MATCH($B1887,'Project Pipeline'!$A$7:$A$130,0)+6,1)*INDEX('Project Pipeline'!$B$8:$B$130,MATCH($B1887,'Project Pipeline'!$A$7:$A$130,0)+13,1)+INDEX('Project Pipeline'!$B$8:$B$130,MATCH($B1887,'Project Pipeline'!$A$7:$A$130,0)+7,1)*(INDEX('Project Pipeline'!$B$8:$B$130,MATCH($B1887,'Project Pipeline'!$A$7:$A$130,0)+14,1)-INDEX('Project Pipeline'!$B$8:$B$130,MATCH($B1887,'Project Pipeline'!$A$7:$A$130,0)+13,1)))/INDEX('Project Pipeline'!$B$8:$B$130,MATCH($B1887,'Project Pipeline'!$A$7:$A$130,0)+14,1)</f>
        <v>0.74999999999999989</v>
      </c>
      <c r="I1887" s="6">
        <f>INDEX('Project Pipeline'!$B$8:$B$130,MATCH($B1887,'Project Pipeline'!$A$7:$A$130,0)+13,1)</f>
        <v>26.772988721793375</v>
      </c>
      <c r="J1887" s="6">
        <f>INDEX('Project Pipeline'!$B$8:$B$130,MATCH($B1887,'Project Pipeline'!$A$7:$A$130,0)+14,1)</f>
        <v>120</v>
      </c>
    </row>
    <row r="1888" spans="1:10" x14ac:dyDescent="0.2">
      <c r="A1888" s="604">
        <f t="shared" si="267"/>
        <v>93</v>
      </c>
      <c r="B1888" s="604" t="s">
        <v>41</v>
      </c>
      <c r="C1888" s="2">
        <f t="shared" si="268"/>
        <v>20</v>
      </c>
      <c r="D1888" s="28" t="str">
        <f t="shared" si="266"/>
        <v>093-020</v>
      </c>
      <c r="E1888" s="604">
        <f t="shared" si="263"/>
        <v>63</v>
      </c>
      <c r="F1888" s="32">
        <f>INDEX('Project Pipeline'!$B$8:$B$130,MATCH($B1888,'Project Pipeline'!$A$7:$A$130,0),1)</f>
        <v>25000</v>
      </c>
      <c r="G1888" s="32">
        <f>INDEX('Project Pipeline'!$B$8:$B$130,MATCH($B1888,'Project Pipeline'!$A$7:$A$130,0)+3,1)*12</f>
        <v>24000</v>
      </c>
      <c r="H1888" s="7">
        <f>(INDEX('Project Pipeline'!$B$8:$B$130,MATCH($B1888,'Project Pipeline'!$A$7:$A$130,0)+6,1)*INDEX('Project Pipeline'!$B$8:$B$130,MATCH($B1888,'Project Pipeline'!$A$7:$A$130,0)+13,1)+INDEX('Project Pipeline'!$B$8:$B$130,MATCH($B1888,'Project Pipeline'!$A$7:$A$130,0)+7,1)*(INDEX('Project Pipeline'!$B$8:$B$130,MATCH($B1888,'Project Pipeline'!$A$7:$A$130,0)+14,1)-INDEX('Project Pipeline'!$B$8:$B$130,MATCH($B1888,'Project Pipeline'!$A$7:$A$130,0)+13,1)))/INDEX('Project Pipeline'!$B$8:$B$130,MATCH($B1888,'Project Pipeline'!$A$7:$A$130,0)+14,1)</f>
        <v>0.74999999999999989</v>
      </c>
      <c r="I1888" s="6">
        <f>INDEX('Project Pipeline'!$B$8:$B$130,MATCH($B1888,'Project Pipeline'!$A$7:$A$130,0)+13,1)</f>
        <v>26.772988721793375</v>
      </c>
      <c r="J1888" s="6">
        <f>INDEX('Project Pipeline'!$B$8:$B$130,MATCH($B1888,'Project Pipeline'!$A$7:$A$130,0)+14,1)</f>
        <v>120</v>
      </c>
    </row>
    <row r="1889" spans="1:10" x14ac:dyDescent="0.2">
      <c r="A1889" s="604">
        <f>A1869+1</f>
        <v>94</v>
      </c>
      <c r="B1889" s="604" t="s">
        <v>15</v>
      </c>
      <c r="C1889" s="2">
        <v>1</v>
      </c>
      <c r="D1889" s="28" t="str">
        <f t="shared" si="266"/>
        <v>094-001</v>
      </c>
      <c r="E1889" s="604">
        <f t="shared" si="263"/>
        <v>51</v>
      </c>
      <c r="F1889" s="32">
        <f>INDEX('Project Pipeline'!$B$8:$B$130,MATCH($B1889,'Project Pipeline'!$A$7:$A$130,0),1)</f>
        <v>15000</v>
      </c>
      <c r="G1889" s="32">
        <f>INDEX('Project Pipeline'!$B$8:$B$130,MATCH($B1889,'Project Pipeline'!$A$7:$A$130,0)+3,1)*12</f>
        <v>6000</v>
      </c>
      <c r="H1889" s="7">
        <f>(INDEX('Project Pipeline'!$B$8:$B$130,MATCH($B1889,'Project Pipeline'!$A$7:$A$130,0)+6,1)*INDEX('Project Pipeline'!$B$8:$B$130,MATCH($B1889,'Project Pipeline'!$A$7:$A$130,0)+13,1)+INDEX('Project Pipeline'!$B$8:$B$130,MATCH($B1889,'Project Pipeline'!$A$7:$A$130,0)+7,1)*(INDEX('Project Pipeline'!$B$8:$B$130,MATCH($B1889,'Project Pipeline'!$A$7:$A$130,0)+14,1)-INDEX('Project Pipeline'!$B$8:$B$130,MATCH($B1889,'Project Pipeline'!$A$7:$A$130,0)+13,1)))/INDEX('Project Pipeline'!$B$8:$B$130,MATCH($B1889,'Project Pipeline'!$A$7:$A$130,0)+14,1)</f>
        <v>0.75</v>
      </c>
      <c r="I1889" s="6">
        <f>INDEX('Project Pipeline'!$B$8:$B$130,MATCH($B1889,'Project Pipeline'!$A$7:$A$130,0)+13,1)</f>
        <v>71.513178015521419</v>
      </c>
      <c r="J1889" s="6">
        <f>INDEX('Project Pipeline'!$B$8:$B$130,MATCH($B1889,'Project Pipeline'!$A$7:$A$130,0)+14,1)</f>
        <v>96</v>
      </c>
    </row>
    <row r="1890" spans="1:10" x14ac:dyDescent="0.2">
      <c r="A1890" s="604">
        <f t="shared" ref="A1890:A1908" si="269">A1870+1</f>
        <v>94</v>
      </c>
      <c r="B1890" s="604" t="s">
        <v>15</v>
      </c>
      <c r="C1890" s="2">
        <f t="shared" ref="C1890:C1908" si="270">C1889+1</f>
        <v>2</v>
      </c>
      <c r="D1890" s="28" t="str">
        <f t="shared" si="266"/>
        <v>094-002</v>
      </c>
      <c r="E1890" s="604">
        <f t="shared" si="263"/>
        <v>55</v>
      </c>
      <c r="F1890" s="32">
        <f>INDEX('Project Pipeline'!$B$8:$B$130,MATCH($B1890,'Project Pipeline'!$A$7:$A$130,0),1)</f>
        <v>15000</v>
      </c>
      <c r="G1890" s="32">
        <f>INDEX('Project Pipeline'!$B$8:$B$130,MATCH($B1890,'Project Pipeline'!$A$7:$A$130,0)+3,1)*12</f>
        <v>6000</v>
      </c>
      <c r="H1890" s="7">
        <f>(INDEX('Project Pipeline'!$B$8:$B$130,MATCH($B1890,'Project Pipeline'!$A$7:$A$130,0)+6,1)*INDEX('Project Pipeline'!$B$8:$B$130,MATCH($B1890,'Project Pipeline'!$A$7:$A$130,0)+13,1)+INDEX('Project Pipeline'!$B$8:$B$130,MATCH($B1890,'Project Pipeline'!$A$7:$A$130,0)+7,1)*(INDEX('Project Pipeline'!$B$8:$B$130,MATCH($B1890,'Project Pipeline'!$A$7:$A$130,0)+14,1)-INDEX('Project Pipeline'!$B$8:$B$130,MATCH($B1890,'Project Pipeline'!$A$7:$A$130,0)+13,1)))/INDEX('Project Pipeline'!$B$8:$B$130,MATCH($B1890,'Project Pipeline'!$A$7:$A$130,0)+14,1)</f>
        <v>0.75</v>
      </c>
      <c r="I1890" s="6">
        <f>INDEX('Project Pipeline'!$B$8:$B$130,MATCH($B1890,'Project Pipeline'!$A$7:$A$130,0)+13,1)</f>
        <v>71.513178015521419</v>
      </c>
      <c r="J1890" s="6">
        <f>INDEX('Project Pipeline'!$B$8:$B$130,MATCH($B1890,'Project Pipeline'!$A$7:$A$130,0)+14,1)</f>
        <v>96</v>
      </c>
    </row>
    <row r="1891" spans="1:10" x14ac:dyDescent="0.2">
      <c r="A1891" s="604">
        <f t="shared" si="269"/>
        <v>94</v>
      </c>
      <c r="B1891" s="604" t="s">
        <v>15</v>
      </c>
      <c r="C1891" s="2">
        <f t="shared" si="270"/>
        <v>3</v>
      </c>
      <c r="D1891" s="28" t="str">
        <f t="shared" si="266"/>
        <v>094-003</v>
      </c>
      <c r="E1891" s="604">
        <f t="shared" si="263"/>
        <v>58</v>
      </c>
      <c r="F1891" s="32">
        <f>INDEX('Project Pipeline'!$B$8:$B$130,MATCH($B1891,'Project Pipeline'!$A$7:$A$130,0),1)</f>
        <v>15000</v>
      </c>
      <c r="G1891" s="32">
        <f>INDEX('Project Pipeline'!$B$8:$B$130,MATCH($B1891,'Project Pipeline'!$A$7:$A$130,0)+3,1)*12</f>
        <v>6000</v>
      </c>
      <c r="H1891" s="7">
        <f>(INDEX('Project Pipeline'!$B$8:$B$130,MATCH($B1891,'Project Pipeline'!$A$7:$A$130,0)+6,1)*INDEX('Project Pipeline'!$B$8:$B$130,MATCH($B1891,'Project Pipeline'!$A$7:$A$130,0)+13,1)+INDEX('Project Pipeline'!$B$8:$B$130,MATCH($B1891,'Project Pipeline'!$A$7:$A$130,0)+7,1)*(INDEX('Project Pipeline'!$B$8:$B$130,MATCH($B1891,'Project Pipeline'!$A$7:$A$130,0)+14,1)-INDEX('Project Pipeline'!$B$8:$B$130,MATCH($B1891,'Project Pipeline'!$A$7:$A$130,0)+13,1)))/INDEX('Project Pipeline'!$B$8:$B$130,MATCH($B1891,'Project Pipeline'!$A$7:$A$130,0)+14,1)</f>
        <v>0.75</v>
      </c>
      <c r="I1891" s="6">
        <f>INDEX('Project Pipeline'!$B$8:$B$130,MATCH($B1891,'Project Pipeline'!$A$7:$A$130,0)+13,1)</f>
        <v>71.513178015521419</v>
      </c>
      <c r="J1891" s="6">
        <f>INDEX('Project Pipeline'!$B$8:$B$130,MATCH($B1891,'Project Pipeline'!$A$7:$A$130,0)+14,1)</f>
        <v>96</v>
      </c>
    </row>
    <row r="1892" spans="1:10" x14ac:dyDescent="0.2">
      <c r="A1892" s="604">
        <f t="shared" si="269"/>
        <v>94</v>
      </c>
      <c r="B1892" s="604" t="s">
        <v>15</v>
      </c>
      <c r="C1892" s="2">
        <f t="shared" si="270"/>
        <v>4</v>
      </c>
      <c r="D1892" s="28" t="str">
        <f t="shared" si="266"/>
        <v>094-004</v>
      </c>
      <c r="E1892" s="604">
        <f t="shared" si="263"/>
        <v>60</v>
      </c>
      <c r="F1892" s="32">
        <f>INDEX('Project Pipeline'!$B$8:$B$130,MATCH($B1892,'Project Pipeline'!$A$7:$A$130,0),1)</f>
        <v>15000</v>
      </c>
      <c r="G1892" s="32">
        <f>INDEX('Project Pipeline'!$B$8:$B$130,MATCH($B1892,'Project Pipeline'!$A$7:$A$130,0)+3,1)*12</f>
        <v>6000</v>
      </c>
      <c r="H1892" s="7">
        <f>(INDEX('Project Pipeline'!$B$8:$B$130,MATCH($B1892,'Project Pipeline'!$A$7:$A$130,0)+6,1)*INDEX('Project Pipeline'!$B$8:$B$130,MATCH($B1892,'Project Pipeline'!$A$7:$A$130,0)+13,1)+INDEX('Project Pipeline'!$B$8:$B$130,MATCH($B1892,'Project Pipeline'!$A$7:$A$130,0)+7,1)*(INDEX('Project Pipeline'!$B$8:$B$130,MATCH($B1892,'Project Pipeline'!$A$7:$A$130,0)+14,1)-INDEX('Project Pipeline'!$B$8:$B$130,MATCH($B1892,'Project Pipeline'!$A$7:$A$130,0)+13,1)))/INDEX('Project Pipeline'!$B$8:$B$130,MATCH($B1892,'Project Pipeline'!$A$7:$A$130,0)+14,1)</f>
        <v>0.75</v>
      </c>
      <c r="I1892" s="6">
        <f>INDEX('Project Pipeline'!$B$8:$B$130,MATCH($B1892,'Project Pipeline'!$A$7:$A$130,0)+13,1)</f>
        <v>71.513178015521419</v>
      </c>
      <c r="J1892" s="6">
        <f>INDEX('Project Pipeline'!$B$8:$B$130,MATCH($B1892,'Project Pipeline'!$A$7:$A$130,0)+14,1)</f>
        <v>96</v>
      </c>
    </row>
    <row r="1893" spans="1:10" x14ac:dyDescent="0.2">
      <c r="A1893" s="604">
        <f t="shared" si="269"/>
        <v>94</v>
      </c>
      <c r="B1893" s="604" t="s">
        <v>463</v>
      </c>
      <c r="C1893" s="2">
        <f t="shared" si="270"/>
        <v>5</v>
      </c>
      <c r="D1893" s="28" t="str">
        <f t="shared" si="266"/>
        <v>094-005</v>
      </c>
      <c r="E1893" s="604">
        <f t="shared" si="263"/>
        <v>61</v>
      </c>
      <c r="F1893" s="32">
        <f>INDEX('Project Pipeline'!$B$8:$B$130,MATCH($B1893,'Project Pipeline'!$A$7:$A$130,0),1)</f>
        <v>20000</v>
      </c>
      <c r="G1893" s="32">
        <f>INDEX('Project Pipeline'!$B$8:$B$130,MATCH($B1893,'Project Pipeline'!$A$7:$A$130,0)+3,1)*12</f>
        <v>30000</v>
      </c>
      <c r="H1893" s="7">
        <f>(INDEX('Project Pipeline'!$B$8:$B$130,MATCH($B1893,'Project Pipeline'!$A$7:$A$130,0)+6,1)*INDEX('Project Pipeline'!$B$8:$B$130,MATCH($B1893,'Project Pipeline'!$A$7:$A$130,0)+13,1)+INDEX('Project Pipeline'!$B$8:$B$130,MATCH($B1893,'Project Pipeline'!$A$7:$A$130,0)+7,1)*(INDEX('Project Pipeline'!$B$8:$B$130,MATCH($B1893,'Project Pipeline'!$A$7:$A$130,0)+14,1)-INDEX('Project Pipeline'!$B$8:$B$130,MATCH($B1893,'Project Pipeline'!$A$7:$A$130,0)+13,1)))/INDEX('Project Pipeline'!$B$8:$B$130,MATCH($B1893,'Project Pipeline'!$A$7:$A$130,0)+14,1)</f>
        <v>0.75</v>
      </c>
      <c r="I1893" s="6">
        <f>INDEX('Project Pipeline'!$B$8:$B$130,MATCH($B1893,'Project Pipeline'!$A$7:$A$130,0)+13,1)</f>
        <v>28.691659673197091</v>
      </c>
      <c r="J1893" s="6">
        <f>INDEX('Project Pipeline'!$B$8:$B$130,MATCH($B1893,'Project Pipeline'!$A$7:$A$130,0)+14,1)</f>
        <v>60</v>
      </c>
    </row>
    <row r="1894" spans="1:10" x14ac:dyDescent="0.2">
      <c r="A1894" s="604">
        <f t="shared" si="269"/>
        <v>94</v>
      </c>
      <c r="B1894" s="604" t="s">
        <v>463</v>
      </c>
      <c r="C1894" s="2">
        <f t="shared" si="270"/>
        <v>6</v>
      </c>
      <c r="D1894" s="28" t="str">
        <f t="shared" si="266"/>
        <v>094-006</v>
      </c>
      <c r="E1894" s="604">
        <f t="shared" ref="E1894:E1957" si="271">E1874</f>
        <v>61</v>
      </c>
      <c r="F1894" s="32">
        <f>INDEX('Project Pipeline'!$B$8:$B$130,MATCH($B1894,'Project Pipeline'!$A$7:$A$130,0),1)</f>
        <v>20000</v>
      </c>
      <c r="G1894" s="32">
        <f>INDEX('Project Pipeline'!$B$8:$B$130,MATCH($B1894,'Project Pipeline'!$A$7:$A$130,0)+3,1)*12</f>
        <v>30000</v>
      </c>
      <c r="H1894" s="7">
        <f>(INDEX('Project Pipeline'!$B$8:$B$130,MATCH($B1894,'Project Pipeline'!$A$7:$A$130,0)+6,1)*INDEX('Project Pipeline'!$B$8:$B$130,MATCH($B1894,'Project Pipeline'!$A$7:$A$130,0)+13,1)+INDEX('Project Pipeline'!$B$8:$B$130,MATCH($B1894,'Project Pipeline'!$A$7:$A$130,0)+7,1)*(INDEX('Project Pipeline'!$B$8:$B$130,MATCH($B1894,'Project Pipeline'!$A$7:$A$130,0)+14,1)-INDEX('Project Pipeline'!$B$8:$B$130,MATCH($B1894,'Project Pipeline'!$A$7:$A$130,0)+13,1)))/INDEX('Project Pipeline'!$B$8:$B$130,MATCH($B1894,'Project Pipeline'!$A$7:$A$130,0)+14,1)</f>
        <v>0.75</v>
      </c>
      <c r="I1894" s="6">
        <f>INDEX('Project Pipeline'!$B$8:$B$130,MATCH($B1894,'Project Pipeline'!$A$7:$A$130,0)+13,1)</f>
        <v>28.691659673197091</v>
      </c>
      <c r="J1894" s="6">
        <f>INDEX('Project Pipeline'!$B$8:$B$130,MATCH($B1894,'Project Pipeline'!$A$7:$A$130,0)+14,1)</f>
        <v>60</v>
      </c>
    </row>
    <row r="1895" spans="1:10" x14ac:dyDescent="0.2">
      <c r="A1895" s="604">
        <f t="shared" si="269"/>
        <v>94</v>
      </c>
      <c r="B1895" s="604" t="s">
        <v>463</v>
      </c>
      <c r="C1895" s="2">
        <f t="shared" si="270"/>
        <v>7</v>
      </c>
      <c r="D1895" s="28" t="str">
        <f t="shared" si="266"/>
        <v>094-007</v>
      </c>
      <c r="E1895" s="604">
        <f t="shared" si="271"/>
        <v>62</v>
      </c>
      <c r="F1895" s="32">
        <f>INDEX('Project Pipeline'!$B$8:$B$130,MATCH($B1895,'Project Pipeline'!$A$7:$A$130,0),1)</f>
        <v>20000</v>
      </c>
      <c r="G1895" s="32">
        <f>INDEX('Project Pipeline'!$B$8:$B$130,MATCH($B1895,'Project Pipeline'!$A$7:$A$130,0)+3,1)*12</f>
        <v>30000</v>
      </c>
      <c r="H1895" s="7">
        <f>(INDEX('Project Pipeline'!$B$8:$B$130,MATCH($B1895,'Project Pipeline'!$A$7:$A$130,0)+6,1)*INDEX('Project Pipeline'!$B$8:$B$130,MATCH($B1895,'Project Pipeline'!$A$7:$A$130,0)+13,1)+INDEX('Project Pipeline'!$B$8:$B$130,MATCH($B1895,'Project Pipeline'!$A$7:$A$130,0)+7,1)*(INDEX('Project Pipeline'!$B$8:$B$130,MATCH($B1895,'Project Pipeline'!$A$7:$A$130,0)+14,1)-INDEX('Project Pipeline'!$B$8:$B$130,MATCH($B1895,'Project Pipeline'!$A$7:$A$130,0)+13,1)))/INDEX('Project Pipeline'!$B$8:$B$130,MATCH($B1895,'Project Pipeline'!$A$7:$A$130,0)+14,1)</f>
        <v>0.75</v>
      </c>
      <c r="I1895" s="6">
        <f>INDEX('Project Pipeline'!$B$8:$B$130,MATCH($B1895,'Project Pipeline'!$A$7:$A$130,0)+13,1)</f>
        <v>28.691659673197091</v>
      </c>
      <c r="J1895" s="6">
        <f>INDEX('Project Pipeline'!$B$8:$B$130,MATCH($B1895,'Project Pipeline'!$A$7:$A$130,0)+14,1)</f>
        <v>60</v>
      </c>
    </row>
    <row r="1896" spans="1:10" x14ac:dyDescent="0.2">
      <c r="A1896" s="604">
        <f t="shared" si="269"/>
        <v>94</v>
      </c>
      <c r="B1896" s="604" t="s">
        <v>463</v>
      </c>
      <c r="C1896" s="2">
        <f t="shared" si="270"/>
        <v>8</v>
      </c>
      <c r="D1896" s="28" t="str">
        <f t="shared" si="266"/>
        <v>094-008</v>
      </c>
      <c r="E1896" s="604">
        <f t="shared" si="271"/>
        <v>62</v>
      </c>
      <c r="F1896" s="32">
        <f>INDEX('Project Pipeline'!$B$8:$B$130,MATCH($B1896,'Project Pipeline'!$A$7:$A$130,0),1)</f>
        <v>20000</v>
      </c>
      <c r="G1896" s="32">
        <f>INDEX('Project Pipeline'!$B$8:$B$130,MATCH($B1896,'Project Pipeline'!$A$7:$A$130,0)+3,1)*12</f>
        <v>30000</v>
      </c>
      <c r="H1896" s="7">
        <f>(INDEX('Project Pipeline'!$B$8:$B$130,MATCH($B1896,'Project Pipeline'!$A$7:$A$130,0)+6,1)*INDEX('Project Pipeline'!$B$8:$B$130,MATCH($B1896,'Project Pipeline'!$A$7:$A$130,0)+13,1)+INDEX('Project Pipeline'!$B$8:$B$130,MATCH($B1896,'Project Pipeline'!$A$7:$A$130,0)+7,1)*(INDEX('Project Pipeline'!$B$8:$B$130,MATCH($B1896,'Project Pipeline'!$A$7:$A$130,0)+14,1)-INDEX('Project Pipeline'!$B$8:$B$130,MATCH($B1896,'Project Pipeline'!$A$7:$A$130,0)+13,1)))/INDEX('Project Pipeline'!$B$8:$B$130,MATCH($B1896,'Project Pipeline'!$A$7:$A$130,0)+14,1)</f>
        <v>0.75</v>
      </c>
      <c r="I1896" s="6">
        <f>INDEX('Project Pipeline'!$B$8:$B$130,MATCH($B1896,'Project Pipeline'!$A$7:$A$130,0)+13,1)</f>
        <v>28.691659673197091</v>
      </c>
      <c r="J1896" s="6">
        <f>INDEX('Project Pipeline'!$B$8:$B$130,MATCH($B1896,'Project Pipeline'!$A$7:$A$130,0)+14,1)</f>
        <v>60</v>
      </c>
    </row>
    <row r="1897" spans="1:10" x14ac:dyDescent="0.2">
      <c r="A1897" s="604">
        <f t="shared" si="269"/>
        <v>94</v>
      </c>
      <c r="B1897" s="604" t="s">
        <v>464</v>
      </c>
      <c r="C1897" s="2">
        <f t="shared" si="270"/>
        <v>9</v>
      </c>
      <c r="D1897" s="28" t="str">
        <f t="shared" si="266"/>
        <v>094-009</v>
      </c>
      <c r="E1897" s="604">
        <f t="shared" si="271"/>
        <v>53</v>
      </c>
      <c r="F1897" s="32">
        <f>INDEX('Project Pipeline'!$B$8:$B$130,MATCH($B1897,'Project Pipeline'!$A$7:$A$130,0),1)</f>
        <v>10000</v>
      </c>
      <c r="G1897" s="32">
        <f>INDEX('Project Pipeline'!$B$8:$B$130,MATCH($B1897,'Project Pipeline'!$A$7:$A$130,0)+3,1)*12</f>
        <v>4800</v>
      </c>
      <c r="H1897" s="7">
        <f>(INDEX('Project Pipeline'!$B$8:$B$130,MATCH($B1897,'Project Pipeline'!$A$7:$A$130,0)+6,1)*INDEX('Project Pipeline'!$B$8:$B$130,MATCH($B1897,'Project Pipeline'!$A$7:$A$130,0)+13,1)+INDEX('Project Pipeline'!$B$8:$B$130,MATCH($B1897,'Project Pipeline'!$A$7:$A$130,0)+7,1)*(INDEX('Project Pipeline'!$B$8:$B$130,MATCH($B1897,'Project Pipeline'!$A$7:$A$130,0)+14,1)-INDEX('Project Pipeline'!$B$8:$B$130,MATCH($B1897,'Project Pipeline'!$A$7:$A$130,0)+13,1)))/INDEX('Project Pipeline'!$B$8:$B$130,MATCH($B1897,'Project Pipeline'!$A$7:$A$130,0)+14,1)</f>
        <v>0.75</v>
      </c>
      <c r="I1897" s="6">
        <f>INDEX('Project Pipeline'!$B$8:$B$130,MATCH($B1897,'Project Pipeline'!$A$7:$A$130,0)+13,1)</f>
        <v>57.680135957776329</v>
      </c>
      <c r="J1897" s="6">
        <f>INDEX('Project Pipeline'!$B$8:$B$130,MATCH($B1897,'Project Pipeline'!$A$7:$A$130,0)+14,1)</f>
        <v>60</v>
      </c>
    </row>
    <row r="1898" spans="1:10" x14ac:dyDescent="0.2">
      <c r="A1898" s="604">
        <f t="shared" si="269"/>
        <v>94</v>
      </c>
      <c r="B1898" s="604" t="s">
        <v>464</v>
      </c>
      <c r="C1898" s="2">
        <f t="shared" si="270"/>
        <v>10</v>
      </c>
      <c r="D1898" s="28" t="str">
        <f t="shared" si="266"/>
        <v>094-010</v>
      </c>
      <c r="E1898" s="604">
        <f t="shared" si="271"/>
        <v>56</v>
      </c>
      <c r="F1898" s="32">
        <f>INDEX('Project Pipeline'!$B$8:$B$130,MATCH($B1898,'Project Pipeline'!$A$7:$A$130,0),1)</f>
        <v>10000</v>
      </c>
      <c r="G1898" s="32">
        <f>INDEX('Project Pipeline'!$B$8:$B$130,MATCH($B1898,'Project Pipeline'!$A$7:$A$130,0)+3,1)*12</f>
        <v>4800</v>
      </c>
      <c r="H1898" s="7">
        <f>(INDEX('Project Pipeline'!$B$8:$B$130,MATCH($B1898,'Project Pipeline'!$A$7:$A$130,0)+6,1)*INDEX('Project Pipeline'!$B$8:$B$130,MATCH($B1898,'Project Pipeline'!$A$7:$A$130,0)+13,1)+INDEX('Project Pipeline'!$B$8:$B$130,MATCH($B1898,'Project Pipeline'!$A$7:$A$130,0)+7,1)*(INDEX('Project Pipeline'!$B$8:$B$130,MATCH($B1898,'Project Pipeline'!$A$7:$A$130,0)+14,1)-INDEX('Project Pipeline'!$B$8:$B$130,MATCH($B1898,'Project Pipeline'!$A$7:$A$130,0)+13,1)))/INDEX('Project Pipeline'!$B$8:$B$130,MATCH($B1898,'Project Pipeline'!$A$7:$A$130,0)+14,1)</f>
        <v>0.75</v>
      </c>
      <c r="I1898" s="6">
        <f>INDEX('Project Pipeline'!$B$8:$B$130,MATCH($B1898,'Project Pipeline'!$A$7:$A$130,0)+13,1)</f>
        <v>57.680135957776329</v>
      </c>
      <c r="J1898" s="6">
        <f>INDEX('Project Pipeline'!$B$8:$B$130,MATCH($B1898,'Project Pipeline'!$A$7:$A$130,0)+14,1)</f>
        <v>60</v>
      </c>
    </row>
    <row r="1899" spans="1:10" x14ac:dyDescent="0.2">
      <c r="A1899" s="604">
        <f t="shared" si="269"/>
        <v>94</v>
      </c>
      <c r="B1899" s="604" t="s">
        <v>464</v>
      </c>
      <c r="C1899" s="2">
        <f t="shared" si="270"/>
        <v>11</v>
      </c>
      <c r="D1899" s="28" t="str">
        <f t="shared" si="266"/>
        <v>094-011</v>
      </c>
      <c r="E1899" s="604">
        <f t="shared" si="271"/>
        <v>59</v>
      </c>
      <c r="F1899" s="32">
        <f>INDEX('Project Pipeline'!$B$8:$B$130,MATCH($B1899,'Project Pipeline'!$A$7:$A$130,0),1)</f>
        <v>10000</v>
      </c>
      <c r="G1899" s="32">
        <f>INDEX('Project Pipeline'!$B$8:$B$130,MATCH($B1899,'Project Pipeline'!$A$7:$A$130,0)+3,1)*12</f>
        <v>4800</v>
      </c>
      <c r="H1899" s="7">
        <f>(INDEX('Project Pipeline'!$B$8:$B$130,MATCH($B1899,'Project Pipeline'!$A$7:$A$130,0)+6,1)*INDEX('Project Pipeline'!$B$8:$B$130,MATCH($B1899,'Project Pipeline'!$A$7:$A$130,0)+13,1)+INDEX('Project Pipeline'!$B$8:$B$130,MATCH($B1899,'Project Pipeline'!$A$7:$A$130,0)+7,1)*(INDEX('Project Pipeline'!$B$8:$B$130,MATCH($B1899,'Project Pipeline'!$A$7:$A$130,0)+14,1)-INDEX('Project Pipeline'!$B$8:$B$130,MATCH($B1899,'Project Pipeline'!$A$7:$A$130,0)+13,1)))/INDEX('Project Pipeline'!$B$8:$B$130,MATCH($B1899,'Project Pipeline'!$A$7:$A$130,0)+14,1)</f>
        <v>0.75</v>
      </c>
      <c r="I1899" s="6">
        <f>INDEX('Project Pipeline'!$B$8:$B$130,MATCH($B1899,'Project Pipeline'!$A$7:$A$130,0)+13,1)</f>
        <v>57.680135957776329</v>
      </c>
      <c r="J1899" s="6">
        <f>INDEX('Project Pipeline'!$B$8:$B$130,MATCH($B1899,'Project Pipeline'!$A$7:$A$130,0)+14,1)</f>
        <v>60</v>
      </c>
    </row>
    <row r="1900" spans="1:10" x14ac:dyDescent="0.2">
      <c r="A1900" s="604">
        <f t="shared" si="269"/>
        <v>94</v>
      </c>
      <c r="B1900" s="604" t="s">
        <v>464</v>
      </c>
      <c r="C1900" s="2">
        <f t="shared" si="270"/>
        <v>12</v>
      </c>
      <c r="D1900" s="28" t="str">
        <f t="shared" si="266"/>
        <v>094-012</v>
      </c>
      <c r="E1900" s="604">
        <f t="shared" si="271"/>
        <v>62</v>
      </c>
      <c r="F1900" s="32">
        <f>INDEX('Project Pipeline'!$B$8:$B$130,MATCH($B1900,'Project Pipeline'!$A$7:$A$130,0),1)</f>
        <v>10000</v>
      </c>
      <c r="G1900" s="32">
        <f>INDEX('Project Pipeline'!$B$8:$B$130,MATCH($B1900,'Project Pipeline'!$A$7:$A$130,0)+3,1)*12</f>
        <v>4800</v>
      </c>
      <c r="H1900" s="7">
        <f>(INDEX('Project Pipeline'!$B$8:$B$130,MATCH($B1900,'Project Pipeline'!$A$7:$A$130,0)+6,1)*INDEX('Project Pipeline'!$B$8:$B$130,MATCH($B1900,'Project Pipeline'!$A$7:$A$130,0)+13,1)+INDEX('Project Pipeline'!$B$8:$B$130,MATCH($B1900,'Project Pipeline'!$A$7:$A$130,0)+7,1)*(INDEX('Project Pipeline'!$B$8:$B$130,MATCH($B1900,'Project Pipeline'!$A$7:$A$130,0)+14,1)-INDEX('Project Pipeline'!$B$8:$B$130,MATCH($B1900,'Project Pipeline'!$A$7:$A$130,0)+13,1)))/INDEX('Project Pipeline'!$B$8:$B$130,MATCH($B1900,'Project Pipeline'!$A$7:$A$130,0)+14,1)</f>
        <v>0.75</v>
      </c>
      <c r="I1900" s="6">
        <f>INDEX('Project Pipeline'!$B$8:$B$130,MATCH($B1900,'Project Pipeline'!$A$7:$A$130,0)+13,1)</f>
        <v>57.680135957776329</v>
      </c>
      <c r="J1900" s="6">
        <f>INDEX('Project Pipeline'!$B$8:$B$130,MATCH($B1900,'Project Pipeline'!$A$7:$A$130,0)+14,1)</f>
        <v>60</v>
      </c>
    </row>
    <row r="1901" spans="1:10" x14ac:dyDescent="0.2">
      <c r="A1901" s="604">
        <f t="shared" si="269"/>
        <v>94</v>
      </c>
      <c r="B1901" s="604" t="s">
        <v>14</v>
      </c>
      <c r="C1901" s="2">
        <f t="shared" si="270"/>
        <v>13</v>
      </c>
      <c r="D1901" s="28" t="str">
        <f t="shared" si="266"/>
        <v>094-013</v>
      </c>
      <c r="E1901" s="604">
        <f t="shared" si="271"/>
        <v>53</v>
      </c>
      <c r="F1901" s="32">
        <f>INDEX('Project Pipeline'!$B$8:$B$130,MATCH($B1901,'Project Pipeline'!$A$7:$A$130,0),1)</f>
        <v>2000</v>
      </c>
      <c r="G1901" s="32">
        <f>INDEX('Project Pipeline'!$B$8:$B$130,MATCH($B1901,'Project Pipeline'!$A$7:$A$130,0)+3,1)*12</f>
        <v>2400</v>
      </c>
      <c r="H1901" s="7">
        <f>(INDEX('Project Pipeline'!$B$8:$B$130,MATCH($B1901,'Project Pipeline'!$A$7:$A$130,0)+6,1)*INDEX('Project Pipeline'!$B$8:$B$130,MATCH($B1901,'Project Pipeline'!$A$7:$A$130,0)+13,1)+INDEX('Project Pipeline'!$B$8:$B$130,MATCH($B1901,'Project Pipeline'!$A$7:$A$130,0)+7,1)*(INDEX('Project Pipeline'!$B$8:$B$130,MATCH($B1901,'Project Pipeline'!$A$7:$A$130,0)+14,1)-INDEX('Project Pipeline'!$B$8:$B$130,MATCH($B1901,'Project Pipeline'!$A$7:$A$130,0)+13,1)))/INDEX('Project Pipeline'!$B$8:$B$130,MATCH($B1901,'Project Pipeline'!$A$7:$A$130,0)+14,1)</f>
        <v>0.75</v>
      </c>
      <c r="I1901" s="6">
        <f>INDEX('Project Pipeline'!$B$8:$B$130,MATCH($B1901,'Project Pipeline'!$A$7:$A$130,0)+13,1)</f>
        <v>21.124739598583997</v>
      </c>
      <c r="J1901" s="6">
        <f>INDEX('Project Pipeline'!$B$8:$B$130,MATCH($B1901,'Project Pipeline'!$A$7:$A$130,0)+14,1)</f>
        <v>60</v>
      </c>
    </row>
    <row r="1902" spans="1:10" x14ac:dyDescent="0.2">
      <c r="A1902" s="604">
        <f t="shared" si="269"/>
        <v>94</v>
      </c>
      <c r="B1902" s="604" t="s">
        <v>14</v>
      </c>
      <c r="C1902" s="2">
        <f t="shared" si="270"/>
        <v>14</v>
      </c>
      <c r="D1902" s="28" t="str">
        <f t="shared" si="266"/>
        <v>094-014</v>
      </c>
      <c r="E1902" s="604">
        <f t="shared" si="271"/>
        <v>55</v>
      </c>
      <c r="F1902" s="32">
        <f>INDEX('Project Pipeline'!$B$8:$B$130,MATCH($B1902,'Project Pipeline'!$A$7:$A$130,0),1)</f>
        <v>2000</v>
      </c>
      <c r="G1902" s="32">
        <f>INDEX('Project Pipeline'!$B$8:$B$130,MATCH($B1902,'Project Pipeline'!$A$7:$A$130,0)+3,1)*12</f>
        <v>2400</v>
      </c>
      <c r="H1902" s="7">
        <f>(INDEX('Project Pipeline'!$B$8:$B$130,MATCH($B1902,'Project Pipeline'!$A$7:$A$130,0)+6,1)*INDEX('Project Pipeline'!$B$8:$B$130,MATCH($B1902,'Project Pipeline'!$A$7:$A$130,0)+13,1)+INDEX('Project Pipeline'!$B$8:$B$130,MATCH($B1902,'Project Pipeline'!$A$7:$A$130,0)+7,1)*(INDEX('Project Pipeline'!$B$8:$B$130,MATCH($B1902,'Project Pipeline'!$A$7:$A$130,0)+14,1)-INDEX('Project Pipeline'!$B$8:$B$130,MATCH($B1902,'Project Pipeline'!$A$7:$A$130,0)+13,1)))/INDEX('Project Pipeline'!$B$8:$B$130,MATCH($B1902,'Project Pipeline'!$A$7:$A$130,0)+14,1)</f>
        <v>0.75</v>
      </c>
      <c r="I1902" s="6">
        <f>INDEX('Project Pipeline'!$B$8:$B$130,MATCH($B1902,'Project Pipeline'!$A$7:$A$130,0)+13,1)</f>
        <v>21.124739598583997</v>
      </c>
      <c r="J1902" s="6">
        <f>INDEX('Project Pipeline'!$B$8:$B$130,MATCH($B1902,'Project Pipeline'!$A$7:$A$130,0)+14,1)</f>
        <v>60</v>
      </c>
    </row>
    <row r="1903" spans="1:10" x14ac:dyDescent="0.2">
      <c r="A1903" s="604">
        <f t="shared" si="269"/>
        <v>94</v>
      </c>
      <c r="B1903" s="604" t="s">
        <v>14</v>
      </c>
      <c r="C1903" s="2">
        <f t="shared" si="270"/>
        <v>15</v>
      </c>
      <c r="D1903" s="28" t="str">
        <f t="shared" si="266"/>
        <v>094-015</v>
      </c>
      <c r="E1903" s="604">
        <f t="shared" si="271"/>
        <v>57</v>
      </c>
      <c r="F1903" s="32">
        <f>INDEX('Project Pipeline'!$B$8:$B$130,MATCH($B1903,'Project Pipeline'!$A$7:$A$130,0),1)</f>
        <v>2000</v>
      </c>
      <c r="G1903" s="32">
        <f>INDEX('Project Pipeline'!$B$8:$B$130,MATCH($B1903,'Project Pipeline'!$A$7:$A$130,0)+3,1)*12</f>
        <v>2400</v>
      </c>
      <c r="H1903" s="7">
        <f>(INDEX('Project Pipeline'!$B$8:$B$130,MATCH($B1903,'Project Pipeline'!$A$7:$A$130,0)+6,1)*INDEX('Project Pipeline'!$B$8:$B$130,MATCH($B1903,'Project Pipeline'!$A$7:$A$130,0)+13,1)+INDEX('Project Pipeline'!$B$8:$B$130,MATCH($B1903,'Project Pipeline'!$A$7:$A$130,0)+7,1)*(INDEX('Project Pipeline'!$B$8:$B$130,MATCH($B1903,'Project Pipeline'!$A$7:$A$130,0)+14,1)-INDEX('Project Pipeline'!$B$8:$B$130,MATCH($B1903,'Project Pipeline'!$A$7:$A$130,0)+13,1)))/INDEX('Project Pipeline'!$B$8:$B$130,MATCH($B1903,'Project Pipeline'!$A$7:$A$130,0)+14,1)</f>
        <v>0.75</v>
      </c>
      <c r="I1903" s="6">
        <f>INDEX('Project Pipeline'!$B$8:$B$130,MATCH($B1903,'Project Pipeline'!$A$7:$A$130,0)+13,1)</f>
        <v>21.124739598583997</v>
      </c>
      <c r="J1903" s="6">
        <f>INDEX('Project Pipeline'!$B$8:$B$130,MATCH($B1903,'Project Pipeline'!$A$7:$A$130,0)+14,1)</f>
        <v>60</v>
      </c>
    </row>
    <row r="1904" spans="1:10" x14ac:dyDescent="0.2">
      <c r="A1904" s="604">
        <f t="shared" si="269"/>
        <v>94</v>
      </c>
      <c r="B1904" s="604" t="s">
        <v>14</v>
      </c>
      <c r="C1904" s="2">
        <f t="shared" si="270"/>
        <v>16</v>
      </c>
      <c r="D1904" s="28" t="str">
        <f t="shared" si="266"/>
        <v>094-016</v>
      </c>
      <c r="E1904" s="604">
        <f t="shared" si="271"/>
        <v>59</v>
      </c>
      <c r="F1904" s="32">
        <f>INDEX('Project Pipeline'!$B$8:$B$130,MATCH($B1904,'Project Pipeline'!$A$7:$A$130,0),1)</f>
        <v>2000</v>
      </c>
      <c r="G1904" s="32">
        <f>INDEX('Project Pipeline'!$B$8:$B$130,MATCH($B1904,'Project Pipeline'!$A$7:$A$130,0)+3,1)*12</f>
        <v>2400</v>
      </c>
      <c r="H1904" s="7">
        <f>(INDEX('Project Pipeline'!$B$8:$B$130,MATCH($B1904,'Project Pipeline'!$A$7:$A$130,0)+6,1)*INDEX('Project Pipeline'!$B$8:$B$130,MATCH($B1904,'Project Pipeline'!$A$7:$A$130,0)+13,1)+INDEX('Project Pipeline'!$B$8:$B$130,MATCH($B1904,'Project Pipeline'!$A$7:$A$130,0)+7,1)*(INDEX('Project Pipeline'!$B$8:$B$130,MATCH($B1904,'Project Pipeline'!$A$7:$A$130,0)+14,1)-INDEX('Project Pipeline'!$B$8:$B$130,MATCH($B1904,'Project Pipeline'!$A$7:$A$130,0)+13,1)))/INDEX('Project Pipeline'!$B$8:$B$130,MATCH($B1904,'Project Pipeline'!$A$7:$A$130,0)+14,1)</f>
        <v>0.75</v>
      </c>
      <c r="I1904" s="6">
        <f>INDEX('Project Pipeline'!$B$8:$B$130,MATCH($B1904,'Project Pipeline'!$A$7:$A$130,0)+13,1)</f>
        <v>21.124739598583997</v>
      </c>
      <c r="J1904" s="6">
        <f>INDEX('Project Pipeline'!$B$8:$B$130,MATCH($B1904,'Project Pipeline'!$A$7:$A$130,0)+14,1)</f>
        <v>60</v>
      </c>
    </row>
    <row r="1905" spans="1:10" x14ac:dyDescent="0.2">
      <c r="A1905" s="604">
        <f t="shared" si="269"/>
        <v>94</v>
      </c>
      <c r="B1905" s="604" t="s">
        <v>14</v>
      </c>
      <c r="C1905" s="2">
        <f t="shared" si="270"/>
        <v>17</v>
      </c>
      <c r="D1905" s="28" t="str">
        <f t="shared" si="266"/>
        <v>094-017</v>
      </c>
      <c r="E1905" s="604">
        <f t="shared" si="271"/>
        <v>61</v>
      </c>
      <c r="F1905" s="32">
        <f>INDEX('Project Pipeline'!$B$8:$B$130,MATCH($B1905,'Project Pipeline'!$A$7:$A$130,0),1)</f>
        <v>2000</v>
      </c>
      <c r="G1905" s="32">
        <f>INDEX('Project Pipeline'!$B$8:$B$130,MATCH($B1905,'Project Pipeline'!$A$7:$A$130,0)+3,1)*12</f>
        <v>2400</v>
      </c>
      <c r="H1905" s="7">
        <f>(INDEX('Project Pipeline'!$B$8:$B$130,MATCH($B1905,'Project Pipeline'!$A$7:$A$130,0)+6,1)*INDEX('Project Pipeline'!$B$8:$B$130,MATCH($B1905,'Project Pipeline'!$A$7:$A$130,0)+13,1)+INDEX('Project Pipeline'!$B$8:$B$130,MATCH($B1905,'Project Pipeline'!$A$7:$A$130,0)+7,1)*(INDEX('Project Pipeline'!$B$8:$B$130,MATCH($B1905,'Project Pipeline'!$A$7:$A$130,0)+14,1)-INDEX('Project Pipeline'!$B$8:$B$130,MATCH($B1905,'Project Pipeline'!$A$7:$A$130,0)+13,1)))/INDEX('Project Pipeline'!$B$8:$B$130,MATCH($B1905,'Project Pipeline'!$A$7:$A$130,0)+14,1)</f>
        <v>0.75</v>
      </c>
      <c r="I1905" s="6">
        <f>INDEX('Project Pipeline'!$B$8:$B$130,MATCH($B1905,'Project Pipeline'!$A$7:$A$130,0)+13,1)</f>
        <v>21.124739598583997</v>
      </c>
      <c r="J1905" s="6">
        <f>INDEX('Project Pipeline'!$B$8:$B$130,MATCH($B1905,'Project Pipeline'!$A$7:$A$130,0)+14,1)</f>
        <v>60</v>
      </c>
    </row>
    <row r="1906" spans="1:10" x14ac:dyDescent="0.2">
      <c r="A1906" s="604">
        <f t="shared" si="269"/>
        <v>94</v>
      </c>
      <c r="B1906" s="604" t="s">
        <v>14</v>
      </c>
      <c r="C1906" s="2">
        <f t="shared" si="270"/>
        <v>18</v>
      </c>
      <c r="D1906" s="28" t="str">
        <f t="shared" si="266"/>
        <v>094-018</v>
      </c>
      <c r="E1906" s="604">
        <f t="shared" si="271"/>
        <v>63</v>
      </c>
      <c r="F1906" s="32">
        <f>INDEX('Project Pipeline'!$B$8:$B$130,MATCH($B1906,'Project Pipeline'!$A$7:$A$130,0),1)</f>
        <v>2000</v>
      </c>
      <c r="G1906" s="32">
        <f>INDEX('Project Pipeline'!$B$8:$B$130,MATCH($B1906,'Project Pipeline'!$A$7:$A$130,0)+3,1)*12</f>
        <v>2400</v>
      </c>
      <c r="H1906" s="7">
        <f>(INDEX('Project Pipeline'!$B$8:$B$130,MATCH($B1906,'Project Pipeline'!$A$7:$A$130,0)+6,1)*INDEX('Project Pipeline'!$B$8:$B$130,MATCH($B1906,'Project Pipeline'!$A$7:$A$130,0)+13,1)+INDEX('Project Pipeline'!$B$8:$B$130,MATCH($B1906,'Project Pipeline'!$A$7:$A$130,0)+7,1)*(INDEX('Project Pipeline'!$B$8:$B$130,MATCH($B1906,'Project Pipeline'!$A$7:$A$130,0)+14,1)-INDEX('Project Pipeline'!$B$8:$B$130,MATCH($B1906,'Project Pipeline'!$A$7:$A$130,0)+13,1)))/INDEX('Project Pipeline'!$B$8:$B$130,MATCH($B1906,'Project Pipeline'!$A$7:$A$130,0)+14,1)</f>
        <v>0.75</v>
      </c>
      <c r="I1906" s="6">
        <f>INDEX('Project Pipeline'!$B$8:$B$130,MATCH($B1906,'Project Pipeline'!$A$7:$A$130,0)+13,1)</f>
        <v>21.124739598583997</v>
      </c>
      <c r="J1906" s="6">
        <f>INDEX('Project Pipeline'!$B$8:$B$130,MATCH($B1906,'Project Pipeline'!$A$7:$A$130,0)+14,1)</f>
        <v>60</v>
      </c>
    </row>
    <row r="1907" spans="1:10" x14ac:dyDescent="0.2">
      <c r="A1907" s="604">
        <f t="shared" si="269"/>
        <v>94</v>
      </c>
      <c r="B1907" s="604" t="s">
        <v>41</v>
      </c>
      <c r="C1907" s="2">
        <f t="shared" si="270"/>
        <v>19</v>
      </c>
      <c r="D1907" s="28" t="str">
        <f t="shared" si="266"/>
        <v>094-019</v>
      </c>
      <c r="E1907" s="604">
        <f t="shared" si="271"/>
        <v>57</v>
      </c>
      <c r="F1907" s="32">
        <f>INDEX('Project Pipeline'!$B$8:$B$130,MATCH($B1907,'Project Pipeline'!$A$7:$A$130,0),1)</f>
        <v>25000</v>
      </c>
      <c r="G1907" s="32">
        <f>INDEX('Project Pipeline'!$B$8:$B$130,MATCH($B1907,'Project Pipeline'!$A$7:$A$130,0)+3,1)*12</f>
        <v>24000</v>
      </c>
      <c r="H1907" s="7">
        <f>(INDEX('Project Pipeline'!$B$8:$B$130,MATCH($B1907,'Project Pipeline'!$A$7:$A$130,0)+6,1)*INDEX('Project Pipeline'!$B$8:$B$130,MATCH($B1907,'Project Pipeline'!$A$7:$A$130,0)+13,1)+INDEX('Project Pipeline'!$B$8:$B$130,MATCH($B1907,'Project Pipeline'!$A$7:$A$130,0)+7,1)*(INDEX('Project Pipeline'!$B$8:$B$130,MATCH($B1907,'Project Pipeline'!$A$7:$A$130,0)+14,1)-INDEX('Project Pipeline'!$B$8:$B$130,MATCH($B1907,'Project Pipeline'!$A$7:$A$130,0)+13,1)))/INDEX('Project Pipeline'!$B$8:$B$130,MATCH($B1907,'Project Pipeline'!$A$7:$A$130,0)+14,1)</f>
        <v>0.74999999999999989</v>
      </c>
      <c r="I1907" s="6">
        <f>INDEX('Project Pipeline'!$B$8:$B$130,MATCH($B1907,'Project Pipeline'!$A$7:$A$130,0)+13,1)</f>
        <v>26.772988721793375</v>
      </c>
      <c r="J1907" s="6">
        <f>INDEX('Project Pipeline'!$B$8:$B$130,MATCH($B1907,'Project Pipeline'!$A$7:$A$130,0)+14,1)</f>
        <v>120</v>
      </c>
    </row>
    <row r="1908" spans="1:10" x14ac:dyDescent="0.2">
      <c r="A1908" s="604">
        <f t="shared" si="269"/>
        <v>94</v>
      </c>
      <c r="B1908" s="604" t="s">
        <v>41</v>
      </c>
      <c r="C1908" s="2">
        <f t="shared" si="270"/>
        <v>20</v>
      </c>
      <c r="D1908" s="28" t="str">
        <f t="shared" si="266"/>
        <v>094-020</v>
      </c>
      <c r="E1908" s="604">
        <f t="shared" si="271"/>
        <v>63</v>
      </c>
      <c r="F1908" s="32">
        <f>INDEX('Project Pipeline'!$B$8:$B$130,MATCH($B1908,'Project Pipeline'!$A$7:$A$130,0),1)</f>
        <v>25000</v>
      </c>
      <c r="G1908" s="32">
        <f>INDEX('Project Pipeline'!$B$8:$B$130,MATCH($B1908,'Project Pipeline'!$A$7:$A$130,0)+3,1)*12</f>
        <v>24000</v>
      </c>
      <c r="H1908" s="7">
        <f>(INDEX('Project Pipeline'!$B$8:$B$130,MATCH($B1908,'Project Pipeline'!$A$7:$A$130,0)+6,1)*INDEX('Project Pipeline'!$B$8:$B$130,MATCH($B1908,'Project Pipeline'!$A$7:$A$130,0)+13,1)+INDEX('Project Pipeline'!$B$8:$B$130,MATCH($B1908,'Project Pipeline'!$A$7:$A$130,0)+7,1)*(INDEX('Project Pipeline'!$B$8:$B$130,MATCH($B1908,'Project Pipeline'!$A$7:$A$130,0)+14,1)-INDEX('Project Pipeline'!$B$8:$B$130,MATCH($B1908,'Project Pipeline'!$A$7:$A$130,0)+13,1)))/INDEX('Project Pipeline'!$B$8:$B$130,MATCH($B1908,'Project Pipeline'!$A$7:$A$130,0)+14,1)</f>
        <v>0.74999999999999989</v>
      </c>
      <c r="I1908" s="6">
        <f>INDEX('Project Pipeline'!$B$8:$B$130,MATCH($B1908,'Project Pipeline'!$A$7:$A$130,0)+13,1)</f>
        <v>26.772988721793375</v>
      </c>
      <c r="J1908" s="6">
        <f>INDEX('Project Pipeline'!$B$8:$B$130,MATCH($B1908,'Project Pipeline'!$A$7:$A$130,0)+14,1)</f>
        <v>120</v>
      </c>
    </row>
    <row r="1909" spans="1:10" x14ac:dyDescent="0.2">
      <c r="A1909" s="604">
        <f>A1889+1</f>
        <v>95</v>
      </c>
      <c r="B1909" s="604" t="s">
        <v>15</v>
      </c>
      <c r="C1909" s="2">
        <v>1</v>
      </c>
      <c r="D1909" s="28" t="str">
        <f t="shared" si="266"/>
        <v>095-001</v>
      </c>
      <c r="E1909" s="604">
        <f t="shared" si="271"/>
        <v>51</v>
      </c>
      <c r="F1909" s="32">
        <f>INDEX('Project Pipeline'!$B$8:$B$130,MATCH($B1909,'Project Pipeline'!$A$7:$A$130,0),1)</f>
        <v>15000</v>
      </c>
      <c r="G1909" s="32">
        <f>INDEX('Project Pipeline'!$B$8:$B$130,MATCH($B1909,'Project Pipeline'!$A$7:$A$130,0)+3,1)*12</f>
        <v>6000</v>
      </c>
      <c r="H1909" s="7">
        <f>(INDEX('Project Pipeline'!$B$8:$B$130,MATCH($B1909,'Project Pipeline'!$A$7:$A$130,0)+6,1)*INDEX('Project Pipeline'!$B$8:$B$130,MATCH($B1909,'Project Pipeline'!$A$7:$A$130,0)+13,1)+INDEX('Project Pipeline'!$B$8:$B$130,MATCH($B1909,'Project Pipeline'!$A$7:$A$130,0)+7,1)*(INDEX('Project Pipeline'!$B$8:$B$130,MATCH($B1909,'Project Pipeline'!$A$7:$A$130,0)+14,1)-INDEX('Project Pipeline'!$B$8:$B$130,MATCH($B1909,'Project Pipeline'!$A$7:$A$130,0)+13,1)))/INDEX('Project Pipeline'!$B$8:$B$130,MATCH($B1909,'Project Pipeline'!$A$7:$A$130,0)+14,1)</f>
        <v>0.75</v>
      </c>
      <c r="I1909" s="6">
        <f>INDEX('Project Pipeline'!$B$8:$B$130,MATCH($B1909,'Project Pipeline'!$A$7:$A$130,0)+13,1)</f>
        <v>71.513178015521419</v>
      </c>
      <c r="J1909" s="6">
        <f>INDEX('Project Pipeline'!$B$8:$B$130,MATCH($B1909,'Project Pipeline'!$A$7:$A$130,0)+14,1)</f>
        <v>96</v>
      </c>
    </row>
    <row r="1910" spans="1:10" x14ac:dyDescent="0.2">
      <c r="A1910" s="604">
        <f t="shared" ref="A1910:A1928" si="272">A1890+1</f>
        <v>95</v>
      </c>
      <c r="B1910" s="604" t="s">
        <v>15</v>
      </c>
      <c r="C1910" s="2">
        <f t="shared" ref="C1910:C1928" si="273">C1909+1</f>
        <v>2</v>
      </c>
      <c r="D1910" s="28" t="str">
        <f t="shared" si="266"/>
        <v>095-002</v>
      </c>
      <c r="E1910" s="604">
        <f t="shared" si="271"/>
        <v>55</v>
      </c>
      <c r="F1910" s="32">
        <f>INDEX('Project Pipeline'!$B$8:$B$130,MATCH($B1910,'Project Pipeline'!$A$7:$A$130,0),1)</f>
        <v>15000</v>
      </c>
      <c r="G1910" s="32">
        <f>INDEX('Project Pipeline'!$B$8:$B$130,MATCH($B1910,'Project Pipeline'!$A$7:$A$130,0)+3,1)*12</f>
        <v>6000</v>
      </c>
      <c r="H1910" s="7">
        <f>(INDEX('Project Pipeline'!$B$8:$B$130,MATCH($B1910,'Project Pipeline'!$A$7:$A$130,0)+6,1)*INDEX('Project Pipeline'!$B$8:$B$130,MATCH($B1910,'Project Pipeline'!$A$7:$A$130,0)+13,1)+INDEX('Project Pipeline'!$B$8:$B$130,MATCH($B1910,'Project Pipeline'!$A$7:$A$130,0)+7,1)*(INDEX('Project Pipeline'!$B$8:$B$130,MATCH($B1910,'Project Pipeline'!$A$7:$A$130,0)+14,1)-INDEX('Project Pipeline'!$B$8:$B$130,MATCH($B1910,'Project Pipeline'!$A$7:$A$130,0)+13,1)))/INDEX('Project Pipeline'!$B$8:$B$130,MATCH($B1910,'Project Pipeline'!$A$7:$A$130,0)+14,1)</f>
        <v>0.75</v>
      </c>
      <c r="I1910" s="6">
        <f>INDEX('Project Pipeline'!$B$8:$B$130,MATCH($B1910,'Project Pipeline'!$A$7:$A$130,0)+13,1)</f>
        <v>71.513178015521419</v>
      </c>
      <c r="J1910" s="6">
        <f>INDEX('Project Pipeline'!$B$8:$B$130,MATCH($B1910,'Project Pipeline'!$A$7:$A$130,0)+14,1)</f>
        <v>96</v>
      </c>
    </row>
    <row r="1911" spans="1:10" x14ac:dyDescent="0.2">
      <c r="A1911" s="604">
        <f t="shared" si="272"/>
        <v>95</v>
      </c>
      <c r="B1911" s="604" t="s">
        <v>15</v>
      </c>
      <c r="C1911" s="2">
        <f t="shared" si="273"/>
        <v>3</v>
      </c>
      <c r="D1911" s="28" t="str">
        <f t="shared" si="266"/>
        <v>095-003</v>
      </c>
      <c r="E1911" s="604">
        <f t="shared" si="271"/>
        <v>58</v>
      </c>
      <c r="F1911" s="32">
        <f>INDEX('Project Pipeline'!$B$8:$B$130,MATCH($B1911,'Project Pipeline'!$A$7:$A$130,0),1)</f>
        <v>15000</v>
      </c>
      <c r="G1911" s="32">
        <f>INDEX('Project Pipeline'!$B$8:$B$130,MATCH($B1911,'Project Pipeline'!$A$7:$A$130,0)+3,1)*12</f>
        <v>6000</v>
      </c>
      <c r="H1911" s="7">
        <f>(INDEX('Project Pipeline'!$B$8:$B$130,MATCH($B1911,'Project Pipeline'!$A$7:$A$130,0)+6,1)*INDEX('Project Pipeline'!$B$8:$B$130,MATCH($B1911,'Project Pipeline'!$A$7:$A$130,0)+13,1)+INDEX('Project Pipeline'!$B$8:$B$130,MATCH($B1911,'Project Pipeline'!$A$7:$A$130,0)+7,1)*(INDEX('Project Pipeline'!$B$8:$B$130,MATCH($B1911,'Project Pipeline'!$A$7:$A$130,0)+14,1)-INDEX('Project Pipeline'!$B$8:$B$130,MATCH($B1911,'Project Pipeline'!$A$7:$A$130,0)+13,1)))/INDEX('Project Pipeline'!$B$8:$B$130,MATCH($B1911,'Project Pipeline'!$A$7:$A$130,0)+14,1)</f>
        <v>0.75</v>
      </c>
      <c r="I1911" s="6">
        <f>INDEX('Project Pipeline'!$B$8:$B$130,MATCH($B1911,'Project Pipeline'!$A$7:$A$130,0)+13,1)</f>
        <v>71.513178015521419</v>
      </c>
      <c r="J1911" s="6">
        <f>INDEX('Project Pipeline'!$B$8:$B$130,MATCH($B1911,'Project Pipeline'!$A$7:$A$130,0)+14,1)</f>
        <v>96</v>
      </c>
    </row>
    <row r="1912" spans="1:10" x14ac:dyDescent="0.2">
      <c r="A1912" s="604">
        <f t="shared" si="272"/>
        <v>95</v>
      </c>
      <c r="B1912" s="604" t="s">
        <v>15</v>
      </c>
      <c r="C1912" s="2">
        <f t="shared" si="273"/>
        <v>4</v>
      </c>
      <c r="D1912" s="28" t="str">
        <f t="shared" si="266"/>
        <v>095-004</v>
      </c>
      <c r="E1912" s="604">
        <f t="shared" si="271"/>
        <v>60</v>
      </c>
      <c r="F1912" s="32">
        <f>INDEX('Project Pipeline'!$B$8:$B$130,MATCH($B1912,'Project Pipeline'!$A$7:$A$130,0),1)</f>
        <v>15000</v>
      </c>
      <c r="G1912" s="32">
        <f>INDEX('Project Pipeline'!$B$8:$B$130,MATCH($B1912,'Project Pipeline'!$A$7:$A$130,0)+3,1)*12</f>
        <v>6000</v>
      </c>
      <c r="H1912" s="7">
        <f>(INDEX('Project Pipeline'!$B$8:$B$130,MATCH($B1912,'Project Pipeline'!$A$7:$A$130,0)+6,1)*INDEX('Project Pipeline'!$B$8:$B$130,MATCH($B1912,'Project Pipeline'!$A$7:$A$130,0)+13,1)+INDEX('Project Pipeline'!$B$8:$B$130,MATCH($B1912,'Project Pipeline'!$A$7:$A$130,0)+7,1)*(INDEX('Project Pipeline'!$B$8:$B$130,MATCH($B1912,'Project Pipeline'!$A$7:$A$130,0)+14,1)-INDEX('Project Pipeline'!$B$8:$B$130,MATCH($B1912,'Project Pipeline'!$A$7:$A$130,0)+13,1)))/INDEX('Project Pipeline'!$B$8:$B$130,MATCH($B1912,'Project Pipeline'!$A$7:$A$130,0)+14,1)</f>
        <v>0.75</v>
      </c>
      <c r="I1912" s="6">
        <f>INDEX('Project Pipeline'!$B$8:$B$130,MATCH($B1912,'Project Pipeline'!$A$7:$A$130,0)+13,1)</f>
        <v>71.513178015521419</v>
      </c>
      <c r="J1912" s="6">
        <f>INDEX('Project Pipeline'!$B$8:$B$130,MATCH($B1912,'Project Pipeline'!$A$7:$A$130,0)+14,1)</f>
        <v>96</v>
      </c>
    </row>
    <row r="1913" spans="1:10" x14ac:dyDescent="0.2">
      <c r="A1913" s="604">
        <f t="shared" si="272"/>
        <v>95</v>
      </c>
      <c r="B1913" s="604" t="s">
        <v>463</v>
      </c>
      <c r="C1913" s="2">
        <f t="shared" si="273"/>
        <v>5</v>
      </c>
      <c r="D1913" s="28" t="str">
        <f t="shared" si="266"/>
        <v>095-005</v>
      </c>
      <c r="E1913" s="604">
        <f t="shared" si="271"/>
        <v>61</v>
      </c>
      <c r="F1913" s="32">
        <f>INDEX('Project Pipeline'!$B$8:$B$130,MATCH($B1913,'Project Pipeline'!$A$7:$A$130,0),1)</f>
        <v>20000</v>
      </c>
      <c r="G1913" s="32">
        <f>INDEX('Project Pipeline'!$B$8:$B$130,MATCH($B1913,'Project Pipeline'!$A$7:$A$130,0)+3,1)*12</f>
        <v>30000</v>
      </c>
      <c r="H1913" s="7">
        <f>(INDEX('Project Pipeline'!$B$8:$B$130,MATCH($B1913,'Project Pipeline'!$A$7:$A$130,0)+6,1)*INDEX('Project Pipeline'!$B$8:$B$130,MATCH($B1913,'Project Pipeline'!$A$7:$A$130,0)+13,1)+INDEX('Project Pipeline'!$B$8:$B$130,MATCH($B1913,'Project Pipeline'!$A$7:$A$130,0)+7,1)*(INDEX('Project Pipeline'!$B$8:$B$130,MATCH($B1913,'Project Pipeline'!$A$7:$A$130,0)+14,1)-INDEX('Project Pipeline'!$B$8:$B$130,MATCH($B1913,'Project Pipeline'!$A$7:$A$130,0)+13,1)))/INDEX('Project Pipeline'!$B$8:$B$130,MATCH($B1913,'Project Pipeline'!$A$7:$A$130,0)+14,1)</f>
        <v>0.75</v>
      </c>
      <c r="I1913" s="6">
        <f>INDEX('Project Pipeline'!$B$8:$B$130,MATCH($B1913,'Project Pipeline'!$A$7:$A$130,0)+13,1)</f>
        <v>28.691659673197091</v>
      </c>
      <c r="J1913" s="6">
        <f>INDEX('Project Pipeline'!$B$8:$B$130,MATCH($B1913,'Project Pipeline'!$A$7:$A$130,0)+14,1)</f>
        <v>60</v>
      </c>
    </row>
    <row r="1914" spans="1:10" x14ac:dyDescent="0.2">
      <c r="A1914" s="604">
        <f t="shared" si="272"/>
        <v>95</v>
      </c>
      <c r="B1914" s="604" t="s">
        <v>463</v>
      </c>
      <c r="C1914" s="2">
        <f t="shared" si="273"/>
        <v>6</v>
      </c>
      <c r="D1914" s="28" t="str">
        <f t="shared" si="266"/>
        <v>095-006</v>
      </c>
      <c r="E1914" s="604">
        <f t="shared" si="271"/>
        <v>61</v>
      </c>
      <c r="F1914" s="32">
        <f>INDEX('Project Pipeline'!$B$8:$B$130,MATCH($B1914,'Project Pipeline'!$A$7:$A$130,0),1)</f>
        <v>20000</v>
      </c>
      <c r="G1914" s="32">
        <f>INDEX('Project Pipeline'!$B$8:$B$130,MATCH($B1914,'Project Pipeline'!$A$7:$A$130,0)+3,1)*12</f>
        <v>30000</v>
      </c>
      <c r="H1914" s="7">
        <f>(INDEX('Project Pipeline'!$B$8:$B$130,MATCH($B1914,'Project Pipeline'!$A$7:$A$130,0)+6,1)*INDEX('Project Pipeline'!$B$8:$B$130,MATCH($B1914,'Project Pipeline'!$A$7:$A$130,0)+13,1)+INDEX('Project Pipeline'!$B$8:$B$130,MATCH($B1914,'Project Pipeline'!$A$7:$A$130,0)+7,1)*(INDEX('Project Pipeline'!$B$8:$B$130,MATCH($B1914,'Project Pipeline'!$A$7:$A$130,0)+14,1)-INDEX('Project Pipeline'!$B$8:$B$130,MATCH($B1914,'Project Pipeline'!$A$7:$A$130,0)+13,1)))/INDEX('Project Pipeline'!$B$8:$B$130,MATCH($B1914,'Project Pipeline'!$A$7:$A$130,0)+14,1)</f>
        <v>0.75</v>
      </c>
      <c r="I1914" s="6">
        <f>INDEX('Project Pipeline'!$B$8:$B$130,MATCH($B1914,'Project Pipeline'!$A$7:$A$130,0)+13,1)</f>
        <v>28.691659673197091</v>
      </c>
      <c r="J1914" s="6">
        <f>INDEX('Project Pipeline'!$B$8:$B$130,MATCH($B1914,'Project Pipeline'!$A$7:$A$130,0)+14,1)</f>
        <v>60</v>
      </c>
    </row>
    <row r="1915" spans="1:10" x14ac:dyDescent="0.2">
      <c r="A1915" s="604">
        <f t="shared" si="272"/>
        <v>95</v>
      </c>
      <c r="B1915" s="604" t="s">
        <v>463</v>
      </c>
      <c r="C1915" s="2">
        <f t="shared" si="273"/>
        <v>7</v>
      </c>
      <c r="D1915" s="28" t="str">
        <f t="shared" si="266"/>
        <v>095-007</v>
      </c>
      <c r="E1915" s="604">
        <f t="shared" si="271"/>
        <v>62</v>
      </c>
      <c r="F1915" s="32">
        <f>INDEX('Project Pipeline'!$B$8:$B$130,MATCH($B1915,'Project Pipeline'!$A$7:$A$130,0),1)</f>
        <v>20000</v>
      </c>
      <c r="G1915" s="32">
        <f>INDEX('Project Pipeline'!$B$8:$B$130,MATCH($B1915,'Project Pipeline'!$A$7:$A$130,0)+3,1)*12</f>
        <v>30000</v>
      </c>
      <c r="H1915" s="7">
        <f>(INDEX('Project Pipeline'!$B$8:$B$130,MATCH($B1915,'Project Pipeline'!$A$7:$A$130,0)+6,1)*INDEX('Project Pipeline'!$B$8:$B$130,MATCH($B1915,'Project Pipeline'!$A$7:$A$130,0)+13,1)+INDEX('Project Pipeline'!$B$8:$B$130,MATCH($B1915,'Project Pipeline'!$A$7:$A$130,0)+7,1)*(INDEX('Project Pipeline'!$B$8:$B$130,MATCH($B1915,'Project Pipeline'!$A$7:$A$130,0)+14,1)-INDEX('Project Pipeline'!$B$8:$B$130,MATCH($B1915,'Project Pipeline'!$A$7:$A$130,0)+13,1)))/INDEX('Project Pipeline'!$B$8:$B$130,MATCH($B1915,'Project Pipeline'!$A$7:$A$130,0)+14,1)</f>
        <v>0.75</v>
      </c>
      <c r="I1915" s="6">
        <f>INDEX('Project Pipeline'!$B$8:$B$130,MATCH($B1915,'Project Pipeline'!$A$7:$A$130,0)+13,1)</f>
        <v>28.691659673197091</v>
      </c>
      <c r="J1915" s="6">
        <f>INDEX('Project Pipeline'!$B$8:$B$130,MATCH($B1915,'Project Pipeline'!$A$7:$A$130,0)+14,1)</f>
        <v>60</v>
      </c>
    </row>
    <row r="1916" spans="1:10" x14ac:dyDescent="0.2">
      <c r="A1916" s="604">
        <f t="shared" si="272"/>
        <v>95</v>
      </c>
      <c r="B1916" s="604" t="s">
        <v>463</v>
      </c>
      <c r="C1916" s="2">
        <f t="shared" si="273"/>
        <v>8</v>
      </c>
      <c r="D1916" s="28" t="str">
        <f t="shared" si="266"/>
        <v>095-008</v>
      </c>
      <c r="E1916" s="604">
        <f t="shared" si="271"/>
        <v>62</v>
      </c>
      <c r="F1916" s="32">
        <f>INDEX('Project Pipeline'!$B$8:$B$130,MATCH($B1916,'Project Pipeline'!$A$7:$A$130,0),1)</f>
        <v>20000</v>
      </c>
      <c r="G1916" s="32">
        <f>INDEX('Project Pipeline'!$B$8:$B$130,MATCH($B1916,'Project Pipeline'!$A$7:$A$130,0)+3,1)*12</f>
        <v>30000</v>
      </c>
      <c r="H1916" s="7">
        <f>(INDEX('Project Pipeline'!$B$8:$B$130,MATCH($B1916,'Project Pipeline'!$A$7:$A$130,0)+6,1)*INDEX('Project Pipeline'!$B$8:$B$130,MATCH($B1916,'Project Pipeline'!$A$7:$A$130,0)+13,1)+INDEX('Project Pipeline'!$B$8:$B$130,MATCH($B1916,'Project Pipeline'!$A$7:$A$130,0)+7,1)*(INDEX('Project Pipeline'!$B$8:$B$130,MATCH($B1916,'Project Pipeline'!$A$7:$A$130,0)+14,1)-INDEX('Project Pipeline'!$B$8:$B$130,MATCH($B1916,'Project Pipeline'!$A$7:$A$130,0)+13,1)))/INDEX('Project Pipeline'!$B$8:$B$130,MATCH($B1916,'Project Pipeline'!$A$7:$A$130,0)+14,1)</f>
        <v>0.75</v>
      </c>
      <c r="I1916" s="6">
        <f>INDEX('Project Pipeline'!$B$8:$B$130,MATCH($B1916,'Project Pipeline'!$A$7:$A$130,0)+13,1)</f>
        <v>28.691659673197091</v>
      </c>
      <c r="J1916" s="6">
        <f>INDEX('Project Pipeline'!$B$8:$B$130,MATCH($B1916,'Project Pipeline'!$A$7:$A$130,0)+14,1)</f>
        <v>60</v>
      </c>
    </row>
    <row r="1917" spans="1:10" x14ac:dyDescent="0.2">
      <c r="A1917" s="604">
        <f t="shared" si="272"/>
        <v>95</v>
      </c>
      <c r="B1917" s="604" t="s">
        <v>464</v>
      </c>
      <c r="C1917" s="2">
        <f t="shared" si="273"/>
        <v>9</v>
      </c>
      <c r="D1917" s="28" t="str">
        <f t="shared" si="266"/>
        <v>095-009</v>
      </c>
      <c r="E1917" s="604">
        <f t="shared" si="271"/>
        <v>53</v>
      </c>
      <c r="F1917" s="32">
        <f>INDEX('Project Pipeline'!$B$8:$B$130,MATCH($B1917,'Project Pipeline'!$A$7:$A$130,0),1)</f>
        <v>10000</v>
      </c>
      <c r="G1917" s="32">
        <f>INDEX('Project Pipeline'!$B$8:$B$130,MATCH($B1917,'Project Pipeline'!$A$7:$A$130,0)+3,1)*12</f>
        <v>4800</v>
      </c>
      <c r="H1917" s="7">
        <f>(INDEX('Project Pipeline'!$B$8:$B$130,MATCH($B1917,'Project Pipeline'!$A$7:$A$130,0)+6,1)*INDEX('Project Pipeline'!$B$8:$B$130,MATCH($B1917,'Project Pipeline'!$A$7:$A$130,0)+13,1)+INDEX('Project Pipeline'!$B$8:$B$130,MATCH($B1917,'Project Pipeline'!$A$7:$A$130,0)+7,1)*(INDEX('Project Pipeline'!$B$8:$B$130,MATCH($B1917,'Project Pipeline'!$A$7:$A$130,0)+14,1)-INDEX('Project Pipeline'!$B$8:$B$130,MATCH($B1917,'Project Pipeline'!$A$7:$A$130,0)+13,1)))/INDEX('Project Pipeline'!$B$8:$B$130,MATCH($B1917,'Project Pipeline'!$A$7:$A$130,0)+14,1)</f>
        <v>0.75</v>
      </c>
      <c r="I1917" s="6">
        <f>INDEX('Project Pipeline'!$B$8:$B$130,MATCH($B1917,'Project Pipeline'!$A$7:$A$130,0)+13,1)</f>
        <v>57.680135957776329</v>
      </c>
      <c r="J1917" s="6">
        <f>INDEX('Project Pipeline'!$B$8:$B$130,MATCH($B1917,'Project Pipeline'!$A$7:$A$130,0)+14,1)</f>
        <v>60</v>
      </c>
    </row>
    <row r="1918" spans="1:10" x14ac:dyDescent="0.2">
      <c r="A1918" s="604">
        <f t="shared" si="272"/>
        <v>95</v>
      </c>
      <c r="B1918" s="604" t="s">
        <v>464</v>
      </c>
      <c r="C1918" s="2">
        <f t="shared" si="273"/>
        <v>10</v>
      </c>
      <c r="D1918" s="28" t="str">
        <f t="shared" si="266"/>
        <v>095-010</v>
      </c>
      <c r="E1918" s="604">
        <f t="shared" si="271"/>
        <v>56</v>
      </c>
      <c r="F1918" s="32">
        <f>INDEX('Project Pipeline'!$B$8:$B$130,MATCH($B1918,'Project Pipeline'!$A$7:$A$130,0),1)</f>
        <v>10000</v>
      </c>
      <c r="G1918" s="32">
        <f>INDEX('Project Pipeline'!$B$8:$B$130,MATCH($B1918,'Project Pipeline'!$A$7:$A$130,0)+3,1)*12</f>
        <v>4800</v>
      </c>
      <c r="H1918" s="7">
        <f>(INDEX('Project Pipeline'!$B$8:$B$130,MATCH($B1918,'Project Pipeline'!$A$7:$A$130,0)+6,1)*INDEX('Project Pipeline'!$B$8:$B$130,MATCH($B1918,'Project Pipeline'!$A$7:$A$130,0)+13,1)+INDEX('Project Pipeline'!$B$8:$B$130,MATCH($B1918,'Project Pipeline'!$A$7:$A$130,0)+7,1)*(INDEX('Project Pipeline'!$B$8:$B$130,MATCH($B1918,'Project Pipeline'!$A$7:$A$130,0)+14,1)-INDEX('Project Pipeline'!$B$8:$B$130,MATCH($B1918,'Project Pipeline'!$A$7:$A$130,0)+13,1)))/INDEX('Project Pipeline'!$B$8:$B$130,MATCH($B1918,'Project Pipeline'!$A$7:$A$130,0)+14,1)</f>
        <v>0.75</v>
      </c>
      <c r="I1918" s="6">
        <f>INDEX('Project Pipeline'!$B$8:$B$130,MATCH($B1918,'Project Pipeline'!$A$7:$A$130,0)+13,1)</f>
        <v>57.680135957776329</v>
      </c>
      <c r="J1918" s="6">
        <f>INDEX('Project Pipeline'!$B$8:$B$130,MATCH($B1918,'Project Pipeline'!$A$7:$A$130,0)+14,1)</f>
        <v>60</v>
      </c>
    </row>
    <row r="1919" spans="1:10" x14ac:dyDescent="0.2">
      <c r="A1919" s="604">
        <f t="shared" si="272"/>
        <v>95</v>
      </c>
      <c r="B1919" s="604" t="s">
        <v>464</v>
      </c>
      <c r="C1919" s="2">
        <f t="shared" si="273"/>
        <v>11</v>
      </c>
      <c r="D1919" s="28" t="str">
        <f t="shared" si="266"/>
        <v>095-011</v>
      </c>
      <c r="E1919" s="604">
        <f t="shared" si="271"/>
        <v>59</v>
      </c>
      <c r="F1919" s="32">
        <f>INDEX('Project Pipeline'!$B$8:$B$130,MATCH($B1919,'Project Pipeline'!$A$7:$A$130,0),1)</f>
        <v>10000</v>
      </c>
      <c r="G1919" s="32">
        <f>INDEX('Project Pipeline'!$B$8:$B$130,MATCH($B1919,'Project Pipeline'!$A$7:$A$130,0)+3,1)*12</f>
        <v>4800</v>
      </c>
      <c r="H1919" s="7">
        <f>(INDEX('Project Pipeline'!$B$8:$B$130,MATCH($B1919,'Project Pipeline'!$A$7:$A$130,0)+6,1)*INDEX('Project Pipeline'!$B$8:$B$130,MATCH($B1919,'Project Pipeline'!$A$7:$A$130,0)+13,1)+INDEX('Project Pipeline'!$B$8:$B$130,MATCH($B1919,'Project Pipeline'!$A$7:$A$130,0)+7,1)*(INDEX('Project Pipeline'!$B$8:$B$130,MATCH($B1919,'Project Pipeline'!$A$7:$A$130,0)+14,1)-INDEX('Project Pipeline'!$B$8:$B$130,MATCH($B1919,'Project Pipeline'!$A$7:$A$130,0)+13,1)))/INDEX('Project Pipeline'!$B$8:$B$130,MATCH($B1919,'Project Pipeline'!$A$7:$A$130,0)+14,1)</f>
        <v>0.75</v>
      </c>
      <c r="I1919" s="6">
        <f>INDEX('Project Pipeline'!$B$8:$B$130,MATCH($B1919,'Project Pipeline'!$A$7:$A$130,0)+13,1)</f>
        <v>57.680135957776329</v>
      </c>
      <c r="J1919" s="6">
        <f>INDEX('Project Pipeline'!$B$8:$B$130,MATCH($B1919,'Project Pipeline'!$A$7:$A$130,0)+14,1)</f>
        <v>60</v>
      </c>
    </row>
    <row r="1920" spans="1:10" x14ac:dyDescent="0.2">
      <c r="A1920" s="604">
        <f t="shared" si="272"/>
        <v>95</v>
      </c>
      <c r="B1920" s="604" t="s">
        <v>464</v>
      </c>
      <c r="C1920" s="2">
        <f t="shared" si="273"/>
        <v>12</v>
      </c>
      <c r="D1920" s="28" t="str">
        <f t="shared" si="266"/>
        <v>095-012</v>
      </c>
      <c r="E1920" s="604">
        <f t="shared" si="271"/>
        <v>62</v>
      </c>
      <c r="F1920" s="32">
        <f>INDEX('Project Pipeline'!$B$8:$B$130,MATCH($B1920,'Project Pipeline'!$A$7:$A$130,0),1)</f>
        <v>10000</v>
      </c>
      <c r="G1920" s="32">
        <f>INDEX('Project Pipeline'!$B$8:$B$130,MATCH($B1920,'Project Pipeline'!$A$7:$A$130,0)+3,1)*12</f>
        <v>4800</v>
      </c>
      <c r="H1920" s="7">
        <f>(INDEX('Project Pipeline'!$B$8:$B$130,MATCH($B1920,'Project Pipeline'!$A$7:$A$130,0)+6,1)*INDEX('Project Pipeline'!$B$8:$B$130,MATCH($B1920,'Project Pipeline'!$A$7:$A$130,0)+13,1)+INDEX('Project Pipeline'!$B$8:$B$130,MATCH($B1920,'Project Pipeline'!$A$7:$A$130,0)+7,1)*(INDEX('Project Pipeline'!$B$8:$B$130,MATCH($B1920,'Project Pipeline'!$A$7:$A$130,0)+14,1)-INDEX('Project Pipeline'!$B$8:$B$130,MATCH($B1920,'Project Pipeline'!$A$7:$A$130,0)+13,1)))/INDEX('Project Pipeline'!$B$8:$B$130,MATCH($B1920,'Project Pipeline'!$A$7:$A$130,0)+14,1)</f>
        <v>0.75</v>
      </c>
      <c r="I1920" s="6">
        <f>INDEX('Project Pipeline'!$B$8:$B$130,MATCH($B1920,'Project Pipeline'!$A$7:$A$130,0)+13,1)</f>
        <v>57.680135957776329</v>
      </c>
      <c r="J1920" s="6">
        <f>INDEX('Project Pipeline'!$B$8:$B$130,MATCH($B1920,'Project Pipeline'!$A$7:$A$130,0)+14,1)</f>
        <v>60</v>
      </c>
    </row>
    <row r="1921" spans="1:10" x14ac:dyDescent="0.2">
      <c r="A1921" s="604">
        <f t="shared" si="272"/>
        <v>95</v>
      </c>
      <c r="B1921" s="604" t="s">
        <v>14</v>
      </c>
      <c r="C1921" s="2">
        <f t="shared" si="273"/>
        <v>13</v>
      </c>
      <c r="D1921" s="28" t="str">
        <f t="shared" si="266"/>
        <v>095-013</v>
      </c>
      <c r="E1921" s="604">
        <f t="shared" si="271"/>
        <v>53</v>
      </c>
      <c r="F1921" s="32">
        <f>INDEX('Project Pipeline'!$B$8:$B$130,MATCH($B1921,'Project Pipeline'!$A$7:$A$130,0),1)</f>
        <v>2000</v>
      </c>
      <c r="G1921" s="32">
        <f>INDEX('Project Pipeline'!$B$8:$B$130,MATCH($B1921,'Project Pipeline'!$A$7:$A$130,0)+3,1)*12</f>
        <v>2400</v>
      </c>
      <c r="H1921" s="7">
        <f>(INDEX('Project Pipeline'!$B$8:$B$130,MATCH($B1921,'Project Pipeline'!$A$7:$A$130,0)+6,1)*INDEX('Project Pipeline'!$B$8:$B$130,MATCH($B1921,'Project Pipeline'!$A$7:$A$130,0)+13,1)+INDEX('Project Pipeline'!$B$8:$B$130,MATCH($B1921,'Project Pipeline'!$A$7:$A$130,0)+7,1)*(INDEX('Project Pipeline'!$B$8:$B$130,MATCH($B1921,'Project Pipeline'!$A$7:$A$130,0)+14,1)-INDEX('Project Pipeline'!$B$8:$B$130,MATCH($B1921,'Project Pipeline'!$A$7:$A$130,0)+13,1)))/INDEX('Project Pipeline'!$B$8:$B$130,MATCH($B1921,'Project Pipeline'!$A$7:$A$130,0)+14,1)</f>
        <v>0.75</v>
      </c>
      <c r="I1921" s="6">
        <f>INDEX('Project Pipeline'!$B$8:$B$130,MATCH($B1921,'Project Pipeline'!$A$7:$A$130,0)+13,1)</f>
        <v>21.124739598583997</v>
      </c>
      <c r="J1921" s="6">
        <f>INDEX('Project Pipeline'!$B$8:$B$130,MATCH($B1921,'Project Pipeline'!$A$7:$A$130,0)+14,1)</f>
        <v>60</v>
      </c>
    </row>
    <row r="1922" spans="1:10" x14ac:dyDescent="0.2">
      <c r="A1922" s="604">
        <f t="shared" si="272"/>
        <v>95</v>
      </c>
      <c r="B1922" s="604" t="s">
        <v>14</v>
      </c>
      <c r="C1922" s="2">
        <f t="shared" si="273"/>
        <v>14</v>
      </c>
      <c r="D1922" s="28" t="str">
        <f t="shared" si="266"/>
        <v>095-014</v>
      </c>
      <c r="E1922" s="604">
        <f t="shared" si="271"/>
        <v>55</v>
      </c>
      <c r="F1922" s="32">
        <f>INDEX('Project Pipeline'!$B$8:$B$130,MATCH($B1922,'Project Pipeline'!$A$7:$A$130,0),1)</f>
        <v>2000</v>
      </c>
      <c r="G1922" s="32">
        <f>INDEX('Project Pipeline'!$B$8:$B$130,MATCH($B1922,'Project Pipeline'!$A$7:$A$130,0)+3,1)*12</f>
        <v>2400</v>
      </c>
      <c r="H1922" s="7">
        <f>(INDEX('Project Pipeline'!$B$8:$B$130,MATCH($B1922,'Project Pipeline'!$A$7:$A$130,0)+6,1)*INDEX('Project Pipeline'!$B$8:$B$130,MATCH($B1922,'Project Pipeline'!$A$7:$A$130,0)+13,1)+INDEX('Project Pipeline'!$B$8:$B$130,MATCH($B1922,'Project Pipeline'!$A$7:$A$130,0)+7,1)*(INDEX('Project Pipeline'!$B$8:$B$130,MATCH($B1922,'Project Pipeline'!$A$7:$A$130,0)+14,1)-INDEX('Project Pipeline'!$B$8:$B$130,MATCH($B1922,'Project Pipeline'!$A$7:$A$130,0)+13,1)))/INDEX('Project Pipeline'!$B$8:$B$130,MATCH($B1922,'Project Pipeline'!$A$7:$A$130,0)+14,1)</f>
        <v>0.75</v>
      </c>
      <c r="I1922" s="6">
        <f>INDEX('Project Pipeline'!$B$8:$B$130,MATCH($B1922,'Project Pipeline'!$A$7:$A$130,0)+13,1)</f>
        <v>21.124739598583997</v>
      </c>
      <c r="J1922" s="6">
        <f>INDEX('Project Pipeline'!$B$8:$B$130,MATCH($B1922,'Project Pipeline'!$A$7:$A$130,0)+14,1)</f>
        <v>60</v>
      </c>
    </row>
    <row r="1923" spans="1:10" x14ac:dyDescent="0.2">
      <c r="A1923" s="604">
        <f t="shared" si="272"/>
        <v>95</v>
      </c>
      <c r="B1923" s="604" t="s">
        <v>14</v>
      </c>
      <c r="C1923" s="2">
        <f t="shared" si="273"/>
        <v>15</v>
      </c>
      <c r="D1923" s="28" t="str">
        <f t="shared" si="266"/>
        <v>095-015</v>
      </c>
      <c r="E1923" s="604">
        <f t="shared" si="271"/>
        <v>57</v>
      </c>
      <c r="F1923" s="32">
        <f>INDEX('Project Pipeline'!$B$8:$B$130,MATCH($B1923,'Project Pipeline'!$A$7:$A$130,0),1)</f>
        <v>2000</v>
      </c>
      <c r="G1923" s="32">
        <f>INDEX('Project Pipeline'!$B$8:$B$130,MATCH($B1923,'Project Pipeline'!$A$7:$A$130,0)+3,1)*12</f>
        <v>2400</v>
      </c>
      <c r="H1923" s="7">
        <f>(INDEX('Project Pipeline'!$B$8:$B$130,MATCH($B1923,'Project Pipeline'!$A$7:$A$130,0)+6,1)*INDEX('Project Pipeline'!$B$8:$B$130,MATCH($B1923,'Project Pipeline'!$A$7:$A$130,0)+13,1)+INDEX('Project Pipeline'!$B$8:$B$130,MATCH($B1923,'Project Pipeline'!$A$7:$A$130,0)+7,1)*(INDEX('Project Pipeline'!$B$8:$B$130,MATCH($B1923,'Project Pipeline'!$A$7:$A$130,0)+14,1)-INDEX('Project Pipeline'!$B$8:$B$130,MATCH($B1923,'Project Pipeline'!$A$7:$A$130,0)+13,1)))/INDEX('Project Pipeline'!$B$8:$B$130,MATCH($B1923,'Project Pipeline'!$A$7:$A$130,0)+14,1)</f>
        <v>0.75</v>
      </c>
      <c r="I1923" s="6">
        <f>INDEX('Project Pipeline'!$B$8:$B$130,MATCH($B1923,'Project Pipeline'!$A$7:$A$130,0)+13,1)</f>
        <v>21.124739598583997</v>
      </c>
      <c r="J1923" s="6">
        <f>INDEX('Project Pipeline'!$B$8:$B$130,MATCH($B1923,'Project Pipeline'!$A$7:$A$130,0)+14,1)</f>
        <v>60</v>
      </c>
    </row>
    <row r="1924" spans="1:10" x14ac:dyDescent="0.2">
      <c r="A1924" s="604">
        <f t="shared" si="272"/>
        <v>95</v>
      </c>
      <c r="B1924" s="604" t="s">
        <v>14</v>
      </c>
      <c r="C1924" s="2">
        <f t="shared" si="273"/>
        <v>16</v>
      </c>
      <c r="D1924" s="28" t="str">
        <f t="shared" si="266"/>
        <v>095-016</v>
      </c>
      <c r="E1924" s="604">
        <f t="shared" si="271"/>
        <v>59</v>
      </c>
      <c r="F1924" s="32">
        <f>INDEX('Project Pipeline'!$B$8:$B$130,MATCH($B1924,'Project Pipeline'!$A$7:$A$130,0),1)</f>
        <v>2000</v>
      </c>
      <c r="G1924" s="32">
        <f>INDEX('Project Pipeline'!$B$8:$B$130,MATCH($B1924,'Project Pipeline'!$A$7:$A$130,0)+3,1)*12</f>
        <v>2400</v>
      </c>
      <c r="H1924" s="7">
        <f>(INDEX('Project Pipeline'!$B$8:$B$130,MATCH($B1924,'Project Pipeline'!$A$7:$A$130,0)+6,1)*INDEX('Project Pipeline'!$B$8:$B$130,MATCH($B1924,'Project Pipeline'!$A$7:$A$130,0)+13,1)+INDEX('Project Pipeline'!$B$8:$B$130,MATCH($B1924,'Project Pipeline'!$A$7:$A$130,0)+7,1)*(INDEX('Project Pipeline'!$B$8:$B$130,MATCH($B1924,'Project Pipeline'!$A$7:$A$130,0)+14,1)-INDEX('Project Pipeline'!$B$8:$B$130,MATCH($B1924,'Project Pipeline'!$A$7:$A$130,0)+13,1)))/INDEX('Project Pipeline'!$B$8:$B$130,MATCH($B1924,'Project Pipeline'!$A$7:$A$130,0)+14,1)</f>
        <v>0.75</v>
      </c>
      <c r="I1924" s="6">
        <f>INDEX('Project Pipeline'!$B$8:$B$130,MATCH($B1924,'Project Pipeline'!$A$7:$A$130,0)+13,1)</f>
        <v>21.124739598583997</v>
      </c>
      <c r="J1924" s="6">
        <f>INDEX('Project Pipeline'!$B$8:$B$130,MATCH($B1924,'Project Pipeline'!$A$7:$A$130,0)+14,1)</f>
        <v>60</v>
      </c>
    </row>
    <row r="1925" spans="1:10" x14ac:dyDescent="0.2">
      <c r="A1925" s="604">
        <f t="shared" si="272"/>
        <v>95</v>
      </c>
      <c r="B1925" s="604" t="s">
        <v>14</v>
      </c>
      <c r="C1925" s="2">
        <f t="shared" si="273"/>
        <v>17</v>
      </c>
      <c r="D1925" s="28" t="str">
        <f t="shared" si="266"/>
        <v>095-017</v>
      </c>
      <c r="E1925" s="604">
        <f t="shared" si="271"/>
        <v>61</v>
      </c>
      <c r="F1925" s="32">
        <f>INDEX('Project Pipeline'!$B$8:$B$130,MATCH($B1925,'Project Pipeline'!$A$7:$A$130,0),1)</f>
        <v>2000</v>
      </c>
      <c r="G1925" s="32">
        <f>INDEX('Project Pipeline'!$B$8:$B$130,MATCH($B1925,'Project Pipeline'!$A$7:$A$130,0)+3,1)*12</f>
        <v>2400</v>
      </c>
      <c r="H1925" s="7">
        <f>(INDEX('Project Pipeline'!$B$8:$B$130,MATCH($B1925,'Project Pipeline'!$A$7:$A$130,0)+6,1)*INDEX('Project Pipeline'!$B$8:$B$130,MATCH($B1925,'Project Pipeline'!$A$7:$A$130,0)+13,1)+INDEX('Project Pipeline'!$B$8:$B$130,MATCH($B1925,'Project Pipeline'!$A$7:$A$130,0)+7,1)*(INDEX('Project Pipeline'!$B$8:$B$130,MATCH($B1925,'Project Pipeline'!$A$7:$A$130,0)+14,1)-INDEX('Project Pipeline'!$B$8:$B$130,MATCH($B1925,'Project Pipeline'!$A$7:$A$130,0)+13,1)))/INDEX('Project Pipeline'!$B$8:$B$130,MATCH($B1925,'Project Pipeline'!$A$7:$A$130,0)+14,1)</f>
        <v>0.75</v>
      </c>
      <c r="I1925" s="6">
        <f>INDEX('Project Pipeline'!$B$8:$B$130,MATCH($B1925,'Project Pipeline'!$A$7:$A$130,0)+13,1)</f>
        <v>21.124739598583997</v>
      </c>
      <c r="J1925" s="6">
        <f>INDEX('Project Pipeline'!$B$8:$B$130,MATCH($B1925,'Project Pipeline'!$A$7:$A$130,0)+14,1)</f>
        <v>60</v>
      </c>
    </row>
    <row r="1926" spans="1:10" x14ac:dyDescent="0.2">
      <c r="A1926" s="604">
        <f t="shared" si="272"/>
        <v>95</v>
      </c>
      <c r="B1926" s="604" t="s">
        <v>14</v>
      </c>
      <c r="C1926" s="2">
        <f t="shared" si="273"/>
        <v>18</v>
      </c>
      <c r="D1926" s="28" t="str">
        <f t="shared" si="266"/>
        <v>095-018</v>
      </c>
      <c r="E1926" s="604">
        <f t="shared" si="271"/>
        <v>63</v>
      </c>
      <c r="F1926" s="32">
        <f>INDEX('Project Pipeline'!$B$8:$B$130,MATCH($B1926,'Project Pipeline'!$A$7:$A$130,0),1)</f>
        <v>2000</v>
      </c>
      <c r="G1926" s="32">
        <f>INDEX('Project Pipeline'!$B$8:$B$130,MATCH($B1926,'Project Pipeline'!$A$7:$A$130,0)+3,1)*12</f>
        <v>2400</v>
      </c>
      <c r="H1926" s="7">
        <f>(INDEX('Project Pipeline'!$B$8:$B$130,MATCH($B1926,'Project Pipeline'!$A$7:$A$130,0)+6,1)*INDEX('Project Pipeline'!$B$8:$B$130,MATCH($B1926,'Project Pipeline'!$A$7:$A$130,0)+13,1)+INDEX('Project Pipeline'!$B$8:$B$130,MATCH($B1926,'Project Pipeline'!$A$7:$A$130,0)+7,1)*(INDEX('Project Pipeline'!$B$8:$B$130,MATCH($B1926,'Project Pipeline'!$A$7:$A$130,0)+14,1)-INDEX('Project Pipeline'!$B$8:$B$130,MATCH($B1926,'Project Pipeline'!$A$7:$A$130,0)+13,1)))/INDEX('Project Pipeline'!$B$8:$B$130,MATCH($B1926,'Project Pipeline'!$A$7:$A$130,0)+14,1)</f>
        <v>0.75</v>
      </c>
      <c r="I1926" s="6">
        <f>INDEX('Project Pipeline'!$B$8:$B$130,MATCH($B1926,'Project Pipeline'!$A$7:$A$130,0)+13,1)</f>
        <v>21.124739598583997</v>
      </c>
      <c r="J1926" s="6">
        <f>INDEX('Project Pipeline'!$B$8:$B$130,MATCH($B1926,'Project Pipeline'!$A$7:$A$130,0)+14,1)</f>
        <v>60</v>
      </c>
    </row>
    <row r="1927" spans="1:10" x14ac:dyDescent="0.2">
      <c r="A1927" s="604">
        <f t="shared" si="272"/>
        <v>95</v>
      </c>
      <c r="B1927" s="604" t="s">
        <v>41</v>
      </c>
      <c r="C1927" s="2">
        <f t="shared" si="273"/>
        <v>19</v>
      </c>
      <c r="D1927" s="28" t="str">
        <f t="shared" si="266"/>
        <v>095-019</v>
      </c>
      <c r="E1927" s="604">
        <f t="shared" si="271"/>
        <v>57</v>
      </c>
      <c r="F1927" s="32">
        <f>INDEX('Project Pipeline'!$B$8:$B$130,MATCH($B1927,'Project Pipeline'!$A$7:$A$130,0),1)</f>
        <v>25000</v>
      </c>
      <c r="G1927" s="32">
        <f>INDEX('Project Pipeline'!$B$8:$B$130,MATCH($B1927,'Project Pipeline'!$A$7:$A$130,0)+3,1)*12</f>
        <v>24000</v>
      </c>
      <c r="H1927" s="7">
        <f>(INDEX('Project Pipeline'!$B$8:$B$130,MATCH($B1927,'Project Pipeline'!$A$7:$A$130,0)+6,1)*INDEX('Project Pipeline'!$B$8:$B$130,MATCH($B1927,'Project Pipeline'!$A$7:$A$130,0)+13,1)+INDEX('Project Pipeline'!$B$8:$B$130,MATCH($B1927,'Project Pipeline'!$A$7:$A$130,0)+7,1)*(INDEX('Project Pipeline'!$B$8:$B$130,MATCH($B1927,'Project Pipeline'!$A$7:$A$130,0)+14,1)-INDEX('Project Pipeline'!$B$8:$B$130,MATCH($B1927,'Project Pipeline'!$A$7:$A$130,0)+13,1)))/INDEX('Project Pipeline'!$B$8:$B$130,MATCH($B1927,'Project Pipeline'!$A$7:$A$130,0)+14,1)</f>
        <v>0.74999999999999989</v>
      </c>
      <c r="I1927" s="6">
        <f>INDEX('Project Pipeline'!$B$8:$B$130,MATCH($B1927,'Project Pipeline'!$A$7:$A$130,0)+13,1)</f>
        <v>26.772988721793375</v>
      </c>
      <c r="J1927" s="6">
        <f>INDEX('Project Pipeline'!$B$8:$B$130,MATCH($B1927,'Project Pipeline'!$A$7:$A$130,0)+14,1)</f>
        <v>120</v>
      </c>
    </row>
    <row r="1928" spans="1:10" x14ac:dyDescent="0.2">
      <c r="A1928" s="604">
        <f t="shared" si="272"/>
        <v>95</v>
      </c>
      <c r="B1928" s="604" t="s">
        <v>41</v>
      </c>
      <c r="C1928" s="2">
        <f t="shared" si="273"/>
        <v>20</v>
      </c>
      <c r="D1928" s="28" t="str">
        <f t="shared" si="266"/>
        <v>095-020</v>
      </c>
      <c r="E1928" s="604">
        <f t="shared" si="271"/>
        <v>63</v>
      </c>
      <c r="F1928" s="32">
        <f>INDEX('Project Pipeline'!$B$8:$B$130,MATCH($B1928,'Project Pipeline'!$A$7:$A$130,0),1)</f>
        <v>25000</v>
      </c>
      <c r="G1928" s="32">
        <f>INDEX('Project Pipeline'!$B$8:$B$130,MATCH($B1928,'Project Pipeline'!$A$7:$A$130,0)+3,1)*12</f>
        <v>24000</v>
      </c>
      <c r="H1928" s="7">
        <f>(INDEX('Project Pipeline'!$B$8:$B$130,MATCH($B1928,'Project Pipeline'!$A$7:$A$130,0)+6,1)*INDEX('Project Pipeline'!$B$8:$B$130,MATCH($B1928,'Project Pipeline'!$A$7:$A$130,0)+13,1)+INDEX('Project Pipeline'!$B$8:$B$130,MATCH($B1928,'Project Pipeline'!$A$7:$A$130,0)+7,1)*(INDEX('Project Pipeline'!$B$8:$B$130,MATCH($B1928,'Project Pipeline'!$A$7:$A$130,0)+14,1)-INDEX('Project Pipeline'!$B$8:$B$130,MATCH($B1928,'Project Pipeline'!$A$7:$A$130,0)+13,1)))/INDEX('Project Pipeline'!$B$8:$B$130,MATCH($B1928,'Project Pipeline'!$A$7:$A$130,0)+14,1)</f>
        <v>0.74999999999999989</v>
      </c>
      <c r="I1928" s="6">
        <f>INDEX('Project Pipeline'!$B$8:$B$130,MATCH($B1928,'Project Pipeline'!$A$7:$A$130,0)+13,1)</f>
        <v>26.772988721793375</v>
      </c>
      <c r="J1928" s="6">
        <f>INDEX('Project Pipeline'!$B$8:$B$130,MATCH($B1928,'Project Pipeline'!$A$7:$A$130,0)+14,1)</f>
        <v>120</v>
      </c>
    </row>
    <row r="1929" spans="1:10" x14ac:dyDescent="0.2">
      <c r="A1929" s="604">
        <f>A1909+1</f>
        <v>96</v>
      </c>
      <c r="B1929" s="604" t="s">
        <v>15</v>
      </c>
      <c r="C1929" s="2">
        <v>1</v>
      </c>
      <c r="D1929" s="28" t="str">
        <f t="shared" ref="D1929:D1992" si="274">TEXT(A1929,"000")&amp;"-"&amp;TEXT(C1929,"000")</f>
        <v>096-001</v>
      </c>
      <c r="E1929" s="604">
        <f t="shared" si="271"/>
        <v>51</v>
      </c>
      <c r="F1929" s="32">
        <f>INDEX('Project Pipeline'!$B$8:$B$130,MATCH($B1929,'Project Pipeline'!$A$7:$A$130,0),1)</f>
        <v>15000</v>
      </c>
      <c r="G1929" s="32">
        <f>INDEX('Project Pipeline'!$B$8:$B$130,MATCH($B1929,'Project Pipeline'!$A$7:$A$130,0)+3,1)*12</f>
        <v>6000</v>
      </c>
      <c r="H1929" s="7">
        <f>(INDEX('Project Pipeline'!$B$8:$B$130,MATCH($B1929,'Project Pipeline'!$A$7:$A$130,0)+6,1)*INDEX('Project Pipeline'!$B$8:$B$130,MATCH($B1929,'Project Pipeline'!$A$7:$A$130,0)+13,1)+INDEX('Project Pipeline'!$B$8:$B$130,MATCH($B1929,'Project Pipeline'!$A$7:$A$130,0)+7,1)*(INDEX('Project Pipeline'!$B$8:$B$130,MATCH($B1929,'Project Pipeline'!$A$7:$A$130,0)+14,1)-INDEX('Project Pipeline'!$B$8:$B$130,MATCH($B1929,'Project Pipeline'!$A$7:$A$130,0)+13,1)))/INDEX('Project Pipeline'!$B$8:$B$130,MATCH($B1929,'Project Pipeline'!$A$7:$A$130,0)+14,1)</f>
        <v>0.75</v>
      </c>
      <c r="I1929" s="6">
        <f>INDEX('Project Pipeline'!$B$8:$B$130,MATCH($B1929,'Project Pipeline'!$A$7:$A$130,0)+13,1)</f>
        <v>71.513178015521419</v>
      </c>
      <c r="J1929" s="6">
        <f>INDEX('Project Pipeline'!$B$8:$B$130,MATCH($B1929,'Project Pipeline'!$A$7:$A$130,0)+14,1)</f>
        <v>96</v>
      </c>
    </row>
    <row r="1930" spans="1:10" x14ac:dyDescent="0.2">
      <c r="A1930" s="604">
        <f t="shared" ref="A1930:A1948" si="275">A1910+1</f>
        <v>96</v>
      </c>
      <c r="B1930" s="604" t="s">
        <v>15</v>
      </c>
      <c r="C1930" s="2">
        <f t="shared" ref="C1930:C1948" si="276">C1929+1</f>
        <v>2</v>
      </c>
      <c r="D1930" s="28" t="str">
        <f t="shared" si="274"/>
        <v>096-002</v>
      </c>
      <c r="E1930" s="604">
        <f t="shared" si="271"/>
        <v>55</v>
      </c>
      <c r="F1930" s="32">
        <f>INDEX('Project Pipeline'!$B$8:$B$130,MATCH($B1930,'Project Pipeline'!$A$7:$A$130,0),1)</f>
        <v>15000</v>
      </c>
      <c r="G1930" s="32">
        <f>INDEX('Project Pipeline'!$B$8:$B$130,MATCH($B1930,'Project Pipeline'!$A$7:$A$130,0)+3,1)*12</f>
        <v>6000</v>
      </c>
      <c r="H1930" s="7">
        <f>(INDEX('Project Pipeline'!$B$8:$B$130,MATCH($B1930,'Project Pipeline'!$A$7:$A$130,0)+6,1)*INDEX('Project Pipeline'!$B$8:$B$130,MATCH($B1930,'Project Pipeline'!$A$7:$A$130,0)+13,1)+INDEX('Project Pipeline'!$B$8:$B$130,MATCH($B1930,'Project Pipeline'!$A$7:$A$130,0)+7,1)*(INDEX('Project Pipeline'!$B$8:$B$130,MATCH($B1930,'Project Pipeline'!$A$7:$A$130,0)+14,1)-INDEX('Project Pipeline'!$B$8:$B$130,MATCH($B1930,'Project Pipeline'!$A$7:$A$130,0)+13,1)))/INDEX('Project Pipeline'!$B$8:$B$130,MATCH($B1930,'Project Pipeline'!$A$7:$A$130,0)+14,1)</f>
        <v>0.75</v>
      </c>
      <c r="I1930" s="6">
        <f>INDEX('Project Pipeline'!$B$8:$B$130,MATCH($B1930,'Project Pipeline'!$A$7:$A$130,0)+13,1)</f>
        <v>71.513178015521419</v>
      </c>
      <c r="J1930" s="6">
        <f>INDEX('Project Pipeline'!$B$8:$B$130,MATCH($B1930,'Project Pipeline'!$A$7:$A$130,0)+14,1)</f>
        <v>96</v>
      </c>
    </row>
    <row r="1931" spans="1:10" x14ac:dyDescent="0.2">
      <c r="A1931" s="604">
        <f t="shared" si="275"/>
        <v>96</v>
      </c>
      <c r="B1931" s="604" t="s">
        <v>15</v>
      </c>
      <c r="C1931" s="2">
        <f t="shared" si="276"/>
        <v>3</v>
      </c>
      <c r="D1931" s="28" t="str">
        <f t="shared" si="274"/>
        <v>096-003</v>
      </c>
      <c r="E1931" s="604">
        <f t="shared" si="271"/>
        <v>58</v>
      </c>
      <c r="F1931" s="32">
        <f>INDEX('Project Pipeline'!$B$8:$B$130,MATCH($B1931,'Project Pipeline'!$A$7:$A$130,0),1)</f>
        <v>15000</v>
      </c>
      <c r="G1931" s="32">
        <f>INDEX('Project Pipeline'!$B$8:$B$130,MATCH($B1931,'Project Pipeline'!$A$7:$A$130,0)+3,1)*12</f>
        <v>6000</v>
      </c>
      <c r="H1931" s="7">
        <f>(INDEX('Project Pipeline'!$B$8:$B$130,MATCH($B1931,'Project Pipeline'!$A$7:$A$130,0)+6,1)*INDEX('Project Pipeline'!$B$8:$B$130,MATCH($B1931,'Project Pipeline'!$A$7:$A$130,0)+13,1)+INDEX('Project Pipeline'!$B$8:$B$130,MATCH($B1931,'Project Pipeline'!$A$7:$A$130,0)+7,1)*(INDEX('Project Pipeline'!$B$8:$B$130,MATCH($B1931,'Project Pipeline'!$A$7:$A$130,0)+14,1)-INDEX('Project Pipeline'!$B$8:$B$130,MATCH($B1931,'Project Pipeline'!$A$7:$A$130,0)+13,1)))/INDEX('Project Pipeline'!$B$8:$B$130,MATCH($B1931,'Project Pipeline'!$A$7:$A$130,0)+14,1)</f>
        <v>0.75</v>
      </c>
      <c r="I1931" s="6">
        <f>INDEX('Project Pipeline'!$B$8:$B$130,MATCH($B1931,'Project Pipeline'!$A$7:$A$130,0)+13,1)</f>
        <v>71.513178015521419</v>
      </c>
      <c r="J1931" s="6">
        <f>INDEX('Project Pipeline'!$B$8:$B$130,MATCH($B1931,'Project Pipeline'!$A$7:$A$130,0)+14,1)</f>
        <v>96</v>
      </c>
    </row>
    <row r="1932" spans="1:10" x14ac:dyDescent="0.2">
      <c r="A1932" s="604">
        <f t="shared" si="275"/>
        <v>96</v>
      </c>
      <c r="B1932" s="604" t="s">
        <v>15</v>
      </c>
      <c r="C1932" s="2">
        <f t="shared" si="276"/>
        <v>4</v>
      </c>
      <c r="D1932" s="28" t="str">
        <f t="shared" si="274"/>
        <v>096-004</v>
      </c>
      <c r="E1932" s="604">
        <f t="shared" si="271"/>
        <v>60</v>
      </c>
      <c r="F1932" s="32">
        <f>INDEX('Project Pipeline'!$B$8:$B$130,MATCH($B1932,'Project Pipeline'!$A$7:$A$130,0),1)</f>
        <v>15000</v>
      </c>
      <c r="G1932" s="32">
        <f>INDEX('Project Pipeline'!$B$8:$B$130,MATCH($B1932,'Project Pipeline'!$A$7:$A$130,0)+3,1)*12</f>
        <v>6000</v>
      </c>
      <c r="H1932" s="7">
        <f>(INDEX('Project Pipeline'!$B$8:$B$130,MATCH($B1932,'Project Pipeline'!$A$7:$A$130,0)+6,1)*INDEX('Project Pipeline'!$B$8:$B$130,MATCH($B1932,'Project Pipeline'!$A$7:$A$130,0)+13,1)+INDEX('Project Pipeline'!$B$8:$B$130,MATCH($B1932,'Project Pipeline'!$A$7:$A$130,0)+7,1)*(INDEX('Project Pipeline'!$B$8:$B$130,MATCH($B1932,'Project Pipeline'!$A$7:$A$130,0)+14,1)-INDEX('Project Pipeline'!$B$8:$B$130,MATCH($B1932,'Project Pipeline'!$A$7:$A$130,0)+13,1)))/INDEX('Project Pipeline'!$B$8:$B$130,MATCH($B1932,'Project Pipeline'!$A$7:$A$130,0)+14,1)</f>
        <v>0.75</v>
      </c>
      <c r="I1932" s="6">
        <f>INDEX('Project Pipeline'!$B$8:$B$130,MATCH($B1932,'Project Pipeline'!$A$7:$A$130,0)+13,1)</f>
        <v>71.513178015521419</v>
      </c>
      <c r="J1932" s="6">
        <f>INDEX('Project Pipeline'!$B$8:$B$130,MATCH($B1932,'Project Pipeline'!$A$7:$A$130,0)+14,1)</f>
        <v>96</v>
      </c>
    </row>
    <row r="1933" spans="1:10" x14ac:dyDescent="0.2">
      <c r="A1933" s="604">
        <f t="shared" si="275"/>
        <v>96</v>
      </c>
      <c r="B1933" s="604" t="s">
        <v>463</v>
      </c>
      <c r="C1933" s="2">
        <f t="shared" si="276"/>
        <v>5</v>
      </c>
      <c r="D1933" s="28" t="str">
        <f t="shared" si="274"/>
        <v>096-005</v>
      </c>
      <c r="E1933" s="604">
        <f t="shared" si="271"/>
        <v>61</v>
      </c>
      <c r="F1933" s="32">
        <f>INDEX('Project Pipeline'!$B$8:$B$130,MATCH($B1933,'Project Pipeline'!$A$7:$A$130,0),1)</f>
        <v>20000</v>
      </c>
      <c r="G1933" s="32">
        <f>INDEX('Project Pipeline'!$B$8:$B$130,MATCH($B1933,'Project Pipeline'!$A$7:$A$130,0)+3,1)*12</f>
        <v>30000</v>
      </c>
      <c r="H1933" s="7">
        <f>(INDEX('Project Pipeline'!$B$8:$B$130,MATCH($B1933,'Project Pipeline'!$A$7:$A$130,0)+6,1)*INDEX('Project Pipeline'!$B$8:$B$130,MATCH($B1933,'Project Pipeline'!$A$7:$A$130,0)+13,1)+INDEX('Project Pipeline'!$B$8:$B$130,MATCH($B1933,'Project Pipeline'!$A$7:$A$130,0)+7,1)*(INDEX('Project Pipeline'!$B$8:$B$130,MATCH($B1933,'Project Pipeline'!$A$7:$A$130,0)+14,1)-INDEX('Project Pipeline'!$B$8:$B$130,MATCH($B1933,'Project Pipeline'!$A$7:$A$130,0)+13,1)))/INDEX('Project Pipeline'!$B$8:$B$130,MATCH($B1933,'Project Pipeline'!$A$7:$A$130,0)+14,1)</f>
        <v>0.75</v>
      </c>
      <c r="I1933" s="6">
        <f>INDEX('Project Pipeline'!$B$8:$B$130,MATCH($B1933,'Project Pipeline'!$A$7:$A$130,0)+13,1)</f>
        <v>28.691659673197091</v>
      </c>
      <c r="J1933" s="6">
        <f>INDEX('Project Pipeline'!$B$8:$B$130,MATCH($B1933,'Project Pipeline'!$A$7:$A$130,0)+14,1)</f>
        <v>60</v>
      </c>
    </row>
    <row r="1934" spans="1:10" x14ac:dyDescent="0.2">
      <c r="A1934" s="604">
        <f t="shared" si="275"/>
        <v>96</v>
      </c>
      <c r="B1934" s="604" t="s">
        <v>463</v>
      </c>
      <c r="C1934" s="2">
        <f t="shared" si="276"/>
        <v>6</v>
      </c>
      <c r="D1934" s="28" t="str">
        <f t="shared" si="274"/>
        <v>096-006</v>
      </c>
      <c r="E1934" s="604">
        <f t="shared" si="271"/>
        <v>61</v>
      </c>
      <c r="F1934" s="32">
        <f>INDEX('Project Pipeline'!$B$8:$B$130,MATCH($B1934,'Project Pipeline'!$A$7:$A$130,0),1)</f>
        <v>20000</v>
      </c>
      <c r="G1934" s="32">
        <f>INDEX('Project Pipeline'!$B$8:$B$130,MATCH($B1934,'Project Pipeline'!$A$7:$A$130,0)+3,1)*12</f>
        <v>30000</v>
      </c>
      <c r="H1934" s="7">
        <f>(INDEX('Project Pipeline'!$B$8:$B$130,MATCH($B1934,'Project Pipeline'!$A$7:$A$130,0)+6,1)*INDEX('Project Pipeline'!$B$8:$B$130,MATCH($B1934,'Project Pipeline'!$A$7:$A$130,0)+13,1)+INDEX('Project Pipeline'!$B$8:$B$130,MATCH($B1934,'Project Pipeline'!$A$7:$A$130,0)+7,1)*(INDEX('Project Pipeline'!$B$8:$B$130,MATCH($B1934,'Project Pipeline'!$A$7:$A$130,0)+14,1)-INDEX('Project Pipeline'!$B$8:$B$130,MATCH($B1934,'Project Pipeline'!$A$7:$A$130,0)+13,1)))/INDEX('Project Pipeline'!$B$8:$B$130,MATCH($B1934,'Project Pipeline'!$A$7:$A$130,0)+14,1)</f>
        <v>0.75</v>
      </c>
      <c r="I1934" s="6">
        <f>INDEX('Project Pipeline'!$B$8:$B$130,MATCH($B1934,'Project Pipeline'!$A$7:$A$130,0)+13,1)</f>
        <v>28.691659673197091</v>
      </c>
      <c r="J1934" s="6">
        <f>INDEX('Project Pipeline'!$B$8:$B$130,MATCH($B1934,'Project Pipeline'!$A$7:$A$130,0)+14,1)</f>
        <v>60</v>
      </c>
    </row>
    <row r="1935" spans="1:10" x14ac:dyDescent="0.2">
      <c r="A1935" s="604">
        <f t="shared" si="275"/>
        <v>96</v>
      </c>
      <c r="B1935" s="604" t="s">
        <v>463</v>
      </c>
      <c r="C1935" s="2">
        <f t="shared" si="276"/>
        <v>7</v>
      </c>
      <c r="D1935" s="28" t="str">
        <f t="shared" si="274"/>
        <v>096-007</v>
      </c>
      <c r="E1935" s="604">
        <f t="shared" si="271"/>
        <v>62</v>
      </c>
      <c r="F1935" s="32">
        <f>INDEX('Project Pipeline'!$B$8:$B$130,MATCH($B1935,'Project Pipeline'!$A$7:$A$130,0),1)</f>
        <v>20000</v>
      </c>
      <c r="G1935" s="32">
        <f>INDEX('Project Pipeline'!$B$8:$B$130,MATCH($B1935,'Project Pipeline'!$A$7:$A$130,0)+3,1)*12</f>
        <v>30000</v>
      </c>
      <c r="H1935" s="7">
        <f>(INDEX('Project Pipeline'!$B$8:$B$130,MATCH($B1935,'Project Pipeline'!$A$7:$A$130,0)+6,1)*INDEX('Project Pipeline'!$B$8:$B$130,MATCH($B1935,'Project Pipeline'!$A$7:$A$130,0)+13,1)+INDEX('Project Pipeline'!$B$8:$B$130,MATCH($B1935,'Project Pipeline'!$A$7:$A$130,0)+7,1)*(INDEX('Project Pipeline'!$B$8:$B$130,MATCH($B1935,'Project Pipeline'!$A$7:$A$130,0)+14,1)-INDEX('Project Pipeline'!$B$8:$B$130,MATCH($B1935,'Project Pipeline'!$A$7:$A$130,0)+13,1)))/INDEX('Project Pipeline'!$B$8:$B$130,MATCH($B1935,'Project Pipeline'!$A$7:$A$130,0)+14,1)</f>
        <v>0.75</v>
      </c>
      <c r="I1935" s="6">
        <f>INDEX('Project Pipeline'!$B$8:$B$130,MATCH($B1935,'Project Pipeline'!$A$7:$A$130,0)+13,1)</f>
        <v>28.691659673197091</v>
      </c>
      <c r="J1935" s="6">
        <f>INDEX('Project Pipeline'!$B$8:$B$130,MATCH($B1935,'Project Pipeline'!$A$7:$A$130,0)+14,1)</f>
        <v>60</v>
      </c>
    </row>
    <row r="1936" spans="1:10" x14ac:dyDescent="0.2">
      <c r="A1936" s="604">
        <f t="shared" si="275"/>
        <v>96</v>
      </c>
      <c r="B1936" s="604" t="s">
        <v>463</v>
      </c>
      <c r="C1936" s="2">
        <f t="shared" si="276"/>
        <v>8</v>
      </c>
      <c r="D1936" s="28" t="str">
        <f t="shared" si="274"/>
        <v>096-008</v>
      </c>
      <c r="E1936" s="604">
        <f t="shared" si="271"/>
        <v>62</v>
      </c>
      <c r="F1936" s="32">
        <f>INDEX('Project Pipeline'!$B$8:$B$130,MATCH($B1936,'Project Pipeline'!$A$7:$A$130,0),1)</f>
        <v>20000</v>
      </c>
      <c r="G1936" s="32">
        <f>INDEX('Project Pipeline'!$B$8:$B$130,MATCH($B1936,'Project Pipeline'!$A$7:$A$130,0)+3,1)*12</f>
        <v>30000</v>
      </c>
      <c r="H1936" s="7">
        <f>(INDEX('Project Pipeline'!$B$8:$B$130,MATCH($B1936,'Project Pipeline'!$A$7:$A$130,0)+6,1)*INDEX('Project Pipeline'!$B$8:$B$130,MATCH($B1936,'Project Pipeline'!$A$7:$A$130,0)+13,1)+INDEX('Project Pipeline'!$B$8:$B$130,MATCH($B1936,'Project Pipeline'!$A$7:$A$130,0)+7,1)*(INDEX('Project Pipeline'!$B$8:$B$130,MATCH($B1936,'Project Pipeline'!$A$7:$A$130,0)+14,1)-INDEX('Project Pipeline'!$B$8:$B$130,MATCH($B1936,'Project Pipeline'!$A$7:$A$130,0)+13,1)))/INDEX('Project Pipeline'!$B$8:$B$130,MATCH($B1936,'Project Pipeline'!$A$7:$A$130,0)+14,1)</f>
        <v>0.75</v>
      </c>
      <c r="I1936" s="6">
        <f>INDEX('Project Pipeline'!$B$8:$B$130,MATCH($B1936,'Project Pipeline'!$A$7:$A$130,0)+13,1)</f>
        <v>28.691659673197091</v>
      </c>
      <c r="J1936" s="6">
        <f>INDEX('Project Pipeline'!$B$8:$B$130,MATCH($B1936,'Project Pipeline'!$A$7:$A$130,0)+14,1)</f>
        <v>60</v>
      </c>
    </row>
    <row r="1937" spans="1:10" x14ac:dyDescent="0.2">
      <c r="A1937" s="604">
        <f t="shared" si="275"/>
        <v>96</v>
      </c>
      <c r="B1937" s="604" t="s">
        <v>464</v>
      </c>
      <c r="C1937" s="2">
        <f t="shared" si="276"/>
        <v>9</v>
      </c>
      <c r="D1937" s="28" t="str">
        <f t="shared" si="274"/>
        <v>096-009</v>
      </c>
      <c r="E1937" s="604">
        <f t="shared" si="271"/>
        <v>53</v>
      </c>
      <c r="F1937" s="32">
        <f>INDEX('Project Pipeline'!$B$8:$B$130,MATCH($B1937,'Project Pipeline'!$A$7:$A$130,0),1)</f>
        <v>10000</v>
      </c>
      <c r="G1937" s="32">
        <f>INDEX('Project Pipeline'!$B$8:$B$130,MATCH($B1937,'Project Pipeline'!$A$7:$A$130,0)+3,1)*12</f>
        <v>4800</v>
      </c>
      <c r="H1937" s="7">
        <f>(INDEX('Project Pipeline'!$B$8:$B$130,MATCH($B1937,'Project Pipeline'!$A$7:$A$130,0)+6,1)*INDEX('Project Pipeline'!$B$8:$B$130,MATCH($B1937,'Project Pipeline'!$A$7:$A$130,0)+13,1)+INDEX('Project Pipeline'!$B$8:$B$130,MATCH($B1937,'Project Pipeline'!$A$7:$A$130,0)+7,1)*(INDEX('Project Pipeline'!$B$8:$B$130,MATCH($B1937,'Project Pipeline'!$A$7:$A$130,0)+14,1)-INDEX('Project Pipeline'!$B$8:$B$130,MATCH($B1937,'Project Pipeline'!$A$7:$A$130,0)+13,1)))/INDEX('Project Pipeline'!$B$8:$B$130,MATCH($B1937,'Project Pipeline'!$A$7:$A$130,0)+14,1)</f>
        <v>0.75</v>
      </c>
      <c r="I1937" s="6">
        <f>INDEX('Project Pipeline'!$B$8:$B$130,MATCH($B1937,'Project Pipeline'!$A$7:$A$130,0)+13,1)</f>
        <v>57.680135957776329</v>
      </c>
      <c r="J1937" s="6">
        <f>INDEX('Project Pipeline'!$B$8:$B$130,MATCH($B1937,'Project Pipeline'!$A$7:$A$130,0)+14,1)</f>
        <v>60</v>
      </c>
    </row>
    <row r="1938" spans="1:10" x14ac:dyDescent="0.2">
      <c r="A1938" s="604">
        <f t="shared" si="275"/>
        <v>96</v>
      </c>
      <c r="B1938" s="604" t="s">
        <v>464</v>
      </c>
      <c r="C1938" s="2">
        <f t="shared" si="276"/>
        <v>10</v>
      </c>
      <c r="D1938" s="28" t="str">
        <f t="shared" si="274"/>
        <v>096-010</v>
      </c>
      <c r="E1938" s="604">
        <f t="shared" si="271"/>
        <v>56</v>
      </c>
      <c r="F1938" s="32">
        <f>INDEX('Project Pipeline'!$B$8:$B$130,MATCH($B1938,'Project Pipeline'!$A$7:$A$130,0),1)</f>
        <v>10000</v>
      </c>
      <c r="G1938" s="32">
        <f>INDEX('Project Pipeline'!$B$8:$B$130,MATCH($B1938,'Project Pipeline'!$A$7:$A$130,0)+3,1)*12</f>
        <v>4800</v>
      </c>
      <c r="H1938" s="7">
        <f>(INDEX('Project Pipeline'!$B$8:$B$130,MATCH($B1938,'Project Pipeline'!$A$7:$A$130,0)+6,1)*INDEX('Project Pipeline'!$B$8:$B$130,MATCH($B1938,'Project Pipeline'!$A$7:$A$130,0)+13,1)+INDEX('Project Pipeline'!$B$8:$B$130,MATCH($B1938,'Project Pipeline'!$A$7:$A$130,0)+7,1)*(INDEX('Project Pipeline'!$B$8:$B$130,MATCH($B1938,'Project Pipeline'!$A$7:$A$130,0)+14,1)-INDEX('Project Pipeline'!$B$8:$B$130,MATCH($B1938,'Project Pipeline'!$A$7:$A$130,0)+13,1)))/INDEX('Project Pipeline'!$B$8:$B$130,MATCH($B1938,'Project Pipeline'!$A$7:$A$130,0)+14,1)</f>
        <v>0.75</v>
      </c>
      <c r="I1938" s="6">
        <f>INDEX('Project Pipeline'!$B$8:$B$130,MATCH($B1938,'Project Pipeline'!$A$7:$A$130,0)+13,1)</f>
        <v>57.680135957776329</v>
      </c>
      <c r="J1938" s="6">
        <f>INDEX('Project Pipeline'!$B$8:$B$130,MATCH($B1938,'Project Pipeline'!$A$7:$A$130,0)+14,1)</f>
        <v>60</v>
      </c>
    </row>
    <row r="1939" spans="1:10" x14ac:dyDescent="0.2">
      <c r="A1939" s="604">
        <f t="shared" si="275"/>
        <v>96</v>
      </c>
      <c r="B1939" s="604" t="s">
        <v>464</v>
      </c>
      <c r="C1939" s="2">
        <f t="shared" si="276"/>
        <v>11</v>
      </c>
      <c r="D1939" s="28" t="str">
        <f t="shared" si="274"/>
        <v>096-011</v>
      </c>
      <c r="E1939" s="604">
        <f t="shared" si="271"/>
        <v>59</v>
      </c>
      <c r="F1939" s="32">
        <f>INDEX('Project Pipeline'!$B$8:$B$130,MATCH($B1939,'Project Pipeline'!$A$7:$A$130,0),1)</f>
        <v>10000</v>
      </c>
      <c r="G1939" s="32">
        <f>INDEX('Project Pipeline'!$B$8:$B$130,MATCH($B1939,'Project Pipeline'!$A$7:$A$130,0)+3,1)*12</f>
        <v>4800</v>
      </c>
      <c r="H1939" s="7">
        <f>(INDEX('Project Pipeline'!$B$8:$B$130,MATCH($B1939,'Project Pipeline'!$A$7:$A$130,0)+6,1)*INDEX('Project Pipeline'!$B$8:$B$130,MATCH($B1939,'Project Pipeline'!$A$7:$A$130,0)+13,1)+INDEX('Project Pipeline'!$B$8:$B$130,MATCH($B1939,'Project Pipeline'!$A$7:$A$130,0)+7,1)*(INDEX('Project Pipeline'!$B$8:$B$130,MATCH($B1939,'Project Pipeline'!$A$7:$A$130,0)+14,1)-INDEX('Project Pipeline'!$B$8:$B$130,MATCH($B1939,'Project Pipeline'!$A$7:$A$130,0)+13,1)))/INDEX('Project Pipeline'!$B$8:$B$130,MATCH($B1939,'Project Pipeline'!$A$7:$A$130,0)+14,1)</f>
        <v>0.75</v>
      </c>
      <c r="I1939" s="6">
        <f>INDEX('Project Pipeline'!$B$8:$B$130,MATCH($B1939,'Project Pipeline'!$A$7:$A$130,0)+13,1)</f>
        <v>57.680135957776329</v>
      </c>
      <c r="J1939" s="6">
        <f>INDEX('Project Pipeline'!$B$8:$B$130,MATCH($B1939,'Project Pipeline'!$A$7:$A$130,0)+14,1)</f>
        <v>60</v>
      </c>
    </row>
    <row r="1940" spans="1:10" x14ac:dyDescent="0.2">
      <c r="A1940" s="604">
        <f t="shared" si="275"/>
        <v>96</v>
      </c>
      <c r="B1940" s="604" t="s">
        <v>464</v>
      </c>
      <c r="C1940" s="2">
        <f t="shared" si="276"/>
        <v>12</v>
      </c>
      <c r="D1940" s="28" t="str">
        <f t="shared" si="274"/>
        <v>096-012</v>
      </c>
      <c r="E1940" s="604">
        <f t="shared" si="271"/>
        <v>62</v>
      </c>
      <c r="F1940" s="32">
        <f>INDEX('Project Pipeline'!$B$8:$B$130,MATCH($B1940,'Project Pipeline'!$A$7:$A$130,0),1)</f>
        <v>10000</v>
      </c>
      <c r="G1940" s="32">
        <f>INDEX('Project Pipeline'!$B$8:$B$130,MATCH($B1940,'Project Pipeline'!$A$7:$A$130,0)+3,1)*12</f>
        <v>4800</v>
      </c>
      <c r="H1940" s="7">
        <f>(INDEX('Project Pipeline'!$B$8:$B$130,MATCH($B1940,'Project Pipeline'!$A$7:$A$130,0)+6,1)*INDEX('Project Pipeline'!$B$8:$B$130,MATCH($B1940,'Project Pipeline'!$A$7:$A$130,0)+13,1)+INDEX('Project Pipeline'!$B$8:$B$130,MATCH($B1940,'Project Pipeline'!$A$7:$A$130,0)+7,1)*(INDEX('Project Pipeline'!$B$8:$B$130,MATCH($B1940,'Project Pipeline'!$A$7:$A$130,0)+14,1)-INDEX('Project Pipeline'!$B$8:$B$130,MATCH($B1940,'Project Pipeline'!$A$7:$A$130,0)+13,1)))/INDEX('Project Pipeline'!$B$8:$B$130,MATCH($B1940,'Project Pipeline'!$A$7:$A$130,0)+14,1)</f>
        <v>0.75</v>
      </c>
      <c r="I1940" s="6">
        <f>INDEX('Project Pipeline'!$B$8:$B$130,MATCH($B1940,'Project Pipeline'!$A$7:$A$130,0)+13,1)</f>
        <v>57.680135957776329</v>
      </c>
      <c r="J1940" s="6">
        <f>INDEX('Project Pipeline'!$B$8:$B$130,MATCH($B1940,'Project Pipeline'!$A$7:$A$130,0)+14,1)</f>
        <v>60</v>
      </c>
    </row>
    <row r="1941" spans="1:10" x14ac:dyDescent="0.2">
      <c r="A1941" s="604">
        <f t="shared" si="275"/>
        <v>96</v>
      </c>
      <c r="B1941" s="604" t="s">
        <v>14</v>
      </c>
      <c r="C1941" s="2">
        <f t="shared" si="276"/>
        <v>13</v>
      </c>
      <c r="D1941" s="28" t="str">
        <f t="shared" si="274"/>
        <v>096-013</v>
      </c>
      <c r="E1941" s="604">
        <f t="shared" si="271"/>
        <v>53</v>
      </c>
      <c r="F1941" s="32">
        <f>INDEX('Project Pipeline'!$B$8:$B$130,MATCH($B1941,'Project Pipeline'!$A$7:$A$130,0),1)</f>
        <v>2000</v>
      </c>
      <c r="G1941" s="32">
        <f>INDEX('Project Pipeline'!$B$8:$B$130,MATCH($B1941,'Project Pipeline'!$A$7:$A$130,0)+3,1)*12</f>
        <v>2400</v>
      </c>
      <c r="H1941" s="7">
        <f>(INDEX('Project Pipeline'!$B$8:$B$130,MATCH($B1941,'Project Pipeline'!$A$7:$A$130,0)+6,1)*INDEX('Project Pipeline'!$B$8:$B$130,MATCH($B1941,'Project Pipeline'!$A$7:$A$130,0)+13,1)+INDEX('Project Pipeline'!$B$8:$B$130,MATCH($B1941,'Project Pipeline'!$A$7:$A$130,0)+7,1)*(INDEX('Project Pipeline'!$B$8:$B$130,MATCH($B1941,'Project Pipeline'!$A$7:$A$130,0)+14,1)-INDEX('Project Pipeline'!$B$8:$B$130,MATCH($B1941,'Project Pipeline'!$A$7:$A$130,0)+13,1)))/INDEX('Project Pipeline'!$B$8:$B$130,MATCH($B1941,'Project Pipeline'!$A$7:$A$130,0)+14,1)</f>
        <v>0.75</v>
      </c>
      <c r="I1941" s="6">
        <f>INDEX('Project Pipeline'!$B$8:$B$130,MATCH($B1941,'Project Pipeline'!$A$7:$A$130,0)+13,1)</f>
        <v>21.124739598583997</v>
      </c>
      <c r="J1941" s="6">
        <f>INDEX('Project Pipeline'!$B$8:$B$130,MATCH($B1941,'Project Pipeline'!$A$7:$A$130,0)+14,1)</f>
        <v>60</v>
      </c>
    </row>
    <row r="1942" spans="1:10" x14ac:dyDescent="0.2">
      <c r="A1942" s="604">
        <f t="shared" si="275"/>
        <v>96</v>
      </c>
      <c r="B1942" s="604" t="s">
        <v>14</v>
      </c>
      <c r="C1942" s="2">
        <f t="shared" si="276"/>
        <v>14</v>
      </c>
      <c r="D1942" s="28" t="str">
        <f t="shared" si="274"/>
        <v>096-014</v>
      </c>
      <c r="E1942" s="604">
        <f t="shared" si="271"/>
        <v>55</v>
      </c>
      <c r="F1942" s="32">
        <f>INDEX('Project Pipeline'!$B$8:$B$130,MATCH($B1942,'Project Pipeline'!$A$7:$A$130,0),1)</f>
        <v>2000</v>
      </c>
      <c r="G1942" s="32">
        <f>INDEX('Project Pipeline'!$B$8:$B$130,MATCH($B1942,'Project Pipeline'!$A$7:$A$130,0)+3,1)*12</f>
        <v>2400</v>
      </c>
      <c r="H1942" s="7">
        <f>(INDEX('Project Pipeline'!$B$8:$B$130,MATCH($B1942,'Project Pipeline'!$A$7:$A$130,0)+6,1)*INDEX('Project Pipeline'!$B$8:$B$130,MATCH($B1942,'Project Pipeline'!$A$7:$A$130,0)+13,1)+INDEX('Project Pipeline'!$B$8:$B$130,MATCH($B1942,'Project Pipeline'!$A$7:$A$130,0)+7,1)*(INDEX('Project Pipeline'!$B$8:$B$130,MATCH($B1942,'Project Pipeline'!$A$7:$A$130,0)+14,1)-INDEX('Project Pipeline'!$B$8:$B$130,MATCH($B1942,'Project Pipeline'!$A$7:$A$130,0)+13,1)))/INDEX('Project Pipeline'!$B$8:$B$130,MATCH($B1942,'Project Pipeline'!$A$7:$A$130,0)+14,1)</f>
        <v>0.75</v>
      </c>
      <c r="I1942" s="6">
        <f>INDEX('Project Pipeline'!$B$8:$B$130,MATCH($B1942,'Project Pipeline'!$A$7:$A$130,0)+13,1)</f>
        <v>21.124739598583997</v>
      </c>
      <c r="J1942" s="6">
        <f>INDEX('Project Pipeline'!$B$8:$B$130,MATCH($B1942,'Project Pipeline'!$A$7:$A$130,0)+14,1)</f>
        <v>60</v>
      </c>
    </row>
    <row r="1943" spans="1:10" x14ac:dyDescent="0.2">
      <c r="A1943" s="604">
        <f t="shared" si="275"/>
        <v>96</v>
      </c>
      <c r="B1943" s="604" t="s">
        <v>14</v>
      </c>
      <c r="C1943" s="2">
        <f t="shared" si="276"/>
        <v>15</v>
      </c>
      <c r="D1943" s="28" t="str">
        <f t="shared" si="274"/>
        <v>096-015</v>
      </c>
      <c r="E1943" s="604">
        <f t="shared" si="271"/>
        <v>57</v>
      </c>
      <c r="F1943" s="32">
        <f>INDEX('Project Pipeline'!$B$8:$B$130,MATCH($B1943,'Project Pipeline'!$A$7:$A$130,0),1)</f>
        <v>2000</v>
      </c>
      <c r="G1943" s="32">
        <f>INDEX('Project Pipeline'!$B$8:$B$130,MATCH($B1943,'Project Pipeline'!$A$7:$A$130,0)+3,1)*12</f>
        <v>2400</v>
      </c>
      <c r="H1943" s="7">
        <f>(INDEX('Project Pipeline'!$B$8:$B$130,MATCH($B1943,'Project Pipeline'!$A$7:$A$130,0)+6,1)*INDEX('Project Pipeline'!$B$8:$B$130,MATCH($B1943,'Project Pipeline'!$A$7:$A$130,0)+13,1)+INDEX('Project Pipeline'!$B$8:$B$130,MATCH($B1943,'Project Pipeline'!$A$7:$A$130,0)+7,1)*(INDEX('Project Pipeline'!$B$8:$B$130,MATCH($B1943,'Project Pipeline'!$A$7:$A$130,0)+14,1)-INDEX('Project Pipeline'!$B$8:$B$130,MATCH($B1943,'Project Pipeline'!$A$7:$A$130,0)+13,1)))/INDEX('Project Pipeline'!$B$8:$B$130,MATCH($B1943,'Project Pipeline'!$A$7:$A$130,0)+14,1)</f>
        <v>0.75</v>
      </c>
      <c r="I1943" s="6">
        <f>INDEX('Project Pipeline'!$B$8:$B$130,MATCH($B1943,'Project Pipeline'!$A$7:$A$130,0)+13,1)</f>
        <v>21.124739598583997</v>
      </c>
      <c r="J1943" s="6">
        <f>INDEX('Project Pipeline'!$B$8:$B$130,MATCH($B1943,'Project Pipeline'!$A$7:$A$130,0)+14,1)</f>
        <v>60</v>
      </c>
    </row>
    <row r="1944" spans="1:10" x14ac:dyDescent="0.2">
      <c r="A1944" s="604">
        <f t="shared" si="275"/>
        <v>96</v>
      </c>
      <c r="B1944" s="604" t="s">
        <v>14</v>
      </c>
      <c r="C1944" s="2">
        <f t="shared" si="276"/>
        <v>16</v>
      </c>
      <c r="D1944" s="28" t="str">
        <f t="shared" si="274"/>
        <v>096-016</v>
      </c>
      <c r="E1944" s="604">
        <f t="shared" si="271"/>
        <v>59</v>
      </c>
      <c r="F1944" s="32">
        <f>INDEX('Project Pipeline'!$B$8:$B$130,MATCH($B1944,'Project Pipeline'!$A$7:$A$130,0),1)</f>
        <v>2000</v>
      </c>
      <c r="G1944" s="32">
        <f>INDEX('Project Pipeline'!$B$8:$B$130,MATCH($B1944,'Project Pipeline'!$A$7:$A$130,0)+3,1)*12</f>
        <v>2400</v>
      </c>
      <c r="H1944" s="7">
        <f>(INDEX('Project Pipeline'!$B$8:$B$130,MATCH($B1944,'Project Pipeline'!$A$7:$A$130,0)+6,1)*INDEX('Project Pipeline'!$B$8:$B$130,MATCH($B1944,'Project Pipeline'!$A$7:$A$130,0)+13,1)+INDEX('Project Pipeline'!$B$8:$B$130,MATCH($B1944,'Project Pipeline'!$A$7:$A$130,0)+7,1)*(INDEX('Project Pipeline'!$B$8:$B$130,MATCH($B1944,'Project Pipeline'!$A$7:$A$130,0)+14,1)-INDEX('Project Pipeline'!$B$8:$B$130,MATCH($B1944,'Project Pipeline'!$A$7:$A$130,0)+13,1)))/INDEX('Project Pipeline'!$B$8:$B$130,MATCH($B1944,'Project Pipeline'!$A$7:$A$130,0)+14,1)</f>
        <v>0.75</v>
      </c>
      <c r="I1944" s="6">
        <f>INDEX('Project Pipeline'!$B$8:$B$130,MATCH($B1944,'Project Pipeline'!$A$7:$A$130,0)+13,1)</f>
        <v>21.124739598583997</v>
      </c>
      <c r="J1944" s="6">
        <f>INDEX('Project Pipeline'!$B$8:$B$130,MATCH($B1944,'Project Pipeline'!$A$7:$A$130,0)+14,1)</f>
        <v>60</v>
      </c>
    </row>
    <row r="1945" spans="1:10" x14ac:dyDescent="0.2">
      <c r="A1945" s="604">
        <f t="shared" si="275"/>
        <v>96</v>
      </c>
      <c r="B1945" s="604" t="s">
        <v>14</v>
      </c>
      <c r="C1945" s="2">
        <f t="shared" si="276"/>
        <v>17</v>
      </c>
      <c r="D1945" s="28" t="str">
        <f t="shared" si="274"/>
        <v>096-017</v>
      </c>
      <c r="E1945" s="604">
        <f t="shared" si="271"/>
        <v>61</v>
      </c>
      <c r="F1945" s="32">
        <f>INDEX('Project Pipeline'!$B$8:$B$130,MATCH($B1945,'Project Pipeline'!$A$7:$A$130,0),1)</f>
        <v>2000</v>
      </c>
      <c r="G1945" s="32">
        <f>INDEX('Project Pipeline'!$B$8:$B$130,MATCH($B1945,'Project Pipeline'!$A$7:$A$130,0)+3,1)*12</f>
        <v>2400</v>
      </c>
      <c r="H1945" s="7">
        <f>(INDEX('Project Pipeline'!$B$8:$B$130,MATCH($B1945,'Project Pipeline'!$A$7:$A$130,0)+6,1)*INDEX('Project Pipeline'!$B$8:$B$130,MATCH($B1945,'Project Pipeline'!$A$7:$A$130,0)+13,1)+INDEX('Project Pipeline'!$B$8:$B$130,MATCH($B1945,'Project Pipeline'!$A$7:$A$130,0)+7,1)*(INDEX('Project Pipeline'!$B$8:$B$130,MATCH($B1945,'Project Pipeline'!$A$7:$A$130,0)+14,1)-INDEX('Project Pipeline'!$B$8:$B$130,MATCH($B1945,'Project Pipeline'!$A$7:$A$130,0)+13,1)))/INDEX('Project Pipeline'!$B$8:$B$130,MATCH($B1945,'Project Pipeline'!$A$7:$A$130,0)+14,1)</f>
        <v>0.75</v>
      </c>
      <c r="I1945" s="6">
        <f>INDEX('Project Pipeline'!$B$8:$B$130,MATCH($B1945,'Project Pipeline'!$A$7:$A$130,0)+13,1)</f>
        <v>21.124739598583997</v>
      </c>
      <c r="J1945" s="6">
        <f>INDEX('Project Pipeline'!$B$8:$B$130,MATCH($B1945,'Project Pipeline'!$A$7:$A$130,0)+14,1)</f>
        <v>60</v>
      </c>
    </row>
    <row r="1946" spans="1:10" x14ac:dyDescent="0.2">
      <c r="A1946" s="604">
        <f t="shared" si="275"/>
        <v>96</v>
      </c>
      <c r="B1946" s="604" t="s">
        <v>14</v>
      </c>
      <c r="C1946" s="2">
        <f t="shared" si="276"/>
        <v>18</v>
      </c>
      <c r="D1946" s="28" t="str">
        <f t="shared" si="274"/>
        <v>096-018</v>
      </c>
      <c r="E1946" s="604">
        <f t="shared" si="271"/>
        <v>63</v>
      </c>
      <c r="F1946" s="32">
        <f>INDEX('Project Pipeline'!$B$8:$B$130,MATCH($B1946,'Project Pipeline'!$A$7:$A$130,0),1)</f>
        <v>2000</v>
      </c>
      <c r="G1946" s="32">
        <f>INDEX('Project Pipeline'!$B$8:$B$130,MATCH($B1946,'Project Pipeline'!$A$7:$A$130,0)+3,1)*12</f>
        <v>2400</v>
      </c>
      <c r="H1946" s="7">
        <f>(INDEX('Project Pipeline'!$B$8:$B$130,MATCH($B1946,'Project Pipeline'!$A$7:$A$130,0)+6,1)*INDEX('Project Pipeline'!$B$8:$B$130,MATCH($B1946,'Project Pipeline'!$A$7:$A$130,0)+13,1)+INDEX('Project Pipeline'!$B$8:$B$130,MATCH($B1946,'Project Pipeline'!$A$7:$A$130,0)+7,1)*(INDEX('Project Pipeline'!$B$8:$B$130,MATCH($B1946,'Project Pipeline'!$A$7:$A$130,0)+14,1)-INDEX('Project Pipeline'!$B$8:$B$130,MATCH($B1946,'Project Pipeline'!$A$7:$A$130,0)+13,1)))/INDEX('Project Pipeline'!$B$8:$B$130,MATCH($B1946,'Project Pipeline'!$A$7:$A$130,0)+14,1)</f>
        <v>0.75</v>
      </c>
      <c r="I1946" s="6">
        <f>INDEX('Project Pipeline'!$B$8:$B$130,MATCH($B1946,'Project Pipeline'!$A$7:$A$130,0)+13,1)</f>
        <v>21.124739598583997</v>
      </c>
      <c r="J1946" s="6">
        <f>INDEX('Project Pipeline'!$B$8:$B$130,MATCH($B1946,'Project Pipeline'!$A$7:$A$130,0)+14,1)</f>
        <v>60</v>
      </c>
    </row>
    <row r="1947" spans="1:10" x14ac:dyDescent="0.2">
      <c r="A1947" s="604">
        <f t="shared" si="275"/>
        <v>96</v>
      </c>
      <c r="B1947" s="604" t="s">
        <v>41</v>
      </c>
      <c r="C1947" s="2">
        <f t="shared" si="276"/>
        <v>19</v>
      </c>
      <c r="D1947" s="28" t="str">
        <f t="shared" si="274"/>
        <v>096-019</v>
      </c>
      <c r="E1947" s="604">
        <f t="shared" si="271"/>
        <v>57</v>
      </c>
      <c r="F1947" s="32">
        <f>INDEX('Project Pipeline'!$B$8:$B$130,MATCH($B1947,'Project Pipeline'!$A$7:$A$130,0),1)</f>
        <v>25000</v>
      </c>
      <c r="G1947" s="32">
        <f>INDEX('Project Pipeline'!$B$8:$B$130,MATCH($B1947,'Project Pipeline'!$A$7:$A$130,0)+3,1)*12</f>
        <v>24000</v>
      </c>
      <c r="H1947" s="7">
        <f>(INDEX('Project Pipeline'!$B$8:$B$130,MATCH($B1947,'Project Pipeline'!$A$7:$A$130,0)+6,1)*INDEX('Project Pipeline'!$B$8:$B$130,MATCH($B1947,'Project Pipeline'!$A$7:$A$130,0)+13,1)+INDEX('Project Pipeline'!$B$8:$B$130,MATCH($B1947,'Project Pipeline'!$A$7:$A$130,0)+7,1)*(INDEX('Project Pipeline'!$B$8:$B$130,MATCH($B1947,'Project Pipeline'!$A$7:$A$130,0)+14,1)-INDEX('Project Pipeline'!$B$8:$B$130,MATCH($B1947,'Project Pipeline'!$A$7:$A$130,0)+13,1)))/INDEX('Project Pipeline'!$B$8:$B$130,MATCH($B1947,'Project Pipeline'!$A$7:$A$130,0)+14,1)</f>
        <v>0.74999999999999989</v>
      </c>
      <c r="I1947" s="6">
        <f>INDEX('Project Pipeline'!$B$8:$B$130,MATCH($B1947,'Project Pipeline'!$A$7:$A$130,0)+13,1)</f>
        <v>26.772988721793375</v>
      </c>
      <c r="J1947" s="6">
        <f>INDEX('Project Pipeline'!$B$8:$B$130,MATCH($B1947,'Project Pipeline'!$A$7:$A$130,0)+14,1)</f>
        <v>120</v>
      </c>
    </row>
    <row r="1948" spans="1:10" x14ac:dyDescent="0.2">
      <c r="A1948" s="604">
        <f t="shared" si="275"/>
        <v>96</v>
      </c>
      <c r="B1948" s="604" t="s">
        <v>41</v>
      </c>
      <c r="C1948" s="2">
        <f t="shared" si="276"/>
        <v>20</v>
      </c>
      <c r="D1948" s="28" t="str">
        <f t="shared" si="274"/>
        <v>096-020</v>
      </c>
      <c r="E1948" s="604">
        <f t="shared" si="271"/>
        <v>63</v>
      </c>
      <c r="F1948" s="32">
        <f>INDEX('Project Pipeline'!$B$8:$B$130,MATCH($B1948,'Project Pipeline'!$A$7:$A$130,0),1)</f>
        <v>25000</v>
      </c>
      <c r="G1948" s="32">
        <f>INDEX('Project Pipeline'!$B$8:$B$130,MATCH($B1948,'Project Pipeline'!$A$7:$A$130,0)+3,1)*12</f>
        <v>24000</v>
      </c>
      <c r="H1948" s="7">
        <f>(INDEX('Project Pipeline'!$B$8:$B$130,MATCH($B1948,'Project Pipeline'!$A$7:$A$130,0)+6,1)*INDEX('Project Pipeline'!$B$8:$B$130,MATCH($B1948,'Project Pipeline'!$A$7:$A$130,0)+13,1)+INDEX('Project Pipeline'!$B$8:$B$130,MATCH($B1948,'Project Pipeline'!$A$7:$A$130,0)+7,1)*(INDEX('Project Pipeline'!$B$8:$B$130,MATCH($B1948,'Project Pipeline'!$A$7:$A$130,0)+14,1)-INDEX('Project Pipeline'!$B$8:$B$130,MATCH($B1948,'Project Pipeline'!$A$7:$A$130,0)+13,1)))/INDEX('Project Pipeline'!$B$8:$B$130,MATCH($B1948,'Project Pipeline'!$A$7:$A$130,0)+14,1)</f>
        <v>0.74999999999999989</v>
      </c>
      <c r="I1948" s="6">
        <f>INDEX('Project Pipeline'!$B$8:$B$130,MATCH($B1948,'Project Pipeline'!$A$7:$A$130,0)+13,1)</f>
        <v>26.772988721793375</v>
      </c>
      <c r="J1948" s="6">
        <f>INDEX('Project Pipeline'!$B$8:$B$130,MATCH($B1948,'Project Pipeline'!$A$7:$A$130,0)+14,1)</f>
        <v>120</v>
      </c>
    </row>
    <row r="1949" spans="1:10" x14ac:dyDescent="0.2">
      <c r="A1949" s="604">
        <f>A1929+1</f>
        <v>97</v>
      </c>
      <c r="B1949" s="604" t="s">
        <v>15</v>
      </c>
      <c r="C1949" s="2">
        <v>1</v>
      </c>
      <c r="D1949" s="28" t="str">
        <f t="shared" si="274"/>
        <v>097-001</v>
      </c>
      <c r="E1949" s="604">
        <f t="shared" si="271"/>
        <v>51</v>
      </c>
      <c r="F1949" s="32">
        <f>INDEX('Project Pipeline'!$B$8:$B$130,MATCH($B1949,'Project Pipeline'!$A$7:$A$130,0),1)</f>
        <v>15000</v>
      </c>
      <c r="G1949" s="32">
        <f>INDEX('Project Pipeline'!$B$8:$B$130,MATCH($B1949,'Project Pipeline'!$A$7:$A$130,0)+3,1)*12</f>
        <v>6000</v>
      </c>
      <c r="H1949" s="7">
        <f>(INDEX('Project Pipeline'!$B$8:$B$130,MATCH($B1949,'Project Pipeline'!$A$7:$A$130,0)+6,1)*INDEX('Project Pipeline'!$B$8:$B$130,MATCH($B1949,'Project Pipeline'!$A$7:$A$130,0)+13,1)+INDEX('Project Pipeline'!$B$8:$B$130,MATCH($B1949,'Project Pipeline'!$A$7:$A$130,0)+7,1)*(INDEX('Project Pipeline'!$B$8:$B$130,MATCH($B1949,'Project Pipeline'!$A$7:$A$130,0)+14,1)-INDEX('Project Pipeline'!$B$8:$B$130,MATCH($B1949,'Project Pipeline'!$A$7:$A$130,0)+13,1)))/INDEX('Project Pipeline'!$B$8:$B$130,MATCH($B1949,'Project Pipeline'!$A$7:$A$130,0)+14,1)</f>
        <v>0.75</v>
      </c>
      <c r="I1949" s="6">
        <f>INDEX('Project Pipeline'!$B$8:$B$130,MATCH($B1949,'Project Pipeline'!$A$7:$A$130,0)+13,1)</f>
        <v>71.513178015521419</v>
      </c>
      <c r="J1949" s="6">
        <f>INDEX('Project Pipeline'!$B$8:$B$130,MATCH($B1949,'Project Pipeline'!$A$7:$A$130,0)+14,1)</f>
        <v>96</v>
      </c>
    </row>
    <row r="1950" spans="1:10" x14ac:dyDescent="0.2">
      <c r="A1950" s="604">
        <f t="shared" ref="A1950:A1968" si="277">A1930+1</f>
        <v>97</v>
      </c>
      <c r="B1950" s="604" t="s">
        <v>15</v>
      </c>
      <c r="C1950" s="2">
        <f t="shared" ref="C1950:C1968" si="278">C1949+1</f>
        <v>2</v>
      </c>
      <c r="D1950" s="28" t="str">
        <f t="shared" si="274"/>
        <v>097-002</v>
      </c>
      <c r="E1950" s="604">
        <f t="shared" si="271"/>
        <v>55</v>
      </c>
      <c r="F1950" s="32">
        <f>INDEX('Project Pipeline'!$B$8:$B$130,MATCH($B1950,'Project Pipeline'!$A$7:$A$130,0),1)</f>
        <v>15000</v>
      </c>
      <c r="G1950" s="32">
        <f>INDEX('Project Pipeline'!$B$8:$B$130,MATCH($B1950,'Project Pipeline'!$A$7:$A$130,0)+3,1)*12</f>
        <v>6000</v>
      </c>
      <c r="H1950" s="7">
        <f>(INDEX('Project Pipeline'!$B$8:$B$130,MATCH($B1950,'Project Pipeline'!$A$7:$A$130,0)+6,1)*INDEX('Project Pipeline'!$B$8:$B$130,MATCH($B1950,'Project Pipeline'!$A$7:$A$130,0)+13,1)+INDEX('Project Pipeline'!$B$8:$B$130,MATCH($B1950,'Project Pipeline'!$A$7:$A$130,0)+7,1)*(INDEX('Project Pipeline'!$B$8:$B$130,MATCH($B1950,'Project Pipeline'!$A$7:$A$130,0)+14,1)-INDEX('Project Pipeline'!$B$8:$B$130,MATCH($B1950,'Project Pipeline'!$A$7:$A$130,0)+13,1)))/INDEX('Project Pipeline'!$B$8:$B$130,MATCH($B1950,'Project Pipeline'!$A$7:$A$130,0)+14,1)</f>
        <v>0.75</v>
      </c>
      <c r="I1950" s="6">
        <f>INDEX('Project Pipeline'!$B$8:$B$130,MATCH($B1950,'Project Pipeline'!$A$7:$A$130,0)+13,1)</f>
        <v>71.513178015521419</v>
      </c>
      <c r="J1950" s="6">
        <f>INDEX('Project Pipeline'!$B$8:$B$130,MATCH($B1950,'Project Pipeline'!$A$7:$A$130,0)+14,1)</f>
        <v>96</v>
      </c>
    </row>
    <row r="1951" spans="1:10" x14ac:dyDescent="0.2">
      <c r="A1951" s="604">
        <f t="shared" si="277"/>
        <v>97</v>
      </c>
      <c r="B1951" s="604" t="s">
        <v>15</v>
      </c>
      <c r="C1951" s="2">
        <f t="shared" si="278"/>
        <v>3</v>
      </c>
      <c r="D1951" s="28" t="str">
        <f t="shared" si="274"/>
        <v>097-003</v>
      </c>
      <c r="E1951" s="604">
        <f t="shared" si="271"/>
        <v>58</v>
      </c>
      <c r="F1951" s="32">
        <f>INDEX('Project Pipeline'!$B$8:$B$130,MATCH($B1951,'Project Pipeline'!$A$7:$A$130,0),1)</f>
        <v>15000</v>
      </c>
      <c r="G1951" s="32">
        <f>INDEX('Project Pipeline'!$B$8:$B$130,MATCH($B1951,'Project Pipeline'!$A$7:$A$130,0)+3,1)*12</f>
        <v>6000</v>
      </c>
      <c r="H1951" s="7">
        <f>(INDEX('Project Pipeline'!$B$8:$B$130,MATCH($B1951,'Project Pipeline'!$A$7:$A$130,0)+6,1)*INDEX('Project Pipeline'!$B$8:$B$130,MATCH($B1951,'Project Pipeline'!$A$7:$A$130,0)+13,1)+INDEX('Project Pipeline'!$B$8:$B$130,MATCH($B1951,'Project Pipeline'!$A$7:$A$130,0)+7,1)*(INDEX('Project Pipeline'!$B$8:$B$130,MATCH($B1951,'Project Pipeline'!$A$7:$A$130,0)+14,1)-INDEX('Project Pipeline'!$B$8:$B$130,MATCH($B1951,'Project Pipeline'!$A$7:$A$130,0)+13,1)))/INDEX('Project Pipeline'!$B$8:$B$130,MATCH($B1951,'Project Pipeline'!$A$7:$A$130,0)+14,1)</f>
        <v>0.75</v>
      </c>
      <c r="I1951" s="6">
        <f>INDEX('Project Pipeline'!$B$8:$B$130,MATCH($B1951,'Project Pipeline'!$A$7:$A$130,0)+13,1)</f>
        <v>71.513178015521419</v>
      </c>
      <c r="J1951" s="6">
        <f>INDEX('Project Pipeline'!$B$8:$B$130,MATCH($B1951,'Project Pipeline'!$A$7:$A$130,0)+14,1)</f>
        <v>96</v>
      </c>
    </row>
    <row r="1952" spans="1:10" x14ac:dyDescent="0.2">
      <c r="A1952" s="604">
        <f t="shared" si="277"/>
        <v>97</v>
      </c>
      <c r="B1952" s="604" t="s">
        <v>15</v>
      </c>
      <c r="C1952" s="2">
        <f t="shared" si="278"/>
        <v>4</v>
      </c>
      <c r="D1952" s="28" t="str">
        <f t="shared" si="274"/>
        <v>097-004</v>
      </c>
      <c r="E1952" s="604">
        <f t="shared" si="271"/>
        <v>60</v>
      </c>
      <c r="F1952" s="32">
        <f>INDEX('Project Pipeline'!$B$8:$B$130,MATCH($B1952,'Project Pipeline'!$A$7:$A$130,0),1)</f>
        <v>15000</v>
      </c>
      <c r="G1952" s="32">
        <f>INDEX('Project Pipeline'!$B$8:$B$130,MATCH($B1952,'Project Pipeline'!$A$7:$A$130,0)+3,1)*12</f>
        <v>6000</v>
      </c>
      <c r="H1952" s="7">
        <f>(INDEX('Project Pipeline'!$B$8:$B$130,MATCH($B1952,'Project Pipeline'!$A$7:$A$130,0)+6,1)*INDEX('Project Pipeline'!$B$8:$B$130,MATCH($B1952,'Project Pipeline'!$A$7:$A$130,0)+13,1)+INDEX('Project Pipeline'!$B$8:$B$130,MATCH($B1952,'Project Pipeline'!$A$7:$A$130,0)+7,1)*(INDEX('Project Pipeline'!$B$8:$B$130,MATCH($B1952,'Project Pipeline'!$A$7:$A$130,0)+14,1)-INDEX('Project Pipeline'!$B$8:$B$130,MATCH($B1952,'Project Pipeline'!$A$7:$A$130,0)+13,1)))/INDEX('Project Pipeline'!$B$8:$B$130,MATCH($B1952,'Project Pipeline'!$A$7:$A$130,0)+14,1)</f>
        <v>0.75</v>
      </c>
      <c r="I1952" s="6">
        <f>INDEX('Project Pipeline'!$B$8:$B$130,MATCH($B1952,'Project Pipeline'!$A$7:$A$130,0)+13,1)</f>
        <v>71.513178015521419</v>
      </c>
      <c r="J1952" s="6">
        <f>INDEX('Project Pipeline'!$B$8:$B$130,MATCH($B1952,'Project Pipeline'!$A$7:$A$130,0)+14,1)</f>
        <v>96</v>
      </c>
    </row>
    <row r="1953" spans="1:10" x14ac:dyDescent="0.2">
      <c r="A1953" s="604">
        <f t="shared" si="277"/>
        <v>97</v>
      </c>
      <c r="B1953" s="604" t="s">
        <v>463</v>
      </c>
      <c r="C1953" s="2">
        <f t="shared" si="278"/>
        <v>5</v>
      </c>
      <c r="D1953" s="28" t="str">
        <f t="shared" si="274"/>
        <v>097-005</v>
      </c>
      <c r="E1953" s="604">
        <f t="shared" si="271"/>
        <v>61</v>
      </c>
      <c r="F1953" s="32">
        <f>INDEX('Project Pipeline'!$B$8:$B$130,MATCH($B1953,'Project Pipeline'!$A$7:$A$130,0),1)</f>
        <v>20000</v>
      </c>
      <c r="G1953" s="32">
        <f>INDEX('Project Pipeline'!$B$8:$B$130,MATCH($B1953,'Project Pipeline'!$A$7:$A$130,0)+3,1)*12</f>
        <v>30000</v>
      </c>
      <c r="H1953" s="7">
        <f>(INDEX('Project Pipeline'!$B$8:$B$130,MATCH($B1953,'Project Pipeline'!$A$7:$A$130,0)+6,1)*INDEX('Project Pipeline'!$B$8:$B$130,MATCH($B1953,'Project Pipeline'!$A$7:$A$130,0)+13,1)+INDEX('Project Pipeline'!$B$8:$B$130,MATCH($B1953,'Project Pipeline'!$A$7:$A$130,0)+7,1)*(INDEX('Project Pipeline'!$B$8:$B$130,MATCH($B1953,'Project Pipeline'!$A$7:$A$130,0)+14,1)-INDEX('Project Pipeline'!$B$8:$B$130,MATCH($B1953,'Project Pipeline'!$A$7:$A$130,0)+13,1)))/INDEX('Project Pipeline'!$B$8:$B$130,MATCH($B1953,'Project Pipeline'!$A$7:$A$130,0)+14,1)</f>
        <v>0.75</v>
      </c>
      <c r="I1953" s="6">
        <f>INDEX('Project Pipeline'!$B$8:$B$130,MATCH($B1953,'Project Pipeline'!$A$7:$A$130,0)+13,1)</f>
        <v>28.691659673197091</v>
      </c>
      <c r="J1953" s="6">
        <f>INDEX('Project Pipeline'!$B$8:$B$130,MATCH($B1953,'Project Pipeline'!$A$7:$A$130,0)+14,1)</f>
        <v>60</v>
      </c>
    </row>
    <row r="1954" spans="1:10" x14ac:dyDescent="0.2">
      <c r="A1954" s="604">
        <f t="shared" si="277"/>
        <v>97</v>
      </c>
      <c r="B1954" s="604" t="s">
        <v>463</v>
      </c>
      <c r="C1954" s="2">
        <f t="shared" si="278"/>
        <v>6</v>
      </c>
      <c r="D1954" s="28" t="str">
        <f t="shared" si="274"/>
        <v>097-006</v>
      </c>
      <c r="E1954" s="604">
        <f t="shared" si="271"/>
        <v>61</v>
      </c>
      <c r="F1954" s="32">
        <f>INDEX('Project Pipeline'!$B$8:$B$130,MATCH($B1954,'Project Pipeline'!$A$7:$A$130,0),1)</f>
        <v>20000</v>
      </c>
      <c r="G1954" s="32">
        <f>INDEX('Project Pipeline'!$B$8:$B$130,MATCH($B1954,'Project Pipeline'!$A$7:$A$130,0)+3,1)*12</f>
        <v>30000</v>
      </c>
      <c r="H1954" s="7">
        <f>(INDEX('Project Pipeline'!$B$8:$B$130,MATCH($B1954,'Project Pipeline'!$A$7:$A$130,0)+6,1)*INDEX('Project Pipeline'!$B$8:$B$130,MATCH($B1954,'Project Pipeline'!$A$7:$A$130,0)+13,1)+INDEX('Project Pipeline'!$B$8:$B$130,MATCH($B1954,'Project Pipeline'!$A$7:$A$130,0)+7,1)*(INDEX('Project Pipeline'!$B$8:$B$130,MATCH($B1954,'Project Pipeline'!$A$7:$A$130,0)+14,1)-INDEX('Project Pipeline'!$B$8:$B$130,MATCH($B1954,'Project Pipeline'!$A$7:$A$130,0)+13,1)))/INDEX('Project Pipeline'!$B$8:$B$130,MATCH($B1954,'Project Pipeline'!$A$7:$A$130,0)+14,1)</f>
        <v>0.75</v>
      </c>
      <c r="I1954" s="6">
        <f>INDEX('Project Pipeline'!$B$8:$B$130,MATCH($B1954,'Project Pipeline'!$A$7:$A$130,0)+13,1)</f>
        <v>28.691659673197091</v>
      </c>
      <c r="J1954" s="6">
        <f>INDEX('Project Pipeline'!$B$8:$B$130,MATCH($B1954,'Project Pipeline'!$A$7:$A$130,0)+14,1)</f>
        <v>60</v>
      </c>
    </row>
    <row r="1955" spans="1:10" x14ac:dyDescent="0.2">
      <c r="A1955" s="604">
        <f t="shared" si="277"/>
        <v>97</v>
      </c>
      <c r="B1955" s="604" t="s">
        <v>463</v>
      </c>
      <c r="C1955" s="2">
        <f t="shared" si="278"/>
        <v>7</v>
      </c>
      <c r="D1955" s="28" t="str">
        <f t="shared" si="274"/>
        <v>097-007</v>
      </c>
      <c r="E1955" s="604">
        <f t="shared" si="271"/>
        <v>62</v>
      </c>
      <c r="F1955" s="32">
        <f>INDEX('Project Pipeline'!$B$8:$B$130,MATCH($B1955,'Project Pipeline'!$A$7:$A$130,0),1)</f>
        <v>20000</v>
      </c>
      <c r="G1955" s="32">
        <f>INDEX('Project Pipeline'!$B$8:$B$130,MATCH($B1955,'Project Pipeline'!$A$7:$A$130,0)+3,1)*12</f>
        <v>30000</v>
      </c>
      <c r="H1955" s="7">
        <f>(INDEX('Project Pipeline'!$B$8:$B$130,MATCH($B1955,'Project Pipeline'!$A$7:$A$130,0)+6,1)*INDEX('Project Pipeline'!$B$8:$B$130,MATCH($B1955,'Project Pipeline'!$A$7:$A$130,0)+13,1)+INDEX('Project Pipeline'!$B$8:$B$130,MATCH($B1955,'Project Pipeline'!$A$7:$A$130,0)+7,1)*(INDEX('Project Pipeline'!$B$8:$B$130,MATCH($B1955,'Project Pipeline'!$A$7:$A$130,0)+14,1)-INDEX('Project Pipeline'!$B$8:$B$130,MATCH($B1955,'Project Pipeline'!$A$7:$A$130,0)+13,1)))/INDEX('Project Pipeline'!$B$8:$B$130,MATCH($B1955,'Project Pipeline'!$A$7:$A$130,0)+14,1)</f>
        <v>0.75</v>
      </c>
      <c r="I1955" s="6">
        <f>INDEX('Project Pipeline'!$B$8:$B$130,MATCH($B1955,'Project Pipeline'!$A$7:$A$130,0)+13,1)</f>
        <v>28.691659673197091</v>
      </c>
      <c r="J1955" s="6">
        <f>INDEX('Project Pipeline'!$B$8:$B$130,MATCH($B1955,'Project Pipeline'!$A$7:$A$130,0)+14,1)</f>
        <v>60</v>
      </c>
    </row>
    <row r="1956" spans="1:10" x14ac:dyDescent="0.2">
      <c r="A1956" s="604">
        <f t="shared" si="277"/>
        <v>97</v>
      </c>
      <c r="B1956" s="604" t="s">
        <v>463</v>
      </c>
      <c r="C1956" s="2">
        <f t="shared" si="278"/>
        <v>8</v>
      </c>
      <c r="D1956" s="28" t="str">
        <f t="shared" si="274"/>
        <v>097-008</v>
      </c>
      <c r="E1956" s="604">
        <f t="shared" si="271"/>
        <v>62</v>
      </c>
      <c r="F1956" s="32">
        <f>INDEX('Project Pipeline'!$B$8:$B$130,MATCH($B1956,'Project Pipeline'!$A$7:$A$130,0),1)</f>
        <v>20000</v>
      </c>
      <c r="G1956" s="32">
        <f>INDEX('Project Pipeline'!$B$8:$B$130,MATCH($B1956,'Project Pipeline'!$A$7:$A$130,0)+3,1)*12</f>
        <v>30000</v>
      </c>
      <c r="H1956" s="7">
        <f>(INDEX('Project Pipeline'!$B$8:$B$130,MATCH($B1956,'Project Pipeline'!$A$7:$A$130,0)+6,1)*INDEX('Project Pipeline'!$B$8:$B$130,MATCH($B1956,'Project Pipeline'!$A$7:$A$130,0)+13,1)+INDEX('Project Pipeline'!$B$8:$B$130,MATCH($B1956,'Project Pipeline'!$A$7:$A$130,0)+7,1)*(INDEX('Project Pipeline'!$B$8:$B$130,MATCH($B1956,'Project Pipeline'!$A$7:$A$130,0)+14,1)-INDEX('Project Pipeline'!$B$8:$B$130,MATCH($B1956,'Project Pipeline'!$A$7:$A$130,0)+13,1)))/INDEX('Project Pipeline'!$B$8:$B$130,MATCH($B1956,'Project Pipeline'!$A$7:$A$130,0)+14,1)</f>
        <v>0.75</v>
      </c>
      <c r="I1956" s="6">
        <f>INDEX('Project Pipeline'!$B$8:$B$130,MATCH($B1956,'Project Pipeline'!$A$7:$A$130,0)+13,1)</f>
        <v>28.691659673197091</v>
      </c>
      <c r="J1956" s="6">
        <f>INDEX('Project Pipeline'!$B$8:$B$130,MATCH($B1956,'Project Pipeline'!$A$7:$A$130,0)+14,1)</f>
        <v>60</v>
      </c>
    </row>
    <row r="1957" spans="1:10" x14ac:dyDescent="0.2">
      <c r="A1957" s="604">
        <f t="shared" si="277"/>
        <v>97</v>
      </c>
      <c r="B1957" s="604" t="s">
        <v>464</v>
      </c>
      <c r="C1957" s="2">
        <f t="shared" si="278"/>
        <v>9</v>
      </c>
      <c r="D1957" s="28" t="str">
        <f t="shared" si="274"/>
        <v>097-009</v>
      </c>
      <c r="E1957" s="604">
        <f t="shared" si="271"/>
        <v>53</v>
      </c>
      <c r="F1957" s="32">
        <f>INDEX('Project Pipeline'!$B$8:$B$130,MATCH($B1957,'Project Pipeline'!$A$7:$A$130,0),1)</f>
        <v>10000</v>
      </c>
      <c r="G1957" s="32">
        <f>INDEX('Project Pipeline'!$B$8:$B$130,MATCH($B1957,'Project Pipeline'!$A$7:$A$130,0)+3,1)*12</f>
        <v>4800</v>
      </c>
      <c r="H1957" s="7">
        <f>(INDEX('Project Pipeline'!$B$8:$B$130,MATCH($B1957,'Project Pipeline'!$A$7:$A$130,0)+6,1)*INDEX('Project Pipeline'!$B$8:$B$130,MATCH($B1957,'Project Pipeline'!$A$7:$A$130,0)+13,1)+INDEX('Project Pipeline'!$B$8:$B$130,MATCH($B1957,'Project Pipeline'!$A$7:$A$130,0)+7,1)*(INDEX('Project Pipeline'!$B$8:$B$130,MATCH($B1957,'Project Pipeline'!$A$7:$A$130,0)+14,1)-INDEX('Project Pipeline'!$B$8:$B$130,MATCH($B1957,'Project Pipeline'!$A$7:$A$130,0)+13,1)))/INDEX('Project Pipeline'!$B$8:$B$130,MATCH($B1957,'Project Pipeline'!$A$7:$A$130,0)+14,1)</f>
        <v>0.75</v>
      </c>
      <c r="I1957" s="6">
        <f>INDEX('Project Pipeline'!$B$8:$B$130,MATCH($B1957,'Project Pipeline'!$A$7:$A$130,0)+13,1)</f>
        <v>57.680135957776329</v>
      </c>
      <c r="J1957" s="6">
        <f>INDEX('Project Pipeline'!$B$8:$B$130,MATCH($B1957,'Project Pipeline'!$A$7:$A$130,0)+14,1)</f>
        <v>60</v>
      </c>
    </row>
    <row r="1958" spans="1:10" x14ac:dyDescent="0.2">
      <c r="A1958" s="604">
        <f t="shared" si="277"/>
        <v>97</v>
      </c>
      <c r="B1958" s="604" t="s">
        <v>464</v>
      </c>
      <c r="C1958" s="2">
        <f t="shared" si="278"/>
        <v>10</v>
      </c>
      <c r="D1958" s="28" t="str">
        <f t="shared" si="274"/>
        <v>097-010</v>
      </c>
      <c r="E1958" s="604">
        <f t="shared" ref="E1958:E2008" si="279">E1938</f>
        <v>56</v>
      </c>
      <c r="F1958" s="32">
        <f>INDEX('Project Pipeline'!$B$8:$B$130,MATCH($B1958,'Project Pipeline'!$A$7:$A$130,0),1)</f>
        <v>10000</v>
      </c>
      <c r="G1958" s="32">
        <f>INDEX('Project Pipeline'!$B$8:$B$130,MATCH($B1958,'Project Pipeline'!$A$7:$A$130,0)+3,1)*12</f>
        <v>4800</v>
      </c>
      <c r="H1958" s="7">
        <f>(INDEX('Project Pipeline'!$B$8:$B$130,MATCH($B1958,'Project Pipeline'!$A$7:$A$130,0)+6,1)*INDEX('Project Pipeline'!$B$8:$B$130,MATCH($B1958,'Project Pipeline'!$A$7:$A$130,0)+13,1)+INDEX('Project Pipeline'!$B$8:$B$130,MATCH($B1958,'Project Pipeline'!$A$7:$A$130,0)+7,1)*(INDEX('Project Pipeline'!$B$8:$B$130,MATCH($B1958,'Project Pipeline'!$A$7:$A$130,0)+14,1)-INDEX('Project Pipeline'!$B$8:$B$130,MATCH($B1958,'Project Pipeline'!$A$7:$A$130,0)+13,1)))/INDEX('Project Pipeline'!$B$8:$B$130,MATCH($B1958,'Project Pipeline'!$A$7:$A$130,0)+14,1)</f>
        <v>0.75</v>
      </c>
      <c r="I1958" s="6">
        <f>INDEX('Project Pipeline'!$B$8:$B$130,MATCH($B1958,'Project Pipeline'!$A$7:$A$130,0)+13,1)</f>
        <v>57.680135957776329</v>
      </c>
      <c r="J1958" s="6">
        <f>INDEX('Project Pipeline'!$B$8:$B$130,MATCH($B1958,'Project Pipeline'!$A$7:$A$130,0)+14,1)</f>
        <v>60</v>
      </c>
    </row>
    <row r="1959" spans="1:10" x14ac:dyDescent="0.2">
      <c r="A1959" s="604">
        <f t="shared" si="277"/>
        <v>97</v>
      </c>
      <c r="B1959" s="604" t="s">
        <v>464</v>
      </c>
      <c r="C1959" s="2">
        <f t="shared" si="278"/>
        <v>11</v>
      </c>
      <c r="D1959" s="28" t="str">
        <f t="shared" si="274"/>
        <v>097-011</v>
      </c>
      <c r="E1959" s="604">
        <f t="shared" si="279"/>
        <v>59</v>
      </c>
      <c r="F1959" s="32">
        <f>INDEX('Project Pipeline'!$B$8:$B$130,MATCH($B1959,'Project Pipeline'!$A$7:$A$130,0),1)</f>
        <v>10000</v>
      </c>
      <c r="G1959" s="32">
        <f>INDEX('Project Pipeline'!$B$8:$B$130,MATCH($B1959,'Project Pipeline'!$A$7:$A$130,0)+3,1)*12</f>
        <v>4800</v>
      </c>
      <c r="H1959" s="7">
        <f>(INDEX('Project Pipeline'!$B$8:$B$130,MATCH($B1959,'Project Pipeline'!$A$7:$A$130,0)+6,1)*INDEX('Project Pipeline'!$B$8:$B$130,MATCH($B1959,'Project Pipeline'!$A$7:$A$130,0)+13,1)+INDEX('Project Pipeline'!$B$8:$B$130,MATCH($B1959,'Project Pipeline'!$A$7:$A$130,0)+7,1)*(INDEX('Project Pipeline'!$B$8:$B$130,MATCH($B1959,'Project Pipeline'!$A$7:$A$130,0)+14,1)-INDEX('Project Pipeline'!$B$8:$B$130,MATCH($B1959,'Project Pipeline'!$A$7:$A$130,0)+13,1)))/INDEX('Project Pipeline'!$B$8:$B$130,MATCH($B1959,'Project Pipeline'!$A$7:$A$130,0)+14,1)</f>
        <v>0.75</v>
      </c>
      <c r="I1959" s="6">
        <f>INDEX('Project Pipeline'!$B$8:$B$130,MATCH($B1959,'Project Pipeline'!$A$7:$A$130,0)+13,1)</f>
        <v>57.680135957776329</v>
      </c>
      <c r="J1959" s="6">
        <f>INDEX('Project Pipeline'!$B$8:$B$130,MATCH($B1959,'Project Pipeline'!$A$7:$A$130,0)+14,1)</f>
        <v>60</v>
      </c>
    </row>
    <row r="1960" spans="1:10" x14ac:dyDescent="0.2">
      <c r="A1960" s="604">
        <f t="shared" si="277"/>
        <v>97</v>
      </c>
      <c r="B1960" s="604" t="s">
        <v>464</v>
      </c>
      <c r="C1960" s="2">
        <f t="shared" si="278"/>
        <v>12</v>
      </c>
      <c r="D1960" s="28" t="str">
        <f t="shared" si="274"/>
        <v>097-012</v>
      </c>
      <c r="E1960" s="604">
        <f t="shared" si="279"/>
        <v>62</v>
      </c>
      <c r="F1960" s="32">
        <f>INDEX('Project Pipeline'!$B$8:$B$130,MATCH($B1960,'Project Pipeline'!$A$7:$A$130,0),1)</f>
        <v>10000</v>
      </c>
      <c r="G1960" s="32">
        <f>INDEX('Project Pipeline'!$B$8:$B$130,MATCH($B1960,'Project Pipeline'!$A$7:$A$130,0)+3,1)*12</f>
        <v>4800</v>
      </c>
      <c r="H1960" s="7">
        <f>(INDEX('Project Pipeline'!$B$8:$B$130,MATCH($B1960,'Project Pipeline'!$A$7:$A$130,0)+6,1)*INDEX('Project Pipeline'!$B$8:$B$130,MATCH($B1960,'Project Pipeline'!$A$7:$A$130,0)+13,1)+INDEX('Project Pipeline'!$B$8:$B$130,MATCH($B1960,'Project Pipeline'!$A$7:$A$130,0)+7,1)*(INDEX('Project Pipeline'!$B$8:$B$130,MATCH($B1960,'Project Pipeline'!$A$7:$A$130,0)+14,1)-INDEX('Project Pipeline'!$B$8:$B$130,MATCH($B1960,'Project Pipeline'!$A$7:$A$130,0)+13,1)))/INDEX('Project Pipeline'!$B$8:$B$130,MATCH($B1960,'Project Pipeline'!$A$7:$A$130,0)+14,1)</f>
        <v>0.75</v>
      </c>
      <c r="I1960" s="6">
        <f>INDEX('Project Pipeline'!$B$8:$B$130,MATCH($B1960,'Project Pipeline'!$A$7:$A$130,0)+13,1)</f>
        <v>57.680135957776329</v>
      </c>
      <c r="J1960" s="6">
        <f>INDEX('Project Pipeline'!$B$8:$B$130,MATCH($B1960,'Project Pipeline'!$A$7:$A$130,0)+14,1)</f>
        <v>60</v>
      </c>
    </row>
    <row r="1961" spans="1:10" x14ac:dyDescent="0.2">
      <c r="A1961" s="604">
        <f t="shared" si="277"/>
        <v>97</v>
      </c>
      <c r="B1961" s="604" t="s">
        <v>14</v>
      </c>
      <c r="C1961" s="2">
        <f t="shared" si="278"/>
        <v>13</v>
      </c>
      <c r="D1961" s="28" t="str">
        <f t="shared" si="274"/>
        <v>097-013</v>
      </c>
      <c r="E1961" s="604">
        <f t="shared" si="279"/>
        <v>53</v>
      </c>
      <c r="F1961" s="32">
        <f>INDEX('Project Pipeline'!$B$8:$B$130,MATCH($B1961,'Project Pipeline'!$A$7:$A$130,0),1)</f>
        <v>2000</v>
      </c>
      <c r="G1961" s="32">
        <f>INDEX('Project Pipeline'!$B$8:$B$130,MATCH($B1961,'Project Pipeline'!$A$7:$A$130,0)+3,1)*12</f>
        <v>2400</v>
      </c>
      <c r="H1961" s="7">
        <f>(INDEX('Project Pipeline'!$B$8:$B$130,MATCH($B1961,'Project Pipeline'!$A$7:$A$130,0)+6,1)*INDEX('Project Pipeline'!$B$8:$B$130,MATCH($B1961,'Project Pipeline'!$A$7:$A$130,0)+13,1)+INDEX('Project Pipeline'!$B$8:$B$130,MATCH($B1961,'Project Pipeline'!$A$7:$A$130,0)+7,1)*(INDEX('Project Pipeline'!$B$8:$B$130,MATCH($B1961,'Project Pipeline'!$A$7:$A$130,0)+14,1)-INDEX('Project Pipeline'!$B$8:$B$130,MATCH($B1961,'Project Pipeline'!$A$7:$A$130,0)+13,1)))/INDEX('Project Pipeline'!$B$8:$B$130,MATCH($B1961,'Project Pipeline'!$A$7:$A$130,0)+14,1)</f>
        <v>0.75</v>
      </c>
      <c r="I1961" s="6">
        <f>INDEX('Project Pipeline'!$B$8:$B$130,MATCH($B1961,'Project Pipeline'!$A$7:$A$130,0)+13,1)</f>
        <v>21.124739598583997</v>
      </c>
      <c r="J1961" s="6">
        <f>INDEX('Project Pipeline'!$B$8:$B$130,MATCH($B1961,'Project Pipeline'!$A$7:$A$130,0)+14,1)</f>
        <v>60</v>
      </c>
    </row>
    <row r="1962" spans="1:10" x14ac:dyDescent="0.2">
      <c r="A1962" s="604">
        <f t="shared" si="277"/>
        <v>97</v>
      </c>
      <c r="B1962" s="604" t="s">
        <v>14</v>
      </c>
      <c r="C1962" s="2">
        <f t="shared" si="278"/>
        <v>14</v>
      </c>
      <c r="D1962" s="28" t="str">
        <f t="shared" si="274"/>
        <v>097-014</v>
      </c>
      <c r="E1962" s="604">
        <f t="shared" si="279"/>
        <v>55</v>
      </c>
      <c r="F1962" s="32">
        <f>INDEX('Project Pipeline'!$B$8:$B$130,MATCH($B1962,'Project Pipeline'!$A$7:$A$130,0),1)</f>
        <v>2000</v>
      </c>
      <c r="G1962" s="32">
        <f>INDEX('Project Pipeline'!$B$8:$B$130,MATCH($B1962,'Project Pipeline'!$A$7:$A$130,0)+3,1)*12</f>
        <v>2400</v>
      </c>
      <c r="H1962" s="7">
        <f>(INDEX('Project Pipeline'!$B$8:$B$130,MATCH($B1962,'Project Pipeline'!$A$7:$A$130,0)+6,1)*INDEX('Project Pipeline'!$B$8:$B$130,MATCH($B1962,'Project Pipeline'!$A$7:$A$130,0)+13,1)+INDEX('Project Pipeline'!$B$8:$B$130,MATCH($B1962,'Project Pipeline'!$A$7:$A$130,0)+7,1)*(INDEX('Project Pipeline'!$B$8:$B$130,MATCH($B1962,'Project Pipeline'!$A$7:$A$130,0)+14,1)-INDEX('Project Pipeline'!$B$8:$B$130,MATCH($B1962,'Project Pipeline'!$A$7:$A$130,0)+13,1)))/INDEX('Project Pipeline'!$B$8:$B$130,MATCH($B1962,'Project Pipeline'!$A$7:$A$130,0)+14,1)</f>
        <v>0.75</v>
      </c>
      <c r="I1962" s="6">
        <f>INDEX('Project Pipeline'!$B$8:$B$130,MATCH($B1962,'Project Pipeline'!$A$7:$A$130,0)+13,1)</f>
        <v>21.124739598583997</v>
      </c>
      <c r="J1962" s="6">
        <f>INDEX('Project Pipeline'!$B$8:$B$130,MATCH($B1962,'Project Pipeline'!$A$7:$A$130,0)+14,1)</f>
        <v>60</v>
      </c>
    </row>
    <row r="1963" spans="1:10" x14ac:dyDescent="0.2">
      <c r="A1963" s="604">
        <f t="shared" si="277"/>
        <v>97</v>
      </c>
      <c r="B1963" s="604" t="s">
        <v>14</v>
      </c>
      <c r="C1963" s="2">
        <f t="shared" si="278"/>
        <v>15</v>
      </c>
      <c r="D1963" s="28" t="str">
        <f t="shared" si="274"/>
        <v>097-015</v>
      </c>
      <c r="E1963" s="604">
        <f t="shared" si="279"/>
        <v>57</v>
      </c>
      <c r="F1963" s="32">
        <f>INDEX('Project Pipeline'!$B$8:$B$130,MATCH($B1963,'Project Pipeline'!$A$7:$A$130,0),1)</f>
        <v>2000</v>
      </c>
      <c r="G1963" s="32">
        <f>INDEX('Project Pipeline'!$B$8:$B$130,MATCH($B1963,'Project Pipeline'!$A$7:$A$130,0)+3,1)*12</f>
        <v>2400</v>
      </c>
      <c r="H1963" s="7">
        <f>(INDEX('Project Pipeline'!$B$8:$B$130,MATCH($B1963,'Project Pipeline'!$A$7:$A$130,0)+6,1)*INDEX('Project Pipeline'!$B$8:$B$130,MATCH($B1963,'Project Pipeline'!$A$7:$A$130,0)+13,1)+INDEX('Project Pipeline'!$B$8:$B$130,MATCH($B1963,'Project Pipeline'!$A$7:$A$130,0)+7,1)*(INDEX('Project Pipeline'!$B$8:$B$130,MATCH($B1963,'Project Pipeline'!$A$7:$A$130,0)+14,1)-INDEX('Project Pipeline'!$B$8:$B$130,MATCH($B1963,'Project Pipeline'!$A$7:$A$130,0)+13,1)))/INDEX('Project Pipeline'!$B$8:$B$130,MATCH($B1963,'Project Pipeline'!$A$7:$A$130,0)+14,1)</f>
        <v>0.75</v>
      </c>
      <c r="I1963" s="6">
        <f>INDEX('Project Pipeline'!$B$8:$B$130,MATCH($B1963,'Project Pipeline'!$A$7:$A$130,0)+13,1)</f>
        <v>21.124739598583997</v>
      </c>
      <c r="J1963" s="6">
        <f>INDEX('Project Pipeline'!$B$8:$B$130,MATCH($B1963,'Project Pipeline'!$A$7:$A$130,0)+14,1)</f>
        <v>60</v>
      </c>
    </row>
    <row r="1964" spans="1:10" x14ac:dyDescent="0.2">
      <c r="A1964" s="604">
        <f t="shared" si="277"/>
        <v>97</v>
      </c>
      <c r="B1964" s="604" t="s">
        <v>14</v>
      </c>
      <c r="C1964" s="2">
        <f t="shared" si="278"/>
        <v>16</v>
      </c>
      <c r="D1964" s="28" t="str">
        <f t="shared" si="274"/>
        <v>097-016</v>
      </c>
      <c r="E1964" s="604">
        <f t="shared" si="279"/>
        <v>59</v>
      </c>
      <c r="F1964" s="32">
        <f>INDEX('Project Pipeline'!$B$8:$B$130,MATCH($B1964,'Project Pipeline'!$A$7:$A$130,0),1)</f>
        <v>2000</v>
      </c>
      <c r="G1964" s="32">
        <f>INDEX('Project Pipeline'!$B$8:$B$130,MATCH($B1964,'Project Pipeline'!$A$7:$A$130,0)+3,1)*12</f>
        <v>2400</v>
      </c>
      <c r="H1964" s="7">
        <f>(INDEX('Project Pipeline'!$B$8:$B$130,MATCH($B1964,'Project Pipeline'!$A$7:$A$130,0)+6,1)*INDEX('Project Pipeline'!$B$8:$B$130,MATCH($B1964,'Project Pipeline'!$A$7:$A$130,0)+13,1)+INDEX('Project Pipeline'!$B$8:$B$130,MATCH($B1964,'Project Pipeline'!$A$7:$A$130,0)+7,1)*(INDEX('Project Pipeline'!$B$8:$B$130,MATCH($B1964,'Project Pipeline'!$A$7:$A$130,0)+14,1)-INDEX('Project Pipeline'!$B$8:$B$130,MATCH($B1964,'Project Pipeline'!$A$7:$A$130,0)+13,1)))/INDEX('Project Pipeline'!$B$8:$B$130,MATCH($B1964,'Project Pipeline'!$A$7:$A$130,0)+14,1)</f>
        <v>0.75</v>
      </c>
      <c r="I1964" s="6">
        <f>INDEX('Project Pipeline'!$B$8:$B$130,MATCH($B1964,'Project Pipeline'!$A$7:$A$130,0)+13,1)</f>
        <v>21.124739598583997</v>
      </c>
      <c r="J1964" s="6">
        <f>INDEX('Project Pipeline'!$B$8:$B$130,MATCH($B1964,'Project Pipeline'!$A$7:$A$130,0)+14,1)</f>
        <v>60</v>
      </c>
    </row>
    <row r="1965" spans="1:10" x14ac:dyDescent="0.2">
      <c r="A1965" s="604">
        <f t="shared" si="277"/>
        <v>97</v>
      </c>
      <c r="B1965" s="604" t="s">
        <v>14</v>
      </c>
      <c r="C1965" s="2">
        <f t="shared" si="278"/>
        <v>17</v>
      </c>
      <c r="D1965" s="28" t="str">
        <f t="shared" si="274"/>
        <v>097-017</v>
      </c>
      <c r="E1965" s="604">
        <f t="shared" si="279"/>
        <v>61</v>
      </c>
      <c r="F1965" s="32">
        <f>INDEX('Project Pipeline'!$B$8:$B$130,MATCH($B1965,'Project Pipeline'!$A$7:$A$130,0),1)</f>
        <v>2000</v>
      </c>
      <c r="G1965" s="32">
        <f>INDEX('Project Pipeline'!$B$8:$B$130,MATCH($B1965,'Project Pipeline'!$A$7:$A$130,0)+3,1)*12</f>
        <v>2400</v>
      </c>
      <c r="H1965" s="7">
        <f>(INDEX('Project Pipeline'!$B$8:$B$130,MATCH($B1965,'Project Pipeline'!$A$7:$A$130,0)+6,1)*INDEX('Project Pipeline'!$B$8:$B$130,MATCH($B1965,'Project Pipeline'!$A$7:$A$130,0)+13,1)+INDEX('Project Pipeline'!$B$8:$B$130,MATCH($B1965,'Project Pipeline'!$A$7:$A$130,0)+7,1)*(INDEX('Project Pipeline'!$B$8:$B$130,MATCH($B1965,'Project Pipeline'!$A$7:$A$130,0)+14,1)-INDEX('Project Pipeline'!$B$8:$B$130,MATCH($B1965,'Project Pipeline'!$A$7:$A$130,0)+13,1)))/INDEX('Project Pipeline'!$B$8:$B$130,MATCH($B1965,'Project Pipeline'!$A$7:$A$130,0)+14,1)</f>
        <v>0.75</v>
      </c>
      <c r="I1965" s="6">
        <f>INDEX('Project Pipeline'!$B$8:$B$130,MATCH($B1965,'Project Pipeline'!$A$7:$A$130,0)+13,1)</f>
        <v>21.124739598583997</v>
      </c>
      <c r="J1965" s="6">
        <f>INDEX('Project Pipeline'!$B$8:$B$130,MATCH($B1965,'Project Pipeline'!$A$7:$A$130,0)+14,1)</f>
        <v>60</v>
      </c>
    </row>
    <row r="1966" spans="1:10" x14ac:dyDescent="0.2">
      <c r="A1966" s="604">
        <f t="shared" si="277"/>
        <v>97</v>
      </c>
      <c r="B1966" s="604" t="s">
        <v>14</v>
      </c>
      <c r="C1966" s="2">
        <f t="shared" si="278"/>
        <v>18</v>
      </c>
      <c r="D1966" s="28" t="str">
        <f t="shared" si="274"/>
        <v>097-018</v>
      </c>
      <c r="E1966" s="604">
        <f t="shared" si="279"/>
        <v>63</v>
      </c>
      <c r="F1966" s="32">
        <f>INDEX('Project Pipeline'!$B$8:$B$130,MATCH($B1966,'Project Pipeline'!$A$7:$A$130,0),1)</f>
        <v>2000</v>
      </c>
      <c r="G1966" s="32">
        <f>INDEX('Project Pipeline'!$B$8:$B$130,MATCH($B1966,'Project Pipeline'!$A$7:$A$130,0)+3,1)*12</f>
        <v>2400</v>
      </c>
      <c r="H1966" s="7">
        <f>(INDEX('Project Pipeline'!$B$8:$B$130,MATCH($B1966,'Project Pipeline'!$A$7:$A$130,0)+6,1)*INDEX('Project Pipeline'!$B$8:$B$130,MATCH($B1966,'Project Pipeline'!$A$7:$A$130,0)+13,1)+INDEX('Project Pipeline'!$B$8:$B$130,MATCH($B1966,'Project Pipeline'!$A$7:$A$130,0)+7,1)*(INDEX('Project Pipeline'!$B$8:$B$130,MATCH($B1966,'Project Pipeline'!$A$7:$A$130,0)+14,1)-INDEX('Project Pipeline'!$B$8:$B$130,MATCH($B1966,'Project Pipeline'!$A$7:$A$130,0)+13,1)))/INDEX('Project Pipeline'!$B$8:$B$130,MATCH($B1966,'Project Pipeline'!$A$7:$A$130,0)+14,1)</f>
        <v>0.75</v>
      </c>
      <c r="I1966" s="6">
        <f>INDEX('Project Pipeline'!$B$8:$B$130,MATCH($B1966,'Project Pipeline'!$A$7:$A$130,0)+13,1)</f>
        <v>21.124739598583997</v>
      </c>
      <c r="J1966" s="6">
        <f>INDEX('Project Pipeline'!$B$8:$B$130,MATCH($B1966,'Project Pipeline'!$A$7:$A$130,0)+14,1)</f>
        <v>60</v>
      </c>
    </row>
    <row r="1967" spans="1:10" x14ac:dyDescent="0.2">
      <c r="A1967" s="604">
        <f t="shared" si="277"/>
        <v>97</v>
      </c>
      <c r="B1967" s="604" t="s">
        <v>41</v>
      </c>
      <c r="C1967" s="2">
        <f t="shared" si="278"/>
        <v>19</v>
      </c>
      <c r="D1967" s="28" t="str">
        <f t="shared" si="274"/>
        <v>097-019</v>
      </c>
      <c r="E1967" s="604">
        <f t="shared" si="279"/>
        <v>57</v>
      </c>
      <c r="F1967" s="32">
        <f>INDEX('Project Pipeline'!$B$8:$B$130,MATCH($B1967,'Project Pipeline'!$A$7:$A$130,0),1)</f>
        <v>25000</v>
      </c>
      <c r="G1967" s="32">
        <f>INDEX('Project Pipeline'!$B$8:$B$130,MATCH($B1967,'Project Pipeline'!$A$7:$A$130,0)+3,1)*12</f>
        <v>24000</v>
      </c>
      <c r="H1967" s="7">
        <f>(INDEX('Project Pipeline'!$B$8:$B$130,MATCH($B1967,'Project Pipeline'!$A$7:$A$130,0)+6,1)*INDEX('Project Pipeline'!$B$8:$B$130,MATCH($B1967,'Project Pipeline'!$A$7:$A$130,0)+13,1)+INDEX('Project Pipeline'!$B$8:$B$130,MATCH($B1967,'Project Pipeline'!$A$7:$A$130,0)+7,1)*(INDEX('Project Pipeline'!$B$8:$B$130,MATCH($B1967,'Project Pipeline'!$A$7:$A$130,0)+14,1)-INDEX('Project Pipeline'!$B$8:$B$130,MATCH($B1967,'Project Pipeline'!$A$7:$A$130,0)+13,1)))/INDEX('Project Pipeline'!$B$8:$B$130,MATCH($B1967,'Project Pipeline'!$A$7:$A$130,0)+14,1)</f>
        <v>0.74999999999999989</v>
      </c>
      <c r="I1967" s="6">
        <f>INDEX('Project Pipeline'!$B$8:$B$130,MATCH($B1967,'Project Pipeline'!$A$7:$A$130,0)+13,1)</f>
        <v>26.772988721793375</v>
      </c>
      <c r="J1967" s="6">
        <f>INDEX('Project Pipeline'!$B$8:$B$130,MATCH($B1967,'Project Pipeline'!$A$7:$A$130,0)+14,1)</f>
        <v>120</v>
      </c>
    </row>
    <row r="1968" spans="1:10" x14ac:dyDescent="0.2">
      <c r="A1968" s="604">
        <f t="shared" si="277"/>
        <v>97</v>
      </c>
      <c r="B1968" s="604" t="s">
        <v>41</v>
      </c>
      <c r="C1968" s="2">
        <f t="shared" si="278"/>
        <v>20</v>
      </c>
      <c r="D1968" s="28" t="str">
        <f t="shared" si="274"/>
        <v>097-020</v>
      </c>
      <c r="E1968" s="604">
        <f t="shared" si="279"/>
        <v>63</v>
      </c>
      <c r="F1968" s="32">
        <f>INDEX('Project Pipeline'!$B$8:$B$130,MATCH($B1968,'Project Pipeline'!$A$7:$A$130,0),1)</f>
        <v>25000</v>
      </c>
      <c r="G1968" s="32">
        <f>INDEX('Project Pipeline'!$B$8:$B$130,MATCH($B1968,'Project Pipeline'!$A$7:$A$130,0)+3,1)*12</f>
        <v>24000</v>
      </c>
      <c r="H1968" s="7">
        <f>(INDEX('Project Pipeline'!$B$8:$B$130,MATCH($B1968,'Project Pipeline'!$A$7:$A$130,0)+6,1)*INDEX('Project Pipeline'!$B$8:$B$130,MATCH($B1968,'Project Pipeline'!$A$7:$A$130,0)+13,1)+INDEX('Project Pipeline'!$B$8:$B$130,MATCH($B1968,'Project Pipeline'!$A$7:$A$130,0)+7,1)*(INDEX('Project Pipeline'!$B$8:$B$130,MATCH($B1968,'Project Pipeline'!$A$7:$A$130,0)+14,1)-INDEX('Project Pipeline'!$B$8:$B$130,MATCH($B1968,'Project Pipeline'!$A$7:$A$130,0)+13,1)))/INDEX('Project Pipeline'!$B$8:$B$130,MATCH($B1968,'Project Pipeline'!$A$7:$A$130,0)+14,1)</f>
        <v>0.74999999999999989</v>
      </c>
      <c r="I1968" s="6">
        <f>INDEX('Project Pipeline'!$B$8:$B$130,MATCH($B1968,'Project Pipeline'!$A$7:$A$130,0)+13,1)</f>
        <v>26.772988721793375</v>
      </c>
      <c r="J1968" s="6">
        <f>INDEX('Project Pipeline'!$B$8:$B$130,MATCH($B1968,'Project Pipeline'!$A$7:$A$130,0)+14,1)</f>
        <v>120</v>
      </c>
    </row>
    <row r="1969" spans="1:10" x14ac:dyDescent="0.2">
      <c r="A1969" s="604">
        <f>A1949+1</f>
        <v>98</v>
      </c>
      <c r="B1969" s="604" t="s">
        <v>15</v>
      </c>
      <c r="C1969" s="2">
        <v>1</v>
      </c>
      <c r="D1969" s="28" t="str">
        <f t="shared" si="274"/>
        <v>098-001</v>
      </c>
      <c r="E1969" s="604">
        <f t="shared" si="279"/>
        <v>51</v>
      </c>
      <c r="F1969" s="32">
        <f>INDEX('Project Pipeline'!$B$8:$B$130,MATCH($B1969,'Project Pipeline'!$A$7:$A$130,0),1)</f>
        <v>15000</v>
      </c>
      <c r="G1969" s="32">
        <f>INDEX('Project Pipeline'!$B$8:$B$130,MATCH($B1969,'Project Pipeline'!$A$7:$A$130,0)+3,1)*12</f>
        <v>6000</v>
      </c>
      <c r="H1969" s="7">
        <f>(INDEX('Project Pipeline'!$B$8:$B$130,MATCH($B1969,'Project Pipeline'!$A$7:$A$130,0)+6,1)*INDEX('Project Pipeline'!$B$8:$B$130,MATCH($B1969,'Project Pipeline'!$A$7:$A$130,0)+13,1)+INDEX('Project Pipeline'!$B$8:$B$130,MATCH($B1969,'Project Pipeline'!$A$7:$A$130,0)+7,1)*(INDEX('Project Pipeline'!$B$8:$B$130,MATCH($B1969,'Project Pipeline'!$A$7:$A$130,0)+14,1)-INDEX('Project Pipeline'!$B$8:$B$130,MATCH($B1969,'Project Pipeline'!$A$7:$A$130,0)+13,1)))/INDEX('Project Pipeline'!$B$8:$B$130,MATCH($B1969,'Project Pipeline'!$A$7:$A$130,0)+14,1)</f>
        <v>0.75</v>
      </c>
      <c r="I1969" s="6">
        <f>INDEX('Project Pipeline'!$B$8:$B$130,MATCH($B1969,'Project Pipeline'!$A$7:$A$130,0)+13,1)</f>
        <v>71.513178015521419</v>
      </c>
      <c r="J1969" s="6">
        <f>INDEX('Project Pipeline'!$B$8:$B$130,MATCH($B1969,'Project Pipeline'!$A$7:$A$130,0)+14,1)</f>
        <v>96</v>
      </c>
    </row>
    <row r="1970" spans="1:10" x14ac:dyDescent="0.2">
      <c r="A1970" s="604">
        <f t="shared" ref="A1970:A1988" si="280">A1950+1</f>
        <v>98</v>
      </c>
      <c r="B1970" s="604" t="s">
        <v>15</v>
      </c>
      <c r="C1970" s="2">
        <f t="shared" ref="C1970:C1988" si="281">C1969+1</f>
        <v>2</v>
      </c>
      <c r="D1970" s="28" t="str">
        <f t="shared" si="274"/>
        <v>098-002</v>
      </c>
      <c r="E1970" s="604">
        <f t="shared" si="279"/>
        <v>55</v>
      </c>
      <c r="F1970" s="32">
        <f>INDEX('Project Pipeline'!$B$8:$B$130,MATCH($B1970,'Project Pipeline'!$A$7:$A$130,0),1)</f>
        <v>15000</v>
      </c>
      <c r="G1970" s="32">
        <f>INDEX('Project Pipeline'!$B$8:$B$130,MATCH($B1970,'Project Pipeline'!$A$7:$A$130,0)+3,1)*12</f>
        <v>6000</v>
      </c>
      <c r="H1970" s="7">
        <f>(INDEX('Project Pipeline'!$B$8:$B$130,MATCH($B1970,'Project Pipeline'!$A$7:$A$130,0)+6,1)*INDEX('Project Pipeline'!$B$8:$B$130,MATCH($B1970,'Project Pipeline'!$A$7:$A$130,0)+13,1)+INDEX('Project Pipeline'!$B$8:$B$130,MATCH($B1970,'Project Pipeline'!$A$7:$A$130,0)+7,1)*(INDEX('Project Pipeline'!$B$8:$B$130,MATCH($B1970,'Project Pipeline'!$A$7:$A$130,0)+14,1)-INDEX('Project Pipeline'!$B$8:$B$130,MATCH($B1970,'Project Pipeline'!$A$7:$A$130,0)+13,1)))/INDEX('Project Pipeline'!$B$8:$B$130,MATCH($B1970,'Project Pipeline'!$A$7:$A$130,0)+14,1)</f>
        <v>0.75</v>
      </c>
      <c r="I1970" s="6">
        <f>INDEX('Project Pipeline'!$B$8:$B$130,MATCH($B1970,'Project Pipeline'!$A$7:$A$130,0)+13,1)</f>
        <v>71.513178015521419</v>
      </c>
      <c r="J1970" s="6">
        <f>INDEX('Project Pipeline'!$B$8:$B$130,MATCH($B1970,'Project Pipeline'!$A$7:$A$130,0)+14,1)</f>
        <v>96</v>
      </c>
    </row>
    <row r="1971" spans="1:10" x14ac:dyDescent="0.2">
      <c r="A1971" s="604">
        <f t="shared" si="280"/>
        <v>98</v>
      </c>
      <c r="B1971" s="604" t="s">
        <v>15</v>
      </c>
      <c r="C1971" s="2">
        <f t="shared" si="281"/>
        <v>3</v>
      </c>
      <c r="D1971" s="28" t="str">
        <f t="shared" si="274"/>
        <v>098-003</v>
      </c>
      <c r="E1971" s="604">
        <f t="shared" si="279"/>
        <v>58</v>
      </c>
      <c r="F1971" s="32">
        <f>INDEX('Project Pipeline'!$B$8:$B$130,MATCH($B1971,'Project Pipeline'!$A$7:$A$130,0),1)</f>
        <v>15000</v>
      </c>
      <c r="G1971" s="32">
        <f>INDEX('Project Pipeline'!$B$8:$B$130,MATCH($B1971,'Project Pipeline'!$A$7:$A$130,0)+3,1)*12</f>
        <v>6000</v>
      </c>
      <c r="H1971" s="7">
        <f>(INDEX('Project Pipeline'!$B$8:$B$130,MATCH($B1971,'Project Pipeline'!$A$7:$A$130,0)+6,1)*INDEX('Project Pipeline'!$B$8:$B$130,MATCH($B1971,'Project Pipeline'!$A$7:$A$130,0)+13,1)+INDEX('Project Pipeline'!$B$8:$B$130,MATCH($B1971,'Project Pipeline'!$A$7:$A$130,0)+7,1)*(INDEX('Project Pipeline'!$B$8:$B$130,MATCH($B1971,'Project Pipeline'!$A$7:$A$130,0)+14,1)-INDEX('Project Pipeline'!$B$8:$B$130,MATCH($B1971,'Project Pipeline'!$A$7:$A$130,0)+13,1)))/INDEX('Project Pipeline'!$B$8:$B$130,MATCH($B1971,'Project Pipeline'!$A$7:$A$130,0)+14,1)</f>
        <v>0.75</v>
      </c>
      <c r="I1971" s="6">
        <f>INDEX('Project Pipeline'!$B$8:$B$130,MATCH($B1971,'Project Pipeline'!$A$7:$A$130,0)+13,1)</f>
        <v>71.513178015521419</v>
      </c>
      <c r="J1971" s="6">
        <f>INDEX('Project Pipeline'!$B$8:$B$130,MATCH($B1971,'Project Pipeline'!$A$7:$A$130,0)+14,1)</f>
        <v>96</v>
      </c>
    </row>
    <row r="1972" spans="1:10" x14ac:dyDescent="0.2">
      <c r="A1972" s="604">
        <f t="shared" si="280"/>
        <v>98</v>
      </c>
      <c r="B1972" s="604" t="s">
        <v>15</v>
      </c>
      <c r="C1972" s="2">
        <f t="shared" si="281"/>
        <v>4</v>
      </c>
      <c r="D1972" s="28" t="str">
        <f t="shared" si="274"/>
        <v>098-004</v>
      </c>
      <c r="E1972" s="604">
        <f t="shared" si="279"/>
        <v>60</v>
      </c>
      <c r="F1972" s="32">
        <f>INDEX('Project Pipeline'!$B$8:$B$130,MATCH($B1972,'Project Pipeline'!$A$7:$A$130,0),1)</f>
        <v>15000</v>
      </c>
      <c r="G1972" s="32">
        <f>INDEX('Project Pipeline'!$B$8:$B$130,MATCH($B1972,'Project Pipeline'!$A$7:$A$130,0)+3,1)*12</f>
        <v>6000</v>
      </c>
      <c r="H1972" s="7">
        <f>(INDEX('Project Pipeline'!$B$8:$B$130,MATCH($B1972,'Project Pipeline'!$A$7:$A$130,0)+6,1)*INDEX('Project Pipeline'!$B$8:$B$130,MATCH($B1972,'Project Pipeline'!$A$7:$A$130,0)+13,1)+INDEX('Project Pipeline'!$B$8:$B$130,MATCH($B1972,'Project Pipeline'!$A$7:$A$130,0)+7,1)*(INDEX('Project Pipeline'!$B$8:$B$130,MATCH($B1972,'Project Pipeline'!$A$7:$A$130,0)+14,1)-INDEX('Project Pipeline'!$B$8:$B$130,MATCH($B1972,'Project Pipeline'!$A$7:$A$130,0)+13,1)))/INDEX('Project Pipeline'!$B$8:$B$130,MATCH($B1972,'Project Pipeline'!$A$7:$A$130,0)+14,1)</f>
        <v>0.75</v>
      </c>
      <c r="I1972" s="6">
        <f>INDEX('Project Pipeline'!$B$8:$B$130,MATCH($B1972,'Project Pipeline'!$A$7:$A$130,0)+13,1)</f>
        <v>71.513178015521419</v>
      </c>
      <c r="J1972" s="6">
        <f>INDEX('Project Pipeline'!$B$8:$B$130,MATCH($B1972,'Project Pipeline'!$A$7:$A$130,0)+14,1)</f>
        <v>96</v>
      </c>
    </row>
    <row r="1973" spans="1:10" x14ac:dyDescent="0.2">
      <c r="A1973" s="604">
        <f t="shared" si="280"/>
        <v>98</v>
      </c>
      <c r="B1973" s="604" t="s">
        <v>463</v>
      </c>
      <c r="C1973" s="2">
        <f t="shared" si="281"/>
        <v>5</v>
      </c>
      <c r="D1973" s="28" t="str">
        <f t="shared" si="274"/>
        <v>098-005</v>
      </c>
      <c r="E1973" s="604">
        <f t="shared" si="279"/>
        <v>61</v>
      </c>
      <c r="F1973" s="32">
        <f>INDEX('Project Pipeline'!$B$8:$B$130,MATCH($B1973,'Project Pipeline'!$A$7:$A$130,0),1)</f>
        <v>20000</v>
      </c>
      <c r="G1973" s="32">
        <f>INDEX('Project Pipeline'!$B$8:$B$130,MATCH($B1973,'Project Pipeline'!$A$7:$A$130,0)+3,1)*12</f>
        <v>30000</v>
      </c>
      <c r="H1973" s="7">
        <f>(INDEX('Project Pipeline'!$B$8:$B$130,MATCH($B1973,'Project Pipeline'!$A$7:$A$130,0)+6,1)*INDEX('Project Pipeline'!$B$8:$B$130,MATCH($B1973,'Project Pipeline'!$A$7:$A$130,0)+13,1)+INDEX('Project Pipeline'!$B$8:$B$130,MATCH($B1973,'Project Pipeline'!$A$7:$A$130,0)+7,1)*(INDEX('Project Pipeline'!$B$8:$B$130,MATCH($B1973,'Project Pipeline'!$A$7:$A$130,0)+14,1)-INDEX('Project Pipeline'!$B$8:$B$130,MATCH($B1973,'Project Pipeline'!$A$7:$A$130,0)+13,1)))/INDEX('Project Pipeline'!$B$8:$B$130,MATCH($B1973,'Project Pipeline'!$A$7:$A$130,0)+14,1)</f>
        <v>0.75</v>
      </c>
      <c r="I1973" s="6">
        <f>INDEX('Project Pipeline'!$B$8:$B$130,MATCH($B1973,'Project Pipeline'!$A$7:$A$130,0)+13,1)</f>
        <v>28.691659673197091</v>
      </c>
      <c r="J1973" s="6">
        <f>INDEX('Project Pipeline'!$B$8:$B$130,MATCH($B1973,'Project Pipeline'!$A$7:$A$130,0)+14,1)</f>
        <v>60</v>
      </c>
    </row>
    <row r="1974" spans="1:10" x14ac:dyDescent="0.2">
      <c r="A1974" s="604">
        <f t="shared" si="280"/>
        <v>98</v>
      </c>
      <c r="B1974" s="604" t="s">
        <v>463</v>
      </c>
      <c r="C1974" s="2">
        <f t="shared" si="281"/>
        <v>6</v>
      </c>
      <c r="D1974" s="28" t="str">
        <f t="shared" si="274"/>
        <v>098-006</v>
      </c>
      <c r="E1974" s="604">
        <f t="shared" si="279"/>
        <v>61</v>
      </c>
      <c r="F1974" s="32">
        <f>INDEX('Project Pipeline'!$B$8:$B$130,MATCH($B1974,'Project Pipeline'!$A$7:$A$130,0),1)</f>
        <v>20000</v>
      </c>
      <c r="G1974" s="32">
        <f>INDEX('Project Pipeline'!$B$8:$B$130,MATCH($B1974,'Project Pipeline'!$A$7:$A$130,0)+3,1)*12</f>
        <v>30000</v>
      </c>
      <c r="H1974" s="7">
        <f>(INDEX('Project Pipeline'!$B$8:$B$130,MATCH($B1974,'Project Pipeline'!$A$7:$A$130,0)+6,1)*INDEX('Project Pipeline'!$B$8:$B$130,MATCH($B1974,'Project Pipeline'!$A$7:$A$130,0)+13,1)+INDEX('Project Pipeline'!$B$8:$B$130,MATCH($B1974,'Project Pipeline'!$A$7:$A$130,0)+7,1)*(INDEX('Project Pipeline'!$B$8:$B$130,MATCH($B1974,'Project Pipeline'!$A$7:$A$130,0)+14,1)-INDEX('Project Pipeline'!$B$8:$B$130,MATCH($B1974,'Project Pipeline'!$A$7:$A$130,0)+13,1)))/INDEX('Project Pipeline'!$B$8:$B$130,MATCH($B1974,'Project Pipeline'!$A$7:$A$130,0)+14,1)</f>
        <v>0.75</v>
      </c>
      <c r="I1974" s="6">
        <f>INDEX('Project Pipeline'!$B$8:$B$130,MATCH($B1974,'Project Pipeline'!$A$7:$A$130,0)+13,1)</f>
        <v>28.691659673197091</v>
      </c>
      <c r="J1974" s="6">
        <f>INDEX('Project Pipeline'!$B$8:$B$130,MATCH($B1974,'Project Pipeline'!$A$7:$A$130,0)+14,1)</f>
        <v>60</v>
      </c>
    </row>
    <row r="1975" spans="1:10" x14ac:dyDescent="0.2">
      <c r="A1975" s="604">
        <f t="shared" si="280"/>
        <v>98</v>
      </c>
      <c r="B1975" s="604" t="s">
        <v>463</v>
      </c>
      <c r="C1975" s="2">
        <f t="shared" si="281"/>
        <v>7</v>
      </c>
      <c r="D1975" s="28" t="str">
        <f t="shared" si="274"/>
        <v>098-007</v>
      </c>
      <c r="E1975" s="604">
        <f t="shared" si="279"/>
        <v>62</v>
      </c>
      <c r="F1975" s="32">
        <f>INDEX('Project Pipeline'!$B$8:$B$130,MATCH($B1975,'Project Pipeline'!$A$7:$A$130,0),1)</f>
        <v>20000</v>
      </c>
      <c r="G1975" s="32">
        <f>INDEX('Project Pipeline'!$B$8:$B$130,MATCH($B1975,'Project Pipeline'!$A$7:$A$130,0)+3,1)*12</f>
        <v>30000</v>
      </c>
      <c r="H1975" s="7">
        <f>(INDEX('Project Pipeline'!$B$8:$B$130,MATCH($B1975,'Project Pipeline'!$A$7:$A$130,0)+6,1)*INDEX('Project Pipeline'!$B$8:$B$130,MATCH($B1975,'Project Pipeline'!$A$7:$A$130,0)+13,1)+INDEX('Project Pipeline'!$B$8:$B$130,MATCH($B1975,'Project Pipeline'!$A$7:$A$130,0)+7,1)*(INDEX('Project Pipeline'!$B$8:$B$130,MATCH($B1975,'Project Pipeline'!$A$7:$A$130,0)+14,1)-INDEX('Project Pipeline'!$B$8:$B$130,MATCH($B1975,'Project Pipeline'!$A$7:$A$130,0)+13,1)))/INDEX('Project Pipeline'!$B$8:$B$130,MATCH($B1975,'Project Pipeline'!$A$7:$A$130,0)+14,1)</f>
        <v>0.75</v>
      </c>
      <c r="I1975" s="6">
        <f>INDEX('Project Pipeline'!$B$8:$B$130,MATCH($B1975,'Project Pipeline'!$A$7:$A$130,0)+13,1)</f>
        <v>28.691659673197091</v>
      </c>
      <c r="J1975" s="6">
        <f>INDEX('Project Pipeline'!$B$8:$B$130,MATCH($B1975,'Project Pipeline'!$A$7:$A$130,0)+14,1)</f>
        <v>60</v>
      </c>
    </row>
    <row r="1976" spans="1:10" x14ac:dyDescent="0.2">
      <c r="A1976" s="604">
        <f t="shared" si="280"/>
        <v>98</v>
      </c>
      <c r="B1976" s="604" t="s">
        <v>463</v>
      </c>
      <c r="C1976" s="2">
        <f t="shared" si="281"/>
        <v>8</v>
      </c>
      <c r="D1976" s="28" t="str">
        <f t="shared" si="274"/>
        <v>098-008</v>
      </c>
      <c r="E1976" s="604">
        <f t="shared" si="279"/>
        <v>62</v>
      </c>
      <c r="F1976" s="32">
        <f>INDEX('Project Pipeline'!$B$8:$B$130,MATCH($B1976,'Project Pipeline'!$A$7:$A$130,0),1)</f>
        <v>20000</v>
      </c>
      <c r="G1976" s="32">
        <f>INDEX('Project Pipeline'!$B$8:$B$130,MATCH($B1976,'Project Pipeline'!$A$7:$A$130,0)+3,1)*12</f>
        <v>30000</v>
      </c>
      <c r="H1976" s="7">
        <f>(INDEX('Project Pipeline'!$B$8:$B$130,MATCH($B1976,'Project Pipeline'!$A$7:$A$130,0)+6,1)*INDEX('Project Pipeline'!$B$8:$B$130,MATCH($B1976,'Project Pipeline'!$A$7:$A$130,0)+13,1)+INDEX('Project Pipeline'!$B$8:$B$130,MATCH($B1976,'Project Pipeline'!$A$7:$A$130,0)+7,1)*(INDEX('Project Pipeline'!$B$8:$B$130,MATCH($B1976,'Project Pipeline'!$A$7:$A$130,0)+14,1)-INDEX('Project Pipeline'!$B$8:$B$130,MATCH($B1976,'Project Pipeline'!$A$7:$A$130,0)+13,1)))/INDEX('Project Pipeline'!$B$8:$B$130,MATCH($B1976,'Project Pipeline'!$A$7:$A$130,0)+14,1)</f>
        <v>0.75</v>
      </c>
      <c r="I1976" s="6">
        <f>INDEX('Project Pipeline'!$B$8:$B$130,MATCH($B1976,'Project Pipeline'!$A$7:$A$130,0)+13,1)</f>
        <v>28.691659673197091</v>
      </c>
      <c r="J1976" s="6">
        <f>INDEX('Project Pipeline'!$B$8:$B$130,MATCH($B1976,'Project Pipeline'!$A$7:$A$130,0)+14,1)</f>
        <v>60</v>
      </c>
    </row>
    <row r="1977" spans="1:10" x14ac:dyDescent="0.2">
      <c r="A1977" s="604">
        <f t="shared" si="280"/>
        <v>98</v>
      </c>
      <c r="B1977" s="604" t="s">
        <v>464</v>
      </c>
      <c r="C1977" s="2">
        <f t="shared" si="281"/>
        <v>9</v>
      </c>
      <c r="D1977" s="28" t="str">
        <f t="shared" si="274"/>
        <v>098-009</v>
      </c>
      <c r="E1977" s="604">
        <f t="shared" si="279"/>
        <v>53</v>
      </c>
      <c r="F1977" s="32">
        <f>INDEX('Project Pipeline'!$B$8:$B$130,MATCH($B1977,'Project Pipeline'!$A$7:$A$130,0),1)</f>
        <v>10000</v>
      </c>
      <c r="G1977" s="32">
        <f>INDEX('Project Pipeline'!$B$8:$B$130,MATCH($B1977,'Project Pipeline'!$A$7:$A$130,0)+3,1)*12</f>
        <v>4800</v>
      </c>
      <c r="H1977" s="7">
        <f>(INDEX('Project Pipeline'!$B$8:$B$130,MATCH($B1977,'Project Pipeline'!$A$7:$A$130,0)+6,1)*INDEX('Project Pipeline'!$B$8:$B$130,MATCH($B1977,'Project Pipeline'!$A$7:$A$130,0)+13,1)+INDEX('Project Pipeline'!$B$8:$B$130,MATCH($B1977,'Project Pipeline'!$A$7:$A$130,0)+7,1)*(INDEX('Project Pipeline'!$B$8:$B$130,MATCH($B1977,'Project Pipeline'!$A$7:$A$130,0)+14,1)-INDEX('Project Pipeline'!$B$8:$B$130,MATCH($B1977,'Project Pipeline'!$A$7:$A$130,0)+13,1)))/INDEX('Project Pipeline'!$B$8:$B$130,MATCH($B1977,'Project Pipeline'!$A$7:$A$130,0)+14,1)</f>
        <v>0.75</v>
      </c>
      <c r="I1977" s="6">
        <f>INDEX('Project Pipeline'!$B$8:$B$130,MATCH($B1977,'Project Pipeline'!$A$7:$A$130,0)+13,1)</f>
        <v>57.680135957776329</v>
      </c>
      <c r="J1977" s="6">
        <f>INDEX('Project Pipeline'!$B$8:$B$130,MATCH($B1977,'Project Pipeline'!$A$7:$A$130,0)+14,1)</f>
        <v>60</v>
      </c>
    </row>
    <row r="1978" spans="1:10" x14ac:dyDescent="0.2">
      <c r="A1978" s="604">
        <f t="shared" si="280"/>
        <v>98</v>
      </c>
      <c r="B1978" s="604" t="s">
        <v>464</v>
      </c>
      <c r="C1978" s="2">
        <f t="shared" si="281"/>
        <v>10</v>
      </c>
      <c r="D1978" s="28" t="str">
        <f t="shared" si="274"/>
        <v>098-010</v>
      </c>
      <c r="E1978" s="604">
        <f t="shared" si="279"/>
        <v>56</v>
      </c>
      <c r="F1978" s="32">
        <f>INDEX('Project Pipeline'!$B$8:$B$130,MATCH($B1978,'Project Pipeline'!$A$7:$A$130,0),1)</f>
        <v>10000</v>
      </c>
      <c r="G1978" s="32">
        <f>INDEX('Project Pipeline'!$B$8:$B$130,MATCH($B1978,'Project Pipeline'!$A$7:$A$130,0)+3,1)*12</f>
        <v>4800</v>
      </c>
      <c r="H1978" s="7">
        <f>(INDEX('Project Pipeline'!$B$8:$B$130,MATCH($B1978,'Project Pipeline'!$A$7:$A$130,0)+6,1)*INDEX('Project Pipeline'!$B$8:$B$130,MATCH($B1978,'Project Pipeline'!$A$7:$A$130,0)+13,1)+INDEX('Project Pipeline'!$B$8:$B$130,MATCH($B1978,'Project Pipeline'!$A$7:$A$130,0)+7,1)*(INDEX('Project Pipeline'!$B$8:$B$130,MATCH($B1978,'Project Pipeline'!$A$7:$A$130,0)+14,1)-INDEX('Project Pipeline'!$B$8:$B$130,MATCH($B1978,'Project Pipeline'!$A$7:$A$130,0)+13,1)))/INDEX('Project Pipeline'!$B$8:$B$130,MATCH($B1978,'Project Pipeline'!$A$7:$A$130,0)+14,1)</f>
        <v>0.75</v>
      </c>
      <c r="I1978" s="6">
        <f>INDEX('Project Pipeline'!$B$8:$B$130,MATCH($B1978,'Project Pipeline'!$A$7:$A$130,0)+13,1)</f>
        <v>57.680135957776329</v>
      </c>
      <c r="J1978" s="6">
        <f>INDEX('Project Pipeline'!$B$8:$B$130,MATCH($B1978,'Project Pipeline'!$A$7:$A$130,0)+14,1)</f>
        <v>60</v>
      </c>
    </row>
    <row r="1979" spans="1:10" x14ac:dyDescent="0.2">
      <c r="A1979" s="604">
        <f t="shared" si="280"/>
        <v>98</v>
      </c>
      <c r="B1979" s="604" t="s">
        <v>464</v>
      </c>
      <c r="C1979" s="2">
        <f t="shared" si="281"/>
        <v>11</v>
      </c>
      <c r="D1979" s="28" t="str">
        <f t="shared" si="274"/>
        <v>098-011</v>
      </c>
      <c r="E1979" s="604">
        <f t="shared" si="279"/>
        <v>59</v>
      </c>
      <c r="F1979" s="32">
        <f>INDEX('Project Pipeline'!$B$8:$B$130,MATCH($B1979,'Project Pipeline'!$A$7:$A$130,0),1)</f>
        <v>10000</v>
      </c>
      <c r="G1979" s="32">
        <f>INDEX('Project Pipeline'!$B$8:$B$130,MATCH($B1979,'Project Pipeline'!$A$7:$A$130,0)+3,1)*12</f>
        <v>4800</v>
      </c>
      <c r="H1979" s="7">
        <f>(INDEX('Project Pipeline'!$B$8:$B$130,MATCH($B1979,'Project Pipeline'!$A$7:$A$130,0)+6,1)*INDEX('Project Pipeline'!$B$8:$B$130,MATCH($B1979,'Project Pipeline'!$A$7:$A$130,0)+13,1)+INDEX('Project Pipeline'!$B$8:$B$130,MATCH($B1979,'Project Pipeline'!$A$7:$A$130,0)+7,1)*(INDEX('Project Pipeline'!$B$8:$B$130,MATCH($B1979,'Project Pipeline'!$A$7:$A$130,0)+14,1)-INDEX('Project Pipeline'!$B$8:$B$130,MATCH($B1979,'Project Pipeline'!$A$7:$A$130,0)+13,1)))/INDEX('Project Pipeline'!$B$8:$B$130,MATCH($B1979,'Project Pipeline'!$A$7:$A$130,0)+14,1)</f>
        <v>0.75</v>
      </c>
      <c r="I1979" s="6">
        <f>INDEX('Project Pipeline'!$B$8:$B$130,MATCH($B1979,'Project Pipeline'!$A$7:$A$130,0)+13,1)</f>
        <v>57.680135957776329</v>
      </c>
      <c r="J1979" s="6">
        <f>INDEX('Project Pipeline'!$B$8:$B$130,MATCH($B1979,'Project Pipeline'!$A$7:$A$130,0)+14,1)</f>
        <v>60</v>
      </c>
    </row>
    <row r="1980" spans="1:10" x14ac:dyDescent="0.2">
      <c r="A1980" s="604">
        <f t="shared" si="280"/>
        <v>98</v>
      </c>
      <c r="B1980" s="604" t="s">
        <v>464</v>
      </c>
      <c r="C1980" s="2">
        <f t="shared" si="281"/>
        <v>12</v>
      </c>
      <c r="D1980" s="28" t="str">
        <f t="shared" si="274"/>
        <v>098-012</v>
      </c>
      <c r="E1980" s="604">
        <f t="shared" si="279"/>
        <v>62</v>
      </c>
      <c r="F1980" s="32">
        <f>INDEX('Project Pipeline'!$B$8:$B$130,MATCH($B1980,'Project Pipeline'!$A$7:$A$130,0),1)</f>
        <v>10000</v>
      </c>
      <c r="G1980" s="32">
        <f>INDEX('Project Pipeline'!$B$8:$B$130,MATCH($B1980,'Project Pipeline'!$A$7:$A$130,0)+3,1)*12</f>
        <v>4800</v>
      </c>
      <c r="H1980" s="7">
        <f>(INDEX('Project Pipeline'!$B$8:$B$130,MATCH($B1980,'Project Pipeline'!$A$7:$A$130,0)+6,1)*INDEX('Project Pipeline'!$B$8:$B$130,MATCH($B1980,'Project Pipeline'!$A$7:$A$130,0)+13,1)+INDEX('Project Pipeline'!$B$8:$B$130,MATCH($B1980,'Project Pipeline'!$A$7:$A$130,0)+7,1)*(INDEX('Project Pipeline'!$B$8:$B$130,MATCH($B1980,'Project Pipeline'!$A$7:$A$130,0)+14,1)-INDEX('Project Pipeline'!$B$8:$B$130,MATCH($B1980,'Project Pipeline'!$A$7:$A$130,0)+13,1)))/INDEX('Project Pipeline'!$B$8:$B$130,MATCH($B1980,'Project Pipeline'!$A$7:$A$130,0)+14,1)</f>
        <v>0.75</v>
      </c>
      <c r="I1980" s="6">
        <f>INDEX('Project Pipeline'!$B$8:$B$130,MATCH($B1980,'Project Pipeline'!$A$7:$A$130,0)+13,1)</f>
        <v>57.680135957776329</v>
      </c>
      <c r="J1980" s="6">
        <f>INDEX('Project Pipeline'!$B$8:$B$130,MATCH($B1980,'Project Pipeline'!$A$7:$A$130,0)+14,1)</f>
        <v>60</v>
      </c>
    </row>
    <row r="1981" spans="1:10" x14ac:dyDescent="0.2">
      <c r="A1981" s="604">
        <f t="shared" si="280"/>
        <v>98</v>
      </c>
      <c r="B1981" s="604" t="s">
        <v>14</v>
      </c>
      <c r="C1981" s="2">
        <f t="shared" si="281"/>
        <v>13</v>
      </c>
      <c r="D1981" s="28" t="str">
        <f t="shared" si="274"/>
        <v>098-013</v>
      </c>
      <c r="E1981" s="604">
        <f t="shared" si="279"/>
        <v>53</v>
      </c>
      <c r="F1981" s="32">
        <f>INDEX('Project Pipeline'!$B$8:$B$130,MATCH($B1981,'Project Pipeline'!$A$7:$A$130,0),1)</f>
        <v>2000</v>
      </c>
      <c r="G1981" s="32">
        <f>INDEX('Project Pipeline'!$B$8:$B$130,MATCH($B1981,'Project Pipeline'!$A$7:$A$130,0)+3,1)*12</f>
        <v>2400</v>
      </c>
      <c r="H1981" s="7">
        <f>(INDEX('Project Pipeline'!$B$8:$B$130,MATCH($B1981,'Project Pipeline'!$A$7:$A$130,0)+6,1)*INDEX('Project Pipeline'!$B$8:$B$130,MATCH($B1981,'Project Pipeline'!$A$7:$A$130,0)+13,1)+INDEX('Project Pipeline'!$B$8:$B$130,MATCH($B1981,'Project Pipeline'!$A$7:$A$130,0)+7,1)*(INDEX('Project Pipeline'!$B$8:$B$130,MATCH($B1981,'Project Pipeline'!$A$7:$A$130,0)+14,1)-INDEX('Project Pipeline'!$B$8:$B$130,MATCH($B1981,'Project Pipeline'!$A$7:$A$130,0)+13,1)))/INDEX('Project Pipeline'!$B$8:$B$130,MATCH($B1981,'Project Pipeline'!$A$7:$A$130,0)+14,1)</f>
        <v>0.75</v>
      </c>
      <c r="I1981" s="6">
        <f>INDEX('Project Pipeline'!$B$8:$B$130,MATCH($B1981,'Project Pipeline'!$A$7:$A$130,0)+13,1)</f>
        <v>21.124739598583997</v>
      </c>
      <c r="J1981" s="6">
        <f>INDEX('Project Pipeline'!$B$8:$B$130,MATCH($B1981,'Project Pipeline'!$A$7:$A$130,0)+14,1)</f>
        <v>60</v>
      </c>
    </row>
    <row r="1982" spans="1:10" x14ac:dyDescent="0.2">
      <c r="A1982" s="604">
        <f t="shared" si="280"/>
        <v>98</v>
      </c>
      <c r="B1982" s="604" t="s">
        <v>14</v>
      </c>
      <c r="C1982" s="2">
        <f t="shared" si="281"/>
        <v>14</v>
      </c>
      <c r="D1982" s="28" t="str">
        <f t="shared" si="274"/>
        <v>098-014</v>
      </c>
      <c r="E1982" s="604">
        <f t="shared" si="279"/>
        <v>55</v>
      </c>
      <c r="F1982" s="32">
        <f>INDEX('Project Pipeline'!$B$8:$B$130,MATCH($B1982,'Project Pipeline'!$A$7:$A$130,0),1)</f>
        <v>2000</v>
      </c>
      <c r="G1982" s="32">
        <f>INDEX('Project Pipeline'!$B$8:$B$130,MATCH($B1982,'Project Pipeline'!$A$7:$A$130,0)+3,1)*12</f>
        <v>2400</v>
      </c>
      <c r="H1982" s="7">
        <f>(INDEX('Project Pipeline'!$B$8:$B$130,MATCH($B1982,'Project Pipeline'!$A$7:$A$130,0)+6,1)*INDEX('Project Pipeline'!$B$8:$B$130,MATCH($B1982,'Project Pipeline'!$A$7:$A$130,0)+13,1)+INDEX('Project Pipeline'!$B$8:$B$130,MATCH($B1982,'Project Pipeline'!$A$7:$A$130,0)+7,1)*(INDEX('Project Pipeline'!$B$8:$B$130,MATCH($B1982,'Project Pipeline'!$A$7:$A$130,0)+14,1)-INDEX('Project Pipeline'!$B$8:$B$130,MATCH($B1982,'Project Pipeline'!$A$7:$A$130,0)+13,1)))/INDEX('Project Pipeline'!$B$8:$B$130,MATCH($B1982,'Project Pipeline'!$A$7:$A$130,0)+14,1)</f>
        <v>0.75</v>
      </c>
      <c r="I1982" s="6">
        <f>INDEX('Project Pipeline'!$B$8:$B$130,MATCH($B1982,'Project Pipeline'!$A$7:$A$130,0)+13,1)</f>
        <v>21.124739598583997</v>
      </c>
      <c r="J1982" s="6">
        <f>INDEX('Project Pipeline'!$B$8:$B$130,MATCH($B1982,'Project Pipeline'!$A$7:$A$130,0)+14,1)</f>
        <v>60</v>
      </c>
    </row>
    <row r="1983" spans="1:10" x14ac:dyDescent="0.2">
      <c r="A1983" s="604">
        <f t="shared" si="280"/>
        <v>98</v>
      </c>
      <c r="B1983" s="604" t="s">
        <v>14</v>
      </c>
      <c r="C1983" s="2">
        <f t="shared" si="281"/>
        <v>15</v>
      </c>
      <c r="D1983" s="28" t="str">
        <f t="shared" si="274"/>
        <v>098-015</v>
      </c>
      <c r="E1983" s="604">
        <f t="shared" si="279"/>
        <v>57</v>
      </c>
      <c r="F1983" s="32">
        <f>INDEX('Project Pipeline'!$B$8:$B$130,MATCH($B1983,'Project Pipeline'!$A$7:$A$130,0),1)</f>
        <v>2000</v>
      </c>
      <c r="G1983" s="32">
        <f>INDEX('Project Pipeline'!$B$8:$B$130,MATCH($B1983,'Project Pipeline'!$A$7:$A$130,0)+3,1)*12</f>
        <v>2400</v>
      </c>
      <c r="H1983" s="7">
        <f>(INDEX('Project Pipeline'!$B$8:$B$130,MATCH($B1983,'Project Pipeline'!$A$7:$A$130,0)+6,1)*INDEX('Project Pipeline'!$B$8:$B$130,MATCH($B1983,'Project Pipeline'!$A$7:$A$130,0)+13,1)+INDEX('Project Pipeline'!$B$8:$B$130,MATCH($B1983,'Project Pipeline'!$A$7:$A$130,0)+7,1)*(INDEX('Project Pipeline'!$B$8:$B$130,MATCH($B1983,'Project Pipeline'!$A$7:$A$130,0)+14,1)-INDEX('Project Pipeline'!$B$8:$B$130,MATCH($B1983,'Project Pipeline'!$A$7:$A$130,0)+13,1)))/INDEX('Project Pipeline'!$B$8:$B$130,MATCH($B1983,'Project Pipeline'!$A$7:$A$130,0)+14,1)</f>
        <v>0.75</v>
      </c>
      <c r="I1983" s="6">
        <f>INDEX('Project Pipeline'!$B$8:$B$130,MATCH($B1983,'Project Pipeline'!$A$7:$A$130,0)+13,1)</f>
        <v>21.124739598583997</v>
      </c>
      <c r="J1983" s="6">
        <f>INDEX('Project Pipeline'!$B$8:$B$130,MATCH($B1983,'Project Pipeline'!$A$7:$A$130,0)+14,1)</f>
        <v>60</v>
      </c>
    </row>
    <row r="1984" spans="1:10" x14ac:dyDescent="0.2">
      <c r="A1984" s="604">
        <f t="shared" si="280"/>
        <v>98</v>
      </c>
      <c r="B1984" s="604" t="s">
        <v>14</v>
      </c>
      <c r="C1984" s="2">
        <f t="shared" si="281"/>
        <v>16</v>
      </c>
      <c r="D1984" s="28" t="str">
        <f t="shared" si="274"/>
        <v>098-016</v>
      </c>
      <c r="E1984" s="604">
        <f t="shared" si="279"/>
        <v>59</v>
      </c>
      <c r="F1984" s="32">
        <f>INDEX('Project Pipeline'!$B$8:$B$130,MATCH($B1984,'Project Pipeline'!$A$7:$A$130,0),1)</f>
        <v>2000</v>
      </c>
      <c r="G1984" s="32">
        <f>INDEX('Project Pipeline'!$B$8:$B$130,MATCH($B1984,'Project Pipeline'!$A$7:$A$130,0)+3,1)*12</f>
        <v>2400</v>
      </c>
      <c r="H1984" s="7">
        <f>(INDEX('Project Pipeline'!$B$8:$B$130,MATCH($B1984,'Project Pipeline'!$A$7:$A$130,0)+6,1)*INDEX('Project Pipeline'!$B$8:$B$130,MATCH($B1984,'Project Pipeline'!$A$7:$A$130,0)+13,1)+INDEX('Project Pipeline'!$B$8:$B$130,MATCH($B1984,'Project Pipeline'!$A$7:$A$130,0)+7,1)*(INDEX('Project Pipeline'!$B$8:$B$130,MATCH($B1984,'Project Pipeline'!$A$7:$A$130,0)+14,1)-INDEX('Project Pipeline'!$B$8:$B$130,MATCH($B1984,'Project Pipeline'!$A$7:$A$130,0)+13,1)))/INDEX('Project Pipeline'!$B$8:$B$130,MATCH($B1984,'Project Pipeline'!$A$7:$A$130,0)+14,1)</f>
        <v>0.75</v>
      </c>
      <c r="I1984" s="6">
        <f>INDEX('Project Pipeline'!$B$8:$B$130,MATCH($B1984,'Project Pipeline'!$A$7:$A$130,0)+13,1)</f>
        <v>21.124739598583997</v>
      </c>
      <c r="J1984" s="6">
        <f>INDEX('Project Pipeline'!$B$8:$B$130,MATCH($B1984,'Project Pipeline'!$A$7:$A$130,0)+14,1)</f>
        <v>60</v>
      </c>
    </row>
    <row r="1985" spans="1:10" x14ac:dyDescent="0.2">
      <c r="A1985" s="604">
        <f t="shared" si="280"/>
        <v>98</v>
      </c>
      <c r="B1985" s="604" t="s">
        <v>14</v>
      </c>
      <c r="C1985" s="2">
        <f t="shared" si="281"/>
        <v>17</v>
      </c>
      <c r="D1985" s="28" t="str">
        <f t="shared" si="274"/>
        <v>098-017</v>
      </c>
      <c r="E1985" s="604">
        <f t="shared" si="279"/>
        <v>61</v>
      </c>
      <c r="F1985" s="32">
        <f>INDEX('Project Pipeline'!$B$8:$B$130,MATCH($B1985,'Project Pipeline'!$A$7:$A$130,0),1)</f>
        <v>2000</v>
      </c>
      <c r="G1985" s="32">
        <f>INDEX('Project Pipeline'!$B$8:$B$130,MATCH($B1985,'Project Pipeline'!$A$7:$A$130,0)+3,1)*12</f>
        <v>2400</v>
      </c>
      <c r="H1985" s="7">
        <f>(INDEX('Project Pipeline'!$B$8:$B$130,MATCH($B1985,'Project Pipeline'!$A$7:$A$130,0)+6,1)*INDEX('Project Pipeline'!$B$8:$B$130,MATCH($B1985,'Project Pipeline'!$A$7:$A$130,0)+13,1)+INDEX('Project Pipeline'!$B$8:$B$130,MATCH($B1985,'Project Pipeline'!$A$7:$A$130,0)+7,1)*(INDEX('Project Pipeline'!$B$8:$B$130,MATCH($B1985,'Project Pipeline'!$A$7:$A$130,0)+14,1)-INDEX('Project Pipeline'!$B$8:$B$130,MATCH($B1985,'Project Pipeline'!$A$7:$A$130,0)+13,1)))/INDEX('Project Pipeline'!$B$8:$B$130,MATCH($B1985,'Project Pipeline'!$A$7:$A$130,0)+14,1)</f>
        <v>0.75</v>
      </c>
      <c r="I1985" s="6">
        <f>INDEX('Project Pipeline'!$B$8:$B$130,MATCH($B1985,'Project Pipeline'!$A$7:$A$130,0)+13,1)</f>
        <v>21.124739598583997</v>
      </c>
      <c r="J1985" s="6">
        <f>INDEX('Project Pipeline'!$B$8:$B$130,MATCH($B1985,'Project Pipeline'!$A$7:$A$130,0)+14,1)</f>
        <v>60</v>
      </c>
    </row>
    <row r="1986" spans="1:10" x14ac:dyDescent="0.2">
      <c r="A1986" s="604">
        <f t="shared" si="280"/>
        <v>98</v>
      </c>
      <c r="B1986" s="604" t="s">
        <v>14</v>
      </c>
      <c r="C1986" s="2">
        <f t="shared" si="281"/>
        <v>18</v>
      </c>
      <c r="D1986" s="28" t="str">
        <f t="shared" si="274"/>
        <v>098-018</v>
      </c>
      <c r="E1986" s="604">
        <f t="shared" si="279"/>
        <v>63</v>
      </c>
      <c r="F1986" s="32">
        <f>INDEX('Project Pipeline'!$B$8:$B$130,MATCH($B1986,'Project Pipeline'!$A$7:$A$130,0),1)</f>
        <v>2000</v>
      </c>
      <c r="G1986" s="32">
        <f>INDEX('Project Pipeline'!$B$8:$B$130,MATCH($B1986,'Project Pipeline'!$A$7:$A$130,0)+3,1)*12</f>
        <v>2400</v>
      </c>
      <c r="H1986" s="7">
        <f>(INDEX('Project Pipeline'!$B$8:$B$130,MATCH($B1986,'Project Pipeline'!$A$7:$A$130,0)+6,1)*INDEX('Project Pipeline'!$B$8:$B$130,MATCH($B1986,'Project Pipeline'!$A$7:$A$130,0)+13,1)+INDEX('Project Pipeline'!$B$8:$B$130,MATCH($B1986,'Project Pipeline'!$A$7:$A$130,0)+7,1)*(INDEX('Project Pipeline'!$B$8:$B$130,MATCH($B1986,'Project Pipeline'!$A$7:$A$130,0)+14,1)-INDEX('Project Pipeline'!$B$8:$B$130,MATCH($B1986,'Project Pipeline'!$A$7:$A$130,0)+13,1)))/INDEX('Project Pipeline'!$B$8:$B$130,MATCH($B1986,'Project Pipeline'!$A$7:$A$130,0)+14,1)</f>
        <v>0.75</v>
      </c>
      <c r="I1986" s="6">
        <f>INDEX('Project Pipeline'!$B$8:$B$130,MATCH($B1986,'Project Pipeline'!$A$7:$A$130,0)+13,1)</f>
        <v>21.124739598583997</v>
      </c>
      <c r="J1986" s="6">
        <f>INDEX('Project Pipeline'!$B$8:$B$130,MATCH($B1986,'Project Pipeline'!$A$7:$A$130,0)+14,1)</f>
        <v>60</v>
      </c>
    </row>
    <row r="1987" spans="1:10" x14ac:dyDescent="0.2">
      <c r="A1987" s="604">
        <f t="shared" si="280"/>
        <v>98</v>
      </c>
      <c r="B1987" s="604" t="s">
        <v>41</v>
      </c>
      <c r="C1987" s="2">
        <f t="shared" si="281"/>
        <v>19</v>
      </c>
      <c r="D1987" s="28" t="str">
        <f t="shared" si="274"/>
        <v>098-019</v>
      </c>
      <c r="E1987" s="604">
        <f t="shared" si="279"/>
        <v>57</v>
      </c>
      <c r="F1987" s="32">
        <f>INDEX('Project Pipeline'!$B$8:$B$130,MATCH($B1987,'Project Pipeline'!$A$7:$A$130,0),1)</f>
        <v>25000</v>
      </c>
      <c r="G1987" s="32">
        <f>INDEX('Project Pipeline'!$B$8:$B$130,MATCH($B1987,'Project Pipeline'!$A$7:$A$130,0)+3,1)*12</f>
        <v>24000</v>
      </c>
      <c r="H1987" s="7">
        <f>(INDEX('Project Pipeline'!$B$8:$B$130,MATCH($B1987,'Project Pipeline'!$A$7:$A$130,0)+6,1)*INDEX('Project Pipeline'!$B$8:$B$130,MATCH($B1987,'Project Pipeline'!$A$7:$A$130,0)+13,1)+INDEX('Project Pipeline'!$B$8:$B$130,MATCH($B1987,'Project Pipeline'!$A$7:$A$130,0)+7,1)*(INDEX('Project Pipeline'!$B$8:$B$130,MATCH($B1987,'Project Pipeline'!$A$7:$A$130,0)+14,1)-INDEX('Project Pipeline'!$B$8:$B$130,MATCH($B1987,'Project Pipeline'!$A$7:$A$130,0)+13,1)))/INDEX('Project Pipeline'!$B$8:$B$130,MATCH($B1987,'Project Pipeline'!$A$7:$A$130,0)+14,1)</f>
        <v>0.74999999999999989</v>
      </c>
      <c r="I1987" s="6">
        <f>INDEX('Project Pipeline'!$B$8:$B$130,MATCH($B1987,'Project Pipeline'!$A$7:$A$130,0)+13,1)</f>
        <v>26.772988721793375</v>
      </c>
      <c r="J1987" s="6">
        <f>INDEX('Project Pipeline'!$B$8:$B$130,MATCH($B1987,'Project Pipeline'!$A$7:$A$130,0)+14,1)</f>
        <v>120</v>
      </c>
    </row>
    <row r="1988" spans="1:10" x14ac:dyDescent="0.2">
      <c r="A1988" s="604">
        <f t="shared" si="280"/>
        <v>98</v>
      </c>
      <c r="B1988" s="604" t="s">
        <v>41</v>
      </c>
      <c r="C1988" s="2">
        <f t="shared" si="281"/>
        <v>20</v>
      </c>
      <c r="D1988" s="28" t="str">
        <f t="shared" si="274"/>
        <v>098-020</v>
      </c>
      <c r="E1988" s="604">
        <f t="shared" si="279"/>
        <v>63</v>
      </c>
      <c r="F1988" s="32">
        <f>INDEX('Project Pipeline'!$B$8:$B$130,MATCH($B1988,'Project Pipeline'!$A$7:$A$130,0),1)</f>
        <v>25000</v>
      </c>
      <c r="G1988" s="32">
        <f>INDEX('Project Pipeline'!$B$8:$B$130,MATCH($B1988,'Project Pipeline'!$A$7:$A$130,0)+3,1)*12</f>
        <v>24000</v>
      </c>
      <c r="H1988" s="7">
        <f>(INDEX('Project Pipeline'!$B$8:$B$130,MATCH($B1988,'Project Pipeline'!$A$7:$A$130,0)+6,1)*INDEX('Project Pipeline'!$B$8:$B$130,MATCH($B1988,'Project Pipeline'!$A$7:$A$130,0)+13,1)+INDEX('Project Pipeline'!$B$8:$B$130,MATCH($B1988,'Project Pipeline'!$A$7:$A$130,0)+7,1)*(INDEX('Project Pipeline'!$B$8:$B$130,MATCH($B1988,'Project Pipeline'!$A$7:$A$130,0)+14,1)-INDEX('Project Pipeline'!$B$8:$B$130,MATCH($B1988,'Project Pipeline'!$A$7:$A$130,0)+13,1)))/INDEX('Project Pipeline'!$B$8:$B$130,MATCH($B1988,'Project Pipeline'!$A$7:$A$130,0)+14,1)</f>
        <v>0.74999999999999989</v>
      </c>
      <c r="I1988" s="6">
        <f>INDEX('Project Pipeline'!$B$8:$B$130,MATCH($B1988,'Project Pipeline'!$A$7:$A$130,0)+13,1)</f>
        <v>26.772988721793375</v>
      </c>
      <c r="J1988" s="6">
        <f>INDEX('Project Pipeline'!$B$8:$B$130,MATCH($B1988,'Project Pipeline'!$A$7:$A$130,0)+14,1)</f>
        <v>120</v>
      </c>
    </row>
    <row r="1989" spans="1:10" x14ac:dyDescent="0.2">
      <c r="A1989" s="604">
        <f>A1969+1</f>
        <v>99</v>
      </c>
      <c r="B1989" s="604" t="s">
        <v>15</v>
      </c>
      <c r="C1989" s="2">
        <v>1</v>
      </c>
      <c r="D1989" s="28" t="str">
        <f t="shared" si="274"/>
        <v>099-001</v>
      </c>
      <c r="E1989" s="604">
        <f t="shared" si="279"/>
        <v>51</v>
      </c>
      <c r="F1989" s="32">
        <f>INDEX('Project Pipeline'!$B$8:$B$130,MATCH($B1989,'Project Pipeline'!$A$7:$A$130,0),1)</f>
        <v>15000</v>
      </c>
      <c r="G1989" s="32">
        <f>INDEX('Project Pipeline'!$B$8:$B$130,MATCH($B1989,'Project Pipeline'!$A$7:$A$130,0)+3,1)*12</f>
        <v>6000</v>
      </c>
      <c r="H1989" s="7">
        <f>(INDEX('Project Pipeline'!$B$8:$B$130,MATCH($B1989,'Project Pipeline'!$A$7:$A$130,0)+6,1)*INDEX('Project Pipeline'!$B$8:$B$130,MATCH($B1989,'Project Pipeline'!$A$7:$A$130,0)+13,1)+INDEX('Project Pipeline'!$B$8:$B$130,MATCH($B1989,'Project Pipeline'!$A$7:$A$130,0)+7,1)*(INDEX('Project Pipeline'!$B$8:$B$130,MATCH($B1989,'Project Pipeline'!$A$7:$A$130,0)+14,1)-INDEX('Project Pipeline'!$B$8:$B$130,MATCH($B1989,'Project Pipeline'!$A$7:$A$130,0)+13,1)))/INDEX('Project Pipeline'!$B$8:$B$130,MATCH($B1989,'Project Pipeline'!$A$7:$A$130,0)+14,1)</f>
        <v>0.75</v>
      </c>
      <c r="I1989" s="6">
        <f>INDEX('Project Pipeline'!$B$8:$B$130,MATCH($B1989,'Project Pipeline'!$A$7:$A$130,0)+13,1)</f>
        <v>71.513178015521419</v>
      </c>
      <c r="J1989" s="6">
        <f>INDEX('Project Pipeline'!$B$8:$B$130,MATCH($B1989,'Project Pipeline'!$A$7:$A$130,0)+14,1)</f>
        <v>96</v>
      </c>
    </row>
    <row r="1990" spans="1:10" x14ac:dyDescent="0.2">
      <c r="A1990" s="604">
        <f t="shared" ref="A1990:A2008" si="282">A1970+1</f>
        <v>99</v>
      </c>
      <c r="B1990" s="604" t="s">
        <v>15</v>
      </c>
      <c r="C1990" s="2">
        <f t="shared" ref="C1990:C2008" si="283">C1989+1</f>
        <v>2</v>
      </c>
      <c r="D1990" s="28" t="str">
        <f t="shared" si="274"/>
        <v>099-002</v>
      </c>
      <c r="E1990" s="604">
        <f t="shared" si="279"/>
        <v>55</v>
      </c>
      <c r="F1990" s="32">
        <f>INDEX('Project Pipeline'!$B$8:$B$130,MATCH($B1990,'Project Pipeline'!$A$7:$A$130,0),1)</f>
        <v>15000</v>
      </c>
      <c r="G1990" s="32">
        <f>INDEX('Project Pipeline'!$B$8:$B$130,MATCH($B1990,'Project Pipeline'!$A$7:$A$130,0)+3,1)*12</f>
        <v>6000</v>
      </c>
      <c r="H1990" s="7">
        <f>(INDEX('Project Pipeline'!$B$8:$B$130,MATCH($B1990,'Project Pipeline'!$A$7:$A$130,0)+6,1)*INDEX('Project Pipeline'!$B$8:$B$130,MATCH($B1990,'Project Pipeline'!$A$7:$A$130,0)+13,1)+INDEX('Project Pipeline'!$B$8:$B$130,MATCH($B1990,'Project Pipeline'!$A$7:$A$130,0)+7,1)*(INDEX('Project Pipeline'!$B$8:$B$130,MATCH($B1990,'Project Pipeline'!$A$7:$A$130,0)+14,1)-INDEX('Project Pipeline'!$B$8:$B$130,MATCH($B1990,'Project Pipeline'!$A$7:$A$130,0)+13,1)))/INDEX('Project Pipeline'!$B$8:$B$130,MATCH($B1990,'Project Pipeline'!$A$7:$A$130,0)+14,1)</f>
        <v>0.75</v>
      </c>
      <c r="I1990" s="6">
        <f>INDEX('Project Pipeline'!$B$8:$B$130,MATCH($B1990,'Project Pipeline'!$A$7:$A$130,0)+13,1)</f>
        <v>71.513178015521419</v>
      </c>
      <c r="J1990" s="6">
        <f>INDEX('Project Pipeline'!$B$8:$B$130,MATCH($B1990,'Project Pipeline'!$A$7:$A$130,0)+14,1)</f>
        <v>96</v>
      </c>
    </row>
    <row r="1991" spans="1:10" x14ac:dyDescent="0.2">
      <c r="A1991" s="604">
        <f t="shared" si="282"/>
        <v>99</v>
      </c>
      <c r="B1991" s="604" t="s">
        <v>15</v>
      </c>
      <c r="C1991" s="2">
        <f t="shared" si="283"/>
        <v>3</v>
      </c>
      <c r="D1991" s="28" t="str">
        <f t="shared" si="274"/>
        <v>099-003</v>
      </c>
      <c r="E1991" s="604">
        <f t="shared" si="279"/>
        <v>58</v>
      </c>
      <c r="F1991" s="32">
        <f>INDEX('Project Pipeline'!$B$8:$B$130,MATCH($B1991,'Project Pipeline'!$A$7:$A$130,0),1)</f>
        <v>15000</v>
      </c>
      <c r="G1991" s="32">
        <f>INDEX('Project Pipeline'!$B$8:$B$130,MATCH($B1991,'Project Pipeline'!$A$7:$A$130,0)+3,1)*12</f>
        <v>6000</v>
      </c>
      <c r="H1991" s="7">
        <f>(INDEX('Project Pipeline'!$B$8:$B$130,MATCH($B1991,'Project Pipeline'!$A$7:$A$130,0)+6,1)*INDEX('Project Pipeline'!$B$8:$B$130,MATCH($B1991,'Project Pipeline'!$A$7:$A$130,0)+13,1)+INDEX('Project Pipeline'!$B$8:$B$130,MATCH($B1991,'Project Pipeline'!$A$7:$A$130,0)+7,1)*(INDEX('Project Pipeline'!$B$8:$B$130,MATCH($B1991,'Project Pipeline'!$A$7:$A$130,0)+14,1)-INDEX('Project Pipeline'!$B$8:$B$130,MATCH($B1991,'Project Pipeline'!$A$7:$A$130,0)+13,1)))/INDEX('Project Pipeline'!$B$8:$B$130,MATCH($B1991,'Project Pipeline'!$A$7:$A$130,0)+14,1)</f>
        <v>0.75</v>
      </c>
      <c r="I1991" s="6">
        <f>INDEX('Project Pipeline'!$B$8:$B$130,MATCH($B1991,'Project Pipeline'!$A$7:$A$130,0)+13,1)</f>
        <v>71.513178015521419</v>
      </c>
      <c r="J1991" s="6">
        <f>INDEX('Project Pipeline'!$B$8:$B$130,MATCH($B1991,'Project Pipeline'!$A$7:$A$130,0)+14,1)</f>
        <v>96</v>
      </c>
    </row>
    <row r="1992" spans="1:10" x14ac:dyDescent="0.2">
      <c r="A1992" s="604">
        <f t="shared" si="282"/>
        <v>99</v>
      </c>
      <c r="B1992" s="604" t="s">
        <v>15</v>
      </c>
      <c r="C1992" s="2">
        <f t="shared" si="283"/>
        <v>4</v>
      </c>
      <c r="D1992" s="28" t="str">
        <f t="shared" si="274"/>
        <v>099-004</v>
      </c>
      <c r="E1992" s="604">
        <f t="shared" si="279"/>
        <v>60</v>
      </c>
      <c r="F1992" s="32">
        <f>INDEX('Project Pipeline'!$B$8:$B$130,MATCH($B1992,'Project Pipeline'!$A$7:$A$130,0),1)</f>
        <v>15000</v>
      </c>
      <c r="G1992" s="32">
        <f>INDEX('Project Pipeline'!$B$8:$B$130,MATCH($B1992,'Project Pipeline'!$A$7:$A$130,0)+3,1)*12</f>
        <v>6000</v>
      </c>
      <c r="H1992" s="7">
        <f>(INDEX('Project Pipeline'!$B$8:$B$130,MATCH($B1992,'Project Pipeline'!$A$7:$A$130,0)+6,1)*INDEX('Project Pipeline'!$B$8:$B$130,MATCH($B1992,'Project Pipeline'!$A$7:$A$130,0)+13,1)+INDEX('Project Pipeline'!$B$8:$B$130,MATCH($B1992,'Project Pipeline'!$A$7:$A$130,0)+7,1)*(INDEX('Project Pipeline'!$B$8:$B$130,MATCH($B1992,'Project Pipeline'!$A$7:$A$130,0)+14,1)-INDEX('Project Pipeline'!$B$8:$B$130,MATCH($B1992,'Project Pipeline'!$A$7:$A$130,0)+13,1)))/INDEX('Project Pipeline'!$B$8:$B$130,MATCH($B1992,'Project Pipeline'!$A$7:$A$130,0)+14,1)</f>
        <v>0.75</v>
      </c>
      <c r="I1992" s="6">
        <f>INDEX('Project Pipeline'!$B$8:$B$130,MATCH($B1992,'Project Pipeline'!$A$7:$A$130,0)+13,1)</f>
        <v>71.513178015521419</v>
      </c>
      <c r="J1992" s="6">
        <f>INDEX('Project Pipeline'!$B$8:$B$130,MATCH($B1992,'Project Pipeline'!$A$7:$A$130,0)+14,1)</f>
        <v>96</v>
      </c>
    </row>
    <row r="1993" spans="1:10" x14ac:dyDescent="0.2">
      <c r="A1993" s="604">
        <f t="shared" si="282"/>
        <v>99</v>
      </c>
      <c r="B1993" s="604" t="s">
        <v>463</v>
      </c>
      <c r="C1993" s="2">
        <f t="shared" si="283"/>
        <v>5</v>
      </c>
      <c r="D1993" s="28" t="str">
        <f t="shared" ref="D1993:D2056" si="284">TEXT(A1993,"000")&amp;"-"&amp;TEXT(C1993,"000")</f>
        <v>099-005</v>
      </c>
      <c r="E1993" s="604">
        <f t="shared" si="279"/>
        <v>61</v>
      </c>
      <c r="F1993" s="32">
        <f>INDEX('Project Pipeline'!$B$8:$B$130,MATCH($B1993,'Project Pipeline'!$A$7:$A$130,0),1)</f>
        <v>20000</v>
      </c>
      <c r="G1993" s="32">
        <f>INDEX('Project Pipeline'!$B$8:$B$130,MATCH($B1993,'Project Pipeline'!$A$7:$A$130,0)+3,1)*12</f>
        <v>30000</v>
      </c>
      <c r="H1993" s="7">
        <f>(INDEX('Project Pipeline'!$B$8:$B$130,MATCH($B1993,'Project Pipeline'!$A$7:$A$130,0)+6,1)*INDEX('Project Pipeline'!$B$8:$B$130,MATCH($B1993,'Project Pipeline'!$A$7:$A$130,0)+13,1)+INDEX('Project Pipeline'!$B$8:$B$130,MATCH($B1993,'Project Pipeline'!$A$7:$A$130,0)+7,1)*(INDEX('Project Pipeline'!$B$8:$B$130,MATCH($B1993,'Project Pipeline'!$A$7:$A$130,0)+14,1)-INDEX('Project Pipeline'!$B$8:$B$130,MATCH($B1993,'Project Pipeline'!$A$7:$A$130,0)+13,1)))/INDEX('Project Pipeline'!$B$8:$B$130,MATCH($B1993,'Project Pipeline'!$A$7:$A$130,0)+14,1)</f>
        <v>0.75</v>
      </c>
      <c r="I1993" s="6">
        <f>INDEX('Project Pipeline'!$B$8:$B$130,MATCH($B1993,'Project Pipeline'!$A$7:$A$130,0)+13,1)</f>
        <v>28.691659673197091</v>
      </c>
      <c r="J1993" s="6">
        <f>INDEX('Project Pipeline'!$B$8:$B$130,MATCH($B1993,'Project Pipeline'!$A$7:$A$130,0)+14,1)</f>
        <v>60</v>
      </c>
    </row>
    <row r="1994" spans="1:10" x14ac:dyDescent="0.2">
      <c r="A1994" s="604">
        <f t="shared" si="282"/>
        <v>99</v>
      </c>
      <c r="B1994" s="604" t="s">
        <v>463</v>
      </c>
      <c r="C1994" s="2">
        <f t="shared" si="283"/>
        <v>6</v>
      </c>
      <c r="D1994" s="28" t="str">
        <f t="shared" si="284"/>
        <v>099-006</v>
      </c>
      <c r="E1994" s="604">
        <f t="shared" si="279"/>
        <v>61</v>
      </c>
      <c r="F1994" s="32">
        <f>INDEX('Project Pipeline'!$B$8:$B$130,MATCH($B1994,'Project Pipeline'!$A$7:$A$130,0),1)</f>
        <v>20000</v>
      </c>
      <c r="G1994" s="32">
        <f>INDEX('Project Pipeline'!$B$8:$B$130,MATCH($B1994,'Project Pipeline'!$A$7:$A$130,0)+3,1)*12</f>
        <v>30000</v>
      </c>
      <c r="H1994" s="7">
        <f>(INDEX('Project Pipeline'!$B$8:$B$130,MATCH($B1994,'Project Pipeline'!$A$7:$A$130,0)+6,1)*INDEX('Project Pipeline'!$B$8:$B$130,MATCH($B1994,'Project Pipeline'!$A$7:$A$130,0)+13,1)+INDEX('Project Pipeline'!$B$8:$B$130,MATCH($B1994,'Project Pipeline'!$A$7:$A$130,0)+7,1)*(INDEX('Project Pipeline'!$B$8:$B$130,MATCH($B1994,'Project Pipeline'!$A$7:$A$130,0)+14,1)-INDEX('Project Pipeline'!$B$8:$B$130,MATCH($B1994,'Project Pipeline'!$A$7:$A$130,0)+13,1)))/INDEX('Project Pipeline'!$B$8:$B$130,MATCH($B1994,'Project Pipeline'!$A$7:$A$130,0)+14,1)</f>
        <v>0.75</v>
      </c>
      <c r="I1994" s="6">
        <f>INDEX('Project Pipeline'!$B$8:$B$130,MATCH($B1994,'Project Pipeline'!$A$7:$A$130,0)+13,1)</f>
        <v>28.691659673197091</v>
      </c>
      <c r="J1994" s="6">
        <f>INDEX('Project Pipeline'!$B$8:$B$130,MATCH($B1994,'Project Pipeline'!$A$7:$A$130,0)+14,1)</f>
        <v>60</v>
      </c>
    </row>
    <row r="1995" spans="1:10" x14ac:dyDescent="0.2">
      <c r="A1995" s="604">
        <f t="shared" si="282"/>
        <v>99</v>
      </c>
      <c r="B1995" s="604" t="s">
        <v>463</v>
      </c>
      <c r="C1995" s="2">
        <f t="shared" si="283"/>
        <v>7</v>
      </c>
      <c r="D1995" s="28" t="str">
        <f t="shared" si="284"/>
        <v>099-007</v>
      </c>
      <c r="E1995" s="604">
        <f t="shared" si="279"/>
        <v>62</v>
      </c>
      <c r="F1995" s="32">
        <f>INDEX('Project Pipeline'!$B$8:$B$130,MATCH($B1995,'Project Pipeline'!$A$7:$A$130,0),1)</f>
        <v>20000</v>
      </c>
      <c r="G1995" s="32">
        <f>INDEX('Project Pipeline'!$B$8:$B$130,MATCH($B1995,'Project Pipeline'!$A$7:$A$130,0)+3,1)*12</f>
        <v>30000</v>
      </c>
      <c r="H1995" s="7">
        <f>(INDEX('Project Pipeline'!$B$8:$B$130,MATCH($B1995,'Project Pipeline'!$A$7:$A$130,0)+6,1)*INDEX('Project Pipeline'!$B$8:$B$130,MATCH($B1995,'Project Pipeline'!$A$7:$A$130,0)+13,1)+INDEX('Project Pipeline'!$B$8:$B$130,MATCH($B1995,'Project Pipeline'!$A$7:$A$130,0)+7,1)*(INDEX('Project Pipeline'!$B$8:$B$130,MATCH($B1995,'Project Pipeline'!$A$7:$A$130,0)+14,1)-INDEX('Project Pipeline'!$B$8:$B$130,MATCH($B1995,'Project Pipeline'!$A$7:$A$130,0)+13,1)))/INDEX('Project Pipeline'!$B$8:$B$130,MATCH($B1995,'Project Pipeline'!$A$7:$A$130,0)+14,1)</f>
        <v>0.75</v>
      </c>
      <c r="I1995" s="6">
        <f>INDEX('Project Pipeline'!$B$8:$B$130,MATCH($B1995,'Project Pipeline'!$A$7:$A$130,0)+13,1)</f>
        <v>28.691659673197091</v>
      </c>
      <c r="J1995" s="6">
        <f>INDEX('Project Pipeline'!$B$8:$B$130,MATCH($B1995,'Project Pipeline'!$A$7:$A$130,0)+14,1)</f>
        <v>60</v>
      </c>
    </row>
    <row r="1996" spans="1:10" x14ac:dyDescent="0.2">
      <c r="A1996" s="604">
        <f t="shared" si="282"/>
        <v>99</v>
      </c>
      <c r="B1996" s="604" t="s">
        <v>463</v>
      </c>
      <c r="C1996" s="2">
        <f t="shared" si="283"/>
        <v>8</v>
      </c>
      <c r="D1996" s="28" t="str">
        <f t="shared" si="284"/>
        <v>099-008</v>
      </c>
      <c r="E1996" s="604">
        <f t="shared" si="279"/>
        <v>62</v>
      </c>
      <c r="F1996" s="32">
        <f>INDEX('Project Pipeline'!$B$8:$B$130,MATCH($B1996,'Project Pipeline'!$A$7:$A$130,0),1)</f>
        <v>20000</v>
      </c>
      <c r="G1996" s="32">
        <f>INDEX('Project Pipeline'!$B$8:$B$130,MATCH($B1996,'Project Pipeline'!$A$7:$A$130,0)+3,1)*12</f>
        <v>30000</v>
      </c>
      <c r="H1996" s="7">
        <f>(INDEX('Project Pipeline'!$B$8:$B$130,MATCH($B1996,'Project Pipeline'!$A$7:$A$130,0)+6,1)*INDEX('Project Pipeline'!$B$8:$B$130,MATCH($B1996,'Project Pipeline'!$A$7:$A$130,0)+13,1)+INDEX('Project Pipeline'!$B$8:$B$130,MATCH($B1996,'Project Pipeline'!$A$7:$A$130,0)+7,1)*(INDEX('Project Pipeline'!$B$8:$B$130,MATCH($B1996,'Project Pipeline'!$A$7:$A$130,0)+14,1)-INDEX('Project Pipeline'!$B$8:$B$130,MATCH($B1996,'Project Pipeline'!$A$7:$A$130,0)+13,1)))/INDEX('Project Pipeline'!$B$8:$B$130,MATCH($B1996,'Project Pipeline'!$A$7:$A$130,0)+14,1)</f>
        <v>0.75</v>
      </c>
      <c r="I1996" s="6">
        <f>INDEX('Project Pipeline'!$B$8:$B$130,MATCH($B1996,'Project Pipeline'!$A$7:$A$130,0)+13,1)</f>
        <v>28.691659673197091</v>
      </c>
      <c r="J1996" s="6">
        <f>INDEX('Project Pipeline'!$B$8:$B$130,MATCH($B1996,'Project Pipeline'!$A$7:$A$130,0)+14,1)</f>
        <v>60</v>
      </c>
    </row>
    <row r="1997" spans="1:10" x14ac:dyDescent="0.2">
      <c r="A1997" s="604">
        <f t="shared" si="282"/>
        <v>99</v>
      </c>
      <c r="B1997" s="604" t="s">
        <v>464</v>
      </c>
      <c r="C1997" s="2">
        <f t="shared" si="283"/>
        <v>9</v>
      </c>
      <c r="D1997" s="28" t="str">
        <f t="shared" si="284"/>
        <v>099-009</v>
      </c>
      <c r="E1997" s="604">
        <f t="shared" si="279"/>
        <v>53</v>
      </c>
      <c r="F1997" s="32">
        <f>INDEX('Project Pipeline'!$B$8:$B$130,MATCH($B1997,'Project Pipeline'!$A$7:$A$130,0),1)</f>
        <v>10000</v>
      </c>
      <c r="G1997" s="32">
        <f>INDEX('Project Pipeline'!$B$8:$B$130,MATCH($B1997,'Project Pipeline'!$A$7:$A$130,0)+3,1)*12</f>
        <v>4800</v>
      </c>
      <c r="H1997" s="7">
        <f>(INDEX('Project Pipeline'!$B$8:$B$130,MATCH($B1997,'Project Pipeline'!$A$7:$A$130,0)+6,1)*INDEX('Project Pipeline'!$B$8:$B$130,MATCH($B1997,'Project Pipeline'!$A$7:$A$130,0)+13,1)+INDEX('Project Pipeline'!$B$8:$B$130,MATCH($B1997,'Project Pipeline'!$A$7:$A$130,0)+7,1)*(INDEX('Project Pipeline'!$B$8:$B$130,MATCH($B1997,'Project Pipeline'!$A$7:$A$130,0)+14,1)-INDEX('Project Pipeline'!$B$8:$B$130,MATCH($B1997,'Project Pipeline'!$A$7:$A$130,0)+13,1)))/INDEX('Project Pipeline'!$B$8:$B$130,MATCH($B1997,'Project Pipeline'!$A$7:$A$130,0)+14,1)</f>
        <v>0.75</v>
      </c>
      <c r="I1997" s="6">
        <f>INDEX('Project Pipeline'!$B$8:$B$130,MATCH($B1997,'Project Pipeline'!$A$7:$A$130,0)+13,1)</f>
        <v>57.680135957776329</v>
      </c>
      <c r="J1997" s="6">
        <f>INDEX('Project Pipeline'!$B$8:$B$130,MATCH($B1997,'Project Pipeline'!$A$7:$A$130,0)+14,1)</f>
        <v>60</v>
      </c>
    </row>
    <row r="1998" spans="1:10" x14ac:dyDescent="0.2">
      <c r="A1998" s="604">
        <f t="shared" si="282"/>
        <v>99</v>
      </c>
      <c r="B1998" s="604" t="s">
        <v>464</v>
      </c>
      <c r="C1998" s="2">
        <f t="shared" si="283"/>
        <v>10</v>
      </c>
      <c r="D1998" s="28" t="str">
        <f t="shared" si="284"/>
        <v>099-010</v>
      </c>
      <c r="E1998" s="604">
        <f t="shared" si="279"/>
        <v>56</v>
      </c>
      <c r="F1998" s="32">
        <f>INDEX('Project Pipeline'!$B$8:$B$130,MATCH($B1998,'Project Pipeline'!$A$7:$A$130,0),1)</f>
        <v>10000</v>
      </c>
      <c r="G1998" s="32">
        <f>INDEX('Project Pipeline'!$B$8:$B$130,MATCH($B1998,'Project Pipeline'!$A$7:$A$130,0)+3,1)*12</f>
        <v>4800</v>
      </c>
      <c r="H1998" s="7">
        <f>(INDEX('Project Pipeline'!$B$8:$B$130,MATCH($B1998,'Project Pipeline'!$A$7:$A$130,0)+6,1)*INDEX('Project Pipeline'!$B$8:$B$130,MATCH($B1998,'Project Pipeline'!$A$7:$A$130,0)+13,1)+INDEX('Project Pipeline'!$B$8:$B$130,MATCH($B1998,'Project Pipeline'!$A$7:$A$130,0)+7,1)*(INDEX('Project Pipeline'!$B$8:$B$130,MATCH($B1998,'Project Pipeline'!$A$7:$A$130,0)+14,1)-INDEX('Project Pipeline'!$B$8:$B$130,MATCH($B1998,'Project Pipeline'!$A$7:$A$130,0)+13,1)))/INDEX('Project Pipeline'!$B$8:$B$130,MATCH($B1998,'Project Pipeline'!$A$7:$A$130,0)+14,1)</f>
        <v>0.75</v>
      </c>
      <c r="I1998" s="6">
        <f>INDEX('Project Pipeline'!$B$8:$B$130,MATCH($B1998,'Project Pipeline'!$A$7:$A$130,0)+13,1)</f>
        <v>57.680135957776329</v>
      </c>
      <c r="J1998" s="6">
        <f>INDEX('Project Pipeline'!$B$8:$B$130,MATCH($B1998,'Project Pipeline'!$A$7:$A$130,0)+14,1)</f>
        <v>60</v>
      </c>
    </row>
    <row r="1999" spans="1:10" x14ac:dyDescent="0.2">
      <c r="A1999" s="604">
        <f t="shared" si="282"/>
        <v>99</v>
      </c>
      <c r="B1999" s="604" t="s">
        <v>464</v>
      </c>
      <c r="C1999" s="2">
        <f t="shared" si="283"/>
        <v>11</v>
      </c>
      <c r="D1999" s="28" t="str">
        <f t="shared" si="284"/>
        <v>099-011</v>
      </c>
      <c r="E1999" s="604">
        <f t="shared" si="279"/>
        <v>59</v>
      </c>
      <c r="F1999" s="32">
        <f>INDEX('Project Pipeline'!$B$8:$B$130,MATCH($B1999,'Project Pipeline'!$A$7:$A$130,0),1)</f>
        <v>10000</v>
      </c>
      <c r="G1999" s="32">
        <f>INDEX('Project Pipeline'!$B$8:$B$130,MATCH($B1999,'Project Pipeline'!$A$7:$A$130,0)+3,1)*12</f>
        <v>4800</v>
      </c>
      <c r="H1999" s="7">
        <f>(INDEX('Project Pipeline'!$B$8:$B$130,MATCH($B1999,'Project Pipeline'!$A$7:$A$130,0)+6,1)*INDEX('Project Pipeline'!$B$8:$B$130,MATCH($B1999,'Project Pipeline'!$A$7:$A$130,0)+13,1)+INDEX('Project Pipeline'!$B$8:$B$130,MATCH($B1999,'Project Pipeline'!$A$7:$A$130,0)+7,1)*(INDEX('Project Pipeline'!$B$8:$B$130,MATCH($B1999,'Project Pipeline'!$A$7:$A$130,0)+14,1)-INDEX('Project Pipeline'!$B$8:$B$130,MATCH($B1999,'Project Pipeline'!$A$7:$A$130,0)+13,1)))/INDEX('Project Pipeline'!$B$8:$B$130,MATCH($B1999,'Project Pipeline'!$A$7:$A$130,0)+14,1)</f>
        <v>0.75</v>
      </c>
      <c r="I1999" s="6">
        <f>INDEX('Project Pipeline'!$B$8:$B$130,MATCH($B1999,'Project Pipeline'!$A$7:$A$130,0)+13,1)</f>
        <v>57.680135957776329</v>
      </c>
      <c r="J1999" s="6">
        <f>INDEX('Project Pipeline'!$B$8:$B$130,MATCH($B1999,'Project Pipeline'!$A$7:$A$130,0)+14,1)</f>
        <v>60</v>
      </c>
    </row>
    <row r="2000" spans="1:10" x14ac:dyDescent="0.2">
      <c r="A2000" s="604">
        <f t="shared" si="282"/>
        <v>99</v>
      </c>
      <c r="B2000" s="604" t="s">
        <v>464</v>
      </c>
      <c r="C2000" s="2">
        <f t="shared" si="283"/>
        <v>12</v>
      </c>
      <c r="D2000" s="28" t="str">
        <f t="shared" si="284"/>
        <v>099-012</v>
      </c>
      <c r="E2000" s="604">
        <f t="shared" si="279"/>
        <v>62</v>
      </c>
      <c r="F2000" s="32">
        <f>INDEX('Project Pipeline'!$B$8:$B$130,MATCH($B2000,'Project Pipeline'!$A$7:$A$130,0),1)</f>
        <v>10000</v>
      </c>
      <c r="G2000" s="32">
        <f>INDEX('Project Pipeline'!$B$8:$B$130,MATCH($B2000,'Project Pipeline'!$A$7:$A$130,0)+3,1)*12</f>
        <v>4800</v>
      </c>
      <c r="H2000" s="7">
        <f>(INDEX('Project Pipeline'!$B$8:$B$130,MATCH($B2000,'Project Pipeline'!$A$7:$A$130,0)+6,1)*INDEX('Project Pipeline'!$B$8:$B$130,MATCH($B2000,'Project Pipeline'!$A$7:$A$130,0)+13,1)+INDEX('Project Pipeline'!$B$8:$B$130,MATCH($B2000,'Project Pipeline'!$A$7:$A$130,0)+7,1)*(INDEX('Project Pipeline'!$B$8:$B$130,MATCH($B2000,'Project Pipeline'!$A$7:$A$130,0)+14,1)-INDEX('Project Pipeline'!$B$8:$B$130,MATCH($B2000,'Project Pipeline'!$A$7:$A$130,0)+13,1)))/INDEX('Project Pipeline'!$B$8:$B$130,MATCH($B2000,'Project Pipeline'!$A$7:$A$130,0)+14,1)</f>
        <v>0.75</v>
      </c>
      <c r="I2000" s="6">
        <f>INDEX('Project Pipeline'!$B$8:$B$130,MATCH($B2000,'Project Pipeline'!$A$7:$A$130,0)+13,1)</f>
        <v>57.680135957776329</v>
      </c>
      <c r="J2000" s="6">
        <f>INDEX('Project Pipeline'!$B$8:$B$130,MATCH($B2000,'Project Pipeline'!$A$7:$A$130,0)+14,1)</f>
        <v>60</v>
      </c>
    </row>
    <row r="2001" spans="1:10" x14ac:dyDescent="0.2">
      <c r="A2001" s="604">
        <f t="shared" si="282"/>
        <v>99</v>
      </c>
      <c r="B2001" s="604" t="s">
        <v>14</v>
      </c>
      <c r="C2001" s="2">
        <f t="shared" si="283"/>
        <v>13</v>
      </c>
      <c r="D2001" s="28" t="str">
        <f t="shared" si="284"/>
        <v>099-013</v>
      </c>
      <c r="E2001" s="604">
        <f t="shared" si="279"/>
        <v>53</v>
      </c>
      <c r="F2001" s="32">
        <f>INDEX('Project Pipeline'!$B$8:$B$130,MATCH($B2001,'Project Pipeline'!$A$7:$A$130,0),1)</f>
        <v>2000</v>
      </c>
      <c r="G2001" s="32">
        <f>INDEX('Project Pipeline'!$B$8:$B$130,MATCH($B2001,'Project Pipeline'!$A$7:$A$130,0)+3,1)*12</f>
        <v>2400</v>
      </c>
      <c r="H2001" s="7">
        <f>(INDEX('Project Pipeline'!$B$8:$B$130,MATCH($B2001,'Project Pipeline'!$A$7:$A$130,0)+6,1)*INDEX('Project Pipeline'!$B$8:$B$130,MATCH($B2001,'Project Pipeline'!$A$7:$A$130,0)+13,1)+INDEX('Project Pipeline'!$B$8:$B$130,MATCH($B2001,'Project Pipeline'!$A$7:$A$130,0)+7,1)*(INDEX('Project Pipeline'!$B$8:$B$130,MATCH($B2001,'Project Pipeline'!$A$7:$A$130,0)+14,1)-INDEX('Project Pipeline'!$B$8:$B$130,MATCH($B2001,'Project Pipeline'!$A$7:$A$130,0)+13,1)))/INDEX('Project Pipeline'!$B$8:$B$130,MATCH($B2001,'Project Pipeline'!$A$7:$A$130,0)+14,1)</f>
        <v>0.75</v>
      </c>
      <c r="I2001" s="6">
        <f>INDEX('Project Pipeline'!$B$8:$B$130,MATCH($B2001,'Project Pipeline'!$A$7:$A$130,0)+13,1)</f>
        <v>21.124739598583997</v>
      </c>
      <c r="J2001" s="6">
        <f>INDEX('Project Pipeline'!$B$8:$B$130,MATCH($B2001,'Project Pipeline'!$A$7:$A$130,0)+14,1)</f>
        <v>60</v>
      </c>
    </row>
    <row r="2002" spans="1:10" x14ac:dyDescent="0.2">
      <c r="A2002" s="604">
        <f t="shared" si="282"/>
        <v>99</v>
      </c>
      <c r="B2002" s="604" t="s">
        <v>14</v>
      </c>
      <c r="C2002" s="2">
        <f t="shared" si="283"/>
        <v>14</v>
      </c>
      <c r="D2002" s="28" t="str">
        <f t="shared" si="284"/>
        <v>099-014</v>
      </c>
      <c r="E2002" s="604">
        <f t="shared" si="279"/>
        <v>55</v>
      </c>
      <c r="F2002" s="32">
        <f>INDEX('Project Pipeline'!$B$8:$B$130,MATCH($B2002,'Project Pipeline'!$A$7:$A$130,0),1)</f>
        <v>2000</v>
      </c>
      <c r="G2002" s="32">
        <f>INDEX('Project Pipeline'!$B$8:$B$130,MATCH($B2002,'Project Pipeline'!$A$7:$A$130,0)+3,1)*12</f>
        <v>2400</v>
      </c>
      <c r="H2002" s="7">
        <f>(INDEX('Project Pipeline'!$B$8:$B$130,MATCH($B2002,'Project Pipeline'!$A$7:$A$130,0)+6,1)*INDEX('Project Pipeline'!$B$8:$B$130,MATCH($B2002,'Project Pipeline'!$A$7:$A$130,0)+13,1)+INDEX('Project Pipeline'!$B$8:$B$130,MATCH($B2002,'Project Pipeline'!$A$7:$A$130,0)+7,1)*(INDEX('Project Pipeline'!$B$8:$B$130,MATCH($B2002,'Project Pipeline'!$A$7:$A$130,0)+14,1)-INDEX('Project Pipeline'!$B$8:$B$130,MATCH($B2002,'Project Pipeline'!$A$7:$A$130,0)+13,1)))/INDEX('Project Pipeline'!$B$8:$B$130,MATCH($B2002,'Project Pipeline'!$A$7:$A$130,0)+14,1)</f>
        <v>0.75</v>
      </c>
      <c r="I2002" s="6">
        <f>INDEX('Project Pipeline'!$B$8:$B$130,MATCH($B2002,'Project Pipeline'!$A$7:$A$130,0)+13,1)</f>
        <v>21.124739598583997</v>
      </c>
      <c r="J2002" s="6">
        <f>INDEX('Project Pipeline'!$B$8:$B$130,MATCH($B2002,'Project Pipeline'!$A$7:$A$130,0)+14,1)</f>
        <v>60</v>
      </c>
    </row>
    <row r="2003" spans="1:10" x14ac:dyDescent="0.2">
      <c r="A2003" s="604">
        <f t="shared" si="282"/>
        <v>99</v>
      </c>
      <c r="B2003" s="604" t="s">
        <v>14</v>
      </c>
      <c r="C2003" s="2">
        <f t="shared" si="283"/>
        <v>15</v>
      </c>
      <c r="D2003" s="28" t="str">
        <f t="shared" si="284"/>
        <v>099-015</v>
      </c>
      <c r="E2003" s="604">
        <f t="shared" si="279"/>
        <v>57</v>
      </c>
      <c r="F2003" s="32">
        <f>INDEX('Project Pipeline'!$B$8:$B$130,MATCH($B2003,'Project Pipeline'!$A$7:$A$130,0),1)</f>
        <v>2000</v>
      </c>
      <c r="G2003" s="32">
        <f>INDEX('Project Pipeline'!$B$8:$B$130,MATCH($B2003,'Project Pipeline'!$A$7:$A$130,0)+3,1)*12</f>
        <v>2400</v>
      </c>
      <c r="H2003" s="7">
        <f>(INDEX('Project Pipeline'!$B$8:$B$130,MATCH($B2003,'Project Pipeline'!$A$7:$A$130,0)+6,1)*INDEX('Project Pipeline'!$B$8:$B$130,MATCH($B2003,'Project Pipeline'!$A$7:$A$130,0)+13,1)+INDEX('Project Pipeline'!$B$8:$B$130,MATCH($B2003,'Project Pipeline'!$A$7:$A$130,0)+7,1)*(INDEX('Project Pipeline'!$B$8:$B$130,MATCH($B2003,'Project Pipeline'!$A$7:$A$130,0)+14,1)-INDEX('Project Pipeline'!$B$8:$B$130,MATCH($B2003,'Project Pipeline'!$A$7:$A$130,0)+13,1)))/INDEX('Project Pipeline'!$B$8:$B$130,MATCH($B2003,'Project Pipeline'!$A$7:$A$130,0)+14,1)</f>
        <v>0.75</v>
      </c>
      <c r="I2003" s="6">
        <f>INDEX('Project Pipeline'!$B$8:$B$130,MATCH($B2003,'Project Pipeline'!$A$7:$A$130,0)+13,1)</f>
        <v>21.124739598583997</v>
      </c>
      <c r="J2003" s="6">
        <f>INDEX('Project Pipeline'!$B$8:$B$130,MATCH($B2003,'Project Pipeline'!$A$7:$A$130,0)+14,1)</f>
        <v>60</v>
      </c>
    </row>
    <row r="2004" spans="1:10" x14ac:dyDescent="0.2">
      <c r="A2004" s="604">
        <f t="shared" si="282"/>
        <v>99</v>
      </c>
      <c r="B2004" s="604" t="s">
        <v>14</v>
      </c>
      <c r="C2004" s="2">
        <f t="shared" si="283"/>
        <v>16</v>
      </c>
      <c r="D2004" s="28" t="str">
        <f t="shared" si="284"/>
        <v>099-016</v>
      </c>
      <c r="E2004" s="604">
        <f t="shared" si="279"/>
        <v>59</v>
      </c>
      <c r="F2004" s="32">
        <f>INDEX('Project Pipeline'!$B$8:$B$130,MATCH($B2004,'Project Pipeline'!$A$7:$A$130,0),1)</f>
        <v>2000</v>
      </c>
      <c r="G2004" s="32">
        <f>INDEX('Project Pipeline'!$B$8:$B$130,MATCH($B2004,'Project Pipeline'!$A$7:$A$130,0)+3,1)*12</f>
        <v>2400</v>
      </c>
      <c r="H2004" s="7">
        <f>(INDEX('Project Pipeline'!$B$8:$B$130,MATCH($B2004,'Project Pipeline'!$A$7:$A$130,0)+6,1)*INDEX('Project Pipeline'!$B$8:$B$130,MATCH($B2004,'Project Pipeline'!$A$7:$A$130,0)+13,1)+INDEX('Project Pipeline'!$B$8:$B$130,MATCH($B2004,'Project Pipeline'!$A$7:$A$130,0)+7,1)*(INDEX('Project Pipeline'!$B$8:$B$130,MATCH($B2004,'Project Pipeline'!$A$7:$A$130,0)+14,1)-INDEX('Project Pipeline'!$B$8:$B$130,MATCH($B2004,'Project Pipeline'!$A$7:$A$130,0)+13,1)))/INDEX('Project Pipeline'!$B$8:$B$130,MATCH($B2004,'Project Pipeline'!$A$7:$A$130,0)+14,1)</f>
        <v>0.75</v>
      </c>
      <c r="I2004" s="6">
        <f>INDEX('Project Pipeline'!$B$8:$B$130,MATCH($B2004,'Project Pipeline'!$A$7:$A$130,0)+13,1)</f>
        <v>21.124739598583997</v>
      </c>
      <c r="J2004" s="6">
        <f>INDEX('Project Pipeline'!$B$8:$B$130,MATCH($B2004,'Project Pipeline'!$A$7:$A$130,0)+14,1)</f>
        <v>60</v>
      </c>
    </row>
    <row r="2005" spans="1:10" x14ac:dyDescent="0.2">
      <c r="A2005" s="604">
        <f t="shared" si="282"/>
        <v>99</v>
      </c>
      <c r="B2005" s="604" t="s">
        <v>14</v>
      </c>
      <c r="C2005" s="2">
        <f t="shared" si="283"/>
        <v>17</v>
      </c>
      <c r="D2005" s="28" t="str">
        <f t="shared" si="284"/>
        <v>099-017</v>
      </c>
      <c r="E2005" s="604">
        <f t="shared" si="279"/>
        <v>61</v>
      </c>
      <c r="F2005" s="32">
        <f>INDEX('Project Pipeline'!$B$8:$B$130,MATCH($B2005,'Project Pipeline'!$A$7:$A$130,0),1)</f>
        <v>2000</v>
      </c>
      <c r="G2005" s="32">
        <f>INDEX('Project Pipeline'!$B$8:$B$130,MATCH($B2005,'Project Pipeline'!$A$7:$A$130,0)+3,1)*12</f>
        <v>2400</v>
      </c>
      <c r="H2005" s="7">
        <f>(INDEX('Project Pipeline'!$B$8:$B$130,MATCH($B2005,'Project Pipeline'!$A$7:$A$130,0)+6,1)*INDEX('Project Pipeline'!$B$8:$B$130,MATCH($B2005,'Project Pipeline'!$A$7:$A$130,0)+13,1)+INDEX('Project Pipeline'!$B$8:$B$130,MATCH($B2005,'Project Pipeline'!$A$7:$A$130,0)+7,1)*(INDEX('Project Pipeline'!$B$8:$B$130,MATCH($B2005,'Project Pipeline'!$A$7:$A$130,0)+14,1)-INDEX('Project Pipeline'!$B$8:$B$130,MATCH($B2005,'Project Pipeline'!$A$7:$A$130,0)+13,1)))/INDEX('Project Pipeline'!$B$8:$B$130,MATCH($B2005,'Project Pipeline'!$A$7:$A$130,0)+14,1)</f>
        <v>0.75</v>
      </c>
      <c r="I2005" s="6">
        <f>INDEX('Project Pipeline'!$B$8:$B$130,MATCH($B2005,'Project Pipeline'!$A$7:$A$130,0)+13,1)</f>
        <v>21.124739598583997</v>
      </c>
      <c r="J2005" s="6">
        <f>INDEX('Project Pipeline'!$B$8:$B$130,MATCH($B2005,'Project Pipeline'!$A$7:$A$130,0)+14,1)</f>
        <v>60</v>
      </c>
    </row>
    <row r="2006" spans="1:10" x14ac:dyDescent="0.2">
      <c r="A2006" s="604">
        <f t="shared" si="282"/>
        <v>99</v>
      </c>
      <c r="B2006" s="604" t="s">
        <v>14</v>
      </c>
      <c r="C2006" s="2">
        <f t="shared" si="283"/>
        <v>18</v>
      </c>
      <c r="D2006" s="28" t="str">
        <f t="shared" si="284"/>
        <v>099-018</v>
      </c>
      <c r="E2006" s="604">
        <f t="shared" si="279"/>
        <v>63</v>
      </c>
      <c r="F2006" s="32">
        <f>INDEX('Project Pipeline'!$B$8:$B$130,MATCH($B2006,'Project Pipeline'!$A$7:$A$130,0),1)</f>
        <v>2000</v>
      </c>
      <c r="G2006" s="32">
        <f>INDEX('Project Pipeline'!$B$8:$B$130,MATCH($B2006,'Project Pipeline'!$A$7:$A$130,0)+3,1)*12</f>
        <v>2400</v>
      </c>
      <c r="H2006" s="7">
        <f>(INDEX('Project Pipeline'!$B$8:$B$130,MATCH($B2006,'Project Pipeline'!$A$7:$A$130,0)+6,1)*INDEX('Project Pipeline'!$B$8:$B$130,MATCH($B2006,'Project Pipeline'!$A$7:$A$130,0)+13,1)+INDEX('Project Pipeline'!$B$8:$B$130,MATCH($B2006,'Project Pipeline'!$A$7:$A$130,0)+7,1)*(INDEX('Project Pipeline'!$B$8:$B$130,MATCH($B2006,'Project Pipeline'!$A$7:$A$130,0)+14,1)-INDEX('Project Pipeline'!$B$8:$B$130,MATCH($B2006,'Project Pipeline'!$A$7:$A$130,0)+13,1)))/INDEX('Project Pipeline'!$B$8:$B$130,MATCH($B2006,'Project Pipeline'!$A$7:$A$130,0)+14,1)</f>
        <v>0.75</v>
      </c>
      <c r="I2006" s="6">
        <f>INDEX('Project Pipeline'!$B$8:$B$130,MATCH($B2006,'Project Pipeline'!$A$7:$A$130,0)+13,1)</f>
        <v>21.124739598583997</v>
      </c>
      <c r="J2006" s="6">
        <f>INDEX('Project Pipeline'!$B$8:$B$130,MATCH($B2006,'Project Pipeline'!$A$7:$A$130,0)+14,1)</f>
        <v>60</v>
      </c>
    </row>
    <row r="2007" spans="1:10" x14ac:dyDescent="0.2">
      <c r="A2007" s="604">
        <f t="shared" si="282"/>
        <v>99</v>
      </c>
      <c r="B2007" s="604" t="s">
        <v>41</v>
      </c>
      <c r="C2007" s="2">
        <f t="shared" si="283"/>
        <v>19</v>
      </c>
      <c r="D2007" s="28" t="str">
        <f t="shared" si="284"/>
        <v>099-019</v>
      </c>
      <c r="E2007" s="604">
        <f t="shared" si="279"/>
        <v>57</v>
      </c>
      <c r="F2007" s="32">
        <f>INDEX('Project Pipeline'!$B$8:$B$130,MATCH($B2007,'Project Pipeline'!$A$7:$A$130,0),1)</f>
        <v>25000</v>
      </c>
      <c r="G2007" s="32">
        <f>INDEX('Project Pipeline'!$B$8:$B$130,MATCH($B2007,'Project Pipeline'!$A$7:$A$130,0)+3,1)*12</f>
        <v>24000</v>
      </c>
      <c r="H2007" s="7">
        <f>(INDEX('Project Pipeline'!$B$8:$B$130,MATCH($B2007,'Project Pipeline'!$A$7:$A$130,0)+6,1)*INDEX('Project Pipeline'!$B$8:$B$130,MATCH($B2007,'Project Pipeline'!$A$7:$A$130,0)+13,1)+INDEX('Project Pipeline'!$B$8:$B$130,MATCH($B2007,'Project Pipeline'!$A$7:$A$130,0)+7,1)*(INDEX('Project Pipeline'!$B$8:$B$130,MATCH($B2007,'Project Pipeline'!$A$7:$A$130,0)+14,1)-INDEX('Project Pipeline'!$B$8:$B$130,MATCH($B2007,'Project Pipeline'!$A$7:$A$130,0)+13,1)))/INDEX('Project Pipeline'!$B$8:$B$130,MATCH($B2007,'Project Pipeline'!$A$7:$A$130,0)+14,1)</f>
        <v>0.74999999999999989</v>
      </c>
      <c r="I2007" s="6">
        <f>INDEX('Project Pipeline'!$B$8:$B$130,MATCH($B2007,'Project Pipeline'!$A$7:$A$130,0)+13,1)</f>
        <v>26.772988721793375</v>
      </c>
      <c r="J2007" s="6">
        <f>INDEX('Project Pipeline'!$B$8:$B$130,MATCH($B2007,'Project Pipeline'!$A$7:$A$130,0)+14,1)</f>
        <v>120</v>
      </c>
    </row>
    <row r="2008" spans="1:10" x14ac:dyDescent="0.2">
      <c r="A2008" s="604">
        <f t="shared" si="282"/>
        <v>99</v>
      </c>
      <c r="B2008" s="604" t="s">
        <v>41</v>
      </c>
      <c r="C2008" s="2">
        <f t="shared" si="283"/>
        <v>20</v>
      </c>
      <c r="D2008" s="28" t="str">
        <f t="shared" si="284"/>
        <v>099-020</v>
      </c>
      <c r="E2008" s="604">
        <f t="shared" si="279"/>
        <v>63</v>
      </c>
      <c r="F2008" s="32">
        <f>INDEX('Project Pipeline'!$B$8:$B$130,MATCH($B2008,'Project Pipeline'!$A$7:$A$130,0),1)</f>
        <v>25000</v>
      </c>
      <c r="G2008" s="32">
        <f>INDEX('Project Pipeline'!$B$8:$B$130,MATCH($B2008,'Project Pipeline'!$A$7:$A$130,0)+3,1)*12</f>
        <v>24000</v>
      </c>
      <c r="H2008" s="7">
        <f>(INDEX('Project Pipeline'!$B$8:$B$130,MATCH($B2008,'Project Pipeline'!$A$7:$A$130,0)+6,1)*INDEX('Project Pipeline'!$B$8:$B$130,MATCH($B2008,'Project Pipeline'!$A$7:$A$130,0)+13,1)+INDEX('Project Pipeline'!$B$8:$B$130,MATCH($B2008,'Project Pipeline'!$A$7:$A$130,0)+7,1)*(INDEX('Project Pipeline'!$B$8:$B$130,MATCH($B2008,'Project Pipeline'!$A$7:$A$130,0)+14,1)-INDEX('Project Pipeline'!$B$8:$B$130,MATCH($B2008,'Project Pipeline'!$A$7:$A$130,0)+13,1)))/INDEX('Project Pipeline'!$B$8:$B$130,MATCH($B2008,'Project Pipeline'!$A$7:$A$130,0)+14,1)</f>
        <v>0.74999999999999989</v>
      </c>
      <c r="I2008" s="6">
        <f>INDEX('Project Pipeline'!$B$8:$B$130,MATCH($B2008,'Project Pipeline'!$A$7:$A$130,0)+13,1)</f>
        <v>26.772988721793375</v>
      </c>
      <c r="J2008" s="6">
        <f>INDEX('Project Pipeline'!$B$8:$B$130,MATCH($B2008,'Project Pipeline'!$A$7:$A$130,0)+14,1)</f>
        <v>120</v>
      </c>
    </row>
    <row r="2009" spans="1:10" x14ac:dyDescent="0.2">
      <c r="A2009" s="604">
        <f>A1989+1</f>
        <v>100</v>
      </c>
      <c r="B2009" s="604" t="s">
        <v>15</v>
      </c>
      <c r="C2009" s="2">
        <v>1</v>
      </c>
      <c r="D2009" s="28" t="str">
        <f t="shared" si="284"/>
        <v>100-001</v>
      </c>
      <c r="E2009" s="604">
        <f t="shared" ref="E2009:E2029" si="285">E1989+1</f>
        <v>52</v>
      </c>
      <c r="F2009" s="32">
        <f>INDEX('Project Pipeline'!$B$8:$B$130,MATCH($B2009,'Project Pipeline'!$A$7:$A$130,0),1)</f>
        <v>15000</v>
      </c>
      <c r="G2009" s="32">
        <f>INDEX('Project Pipeline'!$B$8:$B$130,MATCH($B2009,'Project Pipeline'!$A$7:$A$130,0)+3,1)*12</f>
        <v>6000</v>
      </c>
      <c r="H2009" s="7">
        <f>(INDEX('Project Pipeline'!$B$8:$B$130,MATCH($B2009,'Project Pipeline'!$A$7:$A$130,0)+6,1)*INDEX('Project Pipeline'!$B$8:$B$130,MATCH($B2009,'Project Pipeline'!$A$7:$A$130,0)+13,1)+INDEX('Project Pipeline'!$B$8:$B$130,MATCH($B2009,'Project Pipeline'!$A$7:$A$130,0)+7,1)*(INDEX('Project Pipeline'!$B$8:$B$130,MATCH($B2009,'Project Pipeline'!$A$7:$A$130,0)+14,1)-INDEX('Project Pipeline'!$B$8:$B$130,MATCH($B2009,'Project Pipeline'!$A$7:$A$130,0)+13,1)))/INDEX('Project Pipeline'!$B$8:$B$130,MATCH($B2009,'Project Pipeline'!$A$7:$A$130,0)+14,1)</f>
        <v>0.75</v>
      </c>
      <c r="I2009" s="6">
        <f>INDEX('Project Pipeline'!$B$8:$B$130,MATCH($B2009,'Project Pipeline'!$A$7:$A$130,0)+13,1)</f>
        <v>71.513178015521419</v>
      </c>
      <c r="J2009" s="6">
        <f>INDEX('Project Pipeline'!$B$8:$B$130,MATCH($B2009,'Project Pipeline'!$A$7:$A$130,0)+14,1)</f>
        <v>96</v>
      </c>
    </row>
    <row r="2010" spans="1:10" x14ac:dyDescent="0.2">
      <c r="A2010" s="604">
        <f t="shared" ref="A2010:A2028" si="286">A1990+1</f>
        <v>100</v>
      </c>
      <c r="B2010" s="604" t="s">
        <v>15</v>
      </c>
      <c r="C2010" s="2">
        <f t="shared" ref="C2010:C2028" si="287">C2009+1</f>
        <v>2</v>
      </c>
      <c r="D2010" s="28" t="str">
        <f t="shared" si="284"/>
        <v>100-002</v>
      </c>
      <c r="E2010" s="604">
        <f t="shared" si="285"/>
        <v>56</v>
      </c>
      <c r="F2010" s="32">
        <f>INDEX('Project Pipeline'!$B$8:$B$130,MATCH($B2010,'Project Pipeline'!$A$7:$A$130,0),1)</f>
        <v>15000</v>
      </c>
      <c r="G2010" s="32">
        <f>INDEX('Project Pipeline'!$B$8:$B$130,MATCH($B2010,'Project Pipeline'!$A$7:$A$130,0)+3,1)*12</f>
        <v>6000</v>
      </c>
      <c r="H2010" s="7">
        <f>(INDEX('Project Pipeline'!$B$8:$B$130,MATCH($B2010,'Project Pipeline'!$A$7:$A$130,0)+6,1)*INDEX('Project Pipeline'!$B$8:$B$130,MATCH($B2010,'Project Pipeline'!$A$7:$A$130,0)+13,1)+INDEX('Project Pipeline'!$B$8:$B$130,MATCH($B2010,'Project Pipeline'!$A$7:$A$130,0)+7,1)*(INDEX('Project Pipeline'!$B$8:$B$130,MATCH($B2010,'Project Pipeline'!$A$7:$A$130,0)+14,1)-INDEX('Project Pipeline'!$B$8:$B$130,MATCH($B2010,'Project Pipeline'!$A$7:$A$130,0)+13,1)))/INDEX('Project Pipeline'!$B$8:$B$130,MATCH($B2010,'Project Pipeline'!$A$7:$A$130,0)+14,1)</f>
        <v>0.75</v>
      </c>
      <c r="I2010" s="6">
        <f>INDEX('Project Pipeline'!$B$8:$B$130,MATCH($B2010,'Project Pipeline'!$A$7:$A$130,0)+13,1)</f>
        <v>71.513178015521419</v>
      </c>
      <c r="J2010" s="6">
        <f>INDEX('Project Pipeline'!$B$8:$B$130,MATCH($B2010,'Project Pipeline'!$A$7:$A$130,0)+14,1)</f>
        <v>96</v>
      </c>
    </row>
    <row r="2011" spans="1:10" x14ac:dyDescent="0.2">
      <c r="A2011" s="604">
        <f t="shared" si="286"/>
        <v>100</v>
      </c>
      <c r="B2011" s="604" t="s">
        <v>15</v>
      </c>
      <c r="C2011" s="2">
        <f t="shared" si="287"/>
        <v>3</v>
      </c>
      <c r="D2011" s="28" t="str">
        <f t="shared" si="284"/>
        <v>100-003</v>
      </c>
      <c r="E2011" s="604">
        <f t="shared" si="285"/>
        <v>59</v>
      </c>
      <c r="F2011" s="32">
        <f>INDEX('Project Pipeline'!$B$8:$B$130,MATCH($B2011,'Project Pipeline'!$A$7:$A$130,0),1)</f>
        <v>15000</v>
      </c>
      <c r="G2011" s="32">
        <f>INDEX('Project Pipeline'!$B$8:$B$130,MATCH($B2011,'Project Pipeline'!$A$7:$A$130,0)+3,1)*12</f>
        <v>6000</v>
      </c>
      <c r="H2011" s="7">
        <f>(INDEX('Project Pipeline'!$B$8:$B$130,MATCH($B2011,'Project Pipeline'!$A$7:$A$130,0)+6,1)*INDEX('Project Pipeline'!$B$8:$B$130,MATCH($B2011,'Project Pipeline'!$A$7:$A$130,0)+13,1)+INDEX('Project Pipeline'!$B$8:$B$130,MATCH($B2011,'Project Pipeline'!$A$7:$A$130,0)+7,1)*(INDEX('Project Pipeline'!$B$8:$B$130,MATCH($B2011,'Project Pipeline'!$A$7:$A$130,0)+14,1)-INDEX('Project Pipeline'!$B$8:$B$130,MATCH($B2011,'Project Pipeline'!$A$7:$A$130,0)+13,1)))/INDEX('Project Pipeline'!$B$8:$B$130,MATCH($B2011,'Project Pipeline'!$A$7:$A$130,0)+14,1)</f>
        <v>0.75</v>
      </c>
      <c r="I2011" s="6">
        <f>INDEX('Project Pipeline'!$B$8:$B$130,MATCH($B2011,'Project Pipeline'!$A$7:$A$130,0)+13,1)</f>
        <v>71.513178015521419</v>
      </c>
      <c r="J2011" s="6">
        <f>INDEX('Project Pipeline'!$B$8:$B$130,MATCH($B2011,'Project Pipeline'!$A$7:$A$130,0)+14,1)</f>
        <v>96</v>
      </c>
    </row>
    <row r="2012" spans="1:10" x14ac:dyDescent="0.2">
      <c r="A2012" s="604">
        <f t="shared" si="286"/>
        <v>100</v>
      </c>
      <c r="B2012" s="604" t="s">
        <v>15</v>
      </c>
      <c r="C2012" s="2">
        <f t="shared" si="287"/>
        <v>4</v>
      </c>
      <c r="D2012" s="28" t="str">
        <f t="shared" si="284"/>
        <v>100-004</v>
      </c>
      <c r="E2012" s="604">
        <f t="shared" si="285"/>
        <v>61</v>
      </c>
      <c r="F2012" s="32">
        <f>INDEX('Project Pipeline'!$B$8:$B$130,MATCH($B2012,'Project Pipeline'!$A$7:$A$130,0),1)</f>
        <v>15000</v>
      </c>
      <c r="G2012" s="32">
        <f>INDEX('Project Pipeline'!$B$8:$B$130,MATCH($B2012,'Project Pipeline'!$A$7:$A$130,0)+3,1)*12</f>
        <v>6000</v>
      </c>
      <c r="H2012" s="7">
        <f>(INDEX('Project Pipeline'!$B$8:$B$130,MATCH($B2012,'Project Pipeline'!$A$7:$A$130,0)+6,1)*INDEX('Project Pipeline'!$B$8:$B$130,MATCH($B2012,'Project Pipeline'!$A$7:$A$130,0)+13,1)+INDEX('Project Pipeline'!$B$8:$B$130,MATCH($B2012,'Project Pipeline'!$A$7:$A$130,0)+7,1)*(INDEX('Project Pipeline'!$B$8:$B$130,MATCH($B2012,'Project Pipeline'!$A$7:$A$130,0)+14,1)-INDEX('Project Pipeline'!$B$8:$B$130,MATCH($B2012,'Project Pipeline'!$A$7:$A$130,0)+13,1)))/INDEX('Project Pipeline'!$B$8:$B$130,MATCH($B2012,'Project Pipeline'!$A$7:$A$130,0)+14,1)</f>
        <v>0.75</v>
      </c>
      <c r="I2012" s="6">
        <f>INDEX('Project Pipeline'!$B$8:$B$130,MATCH($B2012,'Project Pipeline'!$A$7:$A$130,0)+13,1)</f>
        <v>71.513178015521419</v>
      </c>
      <c r="J2012" s="6">
        <f>INDEX('Project Pipeline'!$B$8:$B$130,MATCH($B2012,'Project Pipeline'!$A$7:$A$130,0)+14,1)</f>
        <v>96</v>
      </c>
    </row>
    <row r="2013" spans="1:10" x14ac:dyDescent="0.2">
      <c r="A2013" s="604">
        <f t="shared" si="286"/>
        <v>100</v>
      </c>
      <c r="B2013" s="604" t="s">
        <v>463</v>
      </c>
      <c r="C2013" s="2">
        <f t="shared" si="287"/>
        <v>5</v>
      </c>
      <c r="D2013" s="28" t="str">
        <f t="shared" si="284"/>
        <v>100-005</v>
      </c>
      <c r="E2013" s="604">
        <f t="shared" si="285"/>
        <v>62</v>
      </c>
      <c r="F2013" s="32">
        <f>INDEX('Project Pipeline'!$B$8:$B$130,MATCH($B2013,'Project Pipeline'!$A$7:$A$130,0),1)</f>
        <v>20000</v>
      </c>
      <c r="G2013" s="32">
        <f>INDEX('Project Pipeline'!$B$8:$B$130,MATCH($B2013,'Project Pipeline'!$A$7:$A$130,0)+3,1)*12</f>
        <v>30000</v>
      </c>
      <c r="H2013" s="7">
        <f>(INDEX('Project Pipeline'!$B$8:$B$130,MATCH($B2013,'Project Pipeline'!$A$7:$A$130,0)+6,1)*INDEX('Project Pipeline'!$B$8:$B$130,MATCH($B2013,'Project Pipeline'!$A$7:$A$130,0)+13,1)+INDEX('Project Pipeline'!$B$8:$B$130,MATCH($B2013,'Project Pipeline'!$A$7:$A$130,0)+7,1)*(INDEX('Project Pipeline'!$B$8:$B$130,MATCH($B2013,'Project Pipeline'!$A$7:$A$130,0)+14,1)-INDEX('Project Pipeline'!$B$8:$B$130,MATCH($B2013,'Project Pipeline'!$A$7:$A$130,0)+13,1)))/INDEX('Project Pipeline'!$B$8:$B$130,MATCH($B2013,'Project Pipeline'!$A$7:$A$130,0)+14,1)</f>
        <v>0.75</v>
      </c>
      <c r="I2013" s="6">
        <f>INDEX('Project Pipeline'!$B$8:$B$130,MATCH($B2013,'Project Pipeline'!$A$7:$A$130,0)+13,1)</f>
        <v>28.691659673197091</v>
      </c>
      <c r="J2013" s="6">
        <f>INDEX('Project Pipeline'!$B$8:$B$130,MATCH($B2013,'Project Pipeline'!$A$7:$A$130,0)+14,1)</f>
        <v>60</v>
      </c>
    </row>
    <row r="2014" spans="1:10" x14ac:dyDescent="0.2">
      <c r="A2014" s="604">
        <f t="shared" si="286"/>
        <v>100</v>
      </c>
      <c r="B2014" s="604" t="s">
        <v>463</v>
      </c>
      <c r="C2014" s="2">
        <f t="shared" si="287"/>
        <v>6</v>
      </c>
      <c r="D2014" s="28" t="str">
        <f t="shared" si="284"/>
        <v>100-006</v>
      </c>
      <c r="E2014" s="604">
        <f t="shared" si="285"/>
        <v>62</v>
      </c>
      <c r="F2014" s="32">
        <f>INDEX('Project Pipeline'!$B$8:$B$130,MATCH($B2014,'Project Pipeline'!$A$7:$A$130,0),1)</f>
        <v>20000</v>
      </c>
      <c r="G2014" s="32">
        <f>INDEX('Project Pipeline'!$B$8:$B$130,MATCH($B2014,'Project Pipeline'!$A$7:$A$130,0)+3,1)*12</f>
        <v>30000</v>
      </c>
      <c r="H2014" s="7">
        <f>(INDEX('Project Pipeline'!$B$8:$B$130,MATCH($B2014,'Project Pipeline'!$A$7:$A$130,0)+6,1)*INDEX('Project Pipeline'!$B$8:$B$130,MATCH($B2014,'Project Pipeline'!$A$7:$A$130,0)+13,1)+INDEX('Project Pipeline'!$B$8:$B$130,MATCH($B2014,'Project Pipeline'!$A$7:$A$130,0)+7,1)*(INDEX('Project Pipeline'!$B$8:$B$130,MATCH($B2014,'Project Pipeline'!$A$7:$A$130,0)+14,1)-INDEX('Project Pipeline'!$B$8:$B$130,MATCH($B2014,'Project Pipeline'!$A$7:$A$130,0)+13,1)))/INDEX('Project Pipeline'!$B$8:$B$130,MATCH($B2014,'Project Pipeline'!$A$7:$A$130,0)+14,1)</f>
        <v>0.75</v>
      </c>
      <c r="I2014" s="6">
        <f>INDEX('Project Pipeline'!$B$8:$B$130,MATCH($B2014,'Project Pipeline'!$A$7:$A$130,0)+13,1)</f>
        <v>28.691659673197091</v>
      </c>
      <c r="J2014" s="6">
        <f>INDEX('Project Pipeline'!$B$8:$B$130,MATCH($B2014,'Project Pipeline'!$A$7:$A$130,0)+14,1)</f>
        <v>60</v>
      </c>
    </row>
    <row r="2015" spans="1:10" x14ac:dyDescent="0.2">
      <c r="A2015" s="604">
        <f t="shared" si="286"/>
        <v>100</v>
      </c>
      <c r="B2015" s="604" t="s">
        <v>463</v>
      </c>
      <c r="C2015" s="2">
        <f t="shared" si="287"/>
        <v>7</v>
      </c>
      <c r="D2015" s="28" t="str">
        <f t="shared" si="284"/>
        <v>100-007</v>
      </c>
      <c r="E2015" s="604">
        <f t="shared" si="285"/>
        <v>63</v>
      </c>
      <c r="F2015" s="32">
        <f>INDEX('Project Pipeline'!$B$8:$B$130,MATCH($B2015,'Project Pipeline'!$A$7:$A$130,0),1)</f>
        <v>20000</v>
      </c>
      <c r="G2015" s="32">
        <f>INDEX('Project Pipeline'!$B$8:$B$130,MATCH($B2015,'Project Pipeline'!$A$7:$A$130,0)+3,1)*12</f>
        <v>30000</v>
      </c>
      <c r="H2015" s="7">
        <f>(INDEX('Project Pipeline'!$B$8:$B$130,MATCH($B2015,'Project Pipeline'!$A$7:$A$130,0)+6,1)*INDEX('Project Pipeline'!$B$8:$B$130,MATCH($B2015,'Project Pipeline'!$A$7:$A$130,0)+13,1)+INDEX('Project Pipeline'!$B$8:$B$130,MATCH($B2015,'Project Pipeline'!$A$7:$A$130,0)+7,1)*(INDEX('Project Pipeline'!$B$8:$B$130,MATCH($B2015,'Project Pipeline'!$A$7:$A$130,0)+14,1)-INDEX('Project Pipeline'!$B$8:$B$130,MATCH($B2015,'Project Pipeline'!$A$7:$A$130,0)+13,1)))/INDEX('Project Pipeline'!$B$8:$B$130,MATCH($B2015,'Project Pipeline'!$A$7:$A$130,0)+14,1)</f>
        <v>0.75</v>
      </c>
      <c r="I2015" s="6">
        <f>INDEX('Project Pipeline'!$B$8:$B$130,MATCH($B2015,'Project Pipeline'!$A$7:$A$130,0)+13,1)</f>
        <v>28.691659673197091</v>
      </c>
      <c r="J2015" s="6">
        <f>INDEX('Project Pipeline'!$B$8:$B$130,MATCH($B2015,'Project Pipeline'!$A$7:$A$130,0)+14,1)</f>
        <v>60</v>
      </c>
    </row>
    <row r="2016" spans="1:10" x14ac:dyDescent="0.2">
      <c r="A2016" s="604">
        <f t="shared" si="286"/>
        <v>100</v>
      </c>
      <c r="B2016" s="604" t="s">
        <v>463</v>
      </c>
      <c r="C2016" s="2">
        <f t="shared" si="287"/>
        <v>8</v>
      </c>
      <c r="D2016" s="28" t="str">
        <f t="shared" si="284"/>
        <v>100-008</v>
      </c>
      <c r="E2016" s="604">
        <f t="shared" si="285"/>
        <v>63</v>
      </c>
      <c r="F2016" s="32">
        <f>INDEX('Project Pipeline'!$B$8:$B$130,MATCH($B2016,'Project Pipeline'!$A$7:$A$130,0),1)</f>
        <v>20000</v>
      </c>
      <c r="G2016" s="32">
        <f>INDEX('Project Pipeline'!$B$8:$B$130,MATCH($B2016,'Project Pipeline'!$A$7:$A$130,0)+3,1)*12</f>
        <v>30000</v>
      </c>
      <c r="H2016" s="7">
        <f>(INDEX('Project Pipeline'!$B$8:$B$130,MATCH($B2016,'Project Pipeline'!$A$7:$A$130,0)+6,1)*INDEX('Project Pipeline'!$B$8:$B$130,MATCH($B2016,'Project Pipeline'!$A$7:$A$130,0)+13,1)+INDEX('Project Pipeline'!$B$8:$B$130,MATCH($B2016,'Project Pipeline'!$A$7:$A$130,0)+7,1)*(INDEX('Project Pipeline'!$B$8:$B$130,MATCH($B2016,'Project Pipeline'!$A$7:$A$130,0)+14,1)-INDEX('Project Pipeline'!$B$8:$B$130,MATCH($B2016,'Project Pipeline'!$A$7:$A$130,0)+13,1)))/INDEX('Project Pipeline'!$B$8:$B$130,MATCH($B2016,'Project Pipeline'!$A$7:$A$130,0)+14,1)</f>
        <v>0.75</v>
      </c>
      <c r="I2016" s="6">
        <f>INDEX('Project Pipeline'!$B$8:$B$130,MATCH($B2016,'Project Pipeline'!$A$7:$A$130,0)+13,1)</f>
        <v>28.691659673197091</v>
      </c>
      <c r="J2016" s="6">
        <f>INDEX('Project Pipeline'!$B$8:$B$130,MATCH($B2016,'Project Pipeline'!$A$7:$A$130,0)+14,1)</f>
        <v>60</v>
      </c>
    </row>
    <row r="2017" spans="1:10" x14ac:dyDescent="0.2">
      <c r="A2017" s="604">
        <f t="shared" si="286"/>
        <v>100</v>
      </c>
      <c r="B2017" s="604" t="s">
        <v>464</v>
      </c>
      <c r="C2017" s="2">
        <f t="shared" si="287"/>
        <v>9</v>
      </c>
      <c r="D2017" s="28" t="str">
        <f t="shared" si="284"/>
        <v>100-009</v>
      </c>
      <c r="E2017" s="604">
        <f t="shared" si="285"/>
        <v>54</v>
      </c>
      <c r="F2017" s="32">
        <f>INDEX('Project Pipeline'!$B$8:$B$130,MATCH($B2017,'Project Pipeline'!$A$7:$A$130,0),1)</f>
        <v>10000</v>
      </c>
      <c r="G2017" s="32">
        <f>INDEX('Project Pipeline'!$B$8:$B$130,MATCH($B2017,'Project Pipeline'!$A$7:$A$130,0)+3,1)*12</f>
        <v>4800</v>
      </c>
      <c r="H2017" s="7">
        <f>(INDEX('Project Pipeline'!$B$8:$B$130,MATCH($B2017,'Project Pipeline'!$A$7:$A$130,0)+6,1)*INDEX('Project Pipeline'!$B$8:$B$130,MATCH($B2017,'Project Pipeline'!$A$7:$A$130,0)+13,1)+INDEX('Project Pipeline'!$B$8:$B$130,MATCH($B2017,'Project Pipeline'!$A$7:$A$130,0)+7,1)*(INDEX('Project Pipeline'!$B$8:$B$130,MATCH($B2017,'Project Pipeline'!$A$7:$A$130,0)+14,1)-INDEX('Project Pipeline'!$B$8:$B$130,MATCH($B2017,'Project Pipeline'!$A$7:$A$130,0)+13,1)))/INDEX('Project Pipeline'!$B$8:$B$130,MATCH($B2017,'Project Pipeline'!$A$7:$A$130,0)+14,1)</f>
        <v>0.75</v>
      </c>
      <c r="I2017" s="6">
        <f>INDEX('Project Pipeline'!$B$8:$B$130,MATCH($B2017,'Project Pipeline'!$A$7:$A$130,0)+13,1)</f>
        <v>57.680135957776329</v>
      </c>
      <c r="J2017" s="6">
        <f>INDEX('Project Pipeline'!$B$8:$B$130,MATCH($B2017,'Project Pipeline'!$A$7:$A$130,0)+14,1)</f>
        <v>60</v>
      </c>
    </row>
    <row r="2018" spans="1:10" x14ac:dyDescent="0.2">
      <c r="A2018" s="604">
        <f t="shared" si="286"/>
        <v>100</v>
      </c>
      <c r="B2018" s="604" t="s">
        <v>464</v>
      </c>
      <c r="C2018" s="2">
        <f t="shared" si="287"/>
        <v>10</v>
      </c>
      <c r="D2018" s="28" t="str">
        <f t="shared" si="284"/>
        <v>100-010</v>
      </c>
      <c r="E2018" s="604">
        <f t="shared" si="285"/>
        <v>57</v>
      </c>
      <c r="F2018" s="32">
        <f>INDEX('Project Pipeline'!$B$8:$B$130,MATCH($B2018,'Project Pipeline'!$A$7:$A$130,0),1)</f>
        <v>10000</v>
      </c>
      <c r="G2018" s="32">
        <f>INDEX('Project Pipeline'!$B$8:$B$130,MATCH($B2018,'Project Pipeline'!$A$7:$A$130,0)+3,1)*12</f>
        <v>4800</v>
      </c>
      <c r="H2018" s="7">
        <f>(INDEX('Project Pipeline'!$B$8:$B$130,MATCH($B2018,'Project Pipeline'!$A$7:$A$130,0)+6,1)*INDEX('Project Pipeline'!$B$8:$B$130,MATCH($B2018,'Project Pipeline'!$A$7:$A$130,0)+13,1)+INDEX('Project Pipeline'!$B$8:$B$130,MATCH($B2018,'Project Pipeline'!$A$7:$A$130,0)+7,1)*(INDEX('Project Pipeline'!$B$8:$B$130,MATCH($B2018,'Project Pipeline'!$A$7:$A$130,0)+14,1)-INDEX('Project Pipeline'!$B$8:$B$130,MATCH($B2018,'Project Pipeline'!$A$7:$A$130,0)+13,1)))/INDEX('Project Pipeline'!$B$8:$B$130,MATCH($B2018,'Project Pipeline'!$A$7:$A$130,0)+14,1)</f>
        <v>0.75</v>
      </c>
      <c r="I2018" s="6">
        <f>INDEX('Project Pipeline'!$B$8:$B$130,MATCH($B2018,'Project Pipeline'!$A$7:$A$130,0)+13,1)</f>
        <v>57.680135957776329</v>
      </c>
      <c r="J2018" s="6">
        <f>INDEX('Project Pipeline'!$B$8:$B$130,MATCH($B2018,'Project Pipeline'!$A$7:$A$130,0)+14,1)</f>
        <v>60</v>
      </c>
    </row>
    <row r="2019" spans="1:10" x14ac:dyDescent="0.2">
      <c r="A2019" s="604">
        <f t="shared" si="286"/>
        <v>100</v>
      </c>
      <c r="B2019" s="604" t="s">
        <v>464</v>
      </c>
      <c r="C2019" s="2">
        <f t="shared" si="287"/>
        <v>11</v>
      </c>
      <c r="D2019" s="28" t="str">
        <f t="shared" si="284"/>
        <v>100-011</v>
      </c>
      <c r="E2019" s="604">
        <f t="shared" si="285"/>
        <v>60</v>
      </c>
      <c r="F2019" s="32">
        <f>INDEX('Project Pipeline'!$B$8:$B$130,MATCH($B2019,'Project Pipeline'!$A$7:$A$130,0),1)</f>
        <v>10000</v>
      </c>
      <c r="G2019" s="32">
        <f>INDEX('Project Pipeline'!$B$8:$B$130,MATCH($B2019,'Project Pipeline'!$A$7:$A$130,0)+3,1)*12</f>
        <v>4800</v>
      </c>
      <c r="H2019" s="7">
        <f>(INDEX('Project Pipeline'!$B$8:$B$130,MATCH($B2019,'Project Pipeline'!$A$7:$A$130,0)+6,1)*INDEX('Project Pipeline'!$B$8:$B$130,MATCH($B2019,'Project Pipeline'!$A$7:$A$130,0)+13,1)+INDEX('Project Pipeline'!$B$8:$B$130,MATCH($B2019,'Project Pipeline'!$A$7:$A$130,0)+7,1)*(INDEX('Project Pipeline'!$B$8:$B$130,MATCH($B2019,'Project Pipeline'!$A$7:$A$130,0)+14,1)-INDEX('Project Pipeline'!$B$8:$B$130,MATCH($B2019,'Project Pipeline'!$A$7:$A$130,0)+13,1)))/INDEX('Project Pipeline'!$B$8:$B$130,MATCH($B2019,'Project Pipeline'!$A$7:$A$130,0)+14,1)</f>
        <v>0.75</v>
      </c>
      <c r="I2019" s="6">
        <f>INDEX('Project Pipeline'!$B$8:$B$130,MATCH($B2019,'Project Pipeline'!$A$7:$A$130,0)+13,1)</f>
        <v>57.680135957776329</v>
      </c>
      <c r="J2019" s="6">
        <f>INDEX('Project Pipeline'!$B$8:$B$130,MATCH($B2019,'Project Pipeline'!$A$7:$A$130,0)+14,1)</f>
        <v>60</v>
      </c>
    </row>
    <row r="2020" spans="1:10" x14ac:dyDescent="0.2">
      <c r="A2020" s="604">
        <f t="shared" si="286"/>
        <v>100</v>
      </c>
      <c r="B2020" s="604" t="s">
        <v>464</v>
      </c>
      <c r="C2020" s="2">
        <f t="shared" si="287"/>
        <v>12</v>
      </c>
      <c r="D2020" s="28" t="str">
        <f t="shared" si="284"/>
        <v>100-012</v>
      </c>
      <c r="E2020" s="604">
        <f t="shared" si="285"/>
        <v>63</v>
      </c>
      <c r="F2020" s="32">
        <f>INDEX('Project Pipeline'!$B$8:$B$130,MATCH($B2020,'Project Pipeline'!$A$7:$A$130,0),1)</f>
        <v>10000</v>
      </c>
      <c r="G2020" s="32">
        <f>INDEX('Project Pipeline'!$B$8:$B$130,MATCH($B2020,'Project Pipeline'!$A$7:$A$130,0)+3,1)*12</f>
        <v>4800</v>
      </c>
      <c r="H2020" s="7">
        <f>(INDEX('Project Pipeline'!$B$8:$B$130,MATCH($B2020,'Project Pipeline'!$A$7:$A$130,0)+6,1)*INDEX('Project Pipeline'!$B$8:$B$130,MATCH($B2020,'Project Pipeline'!$A$7:$A$130,0)+13,1)+INDEX('Project Pipeline'!$B$8:$B$130,MATCH($B2020,'Project Pipeline'!$A$7:$A$130,0)+7,1)*(INDEX('Project Pipeline'!$B$8:$B$130,MATCH($B2020,'Project Pipeline'!$A$7:$A$130,0)+14,1)-INDEX('Project Pipeline'!$B$8:$B$130,MATCH($B2020,'Project Pipeline'!$A$7:$A$130,0)+13,1)))/INDEX('Project Pipeline'!$B$8:$B$130,MATCH($B2020,'Project Pipeline'!$A$7:$A$130,0)+14,1)</f>
        <v>0.75</v>
      </c>
      <c r="I2020" s="6">
        <f>INDEX('Project Pipeline'!$B$8:$B$130,MATCH($B2020,'Project Pipeline'!$A$7:$A$130,0)+13,1)</f>
        <v>57.680135957776329</v>
      </c>
      <c r="J2020" s="6">
        <f>INDEX('Project Pipeline'!$B$8:$B$130,MATCH($B2020,'Project Pipeline'!$A$7:$A$130,0)+14,1)</f>
        <v>60</v>
      </c>
    </row>
    <row r="2021" spans="1:10" x14ac:dyDescent="0.2">
      <c r="A2021" s="604">
        <f t="shared" si="286"/>
        <v>100</v>
      </c>
      <c r="B2021" s="604" t="s">
        <v>14</v>
      </c>
      <c r="C2021" s="2">
        <f t="shared" si="287"/>
        <v>13</v>
      </c>
      <c r="D2021" s="28" t="str">
        <f t="shared" si="284"/>
        <v>100-013</v>
      </c>
      <c r="E2021" s="604">
        <f t="shared" si="285"/>
        <v>54</v>
      </c>
      <c r="F2021" s="32">
        <f>INDEX('Project Pipeline'!$B$8:$B$130,MATCH($B2021,'Project Pipeline'!$A$7:$A$130,0),1)</f>
        <v>2000</v>
      </c>
      <c r="G2021" s="32">
        <f>INDEX('Project Pipeline'!$B$8:$B$130,MATCH($B2021,'Project Pipeline'!$A$7:$A$130,0)+3,1)*12</f>
        <v>2400</v>
      </c>
      <c r="H2021" s="7">
        <f>(INDEX('Project Pipeline'!$B$8:$B$130,MATCH($B2021,'Project Pipeline'!$A$7:$A$130,0)+6,1)*INDEX('Project Pipeline'!$B$8:$B$130,MATCH($B2021,'Project Pipeline'!$A$7:$A$130,0)+13,1)+INDEX('Project Pipeline'!$B$8:$B$130,MATCH($B2021,'Project Pipeline'!$A$7:$A$130,0)+7,1)*(INDEX('Project Pipeline'!$B$8:$B$130,MATCH($B2021,'Project Pipeline'!$A$7:$A$130,0)+14,1)-INDEX('Project Pipeline'!$B$8:$B$130,MATCH($B2021,'Project Pipeline'!$A$7:$A$130,0)+13,1)))/INDEX('Project Pipeline'!$B$8:$B$130,MATCH($B2021,'Project Pipeline'!$A$7:$A$130,0)+14,1)</f>
        <v>0.75</v>
      </c>
      <c r="I2021" s="6">
        <f>INDEX('Project Pipeline'!$B$8:$B$130,MATCH($B2021,'Project Pipeline'!$A$7:$A$130,0)+13,1)</f>
        <v>21.124739598583997</v>
      </c>
      <c r="J2021" s="6">
        <f>INDEX('Project Pipeline'!$B$8:$B$130,MATCH($B2021,'Project Pipeline'!$A$7:$A$130,0)+14,1)</f>
        <v>60</v>
      </c>
    </row>
    <row r="2022" spans="1:10" x14ac:dyDescent="0.2">
      <c r="A2022" s="604">
        <f t="shared" si="286"/>
        <v>100</v>
      </c>
      <c r="B2022" s="604" t="s">
        <v>14</v>
      </c>
      <c r="C2022" s="2">
        <f t="shared" si="287"/>
        <v>14</v>
      </c>
      <c r="D2022" s="28" t="str">
        <f t="shared" si="284"/>
        <v>100-014</v>
      </c>
      <c r="E2022" s="604">
        <f t="shared" si="285"/>
        <v>56</v>
      </c>
      <c r="F2022" s="32">
        <f>INDEX('Project Pipeline'!$B$8:$B$130,MATCH($B2022,'Project Pipeline'!$A$7:$A$130,0),1)</f>
        <v>2000</v>
      </c>
      <c r="G2022" s="32">
        <f>INDEX('Project Pipeline'!$B$8:$B$130,MATCH($B2022,'Project Pipeline'!$A$7:$A$130,0)+3,1)*12</f>
        <v>2400</v>
      </c>
      <c r="H2022" s="7">
        <f>(INDEX('Project Pipeline'!$B$8:$B$130,MATCH($B2022,'Project Pipeline'!$A$7:$A$130,0)+6,1)*INDEX('Project Pipeline'!$B$8:$B$130,MATCH($B2022,'Project Pipeline'!$A$7:$A$130,0)+13,1)+INDEX('Project Pipeline'!$B$8:$B$130,MATCH($B2022,'Project Pipeline'!$A$7:$A$130,0)+7,1)*(INDEX('Project Pipeline'!$B$8:$B$130,MATCH($B2022,'Project Pipeline'!$A$7:$A$130,0)+14,1)-INDEX('Project Pipeline'!$B$8:$B$130,MATCH($B2022,'Project Pipeline'!$A$7:$A$130,0)+13,1)))/INDEX('Project Pipeline'!$B$8:$B$130,MATCH($B2022,'Project Pipeline'!$A$7:$A$130,0)+14,1)</f>
        <v>0.75</v>
      </c>
      <c r="I2022" s="6">
        <f>INDEX('Project Pipeline'!$B$8:$B$130,MATCH($B2022,'Project Pipeline'!$A$7:$A$130,0)+13,1)</f>
        <v>21.124739598583997</v>
      </c>
      <c r="J2022" s="6">
        <f>INDEX('Project Pipeline'!$B$8:$B$130,MATCH($B2022,'Project Pipeline'!$A$7:$A$130,0)+14,1)</f>
        <v>60</v>
      </c>
    </row>
    <row r="2023" spans="1:10" x14ac:dyDescent="0.2">
      <c r="A2023" s="604">
        <f t="shared" si="286"/>
        <v>100</v>
      </c>
      <c r="B2023" s="604" t="s">
        <v>14</v>
      </c>
      <c r="C2023" s="2">
        <f t="shared" si="287"/>
        <v>15</v>
      </c>
      <c r="D2023" s="28" t="str">
        <f t="shared" si="284"/>
        <v>100-015</v>
      </c>
      <c r="E2023" s="604">
        <f t="shared" si="285"/>
        <v>58</v>
      </c>
      <c r="F2023" s="32">
        <f>INDEX('Project Pipeline'!$B$8:$B$130,MATCH($B2023,'Project Pipeline'!$A$7:$A$130,0),1)</f>
        <v>2000</v>
      </c>
      <c r="G2023" s="32">
        <f>INDEX('Project Pipeline'!$B$8:$B$130,MATCH($B2023,'Project Pipeline'!$A$7:$A$130,0)+3,1)*12</f>
        <v>2400</v>
      </c>
      <c r="H2023" s="7">
        <f>(INDEX('Project Pipeline'!$B$8:$B$130,MATCH($B2023,'Project Pipeline'!$A$7:$A$130,0)+6,1)*INDEX('Project Pipeline'!$B$8:$B$130,MATCH($B2023,'Project Pipeline'!$A$7:$A$130,0)+13,1)+INDEX('Project Pipeline'!$B$8:$B$130,MATCH($B2023,'Project Pipeline'!$A$7:$A$130,0)+7,1)*(INDEX('Project Pipeline'!$B$8:$B$130,MATCH($B2023,'Project Pipeline'!$A$7:$A$130,0)+14,1)-INDEX('Project Pipeline'!$B$8:$B$130,MATCH($B2023,'Project Pipeline'!$A$7:$A$130,0)+13,1)))/INDEX('Project Pipeline'!$B$8:$B$130,MATCH($B2023,'Project Pipeline'!$A$7:$A$130,0)+14,1)</f>
        <v>0.75</v>
      </c>
      <c r="I2023" s="6">
        <f>INDEX('Project Pipeline'!$B$8:$B$130,MATCH($B2023,'Project Pipeline'!$A$7:$A$130,0)+13,1)</f>
        <v>21.124739598583997</v>
      </c>
      <c r="J2023" s="6">
        <f>INDEX('Project Pipeline'!$B$8:$B$130,MATCH($B2023,'Project Pipeline'!$A$7:$A$130,0)+14,1)</f>
        <v>60</v>
      </c>
    </row>
    <row r="2024" spans="1:10" x14ac:dyDescent="0.2">
      <c r="A2024" s="604">
        <f t="shared" si="286"/>
        <v>100</v>
      </c>
      <c r="B2024" s="604" t="s">
        <v>14</v>
      </c>
      <c r="C2024" s="2">
        <f t="shared" si="287"/>
        <v>16</v>
      </c>
      <c r="D2024" s="28" t="str">
        <f t="shared" si="284"/>
        <v>100-016</v>
      </c>
      <c r="E2024" s="604">
        <f t="shared" si="285"/>
        <v>60</v>
      </c>
      <c r="F2024" s="32">
        <f>INDEX('Project Pipeline'!$B$8:$B$130,MATCH($B2024,'Project Pipeline'!$A$7:$A$130,0),1)</f>
        <v>2000</v>
      </c>
      <c r="G2024" s="32">
        <f>INDEX('Project Pipeline'!$B$8:$B$130,MATCH($B2024,'Project Pipeline'!$A$7:$A$130,0)+3,1)*12</f>
        <v>2400</v>
      </c>
      <c r="H2024" s="7">
        <f>(INDEX('Project Pipeline'!$B$8:$B$130,MATCH($B2024,'Project Pipeline'!$A$7:$A$130,0)+6,1)*INDEX('Project Pipeline'!$B$8:$B$130,MATCH($B2024,'Project Pipeline'!$A$7:$A$130,0)+13,1)+INDEX('Project Pipeline'!$B$8:$B$130,MATCH($B2024,'Project Pipeline'!$A$7:$A$130,0)+7,1)*(INDEX('Project Pipeline'!$B$8:$B$130,MATCH($B2024,'Project Pipeline'!$A$7:$A$130,0)+14,1)-INDEX('Project Pipeline'!$B$8:$B$130,MATCH($B2024,'Project Pipeline'!$A$7:$A$130,0)+13,1)))/INDEX('Project Pipeline'!$B$8:$B$130,MATCH($B2024,'Project Pipeline'!$A$7:$A$130,0)+14,1)</f>
        <v>0.75</v>
      </c>
      <c r="I2024" s="6">
        <f>INDEX('Project Pipeline'!$B$8:$B$130,MATCH($B2024,'Project Pipeline'!$A$7:$A$130,0)+13,1)</f>
        <v>21.124739598583997</v>
      </c>
      <c r="J2024" s="6">
        <f>INDEX('Project Pipeline'!$B$8:$B$130,MATCH($B2024,'Project Pipeline'!$A$7:$A$130,0)+14,1)</f>
        <v>60</v>
      </c>
    </row>
    <row r="2025" spans="1:10" x14ac:dyDescent="0.2">
      <c r="A2025" s="604">
        <f t="shared" si="286"/>
        <v>100</v>
      </c>
      <c r="B2025" s="604" t="s">
        <v>14</v>
      </c>
      <c r="C2025" s="2">
        <f t="shared" si="287"/>
        <v>17</v>
      </c>
      <c r="D2025" s="28" t="str">
        <f t="shared" si="284"/>
        <v>100-017</v>
      </c>
      <c r="E2025" s="604">
        <f t="shared" si="285"/>
        <v>62</v>
      </c>
      <c r="F2025" s="32">
        <f>INDEX('Project Pipeline'!$B$8:$B$130,MATCH($B2025,'Project Pipeline'!$A$7:$A$130,0),1)</f>
        <v>2000</v>
      </c>
      <c r="G2025" s="32">
        <f>INDEX('Project Pipeline'!$B$8:$B$130,MATCH($B2025,'Project Pipeline'!$A$7:$A$130,0)+3,1)*12</f>
        <v>2400</v>
      </c>
      <c r="H2025" s="7">
        <f>(INDEX('Project Pipeline'!$B$8:$B$130,MATCH($B2025,'Project Pipeline'!$A$7:$A$130,0)+6,1)*INDEX('Project Pipeline'!$B$8:$B$130,MATCH($B2025,'Project Pipeline'!$A$7:$A$130,0)+13,1)+INDEX('Project Pipeline'!$B$8:$B$130,MATCH($B2025,'Project Pipeline'!$A$7:$A$130,0)+7,1)*(INDEX('Project Pipeline'!$B$8:$B$130,MATCH($B2025,'Project Pipeline'!$A$7:$A$130,0)+14,1)-INDEX('Project Pipeline'!$B$8:$B$130,MATCH($B2025,'Project Pipeline'!$A$7:$A$130,0)+13,1)))/INDEX('Project Pipeline'!$B$8:$B$130,MATCH($B2025,'Project Pipeline'!$A$7:$A$130,0)+14,1)</f>
        <v>0.75</v>
      </c>
      <c r="I2025" s="6">
        <f>INDEX('Project Pipeline'!$B$8:$B$130,MATCH($B2025,'Project Pipeline'!$A$7:$A$130,0)+13,1)</f>
        <v>21.124739598583997</v>
      </c>
      <c r="J2025" s="6">
        <f>INDEX('Project Pipeline'!$B$8:$B$130,MATCH($B2025,'Project Pipeline'!$A$7:$A$130,0)+14,1)</f>
        <v>60</v>
      </c>
    </row>
    <row r="2026" spans="1:10" x14ac:dyDescent="0.2">
      <c r="A2026" s="604">
        <f t="shared" si="286"/>
        <v>100</v>
      </c>
      <c r="B2026" s="604" t="s">
        <v>14</v>
      </c>
      <c r="C2026" s="2">
        <f t="shared" si="287"/>
        <v>18</v>
      </c>
      <c r="D2026" s="28" t="str">
        <f t="shared" si="284"/>
        <v>100-018</v>
      </c>
      <c r="E2026" s="604">
        <f t="shared" si="285"/>
        <v>64</v>
      </c>
      <c r="F2026" s="32">
        <f>INDEX('Project Pipeline'!$B$8:$B$130,MATCH($B2026,'Project Pipeline'!$A$7:$A$130,0),1)</f>
        <v>2000</v>
      </c>
      <c r="G2026" s="32">
        <f>INDEX('Project Pipeline'!$B$8:$B$130,MATCH($B2026,'Project Pipeline'!$A$7:$A$130,0)+3,1)*12</f>
        <v>2400</v>
      </c>
      <c r="H2026" s="7">
        <f>(INDEX('Project Pipeline'!$B$8:$B$130,MATCH($B2026,'Project Pipeline'!$A$7:$A$130,0)+6,1)*INDEX('Project Pipeline'!$B$8:$B$130,MATCH($B2026,'Project Pipeline'!$A$7:$A$130,0)+13,1)+INDEX('Project Pipeline'!$B$8:$B$130,MATCH($B2026,'Project Pipeline'!$A$7:$A$130,0)+7,1)*(INDEX('Project Pipeline'!$B$8:$B$130,MATCH($B2026,'Project Pipeline'!$A$7:$A$130,0)+14,1)-INDEX('Project Pipeline'!$B$8:$B$130,MATCH($B2026,'Project Pipeline'!$A$7:$A$130,0)+13,1)))/INDEX('Project Pipeline'!$B$8:$B$130,MATCH($B2026,'Project Pipeline'!$A$7:$A$130,0)+14,1)</f>
        <v>0.75</v>
      </c>
      <c r="I2026" s="6">
        <f>INDEX('Project Pipeline'!$B$8:$B$130,MATCH($B2026,'Project Pipeline'!$A$7:$A$130,0)+13,1)</f>
        <v>21.124739598583997</v>
      </c>
      <c r="J2026" s="6">
        <f>INDEX('Project Pipeline'!$B$8:$B$130,MATCH($B2026,'Project Pipeline'!$A$7:$A$130,0)+14,1)</f>
        <v>60</v>
      </c>
    </row>
    <row r="2027" spans="1:10" x14ac:dyDescent="0.2">
      <c r="A2027" s="604">
        <f t="shared" si="286"/>
        <v>100</v>
      </c>
      <c r="B2027" s="604" t="s">
        <v>41</v>
      </c>
      <c r="C2027" s="2">
        <f t="shared" si="287"/>
        <v>19</v>
      </c>
      <c r="D2027" s="28" t="str">
        <f t="shared" si="284"/>
        <v>100-019</v>
      </c>
      <c r="E2027" s="604">
        <f t="shared" si="285"/>
        <v>58</v>
      </c>
      <c r="F2027" s="32">
        <f>INDEX('Project Pipeline'!$B$8:$B$130,MATCH($B2027,'Project Pipeline'!$A$7:$A$130,0),1)</f>
        <v>25000</v>
      </c>
      <c r="G2027" s="32">
        <f>INDEX('Project Pipeline'!$B$8:$B$130,MATCH($B2027,'Project Pipeline'!$A$7:$A$130,0)+3,1)*12</f>
        <v>24000</v>
      </c>
      <c r="H2027" s="7">
        <f>(INDEX('Project Pipeline'!$B$8:$B$130,MATCH($B2027,'Project Pipeline'!$A$7:$A$130,0)+6,1)*INDEX('Project Pipeline'!$B$8:$B$130,MATCH($B2027,'Project Pipeline'!$A$7:$A$130,0)+13,1)+INDEX('Project Pipeline'!$B$8:$B$130,MATCH($B2027,'Project Pipeline'!$A$7:$A$130,0)+7,1)*(INDEX('Project Pipeline'!$B$8:$B$130,MATCH($B2027,'Project Pipeline'!$A$7:$A$130,0)+14,1)-INDEX('Project Pipeline'!$B$8:$B$130,MATCH($B2027,'Project Pipeline'!$A$7:$A$130,0)+13,1)))/INDEX('Project Pipeline'!$B$8:$B$130,MATCH($B2027,'Project Pipeline'!$A$7:$A$130,0)+14,1)</f>
        <v>0.74999999999999989</v>
      </c>
      <c r="I2027" s="6">
        <f>INDEX('Project Pipeline'!$B$8:$B$130,MATCH($B2027,'Project Pipeline'!$A$7:$A$130,0)+13,1)</f>
        <v>26.772988721793375</v>
      </c>
      <c r="J2027" s="6">
        <f>INDEX('Project Pipeline'!$B$8:$B$130,MATCH($B2027,'Project Pipeline'!$A$7:$A$130,0)+14,1)</f>
        <v>120</v>
      </c>
    </row>
    <row r="2028" spans="1:10" x14ac:dyDescent="0.2">
      <c r="A2028" s="604">
        <f t="shared" si="286"/>
        <v>100</v>
      </c>
      <c r="B2028" s="604" t="s">
        <v>41</v>
      </c>
      <c r="C2028" s="2">
        <f t="shared" si="287"/>
        <v>20</v>
      </c>
      <c r="D2028" s="28" t="str">
        <f t="shared" si="284"/>
        <v>100-020</v>
      </c>
      <c r="E2028" s="604">
        <f t="shared" si="285"/>
        <v>64</v>
      </c>
      <c r="F2028" s="32">
        <f>INDEX('Project Pipeline'!$B$8:$B$130,MATCH($B2028,'Project Pipeline'!$A$7:$A$130,0),1)</f>
        <v>25000</v>
      </c>
      <c r="G2028" s="32">
        <f>INDEX('Project Pipeline'!$B$8:$B$130,MATCH($B2028,'Project Pipeline'!$A$7:$A$130,0)+3,1)*12</f>
        <v>24000</v>
      </c>
      <c r="H2028" s="7">
        <f>(INDEX('Project Pipeline'!$B$8:$B$130,MATCH($B2028,'Project Pipeline'!$A$7:$A$130,0)+6,1)*INDEX('Project Pipeline'!$B$8:$B$130,MATCH($B2028,'Project Pipeline'!$A$7:$A$130,0)+13,1)+INDEX('Project Pipeline'!$B$8:$B$130,MATCH($B2028,'Project Pipeline'!$A$7:$A$130,0)+7,1)*(INDEX('Project Pipeline'!$B$8:$B$130,MATCH($B2028,'Project Pipeline'!$A$7:$A$130,0)+14,1)-INDEX('Project Pipeline'!$B$8:$B$130,MATCH($B2028,'Project Pipeline'!$A$7:$A$130,0)+13,1)))/INDEX('Project Pipeline'!$B$8:$B$130,MATCH($B2028,'Project Pipeline'!$A$7:$A$130,0)+14,1)</f>
        <v>0.74999999999999989</v>
      </c>
      <c r="I2028" s="6">
        <f>INDEX('Project Pipeline'!$B$8:$B$130,MATCH($B2028,'Project Pipeline'!$A$7:$A$130,0)+13,1)</f>
        <v>26.772988721793375</v>
      </c>
      <c r="J2028" s="6">
        <f>INDEX('Project Pipeline'!$B$8:$B$130,MATCH($B2028,'Project Pipeline'!$A$7:$A$130,0)+14,1)</f>
        <v>120</v>
      </c>
    </row>
    <row r="2029" spans="1:10" x14ac:dyDescent="0.2">
      <c r="A2029" s="604">
        <f>A2009+1</f>
        <v>101</v>
      </c>
      <c r="B2029" s="604" t="s">
        <v>15</v>
      </c>
      <c r="C2029" s="2">
        <v>1</v>
      </c>
      <c r="D2029" s="28" t="str">
        <f t="shared" si="284"/>
        <v>101-001</v>
      </c>
      <c r="E2029" s="604">
        <f t="shared" si="285"/>
        <v>53</v>
      </c>
      <c r="F2029" s="32">
        <f>INDEX('Project Pipeline'!$B$8:$B$130,MATCH($B2029,'Project Pipeline'!$A$7:$A$130,0),1)</f>
        <v>15000</v>
      </c>
      <c r="G2029" s="32">
        <f>INDEX('Project Pipeline'!$B$8:$B$130,MATCH($B2029,'Project Pipeline'!$A$7:$A$130,0)+3,1)*12</f>
        <v>6000</v>
      </c>
      <c r="H2029" s="7">
        <f>(INDEX('Project Pipeline'!$B$8:$B$130,MATCH($B2029,'Project Pipeline'!$A$7:$A$130,0)+6,1)*INDEX('Project Pipeline'!$B$8:$B$130,MATCH($B2029,'Project Pipeline'!$A$7:$A$130,0)+13,1)+INDEX('Project Pipeline'!$B$8:$B$130,MATCH($B2029,'Project Pipeline'!$A$7:$A$130,0)+7,1)*(INDEX('Project Pipeline'!$B$8:$B$130,MATCH($B2029,'Project Pipeline'!$A$7:$A$130,0)+14,1)-INDEX('Project Pipeline'!$B$8:$B$130,MATCH($B2029,'Project Pipeline'!$A$7:$A$130,0)+13,1)))/INDEX('Project Pipeline'!$B$8:$B$130,MATCH($B2029,'Project Pipeline'!$A$7:$A$130,0)+14,1)</f>
        <v>0.75</v>
      </c>
      <c r="I2029" s="6">
        <f>INDEX('Project Pipeline'!$B$8:$B$130,MATCH($B2029,'Project Pipeline'!$A$7:$A$130,0)+13,1)</f>
        <v>71.513178015521419</v>
      </c>
      <c r="J2029" s="6">
        <f>INDEX('Project Pipeline'!$B$8:$B$130,MATCH($B2029,'Project Pipeline'!$A$7:$A$130,0)+14,1)</f>
        <v>96</v>
      </c>
    </row>
    <row r="2030" spans="1:10" x14ac:dyDescent="0.2">
      <c r="A2030" s="604">
        <f t="shared" ref="A2030:A2048" si="288">A2010+1</f>
        <v>101</v>
      </c>
      <c r="B2030" s="604" t="s">
        <v>15</v>
      </c>
      <c r="C2030" s="2">
        <f t="shared" ref="C2030:C2048" si="289">C2029+1</f>
        <v>2</v>
      </c>
      <c r="D2030" s="28" t="str">
        <f t="shared" si="284"/>
        <v>101-002</v>
      </c>
      <c r="E2030" s="604">
        <f t="shared" ref="E2030:E2093" si="290">E2010+1</f>
        <v>57</v>
      </c>
      <c r="F2030" s="32">
        <f>INDEX('Project Pipeline'!$B$8:$B$130,MATCH($B2030,'Project Pipeline'!$A$7:$A$130,0),1)</f>
        <v>15000</v>
      </c>
      <c r="G2030" s="32">
        <f>INDEX('Project Pipeline'!$B$8:$B$130,MATCH($B2030,'Project Pipeline'!$A$7:$A$130,0)+3,1)*12</f>
        <v>6000</v>
      </c>
      <c r="H2030" s="7">
        <f>(INDEX('Project Pipeline'!$B$8:$B$130,MATCH($B2030,'Project Pipeline'!$A$7:$A$130,0)+6,1)*INDEX('Project Pipeline'!$B$8:$B$130,MATCH($B2030,'Project Pipeline'!$A$7:$A$130,0)+13,1)+INDEX('Project Pipeline'!$B$8:$B$130,MATCH($B2030,'Project Pipeline'!$A$7:$A$130,0)+7,1)*(INDEX('Project Pipeline'!$B$8:$B$130,MATCH($B2030,'Project Pipeline'!$A$7:$A$130,0)+14,1)-INDEX('Project Pipeline'!$B$8:$B$130,MATCH($B2030,'Project Pipeline'!$A$7:$A$130,0)+13,1)))/INDEX('Project Pipeline'!$B$8:$B$130,MATCH($B2030,'Project Pipeline'!$A$7:$A$130,0)+14,1)</f>
        <v>0.75</v>
      </c>
      <c r="I2030" s="6">
        <f>INDEX('Project Pipeline'!$B$8:$B$130,MATCH($B2030,'Project Pipeline'!$A$7:$A$130,0)+13,1)</f>
        <v>71.513178015521419</v>
      </c>
      <c r="J2030" s="6">
        <f>INDEX('Project Pipeline'!$B$8:$B$130,MATCH($B2030,'Project Pipeline'!$A$7:$A$130,0)+14,1)</f>
        <v>96</v>
      </c>
    </row>
    <row r="2031" spans="1:10" x14ac:dyDescent="0.2">
      <c r="A2031" s="604">
        <f t="shared" si="288"/>
        <v>101</v>
      </c>
      <c r="B2031" s="604" t="s">
        <v>15</v>
      </c>
      <c r="C2031" s="2">
        <f t="shared" si="289"/>
        <v>3</v>
      </c>
      <c r="D2031" s="28" t="str">
        <f t="shared" si="284"/>
        <v>101-003</v>
      </c>
      <c r="E2031" s="604">
        <f t="shared" si="290"/>
        <v>60</v>
      </c>
      <c r="F2031" s="32">
        <f>INDEX('Project Pipeline'!$B$8:$B$130,MATCH($B2031,'Project Pipeline'!$A$7:$A$130,0),1)</f>
        <v>15000</v>
      </c>
      <c r="G2031" s="32">
        <f>INDEX('Project Pipeline'!$B$8:$B$130,MATCH($B2031,'Project Pipeline'!$A$7:$A$130,0)+3,1)*12</f>
        <v>6000</v>
      </c>
      <c r="H2031" s="7">
        <f>(INDEX('Project Pipeline'!$B$8:$B$130,MATCH($B2031,'Project Pipeline'!$A$7:$A$130,0)+6,1)*INDEX('Project Pipeline'!$B$8:$B$130,MATCH($B2031,'Project Pipeline'!$A$7:$A$130,0)+13,1)+INDEX('Project Pipeline'!$B$8:$B$130,MATCH($B2031,'Project Pipeline'!$A$7:$A$130,0)+7,1)*(INDEX('Project Pipeline'!$B$8:$B$130,MATCH($B2031,'Project Pipeline'!$A$7:$A$130,0)+14,1)-INDEX('Project Pipeline'!$B$8:$B$130,MATCH($B2031,'Project Pipeline'!$A$7:$A$130,0)+13,1)))/INDEX('Project Pipeline'!$B$8:$B$130,MATCH($B2031,'Project Pipeline'!$A$7:$A$130,0)+14,1)</f>
        <v>0.75</v>
      </c>
      <c r="I2031" s="6">
        <f>INDEX('Project Pipeline'!$B$8:$B$130,MATCH($B2031,'Project Pipeline'!$A$7:$A$130,0)+13,1)</f>
        <v>71.513178015521419</v>
      </c>
      <c r="J2031" s="6">
        <f>INDEX('Project Pipeline'!$B$8:$B$130,MATCH($B2031,'Project Pipeline'!$A$7:$A$130,0)+14,1)</f>
        <v>96</v>
      </c>
    </row>
    <row r="2032" spans="1:10" x14ac:dyDescent="0.2">
      <c r="A2032" s="604">
        <f t="shared" si="288"/>
        <v>101</v>
      </c>
      <c r="B2032" s="604" t="s">
        <v>15</v>
      </c>
      <c r="C2032" s="2">
        <f t="shared" si="289"/>
        <v>4</v>
      </c>
      <c r="D2032" s="28" t="str">
        <f t="shared" si="284"/>
        <v>101-004</v>
      </c>
      <c r="E2032" s="604">
        <f t="shared" si="290"/>
        <v>62</v>
      </c>
      <c r="F2032" s="32">
        <f>INDEX('Project Pipeline'!$B$8:$B$130,MATCH($B2032,'Project Pipeline'!$A$7:$A$130,0),1)</f>
        <v>15000</v>
      </c>
      <c r="G2032" s="32">
        <f>INDEX('Project Pipeline'!$B$8:$B$130,MATCH($B2032,'Project Pipeline'!$A$7:$A$130,0)+3,1)*12</f>
        <v>6000</v>
      </c>
      <c r="H2032" s="7">
        <f>(INDEX('Project Pipeline'!$B$8:$B$130,MATCH($B2032,'Project Pipeline'!$A$7:$A$130,0)+6,1)*INDEX('Project Pipeline'!$B$8:$B$130,MATCH($B2032,'Project Pipeline'!$A$7:$A$130,0)+13,1)+INDEX('Project Pipeline'!$B$8:$B$130,MATCH($B2032,'Project Pipeline'!$A$7:$A$130,0)+7,1)*(INDEX('Project Pipeline'!$B$8:$B$130,MATCH($B2032,'Project Pipeline'!$A$7:$A$130,0)+14,1)-INDEX('Project Pipeline'!$B$8:$B$130,MATCH($B2032,'Project Pipeline'!$A$7:$A$130,0)+13,1)))/INDEX('Project Pipeline'!$B$8:$B$130,MATCH($B2032,'Project Pipeline'!$A$7:$A$130,0)+14,1)</f>
        <v>0.75</v>
      </c>
      <c r="I2032" s="6">
        <f>INDEX('Project Pipeline'!$B$8:$B$130,MATCH($B2032,'Project Pipeline'!$A$7:$A$130,0)+13,1)</f>
        <v>71.513178015521419</v>
      </c>
      <c r="J2032" s="6">
        <f>INDEX('Project Pipeline'!$B$8:$B$130,MATCH($B2032,'Project Pipeline'!$A$7:$A$130,0)+14,1)</f>
        <v>96</v>
      </c>
    </row>
    <row r="2033" spans="1:10" x14ac:dyDescent="0.2">
      <c r="A2033" s="604">
        <f t="shared" si="288"/>
        <v>101</v>
      </c>
      <c r="B2033" s="604" t="s">
        <v>463</v>
      </c>
      <c r="C2033" s="2">
        <f t="shared" si="289"/>
        <v>5</v>
      </c>
      <c r="D2033" s="28" t="str">
        <f t="shared" si="284"/>
        <v>101-005</v>
      </c>
      <c r="E2033" s="604">
        <f t="shared" si="290"/>
        <v>63</v>
      </c>
      <c r="F2033" s="32">
        <f>INDEX('Project Pipeline'!$B$8:$B$130,MATCH($B2033,'Project Pipeline'!$A$7:$A$130,0),1)</f>
        <v>20000</v>
      </c>
      <c r="G2033" s="32">
        <f>INDEX('Project Pipeline'!$B$8:$B$130,MATCH($B2033,'Project Pipeline'!$A$7:$A$130,0)+3,1)*12</f>
        <v>30000</v>
      </c>
      <c r="H2033" s="7">
        <f>(INDEX('Project Pipeline'!$B$8:$B$130,MATCH($B2033,'Project Pipeline'!$A$7:$A$130,0)+6,1)*INDEX('Project Pipeline'!$B$8:$B$130,MATCH($B2033,'Project Pipeline'!$A$7:$A$130,0)+13,1)+INDEX('Project Pipeline'!$B$8:$B$130,MATCH($B2033,'Project Pipeline'!$A$7:$A$130,0)+7,1)*(INDEX('Project Pipeline'!$B$8:$B$130,MATCH($B2033,'Project Pipeline'!$A$7:$A$130,0)+14,1)-INDEX('Project Pipeline'!$B$8:$B$130,MATCH($B2033,'Project Pipeline'!$A$7:$A$130,0)+13,1)))/INDEX('Project Pipeline'!$B$8:$B$130,MATCH($B2033,'Project Pipeline'!$A$7:$A$130,0)+14,1)</f>
        <v>0.75</v>
      </c>
      <c r="I2033" s="6">
        <f>INDEX('Project Pipeline'!$B$8:$B$130,MATCH($B2033,'Project Pipeline'!$A$7:$A$130,0)+13,1)</f>
        <v>28.691659673197091</v>
      </c>
      <c r="J2033" s="6">
        <f>INDEX('Project Pipeline'!$B$8:$B$130,MATCH($B2033,'Project Pipeline'!$A$7:$A$130,0)+14,1)</f>
        <v>60</v>
      </c>
    </row>
    <row r="2034" spans="1:10" x14ac:dyDescent="0.2">
      <c r="A2034" s="604">
        <f t="shared" si="288"/>
        <v>101</v>
      </c>
      <c r="B2034" s="604" t="s">
        <v>463</v>
      </c>
      <c r="C2034" s="2">
        <f t="shared" si="289"/>
        <v>6</v>
      </c>
      <c r="D2034" s="28" t="str">
        <f t="shared" si="284"/>
        <v>101-006</v>
      </c>
      <c r="E2034" s="604">
        <f t="shared" si="290"/>
        <v>63</v>
      </c>
      <c r="F2034" s="32">
        <f>INDEX('Project Pipeline'!$B$8:$B$130,MATCH($B2034,'Project Pipeline'!$A$7:$A$130,0),1)</f>
        <v>20000</v>
      </c>
      <c r="G2034" s="32">
        <f>INDEX('Project Pipeline'!$B$8:$B$130,MATCH($B2034,'Project Pipeline'!$A$7:$A$130,0)+3,1)*12</f>
        <v>30000</v>
      </c>
      <c r="H2034" s="7">
        <f>(INDEX('Project Pipeline'!$B$8:$B$130,MATCH($B2034,'Project Pipeline'!$A$7:$A$130,0)+6,1)*INDEX('Project Pipeline'!$B$8:$B$130,MATCH($B2034,'Project Pipeline'!$A$7:$A$130,0)+13,1)+INDEX('Project Pipeline'!$B$8:$B$130,MATCH($B2034,'Project Pipeline'!$A$7:$A$130,0)+7,1)*(INDEX('Project Pipeline'!$B$8:$B$130,MATCH($B2034,'Project Pipeline'!$A$7:$A$130,0)+14,1)-INDEX('Project Pipeline'!$B$8:$B$130,MATCH($B2034,'Project Pipeline'!$A$7:$A$130,0)+13,1)))/INDEX('Project Pipeline'!$B$8:$B$130,MATCH($B2034,'Project Pipeline'!$A$7:$A$130,0)+14,1)</f>
        <v>0.75</v>
      </c>
      <c r="I2034" s="6">
        <f>INDEX('Project Pipeline'!$B$8:$B$130,MATCH($B2034,'Project Pipeline'!$A$7:$A$130,0)+13,1)</f>
        <v>28.691659673197091</v>
      </c>
      <c r="J2034" s="6">
        <f>INDEX('Project Pipeline'!$B$8:$B$130,MATCH($B2034,'Project Pipeline'!$A$7:$A$130,0)+14,1)</f>
        <v>60</v>
      </c>
    </row>
    <row r="2035" spans="1:10" x14ac:dyDescent="0.2">
      <c r="A2035" s="604">
        <f t="shared" si="288"/>
        <v>101</v>
      </c>
      <c r="B2035" s="604" t="s">
        <v>463</v>
      </c>
      <c r="C2035" s="2">
        <f t="shared" si="289"/>
        <v>7</v>
      </c>
      <c r="D2035" s="28" t="str">
        <f t="shared" si="284"/>
        <v>101-007</v>
      </c>
      <c r="E2035" s="604">
        <f t="shared" si="290"/>
        <v>64</v>
      </c>
      <c r="F2035" s="32">
        <f>INDEX('Project Pipeline'!$B$8:$B$130,MATCH($B2035,'Project Pipeline'!$A$7:$A$130,0),1)</f>
        <v>20000</v>
      </c>
      <c r="G2035" s="32">
        <f>INDEX('Project Pipeline'!$B$8:$B$130,MATCH($B2035,'Project Pipeline'!$A$7:$A$130,0)+3,1)*12</f>
        <v>30000</v>
      </c>
      <c r="H2035" s="7">
        <f>(INDEX('Project Pipeline'!$B$8:$B$130,MATCH($B2035,'Project Pipeline'!$A$7:$A$130,0)+6,1)*INDEX('Project Pipeline'!$B$8:$B$130,MATCH($B2035,'Project Pipeline'!$A$7:$A$130,0)+13,1)+INDEX('Project Pipeline'!$B$8:$B$130,MATCH($B2035,'Project Pipeline'!$A$7:$A$130,0)+7,1)*(INDEX('Project Pipeline'!$B$8:$B$130,MATCH($B2035,'Project Pipeline'!$A$7:$A$130,0)+14,1)-INDEX('Project Pipeline'!$B$8:$B$130,MATCH($B2035,'Project Pipeline'!$A$7:$A$130,0)+13,1)))/INDEX('Project Pipeline'!$B$8:$B$130,MATCH($B2035,'Project Pipeline'!$A$7:$A$130,0)+14,1)</f>
        <v>0.75</v>
      </c>
      <c r="I2035" s="6">
        <f>INDEX('Project Pipeline'!$B$8:$B$130,MATCH($B2035,'Project Pipeline'!$A$7:$A$130,0)+13,1)</f>
        <v>28.691659673197091</v>
      </c>
      <c r="J2035" s="6">
        <f>INDEX('Project Pipeline'!$B$8:$B$130,MATCH($B2035,'Project Pipeline'!$A$7:$A$130,0)+14,1)</f>
        <v>60</v>
      </c>
    </row>
    <row r="2036" spans="1:10" x14ac:dyDescent="0.2">
      <c r="A2036" s="604">
        <f t="shared" si="288"/>
        <v>101</v>
      </c>
      <c r="B2036" s="604" t="s">
        <v>463</v>
      </c>
      <c r="C2036" s="2">
        <f t="shared" si="289"/>
        <v>8</v>
      </c>
      <c r="D2036" s="28" t="str">
        <f t="shared" si="284"/>
        <v>101-008</v>
      </c>
      <c r="E2036" s="604">
        <f t="shared" si="290"/>
        <v>64</v>
      </c>
      <c r="F2036" s="32">
        <f>INDEX('Project Pipeline'!$B$8:$B$130,MATCH($B2036,'Project Pipeline'!$A$7:$A$130,0),1)</f>
        <v>20000</v>
      </c>
      <c r="G2036" s="32">
        <f>INDEX('Project Pipeline'!$B$8:$B$130,MATCH($B2036,'Project Pipeline'!$A$7:$A$130,0)+3,1)*12</f>
        <v>30000</v>
      </c>
      <c r="H2036" s="7">
        <f>(INDEX('Project Pipeline'!$B$8:$B$130,MATCH($B2036,'Project Pipeline'!$A$7:$A$130,0)+6,1)*INDEX('Project Pipeline'!$B$8:$B$130,MATCH($B2036,'Project Pipeline'!$A$7:$A$130,0)+13,1)+INDEX('Project Pipeline'!$B$8:$B$130,MATCH($B2036,'Project Pipeline'!$A$7:$A$130,0)+7,1)*(INDEX('Project Pipeline'!$B$8:$B$130,MATCH($B2036,'Project Pipeline'!$A$7:$A$130,0)+14,1)-INDEX('Project Pipeline'!$B$8:$B$130,MATCH($B2036,'Project Pipeline'!$A$7:$A$130,0)+13,1)))/INDEX('Project Pipeline'!$B$8:$B$130,MATCH($B2036,'Project Pipeline'!$A$7:$A$130,0)+14,1)</f>
        <v>0.75</v>
      </c>
      <c r="I2036" s="6">
        <f>INDEX('Project Pipeline'!$B$8:$B$130,MATCH($B2036,'Project Pipeline'!$A$7:$A$130,0)+13,1)</f>
        <v>28.691659673197091</v>
      </c>
      <c r="J2036" s="6">
        <f>INDEX('Project Pipeline'!$B$8:$B$130,MATCH($B2036,'Project Pipeline'!$A$7:$A$130,0)+14,1)</f>
        <v>60</v>
      </c>
    </row>
    <row r="2037" spans="1:10" x14ac:dyDescent="0.2">
      <c r="A2037" s="604">
        <f t="shared" si="288"/>
        <v>101</v>
      </c>
      <c r="B2037" s="604" t="s">
        <v>464</v>
      </c>
      <c r="C2037" s="2">
        <f t="shared" si="289"/>
        <v>9</v>
      </c>
      <c r="D2037" s="28" t="str">
        <f t="shared" si="284"/>
        <v>101-009</v>
      </c>
      <c r="E2037" s="604">
        <f t="shared" si="290"/>
        <v>55</v>
      </c>
      <c r="F2037" s="32">
        <f>INDEX('Project Pipeline'!$B$8:$B$130,MATCH($B2037,'Project Pipeline'!$A$7:$A$130,0),1)</f>
        <v>10000</v>
      </c>
      <c r="G2037" s="32">
        <f>INDEX('Project Pipeline'!$B$8:$B$130,MATCH($B2037,'Project Pipeline'!$A$7:$A$130,0)+3,1)*12</f>
        <v>4800</v>
      </c>
      <c r="H2037" s="7">
        <f>(INDEX('Project Pipeline'!$B$8:$B$130,MATCH($B2037,'Project Pipeline'!$A$7:$A$130,0)+6,1)*INDEX('Project Pipeline'!$B$8:$B$130,MATCH($B2037,'Project Pipeline'!$A$7:$A$130,0)+13,1)+INDEX('Project Pipeline'!$B$8:$B$130,MATCH($B2037,'Project Pipeline'!$A$7:$A$130,0)+7,1)*(INDEX('Project Pipeline'!$B$8:$B$130,MATCH($B2037,'Project Pipeline'!$A$7:$A$130,0)+14,1)-INDEX('Project Pipeline'!$B$8:$B$130,MATCH($B2037,'Project Pipeline'!$A$7:$A$130,0)+13,1)))/INDEX('Project Pipeline'!$B$8:$B$130,MATCH($B2037,'Project Pipeline'!$A$7:$A$130,0)+14,1)</f>
        <v>0.75</v>
      </c>
      <c r="I2037" s="6">
        <f>INDEX('Project Pipeline'!$B$8:$B$130,MATCH($B2037,'Project Pipeline'!$A$7:$A$130,0)+13,1)</f>
        <v>57.680135957776329</v>
      </c>
      <c r="J2037" s="6">
        <f>INDEX('Project Pipeline'!$B$8:$B$130,MATCH($B2037,'Project Pipeline'!$A$7:$A$130,0)+14,1)</f>
        <v>60</v>
      </c>
    </row>
    <row r="2038" spans="1:10" x14ac:dyDescent="0.2">
      <c r="A2038" s="604">
        <f t="shared" si="288"/>
        <v>101</v>
      </c>
      <c r="B2038" s="604" t="s">
        <v>464</v>
      </c>
      <c r="C2038" s="2">
        <f t="shared" si="289"/>
        <v>10</v>
      </c>
      <c r="D2038" s="28" t="str">
        <f t="shared" si="284"/>
        <v>101-010</v>
      </c>
      <c r="E2038" s="604">
        <f t="shared" si="290"/>
        <v>58</v>
      </c>
      <c r="F2038" s="32">
        <f>INDEX('Project Pipeline'!$B$8:$B$130,MATCH($B2038,'Project Pipeline'!$A$7:$A$130,0),1)</f>
        <v>10000</v>
      </c>
      <c r="G2038" s="32">
        <f>INDEX('Project Pipeline'!$B$8:$B$130,MATCH($B2038,'Project Pipeline'!$A$7:$A$130,0)+3,1)*12</f>
        <v>4800</v>
      </c>
      <c r="H2038" s="7">
        <f>(INDEX('Project Pipeline'!$B$8:$B$130,MATCH($B2038,'Project Pipeline'!$A$7:$A$130,0)+6,1)*INDEX('Project Pipeline'!$B$8:$B$130,MATCH($B2038,'Project Pipeline'!$A$7:$A$130,0)+13,1)+INDEX('Project Pipeline'!$B$8:$B$130,MATCH($B2038,'Project Pipeline'!$A$7:$A$130,0)+7,1)*(INDEX('Project Pipeline'!$B$8:$B$130,MATCH($B2038,'Project Pipeline'!$A$7:$A$130,0)+14,1)-INDEX('Project Pipeline'!$B$8:$B$130,MATCH($B2038,'Project Pipeline'!$A$7:$A$130,0)+13,1)))/INDEX('Project Pipeline'!$B$8:$B$130,MATCH($B2038,'Project Pipeline'!$A$7:$A$130,0)+14,1)</f>
        <v>0.75</v>
      </c>
      <c r="I2038" s="6">
        <f>INDEX('Project Pipeline'!$B$8:$B$130,MATCH($B2038,'Project Pipeline'!$A$7:$A$130,0)+13,1)</f>
        <v>57.680135957776329</v>
      </c>
      <c r="J2038" s="6">
        <f>INDEX('Project Pipeline'!$B$8:$B$130,MATCH($B2038,'Project Pipeline'!$A$7:$A$130,0)+14,1)</f>
        <v>60</v>
      </c>
    </row>
    <row r="2039" spans="1:10" x14ac:dyDescent="0.2">
      <c r="A2039" s="604">
        <f t="shared" si="288"/>
        <v>101</v>
      </c>
      <c r="B2039" s="604" t="s">
        <v>464</v>
      </c>
      <c r="C2039" s="2">
        <f t="shared" si="289"/>
        <v>11</v>
      </c>
      <c r="D2039" s="28" t="str">
        <f t="shared" si="284"/>
        <v>101-011</v>
      </c>
      <c r="E2039" s="604">
        <f t="shared" si="290"/>
        <v>61</v>
      </c>
      <c r="F2039" s="32">
        <f>INDEX('Project Pipeline'!$B$8:$B$130,MATCH($B2039,'Project Pipeline'!$A$7:$A$130,0),1)</f>
        <v>10000</v>
      </c>
      <c r="G2039" s="32">
        <f>INDEX('Project Pipeline'!$B$8:$B$130,MATCH($B2039,'Project Pipeline'!$A$7:$A$130,0)+3,1)*12</f>
        <v>4800</v>
      </c>
      <c r="H2039" s="7">
        <f>(INDEX('Project Pipeline'!$B$8:$B$130,MATCH($B2039,'Project Pipeline'!$A$7:$A$130,0)+6,1)*INDEX('Project Pipeline'!$B$8:$B$130,MATCH($B2039,'Project Pipeline'!$A$7:$A$130,0)+13,1)+INDEX('Project Pipeline'!$B$8:$B$130,MATCH($B2039,'Project Pipeline'!$A$7:$A$130,0)+7,1)*(INDEX('Project Pipeline'!$B$8:$B$130,MATCH($B2039,'Project Pipeline'!$A$7:$A$130,0)+14,1)-INDEX('Project Pipeline'!$B$8:$B$130,MATCH($B2039,'Project Pipeline'!$A$7:$A$130,0)+13,1)))/INDEX('Project Pipeline'!$B$8:$B$130,MATCH($B2039,'Project Pipeline'!$A$7:$A$130,0)+14,1)</f>
        <v>0.75</v>
      </c>
      <c r="I2039" s="6">
        <f>INDEX('Project Pipeline'!$B$8:$B$130,MATCH($B2039,'Project Pipeline'!$A$7:$A$130,0)+13,1)</f>
        <v>57.680135957776329</v>
      </c>
      <c r="J2039" s="6">
        <f>INDEX('Project Pipeline'!$B$8:$B$130,MATCH($B2039,'Project Pipeline'!$A$7:$A$130,0)+14,1)</f>
        <v>60</v>
      </c>
    </row>
    <row r="2040" spans="1:10" x14ac:dyDescent="0.2">
      <c r="A2040" s="604">
        <f t="shared" si="288"/>
        <v>101</v>
      </c>
      <c r="B2040" s="604" t="s">
        <v>464</v>
      </c>
      <c r="C2040" s="2">
        <f t="shared" si="289"/>
        <v>12</v>
      </c>
      <c r="D2040" s="28" t="str">
        <f t="shared" si="284"/>
        <v>101-012</v>
      </c>
      <c r="E2040" s="604">
        <f t="shared" si="290"/>
        <v>64</v>
      </c>
      <c r="F2040" s="32">
        <f>INDEX('Project Pipeline'!$B$8:$B$130,MATCH($B2040,'Project Pipeline'!$A$7:$A$130,0),1)</f>
        <v>10000</v>
      </c>
      <c r="G2040" s="32">
        <f>INDEX('Project Pipeline'!$B$8:$B$130,MATCH($B2040,'Project Pipeline'!$A$7:$A$130,0)+3,1)*12</f>
        <v>4800</v>
      </c>
      <c r="H2040" s="7">
        <f>(INDEX('Project Pipeline'!$B$8:$B$130,MATCH($B2040,'Project Pipeline'!$A$7:$A$130,0)+6,1)*INDEX('Project Pipeline'!$B$8:$B$130,MATCH($B2040,'Project Pipeline'!$A$7:$A$130,0)+13,1)+INDEX('Project Pipeline'!$B$8:$B$130,MATCH($B2040,'Project Pipeline'!$A$7:$A$130,0)+7,1)*(INDEX('Project Pipeline'!$B$8:$B$130,MATCH($B2040,'Project Pipeline'!$A$7:$A$130,0)+14,1)-INDEX('Project Pipeline'!$B$8:$B$130,MATCH($B2040,'Project Pipeline'!$A$7:$A$130,0)+13,1)))/INDEX('Project Pipeline'!$B$8:$B$130,MATCH($B2040,'Project Pipeline'!$A$7:$A$130,0)+14,1)</f>
        <v>0.75</v>
      </c>
      <c r="I2040" s="6">
        <f>INDEX('Project Pipeline'!$B$8:$B$130,MATCH($B2040,'Project Pipeline'!$A$7:$A$130,0)+13,1)</f>
        <v>57.680135957776329</v>
      </c>
      <c r="J2040" s="6">
        <f>INDEX('Project Pipeline'!$B$8:$B$130,MATCH($B2040,'Project Pipeline'!$A$7:$A$130,0)+14,1)</f>
        <v>60</v>
      </c>
    </row>
    <row r="2041" spans="1:10" x14ac:dyDescent="0.2">
      <c r="A2041" s="604">
        <f t="shared" si="288"/>
        <v>101</v>
      </c>
      <c r="B2041" s="604" t="s">
        <v>14</v>
      </c>
      <c r="C2041" s="2">
        <f t="shared" si="289"/>
        <v>13</v>
      </c>
      <c r="D2041" s="28" t="str">
        <f t="shared" si="284"/>
        <v>101-013</v>
      </c>
      <c r="E2041" s="604">
        <f t="shared" si="290"/>
        <v>55</v>
      </c>
      <c r="F2041" s="32">
        <f>INDEX('Project Pipeline'!$B$8:$B$130,MATCH($B2041,'Project Pipeline'!$A$7:$A$130,0),1)</f>
        <v>2000</v>
      </c>
      <c r="G2041" s="32">
        <f>INDEX('Project Pipeline'!$B$8:$B$130,MATCH($B2041,'Project Pipeline'!$A$7:$A$130,0)+3,1)*12</f>
        <v>2400</v>
      </c>
      <c r="H2041" s="7">
        <f>(INDEX('Project Pipeline'!$B$8:$B$130,MATCH($B2041,'Project Pipeline'!$A$7:$A$130,0)+6,1)*INDEX('Project Pipeline'!$B$8:$B$130,MATCH($B2041,'Project Pipeline'!$A$7:$A$130,0)+13,1)+INDEX('Project Pipeline'!$B$8:$B$130,MATCH($B2041,'Project Pipeline'!$A$7:$A$130,0)+7,1)*(INDEX('Project Pipeline'!$B$8:$B$130,MATCH($B2041,'Project Pipeline'!$A$7:$A$130,0)+14,1)-INDEX('Project Pipeline'!$B$8:$B$130,MATCH($B2041,'Project Pipeline'!$A$7:$A$130,0)+13,1)))/INDEX('Project Pipeline'!$B$8:$B$130,MATCH($B2041,'Project Pipeline'!$A$7:$A$130,0)+14,1)</f>
        <v>0.75</v>
      </c>
      <c r="I2041" s="6">
        <f>INDEX('Project Pipeline'!$B$8:$B$130,MATCH($B2041,'Project Pipeline'!$A$7:$A$130,0)+13,1)</f>
        <v>21.124739598583997</v>
      </c>
      <c r="J2041" s="6">
        <f>INDEX('Project Pipeline'!$B$8:$B$130,MATCH($B2041,'Project Pipeline'!$A$7:$A$130,0)+14,1)</f>
        <v>60</v>
      </c>
    </row>
    <row r="2042" spans="1:10" x14ac:dyDescent="0.2">
      <c r="A2042" s="604">
        <f t="shared" si="288"/>
        <v>101</v>
      </c>
      <c r="B2042" s="604" t="s">
        <v>14</v>
      </c>
      <c r="C2042" s="2">
        <f t="shared" si="289"/>
        <v>14</v>
      </c>
      <c r="D2042" s="28" t="str">
        <f t="shared" si="284"/>
        <v>101-014</v>
      </c>
      <c r="E2042" s="604">
        <f t="shared" si="290"/>
        <v>57</v>
      </c>
      <c r="F2042" s="32">
        <f>INDEX('Project Pipeline'!$B$8:$B$130,MATCH($B2042,'Project Pipeline'!$A$7:$A$130,0),1)</f>
        <v>2000</v>
      </c>
      <c r="G2042" s="32">
        <f>INDEX('Project Pipeline'!$B$8:$B$130,MATCH($B2042,'Project Pipeline'!$A$7:$A$130,0)+3,1)*12</f>
        <v>2400</v>
      </c>
      <c r="H2042" s="7">
        <f>(INDEX('Project Pipeline'!$B$8:$B$130,MATCH($B2042,'Project Pipeline'!$A$7:$A$130,0)+6,1)*INDEX('Project Pipeline'!$B$8:$B$130,MATCH($B2042,'Project Pipeline'!$A$7:$A$130,0)+13,1)+INDEX('Project Pipeline'!$B$8:$B$130,MATCH($B2042,'Project Pipeline'!$A$7:$A$130,0)+7,1)*(INDEX('Project Pipeline'!$B$8:$B$130,MATCH($B2042,'Project Pipeline'!$A$7:$A$130,0)+14,1)-INDEX('Project Pipeline'!$B$8:$B$130,MATCH($B2042,'Project Pipeline'!$A$7:$A$130,0)+13,1)))/INDEX('Project Pipeline'!$B$8:$B$130,MATCH($B2042,'Project Pipeline'!$A$7:$A$130,0)+14,1)</f>
        <v>0.75</v>
      </c>
      <c r="I2042" s="6">
        <f>INDEX('Project Pipeline'!$B$8:$B$130,MATCH($B2042,'Project Pipeline'!$A$7:$A$130,0)+13,1)</f>
        <v>21.124739598583997</v>
      </c>
      <c r="J2042" s="6">
        <f>INDEX('Project Pipeline'!$B$8:$B$130,MATCH($B2042,'Project Pipeline'!$A$7:$A$130,0)+14,1)</f>
        <v>60</v>
      </c>
    </row>
    <row r="2043" spans="1:10" x14ac:dyDescent="0.2">
      <c r="A2043" s="604">
        <f t="shared" si="288"/>
        <v>101</v>
      </c>
      <c r="B2043" s="604" t="s">
        <v>14</v>
      </c>
      <c r="C2043" s="2">
        <f t="shared" si="289"/>
        <v>15</v>
      </c>
      <c r="D2043" s="28" t="str">
        <f t="shared" si="284"/>
        <v>101-015</v>
      </c>
      <c r="E2043" s="604">
        <f t="shared" si="290"/>
        <v>59</v>
      </c>
      <c r="F2043" s="32">
        <f>INDEX('Project Pipeline'!$B$8:$B$130,MATCH($B2043,'Project Pipeline'!$A$7:$A$130,0),1)</f>
        <v>2000</v>
      </c>
      <c r="G2043" s="32">
        <f>INDEX('Project Pipeline'!$B$8:$B$130,MATCH($B2043,'Project Pipeline'!$A$7:$A$130,0)+3,1)*12</f>
        <v>2400</v>
      </c>
      <c r="H2043" s="7">
        <f>(INDEX('Project Pipeline'!$B$8:$B$130,MATCH($B2043,'Project Pipeline'!$A$7:$A$130,0)+6,1)*INDEX('Project Pipeline'!$B$8:$B$130,MATCH($B2043,'Project Pipeline'!$A$7:$A$130,0)+13,1)+INDEX('Project Pipeline'!$B$8:$B$130,MATCH($B2043,'Project Pipeline'!$A$7:$A$130,0)+7,1)*(INDEX('Project Pipeline'!$B$8:$B$130,MATCH($B2043,'Project Pipeline'!$A$7:$A$130,0)+14,1)-INDEX('Project Pipeline'!$B$8:$B$130,MATCH($B2043,'Project Pipeline'!$A$7:$A$130,0)+13,1)))/INDEX('Project Pipeline'!$B$8:$B$130,MATCH($B2043,'Project Pipeline'!$A$7:$A$130,0)+14,1)</f>
        <v>0.75</v>
      </c>
      <c r="I2043" s="6">
        <f>INDEX('Project Pipeline'!$B$8:$B$130,MATCH($B2043,'Project Pipeline'!$A$7:$A$130,0)+13,1)</f>
        <v>21.124739598583997</v>
      </c>
      <c r="J2043" s="6">
        <f>INDEX('Project Pipeline'!$B$8:$B$130,MATCH($B2043,'Project Pipeline'!$A$7:$A$130,0)+14,1)</f>
        <v>60</v>
      </c>
    </row>
    <row r="2044" spans="1:10" x14ac:dyDescent="0.2">
      <c r="A2044" s="604">
        <f t="shared" si="288"/>
        <v>101</v>
      </c>
      <c r="B2044" s="604" t="s">
        <v>14</v>
      </c>
      <c r="C2044" s="2">
        <f t="shared" si="289"/>
        <v>16</v>
      </c>
      <c r="D2044" s="28" t="str">
        <f t="shared" si="284"/>
        <v>101-016</v>
      </c>
      <c r="E2044" s="604">
        <f t="shared" si="290"/>
        <v>61</v>
      </c>
      <c r="F2044" s="32">
        <f>INDEX('Project Pipeline'!$B$8:$B$130,MATCH($B2044,'Project Pipeline'!$A$7:$A$130,0),1)</f>
        <v>2000</v>
      </c>
      <c r="G2044" s="32">
        <f>INDEX('Project Pipeline'!$B$8:$B$130,MATCH($B2044,'Project Pipeline'!$A$7:$A$130,0)+3,1)*12</f>
        <v>2400</v>
      </c>
      <c r="H2044" s="7">
        <f>(INDEX('Project Pipeline'!$B$8:$B$130,MATCH($B2044,'Project Pipeline'!$A$7:$A$130,0)+6,1)*INDEX('Project Pipeline'!$B$8:$B$130,MATCH($B2044,'Project Pipeline'!$A$7:$A$130,0)+13,1)+INDEX('Project Pipeline'!$B$8:$B$130,MATCH($B2044,'Project Pipeline'!$A$7:$A$130,0)+7,1)*(INDEX('Project Pipeline'!$B$8:$B$130,MATCH($B2044,'Project Pipeline'!$A$7:$A$130,0)+14,1)-INDEX('Project Pipeline'!$B$8:$B$130,MATCH($B2044,'Project Pipeline'!$A$7:$A$130,0)+13,1)))/INDEX('Project Pipeline'!$B$8:$B$130,MATCH($B2044,'Project Pipeline'!$A$7:$A$130,0)+14,1)</f>
        <v>0.75</v>
      </c>
      <c r="I2044" s="6">
        <f>INDEX('Project Pipeline'!$B$8:$B$130,MATCH($B2044,'Project Pipeline'!$A$7:$A$130,0)+13,1)</f>
        <v>21.124739598583997</v>
      </c>
      <c r="J2044" s="6">
        <f>INDEX('Project Pipeline'!$B$8:$B$130,MATCH($B2044,'Project Pipeline'!$A$7:$A$130,0)+14,1)</f>
        <v>60</v>
      </c>
    </row>
    <row r="2045" spans="1:10" x14ac:dyDescent="0.2">
      <c r="A2045" s="604">
        <f t="shared" si="288"/>
        <v>101</v>
      </c>
      <c r="B2045" s="604" t="s">
        <v>14</v>
      </c>
      <c r="C2045" s="2">
        <f t="shared" si="289"/>
        <v>17</v>
      </c>
      <c r="D2045" s="28" t="str">
        <f t="shared" si="284"/>
        <v>101-017</v>
      </c>
      <c r="E2045" s="604">
        <f t="shared" si="290"/>
        <v>63</v>
      </c>
      <c r="F2045" s="32">
        <f>INDEX('Project Pipeline'!$B$8:$B$130,MATCH($B2045,'Project Pipeline'!$A$7:$A$130,0),1)</f>
        <v>2000</v>
      </c>
      <c r="G2045" s="32">
        <f>INDEX('Project Pipeline'!$B$8:$B$130,MATCH($B2045,'Project Pipeline'!$A$7:$A$130,0)+3,1)*12</f>
        <v>2400</v>
      </c>
      <c r="H2045" s="7">
        <f>(INDEX('Project Pipeline'!$B$8:$B$130,MATCH($B2045,'Project Pipeline'!$A$7:$A$130,0)+6,1)*INDEX('Project Pipeline'!$B$8:$B$130,MATCH($B2045,'Project Pipeline'!$A$7:$A$130,0)+13,1)+INDEX('Project Pipeline'!$B$8:$B$130,MATCH($B2045,'Project Pipeline'!$A$7:$A$130,0)+7,1)*(INDEX('Project Pipeline'!$B$8:$B$130,MATCH($B2045,'Project Pipeline'!$A$7:$A$130,0)+14,1)-INDEX('Project Pipeline'!$B$8:$B$130,MATCH($B2045,'Project Pipeline'!$A$7:$A$130,0)+13,1)))/INDEX('Project Pipeline'!$B$8:$B$130,MATCH($B2045,'Project Pipeline'!$A$7:$A$130,0)+14,1)</f>
        <v>0.75</v>
      </c>
      <c r="I2045" s="6">
        <f>INDEX('Project Pipeline'!$B$8:$B$130,MATCH($B2045,'Project Pipeline'!$A$7:$A$130,0)+13,1)</f>
        <v>21.124739598583997</v>
      </c>
      <c r="J2045" s="6">
        <f>INDEX('Project Pipeline'!$B$8:$B$130,MATCH($B2045,'Project Pipeline'!$A$7:$A$130,0)+14,1)</f>
        <v>60</v>
      </c>
    </row>
    <row r="2046" spans="1:10" x14ac:dyDescent="0.2">
      <c r="A2046" s="604">
        <f t="shared" si="288"/>
        <v>101</v>
      </c>
      <c r="B2046" s="604" t="s">
        <v>14</v>
      </c>
      <c r="C2046" s="2">
        <f t="shared" si="289"/>
        <v>18</v>
      </c>
      <c r="D2046" s="28" t="str">
        <f t="shared" si="284"/>
        <v>101-018</v>
      </c>
      <c r="E2046" s="604">
        <f t="shared" si="290"/>
        <v>65</v>
      </c>
      <c r="F2046" s="32">
        <f>INDEX('Project Pipeline'!$B$8:$B$130,MATCH($B2046,'Project Pipeline'!$A$7:$A$130,0),1)</f>
        <v>2000</v>
      </c>
      <c r="G2046" s="32">
        <f>INDEX('Project Pipeline'!$B$8:$B$130,MATCH($B2046,'Project Pipeline'!$A$7:$A$130,0)+3,1)*12</f>
        <v>2400</v>
      </c>
      <c r="H2046" s="7">
        <f>(INDEX('Project Pipeline'!$B$8:$B$130,MATCH($B2046,'Project Pipeline'!$A$7:$A$130,0)+6,1)*INDEX('Project Pipeline'!$B$8:$B$130,MATCH($B2046,'Project Pipeline'!$A$7:$A$130,0)+13,1)+INDEX('Project Pipeline'!$B$8:$B$130,MATCH($B2046,'Project Pipeline'!$A$7:$A$130,0)+7,1)*(INDEX('Project Pipeline'!$B$8:$B$130,MATCH($B2046,'Project Pipeline'!$A$7:$A$130,0)+14,1)-INDEX('Project Pipeline'!$B$8:$B$130,MATCH($B2046,'Project Pipeline'!$A$7:$A$130,0)+13,1)))/INDEX('Project Pipeline'!$B$8:$B$130,MATCH($B2046,'Project Pipeline'!$A$7:$A$130,0)+14,1)</f>
        <v>0.75</v>
      </c>
      <c r="I2046" s="6">
        <f>INDEX('Project Pipeline'!$B$8:$B$130,MATCH($B2046,'Project Pipeline'!$A$7:$A$130,0)+13,1)</f>
        <v>21.124739598583997</v>
      </c>
      <c r="J2046" s="6">
        <f>INDEX('Project Pipeline'!$B$8:$B$130,MATCH($B2046,'Project Pipeline'!$A$7:$A$130,0)+14,1)</f>
        <v>60</v>
      </c>
    </row>
    <row r="2047" spans="1:10" x14ac:dyDescent="0.2">
      <c r="A2047" s="604">
        <f t="shared" si="288"/>
        <v>101</v>
      </c>
      <c r="B2047" s="604" t="s">
        <v>41</v>
      </c>
      <c r="C2047" s="2">
        <f t="shared" si="289"/>
        <v>19</v>
      </c>
      <c r="D2047" s="28" t="str">
        <f t="shared" si="284"/>
        <v>101-019</v>
      </c>
      <c r="E2047" s="604">
        <f t="shared" si="290"/>
        <v>59</v>
      </c>
      <c r="F2047" s="32">
        <f>INDEX('Project Pipeline'!$B$8:$B$130,MATCH($B2047,'Project Pipeline'!$A$7:$A$130,0),1)</f>
        <v>25000</v>
      </c>
      <c r="G2047" s="32">
        <f>INDEX('Project Pipeline'!$B$8:$B$130,MATCH($B2047,'Project Pipeline'!$A$7:$A$130,0)+3,1)*12</f>
        <v>24000</v>
      </c>
      <c r="H2047" s="7">
        <f>(INDEX('Project Pipeline'!$B$8:$B$130,MATCH($B2047,'Project Pipeline'!$A$7:$A$130,0)+6,1)*INDEX('Project Pipeline'!$B$8:$B$130,MATCH($B2047,'Project Pipeline'!$A$7:$A$130,0)+13,1)+INDEX('Project Pipeline'!$B$8:$B$130,MATCH($B2047,'Project Pipeline'!$A$7:$A$130,0)+7,1)*(INDEX('Project Pipeline'!$B$8:$B$130,MATCH($B2047,'Project Pipeline'!$A$7:$A$130,0)+14,1)-INDEX('Project Pipeline'!$B$8:$B$130,MATCH($B2047,'Project Pipeline'!$A$7:$A$130,0)+13,1)))/INDEX('Project Pipeline'!$B$8:$B$130,MATCH($B2047,'Project Pipeline'!$A$7:$A$130,0)+14,1)</f>
        <v>0.74999999999999989</v>
      </c>
      <c r="I2047" s="6">
        <f>INDEX('Project Pipeline'!$B$8:$B$130,MATCH($B2047,'Project Pipeline'!$A$7:$A$130,0)+13,1)</f>
        <v>26.772988721793375</v>
      </c>
      <c r="J2047" s="6">
        <f>INDEX('Project Pipeline'!$B$8:$B$130,MATCH($B2047,'Project Pipeline'!$A$7:$A$130,0)+14,1)</f>
        <v>120</v>
      </c>
    </row>
    <row r="2048" spans="1:10" x14ac:dyDescent="0.2">
      <c r="A2048" s="604">
        <f t="shared" si="288"/>
        <v>101</v>
      </c>
      <c r="B2048" s="604" t="s">
        <v>41</v>
      </c>
      <c r="C2048" s="2">
        <f t="shared" si="289"/>
        <v>20</v>
      </c>
      <c r="D2048" s="28" t="str">
        <f t="shared" si="284"/>
        <v>101-020</v>
      </c>
      <c r="E2048" s="604">
        <f t="shared" si="290"/>
        <v>65</v>
      </c>
      <c r="F2048" s="32">
        <f>INDEX('Project Pipeline'!$B$8:$B$130,MATCH($B2048,'Project Pipeline'!$A$7:$A$130,0),1)</f>
        <v>25000</v>
      </c>
      <c r="G2048" s="32">
        <f>INDEX('Project Pipeline'!$B$8:$B$130,MATCH($B2048,'Project Pipeline'!$A$7:$A$130,0)+3,1)*12</f>
        <v>24000</v>
      </c>
      <c r="H2048" s="7">
        <f>(INDEX('Project Pipeline'!$B$8:$B$130,MATCH($B2048,'Project Pipeline'!$A$7:$A$130,0)+6,1)*INDEX('Project Pipeline'!$B$8:$B$130,MATCH($B2048,'Project Pipeline'!$A$7:$A$130,0)+13,1)+INDEX('Project Pipeline'!$B$8:$B$130,MATCH($B2048,'Project Pipeline'!$A$7:$A$130,0)+7,1)*(INDEX('Project Pipeline'!$B$8:$B$130,MATCH($B2048,'Project Pipeline'!$A$7:$A$130,0)+14,1)-INDEX('Project Pipeline'!$B$8:$B$130,MATCH($B2048,'Project Pipeline'!$A$7:$A$130,0)+13,1)))/INDEX('Project Pipeline'!$B$8:$B$130,MATCH($B2048,'Project Pipeline'!$A$7:$A$130,0)+14,1)</f>
        <v>0.74999999999999989</v>
      </c>
      <c r="I2048" s="6">
        <f>INDEX('Project Pipeline'!$B$8:$B$130,MATCH($B2048,'Project Pipeline'!$A$7:$A$130,0)+13,1)</f>
        <v>26.772988721793375</v>
      </c>
      <c r="J2048" s="6">
        <f>INDEX('Project Pipeline'!$B$8:$B$130,MATCH($B2048,'Project Pipeline'!$A$7:$A$130,0)+14,1)</f>
        <v>120</v>
      </c>
    </row>
    <row r="2049" spans="1:10" x14ac:dyDescent="0.2">
      <c r="A2049" s="604">
        <f>A2029+1</f>
        <v>102</v>
      </c>
      <c r="B2049" s="604" t="s">
        <v>15</v>
      </c>
      <c r="C2049" s="2">
        <v>1</v>
      </c>
      <c r="D2049" s="28" t="str">
        <f t="shared" si="284"/>
        <v>102-001</v>
      </c>
      <c r="E2049" s="604">
        <f t="shared" si="290"/>
        <v>54</v>
      </c>
      <c r="F2049" s="32">
        <f>INDEX('Project Pipeline'!$B$8:$B$130,MATCH($B2049,'Project Pipeline'!$A$7:$A$130,0),1)</f>
        <v>15000</v>
      </c>
      <c r="G2049" s="32">
        <f>INDEX('Project Pipeline'!$B$8:$B$130,MATCH($B2049,'Project Pipeline'!$A$7:$A$130,0)+3,1)*12</f>
        <v>6000</v>
      </c>
      <c r="H2049" s="7">
        <f>(INDEX('Project Pipeline'!$B$8:$B$130,MATCH($B2049,'Project Pipeline'!$A$7:$A$130,0)+6,1)*INDEX('Project Pipeline'!$B$8:$B$130,MATCH($B2049,'Project Pipeline'!$A$7:$A$130,0)+13,1)+INDEX('Project Pipeline'!$B$8:$B$130,MATCH($B2049,'Project Pipeline'!$A$7:$A$130,0)+7,1)*(INDEX('Project Pipeline'!$B$8:$B$130,MATCH($B2049,'Project Pipeline'!$A$7:$A$130,0)+14,1)-INDEX('Project Pipeline'!$B$8:$B$130,MATCH($B2049,'Project Pipeline'!$A$7:$A$130,0)+13,1)))/INDEX('Project Pipeline'!$B$8:$B$130,MATCH($B2049,'Project Pipeline'!$A$7:$A$130,0)+14,1)</f>
        <v>0.75</v>
      </c>
      <c r="I2049" s="6">
        <f>INDEX('Project Pipeline'!$B$8:$B$130,MATCH($B2049,'Project Pipeline'!$A$7:$A$130,0)+13,1)</f>
        <v>71.513178015521419</v>
      </c>
      <c r="J2049" s="6">
        <f>INDEX('Project Pipeline'!$B$8:$B$130,MATCH($B2049,'Project Pipeline'!$A$7:$A$130,0)+14,1)</f>
        <v>96</v>
      </c>
    </row>
    <row r="2050" spans="1:10" x14ac:dyDescent="0.2">
      <c r="A2050" s="604">
        <f t="shared" ref="A2050:A2068" si="291">A2030+1</f>
        <v>102</v>
      </c>
      <c r="B2050" s="604" t="s">
        <v>15</v>
      </c>
      <c r="C2050" s="2">
        <f t="shared" ref="C2050:C2068" si="292">C2049+1</f>
        <v>2</v>
      </c>
      <c r="D2050" s="28" t="str">
        <f t="shared" si="284"/>
        <v>102-002</v>
      </c>
      <c r="E2050" s="604">
        <f t="shared" si="290"/>
        <v>58</v>
      </c>
      <c r="F2050" s="32">
        <f>INDEX('Project Pipeline'!$B$8:$B$130,MATCH($B2050,'Project Pipeline'!$A$7:$A$130,0),1)</f>
        <v>15000</v>
      </c>
      <c r="G2050" s="32">
        <f>INDEX('Project Pipeline'!$B$8:$B$130,MATCH($B2050,'Project Pipeline'!$A$7:$A$130,0)+3,1)*12</f>
        <v>6000</v>
      </c>
      <c r="H2050" s="7">
        <f>(INDEX('Project Pipeline'!$B$8:$B$130,MATCH($B2050,'Project Pipeline'!$A$7:$A$130,0)+6,1)*INDEX('Project Pipeline'!$B$8:$B$130,MATCH($B2050,'Project Pipeline'!$A$7:$A$130,0)+13,1)+INDEX('Project Pipeline'!$B$8:$B$130,MATCH($B2050,'Project Pipeline'!$A$7:$A$130,0)+7,1)*(INDEX('Project Pipeline'!$B$8:$B$130,MATCH($B2050,'Project Pipeline'!$A$7:$A$130,0)+14,1)-INDEX('Project Pipeline'!$B$8:$B$130,MATCH($B2050,'Project Pipeline'!$A$7:$A$130,0)+13,1)))/INDEX('Project Pipeline'!$B$8:$B$130,MATCH($B2050,'Project Pipeline'!$A$7:$A$130,0)+14,1)</f>
        <v>0.75</v>
      </c>
      <c r="I2050" s="6">
        <f>INDEX('Project Pipeline'!$B$8:$B$130,MATCH($B2050,'Project Pipeline'!$A$7:$A$130,0)+13,1)</f>
        <v>71.513178015521419</v>
      </c>
      <c r="J2050" s="6">
        <f>INDEX('Project Pipeline'!$B$8:$B$130,MATCH($B2050,'Project Pipeline'!$A$7:$A$130,0)+14,1)</f>
        <v>96</v>
      </c>
    </row>
    <row r="2051" spans="1:10" x14ac:dyDescent="0.2">
      <c r="A2051" s="604">
        <f t="shared" si="291"/>
        <v>102</v>
      </c>
      <c r="B2051" s="604" t="s">
        <v>15</v>
      </c>
      <c r="C2051" s="2">
        <f t="shared" si="292"/>
        <v>3</v>
      </c>
      <c r="D2051" s="28" t="str">
        <f t="shared" si="284"/>
        <v>102-003</v>
      </c>
      <c r="E2051" s="604">
        <f t="shared" si="290"/>
        <v>61</v>
      </c>
      <c r="F2051" s="32">
        <f>INDEX('Project Pipeline'!$B$8:$B$130,MATCH($B2051,'Project Pipeline'!$A$7:$A$130,0),1)</f>
        <v>15000</v>
      </c>
      <c r="G2051" s="32">
        <f>INDEX('Project Pipeline'!$B$8:$B$130,MATCH($B2051,'Project Pipeline'!$A$7:$A$130,0)+3,1)*12</f>
        <v>6000</v>
      </c>
      <c r="H2051" s="7">
        <f>(INDEX('Project Pipeline'!$B$8:$B$130,MATCH($B2051,'Project Pipeline'!$A$7:$A$130,0)+6,1)*INDEX('Project Pipeline'!$B$8:$B$130,MATCH($B2051,'Project Pipeline'!$A$7:$A$130,0)+13,1)+INDEX('Project Pipeline'!$B$8:$B$130,MATCH($B2051,'Project Pipeline'!$A$7:$A$130,0)+7,1)*(INDEX('Project Pipeline'!$B$8:$B$130,MATCH($B2051,'Project Pipeline'!$A$7:$A$130,0)+14,1)-INDEX('Project Pipeline'!$B$8:$B$130,MATCH($B2051,'Project Pipeline'!$A$7:$A$130,0)+13,1)))/INDEX('Project Pipeline'!$B$8:$B$130,MATCH($B2051,'Project Pipeline'!$A$7:$A$130,0)+14,1)</f>
        <v>0.75</v>
      </c>
      <c r="I2051" s="6">
        <f>INDEX('Project Pipeline'!$B$8:$B$130,MATCH($B2051,'Project Pipeline'!$A$7:$A$130,0)+13,1)</f>
        <v>71.513178015521419</v>
      </c>
      <c r="J2051" s="6">
        <f>INDEX('Project Pipeline'!$B$8:$B$130,MATCH($B2051,'Project Pipeline'!$A$7:$A$130,0)+14,1)</f>
        <v>96</v>
      </c>
    </row>
    <row r="2052" spans="1:10" x14ac:dyDescent="0.2">
      <c r="A2052" s="604">
        <f t="shared" si="291"/>
        <v>102</v>
      </c>
      <c r="B2052" s="604" t="s">
        <v>15</v>
      </c>
      <c r="C2052" s="2">
        <f t="shared" si="292"/>
        <v>4</v>
      </c>
      <c r="D2052" s="28" t="str">
        <f t="shared" si="284"/>
        <v>102-004</v>
      </c>
      <c r="E2052" s="604">
        <f t="shared" si="290"/>
        <v>63</v>
      </c>
      <c r="F2052" s="32">
        <f>INDEX('Project Pipeline'!$B$8:$B$130,MATCH($B2052,'Project Pipeline'!$A$7:$A$130,0),1)</f>
        <v>15000</v>
      </c>
      <c r="G2052" s="32">
        <f>INDEX('Project Pipeline'!$B$8:$B$130,MATCH($B2052,'Project Pipeline'!$A$7:$A$130,0)+3,1)*12</f>
        <v>6000</v>
      </c>
      <c r="H2052" s="7">
        <f>(INDEX('Project Pipeline'!$B$8:$B$130,MATCH($B2052,'Project Pipeline'!$A$7:$A$130,0)+6,1)*INDEX('Project Pipeline'!$B$8:$B$130,MATCH($B2052,'Project Pipeline'!$A$7:$A$130,0)+13,1)+INDEX('Project Pipeline'!$B$8:$B$130,MATCH($B2052,'Project Pipeline'!$A$7:$A$130,0)+7,1)*(INDEX('Project Pipeline'!$B$8:$B$130,MATCH($B2052,'Project Pipeline'!$A$7:$A$130,0)+14,1)-INDEX('Project Pipeline'!$B$8:$B$130,MATCH($B2052,'Project Pipeline'!$A$7:$A$130,0)+13,1)))/INDEX('Project Pipeline'!$B$8:$B$130,MATCH($B2052,'Project Pipeline'!$A$7:$A$130,0)+14,1)</f>
        <v>0.75</v>
      </c>
      <c r="I2052" s="6">
        <f>INDEX('Project Pipeline'!$B$8:$B$130,MATCH($B2052,'Project Pipeline'!$A$7:$A$130,0)+13,1)</f>
        <v>71.513178015521419</v>
      </c>
      <c r="J2052" s="6">
        <f>INDEX('Project Pipeline'!$B$8:$B$130,MATCH($B2052,'Project Pipeline'!$A$7:$A$130,0)+14,1)</f>
        <v>96</v>
      </c>
    </row>
    <row r="2053" spans="1:10" x14ac:dyDescent="0.2">
      <c r="A2053" s="604">
        <f t="shared" si="291"/>
        <v>102</v>
      </c>
      <c r="B2053" s="604" t="s">
        <v>463</v>
      </c>
      <c r="C2053" s="2">
        <f t="shared" si="292"/>
        <v>5</v>
      </c>
      <c r="D2053" s="28" t="str">
        <f t="shared" si="284"/>
        <v>102-005</v>
      </c>
      <c r="E2053" s="604">
        <f t="shared" si="290"/>
        <v>64</v>
      </c>
      <c r="F2053" s="32">
        <f>INDEX('Project Pipeline'!$B$8:$B$130,MATCH($B2053,'Project Pipeline'!$A$7:$A$130,0),1)</f>
        <v>20000</v>
      </c>
      <c r="G2053" s="32">
        <f>INDEX('Project Pipeline'!$B$8:$B$130,MATCH($B2053,'Project Pipeline'!$A$7:$A$130,0)+3,1)*12</f>
        <v>30000</v>
      </c>
      <c r="H2053" s="7">
        <f>(INDEX('Project Pipeline'!$B$8:$B$130,MATCH($B2053,'Project Pipeline'!$A$7:$A$130,0)+6,1)*INDEX('Project Pipeline'!$B$8:$B$130,MATCH($B2053,'Project Pipeline'!$A$7:$A$130,0)+13,1)+INDEX('Project Pipeline'!$B$8:$B$130,MATCH($B2053,'Project Pipeline'!$A$7:$A$130,0)+7,1)*(INDEX('Project Pipeline'!$B$8:$B$130,MATCH($B2053,'Project Pipeline'!$A$7:$A$130,0)+14,1)-INDEX('Project Pipeline'!$B$8:$B$130,MATCH($B2053,'Project Pipeline'!$A$7:$A$130,0)+13,1)))/INDEX('Project Pipeline'!$B$8:$B$130,MATCH($B2053,'Project Pipeline'!$A$7:$A$130,0)+14,1)</f>
        <v>0.75</v>
      </c>
      <c r="I2053" s="6">
        <f>INDEX('Project Pipeline'!$B$8:$B$130,MATCH($B2053,'Project Pipeline'!$A$7:$A$130,0)+13,1)</f>
        <v>28.691659673197091</v>
      </c>
      <c r="J2053" s="6">
        <f>INDEX('Project Pipeline'!$B$8:$B$130,MATCH($B2053,'Project Pipeline'!$A$7:$A$130,0)+14,1)</f>
        <v>60</v>
      </c>
    </row>
    <row r="2054" spans="1:10" x14ac:dyDescent="0.2">
      <c r="A2054" s="604">
        <f t="shared" si="291"/>
        <v>102</v>
      </c>
      <c r="B2054" s="604" t="s">
        <v>463</v>
      </c>
      <c r="C2054" s="2">
        <f t="shared" si="292"/>
        <v>6</v>
      </c>
      <c r="D2054" s="28" t="str">
        <f t="shared" si="284"/>
        <v>102-006</v>
      </c>
      <c r="E2054" s="604">
        <f t="shared" si="290"/>
        <v>64</v>
      </c>
      <c r="F2054" s="32">
        <f>INDEX('Project Pipeline'!$B$8:$B$130,MATCH($B2054,'Project Pipeline'!$A$7:$A$130,0),1)</f>
        <v>20000</v>
      </c>
      <c r="G2054" s="32">
        <f>INDEX('Project Pipeline'!$B$8:$B$130,MATCH($B2054,'Project Pipeline'!$A$7:$A$130,0)+3,1)*12</f>
        <v>30000</v>
      </c>
      <c r="H2054" s="7">
        <f>(INDEX('Project Pipeline'!$B$8:$B$130,MATCH($B2054,'Project Pipeline'!$A$7:$A$130,0)+6,1)*INDEX('Project Pipeline'!$B$8:$B$130,MATCH($B2054,'Project Pipeline'!$A$7:$A$130,0)+13,1)+INDEX('Project Pipeline'!$B$8:$B$130,MATCH($B2054,'Project Pipeline'!$A$7:$A$130,0)+7,1)*(INDEX('Project Pipeline'!$B$8:$B$130,MATCH($B2054,'Project Pipeline'!$A$7:$A$130,0)+14,1)-INDEX('Project Pipeline'!$B$8:$B$130,MATCH($B2054,'Project Pipeline'!$A$7:$A$130,0)+13,1)))/INDEX('Project Pipeline'!$B$8:$B$130,MATCH($B2054,'Project Pipeline'!$A$7:$A$130,0)+14,1)</f>
        <v>0.75</v>
      </c>
      <c r="I2054" s="6">
        <f>INDEX('Project Pipeline'!$B$8:$B$130,MATCH($B2054,'Project Pipeline'!$A$7:$A$130,0)+13,1)</f>
        <v>28.691659673197091</v>
      </c>
      <c r="J2054" s="6">
        <f>INDEX('Project Pipeline'!$B$8:$B$130,MATCH($B2054,'Project Pipeline'!$A$7:$A$130,0)+14,1)</f>
        <v>60</v>
      </c>
    </row>
    <row r="2055" spans="1:10" x14ac:dyDescent="0.2">
      <c r="A2055" s="604">
        <f t="shared" si="291"/>
        <v>102</v>
      </c>
      <c r="B2055" s="604" t="s">
        <v>463</v>
      </c>
      <c r="C2055" s="2">
        <f t="shared" si="292"/>
        <v>7</v>
      </c>
      <c r="D2055" s="28" t="str">
        <f t="shared" si="284"/>
        <v>102-007</v>
      </c>
      <c r="E2055" s="604">
        <f t="shared" si="290"/>
        <v>65</v>
      </c>
      <c r="F2055" s="32">
        <f>INDEX('Project Pipeline'!$B$8:$B$130,MATCH($B2055,'Project Pipeline'!$A$7:$A$130,0),1)</f>
        <v>20000</v>
      </c>
      <c r="G2055" s="32">
        <f>INDEX('Project Pipeline'!$B$8:$B$130,MATCH($B2055,'Project Pipeline'!$A$7:$A$130,0)+3,1)*12</f>
        <v>30000</v>
      </c>
      <c r="H2055" s="7">
        <f>(INDEX('Project Pipeline'!$B$8:$B$130,MATCH($B2055,'Project Pipeline'!$A$7:$A$130,0)+6,1)*INDEX('Project Pipeline'!$B$8:$B$130,MATCH($B2055,'Project Pipeline'!$A$7:$A$130,0)+13,1)+INDEX('Project Pipeline'!$B$8:$B$130,MATCH($B2055,'Project Pipeline'!$A$7:$A$130,0)+7,1)*(INDEX('Project Pipeline'!$B$8:$B$130,MATCH($B2055,'Project Pipeline'!$A$7:$A$130,0)+14,1)-INDEX('Project Pipeline'!$B$8:$B$130,MATCH($B2055,'Project Pipeline'!$A$7:$A$130,0)+13,1)))/INDEX('Project Pipeline'!$B$8:$B$130,MATCH($B2055,'Project Pipeline'!$A$7:$A$130,0)+14,1)</f>
        <v>0.75</v>
      </c>
      <c r="I2055" s="6">
        <f>INDEX('Project Pipeline'!$B$8:$B$130,MATCH($B2055,'Project Pipeline'!$A$7:$A$130,0)+13,1)</f>
        <v>28.691659673197091</v>
      </c>
      <c r="J2055" s="6">
        <f>INDEX('Project Pipeline'!$B$8:$B$130,MATCH($B2055,'Project Pipeline'!$A$7:$A$130,0)+14,1)</f>
        <v>60</v>
      </c>
    </row>
    <row r="2056" spans="1:10" x14ac:dyDescent="0.2">
      <c r="A2056" s="604">
        <f t="shared" si="291"/>
        <v>102</v>
      </c>
      <c r="B2056" s="604" t="s">
        <v>463</v>
      </c>
      <c r="C2056" s="2">
        <f t="shared" si="292"/>
        <v>8</v>
      </c>
      <c r="D2056" s="28" t="str">
        <f t="shared" si="284"/>
        <v>102-008</v>
      </c>
      <c r="E2056" s="604">
        <f t="shared" si="290"/>
        <v>65</v>
      </c>
      <c r="F2056" s="32">
        <f>INDEX('Project Pipeline'!$B$8:$B$130,MATCH($B2056,'Project Pipeline'!$A$7:$A$130,0),1)</f>
        <v>20000</v>
      </c>
      <c r="G2056" s="32">
        <f>INDEX('Project Pipeline'!$B$8:$B$130,MATCH($B2056,'Project Pipeline'!$A$7:$A$130,0)+3,1)*12</f>
        <v>30000</v>
      </c>
      <c r="H2056" s="7">
        <f>(INDEX('Project Pipeline'!$B$8:$B$130,MATCH($B2056,'Project Pipeline'!$A$7:$A$130,0)+6,1)*INDEX('Project Pipeline'!$B$8:$B$130,MATCH($B2056,'Project Pipeline'!$A$7:$A$130,0)+13,1)+INDEX('Project Pipeline'!$B$8:$B$130,MATCH($B2056,'Project Pipeline'!$A$7:$A$130,0)+7,1)*(INDEX('Project Pipeline'!$B$8:$B$130,MATCH($B2056,'Project Pipeline'!$A$7:$A$130,0)+14,1)-INDEX('Project Pipeline'!$B$8:$B$130,MATCH($B2056,'Project Pipeline'!$A$7:$A$130,0)+13,1)))/INDEX('Project Pipeline'!$B$8:$B$130,MATCH($B2056,'Project Pipeline'!$A$7:$A$130,0)+14,1)</f>
        <v>0.75</v>
      </c>
      <c r="I2056" s="6">
        <f>INDEX('Project Pipeline'!$B$8:$B$130,MATCH($B2056,'Project Pipeline'!$A$7:$A$130,0)+13,1)</f>
        <v>28.691659673197091</v>
      </c>
      <c r="J2056" s="6">
        <f>INDEX('Project Pipeline'!$B$8:$B$130,MATCH($B2056,'Project Pipeline'!$A$7:$A$130,0)+14,1)</f>
        <v>60</v>
      </c>
    </row>
    <row r="2057" spans="1:10" x14ac:dyDescent="0.2">
      <c r="A2057" s="604">
        <f t="shared" si="291"/>
        <v>102</v>
      </c>
      <c r="B2057" s="604" t="s">
        <v>464</v>
      </c>
      <c r="C2057" s="2">
        <f t="shared" si="292"/>
        <v>9</v>
      </c>
      <c r="D2057" s="28" t="str">
        <f t="shared" ref="D2057:D2120" si="293">TEXT(A2057,"000")&amp;"-"&amp;TEXT(C2057,"000")</f>
        <v>102-009</v>
      </c>
      <c r="E2057" s="604">
        <f t="shared" si="290"/>
        <v>56</v>
      </c>
      <c r="F2057" s="32">
        <f>INDEX('Project Pipeline'!$B$8:$B$130,MATCH($B2057,'Project Pipeline'!$A$7:$A$130,0),1)</f>
        <v>10000</v>
      </c>
      <c r="G2057" s="32">
        <f>INDEX('Project Pipeline'!$B$8:$B$130,MATCH($B2057,'Project Pipeline'!$A$7:$A$130,0)+3,1)*12</f>
        <v>4800</v>
      </c>
      <c r="H2057" s="7">
        <f>(INDEX('Project Pipeline'!$B$8:$B$130,MATCH($B2057,'Project Pipeline'!$A$7:$A$130,0)+6,1)*INDEX('Project Pipeline'!$B$8:$B$130,MATCH($B2057,'Project Pipeline'!$A$7:$A$130,0)+13,1)+INDEX('Project Pipeline'!$B$8:$B$130,MATCH($B2057,'Project Pipeline'!$A$7:$A$130,0)+7,1)*(INDEX('Project Pipeline'!$B$8:$B$130,MATCH($B2057,'Project Pipeline'!$A$7:$A$130,0)+14,1)-INDEX('Project Pipeline'!$B$8:$B$130,MATCH($B2057,'Project Pipeline'!$A$7:$A$130,0)+13,1)))/INDEX('Project Pipeline'!$B$8:$B$130,MATCH($B2057,'Project Pipeline'!$A$7:$A$130,0)+14,1)</f>
        <v>0.75</v>
      </c>
      <c r="I2057" s="6">
        <f>INDEX('Project Pipeline'!$B$8:$B$130,MATCH($B2057,'Project Pipeline'!$A$7:$A$130,0)+13,1)</f>
        <v>57.680135957776329</v>
      </c>
      <c r="J2057" s="6">
        <f>INDEX('Project Pipeline'!$B$8:$B$130,MATCH($B2057,'Project Pipeline'!$A$7:$A$130,0)+14,1)</f>
        <v>60</v>
      </c>
    </row>
    <row r="2058" spans="1:10" x14ac:dyDescent="0.2">
      <c r="A2058" s="604">
        <f t="shared" si="291"/>
        <v>102</v>
      </c>
      <c r="B2058" s="604" t="s">
        <v>464</v>
      </c>
      <c r="C2058" s="2">
        <f t="shared" si="292"/>
        <v>10</v>
      </c>
      <c r="D2058" s="28" t="str">
        <f t="shared" si="293"/>
        <v>102-010</v>
      </c>
      <c r="E2058" s="604">
        <f t="shared" si="290"/>
        <v>59</v>
      </c>
      <c r="F2058" s="32">
        <f>INDEX('Project Pipeline'!$B$8:$B$130,MATCH($B2058,'Project Pipeline'!$A$7:$A$130,0),1)</f>
        <v>10000</v>
      </c>
      <c r="G2058" s="32">
        <f>INDEX('Project Pipeline'!$B$8:$B$130,MATCH($B2058,'Project Pipeline'!$A$7:$A$130,0)+3,1)*12</f>
        <v>4800</v>
      </c>
      <c r="H2058" s="7">
        <f>(INDEX('Project Pipeline'!$B$8:$B$130,MATCH($B2058,'Project Pipeline'!$A$7:$A$130,0)+6,1)*INDEX('Project Pipeline'!$B$8:$B$130,MATCH($B2058,'Project Pipeline'!$A$7:$A$130,0)+13,1)+INDEX('Project Pipeline'!$B$8:$B$130,MATCH($B2058,'Project Pipeline'!$A$7:$A$130,0)+7,1)*(INDEX('Project Pipeline'!$B$8:$B$130,MATCH($B2058,'Project Pipeline'!$A$7:$A$130,0)+14,1)-INDEX('Project Pipeline'!$B$8:$B$130,MATCH($B2058,'Project Pipeline'!$A$7:$A$130,0)+13,1)))/INDEX('Project Pipeline'!$B$8:$B$130,MATCH($B2058,'Project Pipeline'!$A$7:$A$130,0)+14,1)</f>
        <v>0.75</v>
      </c>
      <c r="I2058" s="6">
        <f>INDEX('Project Pipeline'!$B$8:$B$130,MATCH($B2058,'Project Pipeline'!$A$7:$A$130,0)+13,1)</f>
        <v>57.680135957776329</v>
      </c>
      <c r="J2058" s="6">
        <f>INDEX('Project Pipeline'!$B$8:$B$130,MATCH($B2058,'Project Pipeline'!$A$7:$A$130,0)+14,1)</f>
        <v>60</v>
      </c>
    </row>
    <row r="2059" spans="1:10" x14ac:dyDescent="0.2">
      <c r="A2059" s="604">
        <f t="shared" si="291"/>
        <v>102</v>
      </c>
      <c r="B2059" s="604" t="s">
        <v>464</v>
      </c>
      <c r="C2059" s="2">
        <f t="shared" si="292"/>
        <v>11</v>
      </c>
      <c r="D2059" s="28" t="str">
        <f t="shared" si="293"/>
        <v>102-011</v>
      </c>
      <c r="E2059" s="604">
        <f t="shared" si="290"/>
        <v>62</v>
      </c>
      <c r="F2059" s="32">
        <f>INDEX('Project Pipeline'!$B$8:$B$130,MATCH($B2059,'Project Pipeline'!$A$7:$A$130,0),1)</f>
        <v>10000</v>
      </c>
      <c r="G2059" s="32">
        <f>INDEX('Project Pipeline'!$B$8:$B$130,MATCH($B2059,'Project Pipeline'!$A$7:$A$130,0)+3,1)*12</f>
        <v>4800</v>
      </c>
      <c r="H2059" s="7">
        <f>(INDEX('Project Pipeline'!$B$8:$B$130,MATCH($B2059,'Project Pipeline'!$A$7:$A$130,0)+6,1)*INDEX('Project Pipeline'!$B$8:$B$130,MATCH($B2059,'Project Pipeline'!$A$7:$A$130,0)+13,1)+INDEX('Project Pipeline'!$B$8:$B$130,MATCH($B2059,'Project Pipeline'!$A$7:$A$130,0)+7,1)*(INDEX('Project Pipeline'!$B$8:$B$130,MATCH($B2059,'Project Pipeline'!$A$7:$A$130,0)+14,1)-INDEX('Project Pipeline'!$B$8:$B$130,MATCH($B2059,'Project Pipeline'!$A$7:$A$130,0)+13,1)))/INDEX('Project Pipeline'!$B$8:$B$130,MATCH($B2059,'Project Pipeline'!$A$7:$A$130,0)+14,1)</f>
        <v>0.75</v>
      </c>
      <c r="I2059" s="6">
        <f>INDEX('Project Pipeline'!$B$8:$B$130,MATCH($B2059,'Project Pipeline'!$A$7:$A$130,0)+13,1)</f>
        <v>57.680135957776329</v>
      </c>
      <c r="J2059" s="6">
        <f>INDEX('Project Pipeline'!$B$8:$B$130,MATCH($B2059,'Project Pipeline'!$A$7:$A$130,0)+14,1)</f>
        <v>60</v>
      </c>
    </row>
    <row r="2060" spans="1:10" x14ac:dyDescent="0.2">
      <c r="A2060" s="604">
        <f t="shared" si="291"/>
        <v>102</v>
      </c>
      <c r="B2060" s="604" t="s">
        <v>464</v>
      </c>
      <c r="C2060" s="2">
        <f t="shared" si="292"/>
        <v>12</v>
      </c>
      <c r="D2060" s="28" t="str">
        <f t="shared" si="293"/>
        <v>102-012</v>
      </c>
      <c r="E2060" s="604">
        <f t="shared" si="290"/>
        <v>65</v>
      </c>
      <c r="F2060" s="32">
        <f>INDEX('Project Pipeline'!$B$8:$B$130,MATCH($B2060,'Project Pipeline'!$A$7:$A$130,0),1)</f>
        <v>10000</v>
      </c>
      <c r="G2060" s="32">
        <f>INDEX('Project Pipeline'!$B$8:$B$130,MATCH($B2060,'Project Pipeline'!$A$7:$A$130,0)+3,1)*12</f>
        <v>4800</v>
      </c>
      <c r="H2060" s="7">
        <f>(INDEX('Project Pipeline'!$B$8:$B$130,MATCH($B2060,'Project Pipeline'!$A$7:$A$130,0)+6,1)*INDEX('Project Pipeline'!$B$8:$B$130,MATCH($B2060,'Project Pipeline'!$A$7:$A$130,0)+13,1)+INDEX('Project Pipeline'!$B$8:$B$130,MATCH($B2060,'Project Pipeline'!$A$7:$A$130,0)+7,1)*(INDEX('Project Pipeline'!$B$8:$B$130,MATCH($B2060,'Project Pipeline'!$A$7:$A$130,0)+14,1)-INDEX('Project Pipeline'!$B$8:$B$130,MATCH($B2060,'Project Pipeline'!$A$7:$A$130,0)+13,1)))/INDEX('Project Pipeline'!$B$8:$B$130,MATCH($B2060,'Project Pipeline'!$A$7:$A$130,0)+14,1)</f>
        <v>0.75</v>
      </c>
      <c r="I2060" s="6">
        <f>INDEX('Project Pipeline'!$B$8:$B$130,MATCH($B2060,'Project Pipeline'!$A$7:$A$130,0)+13,1)</f>
        <v>57.680135957776329</v>
      </c>
      <c r="J2060" s="6">
        <f>INDEX('Project Pipeline'!$B$8:$B$130,MATCH($B2060,'Project Pipeline'!$A$7:$A$130,0)+14,1)</f>
        <v>60</v>
      </c>
    </row>
    <row r="2061" spans="1:10" x14ac:dyDescent="0.2">
      <c r="A2061" s="604">
        <f t="shared" si="291"/>
        <v>102</v>
      </c>
      <c r="B2061" s="604" t="s">
        <v>14</v>
      </c>
      <c r="C2061" s="2">
        <f t="shared" si="292"/>
        <v>13</v>
      </c>
      <c r="D2061" s="28" t="str">
        <f t="shared" si="293"/>
        <v>102-013</v>
      </c>
      <c r="E2061" s="604">
        <f t="shared" si="290"/>
        <v>56</v>
      </c>
      <c r="F2061" s="32">
        <f>INDEX('Project Pipeline'!$B$8:$B$130,MATCH($B2061,'Project Pipeline'!$A$7:$A$130,0),1)</f>
        <v>2000</v>
      </c>
      <c r="G2061" s="32">
        <f>INDEX('Project Pipeline'!$B$8:$B$130,MATCH($B2061,'Project Pipeline'!$A$7:$A$130,0)+3,1)*12</f>
        <v>2400</v>
      </c>
      <c r="H2061" s="7">
        <f>(INDEX('Project Pipeline'!$B$8:$B$130,MATCH($B2061,'Project Pipeline'!$A$7:$A$130,0)+6,1)*INDEX('Project Pipeline'!$B$8:$B$130,MATCH($B2061,'Project Pipeline'!$A$7:$A$130,0)+13,1)+INDEX('Project Pipeline'!$B$8:$B$130,MATCH($B2061,'Project Pipeline'!$A$7:$A$130,0)+7,1)*(INDEX('Project Pipeline'!$B$8:$B$130,MATCH($B2061,'Project Pipeline'!$A$7:$A$130,0)+14,1)-INDEX('Project Pipeline'!$B$8:$B$130,MATCH($B2061,'Project Pipeline'!$A$7:$A$130,0)+13,1)))/INDEX('Project Pipeline'!$B$8:$B$130,MATCH($B2061,'Project Pipeline'!$A$7:$A$130,0)+14,1)</f>
        <v>0.75</v>
      </c>
      <c r="I2061" s="6">
        <f>INDEX('Project Pipeline'!$B$8:$B$130,MATCH($B2061,'Project Pipeline'!$A$7:$A$130,0)+13,1)</f>
        <v>21.124739598583997</v>
      </c>
      <c r="J2061" s="6">
        <f>INDEX('Project Pipeline'!$B$8:$B$130,MATCH($B2061,'Project Pipeline'!$A$7:$A$130,0)+14,1)</f>
        <v>60</v>
      </c>
    </row>
    <row r="2062" spans="1:10" x14ac:dyDescent="0.2">
      <c r="A2062" s="604">
        <f t="shared" si="291"/>
        <v>102</v>
      </c>
      <c r="B2062" s="604" t="s">
        <v>14</v>
      </c>
      <c r="C2062" s="2">
        <f t="shared" si="292"/>
        <v>14</v>
      </c>
      <c r="D2062" s="28" t="str">
        <f t="shared" si="293"/>
        <v>102-014</v>
      </c>
      <c r="E2062" s="604">
        <f t="shared" si="290"/>
        <v>58</v>
      </c>
      <c r="F2062" s="32">
        <f>INDEX('Project Pipeline'!$B$8:$B$130,MATCH($B2062,'Project Pipeline'!$A$7:$A$130,0),1)</f>
        <v>2000</v>
      </c>
      <c r="G2062" s="32">
        <f>INDEX('Project Pipeline'!$B$8:$B$130,MATCH($B2062,'Project Pipeline'!$A$7:$A$130,0)+3,1)*12</f>
        <v>2400</v>
      </c>
      <c r="H2062" s="7">
        <f>(INDEX('Project Pipeline'!$B$8:$B$130,MATCH($B2062,'Project Pipeline'!$A$7:$A$130,0)+6,1)*INDEX('Project Pipeline'!$B$8:$B$130,MATCH($B2062,'Project Pipeline'!$A$7:$A$130,0)+13,1)+INDEX('Project Pipeline'!$B$8:$B$130,MATCH($B2062,'Project Pipeline'!$A$7:$A$130,0)+7,1)*(INDEX('Project Pipeline'!$B$8:$B$130,MATCH($B2062,'Project Pipeline'!$A$7:$A$130,0)+14,1)-INDEX('Project Pipeline'!$B$8:$B$130,MATCH($B2062,'Project Pipeline'!$A$7:$A$130,0)+13,1)))/INDEX('Project Pipeline'!$B$8:$B$130,MATCH($B2062,'Project Pipeline'!$A$7:$A$130,0)+14,1)</f>
        <v>0.75</v>
      </c>
      <c r="I2062" s="6">
        <f>INDEX('Project Pipeline'!$B$8:$B$130,MATCH($B2062,'Project Pipeline'!$A$7:$A$130,0)+13,1)</f>
        <v>21.124739598583997</v>
      </c>
      <c r="J2062" s="6">
        <f>INDEX('Project Pipeline'!$B$8:$B$130,MATCH($B2062,'Project Pipeline'!$A$7:$A$130,0)+14,1)</f>
        <v>60</v>
      </c>
    </row>
    <row r="2063" spans="1:10" x14ac:dyDescent="0.2">
      <c r="A2063" s="604">
        <f t="shared" si="291"/>
        <v>102</v>
      </c>
      <c r="B2063" s="604" t="s">
        <v>14</v>
      </c>
      <c r="C2063" s="2">
        <f t="shared" si="292"/>
        <v>15</v>
      </c>
      <c r="D2063" s="28" t="str">
        <f t="shared" si="293"/>
        <v>102-015</v>
      </c>
      <c r="E2063" s="604">
        <f t="shared" si="290"/>
        <v>60</v>
      </c>
      <c r="F2063" s="32">
        <f>INDEX('Project Pipeline'!$B$8:$B$130,MATCH($B2063,'Project Pipeline'!$A$7:$A$130,0),1)</f>
        <v>2000</v>
      </c>
      <c r="G2063" s="32">
        <f>INDEX('Project Pipeline'!$B$8:$B$130,MATCH($B2063,'Project Pipeline'!$A$7:$A$130,0)+3,1)*12</f>
        <v>2400</v>
      </c>
      <c r="H2063" s="7">
        <f>(INDEX('Project Pipeline'!$B$8:$B$130,MATCH($B2063,'Project Pipeline'!$A$7:$A$130,0)+6,1)*INDEX('Project Pipeline'!$B$8:$B$130,MATCH($B2063,'Project Pipeline'!$A$7:$A$130,0)+13,1)+INDEX('Project Pipeline'!$B$8:$B$130,MATCH($B2063,'Project Pipeline'!$A$7:$A$130,0)+7,1)*(INDEX('Project Pipeline'!$B$8:$B$130,MATCH($B2063,'Project Pipeline'!$A$7:$A$130,0)+14,1)-INDEX('Project Pipeline'!$B$8:$B$130,MATCH($B2063,'Project Pipeline'!$A$7:$A$130,0)+13,1)))/INDEX('Project Pipeline'!$B$8:$B$130,MATCH($B2063,'Project Pipeline'!$A$7:$A$130,0)+14,1)</f>
        <v>0.75</v>
      </c>
      <c r="I2063" s="6">
        <f>INDEX('Project Pipeline'!$B$8:$B$130,MATCH($B2063,'Project Pipeline'!$A$7:$A$130,0)+13,1)</f>
        <v>21.124739598583997</v>
      </c>
      <c r="J2063" s="6">
        <f>INDEX('Project Pipeline'!$B$8:$B$130,MATCH($B2063,'Project Pipeline'!$A$7:$A$130,0)+14,1)</f>
        <v>60</v>
      </c>
    </row>
    <row r="2064" spans="1:10" x14ac:dyDescent="0.2">
      <c r="A2064" s="604">
        <f t="shared" si="291"/>
        <v>102</v>
      </c>
      <c r="B2064" s="604" t="s">
        <v>14</v>
      </c>
      <c r="C2064" s="2">
        <f t="shared" si="292"/>
        <v>16</v>
      </c>
      <c r="D2064" s="28" t="str">
        <f t="shared" si="293"/>
        <v>102-016</v>
      </c>
      <c r="E2064" s="604">
        <f t="shared" si="290"/>
        <v>62</v>
      </c>
      <c r="F2064" s="32">
        <f>INDEX('Project Pipeline'!$B$8:$B$130,MATCH($B2064,'Project Pipeline'!$A$7:$A$130,0),1)</f>
        <v>2000</v>
      </c>
      <c r="G2064" s="32">
        <f>INDEX('Project Pipeline'!$B$8:$B$130,MATCH($B2064,'Project Pipeline'!$A$7:$A$130,0)+3,1)*12</f>
        <v>2400</v>
      </c>
      <c r="H2064" s="7">
        <f>(INDEX('Project Pipeline'!$B$8:$B$130,MATCH($B2064,'Project Pipeline'!$A$7:$A$130,0)+6,1)*INDEX('Project Pipeline'!$B$8:$B$130,MATCH($B2064,'Project Pipeline'!$A$7:$A$130,0)+13,1)+INDEX('Project Pipeline'!$B$8:$B$130,MATCH($B2064,'Project Pipeline'!$A$7:$A$130,0)+7,1)*(INDEX('Project Pipeline'!$B$8:$B$130,MATCH($B2064,'Project Pipeline'!$A$7:$A$130,0)+14,1)-INDEX('Project Pipeline'!$B$8:$B$130,MATCH($B2064,'Project Pipeline'!$A$7:$A$130,0)+13,1)))/INDEX('Project Pipeline'!$B$8:$B$130,MATCH($B2064,'Project Pipeline'!$A$7:$A$130,0)+14,1)</f>
        <v>0.75</v>
      </c>
      <c r="I2064" s="6">
        <f>INDEX('Project Pipeline'!$B$8:$B$130,MATCH($B2064,'Project Pipeline'!$A$7:$A$130,0)+13,1)</f>
        <v>21.124739598583997</v>
      </c>
      <c r="J2064" s="6">
        <f>INDEX('Project Pipeline'!$B$8:$B$130,MATCH($B2064,'Project Pipeline'!$A$7:$A$130,0)+14,1)</f>
        <v>60</v>
      </c>
    </row>
    <row r="2065" spans="1:10" x14ac:dyDescent="0.2">
      <c r="A2065" s="604">
        <f t="shared" si="291"/>
        <v>102</v>
      </c>
      <c r="B2065" s="604" t="s">
        <v>14</v>
      </c>
      <c r="C2065" s="2">
        <f t="shared" si="292"/>
        <v>17</v>
      </c>
      <c r="D2065" s="28" t="str">
        <f t="shared" si="293"/>
        <v>102-017</v>
      </c>
      <c r="E2065" s="604">
        <f t="shared" si="290"/>
        <v>64</v>
      </c>
      <c r="F2065" s="32">
        <f>INDEX('Project Pipeline'!$B$8:$B$130,MATCH($B2065,'Project Pipeline'!$A$7:$A$130,0),1)</f>
        <v>2000</v>
      </c>
      <c r="G2065" s="32">
        <f>INDEX('Project Pipeline'!$B$8:$B$130,MATCH($B2065,'Project Pipeline'!$A$7:$A$130,0)+3,1)*12</f>
        <v>2400</v>
      </c>
      <c r="H2065" s="7">
        <f>(INDEX('Project Pipeline'!$B$8:$B$130,MATCH($B2065,'Project Pipeline'!$A$7:$A$130,0)+6,1)*INDEX('Project Pipeline'!$B$8:$B$130,MATCH($B2065,'Project Pipeline'!$A$7:$A$130,0)+13,1)+INDEX('Project Pipeline'!$B$8:$B$130,MATCH($B2065,'Project Pipeline'!$A$7:$A$130,0)+7,1)*(INDEX('Project Pipeline'!$B$8:$B$130,MATCH($B2065,'Project Pipeline'!$A$7:$A$130,0)+14,1)-INDEX('Project Pipeline'!$B$8:$B$130,MATCH($B2065,'Project Pipeline'!$A$7:$A$130,0)+13,1)))/INDEX('Project Pipeline'!$B$8:$B$130,MATCH($B2065,'Project Pipeline'!$A$7:$A$130,0)+14,1)</f>
        <v>0.75</v>
      </c>
      <c r="I2065" s="6">
        <f>INDEX('Project Pipeline'!$B$8:$B$130,MATCH($B2065,'Project Pipeline'!$A$7:$A$130,0)+13,1)</f>
        <v>21.124739598583997</v>
      </c>
      <c r="J2065" s="6">
        <f>INDEX('Project Pipeline'!$B$8:$B$130,MATCH($B2065,'Project Pipeline'!$A$7:$A$130,0)+14,1)</f>
        <v>60</v>
      </c>
    </row>
    <row r="2066" spans="1:10" x14ac:dyDescent="0.2">
      <c r="A2066" s="604">
        <f t="shared" si="291"/>
        <v>102</v>
      </c>
      <c r="B2066" s="604" t="s">
        <v>14</v>
      </c>
      <c r="C2066" s="2">
        <f t="shared" si="292"/>
        <v>18</v>
      </c>
      <c r="D2066" s="28" t="str">
        <f t="shared" si="293"/>
        <v>102-018</v>
      </c>
      <c r="E2066" s="604">
        <f t="shared" si="290"/>
        <v>66</v>
      </c>
      <c r="F2066" s="32">
        <f>INDEX('Project Pipeline'!$B$8:$B$130,MATCH($B2066,'Project Pipeline'!$A$7:$A$130,0),1)</f>
        <v>2000</v>
      </c>
      <c r="G2066" s="32">
        <f>INDEX('Project Pipeline'!$B$8:$B$130,MATCH($B2066,'Project Pipeline'!$A$7:$A$130,0)+3,1)*12</f>
        <v>2400</v>
      </c>
      <c r="H2066" s="7">
        <f>(INDEX('Project Pipeline'!$B$8:$B$130,MATCH($B2066,'Project Pipeline'!$A$7:$A$130,0)+6,1)*INDEX('Project Pipeline'!$B$8:$B$130,MATCH($B2066,'Project Pipeline'!$A$7:$A$130,0)+13,1)+INDEX('Project Pipeline'!$B$8:$B$130,MATCH($B2066,'Project Pipeline'!$A$7:$A$130,0)+7,1)*(INDEX('Project Pipeline'!$B$8:$B$130,MATCH($B2066,'Project Pipeline'!$A$7:$A$130,0)+14,1)-INDEX('Project Pipeline'!$B$8:$B$130,MATCH($B2066,'Project Pipeline'!$A$7:$A$130,0)+13,1)))/INDEX('Project Pipeline'!$B$8:$B$130,MATCH($B2066,'Project Pipeline'!$A$7:$A$130,0)+14,1)</f>
        <v>0.75</v>
      </c>
      <c r="I2066" s="6">
        <f>INDEX('Project Pipeline'!$B$8:$B$130,MATCH($B2066,'Project Pipeline'!$A$7:$A$130,0)+13,1)</f>
        <v>21.124739598583997</v>
      </c>
      <c r="J2066" s="6">
        <f>INDEX('Project Pipeline'!$B$8:$B$130,MATCH($B2066,'Project Pipeline'!$A$7:$A$130,0)+14,1)</f>
        <v>60</v>
      </c>
    </row>
    <row r="2067" spans="1:10" x14ac:dyDescent="0.2">
      <c r="A2067" s="604">
        <f t="shared" si="291"/>
        <v>102</v>
      </c>
      <c r="B2067" s="604" t="s">
        <v>41</v>
      </c>
      <c r="C2067" s="2">
        <f t="shared" si="292"/>
        <v>19</v>
      </c>
      <c r="D2067" s="28" t="str">
        <f t="shared" si="293"/>
        <v>102-019</v>
      </c>
      <c r="E2067" s="604">
        <f t="shared" si="290"/>
        <v>60</v>
      </c>
      <c r="F2067" s="32">
        <f>INDEX('Project Pipeline'!$B$8:$B$130,MATCH($B2067,'Project Pipeline'!$A$7:$A$130,0),1)</f>
        <v>25000</v>
      </c>
      <c r="G2067" s="32">
        <f>INDEX('Project Pipeline'!$B$8:$B$130,MATCH($B2067,'Project Pipeline'!$A$7:$A$130,0)+3,1)*12</f>
        <v>24000</v>
      </c>
      <c r="H2067" s="7">
        <f>(INDEX('Project Pipeline'!$B$8:$B$130,MATCH($B2067,'Project Pipeline'!$A$7:$A$130,0)+6,1)*INDEX('Project Pipeline'!$B$8:$B$130,MATCH($B2067,'Project Pipeline'!$A$7:$A$130,0)+13,1)+INDEX('Project Pipeline'!$B$8:$B$130,MATCH($B2067,'Project Pipeline'!$A$7:$A$130,0)+7,1)*(INDEX('Project Pipeline'!$B$8:$B$130,MATCH($B2067,'Project Pipeline'!$A$7:$A$130,0)+14,1)-INDEX('Project Pipeline'!$B$8:$B$130,MATCH($B2067,'Project Pipeline'!$A$7:$A$130,0)+13,1)))/INDEX('Project Pipeline'!$B$8:$B$130,MATCH($B2067,'Project Pipeline'!$A$7:$A$130,0)+14,1)</f>
        <v>0.74999999999999989</v>
      </c>
      <c r="I2067" s="6">
        <f>INDEX('Project Pipeline'!$B$8:$B$130,MATCH($B2067,'Project Pipeline'!$A$7:$A$130,0)+13,1)</f>
        <v>26.772988721793375</v>
      </c>
      <c r="J2067" s="6">
        <f>INDEX('Project Pipeline'!$B$8:$B$130,MATCH($B2067,'Project Pipeline'!$A$7:$A$130,0)+14,1)</f>
        <v>120</v>
      </c>
    </row>
    <row r="2068" spans="1:10" x14ac:dyDescent="0.2">
      <c r="A2068" s="604">
        <f t="shared" si="291"/>
        <v>102</v>
      </c>
      <c r="B2068" s="604" t="s">
        <v>41</v>
      </c>
      <c r="C2068" s="2">
        <f t="shared" si="292"/>
        <v>20</v>
      </c>
      <c r="D2068" s="28" t="str">
        <f t="shared" si="293"/>
        <v>102-020</v>
      </c>
      <c r="E2068" s="604">
        <f t="shared" si="290"/>
        <v>66</v>
      </c>
      <c r="F2068" s="32">
        <f>INDEX('Project Pipeline'!$B$8:$B$130,MATCH($B2068,'Project Pipeline'!$A$7:$A$130,0),1)</f>
        <v>25000</v>
      </c>
      <c r="G2068" s="32">
        <f>INDEX('Project Pipeline'!$B$8:$B$130,MATCH($B2068,'Project Pipeline'!$A$7:$A$130,0)+3,1)*12</f>
        <v>24000</v>
      </c>
      <c r="H2068" s="7">
        <f>(INDEX('Project Pipeline'!$B$8:$B$130,MATCH($B2068,'Project Pipeline'!$A$7:$A$130,0)+6,1)*INDEX('Project Pipeline'!$B$8:$B$130,MATCH($B2068,'Project Pipeline'!$A$7:$A$130,0)+13,1)+INDEX('Project Pipeline'!$B$8:$B$130,MATCH($B2068,'Project Pipeline'!$A$7:$A$130,0)+7,1)*(INDEX('Project Pipeline'!$B$8:$B$130,MATCH($B2068,'Project Pipeline'!$A$7:$A$130,0)+14,1)-INDEX('Project Pipeline'!$B$8:$B$130,MATCH($B2068,'Project Pipeline'!$A$7:$A$130,0)+13,1)))/INDEX('Project Pipeline'!$B$8:$B$130,MATCH($B2068,'Project Pipeline'!$A$7:$A$130,0)+14,1)</f>
        <v>0.74999999999999989</v>
      </c>
      <c r="I2068" s="6">
        <f>INDEX('Project Pipeline'!$B$8:$B$130,MATCH($B2068,'Project Pipeline'!$A$7:$A$130,0)+13,1)</f>
        <v>26.772988721793375</v>
      </c>
      <c r="J2068" s="6">
        <f>INDEX('Project Pipeline'!$B$8:$B$130,MATCH($B2068,'Project Pipeline'!$A$7:$A$130,0)+14,1)</f>
        <v>120</v>
      </c>
    </row>
    <row r="2069" spans="1:10" x14ac:dyDescent="0.2">
      <c r="A2069" s="604">
        <f>A2049+1</f>
        <v>103</v>
      </c>
      <c r="B2069" s="604" t="s">
        <v>15</v>
      </c>
      <c r="C2069" s="2">
        <v>1</v>
      </c>
      <c r="D2069" s="28" t="str">
        <f t="shared" si="293"/>
        <v>103-001</v>
      </c>
      <c r="E2069" s="604">
        <f t="shared" si="290"/>
        <v>55</v>
      </c>
      <c r="F2069" s="32">
        <f>INDEX('Project Pipeline'!$B$8:$B$130,MATCH($B2069,'Project Pipeline'!$A$7:$A$130,0),1)</f>
        <v>15000</v>
      </c>
      <c r="G2069" s="32">
        <f>INDEX('Project Pipeline'!$B$8:$B$130,MATCH($B2069,'Project Pipeline'!$A$7:$A$130,0)+3,1)*12</f>
        <v>6000</v>
      </c>
      <c r="H2069" s="7">
        <f>(INDEX('Project Pipeline'!$B$8:$B$130,MATCH($B2069,'Project Pipeline'!$A$7:$A$130,0)+6,1)*INDEX('Project Pipeline'!$B$8:$B$130,MATCH($B2069,'Project Pipeline'!$A$7:$A$130,0)+13,1)+INDEX('Project Pipeline'!$B$8:$B$130,MATCH($B2069,'Project Pipeline'!$A$7:$A$130,0)+7,1)*(INDEX('Project Pipeline'!$B$8:$B$130,MATCH($B2069,'Project Pipeline'!$A$7:$A$130,0)+14,1)-INDEX('Project Pipeline'!$B$8:$B$130,MATCH($B2069,'Project Pipeline'!$A$7:$A$130,0)+13,1)))/INDEX('Project Pipeline'!$B$8:$B$130,MATCH($B2069,'Project Pipeline'!$A$7:$A$130,0)+14,1)</f>
        <v>0.75</v>
      </c>
      <c r="I2069" s="6">
        <f>INDEX('Project Pipeline'!$B$8:$B$130,MATCH($B2069,'Project Pipeline'!$A$7:$A$130,0)+13,1)</f>
        <v>71.513178015521419</v>
      </c>
      <c r="J2069" s="6">
        <f>INDEX('Project Pipeline'!$B$8:$B$130,MATCH($B2069,'Project Pipeline'!$A$7:$A$130,0)+14,1)</f>
        <v>96</v>
      </c>
    </row>
    <row r="2070" spans="1:10" x14ac:dyDescent="0.2">
      <c r="A2070" s="604">
        <f t="shared" ref="A2070:A2088" si="294">A2050+1</f>
        <v>103</v>
      </c>
      <c r="B2070" s="604" t="s">
        <v>15</v>
      </c>
      <c r="C2070" s="2">
        <f t="shared" ref="C2070:C2088" si="295">C2069+1</f>
        <v>2</v>
      </c>
      <c r="D2070" s="28" t="str">
        <f t="shared" si="293"/>
        <v>103-002</v>
      </c>
      <c r="E2070" s="604">
        <f t="shared" si="290"/>
        <v>59</v>
      </c>
      <c r="F2070" s="32">
        <f>INDEX('Project Pipeline'!$B$8:$B$130,MATCH($B2070,'Project Pipeline'!$A$7:$A$130,0),1)</f>
        <v>15000</v>
      </c>
      <c r="G2070" s="32">
        <f>INDEX('Project Pipeline'!$B$8:$B$130,MATCH($B2070,'Project Pipeline'!$A$7:$A$130,0)+3,1)*12</f>
        <v>6000</v>
      </c>
      <c r="H2070" s="7">
        <f>(INDEX('Project Pipeline'!$B$8:$B$130,MATCH($B2070,'Project Pipeline'!$A$7:$A$130,0)+6,1)*INDEX('Project Pipeline'!$B$8:$B$130,MATCH($B2070,'Project Pipeline'!$A$7:$A$130,0)+13,1)+INDEX('Project Pipeline'!$B$8:$B$130,MATCH($B2070,'Project Pipeline'!$A$7:$A$130,0)+7,1)*(INDEX('Project Pipeline'!$B$8:$B$130,MATCH($B2070,'Project Pipeline'!$A$7:$A$130,0)+14,1)-INDEX('Project Pipeline'!$B$8:$B$130,MATCH($B2070,'Project Pipeline'!$A$7:$A$130,0)+13,1)))/INDEX('Project Pipeline'!$B$8:$B$130,MATCH($B2070,'Project Pipeline'!$A$7:$A$130,0)+14,1)</f>
        <v>0.75</v>
      </c>
      <c r="I2070" s="6">
        <f>INDEX('Project Pipeline'!$B$8:$B$130,MATCH($B2070,'Project Pipeline'!$A$7:$A$130,0)+13,1)</f>
        <v>71.513178015521419</v>
      </c>
      <c r="J2070" s="6">
        <f>INDEX('Project Pipeline'!$B$8:$B$130,MATCH($B2070,'Project Pipeline'!$A$7:$A$130,0)+14,1)</f>
        <v>96</v>
      </c>
    </row>
    <row r="2071" spans="1:10" x14ac:dyDescent="0.2">
      <c r="A2071" s="604">
        <f t="shared" si="294"/>
        <v>103</v>
      </c>
      <c r="B2071" s="604" t="s">
        <v>15</v>
      </c>
      <c r="C2071" s="2">
        <f t="shared" si="295"/>
        <v>3</v>
      </c>
      <c r="D2071" s="28" t="str">
        <f t="shared" si="293"/>
        <v>103-003</v>
      </c>
      <c r="E2071" s="604">
        <f t="shared" si="290"/>
        <v>62</v>
      </c>
      <c r="F2071" s="32">
        <f>INDEX('Project Pipeline'!$B$8:$B$130,MATCH($B2071,'Project Pipeline'!$A$7:$A$130,0),1)</f>
        <v>15000</v>
      </c>
      <c r="G2071" s="32">
        <f>INDEX('Project Pipeline'!$B$8:$B$130,MATCH($B2071,'Project Pipeline'!$A$7:$A$130,0)+3,1)*12</f>
        <v>6000</v>
      </c>
      <c r="H2071" s="7">
        <f>(INDEX('Project Pipeline'!$B$8:$B$130,MATCH($B2071,'Project Pipeline'!$A$7:$A$130,0)+6,1)*INDEX('Project Pipeline'!$B$8:$B$130,MATCH($B2071,'Project Pipeline'!$A$7:$A$130,0)+13,1)+INDEX('Project Pipeline'!$B$8:$B$130,MATCH($B2071,'Project Pipeline'!$A$7:$A$130,0)+7,1)*(INDEX('Project Pipeline'!$B$8:$B$130,MATCH($B2071,'Project Pipeline'!$A$7:$A$130,0)+14,1)-INDEX('Project Pipeline'!$B$8:$B$130,MATCH($B2071,'Project Pipeline'!$A$7:$A$130,0)+13,1)))/INDEX('Project Pipeline'!$B$8:$B$130,MATCH($B2071,'Project Pipeline'!$A$7:$A$130,0)+14,1)</f>
        <v>0.75</v>
      </c>
      <c r="I2071" s="6">
        <f>INDEX('Project Pipeline'!$B$8:$B$130,MATCH($B2071,'Project Pipeline'!$A$7:$A$130,0)+13,1)</f>
        <v>71.513178015521419</v>
      </c>
      <c r="J2071" s="6">
        <f>INDEX('Project Pipeline'!$B$8:$B$130,MATCH($B2071,'Project Pipeline'!$A$7:$A$130,0)+14,1)</f>
        <v>96</v>
      </c>
    </row>
    <row r="2072" spans="1:10" x14ac:dyDescent="0.2">
      <c r="A2072" s="604">
        <f t="shared" si="294"/>
        <v>103</v>
      </c>
      <c r="B2072" s="604" t="s">
        <v>15</v>
      </c>
      <c r="C2072" s="2">
        <f t="shared" si="295"/>
        <v>4</v>
      </c>
      <c r="D2072" s="28" t="str">
        <f t="shared" si="293"/>
        <v>103-004</v>
      </c>
      <c r="E2072" s="604">
        <f t="shared" si="290"/>
        <v>64</v>
      </c>
      <c r="F2072" s="32">
        <f>INDEX('Project Pipeline'!$B$8:$B$130,MATCH($B2072,'Project Pipeline'!$A$7:$A$130,0),1)</f>
        <v>15000</v>
      </c>
      <c r="G2072" s="32">
        <f>INDEX('Project Pipeline'!$B$8:$B$130,MATCH($B2072,'Project Pipeline'!$A$7:$A$130,0)+3,1)*12</f>
        <v>6000</v>
      </c>
      <c r="H2072" s="7">
        <f>(INDEX('Project Pipeline'!$B$8:$B$130,MATCH($B2072,'Project Pipeline'!$A$7:$A$130,0)+6,1)*INDEX('Project Pipeline'!$B$8:$B$130,MATCH($B2072,'Project Pipeline'!$A$7:$A$130,0)+13,1)+INDEX('Project Pipeline'!$B$8:$B$130,MATCH($B2072,'Project Pipeline'!$A$7:$A$130,0)+7,1)*(INDEX('Project Pipeline'!$B$8:$B$130,MATCH($B2072,'Project Pipeline'!$A$7:$A$130,0)+14,1)-INDEX('Project Pipeline'!$B$8:$B$130,MATCH($B2072,'Project Pipeline'!$A$7:$A$130,0)+13,1)))/INDEX('Project Pipeline'!$B$8:$B$130,MATCH($B2072,'Project Pipeline'!$A$7:$A$130,0)+14,1)</f>
        <v>0.75</v>
      </c>
      <c r="I2072" s="6">
        <f>INDEX('Project Pipeline'!$B$8:$B$130,MATCH($B2072,'Project Pipeline'!$A$7:$A$130,0)+13,1)</f>
        <v>71.513178015521419</v>
      </c>
      <c r="J2072" s="6">
        <f>INDEX('Project Pipeline'!$B$8:$B$130,MATCH($B2072,'Project Pipeline'!$A$7:$A$130,0)+14,1)</f>
        <v>96</v>
      </c>
    </row>
    <row r="2073" spans="1:10" x14ac:dyDescent="0.2">
      <c r="A2073" s="604">
        <f t="shared" si="294"/>
        <v>103</v>
      </c>
      <c r="B2073" s="604" t="s">
        <v>463</v>
      </c>
      <c r="C2073" s="2">
        <f t="shared" si="295"/>
        <v>5</v>
      </c>
      <c r="D2073" s="28" t="str">
        <f t="shared" si="293"/>
        <v>103-005</v>
      </c>
      <c r="E2073" s="604">
        <f t="shared" si="290"/>
        <v>65</v>
      </c>
      <c r="F2073" s="32">
        <f>INDEX('Project Pipeline'!$B$8:$B$130,MATCH($B2073,'Project Pipeline'!$A$7:$A$130,0),1)</f>
        <v>20000</v>
      </c>
      <c r="G2073" s="32">
        <f>INDEX('Project Pipeline'!$B$8:$B$130,MATCH($B2073,'Project Pipeline'!$A$7:$A$130,0)+3,1)*12</f>
        <v>30000</v>
      </c>
      <c r="H2073" s="7">
        <f>(INDEX('Project Pipeline'!$B$8:$B$130,MATCH($B2073,'Project Pipeline'!$A$7:$A$130,0)+6,1)*INDEX('Project Pipeline'!$B$8:$B$130,MATCH($B2073,'Project Pipeline'!$A$7:$A$130,0)+13,1)+INDEX('Project Pipeline'!$B$8:$B$130,MATCH($B2073,'Project Pipeline'!$A$7:$A$130,0)+7,1)*(INDEX('Project Pipeline'!$B$8:$B$130,MATCH($B2073,'Project Pipeline'!$A$7:$A$130,0)+14,1)-INDEX('Project Pipeline'!$B$8:$B$130,MATCH($B2073,'Project Pipeline'!$A$7:$A$130,0)+13,1)))/INDEX('Project Pipeline'!$B$8:$B$130,MATCH($B2073,'Project Pipeline'!$A$7:$A$130,0)+14,1)</f>
        <v>0.75</v>
      </c>
      <c r="I2073" s="6">
        <f>INDEX('Project Pipeline'!$B$8:$B$130,MATCH($B2073,'Project Pipeline'!$A$7:$A$130,0)+13,1)</f>
        <v>28.691659673197091</v>
      </c>
      <c r="J2073" s="6">
        <f>INDEX('Project Pipeline'!$B$8:$B$130,MATCH($B2073,'Project Pipeline'!$A$7:$A$130,0)+14,1)</f>
        <v>60</v>
      </c>
    </row>
    <row r="2074" spans="1:10" x14ac:dyDescent="0.2">
      <c r="A2074" s="604">
        <f t="shared" si="294"/>
        <v>103</v>
      </c>
      <c r="B2074" s="604" t="s">
        <v>463</v>
      </c>
      <c r="C2074" s="2">
        <f t="shared" si="295"/>
        <v>6</v>
      </c>
      <c r="D2074" s="28" t="str">
        <f t="shared" si="293"/>
        <v>103-006</v>
      </c>
      <c r="E2074" s="604">
        <f t="shared" si="290"/>
        <v>65</v>
      </c>
      <c r="F2074" s="32">
        <f>INDEX('Project Pipeline'!$B$8:$B$130,MATCH($B2074,'Project Pipeline'!$A$7:$A$130,0),1)</f>
        <v>20000</v>
      </c>
      <c r="G2074" s="32">
        <f>INDEX('Project Pipeline'!$B$8:$B$130,MATCH($B2074,'Project Pipeline'!$A$7:$A$130,0)+3,1)*12</f>
        <v>30000</v>
      </c>
      <c r="H2074" s="7">
        <f>(INDEX('Project Pipeline'!$B$8:$B$130,MATCH($B2074,'Project Pipeline'!$A$7:$A$130,0)+6,1)*INDEX('Project Pipeline'!$B$8:$B$130,MATCH($B2074,'Project Pipeline'!$A$7:$A$130,0)+13,1)+INDEX('Project Pipeline'!$B$8:$B$130,MATCH($B2074,'Project Pipeline'!$A$7:$A$130,0)+7,1)*(INDEX('Project Pipeline'!$B$8:$B$130,MATCH($B2074,'Project Pipeline'!$A$7:$A$130,0)+14,1)-INDEX('Project Pipeline'!$B$8:$B$130,MATCH($B2074,'Project Pipeline'!$A$7:$A$130,0)+13,1)))/INDEX('Project Pipeline'!$B$8:$B$130,MATCH($B2074,'Project Pipeline'!$A$7:$A$130,0)+14,1)</f>
        <v>0.75</v>
      </c>
      <c r="I2074" s="6">
        <f>INDEX('Project Pipeline'!$B$8:$B$130,MATCH($B2074,'Project Pipeline'!$A$7:$A$130,0)+13,1)</f>
        <v>28.691659673197091</v>
      </c>
      <c r="J2074" s="6">
        <f>INDEX('Project Pipeline'!$B$8:$B$130,MATCH($B2074,'Project Pipeline'!$A$7:$A$130,0)+14,1)</f>
        <v>60</v>
      </c>
    </row>
    <row r="2075" spans="1:10" x14ac:dyDescent="0.2">
      <c r="A2075" s="604">
        <f t="shared" si="294"/>
        <v>103</v>
      </c>
      <c r="B2075" s="604" t="s">
        <v>463</v>
      </c>
      <c r="C2075" s="2">
        <f t="shared" si="295"/>
        <v>7</v>
      </c>
      <c r="D2075" s="28" t="str">
        <f t="shared" si="293"/>
        <v>103-007</v>
      </c>
      <c r="E2075" s="604">
        <f t="shared" si="290"/>
        <v>66</v>
      </c>
      <c r="F2075" s="32">
        <f>INDEX('Project Pipeline'!$B$8:$B$130,MATCH($B2075,'Project Pipeline'!$A$7:$A$130,0),1)</f>
        <v>20000</v>
      </c>
      <c r="G2075" s="32">
        <f>INDEX('Project Pipeline'!$B$8:$B$130,MATCH($B2075,'Project Pipeline'!$A$7:$A$130,0)+3,1)*12</f>
        <v>30000</v>
      </c>
      <c r="H2075" s="7">
        <f>(INDEX('Project Pipeline'!$B$8:$B$130,MATCH($B2075,'Project Pipeline'!$A$7:$A$130,0)+6,1)*INDEX('Project Pipeline'!$B$8:$B$130,MATCH($B2075,'Project Pipeline'!$A$7:$A$130,0)+13,1)+INDEX('Project Pipeline'!$B$8:$B$130,MATCH($B2075,'Project Pipeline'!$A$7:$A$130,0)+7,1)*(INDEX('Project Pipeline'!$B$8:$B$130,MATCH($B2075,'Project Pipeline'!$A$7:$A$130,0)+14,1)-INDEX('Project Pipeline'!$B$8:$B$130,MATCH($B2075,'Project Pipeline'!$A$7:$A$130,0)+13,1)))/INDEX('Project Pipeline'!$B$8:$B$130,MATCH($B2075,'Project Pipeline'!$A$7:$A$130,0)+14,1)</f>
        <v>0.75</v>
      </c>
      <c r="I2075" s="6">
        <f>INDEX('Project Pipeline'!$B$8:$B$130,MATCH($B2075,'Project Pipeline'!$A$7:$A$130,0)+13,1)</f>
        <v>28.691659673197091</v>
      </c>
      <c r="J2075" s="6">
        <f>INDEX('Project Pipeline'!$B$8:$B$130,MATCH($B2075,'Project Pipeline'!$A$7:$A$130,0)+14,1)</f>
        <v>60</v>
      </c>
    </row>
    <row r="2076" spans="1:10" x14ac:dyDescent="0.2">
      <c r="A2076" s="604">
        <f t="shared" si="294"/>
        <v>103</v>
      </c>
      <c r="B2076" s="604" t="s">
        <v>463</v>
      </c>
      <c r="C2076" s="2">
        <f t="shared" si="295"/>
        <v>8</v>
      </c>
      <c r="D2076" s="28" t="str">
        <f t="shared" si="293"/>
        <v>103-008</v>
      </c>
      <c r="E2076" s="604">
        <f t="shared" si="290"/>
        <v>66</v>
      </c>
      <c r="F2076" s="32">
        <f>INDEX('Project Pipeline'!$B$8:$B$130,MATCH($B2076,'Project Pipeline'!$A$7:$A$130,0),1)</f>
        <v>20000</v>
      </c>
      <c r="G2076" s="32">
        <f>INDEX('Project Pipeline'!$B$8:$B$130,MATCH($B2076,'Project Pipeline'!$A$7:$A$130,0)+3,1)*12</f>
        <v>30000</v>
      </c>
      <c r="H2076" s="7">
        <f>(INDEX('Project Pipeline'!$B$8:$B$130,MATCH($B2076,'Project Pipeline'!$A$7:$A$130,0)+6,1)*INDEX('Project Pipeline'!$B$8:$B$130,MATCH($B2076,'Project Pipeline'!$A$7:$A$130,0)+13,1)+INDEX('Project Pipeline'!$B$8:$B$130,MATCH($B2076,'Project Pipeline'!$A$7:$A$130,0)+7,1)*(INDEX('Project Pipeline'!$B$8:$B$130,MATCH($B2076,'Project Pipeline'!$A$7:$A$130,0)+14,1)-INDEX('Project Pipeline'!$B$8:$B$130,MATCH($B2076,'Project Pipeline'!$A$7:$A$130,0)+13,1)))/INDEX('Project Pipeline'!$B$8:$B$130,MATCH($B2076,'Project Pipeline'!$A$7:$A$130,0)+14,1)</f>
        <v>0.75</v>
      </c>
      <c r="I2076" s="6">
        <f>INDEX('Project Pipeline'!$B$8:$B$130,MATCH($B2076,'Project Pipeline'!$A$7:$A$130,0)+13,1)</f>
        <v>28.691659673197091</v>
      </c>
      <c r="J2076" s="6">
        <f>INDEX('Project Pipeline'!$B$8:$B$130,MATCH($B2076,'Project Pipeline'!$A$7:$A$130,0)+14,1)</f>
        <v>60</v>
      </c>
    </row>
    <row r="2077" spans="1:10" x14ac:dyDescent="0.2">
      <c r="A2077" s="604">
        <f t="shared" si="294"/>
        <v>103</v>
      </c>
      <c r="B2077" s="604" t="s">
        <v>464</v>
      </c>
      <c r="C2077" s="2">
        <f t="shared" si="295"/>
        <v>9</v>
      </c>
      <c r="D2077" s="28" t="str">
        <f t="shared" si="293"/>
        <v>103-009</v>
      </c>
      <c r="E2077" s="604">
        <f t="shared" si="290"/>
        <v>57</v>
      </c>
      <c r="F2077" s="32">
        <f>INDEX('Project Pipeline'!$B$8:$B$130,MATCH($B2077,'Project Pipeline'!$A$7:$A$130,0),1)</f>
        <v>10000</v>
      </c>
      <c r="G2077" s="32">
        <f>INDEX('Project Pipeline'!$B$8:$B$130,MATCH($B2077,'Project Pipeline'!$A$7:$A$130,0)+3,1)*12</f>
        <v>4800</v>
      </c>
      <c r="H2077" s="7">
        <f>(INDEX('Project Pipeline'!$B$8:$B$130,MATCH($B2077,'Project Pipeline'!$A$7:$A$130,0)+6,1)*INDEX('Project Pipeline'!$B$8:$B$130,MATCH($B2077,'Project Pipeline'!$A$7:$A$130,0)+13,1)+INDEX('Project Pipeline'!$B$8:$B$130,MATCH($B2077,'Project Pipeline'!$A$7:$A$130,0)+7,1)*(INDEX('Project Pipeline'!$B$8:$B$130,MATCH($B2077,'Project Pipeline'!$A$7:$A$130,0)+14,1)-INDEX('Project Pipeline'!$B$8:$B$130,MATCH($B2077,'Project Pipeline'!$A$7:$A$130,0)+13,1)))/INDEX('Project Pipeline'!$B$8:$B$130,MATCH($B2077,'Project Pipeline'!$A$7:$A$130,0)+14,1)</f>
        <v>0.75</v>
      </c>
      <c r="I2077" s="6">
        <f>INDEX('Project Pipeline'!$B$8:$B$130,MATCH($B2077,'Project Pipeline'!$A$7:$A$130,0)+13,1)</f>
        <v>57.680135957776329</v>
      </c>
      <c r="J2077" s="6">
        <f>INDEX('Project Pipeline'!$B$8:$B$130,MATCH($B2077,'Project Pipeline'!$A$7:$A$130,0)+14,1)</f>
        <v>60</v>
      </c>
    </row>
    <row r="2078" spans="1:10" x14ac:dyDescent="0.2">
      <c r="A2078" s="604">
        <f t="shared" si="294"/>
        <v>103</v>
      </c>
      <c r="B2078" s="604" t="s">
        <v>464</v>
      </c>
      <c r="C2078" s="2">
        <f t="shared" si="295"/>
        <v>10</v>
      </c>
      <c r="D2078" s="28" t="str">
        <f t="shared" si="293"/>
        <v>103-010</v>
      </c>
      <c r="E2078" s="604">
        <f t="shared" si="290"/>
        <v>60</v>
      </c>
      <c r="F2078" s="32">
        <f>INDEX('Project Pipeline'!$B$8:$B$130,MATCH($B2078,'Project Pipeline'!$A$7:$A$130,0),1)</f>
        <v>10000</v>
      </c>
      <c r="G2078" s="32">
        <f>INDEX('Project Pipeline'!$B$8:$B$130,MATCH($B2078,'Project Pipeline'!$A$7:$A$130,0)+3,1)*12</f>
        <v>4800</v>
      </c>
      <c r="H2078" s="7">
        <f>(INDEX('Project Pipeline'!$B$8:$B$130,MATCH($B2078,'Project Pipeline'!$A$7:$A$130,0)+6,1)*INDEX('Project Pipeline'!$B$8:$B$130,MATCH($B2078,'Project Pipeline'!$A$7:$A$130,0)+13,1)+INDEX('Project Pipeline'!$B$8:$B$130,MATCH($B2078,'Project Pipeline'!$A$7:$A$130,0)+7,1)*(INDEX('Project Pipeline'!$B$8:$B$130,MATCH($B2078,'Project Pipeline'!$A$7:$A$130,0)+14,1)-INDEX('Project Pipeline'!$B$8:$B$130,MATCH($B2078,'Project Pipeline'!$A$7:$A$130,0)+13,1)))/INDEX('Project Pipeline'!$B$8:$B$130,MATCH($B2078,'Project Pipeline'!$A$7:$A$130,0)+14,1)</f>
        <v>0.75</v>
      </c>
      <c r="I2078" s="6">
        <f>INDEX('Project Pipeline'!$B$8:$B$130,MATCH($B2078,'Project Pipeline'!$A$7:$A$130,0)+13,1)</f>
        <v>57.680135957776329</v>
      </c>
      <c r="J2078" s="6">
        <f>INDEX('Project Pipeline'!$B$8:$B$130,MATCH($B2078,'Project Pipeline'!$A$7:$A$130,0)+14,1)</f>
        <v>60</v>
      </c>
    </row>
    <row r="2079" spans="1:10" x14ac:dyDescent="0.2">
      <c r="A2079" s="604">
        <f t="shared" si="294"/>
        <v>103</v>
      </c>
      <c r="B2079" s="604" t="s">
        <v>464</v>
      </c>
      <c r="C2079" s="2">
        <f t="shared" si="295"/>
        <v>11</v>
      </c>
      <c r="D2079" s="28" t="str">
        <f t="shared" si="293"/>
        <v>103-011</v>
      </c>
      <c r="E2079" s="604">
        <f t="shared" si="290"/>
        <v>63</v>
      </c>
      <c r="F2079" s="32">
        <f>INDEX('Project Pipeline'!$B$8:$B$130,MATCH($B2079,'Project Pipeline'!$A$7:$A$130,0),1)</f>
        <v>10000</v>
      </c>
      <c r="G2079" s="32">
        <f>INDEX('Project Pipeline'!$B$8:$B$130,MATCH($B2079,'Project Pipeline'!$A$7:$A$130,0)+3,1)*12</f>
        <v>4800</v>
      </c>
      <c r="H2079" s="7">
        <f>(INDEX('Project Pipeline'!$B$8:$B$130,MATCH($B2079,'Project Pipeline'!$A$7:$A$130,0)+6,1)*INDEX('Project Pipeline'!$B$8:$B$130,MATCH($B2079,'Project Pipeline'!$A$7:$A$130,0)+13,1)+INDEX('Project Pipeline'!$B$8:$B$130,MATCH($B2079,'Project Pipeline'!$A$7:$A$130,0)+7,1)*(INDEX('Project Pipeline'!$B$8:$B$130,MATCH($B2079,'Project Pipeline'!$A$7:$A$130,0)+14,1)-INDEX('Project Pipeline'!$B$8:$B$130,MATCH($B2079,'Project Pipeline'!$A$7:$A$130,0)+13,1)))/INDEX('Project Pipeline'!$B$8:$B$130,MATCH($B2079,'Project Pipeline'!$A$7:$A$130,0)+14,1)</f>
        <v>0.75</v>
      </c>
      <c r="I2079" s="6">
        <f>INDEX('Project Pipeline'!$B$8:$B$130,MATCH($B2079,'Project Pipeline'!$A$7:$A$130,0)+13,1)</f>
        <v>57.680135957776329</v>
      </c>
      <c r="J2079" s="6">
        <f>INDEX('Project Pipeline'!$B$8:$B$130,MATCH($B2079,'Project Pipeline'!$A$7:$A$130,0)+14,1)</f>
        <v>60</v>
      </c>
    </row>
    <row r="2080" spans="1:10" x14ac:dyDescent="0.2">
      <c r="A2080" s="604">
        <f t="shared" si="294"/>
        <v>103</v>
      </c>
      <c r="B2080" s="604" t="s">
        <v>464</v>
      </c>
      <c r="C2080" s="2">
        <f t="shared" si="295"/>
        <v>12</v>
      </c>
      <c r="D2080" s="28" t="str">
        <f t="shared" si="293"/>
        <v>103-012</v>
      </c>
      <c r="E2080" s="604">
        <f t="shared" si="290"/>
        <v>66</v>
      </c>
      <c r="F2080" s="32">
        <f>INDEX('Project Pipeline'!$B$8:$B$130,MATCH($B2080,'Project Pipeline'!$A$7:$A$130,0),1)</f>
        <v>10000</v>
      </c>
      <c r="G2080" s="32">
        <f>INDEX('Project Pipeline'!$B$8:$B$130,MATCH($B2080,'Project Pipeline'!$A$7:$A$130,0)+3,1)*12</f>
        <v>4800</v>
      </c>
      <c r="H2080" s="7">
        <f>(INDEX('Project Pipeline'!$B$8:$B$130,MATCH($B2080,'Project Pipeline'!$A$7:$A$130,0)+6,1)*INDEX('Project Pipeline'!$B$8:$B$130,MATCH($B2080,'Project Pipeline'!$A$7:$A$130,0)+13,1)+INDEX('Project Pipeline'!$B$8:$B$130,MATCH($B2080,'Project Pipeline'!$A$7:$A$130,0)+7,1)*(INDEX('Project Pipeline'!$B$8:$B$130,MATCH($B2080,'Project Pipeline'!$A$7:$A$130,0)+14,1)-INDEX('Project Pipeline'!$B$8:$B$130,MATCH($B2080,'Project Pipeline'!$A$7:$A$130,0)+13,1)))/INDEX('Project Pipeline'!$B$8:$B$130,MATCH($B2080,'Project Pipeline'!$A$7:$A$130,0)+14,1)</f>
        <v>0.75</v>
      </c>
      <c r="I2080" s="6">
        <f>INDEX('Project Pipeline'!$B$8:$B$130,MATCH($B2080,'Project Pipeline'!$A$7:$A$130,0)+13,1)</f>
        <v>57.680135957776329</v>
      </c>
      <c r="J2080" s="6">
        <f>INDEX('Project Pipeline'!$B$8:$B$130,MATCH($B2080,'Project Pipeline'!$A$7:$A$130,0)+14,1)</f>
        <v>60</v>
      </c>
    </row>
    <row r="2081" spans="1:10" x14ac:dyDescent="0.2">
      <c r="A2081" s="604">
        <f t="shared" si="294"/>
        <v>103</v>
      </c>
      <c r="B2081" s="604" t="s">
        <v>14</v>
      </c>
      <c r="C2081" s="2">
        <f t="shared" si="295"/>
        <v>13</v>
      </c>
      <c r="D2081" s="28" t="str">
        <f t="shared" si="293"/>
        <v>103-013</v>
      </c>
      <c r="E2081" s="604">
        <f t="shared" si="290"/>
        <v>57</v>
      </c>
      <c r="F2081" s="32">
        <f>INDEX('Project Pipeline'!$B$8:$B$130,MATCH($B2081,'Project Pipeline'!$A$7:$A$130,0),1)</f>
        <v>2000</v>
      </c>
      <c r="G2081" s="32">
        <f>INDEX('Project Pipeline'!$B$8:$B$130,MATCH($B2081,'Project Pipeline'!$A$7:$A$130,0)+3,1)*12</f>
        <v>2400</v>
      </c>
      <c r="H2081" s="7">
        <f>(INDEX('Project Pipeline'!$B$8:$B$130,MATCH($B2081,'Project Pipeline'!$A$7:$A$130,0)+6,1)*INDEX('Project Pipeline'!$B$8:$B$130,MATCH($B2081,'Project Pipeline'!$A$7:$A$130,0)+13,1)+INDEX('Project Pipeline'!$B$8:$B$130,MATCH($B2081,'Project Pipeline'!$A$7:$A$130,0)+7,1)*(INDEX('Project Pipeline'!$B$8:$B$130,MATCH($B2081,'Project Pipeline'!$A$7:$A$130,0)+14,1)-INDEX('Project Pipeline'!$B$8:$B$130,MATCH($B2081,'Project Pipeline'!$A$7:$A$130,0)+13,1)))/INDEX('Project Pipeline'!$B$8:$B$130,MATCH($B2081,'Project Pipeline'!$A$7:$A$130,0)+14,1)</f>
        <v>0.75</v>
      </c>
      <c r="I2081" s="6">
        <f>INDEX('Project Pipeline'!$B$8:$B$130,MATCH($B2081,'Project Pipeline'!$A$7:$A$130,0)+13,1)</f>
        <v>21.124739598583997</v>
      </c>
      <c r="J2081" s="6">
        <f>INDEX('Project Pipeline'!$B$8:$B$130,MATCH($B2081,'Project Pipeline'!$A$7:$A$130,0)+14,1)</f>
        <v>60</v>
      </c>
    </row>
    <row r="2082" spans="1:10" x14ac:dyDescent="0.2">
      <c r="A2082" s="604">
        <f t="shared" si="294"/>
        <v>103</v>
      </c>
      <c r="B2082" s="604" t="s">
        <v>14</v>
      </c>
      <c r="C2082" s="2">
        <f t="shared" si="295"/>
        <v>14</v>
      </c>
      <c r="D2082" s="28" t="str">
        <f t="shared" si="293"/>
        <v>103-014</v>
      </c>
      <c r="E2082" s="604">
        <f t="shared" si="290"/>
        <v>59</v>
      </c>
      <c r="F2082" s="32">
        <f>INDEX('Project Pipeline'!$B$8:$B$130,MATCH($B2082,'Project Pipeline'!$A$7:$A$130,0),1)</f>
        <v>2000</v>
      </c>
      <c r="G2082" s="32">
        <f>INDEX('Project Pipeline'!$B$8:$B$130,MATCH($B2082,'Project Pipeline'!$A$7:$A$130,0)+3,1)*12</f>
        <v>2400</v>
      </c>
      <c r="H2082" s="7">
        <f>(INDEX('Project Pipeline'!$B$8:$B$130,MATCH($B2082,'Project Pipeline'!$A$7:$A$130,0)+6,1)*INDEX('Project Pipeline'!$B$8:$B$130,MATCH($B2082,'Project Pipeline'!$A$7:$A$130,0)+13,1)+INDEX('Project Pipeline'!$B$8:$B$130,MATCH($B2082,'Project Pipeline'!$A$7:$A$130,0)+7,1)*(INDEX('Project Pipeline'!$B$8:$B$130,MATCH($B2082,'Project Pipeline'!$A$7:$A$130,0)+14,1)-INDEX('Project Pipeline'!$B$8:$B$130,MATCH($B2082,'Project Pipeline'!$A$7:$A$130,0)+13,1)))/INDEX('Project Pipeline'!$B$8:$B$130,MATCH($B2082,'Project Pipeline'!$A$7:$A$130,0)+14,1)</f>
        <v>0.75</v>
      </c>
      <c r="I2082" s="6">
        <f>INDEX('Project Pipeline'!$B$8:$B$130,MATCH($B2082,'Project Pipeline'!$A$7:$A$130,0)+13,1)</f>
        <v>21.124739598583997</v>
      </c>
      <c r="J2082" s="6">
        <f>INDEX('Project Pipeline'!$B$8:$B$130,MATCH($B2082,'Project Pipeline'!$A$7:$A$130,0)+14,1)</f>
        <v>60</v>
      </c>
    </row>
    <row r="2083" spans="1:10" x14ac:dyDescent="0.2">
      <c r="A2083" s="604">
        <f t="shared" si="294"/>
        <v>103</v>
      </c>
      <c r="B2083" s="604" t="s">
        <v>14</v>
      </c>
      <c r="C2083" s="2">
        <f t="shared" si="295"/>
        <v>15</v>
      </c>
      <c r="D2083" s="28" t="str">
        <f t="shared" si="293"/>
        <v>103-015</v>
      </c>
      <c r="E2083" s="604">
        <f t="shared" si="290"/>
        <v>61</v>
      </c>
      <c r="F2083" s="32">
        <f>INDEX('Project Pipeline'!$B$8:$B$130,MATCH($B2083,'Project Pipeline'!$A$7:$A$130,0),1)</f>
        <v>2000</v>
      </c>
      <c r="G2083" s="32">
        <f>INDEX('Project Pipeline'!$B$8:$B$130,MATCH($B2083,'Project Pipeline'!$A$7:$A$130,0)+3,1)*12</f>
        <v>2400</v>
      </c>
      <c r="H2083" s="7">
        <f>(INDEX('Project Pipeline'!$B$8:$B$130,MATCH($B2083,'Project Pipeline'!$A$7:$A$130,0)+6,1)*INDEX('Project Pipeline'!$B$8:$B$130,MATCH($B2083,'Project Pipeline'!$A$7:$A$130,0)+13,1)+INDEX('Project Pipeline'!$B$8:$B$130,MATCH($B2083,'Project Pipeline'!$A$7:$A$130,0)+7,1)*(INDEX('Project Pipeline'!$B$8:$B$130,MATCH($B2083,'Project Pipeline'!$A$7:$A$130,0)+14,1)-INDEX('Project Pipeline'!$B$8:$B$130,MATCH($B2083,'Project Pipeline'!$A$7:$A$130,0)+13,1)))/INDEX('Project Pipeline'!$B$8:$B$130,MATCH($B2083,'Project Pipeline'!$A$7:$A$130,0)+14,1)</f>
        <v>0.75</v>
      </c>
      <c r="I2083" s="6">
        <f>INDEX('Project Pipeline'!$B$8:$B$130,MATCH($B2083,'Project Pipeline'!$A$7:$A$130,0)+13,1)</f>
        <v>21.124739598583997</v>
      </c>
      <c r="J2083" s="6">
        <f>INDEX('Project Pipeline'!$B$8:$B$130,MATCH($B2083,'Project Pipeline'!$A$7:$A$130,0)+14,1)</f>
        <v>60</v>
      </c>
    </row>
    <row r="2084" spans="1:10" x14ac:dyDescent="0.2">
      <c r="A2084" s="604">
        <f t="shared" si="294"/>
        <v>103</v>
      </c>
      <c r="B2084" s="604" t="s">
        <v>14</v>
      </c>
      <c r="C2084" s="2">
        <f t="shared" si="295"/>
        <v>16</v>
      </c>
      <c r="D2084" s="28" t="str">
        <f t="shared" si="293"/>
        <v>103-016</v>
      </c>
      <c r="E2084" s="604">
        <f t="shared" si="290"/>
        <v>63</v>
      </c>
      <c r="F2084" s="32">
        <f>INDEX('Project Pipeline'!$B$8:$B$130,MATCH($B2084,'Project Pipeline'!$A$7:$A$130,0),1)</f>
        <v>2000</v>
      </c>
      <c r="G2084" s="32">
        <f>INDEX('Project Pipeline'!$B$8:$B$130,MATCH($B2084,'Project Pipeline'!$A$7:$A$130,0)+3,1)*12</f>
        <v>2400</v>
      </c>
      <c r="H2084" s="7">
        <f>(INDEX('Project Pipeline'!$B$8:$B$130,MATCH($B2084,'Project Pipeline'!$A$7:$A$130,0)+6,1)*INDEX('Project Pipeline'!$B$8:$B$130,MATCH($B2084,'Project Pipeline'!$A$7:$A$130,0)+13,1)+INDEX('Project Pipeline'!$B$8:$B$130,MATCH($B2084,'Project Pipeline'!$A$7:$A$130,0)+7,1)*(INDEX('Project Pipeline'!$B$8:$B$130,MATCH($B2084,'Project Pipeline'!$A$7:$A$130,0)+14,1)-INDEX('Project Pipeline'!$B$8:$B$130,MATCH($B2084,'Project Pipeline'!$A$7:$A$130,0)+13,1)))/INDEX('Project Pipeline'!$B$8:$B$130,MATCH($B2084,'Project Pipeline'!$A$7:$A$130,0)+14,1)</f>
        <v>0.75</v>
      </c>
      <c r="I2084" s="6">
        <f>INDEX('Project Pipeline'!$B$8:$B$130,MATCH($B2084,'Project Pipeline'!$A$7:$A$130,0)+13,1)</f>
        <v>21.124739598583997</v>
      </c>
      <c r="J2084" s="6">
        <f>INDEX('Project Pipeline'!$B$8:$B$130,MATCH($B2084,'Project Pipeline'!$A$7:$A$130,0)+14,1)</f>
        <v>60</v>
      </c>
    </row>
    <row r="2085" spans="1:10" x14ac:dyDescent="0.2">
      <c r="A2085" s="604">
        <f t="shared" si="294"/>
        <v>103</v>
      </c>
      <c r="B2085" s="604" t="s">
        <v>14</v>
      </c>
      <c r="C2085" s="2">
        <f t="shared" si="295"/>
        <v>17</v>
      </c>
      <c r="D2085" s="28" t="str">
        <f t="shared" si="293"/>
        <v>103-017</v>
      </c>
      <c r="E2085" s="604">
        <f t="shared" si="290"/>
        <v>65</v>
      </c>
      <c r="F2085" s="32">
        <f>INDEX('Project Pipeline'!$B$8:$B$130,MATCH($B2085,'Project Pipeline'!$A$7:$A$130,0),1)</f>
        <v>2000</v>
      </c>
      <c r="G2085" s="32">
        <f>INDEX('Project Pipeline'!$B$8:$B$130,MATCH($B2085,'Project Pipeline'!$A$7:$A$130,0)+3,1)*12</f>
        <v>2400</v>
      </c>
      <c r="H2085" s="7">
        <f>(INDEX('Project Pipeline'!$B$8:$B$130,MATCH($B2085,'Project Pipeline'!$A$7:$A$130,0)+6,1)*INDEX('Project Pipeline'!$B$8:$B$130,MATCH($B2085,'Project Pipeline'!$A$7:$A$130,0)+13,1)+INDEX('Project Pipeline'!$B$8:$B$130,MATCH($B2085,'Project Pipeline'!$A$7:$A$130,0)+7,1)*(INDEX('Project Pipeline'!$B$8:$B$130,MATCH($B2085,'Project Pipeline'!$A$7:$A$130,0)+14,1)-INDEX('Project Pipeline'!$B$8:$B$130,MATCH($B2085,'Project Pipeline'!$A$7:$A$130,0)+13,1)))/INDEX('Project Pipeline'!$B$8:$B$130,MATCH($B2085,'Project Pipeline'!$A$7:$A$130,0)+14,1)</f>
        <v>0.75</v>
      </c>
      <c r="I2085" s="6">
        <f>INDEX('Project Pipeline'!$B$8:$B$130,MATCH($B2085,'Project Pipeline'!$A$7:$A$130,0)+13,1)</f>
        <v>21.124739598583997</v>
      </c>
      <c r="J2085" s="6">
        <f>INDEX('Project Pipeline'!$B$8:$B$130,MATCH($B2085,'Project Pipeline'!$A$7:$A$130,0)+14,1)</f>
        <v>60</v>
      </c>
    </row>
    <row r="2086" spans="1:10" x14ac:dyDescent="0.2">
      <c r="A2086" s="604">
        <f t="shared" si="294"/>
        <v>103</v>
      </c>
      <c r="B2086" s="604" t="s">
        <v>14</v>
      </c>
      <c r="C2086" s="2">
        <f t="shared" si="295"/>
        <v>18</v>
      </c>
      <c r="D2086" s="28" t="str">
        <f t="shared" si="293"/>
        <v>103-018</v>
      </c>
      <c r="E2086" s="604">
        <f t="shared" si="290"/>
        <v>67</v>
      </c>
      <c r="F2086" s="32">
        <f>INDEX('Project Pipeline'!$B$8:$B$130,MATCH($B2086,'Project Pipeline'!$A$7:$A$130,0),1)</f>
        <v>2000</v>
      </c>
      <c r="G2086" s="32">
        <f>INDEX('Project Pipeline'!$B$8:$B$130,MATCH($B2086,'Project Pipeline'!$A$7:$A$130,0)+3,1)*12</f>
        <v>2400</v>
      </c>
      <c r="H2086" s="7">
        <f>(INDEX('Project Pipeline'!$B$8:$B$130,MATCH($B2086,'Project Pipeline'!$A$7:$A$130,0)+6,1)*INDEX('Project Pipeline'!$B$8:$B$130,MATCH($B2086,'Project Pipeline'!$A$7:$A$130,0)+13,1)+INDEX('Project Pipeline'!$B$8:$B$130,MATCH($B2086,'Project Pipeline'!$A$7:$A$130,0)+7,1)*(INDEX('Project Pipeline'!$B$8:$B$130,MATCH($B2086,'Project Pipeline'!$A$7:$A$130,0)+14,1)-INDEX('Project Pipeline'!$B$8:$B$130,MATCH($B2086,'Project Pipeline'!$A$7:$A$130,0)+13,1)))/INDEX('Project Pipeline'!$B$8:$B$130,MATCH($B2086,'Project Pipeline'!$A$7:$A$130,0)+14,1)</f>
        <v>0.75</v>
      </c>
      <c r="I2086" s="6">
        <f>INDEX('Project Pipeline'!$B$8:$B$130,MATCH($B2086,'Project Pipeline'!$A$7:$A$130,0)+13,1)</f>
        <v>21.124739598583997</v>
      </c>
      <c r="J2086" s="6">
        <f>INDEX('Project Pipeline'!$B$8:$B$130,MATCH($B2086,'Project Pipeline'!$A$7:$A$130,0)+14,1)</f>
        <v>60</v>
      </c>
    </row>
    <row r="2087" spans="1:10" x14ac:dyDescent="0.2">
      <c r="A2087" s="604">
        <f t="shared" si="294"/>
        <v>103</v>
      </c>
      <c r="B2087" s="604" t="s">
        <v>41</v>
      </c>
      <c r="C2087" s="2">
        <f t="shared" si="295"/>
        <v>19</v>
      </c>
      <c r="D2087" s="28" t="str">
        <f t="shared" si="293"/>
        <v>103-019</v>
      </c>
      <c r="E2087" s="604">
        <f t="shared" si="290"/>
        <v>61</v>
      </c>
      <c r="F2087" s="32">
        <f>INDEX('Project Pipeline'!$B$8:$B$130,MATCH($B2087,'Project Pipeline'!$A$7:$A$130,0),1)</f>
        <v>25000</v>
      </c>
      <c r="G2087" s="32">
        <f>INDEX('Project Pipeline'!$B$8:$B$130,MATCH($B2087,'Project Pipeline'!$A$7:$A$130,0)+3,1)*12</f>
        <v>24000</v>
      </c>
      <c r="H2087" s="7">
        <f>(INDEX('Project Pipeline'!$B$8:$B$130,MATCH($B2087,'Project Pipeline'!$A$7:$A$130,0)+6,1)*INDEX('Project Pipeline'!$B$8:$B$130,MATCH($B2087,'Project Pipeline'!$A$7:$A$130,0)+13,1)+INDEX('Project Pipeline'!$B$8:$B$130,MATCH($B2087,'Project Pipeline'!$A$7:$A$130,0)+7,1)*(INDEX('Project Pipeline'!$B$8:$B$130,MATCH($B2087,'Project Pipeline'!$A$7:$A$130,0)+14,1)-INDEX('Project Pipeline'!$B$8:$B$130,MATCH($B2087,'Project Pipeline'!$A$7:$A$130,0)+13,1)))/INDEX('Project Pipeline'!$B$8:$B$130,MATCH($B2087,'Project Pipeline'!$A$7:$A$130,0)+14,1)</f>
        <v>0.74999999999999989</v>
      </c>
      <c r="I2087" s="6">
        <f>INDEX('Project Pipeline'!$B$8:$B$130,MATCH($B2087,'Project Pipeline'!$A$7:$A$130,0)+13,1)</f>
        <v>26.772988721793375</v>
      </c>
      <c r="J2087" s="6">
        <f>INDEX('Project Pipeline'!$B$8:$B$130,MATCH($B2087,'Project Pipeline'!$A$7:$A$130,0)+14,1)</f>
        <v>120</v>
      </c>
    </row>
    <row r="2088" spans="1:10" x14ac:dyDescent="0.2">
      <c r="A2088" s="604">
        <f t="shared" si="294"/>
        <v>103</v>
      </c>
      <c r="B2088" s="604" t="s">
        <v>41</v>
      </c>
      <c r="C2088" s="2">
        <f t="shared" si="295"/>
        <v>20</v>
      </c>
      <c r="D2088" s="28" t="str">
        <f t="shared" si="293"/>
        <v>103-020</v>
      </c>
      <c r="E2088" s="604">
        <f t="shared" si="290"/>
        <v>67</v>
      </c>
      <c r="F2088" s="32">
        <f>INDEX('Project Pipeline'!$B$8:$B$130,MATCH($B2088,'Project Pipeline'!$A$7:$A$130,0),1)</f>
        <v>25000</v>
      </c>
      <c r="G2088" s="32">
        <f>INDEX('Project Pipeline'!$B$8:$B$130,MATCH($B2088,'Project Pipeline'!$A$7:$A$130,0)+3,1)*12</f>
        <v>24000</v>
      </c>
      <c r="H2088" s="7">
        <f>(INDEX('Project Pipeline'!$B$8:$B$130,MATCH($B2088,'Project Pipeline'!$A$7:$A$130,0)+6,1)*INDEX('Project Pipeline'!$B$8:$B$130,MATCH($B2088,'Project Pipeline'!$A$7:$A$130,0)+13,1)+INDEX('Project Pipeline'!$B$8:$B$130,MATCH($B2088,'Project Pipeline'!$A$7:$A$130,0)+7,1)*(INDEX('Project Pipeline'!$B$8:$B$130,MATCH($B2088,'Project Pipeline'!$A$7:$A$130,0)+14,1)-INDEX('Project Pipeline'!$B$8:$B$130,MATCH($B2088,'Project Pipeline'!$A$7:$A$130,0)+13,1)))/INDEX('Project Pipeline'!$B$8:$B$130,MATCH($B2088,'Project Pipeline'!$A$7:$A$130,0)+14,1)</f>
        <v>0.74999999999999989</v>
      </c>
      <c r="I2088" s="6">
        <f>INDEX('Project Pipeline'!$B$8:$B$130,MATCH($B2088,'Project Pipeline'!$A$7:$A$130,0)+13,1)</f>
        <v>26.772988721793375</v>
      </c>
      <c r="J2088" s="6">
        <f>INDEX('Project Pipeline'!$B$8:$B$130,MATCH($B2088,'Project Pipeline'!$A$7:$A$130,0)+14,1)</f>
        <v>120</v>
      </c>
    </row>
    <row r="2089" spans="1:10" x14ac:dyDescent="0.2">
      <c r="A2089" s="604">
        <f>A2069+1</f>
        <v>104</v>
      </c>
      <c r="B2089" s="604" t="s">
        <v>15</v>
      </c>
      <c r="C2089" s="2">
        <v>1</v>
      </c>
      <c r="D2089" s="28" t="str">
        <f t="shared" si="293"/>
        <v>104-001</v>
      </c>
      <c r="E2089" s="604">
        <f t="shared" si="290"/>
        <v>56</v>
      </c>
      <c r="F2089" s="32">
        <f>INDEX('Project Pipeline'!$B$8:$B$130,MATCH($B2089,'Project Pipeline'!$A$7:$A$130,0),1)</f>
        <v>15000</v>
      </c>
      <c r="G2089" s="32">
        <f>INDEX('Project Pipeline'!$B$8:$B$130,MATCH($B2089,'Project Pipeline'!$A$7:$A$130,0)+3,1)*12</f>
        <v>6000</v>
      </c>
      <c r="H2089" s="7">
        <f>(INDEX('Project Pipeline'!$B$8:$B$130,MATCH($B2089,'Project Pipeline'!$A$7:$A$130,0)+6,1)*INDEX('Project Pipeline'!$B$8:$B$130,MATCH($B2089,'Project Pipeline'!$A$7:$A$130,0)+13,1)+INDEX('Project Pipeline'!$B$8:$B$130,MATCH($B2089,'Project Pipeline'!$A$7:$A$130,0)+7,1)*(INDEX('Project Pipeline'!$B$8:$B$130,MATCH($B2089,'Project Pipeline'!$A$7:$A$130,0)+14,1)-INDEX('Project Pipeline'!$B$8:$B$130,MATCH($B2089,'Project Pipeline'!$A$7:$A$130,0)+13,1)))/INDEX('Project Pipeline'!$B$8:$B$130,MATCH($B2089,'Project Pipeline'!$A$7:$A$130,0)+14,1)</f>
        <v>0.75</v>
      </c>
      <c r="I2089" s="6">
        <f>INDEX('Project Pipeline'!$B$8:$B$130,MATCH($B2089,'Project Pipeline'!$A$7:$A$130,0)+13,1)</f>
        <v>71.513178015521419</v>
      </c>
      <c r="J2089" s="6">
        <f>INDEX('Project Pipeline'!$B$8:$B$130,MATCH($B2089,'Project Pipeline'!$A$7:$A$130,0)+14,1)</f>
        <v>96</v>
      </c>
    </row>
    <row r="2090" spans="1:10" x14ac:dyDescent="0.2">
      <c r="A2090" s="604">
        <f t="shared" ref="A2090:A2108" si="296">A2070+1</f>
        <v>104</v>
      </c>
      <c r="B2090" s="604" t="s">
        <v>15</v>
      </c>
      <c r="C2090" s="2">
        <f t="shared" ref="C2090:C2108" si="297">C2089+1</f>
        <v>2</v>
      </c>
      <c r="D2090" s="28" t="str">
        <f t="shared" si="293"/>
        <v>104-002</v>
      </c>
      <c r="E2090" s="604">
        <f t="shared" si="290"/>
        <v>60</v>
      </c>
      <c r="F2090" s="32">
        <f>INDEX('Project Pipeline'!$B$8:$B$130,MATCH($B2090,'Project Pipeline'!$A$7:$A$130,0),1)</f>
        <v>15000</v>
      </c>
      <c r="G2090" s="32">
        <f>INDEX('Project Pipeline'!$B$8:$B$130,MATCH($B2090,'Project Pipeline'!$A$7:$A$130,0)+3,1)*12</f>
        <v>6000</v>
      </c>
      <c r="H2090" s="7">
        <f>(INDEX('Project Pipeline'!$B$8:$B$130,MATCH($B2090,'Project Pipeline'!$A$7:$A$130,0)+6,1)*INDEX('Project Pipeline'!$B$8:$B$130,MATCH($B2090,'Project Pipeline'!$A$7:$A$130,0)+13,1)+INDEX('Project Pipeline'!$B$8:$B$130,MATCH($B2090,'Project Pipeline'!$A$7:$A$130,0)+7,1)*(INDEX('Project Pipeline'!$B$8:$B$130,MATCH($B2090,'Project Pipeline'!$A$7:$A$130,0)+14,1)-INDEX('Project Pipeline'!$B$8:$B$130,MATCH($B2090,'Project Pipeline'!$A$7:$A$130,0)+13,1)))/INDEX('Project Pipeline'!$B$8:$B$130,MATCH($B2090,'Project Pipeline'!$A$7:$A$130,0)+14,1)</f>
        <v>0.75</v>
      </c>
      <c r="I2090" s="6">
        <f>INDEX('Project Pipeline'!$B$8:$B$130,MATCH($B2090,'Project Pipeline'!$A$7:$A$130,0)+13,1)</f>
        <v>71.513178015521419</v>
      </c>
      <c r="J2090" s="6">
        <f>INDEX('Project Pipeline'!$B$8:$B$130,MATCH($B2090,'Project Pipeline'!$A$7:$A$130,0)+14,1)</f>
        <v>96</v>
      </c>
    </row>
    <row r="2091" spans="1:10" x14ac:dyDescent="0.2">
      <c r="A2091" s="604">
        <f t="shared" si="296"/>
        <v>104</v>
      </c>
      <c r="B2091" s="604" t="s">
        <v>15</v>
      </c>
      <c r="C2091" s="2">
        <f t="shared" si="297"/>
        <v>3</v>
      </c>
      <c r="D2091" s="28" t="str">
        <f t="shared" si="293"/>
        <v>104-003</v>
      </c>
      <c r="E2091" s="604">
        <f t="shared" si="290"/>
        <v>63</v>
      </c>
      <c r="F2091" s="32">
        <f>INDEX('Project Pipeline'!$B$8:$B$130,MATCH($B2091,'Project Pipeline'!$A$7:$A$130,0),1)</f>
        <v>15000</v>
      </c>
      <c r="G2091" s="32">
        <f>INDEX('Project Pipeline'!$B$8:$B$130,MATCH($B2091,'Project Pipeline'!$A$7:$A$130,0)+3,1)*12</f>
        <v>6000</v>
      </c>
      <c r="H2091" s="7">
        <f>(INDEX('Project Pipeline'!$B$8:$B$130,MATCH($B2091,'Project Pipeline'!$A$7:$A$130,0)+6,1)*INDEX('Project Pipeline'!$B$8:$B$130,MATCH($B2091,'Project Pipeline'!$A$7:$A$130,0)+13,1)+INDEX('Project Pipeline'!$B$8:$B$130,MATCH($B2091,'Project Pipeline'!$A$7:$A$130,0)+7,1)*(INDEX('Project Pipeline'!$B$8:$B$130,MATCH($B2091,'Project Pipeline'!$A$7:$A$130,0)+14,1)-INDEX('Project Pipeline'!$B$8:$B$130,MATCH($B2091,'Project Pipeline'!$A$7:$A$130,0)+13,1)))/INDEX('Project Pipeline'!$B$8:$B$130,MATCH($B2091,'Project Pipeline'!$A$7:$A$130,0)+14,1)</f>
        <v>0.75</v>
      </c>
      <c r="I2091" s="6">
        <f>INDEX('Project Pipeline'!$B$8:$B$130,MATCH($B2091,'Project Pipeline'!$A$7:$A$130,0)+13,1)</f>
        <v>71.513178015521419</v>
      </c>
      <c r="J2091" s="6">
        <f>INDEX('Project Pipeline'!$B$8:$B$130,MATCH($B2091,'Project Pipeline'!$A$7:$A$130,0)+14,1)</f>
        <v>96</v>
      </c>
    </row>
    <row r="2092" spans="1:10" x14ac:dyDescent="0.2">
      <c r="A2092" s="604">
        <f t="shared" si="296"/>
        <v>104</v>
      </c>
      <c r="B2092" s="604" t="s">
        <v>15</v>
      </c>
      <c r="C2092" s="2">
        <f t="shared" si="297"/>
        <v>4</v>
      </c>
      <c r="D2092" s="28" t="str">
        <f t="shared" si="293"/>
        <v>104-004</v>
      </c>
      <c r="E2092" s="604">
        <f t="shared" si="290"/>
        <v>65</v>
      </c>
      <c r="F2092" s="32">
        <f>INDEX('Project Pipeline'!$B$8:$B$130,MATCH($B2092,'Project Pipeline'!$A$7:$A$130,0),1)</f>
        <v>15000</v>
      </c>
      <c r="G2092" s="32">
        <f>INDEX('Project Pipeline'!$B$8:$B$130,MATCH($B2092,'Project Pipeline'!$A$7:$A$130,0)+3,1)*12</f>
        <v>6000</v>
      </c>
      <c r="H2092" s="7">
        <f>(INDEX('Project Pipeline'!$B$8:$B$130,MATCH($B2092,'Project Pipeline'!$A$7:$A$130,0)+6,1)*INDEX('Project Pipeline'!$B$8:$B$130,MATCH($B2092,'Project Pipeline'!$A$7:$A$130,0)+13,1)+INDEX('Project Pipeline'!$B$8:$B$130,MATCH($B2092,'Project Pipeline'!$A$7:$A$130,0)+7,1)*(INDEX('Project Pipeline'!$B$8:$B$130,MATCH($B2092,'Project Pipeline'!$A$7:$A$130,0)+14,1)-INDEX('Project Pipeline'!$B$8:$B$130,MATCH($B2092,'Project Pipeline'!$A$7:$A$130,0)+13,1)))/INDEX('Project Pipeline'!$B$8:$B$130,MATCH($B2092,'Project Pipeline'!$A$7:$A$130,0)+14,1)</f>
        <v>0.75</v>
      </c>
      <c r="I2092" s="6">
        <f>INDEX('Project Pipeline'!$B$8:$B$130,MATCH($B2092,'Project Pipeline'!$A$7:$A$130,0)+13,1)</f>
        <v>71.513178015521419</v>
      </c>
      <c r="J2092" s="6">
        <f>INDEX('Project Pipeline'!$B$8:$B$130,MATCH($B2092,'Project Pipeline'!$A$7:$A$130,0)+14,1)</f>
        <v>96</v>
      </c>
    </row>
    <row r="2093" spans="1:10" x14ac:dyDescent="0.2">
      <c r="A2093" s="604">
        <f t="shared" si="296"/>
        <v>104</v>
      </c>
      <c r="B2093" s="604" t="s">
        <v>463</v>
      </c>
      <c r="C2093" s="2">
        <f t="shared" si="297"/>
        <v>5</v>
      </c>
      <c r="D2093" s="28" t="str">
        <f t="shared" si="293"/>
        <v>104-005</v>
      </c>
      <c r="E2093" s="604">
        <f t="shared" si="290"/>
        <v>66</v>
      </c>
      <c r="F2093" s="32">
        <f>INDEX('Project Pipeline'!$B$8:$B$130,MATCH($B2093,'Project Pipeline'!$A$7:$A$130,0),1)</f>
        <v>20000</v>
      </c>
      <c r="G2093" s="32">
        <f>INDEX('Project Pipeline'!$B$8:$B$130,MATCH($B2093,'Project Pipeline'!$A$7:$A$130,0)+3,1)*12</f>
        <v>30000</v>
      </c>
      <c r="H2093" s="7">
        <f>(INDEX('Project Pipeline'!$B$8:$B$130,MATCH($B2093,'Project Pipeline'!$A$7:$A$130,0)+6,1)*INDEX('Project Pipeline'!$B$8:$B$130,MATCH($B2093,'Project Pipeline'!$A$7:$A$130,0)+13,1)+INDEX('Project Pipeline'!$B$8:$B$130,MATCH($B2093,'Project Pipeline'!$A$7:$A$130,0)+7,1)*(INDEX('Project Pipeline'!$B$8:$B$130,MATCH($B2093,'Project Pipeline'!$A$7:$A$130,0)+14,1)-INDEX('Project Pipeline'!$B$8:$B$130,MATCH($B2093,'Project Pipeline'!$A$7:$A$130,0)+13,1)))/INDEX('Project Pipeline'!$B$8:$B$130,MATCH($B2093,'Project Pipeline'!$A$7:$A$130,0)+14,1)</f>
        <v>0.75</v>
      </c>
      <c r="I2093" s="6">
        <f>INDEX('Project Pipeline'!$B$8:$B$130,MATCH($B2093,'Project Pipeline'!$A$7:$A$130,0)+13,1)</f>
        <v>28.691659673197091</v>
      </c>
      <c r="J2093" s="6">
        <f>INDEX('Project Pipeline'!$B$8:$B$130,MATCH($B2093,'Project Pipeline'!$A$7:$A$130,0)+14,1)</f>
        <v>60</v>
      </c>
    </row>
    <row r="2094" spans="1:10" x14ac:dyDescent="0.2">
      <c r="A2094" s="604">
        <f t="shared" si="296"/>
        <v>104</v>
      </c>
      <c r="B2094" s="604" t="s">
        <v>463</v>
      </c>
      <c r="C2094" s="2">
        <f t="shared" si="297"/>
        <v>6</v>
      </c>
      <c r="D2094" s="28" t="str">
        <f t="shared" si="293"/>
        <v>104-006</v>
      </c>
      <c r="E2094" s="604">
        <f t="shared" ref="E2094:E2157" si="298">E2074+1</f>
        <v>66</v>
      </c>
      <c r="F2094" s="32">
        <f>INDEX('Project Pipeline'!$B$8:$B$130,MATCH($B2094,'Project Pipeline'!$A$7:$A$130,0),1)</f>
        <v>20000</v>
      </c>
      <c r="G2094" s="32">
        <f>INDEX('Project Pipeline'!$B$8:$B$130,MATCH($B2094,'Project Pipeline'!$A$7:$A$130,0)+3,1)*12</f>
        <v>30000</v>
      </c>
      <c r="H2094" s="7">
        <f>(INDEX('Project Pipeline'!$B$8:$B$130,MATCH($B2094,'Project Pipeline'!$A$7:$A$130,0)+6,1)*INDEX('Project Pipeline'!$B$8:$B$130,MATCH($B2094,'Project Pipeline'!$A$7:$A$130,0)+13,1)+INDEX('Project Pipeline'!$B$8:$B$130,MATCH($B2094,'Project Pipeline'!$A$7:$A$130,0)+7,1)*(INDEX('Project Pipeline'!$B$8:$B$130,MATCH($B2094,'Project Pipeline'!$A$7:$A$130,0)+14,1)-INDEX('Project Pipeline'!$B$8:$B$130,MATCH($B2094,'Project Pipeline'!$A$7:$A$130,0)+13,1)))/INDEX('Project Pipeline'!$B$8:$B$130,MATCH($B2094,'Project Pipeline'!$A$7:$A$130,0)+14,1)</f>
        <v>0.75</v>
      </c>
      <c r="I2094" s="6">
        <f>INDEX('Project Pipeline'!$B$8:$B$130,MATCH($B2094,'Project Pipeline'!$A$7:$A$130,0)+13,1)</f>
        <v>28.691659673197091</v>
      </c>
      <c r="J2094" s="6">
        <f>INDEX('Project Pipeline'!$B$8:$B$130,MATCH($B2094,'Project Pipeline'!$A$7:$A$130,0)+14,1)</f>
        <v>60</v>
      </c>
    </row>
    <row r="2095" spans="1:10" x14ac:dyDescent="0.2">
      <c r="A2095" s="604">
        <f t="shared" si="296"/>
        <v>104</v>
      </c>
      <c r="B2095" s="604" t="s">
        <v>463</v>
      </c>
      <c r="C2095" s="2">
        <f t="shared" si="297"/>
        <v>7</v>
      </c>
      <c r="D2095" s="28" t="str">
        <f t="shared" si="293"/>
        <v>104-007</v>
      </c>
      <c r="E2095" s="604">
        <f t="shared" si="298"/>
        <v>67</v>
      </c>
      <c r="F2095" s="32">
        <f>INDEX('Project Pipeline'!$B$8:$B$130,MATCH($B2095,'Project Pipeline'!$A$7:$A$130,0),1)</f>
        <v>20000</v>
      </c>
      <c r="G2095" s="32">
        <f>INDEX('Project Pipeline'!$B$8:$B$130,MATCH($B2095,'Project Pipeline'!$A$7:$A$130,0)+3,1)*12</f>
        <v>30000</v>
      </c>
      <c r="H2095" s="7">
        <f>(INDEX('Project Pipeline'!$B$8:$B$130,MATCH($B2095,'Project Pipeline'!$A$7:$A$130,0)+6,1)*INDEX('Project Pipeline'!$B$8:$B$130,MATCH($B2095,'Project Pipeline'!$A$7:$A$130,0)+13,1)+INDEX('Project Pipeline'!$B$8:$B$130,MATCH($B2095,'Project Pipeline'!$A$7:$A$130,0)+7,1)*(INDEX('Project Pipeline'!$B$8:$B$130,MATCH($B2095,'Project Pipeline'!$A$7:$A$130,0)+14,1)-INDEX('Project Pipeline'!$B$8:$B$130,MATCH($B2095,'Project Pipeline'!$A$7:$A$130,0)+13,1)))/INDEX('Project Pipeline'!$B$8:$B$130,MATCH($B2095,'Project Pipeline'!$A$7:$A$130,0)+14,1)</f>
        <v>0.75</v>
      </c>
      <c r="I2095" s="6">
        <f>INDEX('Project Pipeline'!$B$8:$B$130,MATCH($B2095,'Project Pipeline'!$A$7:$A$130,0)+13,1)</f>
        <v>28.691659673197091</v>
      </c>
      <c r="J2095" s="6">
        <f>INDEX('Project Pipeline'!$B$8:$B$130,MATCH($B2095,'Project Pipeline'!$A$7:$A$130,0)+14,1)</f>
        <v>60</v>
      </c>
    </row>
    <row r="2096" spans="1:10" x14ac:dyDescent="0.2">
      <c r="A2096" s="604">
        <f t="shared" si="296"/>
        <v>104</v>
      </c>
      <c r="B2096" s="604" t="s">
        <v>463</v>
      </c>
      <c r="C2096" s="2">
        <f t="shared" si="297"/>
        <v>8</v>
      </c>
      <c r="D2096" s="28" t="str">
        <f t="shared" si="293"/>
        <v>104-008</v>
      </c>
      <c r="E2096" s="604">
        <f t="shared" si="298"/>
        <v>67</v>
      </c>
      <c r="F2096" s="32">
        <f>INDEX('Project Pipeline'!$B$8:$B$130,MATCH($B2096,'Project Pipeline'!$A$7:$A$130,0),1)</f>
        <v>20000</v>
      </c>
      <c r="G2096" s="32">
        <f>INDEX('Project Pipeline'!$B$8:$B$130,MATCH($B2096,'Project Pipeline'!$A$7:$A$130,0)+3,1)*12</f>
        <v>30000</v>
      </c>
      <c r="H2096" s="7">
        <f>(INDEX('Project Pipeline'!$B$8:$B$130,MATCH($B2096,'Project Pipeline'!$A$7:$A$130,0)+6,1)*INDEX('Project Pipeline'!$B$8:$B$130,MATCH($B2096,'Project Pipeline'!$A$7:$A$130,0)+13,1)+INDEX('Project Pipeline'!$B$8:$B$130,MATCH($B2096,'Project Pipeline'!$A$7:$A$130,0)+7,1)*(INDEX('Project Pipeline'!$B$8:$B$130,MATCH($B2096,'Project Pipeline'!$A$7:$A$130,0)+14,1)-INDEX('Project Pipeline'!$B$8:$B$130,MATCH($B2096,'Project Pipeline'!$A$7:$A$130,0)+13,1)))/INDEX('Project Pipeline'!$B$8:$B$130,MATCH($B2096,'Project Pipeline'!$A$7:$A$130,0)+14,1)</f>
        <v>0.75</v>
      </c>
      <c r="I2096" s="6">
        <f>INDEX('Project Pipeline'!$B$8:$B$130,MATCH($B2096,'Project Pipeline'!$A$7:$A$130,0)+13,1)</f>
        <v>28.691659673197091</v>
      </c>
      <c r="J2096" s="6">
        <f>INDEX('Project Pipeline'!$B$8:$B$130,MATCH($B2096,'Project Pipeline'!$A$7:$A$130,0)+14,1)</f>
        <v>60</v>
      </c>
    </row>
    <row r="2097" spans="1:10" x14ac:dyDescent="0.2">
      <c r="A2097" s="604">
        <f t="shared" si="296"/>
        <v>104</v>
      </c>
      <c r="B2097" s="604" t="s">
        <v>464</v>
      </c>
      <c r="C2097" s="2">
        <f t="shared" si="297"/>
        <v>9</v>
      </c>
      <c r="D2097" s="28" t="str">
        <f t="shared" si="293"/>
        <v>104-009</v>
      </c>
      <c r="E2097" s="604">
        <f t="shared" si="298"/>
        <v>58</v>
      </c>
      <c r="F2097" s="32">
        <f>INDEX('Project Pipeline'!$B$8:$B$130,MATCH($B2097,'Project Pipeline'!$A$7:$A$130,0),1)</f>
        <v>10000</v>
      </c>
      <c r="G2097" s="32">
        <f>INDEX('Project Pipeline'!$B$8:$B$130,MATCH($B2097,'Project Pipeline'!$A$7:$A$130,0)+3,1)*12</f>
        <v>4800</v>
      </c>
      <c r="H2097" s="7">
        <f>(INDEX('Project Pipeline'!$B$8:$B$130,MATCH($B2097,'Project Pipeline'!$A$7:$A$130,0)+6,1)*INDEX('Project Pipeline'!$B$8:$B$130,MATCH($B2097,'Project Pipeline'!$A$7:$A$130,0)+13,1)+INDEX('Project Pipeline'!$B$8:$B$130,MATCH($B2097,'Project Pipeline'!$A$7:$A$130,0)+7,1)*(INDEX('Project Pipeline'!$B$8:$B$130,MATCH($B2097,'Project Pipeline'!$A$7:$A$130,0)+14,1)-INDEX('Project Pipeline'!$B$8:$B$130,MATCH($B2097,'Project Pipeline'!$A$7:$A$130,0)+13,1)))/INDEX('Project Pipeline'!$B$8:$B$130,MATCH($B2097,'Project Pipeline'!$A$7:$A$130,0)+14,1)</f>
        <v>0.75</v>
      </c>
      <c r="I2097" s="6">
        <f>INDEX('Project Pipeline'!$B$8:$B$130,MATCH($B2097,'Project Pipeline'!$A$7:$A$130,0)+13,1)</f>
        <v>57.680135957776329</v>
      </c>
      <c r="J2097" s="6">
        <f>INDEX('Project Pipeline'!$B$8:$B$130,MATCH($B2097,'Project Pipeline'!$A$7:$A$130,0)+14,1)</f>
        <v>60</v>
      </c>
    </row>
    <row r="2098" spans="1:10" x14ac:dyDescent="0.2">
      <c r="A2098" s="604">
        <f t="shared" si="296"/>
        <v>104</v>
      </c>
      <c r="B2098" s="604" t="s">
        <v>464</v>
      </c>
      <c r="C2098" s="2">
        <f t="shared" si="297"/>
        <v>10</v>
      </c>
      <c r="D2098" s="28" t="str">
        <f t="shared" si="293"/>
        <v>104-010</v>
      </c>
      <c r="E2098" s="604">
        <f t="shared" si="298"/>
        <v>61</v>
      </c>
      <c r="F2098" s="32">
        <f>INDEX('Project Pipeline'!$B$8:$B$130,MATCH($B2098,'Project Pipeline'!$A$7:$A$130,0),1)</f>
        <v>10000</v>
      </c>
      <c r="G2098" s="32">
        <f>INDEX('Project Pipeline'!$B$8:$B$130,MATCH($B2098,'Project Pipeline'!$A$7:$A$130,0)+3,1)*12</f>
        <v>4800</v>
      </c>
      <c r="H2098" s="7">
        <f>(INDEX('Project Pipeline'!$B$8:$B$130,MATCH($B2098,'Project Pipeline'!$A$7:$A$130,0)+6,1)*INDEX('Project Pipeline'!$B$8:$B$130,MATCH($B2098,'Project Pipeline'!$A$7:$A$130,0)+13,1)+INDEX('Project Pipeline'!$B$8:$B$130,MATCH($B2098,'Project Pipeline'!$A$7:$A$130,0)+7,1)*(INDEX('Project Pipeline'!$B$8:$B$130,MATCH($B2098,'Project Pipeline'!$A$7:$A$130,0)+14,1)-INDEX('Project Pipeline'!$B$8:$B$130,MATCH($B2098,'Project Pipeline'!$A$7:$A$130,0)+13,1)))/INDEX('Project Pipeline'!$B$8:$B$130,MATCH($B2098,'Project Pipeline'!$A$7:$A$130,0)+14,1)</f>
        <v>0.75</v>
      </c>
      <c r="I2098" s="6">
        <f>INDEX('Project Pipeline'!$B$8:$B$130,MATCH($B2098,'Project Pipeline'!$A$7:$A$130,0)+13,1)</f>
        <v>57.680135957776329</v>
      </c>
      <c r="J2098" s="6">
        <f>INDEX('Project Pipeline'!$B$8:$B$130,MATCH($B2098,'Project Pipeline'!$A$7:$A$130,0)+14,1)</f>
        <v>60</v>
      </c>
    </row>
    <row r="2099" spans="1:10" x14ac:dyDescent="0.2">
      <c r="A2099" s="604">
        <f t="shared" si="296"/>
        <v>104</v>
      </c>
      <c r="B2099" s="604" t="s">
        <v>464</v>
      </c>
      <c r="C2099" s="2">
        <f t="shared" si="297"/>
        <v>11</v>
      </c>
      <c r="D2099" s="28" t="str">
        <f t="shared" si="293"/>
        <v>104-011</v>
      </c>
      <c r="E2099" s="604">
        <f t="shared" si="298"/>
        <v>64</v>
      </c>
      <c r="F2099" s="32">
        <f>INDEX('Project Pipeline'!$B$8:$B$130,MATCH($B2099,'Project Pipeline'!$A$7:$A$130,0),1)</f>
        <v>10000</v>
      </c>
      <c r="G2099" s="32">
        <f>INDEX('Project Pipeline'!$B$8:$B$130,MATCH($B2099,'Project Pipeline'!$A$7:$A$130,0)+3,1)*12</f>
        <v>4800</v>
      </c>
      <c r="H2099" s="7">
        <f>(INDEX('Project Pipeline'!$B$8:$B$130,MATCH($B2099,'Project Pipeline'!$A$7:$A$130,0)+6,1)*INDEX('Project Pipeline'!$B$8:$B$130,MATCH($B2099,'Project Pipeline'!$A$7:$A$130,0)+13,1)+INDEX('Project Pipeline'!$B$8:$B$130,MATCH($B2099,'Project Pipeline'!$A$7:$A$130,0)+7,1)*(INDEX('Project Pipeline'!$B$8:$B$130,MATCH($B2099,'Project Pipeline'!$A$7:$A$130,0)+14,1)-INDEX('Project Pipeline'!$B$8:$B$130,MATCH($B2099,'Project Pipeline'!$A$7:$A$130,0)+13,1)))/INDEX('Project Pipeline'!$B$8:$B$130,MATCH($B2099,'Project Pipeline'!$A$7:$A$130,0)+14,1)</f>
        <v>0.75</v>
      </c>
      <c r="I2099" s="6">
        <f>INDEX('Project Pipeline'!$B$8:$B$130,MATCH($B2099,'Project Pipeline'!$A$7:$A$130,0)+13,1)</f>
        <v>57.680135957776329</v>
      </c>
      <c r="J2099" s="6">
        <f>INDEX('Project Pipeline'!$B$8:$B$130,MATCH($B2099,'Project Pipeline'!$A$7:$A$130,0)+14,1)</f>
        <v>60</v>
      </c>
    </row>
    <row r="2100" spans="1:10" x14ac:dyDescent="0.2">
      <c r="A2100" s="604">
        <f t="shared" si="296"/>
        <v>104</v>
      </c>
      <c r="B2100" s="604" t="s">
        <v>464</v>
      </c>
      <c r="C2100" s="2">
        <f t="shared" si="297"/>
        <v>12</v>
      </c>
      <c r="D2100" s="28" t="str">
        <f t="shared" si="293"/>
        <v>104-012</v>
      </c>
      <c r="E2100" s="604">
        <f t="shared" si="298"/>
        <v>67</v>
      </c>
      <c r="F2100" s="32">
        <f>INDEX('Project Pipeline'!$B$8:$B$130,MATCH($B2100,'Project Pipeline'!$A$7:$A$130,0),1)</f>
        <v>10000</v>
      </c>
      <c r="G2100" s="32">
        <f>INDEX('Project Pipeline'!$B$8:$B$130,MATCH($B2100,'Project Pipeline'!$A$7:$A$130,0)+3,1)*12</f>
        <v>4800</v>
      </c>
      <c r="H2100" s="7">
        <f>(INDEX('Project Pipeline'!$B$8:$B$130,MATCH($B2100,'Project Pipeline'!$A$7:$A$130,0)+6,1)*INDEX('Project Pipeline'!$B$8:$B$130,MATCH($B2100,'Project Pipeline'!$A$7:$A$130,0)+13,1)+INDEX('Project Pipeline'!$B$8:$B$130,MATCH($B2100,'Project Pipeline'!$A$7:$A$130,0)+7,1)*(INDEX('Project Pipeline'!$B$8:$B$130,MATCH($B2100,'Project Pipeline'!$A$7:$A$130,0)+14,1)-INDEX('Project Pipeline'!$B$8:$B$130,MATCH($B2100,'Project Pipeline'!$A$7:$A$130,0)+13,1)))/INDEX('Project Pipeline'!$B$8:$B$130,MATCH($B2100,'Project Pipeline'!$A$7:$A$130,0)+14,1)</f>
        <v>0.75</v>
      </c>
      <c r="I2100" s="6">
        <f>INDEX('Project Pipeline'!$B$8:$B$130,MATCH($B2100,'Project Pipeline'!$A$7:$A$130,0)+13,1)</f>
        <v>57.680135957776329</v>
      </c>
      <c r="J2100" s="6">
        <f>INDEX('Project Pipeline'!$B$8:$B$130,MATCH($B2100,'Project Pipeline'!$A$7:$A$130,0)+14,1)</f>
        <v>60</v>
      </c>
    </row>
    <row r="2101" spans="1:10" x14ac:dyDescent="0.2">
      <c r="A2101" s="604">
        <f t="shared" si="296"/>
        <v>104</v>
      </c>
      <c r="B2101" s="604" t="s">
        <v>14</v>
      </c>
      <c r="C2101" s="2">
        <f t="shared" si="297"/>
        <v>13</v>
      </c>
      <c r="D2101" s="28" t="str">
        <f t="shared" si="293"/>
        <v>104-013</v>
      </c>
      <c r="E2101" s="604">
        <f t="shared" si="298"/>
        <v>58</v>
      </c>
      <c r="F2101" s="32">
        <f>INDEX('Project Pipeline'!$B$8:$B$130,MATCH($B2101,'Project Pipeline'!$A$7:$A$130,0),1)</f>
        <v>2000</v>
      </c>
      <c r="G2101" s="32">
        <f>INDEX('Project Pipeline'!$B$8:$B$130,MATCH($B2101,'Project Pipeline'!$A$7:$A$130,0)+3,1)*12</f>
        <v>2400</v>
      </c>
      <c r="H2101" s="7">
        <f>(INDEX('Project Pipeline'!$B$8:$B$130,MATCH($B2101,'Project Pipeline'!$A$7:$A$130,0)+6,1)*INDEX('Project Pipeline'!$B$8:$B$130,MATCH($B2101,'Project Pipeline'!$A$7:$A$130,0)+13,1)+INDEX('Project Pipeline'!$B$8:$B$130,MATCH($B2101,'Project Pipeline'!$A$7:$A$130,0)+7,1)*(INDEX('Project Pipeline'!$B$8:$B$130,MATCH($B2101,'Project Pipeline'!$A$7:$A$130,0)+14,1)-INDEX('Project Pipeline'!$B$8:$B$130,MATCH($B2101,'Project Pipeline'!$A$7:$A$130,0)+13,1)))/INDEX('Project Pipeline'!$B$8:$B$130,MATCH($B2101,'Project Pipeline'!$A$7:$A$130,0)+14,1)</f>
        <v>0.75</v>
      </c>
      <c r="I2101" s="6">
        <f>INDEX('Project Pipeline'!$B$8:$B$130,MATCH($B2101,'Project Pipeline'!$A$7:$A$130,0)+13,1)</f>
        <v>21.124739598583997</v>
      </c>
      <c r="J2101" s="6">
        <f>INDEX('Project Pipeline'!$B$8:$B$130,MATCH($B2101,'Project Pipeline'!$A$7:$A$130,0)+14,1)</f>
        <v>60</v>
      </c>
    </row>
    <row r="2102" spans="1:10" x14ac:dyDescent="0.2">
      <c r="A2102" s="604">
        <f t="shared" si="296"/>
        <v>104</v>
      </c>
      <c r="B2102" s="604" t="s">
        <v>14</v>
      </c>
      <c r="C2102" s="2">
        <f t="shared" si="297"/>
        <v>14</v>
      </c>
      <c r="D2102" s="28" t="str">
        <f t="shared" si="293"/>
        <v>104-014</v>
      </c>
      <c r="E2102" s="604">
        <f t="shared" si="298"/>
        <v>60</v>
      </c>
      <c r="F2102" s="32">
        <f>INDEX('Project Pipeline'!$B$8:$B$130,MATCH($B2102,'Project Pipeline'!$A$7:$A$130,0),1)</f>
        <v>2000</v>
      </c>
      <c r="G2102" s="32">
        <f>INDEX('Project Pipeline'!$B$8:$B$130,MATCH($B2102,'Project Pipeline'!$A$7:$A$130,0)+3,1)*12</f>
        <v>2400</v>
      </c>
      <c r="H2102" s="7">
        <f>(INDEX('Project Pipeline'!$B$8:$B$130,MATCH($B2102,'Project Pipeline'!$A$7:$A$130,0)+6,1)*INDEX('Project Pipeline'!$B$8:$B$130,MATCH($B2102,'Project Pipeline'!$A$7:$A$130,0)+13,1)+INDEX('Project Pipeline'!$B$8:$B$130,MATCH($B2102,'Project Pipeline'!$A$7:$A$130,0)+7,1)*(INDEX('Project Pipeline'!$B$8:$B$130,MATCH($B2102,'Project Pipeline'!$A$7:$A$130,0)+14,1)-INDEX('Project Pipeline'!$B$8:$B$130,MATCH($B2102,'Project Pipeline'!$A$7:$A$130,0)+13,1)))/INDEX('Project Pipeline'!$B$8:$B$130,MATCH($B2102,'Project Pipeline'!$A$7:$A$130,0)+14,1)</f>
        <v>0.75</v>
      </c>
      <c r="I2102" s="6">
        <f>INDEX('Project Pipeline'!$B$8:$B$130,MATCH($B2102,'Project Pipeline'!$A$7:$A$130,0)+13,1)</f>
        <v>21.124739598583997</v>
      </c>
      <c r="J2102" s="6">
        <f>INDEX('Project Pipeline'!$B$8:$B$130,MATCH($B2102,'Project Pipeline'!$A$7:$A$130,0)+14,1)</f>
        <v>60</v>
      </c>
    </row>
    <row r="2103" spans="1:10" x14ac:dyDescent="0.2">
      <c r="A2103" s="604">
        <f t="shared" si="296"/>
        <v>104</v>
      </c>
      <c r="B2103" s="604" t="s">
        <v>14</v>
      </c>
      <c r="C2103" s="2">
        <f t="shared" si="297"/>
        <v>15</v>
      </c>
      <c r="D2103" s="28" t="str">
        <f t="shared" si="293"/>
        <v>104-015</v>
      </c>
      <c r="E2103" s="604">
        <f t="shared" si="298"/>
        <v>62</v>
      </c>
      <c r="F2103" s="32">
        <f>INDEX('Project Pipeline'!$B$8:$B$130,MATCH($B2103,'Project Pipeline'!$A$7:$A$130,0),1)</f>
        <v>2000</v>
      </c>
      <c r="G2103" s="32">
        <f>INDEX('Project Pipeline'!$B$8:$B$130,MATCH($B2103,'Project Pipeline'!$A$7:$A$130,0)+3,1)*12</f>
        <v>2400</v>
      </c>
      <c r="H2103" s="7">
        <f>(INDEX('Project Pipeline'!$B$8:$B$130,MATCH($B2103,'Project Pipeline'!$A$7:$A$130,0)+6,1)*INDEX('Project Pipeline'!$B$8:$B$130,MATCH($B2103,'Project Pipeline'!$A$7:$A$130,0)+13,1)+INDEX('Project Pipeline'!$B$8:$B$130,MATCH($B2103,'Project Pipeline'!$A$7:$A$130,0)+7,1)*(INDEX('Project Pipeline'!$B$8:$B$130,MATCH($B2103,'Project Pipeline'!$A$7:$A$130,0)+14,1)-INDEX('Project Pipeline'!$B$8:$B$130,MATCH($B2103,'Project Pipeline'!$A$7:$A$130,0)+13,1)))/INDEX('Project Pipeline'!$B$8:$B$130,MATCH($B2103,'Project Pipeline'!$A$7:$A$130,0)+14,1)</f>
        <v>0.75</v>
      </c>
      <c r="I2103" s="6">
        <f>INDEX('Project Pipeline'!$B$8:$B$130,MATCH($B2103,'Project Pipeline'!$A$7:$A$130,0)+13,1)</f>
        <v>21.124739598583997</v>
      </c>
      <c r="J2103" s="6">
        <f>INDEX('Project Pipeline'!$B$8:$B$130,MATCH($B2103,'Project Pipeline'!$A$7:$A$130,0)+14,1)</f>
        <v>60</v>
      </c>
    </row>
    <row r="2104" spans="1:10" x14ac:dyDescent="0.2">
      <c r="A2104" s="604">
        <f t="shared" si="296"/>
        <v>104</v>
      </c>
      <c r="B2104" s="604" t="s">
        <v>14</v>
      </c>
      <c r="C2104" s="2">
        <f t="shared" si="297"/>
        <v>16</v>
      </c>
      <c r="D2104" s="28" t="str">
        <f t="shared" si="293"/>
        <v>104-016</v>
      </c>
      <c r="E2104" s="604">
        <f t="shared" si="298"/>
        <v>64</v>
      </c>
      <c r="F2104" s="32">
        <f>INDEX('Project Pipeline'!$B$8:$B$130,MATCH($B2104,'Project Pipeline'!$A$7:$A$130,0),1)</f>
        <v>2000</v>
      </c>
      <c r="G2104" s="32">
        <f>INDEX('Project Pipeline'!$B$8:$B$130,MATCH($B2104,'Project Pipeline'!$A$7:$A$130,0)+3,1)*12</f>
        <v>2400</v>
      </c>
      <c r="H2104" s="7">
        <f>(INDEX('Project Pipeline'!$B$8:$B$130,MATCH($B2104,'Project Pipeline'!$A$7:$A$130,0)+6,1)*INDEX('Project Pipeline'!$B$8:$B$130,MATCH($B2104,'Project Pipeline'!$A$7:$A$130,0)+13,1)+INDEX('Project Pipeline'!$B$8:$B$130,MATCH($B2104,'Project Pipeline'!$A$7:$A$130,0)+7,1)*(INDEX('Project Pipeline'!$B$8:$B$130,MATCH($B2104,'Project Pipeline'!$A$7:$A$130,0)+14,1)-INDEX('Project Pipeline'!$B$8:$B$130,MATCH($B2104,'Project Pipeline'!$A$7:$A$130,0)+13,1)))/INDEX('Project Pipeline'!$B$8:$B$130,MATCH($B2104,'Project Pipeline'!$A$7:$A$130,0)+14,1)</f>
        <v>0.75</v>
      </c>
      <c r="I2104" s="6">
        <f>INDEX('Project Pipeline'!$B$8:$B$130,MATCH($B2104,'Project Pipeline'!$A$7:$A$130,0)+13,1)</f>
        <v>21.124739598583997</v>
      </c>
      <c r="J2104" s="6">
        <f>INDEX('Project Pipeline'!$B$8:$B$130,MATCH($B2104,'Project Pipeline'!$A$7:$A$130,0)+14,1)</f>
        <v>60</v>
      </c>
    </row>
    <row r="2105" spans="1:10" x14ac:dyDescent="0.2">
      <c r="A2105" s="604">
        <f t="shared" si="296"/>
        <v>104</v>
      </c>
      <c r="B2105" s="604" t="s">
        <v>14</v>
      </c>
      <c r="C2105" s="2">
        <f t="shared" si="297"/>
        <v>17</v>
      </c>
      <c r="D2105" s="28" t="str">
        <f t="shared" si="293"/>
        <v>104-017</v>
      </c>
      <c r="E2105" s="604">
        <f t="shared" si="298"/>
        <v>66</v>
      </c>
      <c r="F2105" s="32">
        <f>INDEX('Project Pipeline'!$B$8:$B$130,MATCH($B2105,'Project Pipeline'!$A$7:$A$130,0),1)</f>
        <v>2000</v>
      </c>
      <c r="G2105" s="32">
        <f>INDEX('Project Pipeline'!$B$8:$B$130,MATCH($B2105,'Project Pipeline'!$A$7:$A$130,0)+3,1)*12</f>
        <v>2400</v>
      </c>
      <c r="H2105" s="7">
        <f>(INDEX('Project Pipeline'!$B$8:$B$130,MATCH($B2105,'Project Pipeline'!$A$7:$A$130,0)+6,1)*INDEX('Project Pipeline'!$B$8:$B$130,MATCH($B2105,'Project Pipeline'!$A$7:$A$130,0)+13,1)+INDEX('Project Pipeline'!$B$8:$B$130,MATCH($B2105,'Project Pipeline'!$A$7:$A$130,0)+7,1)*(INDEX('Project Pipeline'!$B$8:$B$130,MATCH($B2105,'Project Pipeline'!$A$7:$A$130,0)+14,1)-INDEX('Project Pipeline'!$B$8:$B$130,MATCH($B2105,'Project Pipeline'!$A$7:$A$130,0)+13,1)))/INDEX('Project Pipeline'!$B$8:$B$130,MATCH($B2105,'Project Pipeline'!$A$7:$A$130,0)+14,1)</f>
        <v>0.75</v>
      </c>
      <c r="I2105" s="6">
        <f>INDEX('Project Pipeline'!$B$8:$B$130,MATCH($B2105,'Project Pipeline'!$A$7:$A$130,0)+13,1)</f>
        <v>21.124739598583997</v>
      </c>
      <c r="J2105" s="6">
        <f>INDEX('Project Pipeline'!$B$8:$B$130,MATCH($B2105,'Project Pipeline'!$A$7:$A$130,0)+14,1)</f>
        <v>60</v>
      </c>
    </row>
    <row r="2106" spans="1:10" x14ac:dyDescent="0.2">
      <c r="A2106" s="604">
        <f t="shared" si="296"/>
        <v>104</v>
      </c>
      <c r="B2106" s="604" t="s">
        <v>14</v>
      </c>
      <c r="C2106" s="2">
        <f t="shared" si="297"/>
        <v>18</v>
      </c>
      <c r="D2106" s="28" t="str">
        <f t="shared" si="293"/>
        <v>104-018</v>
      </c>
      <c r="E2106" s="604">
        <f t="shared" si="298"/>
        <v>68</v>
      </c>
      <c r="F2106" s="32">
        <f>INDEX('Project Pipeline'!$B$8:$B$130,MATCH($B2106,'Project Pipeline'!$A$7:$A$130,0),1)</f>
        <v>2000</v>
      </c>
      <c r="G2106" s="32">
        <f>INDEX('Project Pipeline'!$B$8:$B$130,MATCH($B2106,'Project Pipeline'!$A$7:$A$130,0)+3,1)*12</f>
        <v>2400</v>
      </c>
      <c r="H2106" s="7">
        <f>(INDEX('Project Pipeline'!$B$8:$B$130,MATCH($B2106,'Project Pipeline'!$A$7:$A$130,0)+6,1)*INDEX('Project Pipeline'!$B$8:$B$130,MATCH($B2106,'Project Pipeline'!$A$7:$A$130,0)+13,1)+INDEX('Project Pipeline'!$B$8:$B$130,MATCH($B2106,'Project Pipeline'!$A$7:$A$130,0)+7,1)*(INDEX('Project Pipeline'!$B$8:$B$130,MATCH($B2106,'Project Pipeline'!$A$7:$A$130,0)+14,1)-INDEX('Project Pipeline'!$B$8:$B$130,MATCH($B2106,'Project Pipeline'!$A$7:$A$130,0)+13,1)))/INDEX('Project Pipeline'!$B$8:$B$130,MATCH($B2106,'Project Pipeline'!$A$7:$A$130,0)+14,1)</f>
        <v>0.75</v>
      </c>
      <c r="I2106" s="6">
        <f>INDEX('Project Pipeline'!$B$8:$B$130,MATCH($B2106,'Project Pipeline'!$A$7:$A$130,0)+13,1)</f>
        <v>21.124739598583997</v>
      </c>
      <c r="J2106" s="6">
        <f>INDEX('Project Pipeline'!$B$8:$B$130,MATCH($B2106,'Project Pipeline'!$A$7:$A$130,0)+14,1)</f>
        <v>60</v>
      </c>
    </row>
    <row r="2107" spans="1:10" x14ac:dyDescent="0.2">
      <c r="A2107" s="604">
        <f t="shared" si="296"/>
        <v>104</v>
      </c>
      <c r="B2107" s="604" t="s">
        <v>41</v>
      </c>
      <c r="C2107" s="2">
        <f t="shared" si="297"/>
        <v>19</v>
      </c>
      <c r="D2107" s="28" t="str">
        <f t="shared" si="293"/>
        <v>104-019</v>
      </c>
      <c r="E2107" s="604">
        <f t="shared" si="298"/>
        <v>62</v>
      </c>
      <c r="F2107" s="32">
        <f>INDEX('Project Pipeline'!$B$8:$B$130,MATCH($B2107,'Project Pipeline'!$A$7:$A$130,0),1)</f>
        <v>25000</v>
      </c>
      <c r="G2107" s="32">
        <f>INDEX('Project Pipeline'!$B$8:$B$130,MATCH($B2107,'Project Pipeline'!$A$7:$A$130,0)+3,1)*12</f>
        <v>24000</v>
      </c>
      <c r="H2107" s="7">
        <f>(INDEX('Project Pipeline'!$B$8:$B$130,MATCH($B2107,'Project Pipeline'!$A$7:$A$130,0)+6,1)*INDEX('Project Pipeline'!$B$8:$B$130,MATCH($B2107,'Project Pipeline'!$A$7:$A$130,0)+13,1)+INDEX('Project Pipeline'!$B$8:$B$130,MATCH($B2107,'Project Pipeline'!$A$7:$A$130,0)+7,1)*(INDEX('Project Pipeline'!$B$8:$B$130,MATCH($B2107,'Project Pipeline'!$A$7:$A$130,0)+14,1)-INDEX('Project Pipeline'!$B$8:$B$130,MATCH($B2107,'Project Pipeline'!$A$7:$A$130,0)+13,1)))/INDEX('Project Pipeline'!$B$8:$B$130,MATCH($B2107,'Project Pipeline'!$A$7:$A$130,0)+14,1)</f>
        <v>0.74999999999999989</v>
      </c>
      <c r="I2107" s="6">
        <f>INDEX('Project Pipeline'!$B$8:$B$130,MATCH($B2107,'Project Pipeline'!$A$7:$A$130,0)+13,1)</f>
        <v>26.772988721793375</v>
      </c>
      <c r="J2107" s="6">
        <f>INDEX('Project Pipeline'!$B$8:$B$130,MATCH($B2107,'Project Pipeline'!$A$7:$A$130,0)+14,1)</f>
        <v>120</v>
      </c>
    </row>
    <row r="2108" spans="1:10" x14ac:dyDescent="0.2">
      <c r="A2108" s="604">
        <f t="shared" si="296"/>
        <v>104</v>
      </c>
      <c r="B2108" s="604" t="s">
        <v>41</v>
      </c>
      <c r="C2108" s="2">
        <f t="shared" si="297"/>
        <v>20</v>
      </c>
      <c r="D2108" s="28" t="str">
        <f t="shared" si="293"/>
        <v>104-020</v>
      </c>
      <c r="E2108" s="604">
        <f t="shared" si="298"/>
        <v>68</v>
      </c>
      <c r="F2108" s="32">
        <f>INDEX('Project Pipeline'!$B$8:$B$130,MATCH($B2108,'Project Pipeline'!$A$7:$A$130,0),1)</f>
        <v>25000</v>
      </c>
      <c r="G2108" s="32">
        <f>INDEX('Project Pipeline'!$B$8:$B$130,MATCH($B2108,'Project Pipeline'!$A$7:$A$130,0)+3,1)*12</f>
        <v>24000</v>
      </c>
      <c r="H2108" s="7">
        <f>(INDEX('Project Pipeline'!$B$8:$B$130,MATCH($B2108,'Project Pipeline'!$A$7:$A$130,0)+6,1)*INDEX('Project Pipeline'!$B$8:$B$130,MATCH($B2108,'Project Pipeline'!$A$7:$A$130,0)+13,1)+INDEX('Project Pipeline'!$B$8:$B$130,MATCH($B2108,'Project Pipeline'!$A$7:$A$130,0)+7,1)*(INDEX('Project Pipeline'!$B$8:$B$130,MATCH($B2108,'Project Pipeline'!$A$7:$A$130,0)+14,1)-INDEX('Project Pipeline'!$B$8:$B$130,MATCH($B2108,'Project Pipeline'!$A$7:$A$130,0)+13,1)))/INDEX('Project Pipeline'!$B$8:$B$130,MATCH($B2108,'Project Pipeline'!$A$7:$A$130,0)+14,1)</f>
        <v>0.74999999999999989</v>
      </c>
      <c r="I2108" s="6">
        <f>INDEX('Project Pipeline'!$B$8:$B$130,MATCH($B2108,'Project Pipeline'!$A$7:$A$130,0)+13,1)</f>
        <v>26.772988721793375</v>
      </c>
      <c r="J2108" s="6">
        <f>INDEX('Project Pipeline'!$B$8:$B$130,MATCH($B2108,'Project Pipeline'!$A$7:$A$130,0)+14,1)</f>
        <v>120</v>
      </c>
    </row>
    <row r="2109" spans="1:10" x14ac:dyDescent="0.2">
      <c r="A2109" s="604">
        <f>A2089+1</f>
        <v>105</v>
      </c>
      <c r="B2109" s="604" t="s">
        <v>15</v>
      </c>
      <c r="C2109" s="2">
        <v>1</v>
      </c>
      <c r="D2109" s="28" t="str">
        <f t="shared" si="293"/>
        <v>105-001</v>
      </c>
      <c r="E2109" s="604">
        <f t="shared" si="298"/>
        <v>57</v>
      </c>
      <c r="F2109" s="32">
        <f>INDEX('Project Pipeline'!$B$8:$B$130,MATCH($B2109,'Project Pipeline'!$A$7:$A$130,0),1)</f>
        <v>15000</v>
      </c>
      <c r="G2109" s="32">
        <f>INDEX('Project Pipeline'!$B$8:$B$130,MATCH($B2109,'Project Pipeline'!$A$7:$A$130,0)+3,1)*12</f>
        <v>6000</v>
      </c>
      <c r="H2109" s="7">
        <f>(INDEX('Project Pipeline'!$B$8:$B$130,MATCH($B2109,'Project Pipeline'!$A$7:$A$130,0)+6,1)*INDEX('Project Pipeline'!$B$8:$B$130,MATCH($B2109,'Project Pipeline'!$A$7:$A$130,0)+13,1)+INDEX('Project Pipeline'!$B$8:$B$130,MATCH($B2109,'Project Pipeline'!$A$7:$A$130,0)+7,1)*(INDEX('Project Pipeline'!$B$8:$B$130,MATCH($B2109,'Project Pipeline'!$A$7:$A$130,0)+14,1)-INDEX('Project Pipeline'!$B$8:$B$130,MATCH($B2109,'Project Pipeline'!$A$7:$A$130,0)+13,1)))/INDEX('Project Pipeline'!$B$8:$B$130,MATCH($B2109,'Project Pipeline'!$A$7:$A$130,0)+14,1)</f>
        <v>0.75</v>
      </c>
      <c r="I2109" s="6">
        <f>INDEX('Project Pipeline'!$B$8:$B$130,MATCH($B2109,'Project Pipeline'!$A$7:$A$130,0)+13,1)</f>
        <v>71.513178015521419</v>
      </c>
      <c r="J2109" s="6">
        <f>INDEX('Project Pipeline'!$B$8:$B$130,MATCH($B2109,'Project Pipeline'!$A$7:$A$130,0)+14,1)</f>
        <v>96</v>
      </c>
    </row>
    <row r="2110" spans="1:10" x14ac:dyDescent="0.2">
      <c r="A2110" s="604">
        <f t="shared" ref="A2110:A2128" si="299">A2090+1</f>
        <v>105</v>
      </c>
      <c r="B2110" s="604" t="s">
        <v>15</v>
      </c>
      <c r="C2110" s="2">
        <f t="shared" ref="C2110:C2128" si="300">C2109+1</f>
        <v>2</v>
      </c>
      <c r="D2110" s="28" t="str">
        <f t="shared" si="293"/>
        <v>105-002</v>
      </c>
      <c r="E2110" s="604">
        <f t="shared" si="298"/>
        <v>61</v>
      </c>
      <c r="F2110" s="32">
        <f>INDEX('Project Pipeline'!$B$8:$B$130,MATCH($B2110,'Project Pipeline'!$A$7:$A$130,0),1)</f>
        <v>15000</v>
      </c>
      <c r="G2110" s="32">
        <f>INDEX('Project Pipeline'!$B$8:$B$130,MATCH($B2110,'Project Pipeline'!$A$7:$A$130,0)+3,1)*12</f>
        <v>6000</v>
      </c>
      <c r="H2110" s="7">
        <f>(INDEX('Project Pipeline'!$B$8:$B$130,MATCH($B2110,'Project Pipeline'!$A$7:$A$130,0)+6,1)*INDEX('Project Pipeline'!$B$8:$B$130,MATCH($B2110,'Project Pipeline'!$A$7:$A$130,0)+13,1)+INDEX('Project Pipeline'!$B$8:$B$130,MATCH($B2110,'Project Pipeline'!$A$7:$A$130,0)+7,1)*(INDEX('Project Pipeline'!$B$8:$B$130,MATCH($B2110,'Project Pipeline'!$A$7:$A$130,0)+14,1)-INDEX('Project Pipeline'!$B$8:$B$130,MATCH($B2110,'Project Pipeline'!$A$7:$A$130,0)+13,1)))/INDEX('Project Pipeline'!$B$8:$B$130,MATCH($B2110,'Project Pipeline'!$A$7:$A$130,0)+14,1)</f>
        <v>0.75</v>
      </c>
      <c r="I2110" s="6">
        <f>INDEX('Project Pipeline'!$B$8:$B$130,MATCH($B2110,'Project Pipeline'!$A$7:$A$130,0)+13,1)</f>
        <v>71.513178015521419</v>
      </c>
      <c r="J2110" s="6">
        <f>INDEX('Project Pipeline'!$B$8:$B$130,MATCH($B2110,'Project Pipeline'!$A$7:$A$130,0)+14,1)</f>
        <v>96</v>
      </c>
    </row>
    <row r="2111" spans="1:10" x14ac:dyDescent="0.2">
      <c r="A2111" s="604">
        <f t="shared" si="299"/>
        <v>105</v>
      </c>
      <c r="B2111" s="604" t="s">
        <v>15</v>
      </c>
      <c r="C2111" s="2">
        <f t="shared" si="300"/>
        <v>3</v>
      </c>
      <c r="D2111" s="28" t="str">
        <f t="shared" si="293"/>
        <v>105-003</v>
      </c>
      <c r="E2111" s="604">
        <f t="shared" si="298"/>
        <v>64</v>
      </c>
      <c r="F2111" s="32">
        <f>INDEX('Project Pipeline'!$B$8:$B$130,MATCH($B2111,'Project Pipeline'!$A$7:$A$130,0),1)</f>
        <v>15000</v>
      </c>
      <c r="G2111" s="32">
        <f>INDEX('Project Pipeline'!$B$8:$B$130,MATCH($B2111,'Project Pipeline'!$A$7:$A$130,0)+3,1)*12</f>
        <v>6000</v>
      </c>
      <c r="H2111" s="7">
        <f>(INDEX('Project Pipeline'!$B$8:$B$130,MATCH($B2111,'Project Pipeline'!$A$7:$A$130,0)+6,1)*INDEX('Project Pipeline'!$B$8:$B$130,MATCH($B2111,'Project Pipeline'!$A$7:$A$130,0)+13,1)+INDEX('Project Pipeline'!$B$8:$B$130,MATCH($B2111,'Project Pipeline'!$A$7:$A$130,0)+7,1)*(INDEX('Project Pipeline'!$B$8:$B$130,MATCH($B2111,'Project Pipeline'!$A$7:$A$130,0)+14,1)-INDEX('Project Pipeline'!$B$8:$B$130,MATCH($B2111,'Project Pipeline'!$A$7:$A$130,0)+13,1)))/INDEX('Project Pipeline'!$B$8:$B$130,MATCH($B2111,'Project Pipeline'!$A$7:$A$130,0)+14,1)</f>
        <v>0.75</v>
      </c>
      <c r="I2111" s="6">
        <f>INDEX('Project Pipeline'!$B$8:$B$130,MATCH($B2111,'Project Pipeline'!$A$7:$A$130,0)+13,1)</f>
        <v>71.513178015521419</v>
      </c>
      <c r="J2111" s="6">
        <f>INDEX('Project Pipeline'!$B$8:$B$130,MATCH($B2111,'Project Pipeline'!$A$7:$A$130,0)+14,1)</f>
        <v>96</v>
      </c>
    </row>
    <row r="2112" spans="1:10" x14ac:dyDescent="0.2">
      <c r="A2112" s="604">
        <f t="shared" si="299"/>
        <v>105</v>
      </c>
      <c r="B2112" s="604" t="s">
        <v>15</v>
      </c>
      <c r="C2112" s="2">
        <f t="shared" si="300"/>
        <v>4</v>
      </c>
      <c r="D2112" s="28" t="str">
        <f t="shared" si="293"/>
        <v>105-004</v>
      </c>
      <c r="E2112" s="604">
        <f t="shared" si="298"/>
        <v>66</v>
      </c>
      <c r="F2112" s="32">
        <f>INDEX('Project Pipeline'!$B$8:$B$130,MATCH($B2112,'Project Pipeline'!$A$7:$A$130,0),1)</f>
        <v>15000</v>
      </c>
      <c r="G2112" s="32">
        <f>INDEX('Project Pipeline'!$B$8:$B$130,MATCH($B2112,'Project Pipeline'!$A$7:$A$130,0)+3,1)*12</f>
        <v>6000</v>
      </c>
      <c r="H2112" s="7">
        <f>(INDEX('Project Pipeline'!$B$8:$B$130,MATCH($B2112,'Project Pipeline'!$A$7:$A$130,0)+6,1)*INDEX('Project Pipeline'!$B$8:$B$130,MATCH($B2112,'Project Pipeline'!$A$7:$A$130,0)+13,1)+INDEX('Project Pipeline'!$B$8:$B$130,MATCH($B2112,'Project Pipeline'!$A$7:$A$130,0)+7,1)*(INDEX('Project Pipeline'!$B$8:$B$130,MATCH($B2112,'Project Pipeline'!$A$7:$A$130,0)+14,1)-INDEX('Project Pipeline'!$B$8:$B$130,MATCH($B2112,'Project Pipeline'!$A$7:$A$130,0)+13,1)))/INDEX('Project Pipeline'!$B$8:$B$130,MATCH($B2112,'Project Pipeline'!$A$7:$A$130,0)+14,1)</f>
        <v>0.75</v>
      </c>
      <c r="I2112" s="6">
        <f>INDEX('Project Pipeline'!$B$8:$B$130,MATCH($B2112,'Project Pipeline'!$A$7:$A$130,0)+13,1)</f>
        <v>71.513178015521419</v>
      </c>
      <c r="J2112" s="6">
        <f>INDEX('Project Pipeline'!$B$8:$B$130,MATCH($B2112,'Project Pipeline'!$A$7:$A$130,0)+14,1)</f>
        <v>96</v>
      </c>
    </row>
    <row r="2113" spans="1:10" x14ac:dyDescent="0.2">
      <c r="A2113" s="604">
        <f t="shared" si="299"/>
        <v>105</v>
      </c>
      <c r="B2113" s="604" t="s">
        <v>463</v>
      </c>
      <c r="C2113" s="2">
        <f t="shared" si="300"/>
        <v>5</v>
      </c>
      <c r="D2113" s="28" t="str">
        <f t="shared" si="293"/>
        <v>105-005</v>
      </c>
      <c r="E2113" s="604">
        <f t="shared" si="298"/>
        <v>67</v>
      </c>
      <c r="F2113" s="32">
        <f>INDEX('Project Pipeline'!$B$8:$B$130,MATCH($B2113,'Project Pipeline'!$A$7:$A$130,0),1)</f>
        <v>20000</v>
      </c>
      <c r="G2113" s="32">
        <f>INDEX('Project Pipeline'!$B$8:$B$130,MATCH($B2113,'Project Pipeline'!$A$7:$A$130,0)+3,1)*12</f>
        <v>30000</v>
      </c>
      <c r="H2113" s="7">
        <f>(INDEX('Project Pipeline'!$B$8:$B$130,MATCH($B2113,'Project Pipeline'!$A$7:$A$130,0)+6,1)*INDEX('Project Pipeline'!$B$8:$B$130,MATCH($B2113,'Project Pipeline'!$A$7:$A$130,0)+13,1)+INDEX('Project Pipeline'!$B$8:$B$130,MATCH($B2113,'Project Pipeline'!$A$7:$A$130,0)+7,1)*(INDEX('Project Pipeline'!$B$8:$B$130,MATCH($B2113,'Project Pipeline'!$A$7:$A$130,0)+14,1)-INDEX('Project Pipeline'!$B$8:$B$130,MATCH($B2113,'Project Pipeline'!$A$7:$A$130,0)+13,1)))/INDEX('Project Pipeline'!$B$8:$B$130,MATCH($B2113,'Project Pipeline'!$A$7:$A$130,0)+14,1)</f>
        <v>0.75</v>
      </c>
      <c r="I2113" s="6">
        <f>INDEX('Project Pipeline'!$B$8:$B$130,MATCH($B2113,'Project Pipeline'!$A$7:$A$130,0)+13,1)</f>
        <v>28.691659673197091</v>
      </c>
      <c r="J2113" s="6">
        <f>INDEX('Project Pipeline'!$B$8:$B$130,MATCH($B2113,'Project Pipeline'!$A$7:$A$130,0)+14,1)</f>
        <v>60</v>
      </c>
    </row>
    <row r="2114" spans="1:10" x14ac:dyDescent="0.2">
      <c r="A2114" s="604">
        <f t="shared" si="299"/>
        <v>105</v>
      </c>
      <c r="B2114" s="604" t="s">
        <v>463</v>
      </c>
      <c r="C2114" s="2">
        <f t="shared" si="300"/>
        <v>6</v>
      </c>
      <c r="D2114" s="28" t="str">
        <f t="shared" si="293"/>
        <v>105-006</v>
      </c>
      <c r="E2114" s="604">
        <f t="shared" si="298"/>
        <v>67</v>
      </c>
      <c r="F2114" s="32">
        <f>INDEX('Project Pipeline'!$B$8:$B$130,MATCH($B2114,'Project Pipeline'!$A$7:$A$130,0),1)</f>
        <v>20000</v>
      </c>
      <c r="G2114" s="32">
        <f>INDEX('Project Pipeline'!$B$8:$B$130,MATCH($B2114,'Project Pipeline'!$A$7:$A$130,0)+3,1)*12</f>
        <v>30000</v>
      </c>
      <c r="H2114" s="7">
        <f>(INDEX('Project Pipeline'!$B$8:$B$130,MATCH($B2114,'Project Pipeline'!$A$7:$A$130,0)+6,1)*INDEX('Project Pipeline'!$B$8:$B$130,MATCH($B2114,'Project Pipeline'!$A$7:$A$130,0)+13,1)+INDEX('Project Pipeline'!$B$8:$B$130,MATCH($B2114,'Project Pipeline'!$A$7:$A$130,0)+7,1)*(INDEX('Project Pipeline'!$B$8:$B$130,MATCH($B2114,'Project Pipeline'!$A$7:$A$130,0)+14,1)-INDEX('Project Pipeline'!$B$8:$B$130,MATCH($B2114,'Project Pipeline'!$A$7:$A$130,0)+13,1)))/INDEX('Project Pipeline'!$B$8:$B$130,MATCH($B2114,'Project Pipeline'!$A$7:$A$130,0)+14,1)</f>
        <v>0.75</v>
      </c>
      <c r="I2114" s="6">
        <f>INDEX('Project Pipeline'!$B$8:$B$130,MATCH($B2114,'Project Pipeline'!$A$7:$A$130,0)+13,1)</f>
        <v>28.691659673197091</v>
      </c>
      <c r="J2114" s="6">
        <f>INDEX('Project Pipeline'!$B$8:$B$130,MATCH($B2114,'Project Pipeline'!$A$7:$A$130,0)+14,1)</f>
        <v>60</v>
      </c>
    </row>
    <row r="2115" spans="1:10" x14ac:dyDescent="0.2">
      <c r="A2115" s="604">
        <f t="shared" si="299"/>
        <v>105</v>
      </c>
      <c r="B2115" s="604" t="s">
        <v>463</v>
      </c>
      <c r="C2115" s="2">
        <f t="shared" si="300"/>
        <v>7</v>
      </c>
      <c r="D2115" s="28" t="str">
        <f t="shared" si="293"/>
        <v>105-007</v>
      </c>
      <c r="E2115" s="604">
        <f t="shared" si="298"/>
        <v>68</v>
      </c>
      <c r="F2115" s="32">
        <f>INDEX('Project Pipeline'!$B$8:$B$130,MATCH($B2115,'Project Pipeline'!$A$7:$A$130,0),1)</f>
        <v>20000</v>
      </c>
      <c r="G2115" s="32">
        <f>INDEX('Project Pipeline'!$B$8:$B$130,MATCH($B2115,'Project Pipeline'!$A$7:$A$130,0)+3,1)*12</f>
        <v>30000</v>
      </c>
      <c r="H2115" s="7">
        <f>(INDEX('Project Pipeline'!$B$8:$B$130,MATCH($B2115,'Project Pipeline'!$A$7:$A$130,0)+6,1)*INDEX('Project Pipeline'!$B$8:$B$130,MATCH($B2115,'Project Pipeline'!$A$7:$A$130,0)+13,1)+INDEX('Project Pipeline'!$B$8:$B$130,MATCH($B2115,'Project Pipeline'!$A$7:$A$130,0)+7,1)*(INDEX('Project Pipeline'!$B$8:$B$130,MATCH($B2115,'Project Pipeline'!$A$7:$A$130,0)+14,1)-INDEX('Project Pipeline'!$B$8:$B$130,MATCH($B2115,'Project Pipeline'!$A$7:$A$130,0)+13,1)))/INDEX('Project Pipeline'!$B$8:$B$130,MATCH($B2115,'Project Pipeline'!$A$7:$A$130,0)+14,1)</f>
        <v>0.75</v>
      </c>
      <c r="I2115" s="6">
        <f>INDEX('Project Pipeline'!$B$8:$B$130,MATCH($B2115,'Project Pipeline'!$A$7:$A$130,0)+13,1)</f>
        <v>28.691659673197091</v>
      </c>
      <c r="J2115" s="6">
        <f>INDEX('Project Pipeline'!$B$8:$B$130,MATCH($B2115,'Project Pipeline'!$A$7:$A$130,0)+14,1)</f>
        <v>60</v>
      </c>
    </row>
    <row r="2116" spans="1:10" x14ac:dyDescent="0.2">
      <c r="A2116" s="604">
        <f t="shared" si="299"/>
        <v>105</v>
      </c>
      <c r="B2116" s="604" t="s">
        <v>463</v>
      </c>
      <c r="C2116" s="2">
        <f t="shared" si="300"/>
        <v>8</v>
      </c>
      <c r="D2116" s="28" t="str">
        <f t="shared" si="293"/>
        <v>105-008</v>
      </c>
      <c r="E2116" s="604">
        <f t="shared" si="298"/>
        <v>68</v>
      </c>
      <c r="F2116" s="32">
        <f>INDEX('Project Pipeline'!$B$8:$B$130,MATCH($B2116,'Project Pipeline'!$A$7:$A$130,0),1)</f>
        <v>20000</v>
      </c>
      <c r="G2116" s="32">
        <f>INDEX('Project Pipeline'!$B$8:$B$130,MATCH($B2116,'Project Pipeline'!$A$7:$A$130,0)+3,1)*12</f>
        <v>30000</v>
      </c>
      <c r="H2116" s="7">
        <f>(INDEX('Project Pipeline'!$B$8:$B$130,MATCH($B2116,'Project Pipeline'!$A$7:$A$130,0)+6,1)*INDEX('Project Pipeline'!$B$8:$B$130,MATCH($B2116,'Project Pipeline'!$A$7:$A$130,0)+13,1)+INDEX('Project Pipeline'!$B$8:$B$130,MATCH($B2116,'Project Pipeline'!$A$7:$A$130,0)+7,1)*(INDEX('Project Pipeline'!$B$8:$B$130,MATCH($B2116,'Project Pipeline'!$A$7:$A$130,0)+14,1)-INDEX('Project Pipeline'!$B$8:$B$130,MATCH($B2116,'Project Pipeline'!$A$7:$A$130,0)+13,1)))/INDEX('Project Pipeline'!$B$8:$B$130,MATCH($B2116,'Project Pipeline'!$A$7:$A$130,0)+14,1)</f>
        <v>0.75</v>
      </c>
      <c r="I2116" s="6">
        <f>INDEX('Project Pipeline'!$B$8:$B$130,MATCH($B2116,'Project Pipeline'!$A$7:$A$130,0)+13,1)</f>
        <v>28.691659673197091</v>
      </c>
      <c r="J2116" s="6">
        <f>INDEX('Project Pipeline'!$B$8:$B$130,MATCH($B2116,'Project Pipeline'!$A$7:$A$130,0)+14,1)</f>
        <v>60</v>
      </c>
    </row>
    <row r="2117" spans="1:10" x14ac:dyDescent="0.2">
      <c r="A2117" s="604">
        <f t="shared" si="299"/>
        <v>105</v>
      </c>
      <c r="B2117" s="604" t="s">
        <v>464</v>
      </c>
      <c r="C2117" s="2">
        <f t="shared" si="300"/>
        <v>9</v>
      </c>
      <c r="D2117" s="28" t="str">
        <f t="shared" si="293"/>
        <v>105-009</v>
      </c>
      <c r="E2117" s="604">
        <f t="shared" si="298"/>
        <v>59</v>
      </c>
      <c r="F2117" s="32">
        <f>INDEX('Project Pipeline'!$B$8:$B$130,MATCH($B2117,'Project Pipeline'!$A$7:$A$130,0),1)</f>
        <v>10000</v>
      </c>
      <c r="G2117" s="32">
        <f>INDEX('Project Pipeline'!$B$8:$B$130,MATCH($B2117,'Project Pipeline'!$A$7:$A$130,0)+3,1)*12</f>
        <v>4800</v>
      </c>
      <c r="H2117" s="7">
        <f>(INDEX('Project Pipeline'!$B$8:$B$130,MATCH($B2117,'Project Pipeline'!$A$7:$A$130,0)+6,1)*INDEX('Project Pipeline'!$B$8:$B$130,MATCH($B2117,'Project Pipeline'!$A$7:$A$130,0)+13,1)+INDEX('Project Pipeline'!$B$8:$B$130,MATCH($B2117,'Project Pipeline'!$A$7:$A$130,0)+7,1)*(INDEX('Project Pipeline'!$B$8:$B$130,MATCH($B2117,'Project Pipeline'!$A$7:$A$130,0)+14,1)-INDEX('Project Pipeline'!$B$8:$B$130,MATCH($B2117,'Project Pipeline'!$A$7:$A$130,0)+13,1)))/INDEX('Project Pipeline'!$B$8:$B$130,MATCH($B2117,'Project Pipeline'!$A$7:$A$130,0)+14,1)</f>
        <v>0.75</v>
      </c>
      <c r="I2117" s="6">
        <f>INDEX('Project Pipeline'!$B$8:$B$130,MATCH($B2117,'Project Pipeline'!$A$7:$A$130,0)+13,1)</f>
        <v>57.680135957776329</v>
      </c>
      <c r="J2117" s="6">
        <f>INDEX('Project Pipeline'!$B$8:$B$130,MATCH($B2117,'Project Pipeline'!$A$7:$A$130,0)+14,1)</f>
        <v>60</v>
      </c>
    </row>
    <row r="2118" spans="1:10" x14ac:dyDescent="0.2">
      <c r="A2118" s="604">
        <f t="shared" si="299"/>
        <v>105</v>
      </c>
      <c r="B2118" s="604" t="s">
        <v>464</v>
      </c>
      <c r="C2118" s="2">
        <f t="shared" si="300"/>
        <v>10</v>
      </c>
      <c r="D2118" s="28" t="str">
        <f t="shared" si="293"/>
        <v>105-010</v>
      </c>
      <c r="E2118" s="604">
        <f t="shared" si="298"/>
        <v>62</v>
      </c>
      <c r="F2118" s="32">
        <f>INDEX('Project Pipeline'!$B$8:$B$130,MATCH($B2118,'Project Pipeline'!$A$7:$A$130,0),1)</f>
        <v>10000</v>
      </c>
      <c r="G2118" s="32">
        <f>INDEX('Project Pipeline'!$B$8:$B$130,MATCH($B2118,'Project Pipeline'!$A$7:$A$130,0)+3,1)*12</f>
        <v>4800</v>
      </c>
      <c r="H2118" s="7">
        <f>(INDEX('Project Pipeline'!$B$8:$B$130,MATCH($B2118,'Project Pipeline'!$A$7:$A$130,0)+6,1)*INDEX('Project Pipeline'!$B$8:$B$130,MATCH($B2118,'Project Pipeline'!$A$7:$A$130,0)+13,1)+INDEX('Project Pipeline'!$B$8:$B$130,MATCH($B2118,'Project Pipeline'!$A$7:$A$130,0)+7,1)*(INDEX('Project Pipeline'!$B$8:$B$130,MATCH($B2118,'Project Pipeline'!$A$7:$A$130,0)+14,1)-INDEX('Project Pipeline'!$B$8:$B$130,MATCH($B2118,'Project Pipeline'!$A$7:$A$130,0)+13,1)))/INDEX('Project Pipeline'!$B$8:$B$130,MATCH($B2118,'Project Pipeline'!$A$7:$A$130,0)+14,1)</f>
        <v>0.75</v>
      </c>
      <c r="I2118" s="6">
        <f>INDEX('Project Pipeline'!$B$8:$B$130,MATCH($B2118,'Project Pipeline'!$A$7:$A$130,0)+13,1)</f>
        <v>57.680135957776329</v>
      </c>
      <c r="J2118" s="6">
        <f>INDEX('Project Pipeline'!$B$8:$B$130,MATCH($B2118,'Project Pipeline'!$A$7:$A$130,0)+14,1)</f>
        <v>60</v>
      </c>
    </row>
    <row r="2119" spans="1:10" x14ac:dyDescent="0.2">
      <c r="A2119" s="604">
        <f t="shared" si="299"/>
        <v>105</v>
      </c>
      <c r="B2119" s="604" t="s">
        <v>464</v>
      </c>
      <c r="C2119" s="2">
        <f t="shared" si="300"/>
        <v>11</v>
      </c>
      <c r="D2119" s="28" t="str">
        <f t="shared" si="293"/>
        <v>105-011</v>
      </c>
      <c r="E2119" s="604">
        <f t="shared" si="298"/>
        <v>65</v>
      </c>
      <c r="F2119" s="32">
        <f>INDEX('Project Pipeline'!$B$8:$B$130,MATCH($B2119,'Project Pipeline'!$A$7:$A$130,0),1)</f>
        <v>10000</v>
      </c>
      <c r="G2119" s="32">
        <f>INDEX('Project Pipeline'!$B$8:$B$130,MATCH($B2119,'Project Pipeline'!$A$7:$A$130,0)+3,1)*12</f>
        <v>4800</v>
      </c>
      <c r="H2119" s="7">
        <f>(INDEX('Project Pipeline'!$B$8:$B$130,MATCH($B2119,'Project Pipeline'!$A$7:$A$130,0)+6,1)*INDEX('Project Pipeline'!$B$8:$B$130,MATCH($B2119,'Project Pipeline'!$A$7:$A$130,0)+13,1)+INDEX('Project Pipeline'!$B$8:$B$130,MATCH($B2119,'Project Pipeline'!$A$7:$A$130,0)+7,1)*(INDEX('Project Pipeline'!$B$8:$B$130,MATCH($B2119,'Project Pipeline'!$A$7:$A$130,0)+14,1)-INDEX('Project Pipeline'!$B$8:$B$130,MATCH($B2119,'Project Pipeline'!$A$7:$A$130,0)+13,1)))/INDEX('Project Pipeline'!$B$8:$B$130,MATCH($B2119,'Project Pipeline'!$A$7:$A$130,0)+14,1)</f>
        <v>0.75</v>
      </c>
      <c r="I2119" s="6">
        <f>INDEX('Project Pipeline'!$B$8:$B$130,MATCH($B2119,'Project Pipeline'!$A$7:$A$130,0)+13,1)</f>
        <v>57.680135957776329</v>
      </c>
      <c r="J2119" s="6">
        <f>INDEX('Project Pipeline'!$B$8:$B$130,MATCH($B2119,'Project Pipeline'!$A$7:$A$130,0)+14,1)</f>
        <v>60</v>
      </c>
    </row>
    <row r="2120" spans="1:10" x14ac:dyDescent="0.2">
      <c r="A2120" s="604">
        <f t="shared" si="299"/>
        <v>105</v>
      </c>
      <c r="B2120" s="604" t="s">
        <v>464</v>
      </c>
      <c r="C2120" s="2">
        <f t="shared" si="300"/>
        <v>12</v>
      </c>
      <c r="D2120" s="28" t="str">
        <f t="shared" si="293"/>
        <v>105-012</v>
      </c>
      <c r="E2120" s="604">
        <f t="shared" si="298"/>
        <v>68</v>
      </c>
      <c r="F2120" s="32">
        <f>INDEX('Project Pipeline'!$B$8:$B$130,MATCH($B2120,'Project Pipeline'!$A$7:$A$130,0),1)</f>
        <v>10000</v>
      </c>
      <c r="G2120" s="32">
        <f>INDEX('Project Pipeline'!$B$8:$B$130,MATCH($B2120,'Project Pipeline'!$A$7:$A$130,0)+3,1)*12</f>
        <v>4800</v>
      </c>
      <c r="H2120" s="7">
        <f>(INDEX('Project Pipeline'!$B$8:$B$130,MATCH($B2120,'Project Pipeline'!$A$7:$A$130,0)+6,1)*INDEX('Project Pipeline'!$B$8:$B$130,MATCH($B2120,'Project Pipeline'!$A$7:$A$130,0)+13,1)+INDEX('Project Pipeline'!$B$8:$B$130,MATCH($B2120,'Project Pipeline'!$A$7:$A$130,0)+7,1)*(INDEX('Project Pipeline'!$B$8:$B$130,MATCH($B2120,'Project Pipeline'!$A$7:$A$130,0)+14,1)-INDEX('Project Pipeline'!$B$8:$B$130,MATCH($B2120,'Project Pipeline'!$A$7:$A$130,0)+13,1)))/INDEX('Project Pipeline'!$B$8:$B$130,MATCH($B2120,'Project Pipeline'!$A$7:$A$130,0)+14,1)</f>
        <v>0.75</v>
      </c>
      <c r="I2120" s="6">
        <f>INDEX('Project Pipeline'!$B$8:$B$130,MATCH($B2120,'Project Pipeline'!$A$7:$A$130,0)+13,1)</f>
        <v>57.680135957776329</v>
      </c>
      <c r="J2120" s="6">
        <f>INDEX('Project Pipeline'!$B$8:$B$130,MATCH($B2120,'Project Pipeline'!$A$7:$A$130,0)+14,1)</f>
        <v>60</v>
      </c>
    </row>
    <row r="2121" spans="1:10" x14ac:dyDescent="0.2">
      <c r="A2121" s="604">
        <f t="shared" si="299"/>
        <v>105</v>
      </c>
      <c r="B2121" s="604" t="s">
        <v>14</v>
      </c>
      <c r="C2121" s="2">
        <f t="shared" si="300"/>
        <v>13</v>
      </c>
      <c r="D2121" s="28" t="str">
        <f t="shared" ref="D2121:D2184" si="301">TEXT(A2121,"000")&amp;"-"&amp;TEXT(C2121,"000")</f>
        <v>105-013</v>
      </c>
      <c r="E2121" s="604">
        <f t="shared" si="298"/>
        <v>59</v>
      </c>
      <c r="F2121" s="32">
        <f>INDEX('Project Pipeline'!$B$8:$B$130,MATCH($B2121,'Project Pipeline'!$A$7:$A$130,0),1)</f>
        <v>2000</v>
      </c>
      <c r="G2121" s="32">
        <f>INDEX('Project Pipeline'!$B$8:$B$130,MATCH($B2121,'Project Pipeline'!$A$7:$A$130,0)+3,1)*12</f>
        <v>2400</v>
      </c>
      <c r="H2121" s="7">
        <f>(INDEX('Project Pipeline'!$B$8:$B$130,MATCH($B2121,'Project Pipeline'!$A$7:$A$130,0)+6,1)*INDEX('Project Pipeline'!$B$8:$B$130,MATCH($B2121,'Project Pipeline'!$A$7:$A$130,0)+13,1)+INDEX('Project Pipeline'!$B$8:$B$130,MATCH($B2121,'Project Pipeline'!$A$7:$A$130,0)+7,1)*(INDEX('Project Pipeline'!$B$8:$B$130,MATCH($B2121,'Project Pipeline'!$A$7:$A$130,0)+14,1)-INDEX('Project Pipeline'!$B$8:$B$130,MATCH($B2121,'Project Pipeline'!$A$7:$A$130,0)+13,1)))/INDEX('Project Pipeline'!$B$8:$B$130,MATCH($B2121,'Project Pipeline'!$A$7:$A$130,0)+14,1)</f>
        <v>0.75</v>
      </c>
      <c r="I2121" s="6">
        <f>INDEX('Project Pipeline'!$B$8:$B$130,MATCH($B2121,'Project Pipeline'!$A$7:$A$130,0)+13,1)</f>
        <v>21.124739598583997</v>
      </c>
      <c r="J2121" s="6">
        <f>INDEX('Project Pipeline'!$B$8:$B$130,MATCH($B2121,'Project Pipeline'!$A$7:$A$130,0)+14,1)</f>
        <v>60</v>
      </c>
    </row>
    <row r="2122" spans="1:10" x14ac:dyDescent="0.2">
      <c r="A2122" s="604">
        <f t="shared" si="299"/>
        <v>105</v>
      </c>
      <c r="B2122" s="604" t="s">
        <v>14</v>
      </c>
      <c r="C2122" s="2">
        <f t="shared" si="300"/>
        <v>14</v>
      </c>
      <c r="D2122" s="28" t="str">
        <f t="shared" si="301"/>
        <v>105-014</v>
      </c>
      <c r="E2122" s="604">
        <f t="shared" si="298"/>
        <v>61</v>
      </c>
      <c r="F2122" s="32">
        <f>INDEX('Project Pipeline'!$B$8:$B$130,MATCH($B2122,'Project Pipeline'!$A$7:$A$130,0),1)</f>
        <v>2000</v>
      </c>
      <c r="G2122" s="32">
        <f>INDEX('Project Pipeline'!$B$8:$B$130,MATCH($B2122,'Project Pipeline'!$A$7:$A$130,0)+3,1)*12</f>
        <v>2400</v>
      </c>
      <c r="H2122" s="7">
        <f>(INDEX('Project Pipeline'!$B$8:$B$130,MATCH($B2122,'Project Pipeline'!$A$7:$A$130,0)+6,1)*INDEX('Project Pipeline'!$B$8:$B$130,MATCH($B2122,'Project Pipeline'!$A$7:$A$130,0)+13,1)+INDEX('Project Pipeline'!$B$8:$B$130,MATCH($B2122,'Project Pipeline'!$A$7:$A$130,0)+7,1)*(INDEX('Project Pipeline'!$B$8:$B$130,MATCH($B2122,'Project Pipeline'!$A$7:$A$130,0)+14,1)-INDEX('Project Pipeline'!$B$8:$B$130,MATCH($B2122,'Project Pipeline'!$A$7:$A$130,0)+13,1)))/INDEX('Project Pipeline'!$B$8:$B$130,MATCH($B2122,'Project Pipeline'!$A$7:$A$130,0)+14,1)</f>
        <v>0.75</v>
      </c>
      <c r="I2122" s="6">
        <f>INDEX('Project Pipeline'!$B$8:$B$130,MATCH($B2122,'Project Pipeline'!$A$7:$A$130,0)+13,1)</f>
        <v>21.124739598583997</v>
      </c>
      <c r="J2122" s="6">
        <f>INDEX('Project Pipeline'!$B$8:$B$130,MATCH($B2122,'Project Pipeline'!$A$7:$A$130,0)+14,1)</f>
        <v>60</v>
      </c>
    </row>
    <row r="2123" spans="1:10" x14ac:dyDescent="0.2">
      <c r="A2123" s="604">
        <f t="shared" si="299"/>
        <v>105</v>
      </c>
      <c r="B2123" s="604" t="s">
        <v>14</v>
      </c>
      <c r="C2123" s="2">
        <f t="shared" si="300"/>
        <v>15</v>
      </c>
      <c r="D2123" s="28" t="str">
        <f t="shared" si="301"/>
        <v>105-015</v>
      </c>
      <c r="E2123" s="604">
        <f t="shared" si="298"/>
        <v>63</v>
      </c>
      <c r="F2123" s="32">
        <f>INDEX('Project Pipeline'!$B$8:$B$130,MATCH($B2123,'Project Pipeline'!$A$7:$A$130,0),1)</f>
        <v>2000</v>
      </c>
      <c r="G2123" s="32">
        <f>INDEX('Project Pipeline'!$B$8:$B$130,MATCH($B2123,'Project Pipeline'!$A$7:$A$130,0)+3,1)*12</f>
        <v>2400</v>
      </c>
      <c r="H2123" s="7">
        <f>(INDEX('Project Pipeline'!$B$8:$B$130,MATCH($B2123,'Project Pipeline'!$A$7:$A$130,0)+6,1)*INDEX('Project Pipeline'!$B$8:$B$130,MATCH($B2123,'Project Pipeline'!$A$7:$A$130,0)+13,1)+INDEX('Project Pipeline'!$B$8:$B$130,MATCH($B2123,'Project Pipeline'!$A$7:$A$130,0)+7,1)*(INDEX('Project Pipeline'!$B$8:$B$130,MATCH($B2123,'Project Pipeline'!$A$7:$A$130,0)+14,1)-INDEX('Project Pipeline'!$B$8:$B$130,MATCH($B2123,'Project Pipeline'!$A$7:$A$130,0)+13,1)))/INDEX('Project Pipeline'!$B$8:$B$130,MATCH($B2123,'Project Pipeline'!$A$7:$A$130,0)+14,1)</f>
        <v>0.75</v>
      </c>
      <c r="I2123" s="6">
        <f>INDEX('Project Pipeline'!$B$8:$B$130,MATCH($B2123,'Project Pipeline'!$A$7:$A$130,0)+13,1)</f>
        <v>21.124739598583997</v>
      </c>
      <c r="J2123" s="6">
        <f>INDEX('Project Pipeline'!$B$8:$B$130,MATCH($B2123,'Project Pipeline'!$A$7:$A$130,0)+14,1)</f>
        <v>60</v>
      </c>
    </row>
    <row r="2124" spans="1:10" x14ac:dyDescent="0.2">
      <c r="A2124" s="604">
        <f t="shared" si="299"/>
        <v>105</v>
      </c>
      <c r="B2124" s="604" t="s">
        <v>14</v>
      </c>
      <c r="C2124" s="2">
        <f t="shared" si="300"/>
        <v>16</v>
      </c>
      <c r="D2124" s="28" t="str">
        <f t="shared" si="301"/>
        <v>105-016</v>
      </c>
      <c r="E2124" s="604">
        <f t="shared" si="298"/>
        <v>65</v>
      </c>
      <c r="F2124" s="32">
        <f>INDEX('Project Pipeline'!$B$8:$B$130,MATCH($B2124,'Project Pipeline'!$A$7:$A$130,0),1)</f>
        <v>2000</v>
      </c>
      <c r="G2124" s="32">
        <f>INDEX('Project Pipeline'!$B$8:$B$130,MATCH($B2124,'Project Pipeline'!$A$7:$A$130,0)+3,1)*12</f>
        <v>2400</v>
      </c>
      <c r="H2124" s="7">
        <f>(INDEX('Project Pipeline'!$B$8:$B$130,MATCH($B2124,'Project Pipeline'!$A$7:$A$130,0)+6,1)*INDEX('Project Pipeline'!$B$8:$B$130,MATCH($B2124,'Project Pipeline'!$A$7:$A$130,0)+13,1)+INDEX('Project Pipeline'!$B$8:$B$130,MATCH($B2124,'Project Pipeline'!$A$7:$A$130,0)+7,1)*(INDEX('Project Pipeline'!$B$8:$B$130,MATCH($B2124,'Project Pipeline'!$A$7:$A$130,0)+14,1)-INDEX('Project Pipeline'!$B$8:$B$130,MATCH($B2124,'Project Pipeline'!$A$7:$A$130,0)+13,1)))/INDEX('Project Pipeline'!$B$8:$B$130,MATCH($B2124,'Project Pipeline'!$A$7:$A$130,0)+14,1)</f>
        <v>0.75</v>
      </c>
      <c r="I2124" s="6">
        <f>INDEX('Project Pipeline'!$B$8:$B$130,MATCH($B2124,'Project Pipeline'!$A$7:$A$130,0)+13,1)</f>
        <v>21.124739598583997</v>
      </c>
      <c r="J2124" s="6">
        <f>INDEX('Project Pipeline'!$B$8:$B$130,MATCH($B2124,'Project Pipeline'!$A$7:$A$130,0)+14,1)</f>
        <v>60</v>
      </c>
    </row>
    <row r="2125" spans="1:10" x14ac:dyDescent="0.2">
      <c r="A2125" s="604">
        <f t="shared" si="299"/>
        <v>105</v>
      </c>
      <c r="B2125" s="604" t="s">
        <v>14</v>
      </c>
      <c r="C2125" s="2">
        <f t="shared" si="300"/>
        <v>17</v>
      </c>
      <c r="D2125" s="28" t="str">
        <f t="shared" si="301"/>
        <v>105-017</v>
      </c>
      <c r="E2125" s="604">
        <f t="shared" si="298"/>
        <v>67</v>
      </c>
      <c r="F2125" s="32">
        <f>INDEX('Project Pipeline'!$B$8:$B$130,MATCH($B2125,'Project Pipeline'!$A$7:$A$130,0),1)</f>
        <v>2000</v>
      </c>
      <c r="G2125" s="32">
        <f>INDEX('Project Pipeline'!$B$8:$B$130,MATCH($B2125,'Project Pipeline'!$A$7:$A$130,0)+3,1)*12</f>
        <v>2400</v>
      </c>
      <c r="H2125" s="7">
        <f>(INDEX('Project Pipeline'!$B$8:$B$130,MATCH($B2125,'Project Pipeline'!$A$7:$A$130,0)+6,1)*INDEX('Project Pipeline'!$B$8:$B$130,MATCH($B2125,'Project Pipeline'!$A$7:$A$130,0)+13,1)+INDEX('Project Pipeline'!$B$8:$B$130,MATCH($B2125,'Project Pipeline'!$A$7:$A$130,0)+7,1)*(INDEX('Project Pipeline'!$B$8:$B$130,MATCH($B2125,'Project Pipeline'!$A$7:$A$130,0)+14,1)-INDEX('Project Pipeline'!$B$8:$B$130,MATCH($B2125,'Project Pipeline'!$A$7:$A$130,0)+13,1)))/INDEX('Project Pipeline'!$B$8:$B$130,MATCH($B2125,'Project Pipeline'!$A$7:$A$130,0)+14,1)</f>
        <v>0.75</v>
      </c>
      <c r="I2125" s="6">
        <f>INDEX('Project Pipeline'!$B$8:$B$130,MATCH($B2125,'Project Pipeline'!$A$7:$A$130,0)+13,1)</f>
        <v>21.124739598583997</v>
      </c>
      <c r="J2125" s="6">
        <f>INDEX('Project Pipeline'!$B$8:$B$130,MATCH($B2125,'Project Pipeline'!$A$7:$A$130,0)+14,1)</f>
        <v>60</v>
      </c>
    </row>
    <row r="2126" spans="1:10" x14ac:dyDescent="0.2">
      <c r="A2126" s="604">
        <f t="shared" si="299"/>
        <v>105</v>
      </c>
      <c r="B2126" s="604" t="s">
        <v>14</v>
      </c>
      <c r="C2126" s="2">
        <f t="shared" si="300"/>
        <v>18</v>
      </c>
      <c r="D2126" s="28" t="str">
        <f t="shared" si="301"/>
        <v>105-018</v>
      </c>
      <c r="E2126" s="604">
        <f t="shared" si="298"/>
        <v>69</v>
      </c>
      <c r="F2126" s="32">
        <f>INDEX('Project Pipeline'!$B$8:$B$130,MATCH($B2126,'Project Pipeline'!$A$7:$A$130,0),1)</f>
        <v>2000</v>
      </c>
      <c r="G2126" s="32">
        <f>INDEX('Project Pipeline'!$B$8:$B$130,MATCH($B2126,'Project Pipeline'!$A$7:$A$130,0)+3,1)*12</f>
        <v>2400</v>
      </c>
      <c r="H2126" s="7">
        <f>(INDEX('Project Pipeline'!$B$8:$B$130,MATCH($B2126,'Project Pipeline'!$A$7:$A$130,0)+6,1)*INDEX('Project Pipeline'!$B$8:$B$130,MATCH($B2126,'Project Pipeline'!$A$7:$A$130,0)+13,1)+INDEX('Project Pipeline'!$B$8:$B$130,MATCH($B2126,'Project Pipeline'!$A$7:$A$130,0)+7,1)*(INDEX('Project Pipeline'!$B$8:$B$130,MATCH($B2126,'Project Pipeline'!$A$7:$A$130,0)+14,1)-INDEX('Project Pipeline'!$B$8:$B$130,MATCH($B2126,'Project Pipeline'!$A$7:$A$130,0)+13,1)))/INDEX('Project Pipeline'!$B$8:$B$130,MATCH($B2126,'Project Pipeline'!$A$7:$A$130,0)+14,1)</f>
        <v>0.75</v>
      </c>
      <c r="I2126" s="6">
        <f>INDEX('Project Pipeline'!$B$8:$B$130,MATCH($B2126,'Project Pipeline'!$A$7:$A$130,0)+13,1)</f>
        <v>21.124739598583997</v>
      </c>
      <c r="J2126" s="6">
        <f>INDEX('Project Pipeline'!$B$8:$B$130,MATCH($B2126,'Project Pipeline'!$A$7:$A$130,0)+14,1)</f>
        <v>60</v>
      </c>
    </row>
    <row r="2127" spans="1:10" x14ac:dyDescent="0.2">
      <c r="A2127" s="604">
        <f t="shared" si="299"/>
        <v>105</v>
      </c>
      <c r="B2127" s="604" t="s">
        <v>41</v>
      </c>
      <c r="C2127" s="2">
        <f t="shared" si="300"/>
        <v>19</v>
      </c>
      <c r="D2127" s="28" t="str">
        <f t="shared" si="301"/>
        <v>105-019</v>
      </c>
      <c r="E2127" s="604">
        <f t="shared" si="298"/>
        <v>63</v>
      </c>
      <c r="F2127" s="32">
        <f>INDEX('Project Pipeline'!$B$8:$B$130,MATCH($B2127,'Project Pipeline'!$A$7:$A$130,0),1)</f>
        <v>25000</v>
      </c>
      <c r="G2127" s="32">
        <f>INDEX('Project Pipeline'!$B$8:$B$130,MATCH($B2127,'Project Pipeline'!$A$7:$A$130,0)+3,1)*12</f>
        <v>24000</v>
      </c>
      <c r="H2127" s="7">
        <f>(INDEX('Project Pipeline'!$B$8:$B$130,MATCH($B2127,'Project Pipeline'!$A$7:$A$130,0)+6,1)*INDEX('Project Pipeline'!$B$8:$B$130,MATCH($B2127,'Project Pipeline'!$A$7:$A$130,0)+13,1)+INDEX('Project Pipeline'!$B$8:$B$130,MATCH($B2127,'Project Pipeline'!$A$7:$A$130,0)+7,1)*(INDEX('Project Pipeline'!$B$8:$B$130,MATCH($B2127,'Project Pipeline'!$A$7:$A$130,0)+14,1)-INDEX('Project Pipeline'!$B$8:$B$130,MATCH($B2127,'Project Pipeline'!$A$7:$A$130,0)+13,1)))/INDEX('Project Pipeline'!$B$8:$B$130,MATCH($B2127,'Project Pipeline'!$A$7:$A$130,0)+14,1)</f>
        <v>0.74999999999999989</v>
      </c>
      <c r="I2127" s="6">
        <f>INDEX('Project Pipeline'!$B$8:$B$130,MATCH($B2127,'Project Pipeline'!$A$7:$A$130,0)+13,1)</f>
        <v>26.772988721793375</v>
      </c>
      <c r="J2127" s="6">
        <f>INDEX('Project Pipeline'!$B$8:$B$130,MATCH($B2127,'Project Pipeline'!$A$7:$A$130,0)+14,1)</f>
        <v>120</v>
      </c>
    </row>
    <row r="2128" spans="1:10" x14ac:dyDescent="0.2">
      <c r="A2128" s="604">
        <f t="shared" si="299"/>
        <v>105</v>
      </c>
      <c r="B2128" s="604" t="s">
        <v>41</v>
      </c>
      <c r="C2128" s="2">
        <f t="shared" si="300"/>
        <v>20</v>
      </c>
      <c r="D2128" s="28" t="str">
        <f t="shared" si="301"/>
        <v>105-020</v>
      </c>
      <c r="E2128" s="604">
        <f t="shared" si="298"/>
        <v>69</v>
      </c>
      <c r="F2128" s="32">
        <f>INDEX('Project Pipeline'!$B$8:$B$130,MATCH($B2128,'Project Pipeline'!$A$7:$A$130,0),1)</f>
        <v>25000</v>
      </c>
      <c r="G2128" s="32">
        <f>INDEX('Project Pipeline'!$B$8:$B$130,MATCH($B2128,'Project Pipeline'!$A$7:$A$130,0)+3,1)*12</f>
        <v>24000</v>
      </c>
      <c r="H2128" s="7">
        <f>(INDEX('Project Pipeline'!$B$8:$B$130,MATCH($B2128,'Project Pipeline'!$A$7:$A$130,0)+6,1)*INDEX('Project Pipeline'!$B$8:$B$130,MATCH($B2128,'Project Pipeline'!$A$7:$A$130,0)+13,1)+INDEX('Project Pipeline'!$B$8:$B$130,MATCH($B2128,'Project Pipeline'!$A$7:$A$130,0)+7,1)*(INDEX('Project Pipeline'!$B$8:$B$130,MATCH($B2128,'Project Pipeline'!$A$7:$A$130,0)+14,1)-INDEX('Project Pipeline'!$B$8:$B$130,MATCH($B2128,'Project Pipeline'!$A$7:$A$130,0)+13,1)))/INDEX('Project Pipeline'!$B$8:$B$130,MATCH($B2128,'Project Pipeline'!$A$7:$A$130,0)+14,1)</f>
        <v>0.74999999999999989</v>
      </c>
      <c r="I2128" s="6">
        <f>INDEX('Project Pipeline'!$B$8:$B$130,MATCH($B2128,'Project Pipeline'!$A$7:$A$130,0)+13,1)</f>
        <v>26.772988721793375</v>
      </c>
      <c r="J2128" s="6">
        <f>INDEX('Project Pipeline'!$B$8:$B$130,MATCH($B2128,'Project Pipeline'!$A$7:$A$130,0)+14,1)</f>
        <v>120</v>
      </c>
    </row>
    <row r="2129" spans="1:10" x14ac:dyDescent="0.2">
      <c r="A2129" s="604">
        <f>A2109+1</f>
        <v>106</v>
      </c>
      <c r="B2129" s="604" t="s">
        <v>15</v>
      </c>
      <c r="C2129" s="2">
        <v>1</v>
      </c>
      <c r="D2129" s="28" t="str">
        <f t="shared" si="301"/>
        <v>106-001</v>
      </c>
      <c r="E2129" s="604">
        <f t="shared" si="298"/>
        <v>58</v>
      </c>
      <c r="F2129" s="32">
        <f>INDEX('Project Pipeline'!$B$8:$B$130,MATCH($B2129,'Project Pipeline'!$A$7:$A$130,0),1)</f>
        <v>15000</v>
      </c>
      <c r="G2129" s="32">
        <f>INDEX('Project Pipeline'!$B$8:$B$130,MATCH($B2129,'Project Pipeline'!$A$7:$A$130,0)+3,1)*12</f>
        <v>6000</v>
      </c>
      <c r="H2129" s="7">
        <f>(INDEX('Project Pipeline'!$B$8:$B$130,MATCH($B2129,'Project Pipeline'!$A$7:$A$130,0)+6,1)*INDEX('Project Pipeline'!$B$8:$B$130,MATCH($B2129,'Project Pipeline'!$A$7:$A$130,0)+13,1)+INDEX('Project Pipeline'!$B$8:$B$130,MATCH($B2129,'Project Pipeline'!$A$7:$A$130,0)+7,1)*(INDEX('Project Pipeline'!$B$8:$B$130,MATCH($B2129,'Project Pipeline'!$A$7:$A$130,0)+14,1)-INDEX('Project Pipeline'!$B$8:$B$130,MATCH($B2129,'Project Pipeline'!$A$7:$A$130,0)+13,1)))/INDEX('Project Pipeline'!$B$8:$B$130,MATCH($B2129,'Project Pipeline'!$A$7:$A$130,0)+14,1)</f>
        <v>0.75</v>
      </c>
      <c r="I2129" s="6">
        <f>INDEX('Project Pipeline'!$B$8:$B$130,MATCH($B2129,'Project Pipeline'!$A$7:$A$130,0)+13,1)</f>
        <v>71.513178015521419</v>
      </c>
      <c r="J2129" s="6">
        <f>INDEX('Project Pipeline'!$B$8:$B$130,MATCH($B2129,'Project Pipeline'!$A$7:$A$130,0)+14,1)</f>
        <v>96</v>
      </c>
    </row>
    <row r="2130" spans="1:10" x14ac:dyDescent="0.2">
      <c r="A2130" s="604">
        <f t="shared" ref="A2130:A2148" si="302">A2110+1</f>
        <v>106</v>
      </c>
      <c r="B2130" s="604" t="s">
        <v>15</v>
      </c>
      <c r="C2130" s="2">
        <f t="shared" ref="C2130:C2148" si="303">C2129+1</f>
        <v>2</v>
      </c>
      <c r="D2130" s="28" t="str">
        <f t="shared" si="301"/>
        <v>106-002</v>
      </c>
      <c r="E2130" s="604">
        <f t="shared" si="298"/>
        <v>62</v>
      </c>
      <c r="F2130" s="32">
        <f>INDEX('Project Pipeline'!$B$8:$B$130,MATCH($B2130,'Project Pipeline'!$A$7:$A$130,0),1)</f>
        <v>15000</v>
      </c>
      <c r="G2130" s="32">
        <f>INDEX('Project Pipeline'!$B$8:$B$130,MATCH($B2130,'Project Pipeline'!$A$7:$A$130,0)+3,1)*12</f>
        <v>6000</v>
      </c>
      <c r="H2130" s="7">
        <f>(INDEX('Project Pipeline'!$B$8:$B$130,MATCH($B2130,'Project Pipeline'!$A$7:$A$130,0)+6,1)*INDEX('Project Pipeline'!$B$8:$B$130,MATCH($B2130,'Project Pipeline'!$A$7:$A$130,0)+13,1)+INDEX('Project Pipeline'!$B$8:$B$130,MATCH($B2130,'Project Pipeline'!$A$7:$A$130,0)+7,1)*(INDEX('Project Pipeline'!$B$8:$B$130,MATCH($B2130,'Project Pipeline'!$A$7:$A$130,0)+14,1)-INDEX('Project Pipeline'!$B$8:$B$130,MATCH($B2130,'Project Pipeline'!$A$7:$A$130,0)+13,1)))/INDEX('Project Pipeline'!$B$8:$B$130,MATCH($B2130,'Project Pipeline'!$A$7:$A$130,0)+14,1)</f>
        <v>0.75</v>
      </c>
      <c r="I2130" s="6">
        <f>INDEX('Project Pipeline'!$B$8:$B$130,MATCH($B2130,'Project Pipeline'!$A$7:$A$130,0)+13,1)</f>
        <v>71.513178015521419</v>
      </c>
      <c r="J2130" s="6">
        <f>INDEX('Project Pipeline'!$B$8:$B$130,MATCH($B2130,'Project Pipeline'!$A$7:$A$130,0)+14,1)</f>
        <v>96</v>
      </c>
    </row>
    <row r="2131" spans="1:10" x14ac:dyDescent="0.2">
      <c r="A2131" s="604">
        <f t="shared" si="302"/>
        <v>106</v>
      </c>
      <c r="B2131" s="604" t="s">
        <v>15</v>
      </c>
      <c r="C2131" s="2">
        <f t="shared" si="303"/>
        <v>3</v>
      </c>
      <c r="D2131" s="28" t="str">
        <f t="shared" si="301"/>
        <v>106-003</v>
      </c>
      <c r="E2131" s="604">
        <f t="shared" si="298"/>
        <v>65</v>
      </c>
      <c r="F2131" s="32">
        <f>INDEX('Project Pipeline'!$B$8:$B$130,MATCH($B2131,'Project Pipeline'!$A$7:$A$130,0),1)</f>
        <v>15000</v>
      </c>
      <c r="G2131" s="32">
        <f>INDEX('Project Pipeline'!$B$8:$B$130,MATCH($B2131,'Project Pipeline'!$A$7:$A$130,0)+3,1)*12</f>
        <v>6000</v>
      </c>
      <c r="H2131" s="7">
        <f>(INDEX('Project Pipeline'!$B$8:$B$130,MATCH($B2131,'Project Pipeline'!$A$7:$A$130,0)+6,1)*INDEX('Project Pipeline'!$B$8:$B$130,MATCH($B2131,'Project Pipeline'!$A$7:$A$130,0)+13,1)+INDEX('Project Pipeline'!$B$8:$B$130,MATCH($B2131,'Project Pipeline'!$A$7:$A$130,0)+7,1)*(INDEX('Project Pipeline'!$B$8:$B$130,MATCH($B2131,'Project Pipeline'!$A$7:$A$130,0)+14,1)-INDEX('Project Pipeline'!$B$8:$B$130,MATCH($B2131,'Project Pipeline'!$A$7:$A$130,0)+13,1)))/INDEX('Project Pipeline'!$B$8:$B$130,MATCH($B2131,'Project Pipeline'!$A$7:$A$130,0)+14,1)</f>
        <v>0.75</v>
      </c>
      <c r="I2131" s="6">
        <f>INDEX('Project Pipeline'!$B$8:$B$130,MATCH($B2131,'Project Pipeline'!$A$7:$A$130,0)+13,1)</f>
        <v>71.513178015521419</v>
      </c>
      <c r="J2131" s="6">
        <f>INDEX('Project Pipeline'!$B$8:$B$130,MATCH($B2131,'Project Pipeline'!$A$7:$A$130,0)+14,1)</f>
        <v>96</v>
      </c>
    </row>
    <row r="2132" spans="1:10" x14ac:dyDescent="0.2">
      <c r="A2132" s="604">
        <f t="shared" si="302"/>
        <v>106</v>
      </c>
      <c r="B2132" s="604" t="s">
        <v>15</v>
      </c>
      <c r="C2132" s="2">
        <f t="shared" si="303"/>
        <v>4</v>
      </c>
      <c r="D2132" s="28" t="str">
        <f t="shared" si="301"/>
        <v>106-004</v>
      </c>
      <c r="E2132" s="604">
        <f t="shared" si="298"/>
        <v>67</v>
      </c>
      <c r="F2132" s="32">
        <f>INDEX('Project Pipeline'!$B$8:$B$130,MATCH($B2132,'Project Pipeline'!$A$7:$A$130,0),1)</f>
        <v>15000</v>
      </c>
      <c r="G2132" s="32">
        <f>INDEX('Project Pipeline'!$B$8:$B$130,MATCH($B2132,'Project Pipeline'!$A$7:$A$130,0)+3,1)*12</f>
        <v>6000</v>
      </c>
      <c r="H2132" s="7">
        <f>(INDEX('Project Pipeline'!$B$8:$B$130,MATCH($B2132,'Project Pipeline'!$A$7:$A$130,0)+6,1)*INDEX('Project Pipeline'!$B$8:$B$130,MATCH($B2132,'Project Pipeline'!$A$7:$A$130,0)+13,1)+INDEX('Project Pipeline'!$B$8:$B$130,MATCH($B2132,'Project Pipeline'!$A$7:$A$130,0)+7,1)*(INDEX('Project Pipeline'!$B$8:$B$130,MATCH($B2132,'Project Pipeline'!$A$7:$A$130,0)+14,1)-INDEX('Project Pipeline'!$B$8:$B$130,MATCH($B2132,'Project Pipeline'!$A$7:$A$130,0)+13,1)))/INDEX('Project Pipeline'!$B$8:$B$130,MATCH($B2132,'Project Pipeline'!$A$7:$A$130,0)+14,1)</f>
        <v>0.75</v>
      </c>
      <c r="I2132" s="6">
        <f>INDEX('Project Pipeline'!$B$8:$B$130,MATCH($B2132,'Project Pipeline'!$A$7:$A$130,0)+13,1)</f>
        <v>71.513178015521419</v>
      </c>
      <c r="J2132" s="6">
        <f>INDEX('Project Pipeline'!$B$8:$B$130,MATCH($B2132,'Project Pipeline'!$A$7:$A$130,0)+14,1)</f>
        <v>96</v>
      </c>
    </row>
    <row r="2133" spans="1:10" x14ac:dyDescent="0.2">
      <c r="A2133" s="604">
        <f t="shared" si="302"/>
        <v>106</v>
      </c>
      <c r="B2133" s="604" t="s">
        <v>463</v>
      </c>
      <c r="C2133" s="2">
        <f t="shared" si="303"/>
        <v>5</v>
      </c>
      <c r="D2133" s="28" t="str">
        <f t="shared" si="301"/>
        <v>106-005</v>
      </c>
      <c r="E2133" s="604">
        <f t="shared" si="298"/>
        <v>68</v>
      </c>
      <c r="F2133" s="32">
        <f>INDEX('Project Pipeline'!$B$8:$B$130,MATCH($B2133,'Project Pipeline'!$A$7:$A$130,0),1)</f>
        <v>20000</v>
      </c>
      <c r="G2133" s="32">
        <f>INDEX('Project Pipeline'!$B$8:$B$130,MATCH($B2133,'Project Pipeline'!$A$7:$A$130,0)+3,1)*12</f>
        <v>30000</v>
      </c>
      <c r="H2133" s="7">
        <f>(INDEX('Project Pipeline'!$B$8:$B$130,MATCH($B2133,'Project Pipeline'!$A$7:$A$130,0)+6,1)*INDEX('Project Pipeline'!$B$8:$B$130,MATCH($B2133,'Project Pipeline'!$A$7:$A$130,0)+13,1)+INDEX('Project Pipeline'!$B$8:$B$130,MATCH($B2133,'Project Pipeline'!$A$7:$A$130,0)+7,1)*(INDEX('Project Pipeline'!$B$8:$B$130,MATCH($B2133,'Project Pipeline'!$A$7:$A$130,0)+14,1)-INDEX('Project Pipeline'!$B$8:$B$130,MATCH($B2133,'Project Pipeline'!$A$7:$A$130,0)+13,1)))/INDEX('Project Pipeline'!$B$8:$B$130,MATCH($B2133,'Project Pipeline'!$A$7:$A$130,0)+14,1)</f>
        <v>0.75</v>
      </c>
      <c r="I2133" s="6">
        <f>INDEX('Project Pipeline'!$B$8:$B$130,MATCH($B2133,'Project Pipeline'!$A$7:$A$130,0)+13,1)</f>
        <v>28.691659673197091</v>
      </c>
      <c r="J2133" s="6">
        <f>INDEX('Project Pipeline'!$B$8:$B$130,MATCH($B2133,'Project Pipeline'!$A$7:$A$130,0)+14,1)</f>
        <v>60</v>
      </c>
    </row>
    <row r="2134" spans="1:10" x14ac:dyDescent="0.2">
      <c r="A2134" s="604">
        <f t="shared" si="302"/>
        <v>106</v>
      </c>
      <c r="B2134" s="604" t="s">
        <v>463</v>
      </c>
      <c r="C2134" s="2">
        <f t="shared" si="303"/>
        <v>6</v>
      </c>
      <c r="D2134" s="28" t="str">
        <f t="shared" si="301"/>
        <v>106-006</v>
      </c>
      <c r="E2134" s="604">
        <f t="shared" si="298"/>
        <v>68</v>
      </c>
      <c r="F2134" s="32">
        <f>INDEX('Project Pipeline'!$B$8:$B$130,MATCH($B2134,'Project Pipeline'!$A$7:$A$130,0),1)</f>
        <v>20000</v>
      </c>
      <c r="G2134" s="32">
        <f>INDEX('Project Pipeline'!$B$8:$B$130,MATCH($B2134,'Project Pipeline'!$A$7:$A$130,0)+3,1)*12</f>
        <v>30000</v>
      </c>
      <c r="H2134" s="7">
        <f>(INDEX('Project Pipeline'!$B$8:$B$130,MATCH($B2134,'Project Pipeline'!$A$7:$A$130,0)+6,1)*INDEX('Project Pipeline'!$B$8:$B$130,MATCH($B2134,'Project Pipeline'!$A$7:$A$130,0)+13,1)+INDEX('Project Pipeline'!$B$8:$B$130,MATCH($B2134,'Project Pipeline'!$A$7:$A$130,0)+7,1)*(INDEX('Project Pipeline'!$B$8:$B$130,MATCH($B2134,'Project Pipeline'!$A$7:$A$130,0)+14,1)-INDEX('Project Pipeline'!$B$8:$B$130,MATCH($B2134,'Project Pipeline'!$A$7:$A$130,0)+13,1)))/INDEX('Project Pipeline'!$B$8:$B$130,MATCH($B2134,'Project Pipeline'!$A$7:$A$130,0)+14,1)</f>
        <v>0.75</v>
      </c>
      <c r="I2134" s="6">
        <f>INDEX('Project Pipeline'!$B$8:$B$130,MATCH($B2134,'Project Pipeline'!$A$7:$A$130,0)+13,1)</f>
        <v>28.691659673197091</v>
      </c>
      <c r="J2134" s="6">
        <f>INDEX('Project Pipeline'!$B$8:$B$130,MATCH($B2134,'Project Pipeline'!$A$7:$A$130,0)+14,1)</f>
        <v>60</v>
      </c>
    </row>
    <row r="2135" spans="1:10" x14ac:dyDescent="0.2">
      <c r="A2135" s="604">
        <f t="shared" si="302"/>
        <v>106</v>
      </c>
      <c r="B2135" s="604" t="s">
        <v>463</v>
      </c>
      <c r="C2135" s="2">
        <f t="shared" si="303"/>
        <v>7</v>
      </c>
      <c r="D2135" s="28" t="str">
        <f t="shared" si="301"/>
        <v>106-007</v>
      </c>
      <c r="E2135" s="604">
        <f t="shared" si="298"/>
        <v>69</v>
      </c>
      <c r="F2135" s="32">
        <f>INDEX('Project Pipeline'!$B$8:$B$130,MATCH($B2135,'Project Pipeline'!$A$7:$A$130,0),1)</f>
        <v>20000</v>
      </c>
      <c r="G2135" s="32">
        <f>INDEX('Project Pipeline'!$B$8:$B$130,MATCH($B2135,'Project Pipeline'!$A$7:$A$130,0)+3,1)*12</f>
        <v>30000</v>
      </c>
      <c r="H2135" s="7">
        <f>(INDEX('Project Pipeline'!$B$8:$B$130,MATCH($B2135,'Project Pipeline'!$A$7:$A$130,0)+6,1)*INDEX('Project Pipeline'!$B$8:$B$130,MATCH($B2135,'Project Pipeline'!$A$7:$A$130,0)+13,1)+INDEX('Project Pipeline'!$B$8:$B$130,MATCH($B2135,'Project Pipeline'!$A$7:$A$130,0)+7,1)*(INDEX('Project Pipeline'!$B$8:$B$130,MATCH($B2135,'Project Pipeline'!$A$7:$A$130,0)+14,1)-INDEX('Project Pipeline'!$B$8:$B$130,MATCH($B2135,'Project Pipeline'!$A$7:$A$130,0)+13,1)))/INDEX('Project Pipeline'!$B$8:$B$130,MATCH($B2135,'Project Pipeline'!$A$7:$A$130,0)+14,1)</f>
        <v>0.75</v>
      </c>
      <c r="I2135" s="6">
        <f>INDEX('Project Pipeline'!$B$8:$B$130,MATCH($B2135,'Project Pipeline'!$A$7:$A$130,0)+13,1)</f>
        <v>28.691659673197091</v>
      </c>
      <c r="J2135" s="6">
        <f>INDEX('Project Pipeline'!$B$8:$B$130,MATCH($B2135,'Project Pipeline'!$A$7:$A$130,0)+14,1)</f>
        <v>60</v>
      </c>
    </row>
    <row r="2136" spans="1:10" x14ac:dyDescent="0.2">
      <c r="A2136" s="604">
        <f t="shared" si="302"/>
        <v>106</v>
      </c>
      <c r="B2136" s="604" t="s">
        <v>463</v>
      </c>
      <c r="C2136" s="2">
        <f t="shared" si="303"/>
        <v>8</v>
      </c>
      <c r="D2136" s="28" t="str">
        <f t="shared" si="301"/>
        <v>106-008</v>
      </c>
      <c r="E2136" s="604">
        <f t="shared" si="298"/>
        <v>69</v>
      </c>
      <c r="F2136" s="32">
        <f>INDEX('Project Pipeline'!$B$8:$B$130,MATCH($B2136,'Project Pipeline'!$A$7:$A$130,0),1)</f>
        <v>20000</v>
      </c>
      <c r="G2136" s="32">
        <f>INDEX('Project Pipeline'!$B$8:$B$130,MATCH($B2136,'Project Pipeline'!$A$7:$A$130,0)+3,1)*12</f>
        <v>30000</v>
      </c>
      <c r="H2136" s="7">
        <f>(INDEX('Project Pipeline'!$B$8:$B$130,MATCH($B2136,'Project Pipeline'!$A$7:$A$130,0)+6,1)*INDEX('Project Pipeline'!$B$8:$B$130,MATCH($B2136,'Project Pipeline'!$A$7:$A$130,0)+13,1)+INDEX('Project Pipeline'!$B$8:$B$130,MATCH($B2136,'Project Pipeline'!$A$7:$A$130,0)+7,1)*(INDEX('Project Pipeline'!$B$8:$B$130,MATCH($B2136,'Project Pipeline'!$A$7:$A$130,0)+14,1)-INDEX('Project Pipeline'!$B$8:$B$130,MATCH($B2136,'Project Pipeline'!$A$7:$A$130,0)+13,1)))/INDEX('Project Pipeline'!$B$8:$B$130,MATCH($B2136,'Project Pipeline'!$A$7:$A$130,0)+14,1)</f>
        <v>0.75</v>
      </c>
      <c r="I2136" s="6">
        <f>INDEX('Project Pipeline'!$B$8:$B$130,MATCH($B2136,'Project Pipeline'!$A$7:$A$130,0)+13,1)</f>
        <v>28.691659673197091</v>
      </c>
      <c r="J2136" s="6">
        <f>INDEX('Project Pipeline'!$B$8:$B$130,MATCH($B2136,'Project Pipeline'!$A$7:$A$130,0)+14,1)</f>
        <v>60</v>
      </c>
    </row>
    <row r="2137" spans="1:10" x14ac:dyDescent="0.2">
      <c r="A2137" s="604">
        <f t="shared" si="302"/>
        <v>106</v>
      </c>
      <c r="B2137" s="604" t="s">
        <v>464</v>
      </c>
      <c r="C2137" s="2">
        <f t="shared" si="303"/>
        <v>9</v>
      </c>
      <c r="D2137" s="28" t="str">
        <f t="shared" si="301"/>
        <v>106-009</v>
      </c>
      <c r="E2137" s="604">
        <f t="shared" si="298"/>
        <v>60</v>
      </c>
      <c r="F2137" s="32">
        <f>INDEX('Project Pipeline'!$B$8:$B$130,MATCH($B2137,'Project Pipeline'!$A$7:$A$130,0),1)</f>
        <v>10000</v>
      </c>
      <c r="G2137" s="32">
        <f>INDEX('Project Pipeline'!$B$8:$B$130,MATCH($B2137,'Project Pipeline'!$A$7:$A$130,0)+3,1)*12</f>
        <v>4800</v>
      </c>
      <c r="H2137" s="7">
        <f>(INDEX('Project Pipeline'!$B$8:$B$130,MATCH($B2137,'Project Pipeline'!$A$7:$A$130,0)+6,1)*INDEX('Project Pipeline'!$B$8:$B$130,MATCH($B2137,'Project Pipeline'!$A$7:$A$130,0)+13,1)+INDEX('Project Pipeline'!$B$8:$B$130,MATCH($B2137,'Project Pipeline'!$A$7:$A$130,0)+7,1)*(INDEX('Project Pipeline'!$B$8:$B$130,MATCH($B2137,'Project Pipeline'!$A$7:$A$130,0)+14,1)-INDEX('Project Pipeline'!$B$8:$B$130,MATCH($B2137,'Project Pipeline'!$A$7:$A$130,0)+13,1)))/INDEX('Project Pipeline'!$B$8:$B$130,MATCH($B2137,'Project Pipeline'!$A$7:$A$130,0)+14,1)</f>
        <v>0.75</v>
      </c>
      <c r="I2137" s="6">
        <f>INDEX('Project Pipeline'!$B$8:$B$130,MATCH($B2137,'Project Pipeline'!$A$7:$A$130,0)+13,1)</f>
        <v>57.680135957776329</v>
      </c>
      <c r="J2137" s="6">
        <f>INDEX('Project Pipeline'!$B$8:$B$130,MATCH($B2137,'Project Pipeline'!$A$7:$A$130,0)+14,1)</f>
        <v>60</v>
      </c>
    </row>
    <row r="2138" spans="1:10" x14ac:dyDescent="0.2">
      <c r="A2138" s="604">
        <f t="shared" si="302"/>
        <v>106</v>
      </c>
      <c r="B2138" s="604" t="s">
        <v>464</v>
      </c>
      <c r="C2138" s="2">
        <f t="shared" si="303"/>
        <v>10</v>
      </c>
      <c r="D2138" s="28" t="str">
        <f t="shared" si="301"/>
        <v>106-010</v>
      </c>
      <c r="E2138" s="604">
        <f t="shared" si="298"/>
        <v>63</v>
      </c>
      <c r="F2138" s="32">
        <f>INDEX('Project Pipeline'!$B$8:$B$130,MATCH($B2138,'Project Pipeline'!$A$7:$A$130,0),1)</f>
        <v>10000</v>
      </c>
      <c r="G2138" s="32">
        <f>INDEX('Project Pipeline'!$B$8:$B$130,MATCH($B2138,'Project Pipeline'!$A$7:$A$130,0)+3,1)*12</f>
        <v>4800</v>
      </c>
      <c r="H2138" s="7">
        <f>(INDEX('Project Pipeline'!$B$8:$B$130,MATCH($B2138,'Project Pipeline'!$A$7:$A$130,0)+6,1)*INDEX('Project Pipeline'!$B$8:$B$130,MATCH($B2138,'Project Pipeline'!$A$7:$A$130,0)+13,1)+INDEX('Project Pipeline'!$B$8:$B$130,MATCH($B2138,'Project Pipeline'!$A$7:$A$130,0)+7,1)*(INDEX('Project Pipeline'!$B$8:$B$130,MATCH($B2138,'Project Pipeline'!$A$7:$A$130,0)+14,1)-INDEX('Project Pipeline'!$B$8:$B$130,MATCH($B2138,'Project Pipeline'!$A$7:$A$130,0)+13,1)))/INDEX('Project Pipeline'!$B$8:$B$130,MATCH($B2138,'Project Pipeline'!$A$7:$A$130,0)+14,1)</f>
        <v>0.75</v>
      </c>
      <c r="I2138" s="6">
        <f>INDEX('Project Pipeline'!$B$8:$B$130,MATCH($B2138,'Project Pipeline'!$A$7:$A$130,0)+13,1)</f>
        <v>57.680135957776329</v>
      </c>
      <c r="J2138" s="6">
        <f>INDEX('Project Pipeline'!$B$8:$B$130,MATCH($B2138,'Project Pipeline'!$A$7:$A$130,0)+14,1)</f>
        <v>60</v>
      </c>
    </row>
    <row r="2139" spans="1:10" x14ac:dyDescent="0.2">
      <c r="A2139" s="604">
        <f t="shared" si="302"/>
        <v>106</v>
      </c>
      <c r="B2139" s="604" t="s">
        <v>464</v>
      </c>
      <c r="C2139" s="2">
        <f t="shared" si="303"/>
        <v>11</v>
      </c>
      <c r="D2139" s="28" t="str">
        <f t="shared" si="301"/>
        <v>106-011</v>
      </c>
      <c r="E2139" s="604">
        <f t="shared" si="298"/>
        <v>66</v>
      </c>
      <c r="F2139" s="32">
        <f>INDEX('Project Pipeline'!$B$8:$B$130,MATCH($B2139,'Project Pipeline'!$A$7:$A$130,0),1)</f>
        <v>10000</v>
      </c>
      <c r="G2139" s="32">
        <f>INDEX('Project Pipeline'!$B$8:$B$130,MATCH($B2139,'Project Pipeline'!$A$7:$A$130,0)+3,1)*12</f>
        <v>4800</v>
      </c>
      <c r="H2139" s="7">
        <f>(INDEX('Project Pipeline'!$B$8:$B$130,MATCH($B2139,'Project Pipeline'!$A$7:$A$130,0)+6,1)*INDEX('Project Pipeline'!$B$8:$B$130,MATCH($B2139,'Project Pipeline'!$A$7:$A$130,0)+13,1)+INDEX('Project Pipeline'!$B$8:$B$130,MATCH($B2139,'Project Pipeline'!$A$7:$A$130,0)+7,1)*(INDEX('Project Pipeline'!$B$8:$B$130,MATCH($B2139,'Project Pipeline'!$A$7:$A$130,0)+14,1)-INDEX('Project Pipeline'!$B$8:$B$130,MATCH($B2139,'Project Pipeline'!$A$7:$A$130,0)+13,1)))/INDEX('Project Pipeline'!$B$8:$B$130,MATCH($B2139,'Project Pipeline'!$A$7:$A$130,0)+14,1)</f>
        <v>0.75</v>
      </c>
      <c r="I2139" s="6">
        <f>INDEX('Project Pipeline'!$B$8:$B$130,MATCH($B2139,'Project Pipeline'!$A$7:$A$130,0)+13,1)</f>
        <v>57.680135957776329</v>
      </c>
      <c r="J2139" s="6">
        <f>INDEX('Project Pipeline'!$B$8:$B$130,MATCH($B2139,'Project Pipeline'!$A$7:$A$130,0)+14,1)</f>
        <v>60</v>
      </c>
    </row>
    <row r="2140" spans="1:10" x14ac:dyDescent="0.2">
      <c r="A2140" s="604">
        <f t="shared" si="302"/>
        <v>106</v>
      </c>
      <c r="B2140" s="604" t="s">
        <v>464</v>
      </c>
      <c r="C2140" s="2">
        <f t="shared" si="303"/>
        <v>12</v>
      </c>
      <c r="D2140" s="28" t="str">
        <f t="shared" si="301"/>
        <v>106-012</v>
      </c>
      <c r="E2140" s="604">
        <f t="shared" si="298"/>
        <v>69</v>
      </c>
      <c r="F2140" s="32">
        <f>INDEX('Project Pipeline'!$B$8:$B$130,MATCH($B2140,'Project Pipeline'!$A$7:$A$130,0),1)</f>
        <v>10000</v>
      </c>
      <c r="G2140" s="32">
        <f>INDEX('Project Pipeline'!$B$8:$B$130,MATCH($B2140,'Project Pipeline'!$A$7:$A$130,0)+3,1)*12</f>
        <v>4800</v>
      </c>
      <c r="H2140" s="7">
        <f>(INDEX('Project Pipeline'!$B$8:$B$130,MATCH($B2140,'Project Pipeline'!$A$7:$A$130,0)+6,1)*INDEX('Project Pipeline'!$B$8:$B$130,MATCH($B2140,'Project Pipeline'!$A$7:$A$130,0)+13,1)+INDEX('Project Pipeline'!$B$8:$B$130,MATCH($B2140,'Project Pipeline'!$A$7:$A$130,0)+7,1)*(INDEX('Project Pipeline'!$B$8:$B$130,MATCH($B2140,'Project Pipeline'!$A$7:$A$130,0)+14,1)-INDEX('Project Pipeline'!$B$8:$B$130,MATCH($B2140,'Project Pipeline'!$A$7:$A$130,0)+13,1)))/INDEX('Project Pipeline'!$B$8:$B$130,MATCH($B2140,'Project Pipeline'!$A$7:$A$130,0)+14,1)</f>
        <v>0.75</v>
      </c>
      <c r="I2140" s="6">
        <f>INDEX('Project Pipeline'!$B$8:$B$130,MATCH($B2140,'Project Pipeline'!$A$7:$A$130,0)+13,1)</f>
        <v>57.680135957776329</v>
      </c>
      <c r="J2140" s="6">
        <f>INDEX('Project Pipeline'!$B$8:$B$130,MATCH($B2140,'Project Pipeline'!$A$7:$A$130,0)+14,1)</f>
        <v>60</v>
      </c>
    </row>
    <row r="2141" spans="1:10" x14ac:dyDescent="0.2">
      <c r="A2141" s="604">
        <f t="shared" si="302"/>
        <v>106</v>
      </c>
      <c r="B2141" s="604" t="s">
        <v>14</v>
      </c>
      <c r="C2141" s="2">
        <f t="shared" si="303"/>
        <v>13</v>
      </c>
      <c r="D2141" s="28" t="str">
        <f t="shared" si="301"/>
        <v>106-013</v>
      </c>
      <c r="E2141" s="604">
        <f t="shared" si="298"/>
        <v>60</v>
      </c>
      <c r="F2141" s="32">
        <f>INDEX('Project Pipeline'!$B$8:$B$130,MATCH($B2141,'Project Pipeline'!$A$7:$A$130,0),1)</f>
        <v>2000</v>
      </c>
      <c r="G2141" s="32">
        <f>INDEX('Project Pipeline'!$B$8:$B$130,MATCH($B2141,'Project Pipeline'!$A$7:$A$130,0)+3,1)*12</f>
        <v>2400</v>
      </c>
      <c r="H2141" s="7">
        <f>(INDEX('Project Pipeline'!$B$8:$B$130,MATCH($B2141,'Project Pipeline'!$A$7:$A$130,0)+6,1)*INDEX('Project Pipeline'!$B$8:$B$130,MATCH($B2141,'Project Pipeline'!$A$7:$A$130,0)+13,1)+INDEX('Project Pipeline'!$B$8:$B$130,MATCH($B2141,'Project Pipeline'!$A$7:$A$130,0)+7,1)*(INDEX('Project Pipeline'!$B$8:$B$130,MATCH($B2141,'Project Pipeline'!$A$7:$A$130,0)+14,1)-INDEX('Project Pipeline'!$B$8:$B$130,MATCH($B2141,'Project Pipeline'!$A$7:$A$130,0)+13,1)))/INDEX('Project Pipeline'!$B$8:$B$130,MATCH($B2141,'Project Pipeline'!$A$7:$A$130,0)+14,1)</f>
        <v>0.75</v>
      </c>
      <c r="I2141" s="6">
        <f>INDEX('Project Pipeline'!$B$8:$B$130,MATCH($B2141,'Project Pipeline'!$A$7:$A$130,0)+13,1)</f>
        <v>21.124739598583997</v>
      </c>
      <c r="J2141" s="6">
        <f>INDEX('Project Pipeline'!$B$8:$B$130,MATCH($B2141,'Project Pipeline'!$A$7:$A$130,0)+14,1)</f>
        <v>60</v>
      </c>
    </row>
    <row r="2142" spans="1:10" x14ac:dyDescent="0.2">
      <c r="A2142" s="604">
        <f t="shared" si="302"/>
        <v>106</v>
      </c>
      <c r="B2142" s="604" t="s">
        <v>14</v>
      </c>
      <c r="C2142" s="2">
        <f t="shared" si="303"/>
        <v>14</v>
      </c>
      <c r="D2142" s="28" t="str">
        <f t="shared" si="301"/>
        <v>106-014</v>
      </c>
      <c r="E2142" s="604">
        <f t="shared" si="298"/>
        <v>62</v>
      </c>
      <c r="F2142" s="32">
        <f>INDEX('Project Pipeline'!$B$8:$B$130,MATCH($B2142,'Project Pipeline'!$A$7:$A$130,0),1)</f>
        <v>2000</v>
      </c>
      <c r="G2142" s="32">
        <f>INDEX('Project Pipeline'!$B$8:$B$130,MATCH($B2142,'Project Pipeline'!$A$7:$A$130,0)+3,1)*12</f>
        <v>2400</v>
      </c>
      <c r="H2142" s="7">
        <f>(INDEX('Project Pipeline'!$B$8:$B$130,MATCH($B2142,'Project Pipeline'!$A$7:$A$130,0)+6,1)*INDEX('Project Pipeline'!$B$8:$B$130,MATCH($B2142,'Project Pipeline'!$A$7:$A$130,0)+13,1)+INDEX('Project Pipeline'!$B$8:$B$130,MATCH($B2142,'Project Pipeline'!$A$7:$A$130,0)+7,1)*(INDEX('Project Pipeline'!$B$8:$B$130,MATCH($B2142,'Project Pipeline'!$A$7:$A$130,0)+14,1)-INDEX('Project Pipeline'!$B$8:$B$130,MATCH($B2142,'Project Pipeline'!$A$7:$A$130,0)+13,1)))/INDEX('Project Pipeline'!$B$8:$B$130,MATCH($B2142,'Project Pipeline'!$A$7:$A$130,0)+14,1)</f>
        <v>0.75</v>
      </c>
      <c r="I2142" s="6">
        <f>INDEX('Project Pipeline'!$B$8:$B$130,MATCH($B2142,'Project Pipeline'!$A$7:$A$130,0)+13,1)</f>
        <v>21.124739598583997</v>
      </c>
      <c r="J2142" s="6">
        <f>INDEX('Project Pipeline'!$B$8:$B$130,MATCH($B2142,'Project Pipeline'!$A$7:$A$130,0)+14,1)</f>
        <v>60</v>
      </c>
    </row>
    <row r="2143" spans="1:10" x14ac:dyDescent="0.2">
      <c r="A2143" s="604">
        <f t="shared" si="302"/>
        <v>106</v>
      </c>
      <c r="B2143" s="604" t="s">
        <v>14</v>
      </c>
      <c r="C2143" s="2">
        <f t="shared" si="303"/>
        <v>15</v>
      </c>
      <c r="D2143" s="28" t="str">
        <f t="shared" si="301"/>
        <v>106-015</v>
      </c>
      <c r="E2143" s="604">
        <f t="shared" si="298"/>
        <v>64</v>
      </c>
      <c r="F2143" s="32">
        <f>INDEX('Project Pipeline'!$B$8:$B$130,MATCH($B2143,'Project Pipeline'!$A$7:$A$130,0),1)</f>
        <v>2000</v>
      </c>
      <c r="G2143" s="32">
        <f>INDEX('Project Pipeline'!$B$8:$B$130,MATCH($B2143,'Project Pipeline'!$A$7:$A$130,0)+3,1)*12</f>
        <v>2400</v>
      </c>
      <c r="H2143" s="7">
        <f>(INDEX('Project Pipeline'!$B$8:$B$130,MATCH($B2143,'Project Pipeline'!$A$7:$A$130,0)+6,1)*INDEX('Project Pipeline'!$B$8:$B$130,MATCH($B2143,'Project Pipeline'!$A$7:$A$130,0)+13,1)+INDEX('Project Pipeline'!$B$8:$B$130,MATCH($B2143,'Project Pipeline'!$A$7:$A$130,0)+7,1)*(INDEX('Project Pipeline'!$B$8:$B$130,MATCH($B2143,'Project Pipeline'!$A$7:$A$130,0)+14,1)-INDEX('Project Pipeline'!$B$8:$B$130,MATCH($B2143,'Project Pipeline'!$A$7:$A$130,0)+13,1)))/INDEX('Project Pipeline'!$B$8:$B$130,MATCH($B2143,'Project Pipeline'!$A$7:$A$130,0)+14,1)</f>
        <v>0.75</v>
      </c>
      <c r="I2143" s="6">
        <f>INDEX('Project Pipeline'!$B$8:$B$130,MATCH($B2143,'Project Pipeline'!$A$7:$A$130,0)+13,1)</f>
        <v>21.124739598583997</v>
      </c>
      <c r="J2143" s="6">
        <f>INDEX('Project Pipeline'!$B$8:$B$130,MATCH($B2143,'Project Pipeline'!$A$7:$A$130,0)+14,1)</f>
        <v>60</v>
      </c>
    </row>
    <row r="2144" spans="1:10" x14ac:dyDescent="0.2">
      <c r="A2144" s="604">
        <f t="shared" si="302"/>
        <v>106</v>
      </c>
      <c r="B2144" s="604" t="s">
        <v>14</v>
      </c>
      <c r="C2144" s="2">
        <f t="shared" si="303"/>
        <v>16</v>
      </c>
      <c r="D2144" s="28" t="str">
        <f t="shared" si="301"/>
        <v>106-016</v>
      </c>
      <c r="E2144" s="604">
        <f t="shared" si="298"/>
        <v>66</v>
      </c>
      <c r="F2144" s="32">
        <f>INDEX('Project Pipeline'!$B$8:$B$130,MATCH($B2144,'Project Pipeline'!$A$7:$A$130,0),1)</f>
        <v>2000</v>
      </c>
      <c r="G2144" s="32">
        <f>INDEX('Project Pipeline'!$B$8:$B$130,MATCH($B2144,'Project Pipeline'!$A$7:$A$130,0)+3,1)*12</f>
        <v>2400</v>
      </c>
      <c r="H2144" s="7">
        <f>(INDEX('Project Pipeline'!$B$8:$B$130,MATCH($B2144,'Project Pipeline'!$A$7:$A$130,0)+6,1)*INDEX('Project Pipeline'!$B$8:$B$130,MATCH($B2144,'Project Pipeline'!$A$7:$A$130,0)+13,1)+INDEX('Project Pipeline'!$B$8:$B$130,MATCH($B2144,'Project Pipeline'!$A$7:$A$130,0)+7,1)*(INDEX('Project Pipeline'!$B$8:$B$130,MATCH($B2144,'Project Pipeline'!$A$7:$A$130,0)+14,1)-INDEX('Project Pipeline'!$B$8:$B$130,MATCH($B2144,'Project Pipeline'!$A$7:$A$130,0)+13,1)))/INDEX('Project Pipeline'!$B$8:$B$130,MATCH($B2144,'Project Pipeline'!$A$7:$A$130,0)+14,1)</f>
        <v>0.75</v>
      </c>
      <c r="I2144" s="6">
        <f>INDEX('Project Pipeline'!$B$8:$B$130,MATCH($B2144,'Project Pipeline'!$A$7:$A$130,0)+13,1)</f>
        <v>21.124739598583997</v>
      </c>
      <c r="J2144" s="6">
        <f>INDEX('Project Pipeline'!$B$8:$B$130,MATCH($B2144,'Project Pipeline'!$A$7:$A$130,0)+14,1)</f>
        <v>60</v>
      </c>
    </row>
    <row r="2145" spans="1:10" x14ac:dyDescent="0.2">
      <c r="A2145" s="604">
        <f t="shared" si="302"/>
        <v>106</v>
      </c>
      <c r="B2145" s="604" t="s">
        <v>14</v>
      </c>
      <c r="C2145" s="2">
        <f t="shared" si="303"/>
        <v>17</v>
      </c>
      <c r="D2145" s="28" t="str">
        <f t="shared" si="301"/>
        <v>106-017</v>
      </c>
      <c r="E2145" s="604">
        <f t="shared" si="298"/>
        <v>68</v>
      </c>
      <c r="F2145" s="32">
        <f>INDEX('Project Pipeline'!$B$8:$B$130,MATCH($B2145,'Project Pipeline'!$A$7:$A$130,0),1)</f>
        <v>2000</v>
      </c>
      <c r="G2145" s="32">
        <f>INDEX('Project Pipeline'!$B$8:$B$130,MATCH($B2145,'Project Pipeline'!$A$7:$A$130,0)+3,1)*12</f>
        <v>2400</v>
      </c>
      <c r="H2145" s="7">
        <f>(INDEX('Project Pipeline'!$B$8:$B$130,MATCH($B2145,'Project Pipeline'!$A$7:$A$130,0)+6,1)*INDEX('Project Pipeline'!$B$8:$B$130,MATCH($B2145,'Project Pipeline'!$A$7:$A$130,0)+13,1)+INDEX('Project Pipeline'!$B$8:$B$130,MATCH($B2145,'Project Pipeline'!$A$7:$A$130,0)+7,1)*(INDEX('Project Pipeline'!$B$8:$B$130,MATCH($B2145,'Project Pipeline'!$A$7:$A$130,0)+14,1)-INDEX('Project Pipeline'!$B$8:$B$130,MATCH($B2145,'Project Pipeline'!$A$7:$A$130,0)+13,1)))/INDEX('Project Pipeline'!$B$8:$B$130,MATCH($B2145,'Project Pipeline'!$A$7:$A$130,0)+14,1)</f>
        <v>0.75</v>
      </c>
      <c r="I2145" s="6">
        <f>INDEX('Project Pipeline'!$B$8:$B$130,MATCH($B2145,'Project Pipeline'!$A$7:$A$130,0)+13,1)</f>
        <v>21.124739598583997</v>
      </c>
      <c r="J2145" s="6">
        <f>INDEX('Project Pipeline'!$B$8:$B$130,MATCH($B2145,'Project Pipeline'!$A$7:$A$130,0)+14,1)</f>
        <v>60</v>
      </c>
    </row>
    <row r="2146" spans="1:10" x14ac:dyDescent="0.2">
      <c r="A2146" s="604">
        <f t="shared" si="302"/>
        <v>106</v>
      </c>
      <c r="B2146" s="604" t="s">
        <v>14</v>
      </c>
      <c r="C2146" s="2">
        <f t="shared" si="303"/>
        <v>18</v>
      </c>
      <c r="D2146" s="28" t="str">
        <f t="shared" si="301"/>
        <v>106-018</v>
      </c>
      <c r="E2146" s="604">
        <f t="shared" si="298"/>
        <v>70</v>
      </c>
      <c r="F2146" s="32">
        <f>INDEX('Project Pipeline'!$B$8:$B$130,MATCH($B2146,'Project Pipeline'!$A$7:$A$130,0),1)</f>
        <v>2000</v>
      </c>
      <c r="G2146" s="32">
        <f>INDEX('Project Pipeline'!$B$8:$B$130,MATCH($B2146,'Project Pipeline'!$A$7:$A$130,0)+3,1)*12</f>
        <v>2400</v>
      </c>
      <c r="H2146" s="7">
        <f>(INDEX('Project Pipeline'!$B$8:$B$130,MATCH($B2146,'Project Pipeline'!$A$7:$A$130,0)+6,1)*INDEX('Project Pipeline'!$B$8:$B$130,MATCH($B2146,'Project Pipeline'!$A$7:$A$130,0)+13,1)+INDEX('Project Pipeline'!$B$8:$B$130,MATCH($B2146,'Project Pipeline'!$A$7:$A$130,0)+7,1)*(INDEX('Project Pipeline'!$B$8:$B$130,MATCH($B2146,'Project Pipeline'!$A$7:$A$130,0)+14,1)-INDEX('Project Pipeline'!$B$8:$B$130,MATCH($B2146,'Project Pipeline'!$A$7:$A$130,0)+13,1)))/INDEX('Project Pipeline'!$B$8:$B$130,MATCH($B2146,'Project Pipeline'!$A$7:$A$130,0)+14,1)</f>
        <v>0.75</v>
      </c>
      <c r="I2146" s="6">
        <f>INDEX('Project Pipeline'!$B$8:$B$130,MATCH($B2146,'Project Pipeline'!$A$7:$A$130,0)+13,1)</f>
        <v>21.124739598583997</v>
      </c>
      <c r="J2146" s="6">
        <f>INDEX('Project Pipeline'!$B$8:$B$130,MATCH($B2146,'Project Pipeline'!$A$7:$A$130,0)+14,1)</f>
        <v>60</v>
      </c>
    </row>
    <row r="2147" spans="1:10" x14ac:dyDescent="0.2">
      <c r="A2147" s="604">
        <f t="shared" si="302"/>
        <v>106</v>
      </c>
      <c r="B2147" s="604" t="s">
        <v>41</v>
      </c>
      <c r="C2147" s="2">
        <f t="shared" si="303"/>
        <v>19</v>
      </c>
      <c r="D2147" s="28" t="str">
        <f t="shared" si="301"/>
        <v>106-019</v>
      </c>
      <c r="E2147" s="604">
        <f t="shared" si="298"/>
        <v>64</v>
      </c>
      <c r="F2147" s="32">
        <f>INDEX('Project Pipeline'!$B$8:$B$130,MATCH($B2147,'Project Pipeline'!$A$7:$A$130,0),1)</f>
        <v>25000</v>
      </c>
      <c r="G2147" s="32">
        <f>INDEX('Project Pipeline'!$B$8:$B$130,MATCH($B2147,'Project Pipeline'!$A$7:$A$130,0)+3,1)*12</f>
        <v>24000</v>
      </c>
      <c r="H2147" s="7">
        <f>(INDEX('Project Pipeline'!$B$8:$B$130,MATCH($B2147,'Project Pipeline'!$A$7:$A$130,0)+6,1)*INDEX('Project Pipeline'!$B$8:$B$130,MATCH($B2147,'Project Pipeline'!$A$7:$A$130,0)+13,1)+INDEX('Project Pipeline'!$B$8:$B$130,MATCH($B2147,'Project Pipeline'!$A$7:$A$130,0)+7,1)*(INDEX('Project Pipeline'!$B$8:$B$130,MATCH($B2147,'Project Pipeline'!$A$7:$A$130,0)+14,1)-INDEX('Project Pipeline'!$B$8:$B$130,MATCH($B2147,'Project Pipeline'!$A$7:$A$130,0)+13,1)))/INDEX('Project Pipeline'!$B$8:$B$130,MATCH($B2147,'Project Pipeline'!$A$7:$A$130,0)+14,1)</f>
        <v>0.74999999999999989</v>
      </c>
      <c r="I2147" s="6">
        <f>INDEX('Project Pipeline'!$B$8:$B$130,MATCH($B2147,'Project Pipeline'!$A$7:$A$130,0)+13,1)</f>
        <v>26.772988721793375</v>
      </c>
      <c r="J2147" s="6">
        <f>INDEX('Project Pipeline'!$B$8:$B$130,MATCH($B2147,'Project Pipeline'!$A$7:$A$130,0)+14,1)</f>
        <v>120</v>
      </c>
    </row>
    <row r="2148" spans="1:10" x14ac:dyDescent="0.2">
      <c r="A2148" s="604">
        <f t="shared" si="302"/>
        <v>106</v>
      </c>
      <c r="B2148" s="604" t="s">
        <v>41</v>
      </c>
      <c r="C2148" s="2">
        <f t="shared" si="303"/>
        <v>20</v>
      </c>
      <c r="D2148" s="28" t="str">
        <f t="shared" si="301"/>
        <v>106-020</v>
      </c>
      <c r="E2148" s="604">
        <f t="shared" si="298"/>
        <v>70</v>
      </c>
      <c r="F2148" s="32">
        <f>INDEX('Project Pipeline'!$B$8:$B$130,MATCH($B2148,'Project Pipeline'!$A$7:$A$130,0),1)</f>
        <v>25000</v>
      </c>
      <c r="G2148" s="32">
        <f>INDEX('Project Pipeline'!$B$8:$B$130,MATCH($B2148,'Project Pipeline'!$A$7:$A$130,0)+3,1)*12</f>
        <v>24000</v>
      </c>
      <c r="H2148" s="7">
        <f>(INDEX('Project Pipeline'!$B$8:$B$130,MATCH($B2148,'Project Pipeline'!$A$7:$A$130,0)+6,1)*INDEX('Project Pipeline'!$B$8:$B$130,MATCH($B2148,'Project Pipeline'!$A$7:$A$130,0)+13,1)+INDEX('Project Pipeline'!$B$8:$B$130,MATCH($B2148,'Project Pipeline'!$A$7:$A$130,0)+7,1)*(INDEX('Project Pipeline'!$B$8:$B$130,MATCH($B2148,'Project Pipeline'!$A$7:$A$130,0)+14,1)-INDEX('Project Pipeline'!$B$8:$B$130,MATCH($B2148,'Project Pipeline'!$A$7:$A$130,0)+13,1)))/INDEX('Project Pipeline'!$B$8:$B$130,MATCH($B2148,'Project Pipeline'!$A$7:$A$130,0)+14,1)</f>
        <v>0.74999999999999989</v>
      </c>
      <c r="I2148" s="6">
        <f>INDEX('Project Pipeline'!$B$8:$B$130,MATCH($B2148,'Project Pipeline'!$A$7:$A$130,0)+13,1)</f>
        <v>26.772988721793375</v>
      </c>
      <c r="J2148" s="6">
        <f>INDEX('Project Pipeline'!$B$8:$B$130,MATCH($B2148,'Project Pipeline'!$A$7:$A$130,0)+14,1)</f>
        <v>120</v>
      </c>
    </row>
    <row r="2149" spans="1:10" x14ac:dyDescent="0.2">
      <c r="A2149" s="604">
        <f>A2129+1</f>
        <v>107</v>
      </c>
      <c r="B2149" s="604" t="s">
        <v>15</v>
      </c>
      <c r="C2149" s="2">
        <v>1</v>
      </c>
      <c r="D2149" s="28" t="str">
        <f t="shared" si="301"/>
        <v>107-001</v>
      </c>
      <c r="E2149" s="604">
        <f t="shared" si="298"/>
        <v>59</v>
      </c>
      <c r="F2149" s="32">
        <f>INDEX('Project Pipeline'!$B$8:$B$130,MATCH($B2149,'Project Pipeline'!$A$7:$A$130,0),1)</f>
        <v>15000</v>
      </c>
      <c r="G2149" s="32">
        <f>INDEX('Project Pipeline'!$B$8:$B$130,MATCH($B2149,'Project Pipeline'!$A$7:$A$130,0)+3,1)*12</f>
        <v>6000</v>
      </c>
      <c r="H2149" s="7">
        <f>(INDEX('Project Pipeline'!$B$8:$B$130,MATCH($B2149,'Project Pipeline'!$A$7:$A$130,0)+6,1)*INDEX('Project Pipeline'!$B$8:$B$130,MATCH($B2149,'Project Pipeline'!$A$7:$A$130,0)+13,1)+INDEX('Project Pipeline'!$B$8:$B$130,MATCH($B2149,'Project Pipeline'!$A$7:$A$130,0)+7,1)*(INDEX('Project Pipeline'!$B$8:$B$130,MATCH($B2149,'Project Pipeline'!$A$7:$A$130,0)+14,1)-INDEX('Project Pipeline'!$B$8:$B$130,MATCH($B2149,'Project Pipeline'!$A$7:$A$130,0)+13,1)))/INDEX('Project Pipeline'!$B$8:$B$130,MATCH($B2149,'Project Pipeline'!$A$7:$A$130,0)+14,1)</f>
        <v>0.75</v>
      </c>
      <c r="I2149" s="6">
        <f>INDEX('Project Pipeline'!$B$8:$B$130,MATCH($B2149,'Project Pipeline'!$A$7:$A$130,0)+13,1)</f>
        <v>71.513178015521419</v>
      </c>
      <c r="J2149" s="6">
        <f>INDEX('Project Pipeline'!$B$8:$B$130,MATCH($B2149,'Project Pipeline'!$A$7:$A$130,0)+14,1)</f>
        <v>96</v>
      </c>
    </row>
    <row r="2150" spans="1:10" x14ac:dyDescent="0.2">
      <c r="A2150" s="604">
        <f t="shared" ref="A2150:A2168" si="304">A2130+1</f>
        <v>107</v>
      </c>
      <c r="B2150" s="604" t="s">
        <v>15</v>
      </c>
      <c r="C2150" s="2">
        <f t="shared" ref="C2150:C2168" si="305">C2149+1</f>
        <v>2</v>
      </c>
      <c r="D2150" s="28" t="str">
        <f t="shared" si="301"/>
        <v>107-002</v>
      </c>
      <c r="E2150" s="604">
        <f t="shared" si="298"/>
        <v>63</v>
      </c>
      <c r="F2150" s="32">
        <f>INDEX('Project Pipeline'!$B$8:$B$130,MATCH($B2150,'Project Pipeline'!$A$7:$A$130,0),1)</f>
        <v>15000</v>
      </c>
      <c r="G2150" s="32">
        <f>INDEX('Project Pipeline'!$B$8:$B$130,MATCH($B2150,'Project Pipeline'!$A$7:$A$130,0)+3,1)*12</f>
        <v>6000</v>
      </c>
      <c r="H2150" s="7">
        <f>(INDEX('Project Pipeline'!$B$8:$B$130,MATCH($B2150,'Project Pipeline'!$A$7:$A$130,0)+6,1)*INDEX('Project Pipeline'!$B$8:$B$130,MATCH($B2150,'Project Pipeline'!$A$7:$A$130,0)+13,1)+INDEX('Project Pipeline'!$B$8:$B$130,MATCH($B2150,'Project Pipeline'!$A$7:$A$130,0)+7,1)*(INDEX('Project Pipeline'!$B$8:$B$130,MATCH($B2150,'Project Pipeline'!$A$7:$A$130,0)+14,1)-INDEX('Project Pipeline'!$B$8:$B$130,MATCH($B2150,'Project Pipeline'!$A$7:$A$130,0)+13,1)))/INDEX('Project Pipeline'!$B$8:$B$130,MATCH($B2150,'Project Pipeline'!$A$7:$A$130,0)+14,1)</f>
        <v>0.75</v>
      </c>
      <c r="I2150" s="6">
        <f>INDEX('Project Pipeline'!$B$8:$B$130,MATCH($B2150,'Project Pipeline'!$A$7:$A$130,0)+13,1)</f>
        <v>71.513178015521419</v>
      </c>
      <c r="J2150" s="6">
        <f>INDEX('Project Pipeline'!$B$8:$B$130,MATCH($B2150,'Project Pipeline'!$A$7:$A$130,0)+14,1)</f>
        <v>96</v>
      </c>
    </row>
    <row r="2151" spans="1:10" x14ac:dyDescent="0.2">
      <c r="A2151" s="604">
        <f t="shared" si="304"/>
        <v>107</v>
      </c>
      <c r="B2151" s="604" t="s">
        <v>15</v>
      </c>
      <c r="C2151" s="2">
        <f t="shared" si="305"/>
        <v>3</v>
      </c>
      <c r="D2151" s="28" t="str">
        <f t="shared" si="301"/>
        <v>107-003</v>
      </c>
      <c r="E2151" s="604">
        <f t="shared" si="298"/>
        <v>66</v>
      </c>
      <c r="F2151" s="32">
        <f>INDEX('Project Pipeline'!$B$8:$B$130,MATCH($B2151,'Project Pipeline'!$A$7:$A$130,0),1)</f>
        <v>15000</v>
      </c>
      <c r="G2151" s="32">
        <f>INDEX('Project Pipeline'!$B$8:$B$130,MATCH($B2151,'Project Pipeline'!$A$7:$A$130,0)+3,1)*12</f>
        <v>6000</v>
      </c>
      <c r="H2151" s="7">
        <f>(INDEX('Project Pipeline'!$B$8:$B$130,MATCH($B2151,'Project Pipeline'!$A$7:$A$130,0)+6,1)*INDEX('Project Pipeline'!$B$8:$B$130,MATCH($B2151,'Project Pipeline'!$A$7:$A$130,0)+13,1)+INDEX('Project Pipeline'!$B$8:$B$130,MATCH($B2151,'Project Pipeline'!$A$7:$A$130,0)+7,1)*(INDEX('Project Pipeline'!$B$8:$B$130,MATCH($B2151,'Project Pipeline'!$A$7:$A$130,0)+14,1)-INDEX('Project Pipeline'!$B$8:$B$130,MATCH($B2151,'Project Pipeline'!$A$7:$A$130,0)+13,1)))/INDEX('Project Pipeline'!$B$8:$B$130,MATCH($B2151,'Project Pipeline'!$A$7:$A$130,0)+14,1)</f>
        <v>0.75</v>
      </c>
      <c r="I2151" s="6">
        <f>INDEX('Project Pipeline'!$B$8:$B$130,MATCH($B2151,'Project Pipeline'!$A$7:$A$130,0)+13,1)</f>
        <v>71.513178015521419</v>
      </c>
      <c r="J2151" s="6">
        <f>INDEX('Project Pipeline'!$B$8:$B$130,MATCH($B2151,'Project Pipeline'!$A$7:$A$130,0)+14,1)</f>
        <v>96</v>
      </c>
    </row>
    <row r="2152" spans="1:10" x14ac:dyDescent="0.2">
      <c r="A2152" s="604">
        <f t="shared" si="304"/>
        <v>107</v>
      </c>
      <c r="B2152" s="604" t="s">
        <v>15</v>
      </c>
      <c r="C2152" s="2">
        <f t="shared" si="305"/>
        <v>4</v>
      </c>
      <c r="D2152" s="28" t="str">
        <f t="shared" si="301"/>
        <v>107-004</v>
      </c>
      <c r="E2152" s="604">
        <f t="shared" si="298"/>
        <v>68</v>
      </c>
      <c r="F2152" s="32">
        <f>INDEX('Project Pipeline'!$B$8:$B$130,MATCH($B2152,'Project Pipeline'!$A$7:$A$130,0),1)</f>
        <v>15000</v>
      </c>
      <c r="G2152" s="32">
        <f>INDEX('Project Pipeline'!$B$8:$B$130,MATCH($B2152,'Project Pipeline'!$A$7:$A$130,0)+3,1)*12</f>
        <v>6000</v>
      </c>
      <c r="H2152" s="7">
        <f>(INDEX('Project Pipeline'!$B$8:$B$130,MATCH($B2152,'Project Pipeline'!$A$7:$A$130,0)+6,1)*INDEX('Project Pipeline'!$B$8:$B$130,MATCH($B2152,'Project Pipeline'!$A$7:$A$130,0)+13,1)+INDEX('Project Pipeline'!$B$8:$B$130,MATCH($B2152,'Project Pipeline'!$A$7:$A$130,0)+7,1)*(INDEX('Project Pipeline'!$B$8:$B$130,MATCH($B2152,'Project Pipeline'!$A$7:$A$130,0)+14,1)-INDEX('Project Pipeline'!$B$8:$B$130,MATCH($B2152,'Project Pipeline'!$A$7:$A$130,0)+13,1)))/INDEX('Project Pipeline'!$B$8:$B$130,MATCH($B2152,'Project Pipeline'!$A$7:$A$130,0)+14,1)</f>
        <v>0.75</v>
      </c>
      <c r="I2152" s="6">
        <f>INDEX('Project Pipeline'!$B$8:$B$130,MATCH($B2152,'Project Pipeline'!$A$7:$A$130,0)+13,1)</f>
        <v>71.513178015521419</v>
      </c>
      <c r="J2152" s="6">
        <f>INDEX('Project Pipeline'!$B$8:$B$130,MATCH($B2152,'Project Pipeline'!$A$7:$A$130,0)+14,1)</f>
        <v>96</v>
      </c>
    </row>
    <row r="2153" spans="1:10" x14ac:dyDescent="0.2">
      <c r="A2153" s="604">
        <f t="shared" si="304"/>
        <v>107</v>
      </c>
      <c r="B2153" s="604" t="s">
        <v>463</v>
      </c>
      <c r="C2153" s="2">
        <f t="shared" si="305"/>
        <v>5</v>
      </c>
      <c r="D2153" s="28" t="str">
        <f t="shared" si="301"/>
        <v>107-005</v>
      </c>
      <c r="E2153" s="604">
        <f t="shared" si="298"/>
        <v>69</v>
      </c>
      <c r="F2153" s="32">
        <f>INDEX('Project Pipeline'!$B$8:$B$130,MATCH($B2153,'Project Pipeline'!$A$7:$A$130,0),1)</f>
        <v>20000</v>
      </c>
      <c r="G2153" s="32">
        <f>INDEX('Project Pipeline'!$B$8:$B$130,MATCH($B2153,'Project Pipeline'!$A$7:$A$130,0)+3,1)*12</f>
        <v>30000</v>
      </c>
      <c r="H2153" s="7">
        <f>(INDEX('Project Pipeline'!$B$8:$B$130,MATCH($B2153,'Project Pipeline'!$A$7:$A$130,0)+6,1)*INDEX('Project Pipeline'!$B$8:$B$130,MATCH($B2153,'Project Pipeline'!$A$7:$A$130,0)+13,1)+INDEX('Project Pipeline'!$B$8:$B$130,MATCH($B2153,'Project Pipeline'!$A$7:$A$130,0)+7,1)*(INDEX('Project Pipeline'!$B$8:$B$130,MATCH($B2153,'Project Pipeline'!$A$7:$A$130,0)+14,1)-INDEX('Project Pipeline'!$B$8:$B$130,MATCH($B2153,'Project Pipeline'!$A$7:$A$130,0)+13,1)))/INDEX('Project Pipeline'!$B$8:$B$130,MATCH($B2153,'Project Pipeline'!$A$7:$A$130,0)+14,1)</f>
        <v>0.75</v>
      </c>
      <c r="I2153" s="6">
        <f>INDEX('Project Pipeline'!$B$8:$B$130,MATCH($B2153,'Project Pipeline'!$A$7:$A$130,0)+13,1)</f>
        <v>28.691659673197091</v>
      </c>
      <c r="J2153" s="6">
        <f>INDEX('Project Pipeline'!$B$8:$B$130,MATCH($B2153,'Project Pipeline'!$A$7:$A$130,0)+14,1)</f>
        <v>60</v>
      </c>
    </row>
    <row r="2154" spans="1:10" x14ac:dyDescent="0.2">
      <c r="A2154" s="604">
        <f t="shared" si="304"/>
        <v>107</v>
      </c>
      <c r="B2154" s="604" t="s">
        <v>463</v>
      </c>
      <c r="C2154" s="2">
        <f t="shared" si="305"/>
        <v>6</v>
      </c>
      <c r="D2154" s="28" t="str">
        <f t="shared" si="301"/>
        <v>107-006</v>
      </c>
      <c r="E2154" s="604">
        <f t="shared" si="298"/>
        <v>69</v>
      </c>
      <c r="F2154" s="32">
        <f>INDEX('Project Pipeline'!$B$8:$B$130,MATCH($B2154,'Project Pipeline'!$A$7:$A$130,0),1)</f>
        <v>20000</v>
      </c>
      <c r="G2154" s="32">
        <f>INDEX('Project Pipeline'!$B$8:$B$130,MATCH($B2154,'Project Pipeline'!$A$7:$A$130,0)+3,1)*12</f>
        <v>30000</v>
      </c>
      <c r="H2154" s="7">
        <f>(INDEX('Project Pipeline'!$B$8:$B$130,MATCH($B2154,'Project Pipeline'!$A$7:$A$130,0)+6,1)*INDEX('Project Pipeline'!$B$8:$B$130,MATCH($B2154,'Project Pipeline'!$A$7:$A$130,0)+13,1)+INDEX('Project Pipeline'!$B$8:$B$130,MATCH($B2154,'Project Pipeline'!$A$7:$A$130,0)+7,1)*(INDEX('Project Pipeline'!$B$8:$B$130,MATCH($B2154,'Project Pipeline'!$A$7:$A$130,0)+14,1)-INDEX('Project Pipeline'!$B$8:$B$130,MATCH($B2154,'Project Pipeline'!$A$7:$A$130,0)+13,1)))/INDEX('Project Pipeline'!$B$8:$B$130,MATCH($B2154,'Project Pipeline'!$A$7:$A$130,0)+14,1)</f>
        <v>0.75</v>
      </c>
      <c r="I2154" s="6">
        <f>INDEX('Project Pipeline'!$B$8:$B$130,MATCH($B2154,'Project Pipeline'!$A$7:$A$130,0)+13,1)</f>
        <v>28.691659673197091</v>
      </c>
      <c r="J2154" s="6">
        <f>INDEX('Project Pipeline'!$B$8:$B$130,MATCH($B2154,'Project Pipeline'!$A$7:$A$130,0)+14,1)</f>
        <v>60</v>
      </c>
    </row>
    <row r="2155" spans="1:10" x14ac:dyDescent="0.2">
      <c r="A2155" s="604">
        <f t="shared" si="304"/>
        <v>107</v>
      </c>
      <c r="B2155" s="604" t="s">
        <v>463</v>
      </c>
      <c r="C2155" s="2">
        <f t="shared" si="305"/>
        <v>7</v>
      </c>
      <c r="D2155" s="28" t="str">
        <f t="shared" si="301"/>
        <v>107-007</v>
      </c>
      <c r="E2155" s="604">
        <f t="shared" si="298"/>
        <v>70</v>
      </c>
      <c r="F2155" s="32">
        <f>INDEX('Project Pipeline'!$B$8:$B$130,MATCH($B2155,'Project Pipeline'!$A$7:$A$130,0),1)</f>
        <v>20000</v>
      </c>
      <c r="G2155" s="32">
        <f>INDEX('Project Pipeline'!$B$8:$B$130,MATCH($B2155,'Project Pipeline'!$A$7:$A$130,0)+3,1)*12</f>
        <v>30000</v>
      </c>
      <c r="H2155" s="7">
        <f>(INDEX('Project Pipeline'!$B$8:$B$130,MATCH($B2155,'Project Pipeline'!$A$7:$A$130,0)+6,1)*INDEX('Project Pipeline'!$B$8:$B$130,MATCH($B2155,'Project Pipeline'!$A$7:$A$130,0)+13,1)+INDEX('Project Pipeline'!$B$8:$B$130,MATCH($B2155,'Project Pipeline'!$A$7:$A$130,0)+7,1)*(INDEX('Project Pipeline'!$B$8:$B$130,MATCH($B2155,'Project Pipeline'!$A$7:$A$130,0)+14,1)-INDEX('Project Pipeline'!$B$8:$B$130,MATCH($B2155,'Project Pipeline'!$A$7:$A$130,0)+13,1)))/INDEX('Project Pipeline'!$B$8:$B$130,MATCH($B2155,'Project Pipeline'!$A$7:$A$130,0)+14,1)</f>
        <v>0.75</v>
      </c>
      <c r="I2155" s="6">
        <f>INDEX('Project Pipeline'!$B$8:$B$130,MATCH($B2155,'Project Pipeline'!$A$7:$A$130,0)+13,1)</f>
        <v>28.691659673197091</v>
      </c>
      <c r="J2155" s="6">
        <f>INDEX('Project Pipeline'!$B$8:$B$130,MATCH($B2155,'Project Pipeline'!$A$7:$A$130,0)+14,1)</f>
        <v>60</v>
      </c>
    </row>
    <row r="2156" spans="1:10" x14ac:dyDescent="0.2">
      <c r="A2156" s="604">
        <f t="shared" si="304"/>
        <v>107</v>
      </c>
      <c r="B2156" s="604" t="s">
        <v>463</v>
      </c>
      <c r="C2156" s="2">
        <f t="shared" si="305"/>
        <v>8</v>
      </c>
      <c r="D2156" s="28" t="str">
        <f t="shared" si="301"/>
        <v>107-008</v>
      </c>
      <c r="E2156" s="604">
        <f t="shared" si="298"/>
        <v>70</v>
      </c>
      <c r="F2156" s="32">
        <f>INDEX('Project Pipeline'!$B$8:$B$130,MATCH($B2156,'Project Pipeline'!$A$7:$A$130,0),1)</f>
        <v>20000</v>
      </c>
      <c r="G2156" s="32">
        <f>INDEX('Project Pipeline'!$B$8:$B$130,MATCH($B2156,'Project Pipeline'!$A$7:$A$130,0)+3,1)*12</f>
        <v>30000</v>
      </c>
      <c r="H2156" s="7">
        <f>(INDEX('Project Pipeline'!$B$8:$B$130,MATCH($B2156,'Project Pipeline'!$A$7:$A$130,0)+6,1)*INDEX('Project Pipeline'!$B$8:$B$130,MATCH($B2156,'Project Pipeline'!$A$7:$A$130,0)+13,1)+INDEX('Project Pipeline'!$B$8:$B$130,MATCH($B2156,'Project Pipeline'!$A$7:$A$130,0)+7,1)*(INDEX('Project Pipeline'!$B$8:$B$130,MATCH($B2156,'Project Pipeline'!$A$7:$A$130,0)+14,1)-INDEX('Project Pipeline'!$B$8:$B$130,MATCH($B2156,'Project Pipeline'!$A$7:$A$130,0)+13,1)))/INDEX('Project Pipeline'!$B$8:$B$130,MATCH($B2156,'Project Pipeline'!$A$7:$A$130,0)+14,1)</f>
        <v>0.75</v>
      </c>
      <c r="I2156" s="6">
        <f>INDEX('Project Pipeline'!$B$8:$B$130,MATCH($B2156,'Project Pipeline'!$A$7:$A$130,0)+13,1)</f>
        <v>28.691659673197091</v>
      </c>
      <c r="J2156" s="6">
        <f>INDEX('Project Pipeline'!$B$8:$B$130,MATCH($B2156,'Project Pipeline'!$A$7:$A$130,0)+14,1)</f>
        <v>60</v>
      </c>
    </row>
    <row r="2157" spans="1:10" x14ac:dyDescent="0.2">
      <c r="A2157" s="604">
        <f t="shared" si="304"/>
        <v>107</v>
      </c>
      <c r="B2157" s="604" t="s">
        <v>464</v>
      </c>
      <c r="C2157" s="2">
        <f t="shared" si="305"/>
        <v>9</v>
      </c>
      <c r="D2157" s="28" t="str">
        <f t="shared" si="301"/>
        <v>107-009</v>
      </c>
      <c r="E2157" s="604">
        <f t="shared" si="298"/>
        <v>61</v>
      </c>
      <c r="F2157" s="32">
        <f>INDEX('Project Pipeline'!$B$8:$B$130,MATCH($B2157,'Project Pipeline'!$A$7:$A$130,0),1)</f>
        <v>10000</v>
      </c>
      <c r="G2157" s="32">
        <f>INDEX('Project Pipeline'!$B$8:$B$130,MATCH($B2157,'Project Pipeline'!$A$7:$A$130,0)+3,1)*12</f>
        <v>4800</v>
      </c>
      <c r="H2157" s="7">
        <f>(INDEX('Project Pipeline'!$B$8:$B$130,MATCH($B2157,'Project Pipeline'!$A$7:$A$130,0)+6,1)*INDEX('Project Pipeline'!$B$8:$B$130,MATCH($B2157,'Project Pipeline'!$A$7:$A$130,0)+13,1)+INDEX('Project Pipeline'!$B$8:$B$130,MATCH($B2157,'Project Pipeline'!$A$7:$A$130,0)+7,1)*(INDEX('Project Pipeline'!$B$8:$B$130,MATCH($B2157,'Project Pipeline'!$A$7:$A$130,0)+14,1)-INDEX('Project Pipeline'!$B$8:$B$130,MATCH($B2157,'Project Pipeline'!$A$7:$A$130,0)+13,1)))/INDEX('Project Pipeline'!$B$8:$B$130,MATCH($B2157,'Project Pipeline'!$A$7:$A$130,0)+14,1)</f>
        <v>0.75</v>
      </c>
      <c r="I2157" s="6">
        <f>INDEX('Project Pipeline'!$B$8:$B$130,MATCH($B2157,'Project Pipeline'!$A$7:$A$130,0)+13,1)</f>
        <v>57.680135957776329</v>
      </c>
      <c r="J2157" s="6">
        <f>INDEX('Project Pipeline'!$B$8:$B$130,MATCH($B2157,'Project Pipeline'!$A$7:$A$130,0)+14,1)</f>
        <v>60</v>
      </c>
    </row>
    <row r="2158" spans="1:10" x14ac:dyDescent="0.2">
      <c r="A2158" s="604">
        <f t="shared" si="304"/>
        <v>107</v>
      </c>
      <c r="B2158" s="604" t="s">
        <v>464</v>
      </c>
      <c r="C2158" s="2">
        <f t="shared" si="305"/>
        <v>10</v>
      </c>
      <c r="D2158" s="28" t="str">
        <f t="shared" si="301"/>
        <v>107-010</v>
      </c>
      <c r="E2158" s="604">
        <f t="shared" ref="E2158:E2221" si="306">E2138+1</f>
        <v>64</v>
      </c>
      <c r="F2158" s="32">
        <f>INDEX('Project Pipeline'!$B$8:$B$130,MATCH($B2158,'Project Pipeline'!$A$7:$A$130,0),1)</f>
        <v>10000</v>
      </c>
      <c r="G2158" s="32">
        <f>INDEX('Project Pipeline'!$B$8:$B$130,MATCH($B2158,'Project Pipeline'!$A$7:$A$130,0)+3,1)*12</f>
        <v>4800</v>
      </c>
      <c r="H2158" s="7">
        <f>(INDEX('Project Pipeline'!$B$8:$B$130,MATCH($B2158,'Project Pipeline'!$A$7:$A$130,0)+6,1)*INDEX('Project Pipeline'!$B$8:$B$130,MATCH($B2158,'Project Pipeline'!$A$7:$A$130,0)+13,1)+INDEX('Project Pipeline'!$B$8:$B$130,MATCH($B2158,'Project Pipeline'!$A$7:$A$130,0)+7,1)*(INDEX('Project Pipeline'!$B$8:$B$130,MATCH($B2158,'Project Pipeline'!$A$7:$A$130,0)+14,1)-INDEX('Project Pipeline'!$B$8:$B$130,MATCH($B2158,'Project Pipeline'!$A$7:$A$130,0)+13,1)))/INDEX('Project Pipeline'!$B$8:$B$130,MATCH($B2158,'Project Pipeline'!$A$7:$A$130,0)+14,1)</f>
        <v>0.75</v>
      </c>
      <c r="I2158" s="6">
        <f>INDEX('Project Pipeline'!$B$8:$B$130,MATCH($B2158,'Project Pipeline'!$A$7:$A$130,0)+13,1)</f>
        <v>57.680135957776329</v>
      </c>
      <c r="J2158" s="6">
        <f>INDEX('Project Pipeline'!$B$8:$B$130,MATCH($B2158,'Project Pipeline'!$A$7:$A$130,0)+14,1)</f>
        <v>60</v>
      </c>
    </row>
    <row r="2159" spans="1:10" x14ac:dyDescent="0.2">
      <c r="A2159" s="604">
        <f t="shared" si="304"/>
        <v>107</v>
      </c>
      <c r="B2159" s="604" t="s">
        <v>464</v>
      </c>
      <c r="C2159" s="2">
        <f t="shared" si="305"/>
        <v>11</v>
      </c>
      <c r="D2159" s="28" t="str">
        <f t="shared" si="301"/>
        <v>107-011</v>
      </c>
      <c r="E2159" s="604">
        <f t="shared" si="306"/>
        <v>67</v>
      </c>
      <c r="F2159" s="32">
        <f>INDEX('Project Pipeline'!$B$8:$B$130,MATCH($B2159,'Project Pipeline'!$A$7:$A$130,0),1)</f>
        <v>10000</v>
      </c>
      <c r="G2159" s="32">
        <f>INDEX('Project Pipeline'!$B$8:$B$130,MATCH($B2159,'Project Pipeline'!$A$7:$A$130,0)+3,1)*12</f>
        <v>4800</v>
      </c>
      <c r="H2159" s="7">
        <f>(INDEX('Project Pipeline'!$B$8:$B$130,MATCH($B2159,'Project Pipeline'!$A$7:$A$130,0)+6,1)*INDEX('Project Pipeline'!$B$8:$B$130,MATCH($B2159,'Project Pipeline'!$A$7:$A$130,0)+13,1)+INDEX('Project Pipeline'!$B$8:$B$130,MATCH($B2159,'Project Pipeline'!$A$7:$A$130,0)+7,1)*(INDEX('Project Pipeline'!$B$8:$B$130,MATCH($B2159,'Project Pipeline'!$A$7:$A$130,0)+14,1)-INDEX('Project Pipeline'!$B$8:$B$130,MATCH($B2159,'Project Pipeline'!$A$7:$A$130,0)+13,1)))/INDEX('Project Pipeline'!$B$8:$B$130,MATCH($B2159,'Project Pipeline'!$A$7:$A$130,0)+14,1)</f>
        <v>0.75</v>
      </c>
      <c r="I2159" s="6">
        <f>INDEX('Project Pipeline'!$B$8:$B$130,MATCH($B2159,'Project Pipeline'!$A$7:$A$130,0)+13,1)</f>
        <v>57.680135957776329</v>
      </c>
      <c r="J2159" s="6">
        <f>INDEX('Project Pipeline'!$B$8:$B$130,MATCH($B2159,'Project Pipeline'!$A$7:$A$130,0)+14,1)</f>
        <v>60</v>
      </c>
    </row>
    <row r="2160" spans="1:10" x14ac:dyDescent="0.2">
      <c r="A2160" s="604">
        <f t="shared" si="304"/>
        <v>107</v>
      </c>
      <c r="B2160" s="604" t="s">
        <v>464</v>
      </c>
      <c r="C2160" s="2">
        <f t="shared" si="305"/>
        <v>12</v>
      </c>
      <c r="D2160" s="28" t="str">
        <f t="shared" si="301"/>
        <v>107-012</v>
      </c>
      <c r="E2160" s="604">
        <f t="shared" si="306"/>
        <v>70</v>
      </c>
      <c r="F2160" s="32">
        <f>INDEX('Project Pipeline'!$B$8:$B$130,MATCH($B2160,'Project Pipeline'!$A$7:$A$130,0),1)</f>
        <v>10000</v>
      </c>
      <c r="G2160" s="32">
        <f>INDEX('Project Pipeline'!$B$8:$B$130,MATCH($B2160,'Project Pipeline'!$A$7:$A$130,0)+3,1)*12</f>
        <v>4800</v>
      </c>
      <c r="H2160" s="7">
        <f>(INDEX('Project Pipeline'!$B$8:$B$130,MATCH($B2160,'Project Pipeline'!$A$7:$A$130,0)+6,1)*INDEX('Project Pipeline'!$B$8:$B$130,MATCH($B2160,'Project Pipeline'!$A$7:$A$130,0)+13,1)+INDEX('Project Pipeline'!$B$8:$B$130,MATCH($B2160,'Project Pipeline'!$A$7:$A$130,0)+7,1)*(INDEX('Project Pipeline'!$B$8:$B$130,MATCH($B2160,'Project Pipeline'!$A$7:$A$130,0)+14,1)-INDEX('Project Pipeline'!$B$8:$B$130,MATCH($B2160,'Project Pipeline'!$A$7:$A$130,0)+13,1)))/INDEX('Project Pipeline'!$B$8:$B$130,MATCH($B2160,'Project Pipeline'!$A$7:$A$130,0)+14,1)</f>
        <v>0.75</v>
      </c>
      <c r="I2160" s="6">
        <f>INDEX('Project Pipeline'!$B$8:$B$130,MATCH($B2160,'Project Pipeline'!$A$7:$A$130,0)+13,1)</f>
        <v>57.680135957776329</v>
      </c>
      <c r="J2160" s="6">
        <f>INDEX('Project Pipeline'!$B$8:$B$130,MATCH($B2160,'Project Pipeline'!$A$7:$A$130,0)+14,1)</f>
        <v>60</v>
      </c>
    </row>
    <row r="2161" spans="1:10" x14ac:dyDescent="0.2">
      <c r="A2161" s="604">
        <f t="shared" si="304"/>
        <v>107</v>
      </c>
      <c r="B2161" s="604" t="s">
        <v>14</v>
      </c>
      <c r="C2161" s="2">
        <f t="shared" si="305"/>
        <v>13</v>
      </c>
      <c r="D2161" s="28" t="str">
        <f t="shared" si="301"/>
        <v>107-013</v>
      </c>
      <c r="E2161" s="604">
        <f t="shared" si="306"/>
        <v>61</v>
      </c>
      <c r="F2161" s="32">
        <f>INDEX('Project Pipeline'!$B$8:$B$130,MATCH($B2161,'Project Pipeline'!$A$7:$A$130,0),1)</f>
        <v>2000</v>
      </c>
      <c r="G2161" s="32">
        <f>INDEX('Project Pipeline'!$B$8:$B$130,MATCH($B2161,'Project Pipeline'!$A$7:$A$130,0)+3,1)*12</f>
        <v>2400</v>
      </c>
      <c r="H2161" s="7">
        <f>(INDEX('Project Pipeline'!$B$8:$B$130,MATCH($B2161,'Project Pipeline'!$A$7:$A$130,0)+6,1)*INDEX('Project Pipeline'!$B$8:$B$130,MATCH($B2161,'Project Pipeline'!$A$7:$A$130,0)+13,1)+INDEX('Project Pipeline'!$B$8:$B$130,MATCH($B2161,'Project Pipeline'!$A$7:$A$130,0)+7,1)*(INDEX('Project Pipeline'!$B$8:$B$130,MATCH($B2161,'Project Pipeline'!$A$7:$A$130,0)+14,1)-INDEX('Project Pipeline'!$B$8:$B$130,MATCH($B2161,'Project Pipeline'!$A$7:$A$130,0)+13,1)))/INDEX('Project Pipeline'!$B$8:$B$130,MATCH($B2161,'Project Pipeline'!$A$7:$A$130,0)+14,1)</f>
        <v>0.75</v>
      </c>
      <c r="I2161" s="6">
        <f>INDEX('Project Pipeline'!$B$8:$B$130,MATCH($B2161,'Project Pipeline'!$A$7:$A$130,0)+13,1)</f>
        <v>21.124739598583997</v>
      </c>
      <c r="J2161" s="6">
        <f>INDEX('Project Pipeline'!$B$8:$B$130,MATCH($B2161,'Project Pipeline'!$A$7:$A$130,0)+14,1)</f>
        <v>60</v>
      </c>
    </row>
    <row r="2162" spans="1:10" x14ac:dyDescent="0.2">
      <c r="A2162" s="604">
        <f t="shared" si="304"/>
        <v>107</v>
      </c>
      <c r="B2162" s="604" t="s">
        <v>14</v>
      </c>
      <c r="C2162" s="2">
        <f t="shared" si="305"/>
        <v>14</v>
      </c>
      <c r="D2162" s="28" t="str">
        <f t="shared" si="301"/>
        <v>107-014</v>
      </c>
      <c r="E2162" s="604">
        <f t="shared" si="306"/>
        <v>63</v>
      </c>
      <c r="F2162" s="32">
        <f>INDEX('Project Pipeline'!$B$8:$B$130,MATCH($B2162,'Project Pipeline'!$A$7:$A$130,0),1)</f>
        <v>2000</v>
      </c>
      <c r="G2162" s="32">
        <f>INDEX('Project Pipeline'!$B$8:$B$130,MATCH($B2162,'Project Pipeline'!$A$7:$A$130,0)+3,1)*12</f>
        <v>2400</v>
      </c>
      <c r="H2162" s="7">
        <f>(INDEX('Project Pipeline'!$B$8:$B$130,MATCH($B2162,'Project Pipeline'!$A$7:$A$130,0)+6,1)*INDEX('Project Pipeline'!$B$8:$B$130,MATCH($B2162,'Project Pipeline'!$A$7:$A$130,0)+13,1)+INDEX('Project Pipeline'!$B$8:$B$130,MATCH($B2162,'Project Pipeline'!$A$7:$A$130,0)+7,1)*(INDEX('Project Pipeline'!$B$8:$B$130,MATCH($B2162,'Project Pipeline'!$A$7:$A$130,0)+14,1)-INDEX('Project Pipeline'!$B$8:$B$130,MATCH($B2162,'Project Pipeline'!$A$7:$A$130,0)+13,1)))/INDEX('Project Pipeline'!$B$8:$B$130,MATCH($B2162,'Project Pipeline'!$A$7:$A$130,0)+14,1)</f>
        <v>0.75</v>
      </c>
      <c r="I2162" s="6">
        <f>INDEX('Project Pipeline'!$B$8:$B$130,MATCH($B2162,'Project Pipeline'!$A$7:$A$130,0)+13,1)</f>
        <v>21.124739598583997</v>
      </c>
      <c r="J2162" s="6">
        <f>INDEX('Project Pipeline'!$B$8:$B$130,MATCH($B2162,'Project Pipeline'!$A$7:$A$130,0)+14,1)</f>
        <v>60</v>
      </c>
    </row>
    <row r="2163" spans="1:10" x14ac:dyDescent="0.2">
      <c r="A2163" s="604">
        <f t="shared" si="304"/>
        <v>107</v>
      </c>
      <c r="B2163" s="604" t="s">
        <v>14</v>
      </c>
      <c r="C2163" s="2">
        <f t="shared" si="305"/>
        <v>15</v>
      </c>
      <c r="D2163" s="28" t="str">
        <f t="shared" si="301"/>
        <v>107-015</v>
      </c>
      <c r="E2163" s="604">
        <f t="shared" si="306"/>
        <v>65</v>
      </c>
      <c r="F2163" s="32">
        <f>INDEX('Project Pipeline'!$B$8:$B$130,MATCH($B2163,'Project Pipeline'!$A$7:$A$130,0),1)</f>
        <v>2000</v>
      </c>
      <c r="G2163" s="32">
        <f>INDEX('Project Pipeline'!$B$8:$B$130,MATCH($B2163,'Project Pipeline'!$A$7:$A$130,0)+3,1)*12</f>
        <v>2400</v>
      </c>
      <c r="H2163" s="7">
        <f>(INDEX('Project Pipeline'!$B$8:$B$130,MATCH($B2163,'Project Pipeline'!$A$7:$A$130,0)+6,1)*INDEX('Project Pipeline'!$B$8:$B$130,MATCH($B2163,'Project Pipeline'!$A$7:$A$130,0)+13,1)+INDEX('Project Pipeline'!$B$8:$B$130,MATCH($B2163,'Project Pipeline'!$A$7:$A$130,0)+7,1)*(INDEX('Project Pipeline'!$B$8:$B$130,MATCH($B2163,'Project Pipeline'!$A$7:$A$130,0)+14,1)-INDEX('Project Pipeline'!$B$8:$B$130,MATCH($B2163,'Project Pipeline'!$A$7:$A$130,0)+13,1)))/INDEX('Project Pipeline'!$B$8:$B$130,MATCH($B2163,'Project Pipeline'!$A$7:$A$130,0)+14,1)</f>
        <v>0.75</v>
      </c>
      <c r="I2163" s="6">
        <f>INDEX('Project Pipeline'!$B$8:$B$130,MATCH($B2163,'Project Pipeline'!$A$7:$A$130,0)+13,1)</f>
        <v>21.124739598583997</v>
      </c>
      <c r="J2163" s="6">
        <f>INDEX('Project Pipeline'!$B$8:$B$130,MATCH($B2163,'Project Pipeline'!$A$7:$A$130,0)+14,1)</f>
        <v>60</v>
      </c>
    </row>
    <row r="2164" spans="1:10" x14ac:dyDescent="0.2">
      <c r="A2164" s="604">
        <f t="shared" si="304"/>
        <v>107</v>
      </c>
      <c r="B2164" s="604" t="s">
        <v>14</v>
      </c>
      <c r="C2164" s="2">
        <f t="shared" si="305"/>
        <v>16</v>
      </c>
      <c r="D2164" s="28" t="str">
        <f t="shared" si="301"/>
        <v>107-016</v>
      </c>
      <c r="E2164" s="604">
        <f t="shared" si="306"/>
        <v>67</v>
      </c>
      <c r="F2164" s="32">
        <f>INDEX('Project Pipeline'!$B$8:$B$130,MATCH($B2164,'Project Pipeline'!$A$7:$A$130,0),1)</f>
        <v>2000</v>
      </c>
      <c r="G2164" s="32">
        <f>INDEX('Project Pipeline'!$B$8:$B$130,MATCH($B2164,'Project Pipeline'!$A$7:$A$130,0)+3,1)*12</f>
        <v>2400</v>
      </c>
      <c r="H2164" s="7">
        <f>(INDEX('Project Pipeline'!$B$8:$B$130,MATCH($B2164,'Project Pipeline'!$A$7:$A$130,0)+6,1)*INDEX('Project Pipeline'!$B$8:$B$130,MATCH($B2164,'Project Pipeline'!$A$7:$A$130,0)+13,1)+INDEX('Project Pipeline'!$B$8:$B$130,MATCH($B2164,'Project Pipeline'!$A$7:$A$130,0)+7,1)*(INDEX('Project Pipeline'!$B$8:$B$130,MATCH($B2164,'Project Pipeline'!$A$7:$A$130,0)+14,1)-INDEX('Project Pipeline'!$B$8:$B$130,MATCH($B2164,'Project Pipeline'!$A$7:$A$130,0)+13,1)))/INDEX('Project Pipeline'!$B$8:$B$130,MATCH($B2164,'Project Pipeline'!$A$7:$A$130,0)+14,1)</f>
        <v>0.75</v>
      </c>
      <c r="I2164" s="6">
        <f>INDEX('Project Pipeline'!$B$8:$B$130,MATCH($B2164,'Project Pipeline'!$A$7:$A$130,0)+13,1)</f>
        <v>21.124739598583997</v>
      </c>
      <c r="J2164" s="6">
        <f>INDEX('Project Pipeline'!$B$8:$B$130,MATCH($B2164,'Project Pipeline'!$A$7:$A$130,0)+14,1)</f>
        <v>60</v>
      </c>
    </row>
    <row r="2165" spans="1:10" x14ac:dyDescent="0.2">
      <c r="A2165" s="604">
        <f t="shared" si="304"/>
        <v>107</v>
      </c>
      <c r="B2165" s="604" t="s">
        <v>14</v>
      </c>
      <c r="C2165" s="2">
        <f t="shared" si="305"/>
        <v>17</v>
      </c>
      <c r="D2165" s="28" t="str">
        <f t="shared" si="301"/>
        <v>107-017</v>
      </c>
      <c r="E2165" s="604">
        <f t="shared" si="306"/>
        <v>69</v>
      </c>
      <c r="F2165" s="32">
        <f>INDEX('Project Pipeline'!$B$8:$B$130,MATCH($B2165,'Project Pipeline'!$A$7:$A$130,0),1)</f>
        <v>2000</v>
      </c>
      <c r="G2165" s="32">
        <f>INDEX('Project Pipeline'!$B$8:$B$130,MATCH($B2165,'Project Pipeline'!$A$7:$A$130,0)+3,1)*12</f>
        <v>2400</v>
      </c>
      <c r="H2165" s="7">
        <f>(INDEX('Project Pipeline'!$B$8:$B$130,MATCH($B2165,'Project Pipeline'!$A$7:$A$130,0)+6,1)*INDEX('Project Pipeline'!$B$8:$B$130,MATCH($B2165,'Project Pipeline'!$A$7:$A$130,0)+13,1)+INDEX('Project Pipeline'!$B$8:$B$130,MATCH($B2165,'Project Pipeline'!$A$7:$A$130,0)+7,1)*(INDEX('Project Pipeline'!$B$8:$B$130,MATCH($B2165,'Project Pipeline'!$A$7:$A$130,0)+14,1)-INDEX('Project Pipeline'!$B$8:$B$130,MATCH($B2165,'Project Pipeline'!$A$7:$A$130,0)+13,1)))/INDEX('Project Pipeline'!$B$8:$B$130,MATCH($B2165,'Project Pipeline'!$A$7:$A$130,0)+14,1)</f>
        <v>0.75</v>
      </c>
      <c r="I2165" s="6">
        <f>INDEX('Project Pipeline'!$B$8:$B$130,MATCH($B2165,'Project Pipeline'!$A$7:$A$130,0)+13,1)</f>
        <v>21.124739598583997</v>
      </c>
      <c r="J2165" s="6">
        <f>INDEX('Project Pipeline'!$B$8:$B$130,MATCH($B2165,'Project Pipeline'!$A$7:$A$130,0)+14,1)</f>
        <v>60</v>
      </c>
    </row>
    <row r="2166" spans="1:10" x14ac:dyDescent="0.2">
      <c r="A2166" s="604">
        <f t="shared" si="304"/>
        <v>107</v>
      </c>
      <c r="B2166" s="604" t="s">
        <v>14</v>
      </c>
      <c r="C2166" s="2">
        <f t="shared" si="305"/>
        <v>18</v>
      </c>
      <c r="D2166" s="28" t="str">
        <f t="shared" si="301"/>
        <v>107-018</v>
      </c>
      <c r="E2166" s="604">
        <f t="shared" si="306"/>
        <v>71</v>
      </c>
      <c r="F2166" s="32">
        <f>INDEX('Project Pipeline'!$B$8:$B$130,MATCH($B2166,'Project Pipeline'!$A$7:$A$130,0),1)</f>
        <v>2000</v>
      </c>
      <c r="G2166" s="32">
        <f>INDEX('Project Pipeline'!$B$8:$B$130,MATCH($B2166,'Project Pipeline'!$A$7:$A$130,0)+3,1)*12</f>
        <v>2400</v>
      </c>
      <c r="H2166" s="7">
        <f>(INDEX('Project Pipeline'!$B$8:$B$130,MATCH($B2166,'Project Pipeline'!$A$7:$A$130,0)+6,1)*INDEX('Project Pipeline'!$B$8:$B$130,MATCH($B2166,'Project Pipeline'!$A$7:$A$130,0)+13,1)+INDEX('Project Pipeline'!$B$8:$B$130,MATCH($B2166,'Project Pipeline'!$A$7:$A$130,0)+7,1)*(INDEX('Project Pipeline'!$B$8:$B$130,MATCH($B2166,'Project Pipeline'!$A$7:$A$130,0)+14,1)-INDEX('Project Pipeline'!$B$8:$B$130,MATCH($B2166,'Project Pipeline'!$A$7:$A$130,0)+13,1)))/INDEX('Project Pipeline'!$B$8:$B$130,MATCH($B2166,'Project Pipeline'!$A$7:$A$130,0)+14,1)</f>
        <v>0.75</v>
      </c>
      <c r="I2166" s="6">
        <f>INDEX('Project Pipeline'!$B$8:$B$130,MATCH($B2166,'Project Pipeline'!$A$7:$A$130,0)+13,1)</f>
        <v>21.124739598583997</v>
      </c>
      <c r="J2166" s="6">
        <f>INDEX('Project Pipeline'!$B$8:$B$130,MATCH($B2166,'Project Pipeline'!$A$7:$A$130,0)+14,1)</f>
        <v>60</v>
      </c>
    </row>
    <row r="2167" spans="1:10" x14ac:dyDescent="0.2">
      <c r="A2167" s="604">
        <f t="shared" si="304"/>
        <v>107</v>
      </c>
      <c r="B2167" s="604" t="s">
        <v>41</v>
      </c>
      <c r="C2167" s="2">
        <f t="shared" si="305"/>
        <v>19</v>
      </c>
      <c r="D2167" s="28" t="str">
        <f t="shared" si="301"/>
        <v>107-019</v>
      </c>
      <c r="E2167" s="604">
        <f t="shared" si="306"/>
        <v>65</v>
      </c>
      <c r="F2167" s="32">
        <f>INDEX('Project Pipeline'!$B$8:$B$130,MATCH($B2167,'Project Pipeline'!$A$7:$A$130,0),1)</f>
        <v>25000</v>
      </c>
      <c r="G2167" s="32">
        <f>INDEX('Project Pipeline'!$B$8:$B$130,MATCH($B2167,'Project Pipeline'!$A$7:$A$130,0)+3,1)*12</f>
        <v>24000</v>
      </c>
      <c r="H2167" s="7">
        <f>(INDEX('Project Pipeline'!$B$8:$B$130,MATCH($B2167,'Project Pipeline'!$A$7:$A$130,0)+6,1)*INDEX('Project Pipeline'!$B$8:$B$130,MATCH($B2167,'Project Pipeline'!$A$7:$A$130,0)+13,1)+INDEX('Project Pipeline'!$B$8:$B$130,MATCH($B2167,'Project Pipeline'!$A$7:$A$130,0)+7,1)*(INDEX('Project Pipeline'!$B$8:$B$130,MATCH($B2167,'Project Pipeline'!$A$7:$A$130,0)+14,1)-INDEX('Project Pipeline'!$B$8:$B$130,MATCH($B2167,'Project Pipeline'!$A$7:$A$130,0)+13,1)))/INDEX('Project Pipeline'!$B$8:$B$130,MATCH($B2167,'Project Pipeline'!$A$7:$A$130,0)+14,1)</f>
        <v>0.74999999999999989</v>
      </c>
      <c r="I2167" s="6">
        <f>INDEX('Project Pipeline'!$B$8:$B$130,MATCH($B2167,'Project Pipeline'!$A$7:$A$130,0)+13,1)</f>
        <v>26.772988721793375</v>
      </c>
      <c r="J2167" s="6">
        <f>INDEX('Project Pipeline'!$B$8:$B$130,MATCH($B2167,'Project Pipeline'!$A$7:$A$130,0)+14,1)</f>
        <v>120</v>
      </c>
    </row>
    <row r="2168" spans="1:10" x14ac:dyDescent="0.2">
      <c r="A2168" s="604">
        <f t="shared" si="304"/>
        <v>107</v>
      </c>
      <c r="B2168" s="604" t="s">
        <v>41</v>
      </c>
      <c r="C2168" s="2">
        <f t="shared" si="305"/>
        <v>20</v>
      </c>
      <c r="D2168" s="28" t="str">
        <f t="shared" si="301"/>
        <v>107-020</v>
      </c>
      <c r="E2168" s="604">
        <f t="shared" si="306"/>
        <v>71</v>
      </c>
      <c r="F2168" s="32">
        <f>INDEX('Project Pipeline'!$B$8:$B$130,MATCH($B2168,'Project Pipeline'!$A$7:$A$130,0),1)</f>
        <v>25000</v>
      </c>
      <c r="G2168" s="32">
        <f>INDEX('Project Pipeline'!$B$8:$B$130,MATCH($B2168,'Project Pipeline'!$A$7:$A$130,0)+3,1)*12</f>
        <v>24000</v>
      </c>
      <c r="H2168" s="7">
        <f>(INDEX('Project Pipeline'!$B$8:$B$130,MATCH($B2168,'Project Pipeline'!$A$7:$A$130,0)+6,1)*INDEX('Project Pipeline'!$B$8:$B$130,MATCH($B2168,'Project Pipeline'!$A$7:$A$130,0)+13,1)+INDEX('Project Pipeline'!$B$8:$B$130,MATCH($B2168,'Project Pipeline'!$A$7:$A$130,0)+7,1)*(INDEX('Project Pipeline'!$B$8:$B$130,MATCH($B2168,'Project Pipeline'!$A$7:$A$130,0)+14,1)-INDEX('Project Pipeline'!$B$8:$B$130,MATCH($B2168,'Project Pipeline'!$A$7:$A$130,0)+13,1)))/INDEX('Project Pipeline'!$B$8:$B$130,MATCH($B2168,'Project Pipeline'!$A$7:$A$130,0)+14,1)</f>
        <v>0.74999999999999989</v>
      </c>
      <c r="I2168" s="6">
        <f>INDEX('Project Pipeline'!$B$8:$B$130,MATCH($B2168,'Project Pipeline'!$A$7:$A$130,0)+13,1)</f>
        <v>26.772988721793375</v>
      </c>
      <c r="J2168" s="6">
        <f>INDEX('Project Pipeline'!$B$8:$B$130,MATCH($B2168,'Project Pipeline'!$A$7:$A$130,0)+14,1)</f>
        <v>120</v>
      </c>
    </row>
    <row r="2169" spans="1:10" x14ac:dyDescent="0.2">
      <c r="A2169" s="604">
        <f>A2149+1</f>
        <v>108</v>
      </c>
      <c r="B2169" s="604" t="s">
        <v>15</v>
      </c>
      <c r="C2169" s="2">
        <v>1</v>
      </c>
      <c r="D2169" s="28" t="str">
        <f t="shared" si="301"/>
        <v>108-001</v>
      </c>
      <c r="E2169" s="604">
        <f t="shared" si="306"/>
        <v>60</v>
      </c>
      <c r="F2169" s="32">
        <f>INDEX('Project Pipeline'!$B$8:$B$130,MATCH($B2169,'Project Pipeline'!$A$7:$A$130,0),1)</f>
        <v>15000</v>
      </c>
      <c r="G2169" s="32">
        <f>INDEX('Project Pipeline'!$B$8:$B$130,MATCH($B2169,'Project Pipeline'!$A$7:$A$130,0)+3,1)*12</f>
        <v>6000</v>
      </c>
      <c r="H2169" s="7">
        <f>(INDEX('Project Pipeline'!$B$8:$B$130,MATCH($B2169,'Project Pipeline'!$A$7:$A$130,0)+6,1)*INDEX('Project Pipeline'!$B$8:$B$130,MATCH($B2169,'Project Pipeline'!$A$7:$A$130,0)+13,1)+INDEX('Project Pipeline'!$B$8:$B$130,MATCH($B2169,'Project Pipeline'!$A$7:$A$130,0)+7,1)*(INDEX('Project Pipeline'!$B$8:$B$130,MATCH($B2169,'Project Pipeline'!$A$7:$A$130,0)+14,1)-INDEX('Project Pipeline'!$B$8:$B$130,MATCH($B2169,'Project Pipeline'!$A$7:$A$130,0)+13,1)))/INDEX('Project Pipeline'!$B$8:$B$130,MATCH($B2169,'Project Pipeline'!$A$7:$A$130,0)+14,1)</f>
        <v>0.75</v>
      </c>
      <c r="I2169" s="6">
        <f>INDEX('Project Pipeline'!$B$8:$B$130,MATCH($B2169,'Project Pipeline'!$A$7:$A$130,0)+13,1)</f>
        <v>71.513178015521419</v>
      </c>
      <c r="J2169" s="6">
        <f>INDEX('Project Pipeline'!$B$8:$B$130,MATCH($B2169,'Project Pipeline'!$A$7:$A$130,0)+14,1)</f>
        <v>96</v>
      </c>
    </row>
    <row r="2170" spans="1:10" x14ac:dyDescent="0.2">
      <c r="A2170" s="604">
        <f t="shared" ref="A2170:A2188" si="307">A2150+1</f>
        <v>108</v>
      </c>
      <c r="B2170" s="604" t="s">
        <v>15</v>
      </c>
      <c r="C2170" s="2">
        <f t="shared" ref="C2170:C2188" si="308">C2169+1</f>
        <v>2</v>
      </c>
      <c r="D2170" s="28" t="str">
        <f t="shared" si="301"/>
        <v>108-002</v>
      </c>
      <c r="E2170" s="604">
        <f t="shared" si="306"/>
        <v>64</v>
      </c>
      <c r="F2170" s="32">
        <f>INDEX('Project Pipeline'!$B$8:$B$130,MATCH($B2170,'Project Pipeline'!$A$7:$A$130,0),1)</f>
        <v>15000</v>
      </c>
      <c r="G2170" s="32">
        <f>INDEX('Project Pipeline'!$B$8:$B$130,MATCH($B2170,'Project Pipeline'!$A$7:$A$130,0)+3,1)*12</f>
        <v>6000</v>
      </c>
      <c r="H2170" s="7">
        <f>(INDEX('Project Pipeline'!$B$8:$B$130,MATCH($B2170,'Project Pipeline'!$A$7:$A$130,0)+6,1)*INDEX('Project Pipeline'!$B$8:$B$130,MATCH($B2170,'Project Pipeline'!$A$7:$A$130,0)+13,1)+INDEX('Project Pipeline'!$B$8:$B$130,MATCH($B2170,'Project Pipeline'!$A$7:$A$130,0)+7,1)*(INDEX('Project Pipeline'!$B$8:$B$130,MATCH($B2170,'Project Pipeline'!$A$7:$A$130,0)+14,1)-INDEX('Project Pipeline'!$B$8:$B$130,MATCH($B2170,'Project Pipeline'!$A$7:$A$130,0)+13,1)))/INDEX('Project Pipeline'!$B$8:$B$130,MATCH($B2170,'Project Pipeline'!$A$7:$A$130,0)+14,1)</f>
        <v>0.75</v>
      </c>
      <c r="I2170" s="6">
        <f>INDEX('Project Pipeline'!$B$8:$B$130,MATCH($B2170,'Project Pipeline'!$A$7:$A$130,0)+13,1)</f>
        <v>71.513178015521419</v>
      </c>
      <c r="J2170" s="6">
        <f>INDEX('Project Pipeline'!$B$8:$B$130,MATCH($B2170,'Project Pipeline'!$A$7:$A$130,0)+14,1)</f>
        <v>96</v>
      </c>
    </row>
    <row r="2171" spans="1:10" x14ac:dyDescent="0.2">
      <c r="A2171" s="604">
        <f t="shared" si="307"/>
        <v>108</v>
      </c>
      <c r="B2171" s="604" t="s">
        <v>15</v>
      </c>
      <c r="C2171" s="2">
        <f t="shared" si="308"/>
        <v>3</v>
      </c>
      <c r="D2171" s="28" t="str">
        <f t="shared" si="301"/>
        <v>108-003</v>
      </c>
      <c r="E2171" s="604">
        <f t="shared" si="306"/>
        <v>67</v>
      </c>
      <c r="F2171" s="32">
        <f>INDEX('Project Pipeline'!$B$8:$B$130,MATCH($B2171,'Project Pipeline'!$A$7:$A$130,0),1)</f>
        <v>15000</v>
      </c>
      <c r="G2171" s="32">
        <f>INDEX('Project Pipeline'!$B$8:$B$130,MATCH($B2171,'Project Pipeline'!$A$7:$A$130,0)+3,1)*12</f>
        <v>6000</v>
      </c>
      <c r="H2171" s="7">
        <f>(INDEX('Project Pipeline'!$B$8:$B$130,MATCH($B2171,'Project Pipeline'!$A$7:$A$130,0)+6,1)*INDEX('Project Pipeline'!$B$8:$B$130,MATCH($B2171,'Project Pipeline'!$A$7:$A$130,0)+13,1)+INDEX('Project Pipeline'!$B$8:$B$130,MATCH($B2171,'Project Pipeline'!$A$7:$A$130,0)+7,1)*(INDEX('Project Pipeline'!$B$8:$B$130,MATCH($B2171,'Project Pipeline'!$A$7:$A$130,0)+14,1)-INDEX('Project Pipeline'!$B$8:$B$130,MATCH($B2171,'Project Pipeline'!$A$7:$A$130,0)+13,1)))/INDEX('Project Pipeline'!$B$8:$B$130,MATCH($B2171,'Project Pipeline'!$A$7:$A$130,0)+14,1)</f>
        <v>0.75</v>
      </c>
      <c r="I2171" s="6">
        <f>INDEX('Project Pipeline'!$B$8:$B$130,MATCH($B2171,'Project Pipeline'!$A$7:$A$130,0)+13,1)</f>
        <v>71.513178015521419</v>
      </c>
      <c r="J2171" s="6">
        <f>INDEX('Project Pipeline'!$B$8:$B$130,MATCH($B2171,'Project Pipeline'!$A$7:$A$130,0)+14,1)</f>
        <v>96</v>
      </c>
    </row>
    <row r="2172" spans="1:10" x14ac:dyDescent="0.2">
      <c r="A2172" s="604">
        <f t="shared" si="307"/>
        <v>108</v>
      </c>
      <c r="B2172" s="604" t="s">
        <v>15</v>
      </c>
      <c r="C2172" s="2">
        <f t="shared" si="308"/>
        <v>4</v>
      </c>
      <c r="D2172" s="28" t="str">
        <f t="shared" si="301"/>
        <v>108-004</v>
      </c>
      <c r="E2172" s="604">
        <f t="shared" si="306"/>
        <v>69</v>
      </c>
      <c r="F2172" s="32">
        <f>INDEX('Project Pipeline'!$B$8:$B$130,MATCH($B2172,'Project Pipeline'!$A$7:$A$130,0),1)</f>
        <v>15000</v>
      </c>
      <c r="G2172" s="32">
        <f>INDEX('Project Pipeline'!$B$8:$B$130,MATCH($B2172,'Project Pipeline'!$A$7:$A$130,0)+3,1)*12</f>
        <v>6000</v>
      </c>
      <c r="H2172" s="7">
        <f>(INDEX('Project Pipeline'!$B$8:$B$130,MATCH($B2172,'Project Pipeline'!$A$7:$A$130,0)+6,1)*INDEX('Project Pipeline'!$B$8:$B$130,MATCH($B2172,'Project Pipeline'!$A$7:$A$130,0)+13,1)+INDEX('Project Pipeline'!$B$8:$B$130,MATCH($B2172,'Project Pipeline'!$A$7:$A$130,0)+7,1)*(INDEX('Project Pipeline'!$B$8:$B$130,MATCH($B2172,'Project Pipeline'!$A$7:$A$130,0)+14,1)-INDEX('Project Pipeline'!$B$8:$B$130,MATCH($B2172,'Project Pipeline'!$A$7:$A$130,0)+13,1)))/INDEX('Project Pipeline'!$B$8:$B$130,MATCH($B2172,'Project Pipeline'!$A$7:$A$130,0)+14,1)</f>
        <v>0.75</v>
      </c>
      <c r="I2172" s="6">
        <f>INDEX('Project Pipeline'!$B$8:$B$130,MATCH($B2172,'Project Pipeline'!$A$7:$A$130,0)+13,1)</f>
        <v>71.513178015521419</v>
      </c>
      <c r="J2172" s="6">
        <f>INDEX('Project Pipeline'!$B$8:$B$130,MATCH($B2172,'Project Pipeline'!$A$7:$A$130,0)+14,1)</f>
        <v>96</v>
      </c>
    </row>
    <row r="2173" spans="1:10" x14ac:dyDescent="0.2">
      <c r="A2173" s="604">
        <f t="shared" si="307"/>
        <v>108</v>
      </c>
      <c r="B2173" s="604" t="s">
        <v>463</v>
      </c>
      <c r="C2173" s="2">
        <f t="shared" si="308"/>
        <v>5</v>
      </c>
      <c r="D2173" s="28" t="str">
        <f t="shared" si="301"/>
        <v>108-005</v>
      </c>
      <c r="E2173" s="604">
        <f t="shared" si="306"/>
        <v>70</v>
      </c>
      <c r="F2173" s="32">
        <f>INDEX('Project Pipeline'!$B$8:$B$130,MATCH($B2173,'Project Pipeline'!$A$7:$A$130,0),1)</f>
        <v>20000</v>
      </c>
      <c r="G2173" s="32">
        <f>INDEX('Project Pipeline'!$B$8:$B$130,MATCH($B2173,'Project Pipeline'!$A$7:$A$130,0)+3,1)*12</f>
        <v>30000</v>
      </c>
      <c r="H2173" s="7">
        <f>(INDEX('Project Pipeline'!$B$8:$B$130,MATCH($B2173,'Project Pipeline'!$A$7:$A$130,0)+6,1)*INDEX('Project Pipeline'!$B$8:$B$130,MATCH($B2173,'Project Pipeline'!$A$7:$A$130,0)+13,1)+INDEX('Project Pipeline'!$B$8:$B$130,MATCH($B2173,'Project Pipeline'!$A$7:$A$130,0)+7,1)*(INDEX('Project Pipeline'!$B$8:$B$130,MATCH($B2173,'Project Pipeline'!$A$7:$A$130,0)+14,1)-INDEX('Project Pipeline'!$B$8:$B$130,MATCH($B2173,'Project Pipeline'!$A$7:$A$130,0)+13,1)))/INDEX('Project Pipeline'!$B$8:$B$130,MATCH($B2173,'Project Pipeline'!$A$7:$A$130,0)+14,1)</f>
        <v>0.75</v>
      </c>
      <c r="I2173" s="6">
        <f>INDEX('Project Pipeline'!$B$8:$B$130,MATCH($B2173,'Project Pipeline'!$A$7:$A$130,0)+13,1)</f>
        <v>28.691659673197091</v>
      </c>
      <c r="J2173" s="6">
        <f>INDEX('Project Pipeline'!$B$8:$B$130,MATCH($B2173,'Project Pipeline'!$A$7:$A$130,0)+14,1)</f>
        <v>60</v>
      </c>
    </row>
    <row r="2174" spans="1:10" x14ac:dyDescent="0.2">
      <c r="A2174" s="604">
        <f t="shared" si="307"/>
        <v>108</v>
      </c>
      <c r="B2174" s="604" t="s">
        <v>463</v>
      </c>
      <c r="C2174" s="2">
        <f t="shared" si="308"/>
        <v>6</v>
      </c>
      <c r="D2174" s="28" t="str">
        <f t="shared" si="301"/>
        <v>108-006</v>
      </c>
      <c r="E2174" s="604">
        <f t="shared" si="306"/>
        <v>70</v>
      </c>
      <c r="F2174" s="32">
        <f>INDEX('Project Pipeline'!$B$8:$B$130,MATCH($B2174,'Project Pipeline'!$A$7:$A$130,0),1)</f>
        <v>20000</v>
      </c>
      <c r="G2174" s="32">
        <f>INDEX('Project Pipeline'!$B$8:$B$130,MATCH($B2174,'Project Pipeline'!$A$7:$A$130,0)+3,1)*12</f>
        <v>30000</v>
      </c>
      <c r="H2174" s="7">
        <f>(INDEX('Project Pipeline'!$B$8:$B$130,MATCH($B2174,'Project Pipeline'!$A$7:$A$130,0)+6,1)*INDEX('Project Pipeline'!$B$8:$B$130,MATCH($B2174,'Project Pipeline'!$A$7:$A$130,0)+13,1)+INDEX('Project Pipeline'!$B$8:$B$130,MATCH($B2174,'Project Pipeline'!$A$7:$A$130,0)+7,1)*(INDEX('Project Pipeline'!$B$8:$B$130,MATCH($B2174,'Project Pipeline'!$A$7:$A$130,0)+14,1)-INDEX('Project Pipeline'!$B$8:$B$130,MATCH($B2174,'Project Pipeline'!$A$7:$A$130,0)+13,1)))/INDEX('Project Pipeline'!$B$8:$B$130,MATCH($B2174,'Project Pipeline'!$A$7:$A$130,0)+14,1)</f>
        <v>0.75</v>
      </c>
      <c r="I2174" s="6">
        <f>INDEX('Project Pipeline'!$B$8:$B$130,MATCH($B2174,'Project Pipeline'!$A$7:$A$130,0)+13,1)</f>
        <v>28.691659673197091</v>
      </c>
      <c r="J2174" s="6">
        <f>INDEX('Project Pipeline'!$B$8:$B$130,MATCH($B2174,'Project Pipeline'!$A$7:$A$130,0)+14,1)</f>
        <v>60</v>
      </c>
    </row>
    <row r="2175" spans="1:10" x14ac:dyDescent="0.2">
      <c r="A2175" s="604">
        <f t="shared" si="307"/>
        <v>108</v>
      </c>
      <c r="B2175" s="604" t="s">
        <v>463</v>
      </c>
      <c r="C2175" s="2">
        <f t="shared" si="308"/>
        <v>7</v>
      </c>
      <c r="D2175" s="28" t="str">
        <f t="shared" si="301"/>
        <v>108-007</v>
      </c>
      <c r="E2175" s="604">
        <f t="shared" si="306"/>
        <v>71</v>
      </c>
      <c r="F2175" s="32">
        <f>INDEX('Project Pipeline'!$B$8:$B$130,MATCH($B2175,'Project Pipeline'!$A$7:$A$130,0),1)</f>
        <v>20000</v>
      </c>
      <c r="G2175" s="32">
        <f>INDEX('Project Pipeline'!$B$8:$B$130,MATCH($B2175,'Project Pipeline'!$A$7:$A$130,0)+3,1)*12</f>
        <v>30000</v>
      </c>
      <c r="H2175" s="7">
        <f>(INDEX('Project Pipeline'!$B$8:$B$130,MATCH($B2175,'Project Pipeline'!$A$7:$A$130,0)+6,1)*INDEX('Project Pipeline'!$B$8:$B$130,MATCH($B2175,'Project Pipeline'!$A$7:$A$130,0)+13,1)+INDEX('Project Pipeline'!$B$8:$B$130,MATCH($B2175,'Project Pipeline'!$A$7:$A$130,0)+7,1)*(INDEX('Project Pipeline'!$B$8:$B$130,MATCH($B2175,'Project Pipeline'!$A$7:$A$130,0)+14,1)-INDEX('Project Pipeline'!$B$8:$B$130,MATCH($B2175,'Project Pipeline'!$A$7:$A$130,0)+13,1)))/INDEX('Project Pipeline'!$B$8:$B$130,MATCH($B2175,'Project Pipeline'!$A$7:$A$130,0)+14,1)</f>
        <v>0.75</v>
      </c>
      <c r="I2175" s="6">
        <f>INDEX('Project Pipeline'!$B$8:$B$130,MATCH($B2175,'Project Pipeline'!$A$7:$A$130,0)+13,1)</f>
        <v>28.691659673197091</v>
      </c>
      <c r="J2175" s="6">
        <f>INDEX('Project Pipeline'!$B$8:$B$130,MATCH($B2175,'Project Pipeline'!$A$7:$A$130,0)+14,1)</f>
        <v>60</v>
      </c>
    </row>
    <row r="2176" spans="1:10" x14ac:dyDescent="0.2">
      <c r="A2176" s="604">
        <f t="shared" si="307"/>
        <v>108</v>
      </c>
      <c r="B2176" s="604" t="s">
        <v>463</v>
      </c>
      <c r="C2176" s="2">
        <f t="shared" si="308"/>
        <v>8</v>
      </c>
      <c r="D2176" s="28" t="str">
        <f t="shared" si="301"/>
        <v>108-008</v>
      </c>
      <c r="E2176" s="604">
        <f t="shared" si="306"/>
        <v>71</v>
      </c>
      <c r="F2176" s="32">
        <f>INDEX('Project Pipeline'!$B$8:$B$130,MATCH($B2176,'Project Pipeline'!$A$7:$A$130,0),1)</f>
        <v>20000</v>
      </c>
      <c r="G2176" s="32">
        <f>INDEX('Project Pipeline'!$B$8:$B$130,MATCH($B2176,'Project Pipeline'!$A$7:$A$130,0)+3,1)*12</f>
        <v>30000</v>
      </c>
      <c r="H2176" s="7">
        <f>(INDEX('Project Pipeline'!$B$8:$B$130,MATCH($B2176,'Project Pipeline'!$A$7:$A$130,0)+6,1)*INDEX('Project Pipeline'!$B$8:$B$130,MATCH($B2176,'Project Pipeline'!$A$7:$A$130,0)+13,1)+INDEX('Project Pipeline'!$B$8:$B$130,MATCH($B2176,'Project Pipeline'!$A$7:$A$130,0)+7,1)*(INDEX('Project Pipeline'!$B$8:$B$130,MATCH($B2176,'Project Pipeline'!$A$7:$A$130,0)+14,1)-INDEX('Project Pipeline'!$B$8:$B$130,MATCH($B2176,'Project Pipeline'!$A$7:$A$130,0)+13,1)))/INDEX('Project Pipeline'!$B$8:$B$130,MATCH($B2176,'Project Pipeline'!$A$7:$A$130,0)+14,1)</f>
        <v>0.75</v>
      </c>
      <c r="I2176" s="6">
        <f>INDEX('Project Pipeline'!$B$8:$B$130,MATCH($B2176,'Project Pipeline'!$A$7:$A$130,0)+13,1)</f>
        <v>28.691659673197091</v>
      </c>
      <c r="J2176" s="6">
        <f>INDEX('Project Pipeline'!$B$8:$B$130,MATCH($B2176,'Project Pipeline'!$A$7:$A$130,0)+14,1)</f>
        <v>60</v>
      </c>
    </row>
    <row r="2177" spans="1:10" x14ac:dyDescent="0.2">
      <c r="A2177" s="604">
        <f t="shared" si="307"/>
        <v>108</v>
      </c>
      <c r="B2177" s="604" t="s">
        <v>464</v>
      </c>
      <c r="C2177" s="2">
        <f t="shared" si="308"/>
        <v>9</v>
      </c>
      <c r="D2177" s="28" t="str">
        <f t="shared" si="301"/>
        <v>108-009</v>
      </c>
      <c r="E2177" s="604">
        <f t="shared" si="306"/>
        <v>62</v>
      </c>
      <c r="F2177" s="32">
        <f>INDEX('Project Pipeline'!$B$8:$B$130,MATCH($B2177,'Project Pipeline'!$A$7:$A$130,0),1)</f>
        <v>10000</v>
      </c>
      <c r="G2177" s="32">
        <f>INDEX('Project Pipeline'!$B$8:$B$130,MATCH($B2177,'Project Pipeline'!$A$7:$A$130,0)+3,1)*12</f>
        <v>4800</v>
      </c>
      <c r="H2177" s="7">
        <f>(INDEX('Project Pipeline'!$B$8:$B$130,MATCH($B2177,'Project Pipeline'!$A$7:$A$130,0)+6,1)*INDEX('Project Pipeline'!$B$8:$B$130,MATCH($B2177,'Project Pipeline'!$A$7:$A$130,0)+13,1)+INDEX('Project Pipeline'!$B$8:$B$130,MATCH($B2177,'Project Pipeline'!$A$7:$A$130,0)+7,1)*(INDEX('Project Pipeline'!$B$8:$B$130,MATCH($B2177,'Project Pipeline'!$A$7:$A$130,0)+14,1)-INDEX('Project Pipeline'!$B$8:$B$130,MATCH($B2177,'Project Pipeline'!$A$7:$A$130,0)+13,1)))/INDEX('Project Pipeline'!$B$8:$B$130,MATCH($B2177,'Project Pipeline'!$A$7:$A$130,0)+14,1)</f>
        <v>0.75</v>
      </c>
      <c r="I2177" s="6">
        <f>INDEX('Project Pipeline'!$B$8:$B$130,MATCH($B2177,'Project Pipeline'!$A$7:$A$130,0)+13,1)</f>
        <v>57.680135957776329</v>
      </c>
      <c r="J2177" s="6">
        <f>INDEX('Project Pipeline'!$B$8:$B$130,MATCH($B2177,'Project Pipeline'!$A$7:$A$130,0)+14,1)</f>
        <v>60</v>
      </c>
    </row>
    <row r="2178" spans="1:10" x14ac:dyDescent="0.2">
      <c r="A2178" s="604">
        <f t="shared" si="307"/>
        <v>108</v>
      </c>
      <c r="B2178" s="604" t="s">
        <v>464</v>
      </c>
      <c r="C2178" s="2">
        <f t="shared" si="308"/>
        <v>10</v>
      </c>
      <c r="D2178" s="28" t="str">
        <f t="shared" si="301"/>
        <v>108-010</v>
      </c>
      <c r="E2178" s="604">
        <f t="shared" si="306"/>
        <v>65</v>
      </c>
      <c r="F2178" s="32">
        <f>INDEX('Project Pipeline'!$B$8:$B$130,MATCH($B2178,'Project Pipeline'!$A$7:$A$130,0),1)</f>
        <v>10000</v>
      </c>
      <c r="G2178" s="32">
        <f>INDEX('Project Pipeline'!$B$8:$B$130,MATCH($B2178,'Project Pipeline'!$A$7:$A$130,0)+3,1)*12</f>
        <v>4800</v>
      </c>
      <c r="H2178" s="7">
        <f>(INDEX('Project Pipeline'!$B$8:$B$130,MATCH($B2178,'Project Pipeline'!$A$7:$A$130,0)+6,1)*INDEX('Project Pipeline'!$B$8:$B$130,MATCH($B2178,'Project Pipeline'!$A$7:$A$130,0)+13,1)+INDEX('Project Pipeline'!$B$8:$B$130,MATCH($B2178,'Project Pipeline'!$A$7:$A$130,0)+7,1)*(INDEX('Project Pipeline'!$B$8:$B$130,MATCH($B2178,'Project Pipeline'!$A$7:$A$130,0)+14,1)-INDEX('Project Pipeline'!$B$8:$B$130,MATCH($B2178,'Project Pipeline'!$A$7:$A$130,0)+13,1)))/INDEX('Project Pipeline'!$B$8:$B$130,MATCH($B2178,'Project Pipeline'!$A$7:$A$130,0)+14,1)</f>
        <v>0.75</v>
      </c>
      <c r="I2178" s="6">
        <f>INDEX('Project Pipeline'!$B$8:$B$130,MATCH($B2178,'Project Pipeline'!$A$7:$A$130,0)+13,1)</f>
        <v>57.680135957776329</v>
      </c>
      <c r="J2178" s="6">
        <f>INDEX('Project Pipeline'!$B$8:$B$130,MATCH($B2178,'Project Pipeline'!$A$7:$A$130,0)+14,1)</f>
        <v>60</v>
      </c>
    </row>
    <row r="2179" spans="1:10" x14ac:dyDescent="0.2">
      <c r="A2179" s="604">
        <f t="shared" si="307"/>
        <v>108</v>
      </c>
      <c r="B2179" s="604" t="s">
        <v>464</v>
      </c>
      <c r="C2179" s="2">
        <f t="shared" si="308"/>
        <v>11</v>
      </c>
      <c r="D2179" s="28" t="str">
        <f t="shared" si="301"/>
        <v>108-011</v>
      </c>
      <c r="E2179" s="604">
        <f t="shared" si="306"/>
        <v>68</v>
      </c>
      <c r="F2179" s="32">
        <f>INDEX('Project Pipeline'!$B$8:$B$130,MATCH($B2179,'Project Pipeline'!$A$7:$A$130,0),1)</f>
        <v>10000</v>
      </c>
      <c r="G2179" s="32">
        <f>INDEX('Project Pipeline'!$B$8:$B$130,MATCH($B2179,'Project Pipeline'!$A$7:$A$130,0)+3,1)*12</f>
        <v>4800</v>
      </c>
      <c r="H2179" s="7">
        <f>(INDEX('Project Pipeline'!$B$8:$B$130,MATCH($B2179,'Project Pipeline'!$A$7:$A$130,0)+6,1)*INDEX('Project Pipeline'!$B$8:$B$130,MATCH($B2179,'Project Pipeline'!$A$7:$A$130,0)+13,1)+INDEX('Project Pipeline'!$B$8:$B$130,MATCH($B2179,'Project Pipeline'!$A$7:$A$130,0)+7,1)*(INDEX('Project Pipeline'!$B$8:$B$130,MATCH($B2179,'Project Pipeline'!$A$7:$A$130,0)+14,1)-INDEX('Project Pipeline'!$B$8:$B$130,MATCH($B2179,'Project Pipeline'!$A$7:$A$130,0)+13,1)))/INDEX('Project Pipeline'!$B$8:$B$130,MATCH($B2179,'Project Pipeline'!$A$7:$A$130,0)+14,1)</f>
        <v>0.75</v>
      </c>
      <c r="I2179" s="6">
        <f>INDEX('Project Pipeline'!$B$8:$B$130,MATCH($B2179,'Project Pipeline'!$A$7:$A$130,0)+13,1)</f>
        <v>57.680135957776329</v>
      </c>
      <c r="J2179" s="6">
        <f>INDEX('Project Pipeline'!$B$8:$B$130,MATCH($B2179,'Project Pipeline'!$A$7:$A$130,0)+14,1)</f>
        <v>60</v>
      </c>
    </row>
    <row r="2180" spans="1:10" x14ac:dyDescent="0.2">
      <c r="A2180" s="604">
        <f t="shared" si="307"/>
        <v>108</v>
      </c>
      <c r="B2180" s="604" t="s">
        <v>464</v>
      </c>
      <c r="C2180" s="2">
        <f t="shared" si="308"/>
        <v>12</v>
      </c>
      <c r="D2180" s="28" t="str">
        <f t="shared" si="301"/>
        <v>108-012</v>
      </c>
      <c r="E2180" s="604">
        <f t="shared" si="306"/>
        <v>71</v>
      </c>
      <c r="F2180" s="32">
        <f>INDEX('Project Pipeline'!$B$8:$B$130,MATCH($B2180,'Project Pipeline'!$A$7:$A$130,0),1)</f>
        <v>10000</v>
      </c>
      <c r="G2180" s="32">
        <f>INDEX('Project Pipeline'!$B$8:$B$130,MATCH($B2180,'Project Pipeline'!$A$7:$A$130,0)+3,1)*12</f>
        <v>4800</v>
      </c>
      <c r="H2180" s="7">
        <f>(INDEX('Project Pipeline'!$B$8:$B$130,MATCH($B2180,'Project Pipeline'!$A$7:$A$130,0)+6,1)*INDEX('Project Pipeline'!$B$8:$B$130,MATCH($B2180,'Project Pipeline'!$A$7:$A$130,0)+13,1)+INDEX('Project Pipeline'!$B$8:$B$130,MATCH($B2180,'Project Pipeline'!$A$7:$A$130,0)+7,1)*(INDEX('Project Pipeline'!$B$8:$B$130,MATCH($B2180,'Project Pipeline'!$A$7:$A$130,0)+14,1)-INDEX('Project Pipeline'!$B$8:$B$130,MATCH($B2180,'Project Pipeline'!$A$7:$A$130,0)+13,1)))/INDEX('Project Pipeline'!$B$8:$B$130,MATCH($B2180,'Project Pipeline'!$A$7:$A$130,0)+14,1)</f>
        <v>0.75</v>
      </c>
      <c r="I2180" s="6">
        <f>INDEX('Project Pipeline'!$B$8:$B$130,MATCH($B2180,'Project Pipeline'!$A$7:$A$130,0)+13,1)</f>
        <v>57.680135957776329</v>
      </c>
      <c r="J2180" s="6">
        <f>INDEX('Project Pipeline'!$B$8:$B$130,MATCH($B2180,'Project Pipeline'!$A$7:$A$130,0)+14,1)</f>
        <v>60</v>
      </c>
    </row>
    <row r="2181" spans="1:10" x14ac:dyDescent="0.2">
      <c r="A2181" s="604">
        <f t="shared" si="307"/>
        <v>108</v>
      </c>
      <c r="B2181" s="604" t="s">
        <v>14</v>
      </c>
      <c r="C2181" s="2">
        <f t="shared" si="308"/>
        <v>13</v>
      </c>
      <c r="D2181" s="28" t="str">
        <f t="shared" si="301"/>
        <v>108-013</v>
      </c>
      <c r="E2181" s="604">
        <f t="shared" si="306"/>
        <v>62</v>
      </c>
      <c r="F2181" s="32">
        <f>INDEX('Project Pipeline'!$B$8:$B$130,MATCH($B2181,'Project Pipeline'!$A$7:$A$130,0),1)</f>
        <v>2000</v>
      </c>
      <c r="G2181" s="32">
        <f>INDEX('Project Pipeline'!$B$8:$B$130,MATCH($B2181,'Project Pipeline'!$A$7:$A$130,0)+3,1)*12</f>
        <v>2400</v>
      </c>
      <c r="H2181" s="7">
        <f>(INDEX('Project Pipeline'!$B$8:$B$130,MATCH($B2181,'Project Pipeline'!$A$7:$A$130,0)+6,1)*INDEX('Project Pipeline'!$B$8:$B$130,MATCH($B2181,'Project Pipeline'!$A$7:$A$130,0)+13,1)+INDEX('Project Pipeline'!$B$8:$B$130,MATCH($B2181,'Project Pipeline'!$A$7:$A$130,0)+7,1)*(INDEX('Project Pipeline'!$B$8:$B$130,MATCH($B2181,'Project Pipeline'!$A$7:$A$130,0)+14,1)-INDEX('Project Pipeline'!$B$8:$B$130,MATCH($B2181,'Project Pipeline'!$A$7:$A$130,0)+13,1)))/INDEX('Project Pipeline'!$B$8:$B$130,MATCH($B2181,'Project Pipeline'!$A$7:$A$130,0)+14,1)</f>
        <v>0.75</v>
      </c>
      <c r="I2181" s="6">
        <f>INDEX('Project Pipeline'!$B$8:$B$130,MATCH($B2181,'Project Pipeline'!$A$7:$A$130,0)+13,1)</f>
        <v>21.124739598583997</v>
      </c>
      <c r="J2181" s="6">
        <f>INDEX('Project Pipeline'!$B$8:$B$130,MATCH($B2181,'Project Pipeline'!$A$7:$A$130,0)+14,1)</f>
        <v>60</v>
      </c>
    </row>
    <row r="2182" spans="1:10" x14ac:dyDescent="0.2">
      <c r="A2182" s="604">
        <f t="shared" si="307"/>
        <v>108</v>
      </c>
      <c r="B2182" s="604" t="s">
        <v>14</v>
      </c>
      <c r="C2182" s="2">
        <f t="shared" si="308"/>
        <v>14</v>
      </c>
      <c r="D2182" s="28" t="str">
        <f t="shared" si="301"/>
        <v>108-014</v>
      </c>
      <c r="E2182" s="604">
        <f t="shared" si="306"/>
        <v>64</v>
      </c>
      <c r="F2182" s="32">
        <f>INDEX('Project Pipeline'!$B$8:$B$130,MATCH($B2182,'Project Pipeline'!$A$7:$A$130,0),1)</f>
        <v>2000</v>
      </c>
      <c r="G2182" s="32">
        <f>INDEX('Project Pipeline'!$B$8:$B$130,MATCH($B2182,'Project Pipeline'!$A$7:$A$130,0)+3,1)*12</f>
        <v>2400</v>
      </c>
      <c r="H2182" s="7">
        <f>(INDEX('Project Pipeline'!$B$8:$B$130,MATCH($B2182,'Project Pipeline'!$A$7:$A$130,0)+6,1)*INDEX('Project Pipeline'!$B$8:$B$130,MATCH($B2182,'Project Pipeline'!$A$7:$A$130,0)+13,1)+INDEX('Project Pipeline'!$B$8:$B$130,MATCH($B2182,'Project Pipeline'!$A$7:$A$130,0)+7,1)*(INDEX('Project Pipeline'!$B$8:$B$130,MATCH($B2182,'Project Pipeline'!$A$7:$A$130,0)+14,1)-INDEX('Project Pipeline'!$B$8:$B$130,MATCH($B2182,'Project Pipeline'!$A$7:$A$130,0)+13,1)))/INDEX('Project Pipeline'!$B$8:$B$130,MATCH($B2182,'Project Pipeline'!$A$7:$A$130,0)+14,1)</f>
        <v>0.75</v>
      </c>
      <c r="I2182" s="6">
        <f>INDEX('Project Pipeline'!$B$8:$B$130,MATCH($B2182,'Project Pipeline'!$A$7:$A$130,0)+13,1)</f>
        <v>21.124739598583997</v>
      </c>
      <c r="J2182" s="6">
        <f>INDEX('Project Pipeline'!$B$8:$B$130,MATCH($B2182,'Project Pipeline'!$A$7:$A$130,0)+14,1)</f>
        <v>60</v>
      </c>
    </row>
    <row r="2183" spans="1:10" x14ac:dyDescent="0.2">
      <c r="A2183" s="604">
        <f t="shared" si="307"/>
        <v>108</v>
      </c>
      <c r="B2183" s="604" t="s">
        <v>14</v>
      </c>
      <c r="C2183" s="2">
        <f t="shared" si="308"/>
        <v>15</v>
      </c>
      <c r="D2183" s="28" t="str">
        <f t="shared" si="301"/>
        <v>108-015</v>
      </c>
      <c r="E2183" s="604">
        <f t="shared" si="306"/>
        <v>66</v>
      </c>
      <c r="F2183" s="32">
        <f>INDEX('Project Pipeline'!$B$8:$B$130,MATCH($B2183,'Project Pipeline'!$A$7:$A$130,0),1)</f>
        <v>2000</v>
      </c>
      <c r="G2183" s="32">
        <f>INDEX('Project Pipeline'!$B$8:$B$130,MATCH($B2183,'Project Pipeline'!$A$7:$A$130,0)+3,1)*12</f>
        <v>2400</v>
      </c>
      <c r="H2183" s="7">
        <f>(INDEX('Project Pipeline'!$B$8:$B$130,MATCH($B2183,'Project Pipeline'!$A$7:$A$130,0)+6,1)*INDEX('Project Pipeline'!$B$8:$B$130,MATCH($B2183,'Project Pipeline'!$A$7:$A$130,0)+13,1)+INDEX('Project Pipeline'!$B$8:$B$130,MATCH($B2183,'Project Pipeline'!$A$7:$A$130,0)+7,1)*(INDEX('Project Pipeline'!$B$8:$B$130,MATCH($B2183,'Project Pipeline'!$A$7:$A$130,0)+14,1)-INDEX('Project Pipeline'!$B$8:$B$130,MATCH($B2183,'Project Pipeline'!$A$7:$A$130,0)+13,1)))/INDEX('Project Pipeline'!$B$8:$B$130,MATCH($B2183,'Project Pipeline'!$A$7:$A$130,0)+14,1)</f>
        <v>0.75</v>
      </c>
      <c r="I2183" s="6">
        <f>INDEX('Project Pipeline'!$B$8:$B$130,MATCH($B2183,'Project Pipeline'!$A$7:$A$130,0)+13,1)</f>
        <v>21.124739598583997</v>
      </c>
      <c r="J2183" s="6">
        <f>INDEX('Project Pipeline'!$B$8:$B$130,MATCH($B2183,'Project Pipeline'!$A$7:$A$130,0)+14,1)</f>
        <v>60</v>
      </c>
    </row>
    <row r="2184" spans="1:10" x14ac:dyDescent="0.2">
      <c r="A2184" s="604">
        <f t="shared" si="307"/>
        <v>108</v>
      </c>
      <c r="B2184" s="604" t="s">
        <v>14</v>
      </c>
      <c r="C2184" s="2">
        <f t="shared" si="308"/>
        <v>16</v>
      </c>
      <c r="D2184" s="28" t="str">
        <f t="shared" si="301"/>
        <v>108-016</v>
      </c>
      <c r="E2184" s="604">
        <f t="shared" si="306"/>
        <v>68</v>
      </c>
      <c r="F2184" s="32">
        <f>INDEX('Project Pipeline'!$B$8:$B$130,MATCH($B2184,'Project Pipeline'!$A$7:$A$130,0),1)</f>
        <v>2000</v>
      </c>
      <c r="G2184" s="32">
        <f>INDEX('Project Pipeline'!$B$8:$B$130,MATCH($B2184,'Project Pipeline'!$A$7:$A$130,0)+3,1)*12</f>
        <v>2400</v>
      </c>
      <c r="H2184" s="7">
        <f>(INDEX('Project Pipeline'!$B$8:$B$130,MATCH($B2184,'Project Pipeline'!$A$7:$A$130,0)+6,1)*INDEX('Project Pipeline'!$B$8:$B$130,MATCH($B2184,'Project Pipeline'!$A$7:$A$130,0)+13,1)+INDEX('Project Pipeline'!$B$8:$B$130,MATCH($B2184,'Project Pipeline'!$A$7:$A$130,0)+7,1)*(INDEX('Project Pipeline'!$B$8:$B$130,MATCH($B2184,'Project Pipeline'!$A$7:$A$130,0)+14,1)-INDEX('Project Pipeline'!$B$8:$B$130,MATCH($B2184,'Project Pipeline'!$A$7:$A$130,0)+13,1)))/INDEX('Project Pipeline'!$B$8:$B$130,MATCH($B2184,'Project Pipeline'!$A$7:$A$130,0)+14,1)</f>
        <v>0.75</v>
      </c>
      <c r="I2184" s="6">
        <f>INDEX('Project Pipeline'!$B$8:$B$130,MATCH($B2184,'Project Pipeline'!$A$7:$A$130,0)+13,1)</f>
        <v>21.124739598583997</v>
      </c>
      <c r="J2184" s="6">
        <f>INDEX('Project Pipeline'!$B$8:$B$130,MATCH($B2184,'Project Pipeline'!$A$7:$A$130,0)+14,1)</f>
        <v>60</v>
      </c>
    </row>
    <row r="2185" spans="1:10" x14ac:dyDescent="0.2">
      <c r="A2185" s="604">
        <f t="shared" si="307"/>
        <v>108</v>
      </c>
      <c r="B2185" s="604" t="s">
        <v>14</v>
      </c>
      <c r="C2185" s="2">
        <f t="shared" si="308"/>
        <v>17</v>
      </c>
      <c r="D2185" s="28" t="str">
        <f t="shared" ref="D2185:D2228" si="309">TEXT(A2185,"000")&amp;"-"&amp;TEXT(C2185,"000")</f>
        <v>108-017</v>
      </c>
      <c r="E2185" s="604">
        <f t="shared" si="306"/>
        <v>70</v>
      </c>
      <c r="F2185" s="32">
        <f>INDEX('Project Pipeline'!$B$8:$B$130,MATCH($B2185,'Project Pipeline'!$A$7:$A$130,0),1)</f>
        <v>2000</v>
      </c>
      <c r="G2185" s="32">
        <f>INDEX('Project Pipeline'!$B$8:$B$130,MATCH($B2185,'Project Pipeline'!$A$7:$A$130,0)+3,1)*12</f>
        <v>2400</v>
      </c>
      <c r="H2185" s="7">
        <f>(INDEX('Project Pipeline'!$B$8:$B$130,MATCH($B2185,'Project Pipeline'!$A$7:$A$130,0)+6,1)*INDEX('Project Pipeline'!$B$8:$B$130,MATCH($B2185,'Project Pipeline'!$A$7:$A$130,0)+13,1)+INDEX('Project Pipeline'!$B$8:$B$130,MATCH($B2185,'Project Pipeline'!$A$7:$A$130,0)+7,1)*(INDEX('Project Pipeline'!$B$8:$B$130,MATCH($B2185,'Project Pipeline'!$A$7:$A$130,0)+14,1)-INDEX('Project Pipeline'!$B$8:$B$130,MATCH($B2185,'Project Pipeline'!$A$7:$A$130,0)+13,1)))/INDEX('Project Pipeline'!$B$8:$B$130,MATCH($B2185,'Project Pipeline'!$A$7:$A$130,0)+14,1)</f>
        <v>0.75</v>
      </c>
      <c r="I2185" s="6">
        <f>INDEX('Project Pipeline'!$B$8:$B$130,MATCH($B2185,'Project Pipeline'!$A$7:$A$130,0)+13,1)</f>
        <v>21.124739598583997</v>
      </c>
      <c r="J2185" s="6">
        <f>INDEX('Project Pipeline'!$B$8:$B$130,MATCH($B2185,'Project Pipeline'!$A$7:$A$130,0)+14,1)</f>
        <v>60</v>
      </c>
    </row>
    <row r="2186" spans="1:10" x14ac:dyDescent="0.2">
      <c r="A2186" s="604">
        <f t="shared" si="307"/>
        <v>108</v>
      </c>
      <c r="B2186" s="604" t="s">
        <v>14</v>
      </c>
      <c r="C2186" s="2">
        <f t="shared" si="308"/>
        <v>18</v>
      </c>
      <c r="D2186" s="28" t="str">
        <f t="shared" si="309"/>
        <v>108-018</v>
      </c>
      <c r="E2186" s="604">
        <f t="shared" si="306"/>
        <v>72</v>
      </c>
      <c r="F2186" s="32">
        <f>INDEX('Project Pipeline'!$B$8:$B$130,MATCH($B2186,'Project Pipeline'!$A$7:$A$130,0),1)</f>
        <v>2000</v>
      </c>
      <c r="G2186" s="32">
        <f>INDEX('Project Pipeline'!$B$8:$B$130,MATCH($B2186,'Project Pipeline'!$A$7:$A$130,0)+3,1)*12</f>
        <v>2400</v>
      </c>
      <c r="H2186" s="7">
        <f>(INDEX('Project Pipeline'!$B$8:$B$130,MATCH($B2186,'Project Pipeline'!$A$7:$A$130,0)+6,1)*INDEX('Project Pipeline'!$B$8:$B$130,MATCH($B2186,'Project Pipeline'!$A$7:$A$130,0)+13,1)+INDEX('Project Pipeline'!$B$8:$B$130,MATCH($B2186,'Project Pipeline'!$A$7:$A$130,0)+7,1)*(INDEX('Project Pipeline'!$B$8:$B$130,MATCH($B2186,'Project Pipeline'!$A$7:$A$130,0)+14,1)-INDEX('Project Pipeline'!$B$8:$B$130,MATCH($B2186,'Project Pipeline'!$A$7:$A$130,0)+13,1)))/INDEX('Project Pipeline'!$B$8:$B$130,MATCH($B2186,'Project Pipeline'!$A$7:$A$130,0)+14,1)</f>
        <v>0.75</v>
      </c>
      <c r="I2186" s="6">
        <f>INDEX('Project Pipeline'!$B$8:$B$130,MATCH($B2186,'Project Pipeline'!$A$7:$A$130,0)+13,1)</f>
        <v>21.124739598583997</v>
      </c>
      <c r="J2186" s="6">
        <f>INDEX('Project Pipeline'!$B$8:$B$130,MATCH($B2186,'Project Pipeline'!$A$7:$A$130,0)+14,1)</f>
        <v>60</v>
      </c>
    </row>
    <row r="2187" spans="1:10" x14ac:dyDescent="0.2">
      <c r="A2187" s="604">
        <f t="shared" si="307"/>
        <v>108</v>
      </c>
      <c r="B2187" s="604" t="s">
        <v>41</v>
      </c>
      <c r="C2187" s="2">
        <f t="shared" si="308"/>
        <v>19</v>
      </c>
      <c r="D2187" s="28" t="str">
        <f t="shared" si="309"/>
        <v>108-019</v>
      </c>
      <c r="E2187" s="604">
        <f t="shared" si="306"/>
        <v>66</v>
      </c>
      <c r="F2187" s="32">
        <f>INDEX('Project Pipeline'!$B$8:$B$130,MATCH($B2187,'Project Pipeline'!$A$7:$A$130,0),1)</f>
        <v>25000</v>
      </c>
      <c r="G2187" s="32">
        <f>INDEX('Project Pipeline'!$B$8:$B$130,MATCH($B2187,'Project Pipeline'!$A$7:$A$130,0)+3,1)*12</f>
        <v>24000</v>
      </c>
      <c r="H2187" s="7">
        <f>(INDEX('Project Pipeline'!$B$8:$B$130,MATCH($B2187,'Project Pipeline'!$A$7:$A$130,0)+6,1)*INDEX('Project Pipeline'!$B$8:$B$130,MATCH($B2187,'Project Pipeline'!$A$7:$A$130,0)+13,1)+INDEX('Project Pipeline'!$B$8:$B$130,MATCH($B2187,'Project Pipeline'!$A$7:$A$130,0)+7,1)*(INDEX('Project Pipeline'!$B$8:$B$130,MATCH($B2187,'Project Pipeline'!$A$7:$A$130,0)+14,1)-INDEX('Project Pipeline'!$B$8:$B$130,MATCH($B2187,'Project Pipeline'!$A$7:$A$130,0)+13,1)))/INDEX('Project Pipeline'!$B$8:$B$130,MATCH($B2187,'Project Pipeline'!$A$7:$A$130,0)+14,1)</f>
        <v>0.74999999999999989</v>
      </c>
      <c r="I2187" s="6">
        <f>INDEX('Project Pipeline'!$B$8:$B$130,MATCH($B2187,'Project Pipeline'!$A$7:$A$130,0)+13,1)</f>
        <v>26.772988721793375</v>
      </c>
      <c r="J2187" s="6">
        <f>INDEX('Project Pipeline'!$B$8:$B$130,MATCH($B2187,'Project Pipeline'!$A$7:$A$130,0)+14,1)</f>
        <v>120</v>
      </c>
    </row>
    <row r="2188" spans="1:10" x14ac:dyDescent="0.2">
      <c r="A2188" s="604">
        <f t="shared" si="307"/>
        <v>108</v>
      </c>
      <c r="B2188" s="604" t="s">
        <v>41</v>
      </c>
      <c r="C2188" s="2">
        <f t="shared" si="308"/>
        <v>20</v>
      </c>
      <c r="D2188" s="28" t="str">
        <f t="shared" si="309"/>
        <v>108-020</v>
      </c>
      <c r="E2188" s="604">
        <f t="shared" si="306"/>
        <v>72</v>
      </c>
      <c r="F2188" s="32">
        <f>INDEX('Project Pipeline'!$B$8:$B$130,MATCH($B2188,'Project Pipeline'!$A$7:$A$130,0),1)</f>
        <v>25000</v>
      </c>
      <c r="G2188" s="32">
        <f>INDEX('Project Pipeline'!$B$8:$B$130,MATCH($B2188,'Project Pipeline'!$A$7:$A$130,0)+3,1)*12</f>
        <v>24000</v>
      </c>
      <c r="H2188" s="7">
        <f>(INDEX('Project Pipeline'!$B$8:$B$130,MATCH($B2188,'Project Pipeline'!$A$7:$A$130,0)+6,1)*INDEX('Project Pipeline'!$B$8:$B$130,MATCH($B2188,'Project Pipeline'!$A$7:$A$130,0)+13,1)+INDEX('Project Pipeline'!$B$8:$B$130,MATCH($B2188,'Project Pipeline'!$A$7:$A$130,0)+7,1)*(INDEX('Project Pipeline'!$B$8:$B$130,MATCH($B2188,'Project Pipeline'!$A$7:$A$130,0)+14,1)-INDEX('Project Pipeline'!$B$8:$B$130,MATCH($B2188,'Project Pipeline'!$A$7:$A$130,0)+13,1)))/INDEX('Project Pipeline'!$B$8:$B$130,MATCH($B2188,'Project Pipeline'!$A$7:$A$130,0)+14,1)</f>
        <v>0.74999999999999989</v>
      </c>
      <c r="I2188" s="6">
        <f>INDEX('Project Pipeline'!$B$8:$B$130,MATCH($B2188,'Project Pipeline'!$A$7:$A$130,0)+13,1)</f>
        <v>26.772988721793375</v>
      </c>
      <c r="J2188" s="6">
        <f>INDEX('Project Pipeline'!$B$8:$B$130,MATCH($B2188,'Project Pipeline'!$A$7:$A$130,0)+14,1)</f>
        <v>120</v>
      </c>
    </row>
    <row r="2189" spans="1:10" x14ac:dyDescent="0.2">
      <c r="A2189" s="604">
        <f>A2169+1</f>
        <v>109</v>
      </c>
      <c r="B2189" s="604" t="s">
        <v>15</v>
      </c>
      <c r="C2189" s="2">
        <v>1</v>
      </c>
      <c r="D2189" s="28" t="str">
        <f t="shared" si="309"/>
        <v>109-001</v>
      </c>
      <c r="E2189" s="604">
        <f t="shared" si="306"/>
        <v>61</v>
      </c>
      <c r="F2189" s="32">
        <f>INDEX('Project Pipeline'!$B$8:$B$130,MATCH($B2189,'Project Pipeline'!$A$7:$A$130,0),1)</f>
        <v>15000</v>
      </c>
      <c r="G2189" s="32">
        <f>INDEX('Project Pipeline'!$B$8:$B$130,MATCH($B2189,'Project Pipeline'!$A$7:$A$130,0)+3,1)*12</f>
        <v>6000</v>
      </c>
      <c r="H2189" s="7">
        <f>(INDEX('Project Pipeline'!$B$8:$B$130,MATCH($B2189,'Project Pipeline'!$A$7:$A$130,0)+6,1)*INDEX('Project Pipeline'!$B$8:$B$130,MATCH($B2189,'Project Pipeline'!$A$7:$A$130,0)+13,1)+INDEX('Project Pipeline'!$B$8:$B$130,MATCH($B2189,'Project Pipeline'!$A$7:$A$130,0)+7,1)*(INDEX('Project Pipeline'!$B$8:$B$130,MATCH($B2189,'Project Pipeline'!$A$7:$A$130,0)+14,1)-INDEX('Project Pipeline'!$B$8:$B$130,MATCH($B2189,'Project Pipeline'!$A$7:$A$130,0)+13,1)))/INDEX('Project Pipeline'!$B$8:$B$130,MATCH($B2189,'Project Pipeline'!$A$7:$A$130,0)+14,1)</f>
        <v>0.75</v>
      </c>
      <c r="I2189" s="6">
        <f>INDEX('Project Pipeline'!$B$8:$B$130,MATCH($B2189,'Project Pipeline'!$A$7:$A$130,0)+13,1)</f>
        <v>71.513178015521419</v>
      </c>
      <c r="J2189" s="6">
        <f>INDEX('Project Pipeline'!$B$8:$B$130,MATCH($B2189,'Project Pipeline'!$A$7:$A$130,0)+14,1)</f>
        <v>96</v>
      </c>
    </row>
    <row r="2190" spans="1:10" x14ac:dyDescent="0.2">
      <c r="A2190" s="604">
        <f t="shared" ref="A2190:A2208" si="310">A2170+1</f>
        <v>109</v>
      </c>
      <c r="B2190" s="604" t="s">
        <v>15</v>
      </c>
      <c r="C2190" s="2">
        <f t="shared" ref="C2190:C2208" si="311">C2189+1</f>
        <v>2</v>
      </c>
      <c r="D2190" s="28" t="str">
        <f t="shared" si="309"/>
        <v>109-002</v>
      </c>
      <c r="E2190" s="604">
        <f t="shared" si="306"/>
        <v>65</v>
      </c>
      <c r="F2190" s="32">
        <f>INDEX('Project Pipeline'!$B$8:$B$130,MATCH($B2190,'Project Pipeline'!$A$7:$A$130,0),1)</f>
        <v>15000</v>
      </c>
      <c r="G2190" s="32">
        <f>INDEX('Project Pipeline'!$B$8:$B$130,MATCH($B2190,'Project Pipeline'!$A$7:$A$130,0)+3,1)*12</f>
        <v>6000</v>
      </c>
      <c r="H2190" s="7">
        <f>(INDEX('Project Pipeline'!$B$8:$B$130,MATCH($B2190,'Project Pipeline'!$A$7:$A$130,0)+6,1)*INDEX('Project Pipeline'!$B$8:$B$130,MATCH($B2190,'Project Pipeline'!$A$7:$A$130,0)+13,1)+INDEX('Project Pipeline'!$B$8:$B$130,MATCH($B2190,'Project Pipeline'!$A$7:$A$130,0)+7,1)*(INDEX('Project Pipeline'!$B$8:$B$130,MATCH($B2190,'Project Pipeline'!$A$7:$A$130,0)+14,1)-INDEX('Project Pipeline'!$B$8:$B$130,MATCH($B2190,'Project Pipeline'!$A$7:$A$130,0)+13,1)))/INDEX('Project Pipeline'!$B$8:$B$130,MATCH($B2190,'Project Pipeline'!$A$7:$A$130,0)+14,1)</f>
        <v>0.75</v>
      </c>
      <c r="I2190" s="6">
        <f>INDEX('Project Pipeline'!$B$8:$B$130,MATCH($B2190,'Project Pipeline'!$A$7:$A$130,0)+13,1)</f>
        <v>71.513178015521419</v>
      </c>
      <c r="J2190" s="6">
        <f>INDEX('Project Pipeline'!$B$8:$B$130,MATCH($B2190,'Project Pipeline'!$A$7:$A$130,0)+14,1)</f>
        <v>96</v>
      </c>
    </row>
    <row r="2191" spans="1:10" x14ac:dyDescent="0.2">
      <c r="A2191" s="604">
        <f t="shared" si="310"/>
        <v>109</v>
      </c>
      <c r="B2191" s="604" t="s">
        <v>15</v>
      </c>
      <c r="C2191" s="2">
        <f t="shared" si="311"/>
        <v>3</v>
      </c>
      <c r="D2191" s="28" t="str">
        <f t="shared" si="309"/>
        <v>109-003</v>
      </c>
      <c r="E2191" s="604">
        <f t="shared" si="306"/>
        <v>68</v>
      </c>
      <c r="F2191" s="32">
        <f>INDEX('Project Pipeline'!$B$8:$B$130,MATCH($B2191,'Project Pipeline'!$A$7:$A$130,0),1)</f>
        <v>15000</v>
      </c>
      <c r="G2191" s="32">
        <f>INDEX('Project Pipeline'!$B$8:$B$130,MATCH($B2191,'Project Pipeline'!$A$7:$A$130,0)+3,1)*12</f>
        <v>6000</v>
      </c>
      <c r="H2191" s="7">
        <f>(INDEX('Project Pipeline'!$B$8:$B$130,MATCH($B2191,'Project Pipeline'!$A$7:$A$130,0)+6,1)*INDEX('Project Pipeline'!$B$8:$B$130,MATCH($B2191,'Project Pipeline'!$A$7:$A$130,0)+13,1)+INDEX('Project Pipeline'!$B$8:$B$130,MATCH($B2191,'Project Pipeline'!$A$7:$A$130,0)+7,1)*(INDEX('Project Pipeline'!$B$8:$B$130,MATCH($B2191,'Project Pipeline'!$A$7:$A$130,0)+14,1)-INDEX('Project Pipeline'!$B$8:$B$130,MATCH($B2191,'Project Pipeline'!$A$7:$A$130,0)+13,1)))/INDEX('Project Pipeline'!$B$8:$B$130,MATCH($B2191,'Project Pipeline'!$A$7:$A$130,0)+14,1)</f>
        <v>0.75</v>
      </c>
      <c r="I2191" s="6">
        <f>INDEX('Project Pipeline'!$B$8:$B$130,MATCH($B2191,'Project Pipeline'!$A$7:$A$130,0)+13,1)</f>
        <v>71.513178015521419</v>
      </c>
      <c r="J2191" s="6">
        <f>INDEX('Project Pipeline'!$B$8:$B$130,MATCH($B2191,'Project Pipeline'!$A$7:$A$130,0)+14,1)</f>
        <v>96</v>
      </c>
    </row>
    <row r="2192" spans="1:10" x14ac:dyDescent="0.2">
      <c r="A2192" s="604">
        <f t="shared" si="310"/>
        <v>109</v>
      </c>
      <c r="B2192" s="604" t="s">
        <v>15</v>
      </c>
      <c r="C2192" s="2">
        <f t="shared" si="311"/>
        <v>4</v>
      </c>
      <c r="D2192" s="28" t="str">
        <f t="shared" si="309"/>
        <v>109-004</v>
      </c>
      <c r="E2192" s="604">
        <f t="shared" si="306"/>
        <v>70</v>
      </c>
      <c r="F2192" s="32">
        <f>INDEX('Project Pipeline'!$B$8:$B$130,MATCH($B2192,'Project Pipeline'!$A$7:$A$130,0),1)</f>
        <v>15000</v>
      </c>
      <c r="G2192" s="32">
        <f>INDEX('Project Pipeline'!$B$8:$B$130,MATCH($B2192,'Project Pipeline'!$A$7:$A$130,0)+3,1)*12</f>
        <v>6000</v>
      </c>
      <c r="H2192" s="7">
        <f>(INDEX('Project Pipeline'!$B$8:$B$130,MATCH($B2192,'Project Pipeline'!$A$7:$A$130,0)+6,1)*INDEX('Project Pipeline'!$B$8:$B$130,MATCH($B2192,'Project Pipeline'!$A$7:$A$130,0)+13,1)+INDEX('Project Pipeline'!$B$8:$B$130,MATCH($B2192,'Project Pipeline'!$A$7:$A$130,0)+7,1)*(INDEX('Project Pipeline'!$B$8:$B$130,MATCH($B2192,'Project Pipeline'!$A$7:$A$130,0)+14,1)-INDEX('Project Pipeline'!$B$8:$B$130,MATCH($B2192,'Project Pipeline'!$A$7:$A$130,0)+13,1)))/INDEX('Project Pipeline'!$B$8:$B$130,MATCH($B2192,'Project Pipeline'!$A$7:$A$130,0)+14,1)</f>
        <v>0.75</v>
      </c>
      <c r="I2192" s="6">
        <f>INDEX('Project Pipeline'!$B$8:$B$130,MATCH($B2192,'Project Pipeline'!$A$7:$A$130,0)+13,1)</f>
        <v>71.513178015521419</v>
      </c>
      <c r="J2192" s="6">
        <f>INDEX('Project Pipeline'!$B$8:$B$130,MATCH($B2192,'Project Pipeline'!$A$7:$A$130,0)+14,1)</f>
        <v>96</v>
      </c>
    </row>
    <row r="2193" spans="1:10" x14ac:dyDescent="0.2">
      <c r="A2193" s="604">
        <f t="shared" si="310"/>
        <v>109</v>
      </c>
      <c r="B2193" s="604" t="s">
        <v>463</v>
      </c>
      <c r="C2193" s="2">
        <f t="shared" si="311"/>
        <v>5</v>
      </c>
      <c r="D2193" s="28" t="str">
        <f t="shared" si="309"/>
        <v>109-005</v>
      </c>
      <c r="E2193" s="604">
        <f t="shared" si="306"/>
        <v>71</v>
      </c>
      <c r="F2193" s="32">
        <f>INDEX('Project Pipeline'!$B$8:$B$130,MATCH($B2193,'Project Pipeline'!$A$7:$A$130,0),1)</f>
        <v>20000</v>
      </c>
      <c r="G2193" s="32">
        <f>INDEX('Project Pipeline'!$B$8:$B$130,MATCH($B2193,'Project Pipeline'!$A$7:$A$130,0)+3,1)*12</f>
        <v>30000</v>
      </c>
      <c r="H2193" s="7">
        <f>(INDEX('Project Pipeline'!$B$8:$B$130,MATCH($B2193,'Project Pipeline'!$A$7:$A$130,0)+6,1)*INDEX('Project Pipeline'!$B$8:$B$130,MATCH($B2193,'Project Pipeline'!$A$7:$A$130,0)+13,1)+INDEX('Project Pipeline'!$B$8:$B$130,MATCH($B2193,'Project Pipeline'!$A$7:$A$130,0)+7,1)*(INDEX('Project Pipeline'!$B$8:$B$130,MATCH($B2193,'Project Pipeline'!$A$7:$A$130,0)+14,1)-INDEX('Project Pipeline'!$B$8:$B$130,MATCH($B2193,'Project Pipeline'!$A$7:$A$130,0)+13,1)))/INDEX('Project Pipeline'!$B$8:$B$130,MATCH($B2193,'Project Pipeline'!$A$7:$A$130,0)+14,1)</f>
        <v>0.75</v>
      </c>
      <c r="I2193" s="6">
        <f>INDEX('Project Pipeline'!$B$8:$B$130,MATCH($B2193,'Project Pipeline'!$A$7:$A$130,0)+13,1)</f>
        <v>28.691659673197091</v>
      </c>
      <c r="J2193" s="6">
        <f>INDEX('Project Pipeline'!$B$8:$B$130,MATCH($B2193,'Project Pipeline'!$A$7:$A$130,0)+14,1)</f>
        <v>60</v>
      </c>
    </row>
    <row r="2194" spans="1:10" x14ac:dyDescent="0.2">
      <c r="A2194" s="604">
        <f t="shared" si="310"/>
        <v>109</v>
      </c>
      <c r="B2194" s="604" t="s">
        <v>463</v>
      </c>
      <c r="C2194" s="2">
        <f t="shared" si="311"/>
        <v>6</v>
      </c>
      <c r="D2194" s="28" t="str">
        <f t="shared" si="309"/>
        <v>109-006</v>
      </c>
      <c r="E2194" s="604">
        <f t="shared" si="306"/>
        <v>71</v>
      </c>
      <c r="F2194" s="32">
        <f>INDEX('Project Pipeline'!$B$8:$B$130,MATCH($B2194,'Project Pipeline'!$A$7:$A$130,0),1)</f>
        <v>20000</v>
      </c>
      <c r="G2194" s="32">
        <f>INDEX('Project Pipeline'!$B$8:$B$130,MATCH($B2194,'Project Pipeline'!$A$7:$A$130,0)+3,1)*12</f>
        <v>30000</v>
      </c>
      <c r="H2194" s="7">
        <f>(INDEX('Project Pipeline'!$B$8:$B$130,MATCH($B2194,'Project Pipeline'!$A$7:$A$130,0)+6,1)*INDEX('Project Pipeline'!$B$8:$B$130,MATCH($B2194,'Project Pipeline'!$A$7:$A$130,0)+13,1)+INDEX('Project Pipeline'!$B$8:$B$130,MATCH($B2194,'Project Pipeline'!$A$7:$A$130,0)+7,1)*(INDEX('Project Pipeline'!$B$8:$B$130,MATCH($B2194,'Project Pipeline'!$A$7:$A$130,0)+14,1)-INDEX('Project Pipeline'!$B$8:$B$130,MATCH($B2194,'Project Pipeline'!$A$7:$A$130,0)+13,1)))/INDEX('Project Pipeline'!$B$8:$B$130,MATCH($B2194,'Project Pipeline'!$A$7:$A$130,0)+14,1)</f>
        <v>0.75</v>
      </c>
      <c r="I2194" s="6">
        <f>INDEX('Project Pipeline'!$B$8:$B$130,MATCH($B2194,'Project Pipeline'!$A$7:$A$130,0)+13,1)</f>
        <v>28.691659673197091</v>
      </c>
      <c r="J2194" s="6">
        <f>INDEX('Project Pipeline'!$B$8:$B$130,MATCH($B2194,'Project Pipeline'!$A$7:$A$130,0)+14,1)</f>
        <v>60</v>
      </c>
    </row>
    <row r="2195" spans="1:10" x14ac:dyDescent="0.2">
      <c r="A2195" s="604">
        <f t="shared" si="310"/>
        <v>109</v>
      </c>
      <c r="B2195" s="604" t="s">
        <v>463</v>
      </c>
      <c r="C2195" s="2">
        <f t="shared" si="311"/>
        <v>7</v>
      </c>
      <c r="D2195" s="28" t="str">
        <f t="shared" si="309"/>
        <v>109-007</v>
      </c>
      <c r="E2195" s="604">
        <f t="shared" si="306"/>
        <v>72</v>
      </c>
      <c r="F2195" s="32">
        <f>INDEX('Project Pipeline'!$B$8:$B$130,MATCH($B2195,'Project Pipeline'!$A$7:$A$130,0),1)</f>
        <v>20000</v>
      </c>
      <c r="G2195" s="32">
        <f>INDEX('Project Pipeline'!$B$8:$B$130,MATCH($B2195,'Project Pipeline'!$A$7:$A$130,0)+3,1)*12</f>
        <v>30000</v>
      </c>
      <c r="H2195" s="7">
        <f>(INDEX('Project Pipeline'!$B$8:$B$130,MATCH($B2195,'Project Pipeline'!$A$7:$A$130,0)+6,1)*INDEX('Project Pipeline'!$B$8:$B$130,MATCH($B2195,'Project Pipeline'!$A$7:$A$130,0)+13,1)+INDEX('Project Pipeline'!$B$8:$B$130,MATCH($B2195,'Project Pipeline'!$A$7:$A$130,0)+7,1)*(INDEX('Project Pipeline'!$B$8:$B$130,MATCH($B2195,'Project Pipeline'!$A$7:$A$130,0)+14,1)-INDEX('Project Pipeline'!$B$8:$B$130,MATCH($B2195,'Project Pipeline'!$A$7:$A$130,0)+13,1)))/INDEX('Project Pipeline'!$B$8:$B$130,MATCH($B2195,'Project Pipeline'!$A$7:$A$130,0)+14,1)</f>
        <v>0.75</v>
      </c>
      <c r="I2195" s="6">
        <f>INDEX('Project Pipeline'!$B$8:$B$130,MATCH($B2195,'Project Pipeline'!$A$7:$A$130,0)+13,1)</f>
        <v>28.691659673197091</v>
      </c>
      <c r="J2195" s="6">
        <f>INDEX('Project Pipeline'!$B$8:$B$130,MATCH($B2195,'Project Pipeline'!$A$7:$A$130,0)+14,1)</f>
        <v>60</v>
      </c>
    </row>
    <row r="2196" spans="1:10" x14ac:dyDescent="0.2">
      <c r="A2196" s="604">
        <f t="shared" si="310"/>
        <v>109</v>
      </c>
      <c r="B2196" s="604" t="s">
        <v>463</v>
      </c>
      <c r="C2196" s="2">
        <f t="shared" si="311"/>
        <v>8</v>
      </c>
      <c r="D2196" s="28" t="str">
        <f t="shared" si="309"/>
        <v>109-008</v>
      </c>
      <c r="E2196" s="604">
        <f t="shared" si="306"/>
        <v>72</v>
      </c>
      <c r="F2196" s="32">
        <f>INDEX('Project Pipeline'!$B$8:$B$130,MATCH($B2196,'Project Pipeline'!$A$7:$A$130,0),1)</f>
        <v>20000</v>
      </c>
      <c r="G2196" s="32">
        <f>INDEX('Project Pipeline'!$B$8:$B$130,MATCH($B2196,'Project Pipeline'!$A$7:$A$130,0)+3,1)*12</f>
        <v>30000</v>
      </c>
      <c r="H2196" s="7">
        <f>(INDEX('Project Pipeline'!$B$8:$B$130,MATCH($B2196,'Project Pipeline'!$A$7:$A$130,0)+6,1)*INDEX('Project Pipeline'!$B$8:$B$130,MATCH($B2196,'Project Pipeline'!$A$7:$A$130,0)+13,1)+INDEX('Project Pipeline'!$B$8:$B$130,MATCH($B2196,'Project Pipeline'!$A$7:$A$130,0)+7,1)*(INDEX('Project Pipeline'!$B$8:$B$130,MATCH($B2196,'Project Pipeline'!$A$7:$A$130,0)+14,1)-INDEX('Project Pipeline'!$B$8:$B$130,MATCH($B2196,'Project Pipeline'!$A$7:$A$130,0)+13,1)))/INDEX('Project Pipeline'!$B$8:$B$130,MATCH($B2196,'Project Pipeline'!$A$7:$A$130,0)+14,1)</f>
        <v>0.75</v>
      </c>
      <c r="I2196" s="6">
        <f>INDEX('Project Pipeline'!$B$8:$B$130,MATCH($B2196,'Project Pipeline'!$A$7:$A$130,0)+13,1)</f>
        <v>28.691659673197091</v>
      </c>
      <c r="J2196" s="6">
        <f>INDEX('Project Pipeline'!$B$8:$B$130,MATCH($B2196,'Project Pipeline'!$A$7:$A$130,0)+14,1)</f>
        <v>60</v>
      </c>
    </row>
    <row r="2197" spans="1:10" x14ac:dyDescent="0.2">
      <c r="A2197" s="604">
        <f t="shared" si="310"/>
        <v>109</v>
      </c>
      <c r="B2197" s="604" t="s">
        <v>464</v>
      </c>
      <c r="C2197" s="2">
        <f t="shared" si="311"/>
        <v>9</v>
      </c>
      <c r="D2197" s="28" t="str">
        <f t="shared" si="309"/>
        <v>109-009</v>
      </c>
      <c r="E2197" s="604">
        <f t="shared" si="306"/>
        <v>63</v>
      </c>
      <c r="F2197" s="32">
        <f>INDEX('Project Pipeline'!$B$8:$B$130,MATCH($B2197,'Project Pipeline'!$A$7:$A$130,0),1)</f>
        <v>10000</v>
      </c>
      <c r="G2197" s="32">
        <f>INDEX('Project Pipeline'!$B$8:$B$130,MATCH($B2197,'Project Pipeline'!$A$7:$A$130,0)+3,1)*12</f>
        <v>4800</v>
      </c>
      <c r="H2197" s="7">
        <f>(INDEX('Project Pipeline'!$B$8:$B$130,MATCH($B2197,'Project Pipeline'!$A$7:$A$130,0)+6,1)*INDEX('Project Pipeline'!$B$8:$B$130,MATCH($B2197,'Project Pipeline'!$A$7:$A$130,0)+13,1)+INDEX('Project Pipeline'!$B$8:$B$130,MATCH($B2197,'Project Pipeline'!$A$7:$A$130,0)+7,1)*(INDEX('Project Pipeline'!$B$8:$B$130,MATCH($B2197,'Project Pipeline'!$A$7:$A$130,0)+14,1)-INDEX('Project Pipeline'!$B$8:$B$130,MATCH($B2197,'Project Pipeline'!$A$7:$A$130,0)+13,1)))/INDEX('Project Pipeline'!$B$8:$B$130,MATCH($B2197,'Project Pipeline'!$A$7:$A$130,0)+14,1)</f>
        <v>0.75</v>
      </c>
      <c r="I2197" s="6">
        <f>INDEX('Project Pipeline'!$B$8:$B$130,MATCH($B2197,'Project Pipeline'!$A$7:$A$130,0)+13,1)</f>
        <v>57.680135957776329</v>
      </c>
      <c r="J2197" s="6">
        <f>INDEX('Project Pipeline'!$B$8:$B$130,MATCH($B2197,'Project Pipeline'!$A$7:$A$130,0)+14,1)</f>
        <v>60</v>
      </c>
    </row>
    <row r="2198" spans="1:10" x14ac:dyDescent="0.2">
      <c r="A2198" s="604">
        <f t="shared" si="310"/>
        <v>109</v>
      </c>
      <c r="B2198" s="604" t="s">
        <v>464</v>
      </c>
      <c r="C2198" s="2">
        <f t="shared" si="311"/>
        <v>10</v>
      </c>
      <c r="D2198" s="28" t="str">
        <f t="shared" si="309"/>
        <v>109-010</v>
      </c>
      <c r="E2198" s="604">
        <f t="shared" si="306"/>
        <v>66</v>
      </c>
      <c r="F2198" s="32">
        <f>INDEX('Project Pipeline'!$B$8:$B$130,MATCH($B2198,'Project Pipeline'!$A$7:$A$130,0),1)</f>
        <v>10000</v>
      </c>
      <c r="G2198" s="32">
        <f>INDEX('Project Pipeline'!$B$8:$B$130,MATCH($B2198,'Project Pipeline'!$A$7:$A$130,0)+3,1)*12</f>
        <v>4800</v>
      </c>
      <c r="H2198" s="7">
        <f>(INDEX('Project Pipeline'!$B$8:$B$130,MATCH($B2198,'Project Pipeline'!$A$7:$A$130,0)+6,1)*INDEX('Project Pipeline'!$B$8:$B$130,MATCH($B2198,'Project Pipeline'!$A$7:$A$130,0)+13,1)+INDEX('Project Pipeline'!$B$8:$B$130,MATCH($B2198,'Project Pipeline'!$A$7:$A$130,0)+7,1)*(INDEX('Project Pipeline'!$B$8:$B$130,MATCH($B2198,'Project Pipeline'!$A$7:$A$130,0)+14,1)-INDEX('Project Pipeline'!$B$8:$B$130,MATCH($B2198,'Project Pipeline'!$A$7:$A$130,0)+13,1)))/INDEX('Project Pipeline'!$B$8:$B$130,MATCH($B2198,'Project Pipeline'!$A$7:$A$130,0)+14,1)</f>
        <v>0.75</v>
      </c>
      <c r="I2198" s="6">
        <f>INDEX('Project Pipeline'!$B$8:$B$130,MATCH($B2198,'Project Pipeline'!$A$7:$A$130,0)+13,1)</f>
        <v>57.680135957776329</v>
      </c>
      <c r="J2198" s="6">
        <f>INDEX('Project Pipeline'!$B$8:$B$130,MATCH($B2198,'Project Pipeline'!$A$7:$A$130,0)+14,1)</f>
        <v>60</v>
      </c>
    </row>
    <row r="2199" spans="1:10" x14ac:dyDescent="0.2">
      <c r="A2199" s="604">
        <f t="shared" si="310"/>
        <v>109</v>
      </c>
      <c r="B2199" s="604" t="s">
        <v>464</v>
      </c>
      <c r="C2199" s="2">
        <f t="shared" si="311"/>
        <v>11</v>
      </c>
      <c r="D2199" s="28" t="str">
        <f t="shared" si="309"/>
        <v>109-011</v>
      </c>
      <c r="E2199" s="604">
        <f t="shared" si="306"/>
        <v>69</v>
      </c>
      <c r="F2199" s="32">
        <f>INDEX('Project Pipeline'!$B$8:$B$130,MATCH($B2199,'Project Pipeline'!$A$7:$A$130,0),1)</f>
        <v>10000</v>
      </c>
      <c r="G2199" s="32">
        <f>INDEX('Project Pipeline'!$B$8:$B$130,MATCH($B2199,'Project Pipeline'!$A$7:$A$130,0)+3,1)*12</f>
        <v>4800</v>
      </c>
      <c r="H2199" s="7">
        <f>(INDEX('Project Pipeline'!$B$8:$B$130,MATCH($B2199,'Project Pipeline'!$A$7:$A$130,0)+6,1)*INDEX('Project Pipeline'!$B$8:$B$130,MATCH($B2199,'Project Pipeline'!$A$7:$A$130,0)+13,1)+INDEX('Project Pipeline'!$B$8:$B$130,MATCH($B2199,'Project Pipeline'!$A$7:$A$130,0)+7,1)*(INDEX('Project Pipeline'!$B$8:$B$130,MATCH($B2199,'Project Pipeline'!$A$7:$A$130,0)+14,1)-INDEX('Project Pipeline'!$B$8:$B$130,MATCH($B2199,'Project Pipeline'!$A$7:$A$130,0)+13,1)))/INDEX('Project Pipeline'!$B$8:$B$130,MATCH($B2199,'Project Pipeline'!$A$7:$A$130,0)+14,1)</f>
        <v>0.75</v>
      </c>
      <c r="I2199" s="6">
        <f>INDEX('Project Pipeline'!$B$8:$B$130,MATCH($B2199,'Project Pipeline'!$A$7:$A$130,0)+13,1)</f>
        <v>57.680135957776329</v>
      </c>
      <c r="J2199" s="6">
        <f>INDEX('Project Pipeline'!$B$8:$B$130,MATCH($B2199,'Project Pipeline'!$A$7:$A$130,0)+14,1)</f>
        <v>60</v>
      </c>
    </row>
    <row r="2200" spans="1:10" x14ac:dyDescent="0.2">
      <c r="A2200" s="604">
        <f t="shared" si="310"/>
        <v>109</v>
      </c>
      <c r="B2200" s="604" t="s">
        <v>464</v>
      </c>
      <c r="C2200" s="2">
        <f t="shared" si="311"/>
        <v>12</v>
      </c>
      <c r="D2200" s="28" t="str">
        <f t="shared" si="309"/>
        <v>109-012</v>
      </c>
      <c r="E2200" s="604">
        <f t="shared" si="306"/>
        <v>72</v>
      </c>
      <c r="F2200" s="32">
        <f>INDEX('Project Pipeline'!$B$8:$B$130,MATCH($B2200,'Project Pipeline'!$A$7:$A$130,0),1)</f>
        <v>10000</v>
      </c>
      <c r="G2200" s="32">
        <f>INDEX('Project Pipeline'!$B$8:$B$130,MATCH($B2200,'Project Pipeline'!$A$7:$A$130,0)+3,1)*12</f>
        <v>4800</v>
      </c>
      <c r="H2200" s="7">
        <f>(INDEX('Project Pipeline'!$B$8:$B$130,MATCH($B2200,'Project Pipeline'!$A$7:$A$130,0)+6,1)*INDEX('Project Pipeline'!$B$8:$B$130,MATCH($B2200,'Project Pipeline'!$A$7:$A$130,0)+13,1)+INDEX('Project Pipeline'!$B$8:$B$130,MATCH($B2200,'Project Pipeline'!$A$7:$A$130,0)+7,1)*(INDEX('Project Pipeline'!$B$8:$B$130,MATCH($B2200,'Project Pipeline'!$A$7:$A$130,0)+14,1)-INDEX('Project Pipeline'!$B$8:$B$130,MATCH($B2200,'Project Pipeline'!$A$7:$A$130,0)+13,1)))/INDEX('Project Pipeline'!$B$8:$B$130,MATCH($B2200,'Project Pipeline'!$A$7:$A$130,0)+14,1)</f>
        <v>0.75</v>
      </c>
      <c r="I2200" s="6">
        <f>INDEX('Project Pipeline'!$B$8:$B$130,MATCH($B2200,'Project Pipeline'!$A$7:$A$130,0)+13,1)</f>
        <v>57.680135957776329</v>
      </c>
      <c r="J2200" s="6">
        <f>INDEX('Project Pipeline'!$B$8:$B$130,MATCH($B2200,'Project Pipeline'!$A$7:$A$130,0)+14,1)</f>
        <v>60</v>
      </c>
    </row>
    <row r="2201" spans="1:10" x14ac:dyDescent="0.2">
      <c r="A2201" s="604">
        <f t="shared" si="310"/>
        <v>109</v>
      </c>
      <c r="B2201" s="604" t="s">
        <v>14</v>
      </c>
      <c r="C2201" s="2">
        <f t="shared" si="311"/>
        <v>13</v>
      </c>
      <c r="D2201" s="28" t="str">
        <f t="shared" si="309"/>
        <v>109-013</v>
      </c>
      <c r="E2201" s="604">
        <f t="shared" si="306"/>
        <v>63</v>
      </c>
      <c r="F2201" s="32">
        <f>INDEX('Project Pipeline'!$B$8:$B$130,MATCH($B2201,'Project Pipeline'!$A$7:$A$130,0),1)</f>
        <v>2000</v>
      </c>
      <c r="G2201" s="32">
        <f>INDEX('Project Pipeline'!$B$8:$B$130,MATCH($B2201,'Project Pipeline'!$A$7:$A$130,0)+3,1)*12</f>
        <v>2400</v>
      </c>
      <c r="H2201" s="7">
        <f>(INDEX('Project Pipeline'!$B$8:$B$130,MATCH($B2201,'Project Pipeline'!$A$7:$A$130,0)+6,1)*INDEX('Project Pipeline'!$B$8:$B$130,MATCH($B2201,'Project Pipeline'!$A$7:$A$130,0)+13,1)+INDEX('Project Pipeline'!$B$8:$B$130,MATCH($B2201,'Project Pipeline'!$A$7:$A$130,0)+7,1)*(INDEX('Project Pipeline'!$B$8:$B$130,MATCH($B2201,'Project Pipeline'!$A$7:$A$130,0)+14,1)-INDEX('Project Pipeline'!$B$8:$B$130,MATCH($B2201,'Project Pipeline'!$A$7:$A$130,0)+13,1)))/INDEX('Project Pipeline'!$B$8:$B$130,MATCH($B2201,'Project Pipeline'!$A$7:$A$130,0)+14,1)</f>
        <v>0.75</v>
      </c>
      <c r="I2201" s="6">
        <f>INDEX('Project Pipeline'!$B$8:$B$130,MATCH($B2201,'Project Pipeline'!$A$7:$A$130,0)+13,1)</f>
        <v>21.124739598583997</v>
      </c>
      <c r="J2201" s="6">
        <f>INDEX('Project Pipeline'!$B$8:$B$130,MATCH($B2201,'Project Pipeline'!$A$7:$A$130,0)+14,1)</f>
        <v>60</v>
      </c>
    </row>
    <row r="2202" spans="1:10" x14ac:dyDescent="0.2">
      <c r="A2202" s="604">
        <f t="shared" si="310"/>
        <v>109</v>
      </c>
      <c r="B2202" s="604" t="s">
        <v>14</v>
      </c>
      <c r="C2202" s="2">
        <f t="shared" si="311"/>
        <v>14</v>
      </c>
      <c r="D2202" s="28" t="str">
        <f t="shared" si="309"/>
        <v>109-014</v>
      </c>
      <c r="E2202" s="604">
        <f t="shared" si="306"/>
        <v>65</v>
      </c>
      <c r="F2202" s="32">
        <f>INDEX('Project Pipeline'!$B$8:$B$130,MATCH($B2202,'Project Pipeline'!$A$7:$A$130,0),1)</f>
        <v>2000</v>
      </c>
      <c r="G2202" s="32">
        <f>INDEX('Project Pipeline'!$B$8:$B$130,MATCH($B2202,'Project Pipeline'!$A$7:$A$130,0)+3,1)*12</f>
        <v>2400</v>
      </c>
      <c r="H2202" s="7">
        <f>(INDEX('Project Pipeline'!$B$8:$B$130,MATCH($B2202,'Project Pipeline'!$A$7:$A$130,0)+6,1)*INDEX('Project Pipeline'!$B$8:$B$130,MATCH($B2202,'Project Pipeline'!$A$7:$A$130,0)+13,1)+INDEX('Project Pipeline'!$B$8:$B$130,MATCH($B2202,'Project Pipeline'!$A$7:$A$130,0)+7,1)*(INDEX('Project Pipeline'!$B$8:$B$130,MATCH($B2202,'Project Pipeline'!$A$7:$A$130,0)+14,1)-INDEX('Project Pipeline'!$B$8:$B$130,MATCH($B2202,'Project Pipeline'!$A$7:$A$130,0)+13,1)))/INDEX('Project Pipeline'!$B$8:$B$130,MATCH($B2202,'Project Pipeline'!$A$7:$A$130,0)+14,1)</f>
        <v>0.75</v>
      </c>
      <c r="I2202" s="6">
        <f>INDEX('Project Pipeline'!$B$8:$B$130,MATCH($B2202,'Project Pipeline'!$A$7:$A$130,0)+13,1)</f>
        <v>21.124739598583997</v>
      </c>
      <c r="J2202" s="6">
        <f>INDEX('Project Pipeline'!$B$8:$B$130,MATCH($B2202,'Project Pipeline'!$A$7:$A$130,0)+14,1)</f>
        <v>60</v>
      </c>
    </row>
    <row r="2203" spans="1:10" x14ac:dyDescent="0.2">
      <c r="A2203" s="604">
        <f t="shared" si="310"/>
        <v>109</v>
      </c>
      <c r="B2203" s="604" t="s">
        <v>14</v>
      </c>
      <c r="C2203" s="2">
        <f t="shared" si="311"/>
        <v>15</v>
      </c>
      <c r="D2203" s="28" t="str">
        <f t="shared" si="309"/>
        <v>109-015</v>
      </c>
      <c r="E2203" s="604">
        <f t="shared" si="306"/>
        <v>67</v>
      </c>
      <c r="F2203" s="32">
        <f>INDEX('Project Pipeline'!$B$8:$B$130,MATCH($B2203,'Project Pipeline'!$A$7:$A$130,0),1)</f>
        <v>2000</v>
      </c>
      <c r="G2203" s="32">
        <f>INDEX('Project Pipeline'!$B$8:$B$130,MATCH($B2203,'Project Pipeline'!$A$7:$A$130,0)+3,1)*12</f>
        <v>2400</v>
      </c>
      <c r="H2203" s="7">
        <f>(INDEX('Project Pipeline'!$B$8:$B$130,MATCH($B2203,'Project Pipeline'!$A$7:$A$130,0)+6,1)*INDEX('Project Pipeline'!$B$8:$B$130,MATCH($B2203,'Project Pipeline'!$A$7:$A$130,0)+13,1)+INDEX('Project Pipeline'!$B$8:$B$130,MATCH($B2203,'Project Pipeline'!$A$7:$A$130,0)+7,1)*(INDEX('Project Pipeline'!$B$8:$B$130,MATCH($B2203,'Project Pipeline'!$A$7:$A$130,0)+14,1)-INDEX('Project Pipeline'!$B$8:$B$130,MATCH($B2203,'Project Pipeline'!$A$7:$A$130,0)+13,1)))/INDEX('Project Pipeline'!$B$8:$B$130,MATCH($B2203,'Project Pipeline'!$A$7:$A$130,0)+14,1)</f>
        <v>0.75</v>
      </c>
      <c r="I2203" s="6">
        <f>INDEX('Project Pipeline'!$B$8:$B$130,MATCH($B2203,'Project Pipeline'!$A$7:$A$130,0)+13,1)</f>
        <v>21.124739598583997</v>
      </c>
      <c r="J2203" s="6">
        <f>INDEX('Project Pipeline'!$B$8:$B$130,MATCH($B2203,'Project Pipeline'!$A$7:$A$130,0)+14,1)</f>
        <v>60</v>
      </c>
    </row>
    <row r="2204" spans="1:10" x14ac:dyDescent="0.2">
      <c r="A2204" s="604">
        <f t="shared" si="310"/>
        <v>109</v>
      </c>
      <c r="B2204" s="604" t="s">
        <v>14</v>
      </c>
      <c r="C2204" s="2">
        <f t="shared" si="311"/>
        <v>16</v>
      </c>
      <c r="D2204" s="28" t="str">
        <f t="shared" si="309"/>
        <v>109-016</v>
      </c>
      <c r="E2204" s="604">
        <f t="shared" si="306"/>
        <v>69</v>
      </c>
      <c r="F2204" s="32">
        <f>INDEX('Project Pipeline'!$B$8:$B$130,MATCH($B2204,'Project Pipeline'!$A$7:$A$130,0),1)</f>
        <v>2000</v>
      </c>
      <c r="G2204" s="32">
        <f>INDEX('Project Pipeline'!$B$8:$B$130,MATCH($B2204,'Project Pipeline'!$A$7:$A$130,0)+3,1)*12</f>
        <v>2400</v>
      </c>
      <c r="H2204" s="7">
        <f>(INDEX('Project Pipeline'!$B$8:$B$130,MATCH($B2204,'Project Pipeline'!$A$7:$A$130,0)+6,1)*INDEX('Project Pipeline'!$B$8:$B$130,MATCH($B2204,'Project Pipeline'!$A$7:$A$130,0)+13,1)+INDEX('Project Pipeline'!$B$8:$B$130,MATCH($B2204,'Project Pipeline'!$A$7:$A$130,0)+7,1)*(INDEX('Project Pipeline'!$B$8:$B$130,MATCH($B2204,'Project Pipeline'!$A$7:$A$130,0)+14,1)-INDEX('Project Pipeline'!$B$8:$B$130,MATCH($B2204,'Project Pipeline'!$A$7:$A$130,0)+13,1)))/INDEX('Project Pipeline'!$B$8:$B$130,MATCH($B2204,'Project Pipeline'!$A$7:$A$130,0)+14,1)</f>
        <v>0.75</v>
      </c>
      <c r="I2204" s="6">
        <f>INDEX('Project Pipeline'!$B$8:$B$130,MATCH($B2204,'Project Pipeline'!$A$7:$A$130,0)+13,1)</f>
        <v>21.124739598583997</v>
      </c>
      <c r="J2204" s="6">
        <f>INDEX('Project Pipeline'!$B$8:$B$130,MATCH($B2204,'Project Pipeline'!$A$7:$A$130,0)+14,1)</f>
        <v>60</v>
      </c>
    </row>
    <row r="2205" spans="1:10" x14ac:dyDescent="0.2">
      <c r="A2205" s="604">
        <f t="shared" si="310"/>
        <v>109</v>
      </c>
      <c r="B2205" s="604" t="s">
        <v>14</v>
      </c>
      <c r="C2205" s="2">
        <f t="shared" si="311"/>
        <v>17</v>
      </c>
      <c r="D2205" s="28" t="str">
        <f t="shared" si="309"/>
        <v>109-017</v>
      </c>
      <c r="E2205" s="604">
        <f t="shared" si="306"/>
        <v>71</v>
      </c>
      <c r="F2205" s="32">
        <f>INDEX('Project Pipeline'!$B$8:$B$130,MATCH($B2205,'Project Pipeline'!$A$7:$A$130,0),1)</f>
        <v>2000</v>
      </c>
      <c r="G2205" s="32">
        <f>INDEX('Project Pipeline'!$B$8:$B$130,MATCH($B2205,'Project Pipeline'!$A$7:$A$130,0)+3,1)*12</f>
        <v>2400</v>
      </c>
      <c r="H2205" s="7">
        <f>(INDEX('Project Pipeline'!$B$8:$B$130,MATCH($B2205,'Project Pipeline'!$A$7:$A$130,0)+6,1)*INDEX('Project Pipeline'!$B$8:$B$130,MATCH($B2205,'Project Pipeline'!$A$7:$A$130,0)+13,1)+INDEX('Project Pipeline'!$B$8:$B$130,MATCH($B2205,'Project Pipeline'!$A$7:$A$130,0)+7,1)*(INDEX('Project Pipeline'!$B$8:$B$130,MATCH($B2205,'Project Pipeline'!$A$7:$A$130,0)+14,1)-INDEX('Project Pipeline'!$B$8:$B$130,MATCH($B2205,'Project Pipeline'!$A$7:$A$130,0)+13,1)))/INDEX('Project Pipeline'!$B$8:$B$130,MATCH($B2205,'Project Pipeline'!$A$7:$A$130,0)+14,1)</f>
        <v>0.75</v>
      </c>
      <c r="I2205" s="6">
        <f>INDEX('Project Pipeline'!$B$8:$B$130,MATCH($B2205,'Project Pipeline'!$A$7:$A$130,0)+13,1)</f>
        <v>21.124739598583997</v>
      </c>
      <c r="J2205" s="6">
        <f>INDEX('Project Pipeline'!$B$8:$B$130,MATCH($B2205,'Project Pipeline'!$A$7:$A$130,0)+14,1)</f>
        <v>60</v>
      </c>
    </row>
    <row r="2206" spans="1:10" x14ac:dyDescent="0.2">
      <c r="A2206" s="604">
        <f t="shared" si="310"/>
        <v>109</v>
      </c>
      <c r="B2206" s="604" t="s">
        <v>14</v>
      </c>
      <c r="C2206" s="2">
        <f t="shared" si="311"/>
        <v>18</v>
      </c>
      <c r="D2206" s="28" t="str">
        <f t="shared" si="309"/>
        <v>109-018</v>
      </c>
      <c r="E2206" s="604">
        <f t="shared" si="306"/>
        <v>73</v>
      </c>
      <c r="F2206" s="32">
        <f>INDEX('Project Pipeline'!$B$8:$B$130,MATCH($B2206,'Project Pipeline'!$A$7:$A$130,0),1)</f>
        <v>2000</v>
      </c>
      <c r="G2206" s="32">
        <f>INDEX('Project Pipeline'!$B$8:$B$130,MATCH($B2206,'Project Pipeline'!$A$7:$A$130,0)+3,1)*12</f>
        <v>2400</v>
      </c>
      <c r="H2206" s="7">
        <f>(INDEX('Project Pipeline'!$B$8:$B$130,MATCH($B2206,'Project Pipeline'!$A$7:$A$130,0)+6,1)*INDEX('Project Pipeline'!$B$8:$B$130,MATCH($B2206,'Project Pipeline'!$A$7:$A$130,0)+13,1)+INDEX('Project Pipeline'!$B$8:$B$130,MATCH($B2206,'Project Pipeline'!$A$7:$A$130,0)+7,1)*(INDEX('Project Pipeline'!$B$8:$B$130,MATCH($B2206,'Project Pipeline'!$A$7:$A$130,0)+14,1)-INDEX('Project Pipeline'!$B$8:$B$130,MATCH($B2206,'Project Pipeline'!$A$7:$A$130,0)+13,1)))/INDEX('Project Pipeline'!$B$8:$B$130,MATCH($B2206,'Project Pipeline'!$A$7:$A$130,0)+14,1)</f>
        <v>0.75</v>
      </c>
      <c r="I2206" s="6">
        <f>INDEX('Project Pipeline'!$B$8:$B$130,MATCH($B2206,'Project Pipeline'!$A$7:$A$130,0)+13,1)</f>
        <v>21.124739598583997</v>
      </c>
      <c r="J2206" s="6">
        <f>INDEX('Project Pipeline'!$B$8:$B$130,MATCH($B2206,'Project Pipeline'!$A$7:$A$130,0)+14,1)</f>
        <v>60</v>
      </c>
    </row>
    <row r="2207" spans="1:10" x14ac:dyDescent="0.2">
      <c r="A2207" s="604">
        <f t="shared" si="310"/>
        <v>109</v>
      </c>
      <c r="B2207" s="604" t="s">
        <v>41</v>
      </c>
      <c r="C2207" s="2">
        <f t="shared" si="311"/>
        <v>19</v>
      </c>
      <c r="D2207" s="28" t="str">
        <f t="shared" si="309"/>
        <v>109-019</v>
      </c>
      <c r="E2207" s="604">
        <f t="shared" si="306"/>
        <v>67</v>
      </c>
      <c r="F2207" s="32">
        <f>INDEX('Project Pipeline'!$B$8:$B$130,MATCH($B2207,'Project Pipeline'!$A$7:$A$130,0),1)</f>
        <v>25000</v>
      </c>
      <c r="G2207" s="32">
        <f>INDEX('Project Pipeline'!$B$8:$B$130,MATCH($B2207,'Project Pipeline'!$A$7:$A$130,0)+3,1)*12</f>
        <v>24000</v>
      </c>
      <c r="H2207" s="7">
        <f>(INDEX('Project Pipeline'!$B$8:$B$130,MATCH($B2207,'Project Pipeline'!$A$7:$A$130,0)+6,1)*INDEX('Project Pipeline'!$B$8:$B$130,MATCH($B2207,'Project Pipeline'!$A$7:$A$130,0)+13,1)+INDEX('Project Pipeline'!$B$8:$B$130,MATCH($B2207,'Project Pipeline'!$A$7:$A$130,0)+7,1)*(INDEX('Project Pipeline'!$B$8:$B$130,MATCH($B2207,'Project Pipeline'!$A$7:$A$130,0)+14,1)-INDEX('Project Pipeline'!$B$8:$B$130,MATCH($B2207,'Project Pipeline'!$A$7:$A$130,0)+13,1)))/INDEX('Project Pipeline'!$B$8:$B$130,MATCH($B2207,'Project Pipeline'!$A$7:$A$130,0)+14,1)</f>
        <v>0.74999999999999989</v>
      </c>
      <c r="I2207" s="6">
        <f>INDEX('Project Pipeline'!$B$8:$B$130,MATCH($B2207,'Project Pipeline'!$A$7:$A$130,0)+13,1)</f>
        <v>26.772988721793375</v>
      </c>
      <c r="J2207" s="6">
        <f>INDEX('Project Pipeline'!$B$8:$B$130,MATCH($B2207,'Project Pipeline'!$A$7:$A$130,0)+14,1)</f>
        <v>120</v>
      </c>
    </row>
    <row r="2208" spans="1:10" x14ac:dyDescent="0.2">
      <c r="A2208" s="604">
        <f t="shared" si="310"/>
        <v>109</v>
      </c>
      <c r="B2208" s="604" t="s">
        <v>41</v>
      </c>
      <c r="C2208" s="2">
        <f t="shared" si="311"/>
        <v>20</v>
      </c>
      <c r="D2208" s="28" t="str">
        <f t="shared" si="309"/>
        <v>109-020</v>
      </c>
      <c r="E2208" s="604">
        <f t="shared" si="306"/>
        <v>73</v>
      </c>
      <c r="F2208" s="32">
        <f>INDEX('Project Pipeline'!$B$8:$B$130,MATCH($B2208,'Project Pipeline'!$A$7:$A$130,0),1)</f>
        <v>25000</v>
      </c>
      <c r="G2208" s="32">
        <f>INDEX('Project Pipeline'!$B$8:$B$130,MATCH($B2208,'Project Pipeline'!$A$7:$A$130,0)+3,1)*12</f>
        <v>24000</v>
      </c>
      <c r="H2208" s="7">
        <f>(INDEX('Project Pipeline'!$B$8:$B$130,MATCH($B2208,'Project Pipeline'!$A$7:$A$130,0)+6,1)*INDEX('Project Pipeline'!$B$8:$B$130,MATCH($B2208,'Project Pipeline'!$A$7:$A$130,0)+13,1)+INDEX('Project Pipeline'!$B$8:$B$130,MATCH($B2208,'Project Pipeline'!$A$7:$A$130,0)+7,1)*(INDEX('Project Pipeline'!$B$8:$B$130,MATCH($B2208,'Project Pipeline'!$A$7:$A$130,0)+14,1)-INDEX('Project Pipeline'!$B$8:$B$130,MATCH($B2208,'Project Pipeline'!$A$7:$A$130,0)+13,1)))/INDEX('Project Pipeline'!$B$8:$B$130,MATCH($B2208,'Project Pipeline'!$A$7:$A$130,0)+14,1)</f>
        <v>0.74999999999999989</v>
      </c>
      <c r="I2208" s="6">
        <f>INDEX('Project Pipeline'!$B$8:$B$130,MATCH($B2208,'Project Pipeline'!$A$7:$A$130,0)+13,1)</f>
        <v>26.772988721793375</v>
      </c>
      <c r="J2208" s="6">
        <f>INDEX('Project Pipeline'!$B$8:$B$130,MATCH($B2208,'Project Pipeline'!$A$7:$A$130,0)+14,1)</f>
        <v>120</v>
      </c>
    </row>
    <row r="2209" spans="1:10" x14ac:dyDescent="0.2">
      <c r="A2209" s="604">
        <f>A2189+1</f>
        <v>110</v>
      </c>
      <c r="B2209" s="604" t="s">
        <v>15</v>
      </c>
      <c r="C2209" s="2">
        <v>1</v>
      </c>
      <c r="D2209" s="28" t="str">
        <f t="shared" si="309"/>
        <v>110-001</v>
      </c>
      <c r="E2209" s="604">
        <f t="shared" si="306"/>
        <v>62</v>
      </c>
      <c r="F2209" s="32">
        <f>INDEX('Project Pipeline'!$B$8:$B$130,MATCH($B2209,'Project Pipeline'!$A$7:$A$130,0),1)</f>
        <v>15000</v>
      </c>
      <c r="G2209" s="32">
        <f>INDEX('Project Pipeline'!$B$8:$B$130,MATCH($B2209,'Project Pipeline'!$A$7:$A$130,0)+3,1)*12</f>
        <v>6000</v>
      </c>
      <c r="H2209" s="7">
        <f>(INDEX('Project Pipeline'!$B$8:$B$130,MATCH($B2209,'Project Pipeline'!$A$7:$A$130,0)+6,1)*INDEX('Project Pipeline'!$B$8:$B$130,MATCH($B2209,'Project Pipeline'!$A$7:$A$130,0)+13,1)+INDEX('Project Pipeline'!$B$8:$B$130,MATCH($B2209,'Project Pipeline'!$A$7:$A$130,0)+7,1)*(INDEX('Project Pipeline'!$B$8:$B$130,MATCH($B2209,'Project Pipeline'!$A$7:$A$130,0)+14,1)-INDEX('Project Pipeline'!$B$8:$B$130,MATCH($B2209,'Project Pipeline'!$A$7:$A$130,0)+13,1)))/INDEX('Project Pipeline'!$B$8:$B$130,MATCH($B2209,'Project Pipeline'!$A$7:$A$130,0)+14,1)</f>
        <v>0.75</v>
      </c>
      <c r="I2209" s="6">
        <f>INDEX('Project Pipeline'!$B$8:$B$130,MATCH($B2209,'Project Pipeline'!$A$7:$A$130,0)+13,1)</f>
        <v>71.513178015521419</v>
      </c>
      <c r="J2209" s="6">
        <f>INDEX('Project Pipeline'!$B$8:$B$130,MATCH($B2209,'Project Pipeline'!$A$7:$A$130,0)+14,1)</f>
        <v>96</v>
      </c>
    </row>
    <row r="2210" spans="1:10" x14ac:dyDescent="0.2">
      <c r="A2210" s="604">
        <f t="shared" ref="A2210:A2228" si="312">A2190+1</f>
        <v>110</v>
      </c>
      <c r="B2210" s="604" t="s">
        <v>15</v>
      </c>
      <c r="C2210" s="2">
        <f t="shared" ref="C2210:C2228" si="313">C2209+1</f>
        <v>2</v>
      </c>
      <c r="D2210" s="28" t="str">
        <f t="shared" si="309"/>
        <v>110-002</v>
      </c>
      <c r="E2210" s="604">
        <f t="shared" si="306"/>
        <v>66</v>
      </c>
      <c r="F2210" s="32">
        <f>INDEX('Project Pipeline'!$B$8:$B$130,MATCH($B2210,'Project Pipeline'!$A$7:$A$130,0),1)</f>
        <v>15000</v>
      </c>
      <c r="G2210" s="32">
        <f>INDEX('Project Pipeline'!$B$8:$B$130,MATCH($B2210,'Project Pipeline'!$A$7:$A$130,0)+3,1)*12</f>
        <v>6000</v>
      </c>
      <c r="H2210" s="7">
        <f>(INDEX('Project Pipeline'!$B$8:$B$130,MATCH($B2210,'Project Pipeline'!$A$7:$A$130,0)+6,1)*INDEX('Project Pipeline'!$B$8:$B$130,MATCH($B2210,'Project Pipeline'!$A$7:$A$130,0)+13,1)+INDEX('Project Pipeline'!$B$8:$B$130,MATCH($B2210,'Project Pipeline'!$A$7:$A$130,0)+7,1)*(INDEX('Project Pipeline'!$B$8:$B$130,MATCH($B2210,'Project Pipeline'!$A$7:$A$130,0)+14,1)-INDEX('Project Pipeline'!$B$8:$B$130,MATCH($B2210,'Project Pipeline'!$A$7:$A$130,0)+13,1)))/INDEX('Project Pipeline'!$B$8:$B$130,MATCH($B2210,'Project Pipeline'!$A$7:$A$130,0)+14,1)</f>
        <v>0.75</v>
      </c>
      <c r="I2210" s="6">
        <f>INDEX('Project Pipeline'!$B$8:$B$130,MATCH($B2210,'Project Pipeline'!$A$7:$A$130,0)+13,1)</f>
        <v>71.513178015521419</v>
      </c>
      <c r="J2210" s="6">
        <f>INDEX('Project Pipeline'!$B$8:$B$130,MATCH($B2210,'Project Pipeline'!$A$7:$A$130,0)+14,1)</f>
        <v>96</v>
      </c>
    </row>
    <row r="2211" spans="1:10" x14ac:dyDescent="0.2">
      <c r="A2211" s="604">
        <f t="shared" si="312"/>
        <v>110</v>
      </c>
      <c r="B2211" s="604" t="s">
        <v>15</v>
      </c>
      <c r="C2211" s="2">
        <f t="shared" si="313"/>
        <v>3</v>
      </c>
      <c r="D2211" s="28" t="str">
        <f t="shared" si="309"/>
        <v>110-003</v>
      </c>
      <c r="E2211" s="604">
        <f t="shared" si="306"/>
        <v>69</v>
      </c>
      <c r="F2211" s="32">
        <f>INDEX('Project Pipeline'!$B$8:$B$130,MATCH($B2211,'Project Pipeline'!$A$7:$A$130,0),1)</f>
        <v>15000</v>
      </c>
      <c r="G2211" s="32">
        <f>INDEX('Project Pipeline'!$B$8:$B$130,MATCH($B2211,'Project Pipeline'!$A$7:$A$130,0)+3,1)*12</f>
        <v>6000</v>
      </c>
      <c r="H2211" s="7">
        <f>(INDEX('Project Pipeline'!$B$8:$B$130,MATCH($B2211,'Project Pipeline'!$A$7:$A$130,0)+6,1)*INDEX('Project Pipeline'!$B$8:$B$130,MATCH($B2211,'Project Pipeline'!$A$7:$A$130,0)+13,1)+INDEX('Project Pipeline'!$B$8:$B$130,MATCH($B2211,'Project Pipeline'!$A$7:$A$130,0)+7,1)*(INDEX('Project Pipeline'!$B$8:$B$130,MATCH($B2211,'Project Pipeline'!$A$7:$A$130,0)+14,1)-INDEX('Project Pipeline'!$B$8:$B$130,MATCH($B2211,'Project Pipeline'!$A$7:$A$130,0)+13,1)))/INDEX('Project Pipeline'!$B$8:$B$130,MATCH($B2211,'Project Pipeline'!$A$7:$A$130,0)+14,1)</f>
        <v>0.75</v>
      </c>
      <c r="I2211" s="6">
        <f>INDEX('Project Pipeline'!$B$8:$B$130,MATCH($B2211,'Project Pipeline'!$A$7:$A$130,0)+13,1)</f>
        <v>71.513178015521419</v>
      </c>
      <c r="J2211" s="6">
        <f>INDEX('Project Pipeline'!$B$8:$B$130,MATCH($B2211,'Project Pipeline'!$A$7:$A$130,0)+14,1)</f>
        <v>96</v>
      </c>
    </row>
    <row r="2212" spans="1:10" x14ac:dyDescent="0.2">
      <c r="A2212" s="604">
        <f t="shared" si="312"/>
        <v>110</v>
      </c>
      <c r="B2212" s="604" t="s">
        <v>15</v>
      </c>
      <c r="C2212" s="2">
        <f t="shared" si="313"/>
        <v>4</v>
      </c>
      <c r="D2212" s="28" t="str">
        <f t="shared" si="309"/>
        <v>110-004</v>
      </c>
      <c r="E2212" s="604">
        <f t="shared" si="306"/>
        <v>71</v>
      </c>
      <c r="F2212" s="32">
        <f>INDEX('Project Pipeline'!$B$8:$B$130,MATCH($B2212,'Project Pipeline'!$A$7:$A$130,0),1)</f>
        <v>15000</v>
      </c>
      <c r="G2212" s="32">
        <f>INDEX('Project Pipeline'!$B$8:$B$130,MATCH($B2212,'Project Pipeline'!$A$7:$A$130,0)+3,1)*12</f>
        <v>6000</v>
      </c>
      <c r="H2212" s="7">
        <f>(INDEX('Project Pipeline'!$B$8:$B$130,MATCH($B2212,'Project Pipeline'!$A$7:$A$130,0)+6,1)*INDEX('Project Pipeline'!$B$8:$B$130,MATCH($B2212,'Project Pipeline'!$A$7:$A$130,0)+13,1)+INDEX('Project Pipeline'!$B$8:$B$130,MATCH($B2212,'Project Pipeline'!$A$7:$A$130,0)+7,1)*(INDEX('Project Pipeline'!$B$8:$B$130,MATCH($B2212,'Project Pipeline'!$A$7:$A$130,0)+14,1)-INDEX('Project Pipeline'!$B$8:$B$130,MATCH($B2212,'Project Pipeline'!$A$7:$A$130,0)+13,1)))/INDEX('Project Pipeline'!$B$8:$B$130,MATCH($B2212,'Project Pipeline'!$A$7:$A$130,0)+14,1)</f>
        <v>0.75</v>
      </c>
      <c r="I2212" s="6">
        <f>INDEX('Project Pipeline'!$B$8:$B$130,MATCH($B2212,'Project Pipeline'!$A$7:$A$130,0)+13,1)</f>
        <v>71.513178015521419</v>
      </c>
      <c r="J2212" s="6">
        <f>INDEX('Project Pipeline'!$B$8:$B$130,MATCH($B2212,'Project Pipeline'!$A$7:$A$130,0)+14,1)</f>
        <v>96</v>
      </c>
    </row>
    <row r="2213" spans="1:10" x14ac:dyDescent="0.2">
      <c r="A2213" s="604">
        <f t="shared" si="312"/>
        <v>110</v>
      </c>
      <c r="B2213" s="604" t="s">
        <v>463</v>
      </c>
      <c r="C2213" s="2">
        <f t="shared" si="313"/>
        <v>5</v>
      </c>
      <c r="D2213" s="28" t="str">
        <f t="shared" si="309"/>
        <v>110-005</v>
      </c>
      <c r="E2213" s="604">
        <f t="shared" si="306"/>
        <v>72</v>
      </c>
      <c r="F2213" s="32">
        <f>INDEX('Project Pipeline'!$B$8:$B$130,MATCH($B2213,'Project Pipeline'!$A$7:$A$130,0),1)</f>
        <v>20000</v>
      </c>
      <c r="G2213" s="32">
        <f>INDEX('Project Pipeline'!$B$8:$B$130,MATCH($B2213,'Project Pipeline'!$A$7:$A$130,0)+3,1)*12</f>
        <v>30000</v>
      </c>
      <c r="H2213" s="7">
        <f>(INDEX('Project Pipeline'!$B$8:$B$130,MATCH($B2213,'Project Pipeline'!$A$7:$A$130,0)+6,1)*INDEX('Project Pipeline'!$B$8:$B$130,MATCH($B2213,'Project Pipeline'!$A$7:$A$130,0)+13,1)+INDEX('Project Pipeline'!$B$8:$B$130,MATCH($B2213,'Project Pipeline'!$A$7:$A$130,0)+7,1)*(INDEX('Project Pipeline'!$B$8:$B$130,MATCH($B2213,'Project Pipeline'!$A$7:$A$130,0)+14,1)-INDEX('Project Pipeline'!$B$8:$B$130,MATCH($B2213,'Project Pipeline'!$A$7:$A$130,0)+13,1)))/INDEX('Project Pipeline'!$B$8:$B$130,MATCH($B2213,'Project Pipeline'!$A$7:$A$130,0)+14,1)</f>
        <v>0.75</v>
      </c>
      <c r="I2213" s="6">
        <f>INDEX('Project Pipeline'!$B$8:$B$130,MATCH($B2213,'Project Pipeline'!$A$7:$A$130,0)+13,1)</f>
        <v>28.691659673197091</v>
      </c>
      <c r="J2213" s="6">
        <f>INDEX('Project Pipeline'!$B$8:$B$130,MATCH($B2213,'Project Pipeline'!$A$7:$A$130,0)+14,1)</f>
        <v>60</v>
      </c>
    </row>
    <row r="2214" spans="1:10" x14ac:dyDescent="0.2">
      <c r="A2214" s="604">
        <f t="shared" si="312"/>
        <v>110</v>
      </c>
      <c r="B2214" s="604" t="s">
        <v>463</v>
      </c>
      <c r="C2214" s="2">
        <f t="shared" si="313"/>
        <v>6</v>
      </c>
      <c r="D2214" s="28" t="str">
        <f t="shared" si="309"/>
        <v>110-006</v>
      </c>
      <c r="E2214" s="604">
        <f t="shared" si="306"/>
        <v>72</v>
      </c>
      <c r="F2214" s="32">
        <f>INDEX('Project Pipeline'!$B$8:$B$130,MATCH($B2214,'Project Pipeline'!$A$7:$A$130,0),1)</f>
        <v>20000</v>
      </c>
      <c r="G2214" s="32">
        <f>INDEX('Project Pipeline'!$B$8:$B$130,MATCH($B2214,'Project Pipeline'!$A$7:$A$130,0)+3,1)*12</f>
        <v>30000</v>
      </c>
      <c r="H2214" s="7">
        <f>(INDEX('Project Pipeline'!$B$8:$B$130,MATCH($B2214,'Project Pipeline'!$A$7:$A$130,0)+6,1)*INDEX('Project Pipeline'!$B$8:$B$130,MATCH($B2214,'Project Pipeline'!$A$7:$A$130,0)+13,1)+INDEX('Project Pipeline'!$B$8:$B$130,MATCH($B2214,'Project Pipeline'!$A$7:$A$130,0)+7,1)*(INDEX('Project Pipeline'!$B$8:$B$130,MATCH($B2214,'Project Pipeline'!$A$7:$A$130,0)+14,1)-INDEX('Project Pipeline'!$B$8:$B$130,MATCH($B2214,'Project Pipeline'!$A$7:$A$130,0)+13,1)))/INDEX('Project Pipeline'!$B$8:$B$130,MATCH($B2214,'Project Pipeline'!$A$7:$A$130,0)+14,1)</f>
        <v>0.75</v>
      </c>
      <c r="I2214" s="6">
        <f>INDEX('Project Pipeline'!$B$8:$B$130,MATCH($B2214,'Project Pipeline'!$A$7:$A$130,0)+13,1)</f>
        <v>28.691659673197091</v>
      </c>
      <c r="J2214" s="6">
        <f>INDEX('Project Pipeline'!$B$8:$B$130,MATCH($B2214,'Project Pipeline'!$A$7:$A$130,0)+14,1)</f>
        <v>60</v>
      </c>
    </row>
    <row r="2215" spans="1:10" x14ac:dyDescent="0.2">
      <c r="A2215" s="604">
        <f t="shared" si="312"/>
        <v>110</v>
      </c>
      <c r="B2215" s="604" t="s">
        <v>463</v>
      </c>
      <c r="C2215" s="2">
        <f t="shared" si="313"/>
        <v>7</v>
      </c>
      <c r="D2215" s="28" t="str">
        <f t="shared" si="309"/>
        <v>110-007</v>
      </c>
      <c r="E2215" s="604">
        <f t="shared" si="306"/>
        <v>73</v>
      </c>
      <c r="F2215" s="32">
        <f>INDEX('Project Pipeline'!$B$8:$B$130,MATCH($B2215,'Project Pipeline'!$A$7:$A$130,0),1)</f>
        <v>20000</v>
      </c>
      <c r="G2215" s="32">
        <f>INDEX('Project Pipeline'!$B$8:$B$130,MATCH($B2215,'Project Pipeline'!$A$7:$A$130,0)+3,1)*12</f>
        <v>30000</v>
      </c>
      <c r="H2215" s="7">
        <f>(INDEX('Project Pipeline'!$B$8:$B$130,MATCH($B2215,'Project Pipeline'!$A$7:$A$130,0)+6,1)*INDEX('Project Pipeline'!$B$8:$B$130,MATCH($B2215,'Project Pipeline'!$A$7:$A$130,0)+13,1)+INDEX('Project Pipeline'!$B$8:$B$130,MATCH($B2215,'Project Pipeline'!$A$7:$A$130,0)+7,1)*(INDEX('Project Pipeline'!$B$8:$B$130,MATCH($B2215,'Project Pipeline'!$A$7:$A$130,0)+14,1)-INDEX('Project Pipeline'!$B$8:$B$130,MATCH($B2215,'Project Pipeline'!$A$7:$A$130,0)+13,1)))/INDEX('Project Pipeline'!$B$8:$B$130,MATCH($B2215,'Project Pipeline'!$A$7:$A$130,0)+14,1)</f>
        <v>0.75</v>
      </c>
      <c r="I2215" s="6">
        <f>INDEX('Project Pipeline'!$B$8:$B$130,MATCH($B2215,'Project Pipeline'!$A$7:$A$130,0)+13,1)</f>
        <v>28.691659673197091</v>
      </c>
      <c r="J2215" s="6">
        <f>INDEX('Project Pipeline'!$B$8:$B$130,MATCH($B2215,'Project Pipeline'!$A$7:$A$130,0)+14,1)</f>
        <v>60</v>
      </c>
    </row>
    <row r="2216" spans="1:10" x14ac:dyDescent="0.2">
      <c r="A2216" s="604">
        <f t="shared" si="312"/>
        <v>110</v>
      </c>
      <c r="B2216" s="604" t="s">
        <v>463</v>
      </c>
      <c r="C2216" s="2">
        <f t="shared" si="313"/>
        <v>8</v>
      </c>
      <c r="D2216" s="28" t="str">
        <f t="shared" si="309"/>
        <v>110-008</v>
      </c>
      <c r="E2216" s="604">
        <f t="shared" si="306"/>
        <v>73</v>
      </c>
      <c r="F2216" s="32">
        <f>INDEX('Project Pipeline'!$B$8:$B$130,MATCH($B2216,'Project Pipeline'!$A$7:$A$130,0),1)</f>
        <v>20000</v>
      </c>
      <c r="G2216" s="32">
        <f>INDEX('Project Pipeline'!$B$8:$B$130,MATCH($B2216,'Project Pipeline'!$A$7:$A$130,0)+3,1)*12</f>
        <v>30000</v>
      </c>
      <c r="H2216" s="7">
        <f>(INDEX('Project Pipeline'!$B$8:$B$130,MATCH($B2216,'Project Pipeline'!$A$7:$A$130,0)+6,1)*INDEX('Project Pipeline'!$B$8:$B$130,MATCH($B2216,'Project Pipeline'!$A$7:$A$130,0)+13,1)+INDEX('Project Pipeline'!$B$8:$B$130,MATCH($B2216,'Project Pipeline'!$A$7:$A$130,0)+7,1)*(INDEX('Project Pipeline'!$B$8:$B$130,MATCH($B2216,'Project Pipeline'!$A$7:$A$130,0)+14,1)-INDEX('Project Pipeline'!$B$8:$B$130,MATCH($B2216,'Project Pipeline'!$A$7:$A$130,0)+13,1)))/INDEX('Project Pipeline'!$B$8:$B$130,MATCH($B2216,'Project Pipeline'!$A$7:$A$130,0)+14,1)</f>
        <v>0.75</v>
      </c>
      <c r="I2216" s="6">
        <f>INDEX('Project Pipeline'!$B$8:$B$130,MATCH($B2216,'Project Pipeline'!$A$7:$A$130,0)+13,1)</f>
        <v>28.691659673197091</v>
      </c>
      <c r="J2216" s="6">
        <f>INDEX('Project Pipeline'!$B$8:$B$130,MATCH($B2216,'Project Pipeline'!$A$7:$A$130,0)+14,1)</f>
        <v>60</v>
      </c>
    </row>
    <row r="2217" spans="1:10" x14ac:dyDescent="0.2">
      <c r="A2217" s="604">
        <f t="shared" si="312"/>
        <v>110</v>
      </c>
      <c r="B2217" s="604" t="s">
        <v>464</v>
      </c>
      <c r="C2217" s="2">
        <f t="shared" si="313"/>
        <v>9</v>
      </c>
      <c r="D2217" s="28" t="str">
        <f t="shared" si="309"/>
        <v>110-009</v>
      </c>
      <c r="E2217" s="604">
        <f t="shared" si="306"/>
        <v>64</v>
      </c>
      <c r="F2217" s="32">
        <f>INDEX('Project Pipeline'!$B$8:$B$130,MATCH($B2217,'Project Pipeline'!$A$7:$A$130,0),1)</f>
        <v>10000</v>
      </c>
      <c r="G2217" s="32">
        <f>INDEX('Project Pipeline'!$B$8:$B$130,MATCH($B2217,'Project Pipeline'!$A$7:$A$130,0)+3,1)*12</f>
        <v>4800</v>
      </c>
      <c r="H2217" s="7">
        <f>(INDEX('Project Pipeline'!$B$8:$B$130,MATCH($B2217,'Project Pipeline'!$A$7:$A$130,0)+6,1)*INDEX('Project Pipeline'!$B$8:$B$130,MATCH($B2217,'Project Pipeline'!$A$7:$A$130,0)+13,1)+INDEX('Project Pipeline'!$B$8:$B$130,MATCH($B2217,'Project Pipeline'!$A$7:$A$130,0)+7,1)*(INDEX('Project Pipeline'!$B$8:$B$130,MATCH($B2217,'Project Pipeline'!$A$7:$A$130,0)+14,1)-INDEX('Project Pipeline'!$B$8:$B$130,MATCH($B2217,'Project Pipeline'!$A$7:$A$130,0)+13,1)))/INDEX('Project Pipeline'!$B$8:$B$130,MATCH($B2217,'Project Pipeline'!$A$7:$A$130,0)+14,1)</f>
        <v>0.75</v>
      </c>
      <c r="I2217" s="6">
        <f>INDEX('Project Pipeline'!$B$8:$B$130,MATCH($B2217,'Project Pipeline'!$A$7:$A$130,0)+13,1)</f>
        <v>57.680135957776329</v>
      </c>
      <c r="J2217" s="6">
        <f>INDEX('Project Pipeline'!$B$8:$B$130,MATCH($B2217,'Project Pipeline'!$A$7:$A$130,0)+14,1)</f>
        <v>60</v>
      </c>
    </row>
    <row r="2218" spans="1:10" x14ac:dyDescent="0.2">
      <c r="A2218" s="604">
        <f t="shared" si="312"/>
        <v>110</v>
      </c>
      <c r="B2218" s="604" t="s">
        <v>464</v>
      </c>
      <c r="C2218" s="2">
        <f t="shared" si="313"/>
        <v>10</v>
      </c>
      <c r="D2218" s="28" t="str">
        <f t="shared" si="309"/>
        <v>110-010</v>
      </c>
      <c r="E2218" s="604">
        <f t="shared" si="306"/>
        <v>67</v>
      </c>
      <c r="F2218" s="32">
        <f>INDEX('Project Pipeline'!$B$8:$B$130,MATCH($B2218,'Project Pipeline'!$A$7:$A$130,0),1)</f>
        <v>10000</v>
      </c>
      <c r="G2218" s="32">
        <f>INDEX('Project Pipeline'!$B$8:$B$130,MATCH($B2218,'Project Pipeline'!$A$7:$A$130,0)+3,1)*12</f>
        <v>4800</v>
      </c>
      <c r="H2218" s="7">
        <f>(INDEX('Project Pipeline'!$B$8:$B$130,MATCH($B2218,'Project Pipeline'!$A$7:$A$130,0)+6,1)*INDEX('Project Pipeline'!$B$8:$B$130,MATCH($B2218,'Project Pipeline'!$A$7:$A$130,0)+13,1)+INDEX('Project Pipeline'!$B$8:$B$130,MATCH($B2218,'Project Pipeline'!$A$7:$A$130,0)+7,1)*(INDEX('Project Pipeline'!$B$8:$B$130,MATCH($B2218,'Project Pipeline'!$A$7:$A$130,0)+14,1)-INDEX('Project Pipeline'!$B$8:$B$130,MATCH($B2218,'Project Pipeline'!$A$7:$A$130,0)+13,1)))/INDEX('Project Pipeline'!$B$8:$B$130,MATCH($B2218,'Project Pipeline'!$A$7:$A$130,0)+14,1)</f>
        <v>0.75</v>
      </c>
      <c r="I2218" s="6">
        <f>INDEX('Project Pipeline'!$B$8:$B$130,MATCH($B2218,'Project Pipeline'!$A$7:$A$130,0)+13,1)</f>
        <v>57.680135957776329</v>
      </c>
      <c r="J2218" s="6">
        <f>INDEX('Project Pipeline'!$B$8:$B$130,MATCH($B2218,'Project Pipeline'!$A$7:$A$130,0)+14,1)</f>
        <v>60</v>
      </c>
    </row>
    <row r="2219" spans="1:10" x14ac:dyDescent="0.2">
      <c r="A2219" s="604">
        <f t="shared" si="312"/>
        <v>110</v>
      </c>
      <c r="B2219" s="604" t="s">
        <v>464</v>
      </c>
      <c r="C2219" s="2">
        <f t="shared" si="313"/>
        <v>11</v>
      </c>
      <c r="D2219" s="28" t="str">
        <f t="shared" si="309"/>
        <v>110-011</v>
      </c>
      <c r="E2219" s="604">
        <f t="shared" si="306"/>
        <v>70</v>
      </c>
      <c r="F2219" s="32">
        <f>INDEX('Project Pipeline'!$B$8:$B$130,MATCH($B2219,'Project Pipeline'!$A$7:$A$130,0),1)</f>
        <v>10000</v>
      </c>
      <c r="G2219" s="32">
        <f>INDEX('Project Pipeline'!$B$8:$B$130,MATCH($B2219,'Project Pipeline'!$A$7:$A$130,0)+3,1)*12</f>
        <v>4800</v>
      </c>
      <c r="H2219" s="7">
        <f>(INDEX('Project Pipeline'!$B$8:$B$130,MATCH($B2219,'Project Pipeline'!$A$7:$A$130,0)+6,1)*INDEX('Project Pipeline'!$B$8:$B$130,MATCH($B2219,'Project Pipeline'!$A$7:$A$130,0)+13,1)+INDEX('Project Pipeline'!$B$8:$B$130,MATCH($B2219,'Project Pipeline'!$A$7:$A$130,0)+7,1)*(INDEX('Project Pipeline'!$B$8:$B$130,MATCH($B2219,'Project Pipeline'!$A$7:$A$130,0)+14,1)-INDEX('Project Pipeline'!$B$8:$B$130,MATCH($B2219,'Project Pipeline'!$A$7:$A$130,0)+13,1)))/INDEX('Project Pipeline'!$B$8:$B$130,MATCH($B2219,'Project Pipeline'!$A$7:$A$130,0)+14,1)</f>
        <v>0.75</v>
      </c>
      <c r="I2219" s="6">
        <f>INDEX('Project Pipeline'!$B$8:$B$130,MATCH($B2219,'Project Pipeline'!$A$7:$A$130,0)+13,1)</f>
        <v>57.680135957776329</v>
      </c>
      <c r="J2219" s="6">
        <f>INDEX('Project Pipeline'!$B$8:$B$130,MATCH($B2219,'Project Pipeline'!$A$7:$A$130,0)+14,1)</f>
        <v>60</v>
      </c>
    </row>
    <row r="2220" spans="1:10" x14ac:dyDescent="0.2">
      <c r="A2220" s="604">
        <f t="shared" si="312"/>
        <v>110</v>
      </c>
      <c r="B2220" s="604" t="s">
        <v>464</v>
      </c>
      <c r="C2220" s="2">
        <f t="shared" si="313"/>
        <v>12</v>
      </c>
      <c r="D2220" s="28" t="str">
        <f t="shared" si="309"/>
        <v>110-012</v>
      </c>
      <c r="E2220" s="604">
        <f t="shared" si="306"/>
        <v>73</v>
      </c>
      <c r="F2220" s="32">
        <f>INDEX('Project Pipeline'!$B$8:$B$130,MATCH($B2220,'Project Pipeline'!$A$7:$A$130,0),1)</f>
        <v>10000</v>
      </c>
      <c r="G2220" s="32">
        <f>INDEX('Project Pipeline'!$B$8:$B$130,MATCH($B2220,'Project Pipeline'!$A$7:$A$130,0)+3,1)*12</f>
        <v>4800</v>
      </c>
      <c r="H2220" s="7">
        <f>(INDEX('Project Pipeline'!$B$8:$B$130,MATCH($B2220,'Project Pipeline'!$A$7:$A$130,0)+6,1)*INDEX('Project Pipeline'!$B$8:$B$130,MATCH($B2220,'Project Pipeline'!$A$7:$A$130,0)+13,1)+INDEX('Project Pipeline'!$B$8:$B$130,MATCH($B2220,'Project Pipeline'!$A$7:$A$130,0)+7,1)*(INDEX('Project Pipeline'!$B$8:$B$130,MATCH($B2220,'Project Pipeline'!$A$7:$A$130,0)+14,1)-INDEX('Project Pipeline'!$B$8:$B$130,MATCH($B2220,'Project Pipeline'!$A$7:$A$130,0)+13,1)))/INDEX('Project Pipeline'!$B$8:$B$130,MATCH($B2220,'Project Pipeline'!$A$7:$A$130,0)+14,1)</f>
        <v>0.75</v>
      </c>
      <c r="I2220" s="6">
        <f>INDEX('Project Pipeline'!$B$8:$B$130,MATCH($B2220,'Project Pipeline'!$A$7:$A$130,0)+13,1)</f>
        <v>57.680135957776329</v>
      </c>
      <c r="J2220" s="6">
        <f>INDEX('Project Pipeline'!$B$8:$B$130,MATCH($B2220,'Project Pipeline'!$A$7:$A$130,0)+14,1)</f>
        <v>60</v>
      </c>
    </row>
    <row r="2221" spans="1:10" x14ac:dyDescent="0.2">
      <c r="A2221" s="604">
        <f t="shared" si="312"/>
        <v>110</v>
      </c>
      <c r="B2221" s="604" t="s">
        <v>14</v>
      </c>
      <c r="C2221" s="2">
        <f t="shared" si="313"/>
        <v>13</v>
      </c>
      <c r="D2221" s="28" t="str">
        <f t="shared" si="309"/>
        <v>110-013</v>
      </c>
      <c r="E2221" s="604">
        <f t="shared" si="306"/>
        <v>64</v>
      </c>
      <c r="F2221" s="32">
        <f>INDEX('Project Pipeline'!$B$8:$B$130,MATCH($B2221,'Project Pipeline'!$A$7:$A$130,0),1)</f>
        <v>2000</v>
      </c>
      <c r="G2221" s="32">
        <f>INDEX('Project Pipeline'!$B$8:$B$130,MATCH($B2221,'Project Pipeline'!$A$7:$A$130,0)+3,1)*12</f>
        <v>2400</v>
      </c>
      <c r="H2221" s="7">
        <f>(INDEX('Project Pipeline'!$B$8:$B$130,MATCH($B2221,'Project Pipeline'!$A$7:$A$130,0)+6,1)*INDEX('Project Pipeline'!$B$8:$B$130,MATCH($B2221,'Project Pipeline'!$A$7:$A$130,0)+13,1)+INDEX('Project Pipeline'!$B$8:$B$130,MATCH($B2221,'Project Pipeline'!$A$7:$A$130,0)+7,1)*(INDEX('Project Pipeline'!$B$8:$B$130,MATCH($B2221,'Project Pipeline'!$A$7:$A$130,0)+14,1)-INDEX('Project Pipeline'!$B$8:$B$130,MATCH($B2221,'Project Pipeline'!$A$7:$A$130,0)+13,1)))/INDEX('Project Pipeline'!$B$8:$B$130,MATCH($B2221,'Project Pipeline'!$A$7:$A$130,0)+14,1)</f>
        <v>0.75</v>
      </c>
      <c r="I2221" s="6">
        <f>INDEX('Project Pipeline'!$B$8:$B$130,MATCH($B2221,'Project Pipeline'!$A$7:$A$130,0)+13,1)</f>
        <v>21.124739598583997</v>
      </c>
      <c r="J2221" s="6">
        <f>INDEX('Project Pipeline'!$B$8:$B$130,MATCH($B2221,'Project Pipeline'!$A$7:$A$130,0)+14,1)</f>
        <v>60</v>
      </c>
    </row>
    <row r="2222" spans="1:10" x14ac:dyDescent="0.2">
      <c r="A2222" s="604">
        <f t="shared" si="312"/>
        <v>110</v>
      </c>
      <c r="B2222" s="604" t="s">
        <v>14</v>
      </c>
      <c r="C2222" s="2">
        <f t="shared" si="313"/>
        <v>14</v>
      </c>
      <c r="D2222" s="28" t="str">
        <f t="shared" si="309"/>
        <v>110-014</v>
      </c>
      <c r="E2222" s="604">
        <f t="shared" ref="E2222:E2228" si="314">E2202+1</f>
        <v>66</v>
      </c>
      <c r="F2222" s="32">
        <f>INDEX('Project Pipeline'!$B$8:$B$130,MATCH($B2222,'Project Pipeline'!$A$7:$A$130,0),1)</f>
        <v>2000</v>
      </c>
      <c r="G2222" s="32">
        <f>INDEX('Project Pipeline'!$B$8:$B$130,MATCH($B2222,'Project Pipeline'!$A$7:$A$130,0)+3,1)*12</f>
        <v>2400</v>
      </c>
      <c r="H2222" s="7">
        <f>(INDEX('Project Pipeline'!$B$8:$B$130,MATCH($B2222,'Project Pipeline'!$A$7:$A$130,0)+6,1)*INDEX('Project Pipeline'!$B$8:$B$130,MATCH($B2222,'Project Pipeline'!$A$7:$A$130,0)+13,1)+INDEX('Project Pipeline'!$B$8:$B$130,MATCH($B2222,'Project Pipeline'!$A$7:$A$130,0)+7,1)*(INDEX('Project Pipeline'!$B$8:$B$130,MATCH($B2222,'Project Pipeline'!$A$7:$A$130,0)+14,1)-INDEX('Project Pipeline'!$B$8:$B$130,MATCH($B2222,'Project Pipeline'!$A$7:$A$130,0)+13,1)))/INDEX('Project Pipeline'!$B$8:$B$130,MATCH($B2222,'Project Pipeline'!$A$7:$A$130,0)+14,1)</f>
        <v>0.75</v>
      </c>
      <c r="I2222" s="6">
        <f>INDEX('Project Pipeline'!$B$8:$B$130,MATCH($B2222,'Project Pipeline'!$A$7:$A$130,0)+13,1)</f>
        <v>21.124739598583997</v>
      </c>
      <c r="J2222" s="6">
        <f>INDEX('Project Pipeline'!$B$8:$B$130,MATCH($B2222,'Project Pipeline'!$A$7:$A$130,0)+14,1)</f>
        <v>60</v>
      </c>
    </row>
    <row r="2223" spans="1:10" x14ac:dyDescent="0.2">
      <c r="A2223" s="604">
        <f t="shared" si="312"/>
        <v>110</v>
      </c>
      <c r="B2223" s="604" t="s">
        <v>14</v>
      </c>
      <c r="C2223" s="2">
        <f t="shared" si="313"/>
        <v>15</v>
      </c>
      <c r="D2223" s="28" t="str">
        <f t="shared" si="309"/>
        <v>110-015</v>
      </c>
      <c r="E2223" s="604">
        <f t="shared" si="314"/>
        <v>68</v>
      </c>
      <c r="F2223" s="32">
        <f>INDEX('Project Pipeline'!$B$8:$B$130,MATCH($B2223,'Project Pipeline'!$A$7:$A$130,0),1)</f>
        <v>2000</v>
      </c>
      <c r="G2223" s="32">
        <f>INDEX('Project Pipeline'!$B$8:$B$130,MATCH($B2223,'Project Pipeline'!$A$7:$A$130,0)+3,1)*12</f>
        <v>2400</v>
      </c>
      <c r="H2223" s="7">
        <f>(INDEX('Project Pipeline'!$B$8:$B$130,MATCH($B2223,'Project Pipeline'!$A$7:$A$130,0)+6,1)*INDEX('Project Pipeline'!$B$8:$B$130,MATCH($B2223,'Project Pipeline'!$A$7:$A$130,0)+13,1)+INDEX('Project Pipeline'!$B$8:$B$130,MATCH($B2223,'Project Pipeline'!$A$7:$A$130,0)+7,1)*(INDEX('Project Pipeline'!$B$8:$B$130,MATCH($B2223,'Project Pipeline'!$A$7:$A$130,0)+14,1)-INDEX('Project Pipeline'!$B$8:$B$130,MATCH($B2223,'Project Pipeline'!$A$7:$A$130,0)+13,1)))/INDEX('Project Pipeline'!$B$8:$B$130,MATCH($B2223,'Project Pipeline'!$A$7:$A$130,0)+14,1)</f>
        <v>0.75</v>
      </c>
      <c r="I2223" s="6">
        <f>INDEX('Project Pipeline'!$B$8:$B$130,MATCH($B2223,'Project Pipeline'!$A$7:$A$130,0)+13,1)</f>
        <v>21.124739598583997</v>
      </c>
      <c r="J2223" s="6">
        <f>INDEX('Project Pipeline'!$B$8:$B$130,MATCH($B2223,'Project Pipeline'!$A$7:$A$130,0)+14,1)</f>
        <v>60</v>
      </c>
    </row>
    <row r="2224" spans="1:10" x14ac:dyDescent="0.2">
      <c r="A2224" s="604">
        <f t="shared" si="312"/>
        <v>110</v>
      </c>
      <c r="B2224" s="604" t="s">
        <v>14</v>
      </c>
      <c r="C2224" s="2">
        <f t="shared" si="313"/>
        <v>16</v>
      </c>
      <c r="D2224" s="28" t="str">
        <f t="shared" si="309"/>
        <v>110-016</v>
      </c>
      <c r="E2224" s="604">
        <f t="shared" si="314"/>
        <v>70</v>
      </c>
      <c r="F2224" s="32">
        <f>INDEX('Project Pipeline'!$B$8:$B$130,MATCH($B2224,'Project Pipeline'!$A$7:$A$130,0),1)</f>
        <v>2000</v>
      </c>
      <c r="G2224" s="32">
        <f>INDEX('Project Pipeline'!$B$8:$B$130,MATCH($B2224,'Project Pipeline'!$A$7:$A$130,0)+3,1)*12</f>
        <v>2400</v>
      </c>
      <c r="H2224" s="7">
        <f>(INDEX('Project Pipeline'!$B$8:$B$130,MATCH($B2224,'Project Pipeline'!$A$7:$A$130,0)+6,1)*INDEX('Project Pipeline'!$B$8:$B$130,MATCH($B2224,'Project Pipeline'!$A$7:$A$130,0)+13,1)+INDEX('Project Pipeline'!$B$8:$B$130,MATCH($B2224,'Project Pipeline'!$A$7:$A$130,0)+7,1)*(INDEX('Project Pipeline'!$B$8:$B$130,MATCH($B2224,'Project Pipeline'!$A$7:$A$130,0)+14,1)-INDEX('Project Pipeline'!$B$8:$B$130,MATCH($B2224,'Project Pipeline'!$A$7:$A$130,0)+13,1)))/INDEX('Project Pipeline'!$B$8:$B$130,MATCH($B2224,'Project Pipeline'!$A$7:$A$130,0)+14,1)</f>
        <v>0.75</v>
      </c>
      <c r="I2224" s="6">
        <f>INDEX('Project Pipeline'!$B$8:$B$130,MATCH($B2224,'Project Pipeline'!$A$7:$A$130,0)+13,1)</f>
        <v>21.124739598583997</v>
      </c>
      <c r="J2224" s="6">
        <f>INDEX('Project Pipeline'!$B$8:$B$130,MATCH($B2224,'Project Pipeline'!$A$7:$A$130,0)+14,1)</f>
        <v>60</v>
      </c>
    </row>
    <row r="2225" spans="1:10" x14ac:dyDescent="0.2">
      <c r="A2225" s="604">
        <f t="shared" si="312"/>
        <v>110</v>
      </c>
      <c r="B2225" s="604" t="s">
        <v>14</v>
      </c>
      <c r="C2225" s="2">
        <f t="shared" si="313"/>
        <v>17</v>
      </c>
      <c r="D2225" s="28" t="str">
        <f t="shared" si="309"/>
        <v>110-017</v>
      </c>
      <c r="E2225" s="604">
        <f t="shared" si="314"/>
        <v>72</v>
      </c>
      <c r="F2225" s="32">
        <f>INDEX('Project Pipeline'!$B$8:$B$130,MATCH($B2225,'Project Pipeline'!$A$7:$A$130,0),1)</f>
        <v>2000</v>
      </c>
      <c r="G2225" s="32">
        <f>INDEX('Project Pipeline'!$B$8:$B$130,MATCH($B2225,'Project Pipeline'!$A$7:$A$130,0)+3,1)*12</f>
        <v>2400</v>
      </c>
      <c r="H2225" s="7">
        <f>(INDEX('Project Pipeline'!$B$8:$B$130,MATCH($B2225,'Project Pipeline'!$A$7:$A$130,0)+6,1)*INDEX('Project Pipeline'!$B$8:$B$130,MATCH($B2225,'Project Pipeline'!$A$7:$A$130,0)+13,1)+INDEX('Project Pipeline'!$B$8:$B$130,MATCH($B2225,'Project Pipeline'!$A$7:$A$130,0)+7,1)*(INDEX('Project Pipeline'!$B$8:$B$130,MATCH($B2225,'Project Pipeline'!$A$7:$A$130,0)+14,1)-INDEX('Project Pipeline'!$B$8:$B$130,MATCH($B2225,'Project Pipeline'!$A$7:$A$130,0)+13,1)))/INDEX('Project Pipeline'!$B$8:$B$130,MATCH($B2225,'Project Pipeline'!$A$7:$A$130,0)+14,1)</f>
        <v>0.75</v>
      </c>
      <c r="I2225" s="6">
        <f>INDEX('Project Pipeline'!$B$8:$B$130,MATCH($B2225,'Project Pipeline'!$A$7:$A$130,0)+13,1)</f>
        <v>21.124739598583997</v>
      </c>
      <c r="J2225" s="6">
        <f>INDEX('Project Pipeline'!$B$8:$B$130,MATCH($B2225,'Project Pipeline'!$A$7:$A$130,0)+14,1)</f>
        <v>60</v>
      </c>
    </row>
    <row r="2226" spans="1:10" x14ac:dyDescent="0.2">
      <c r="A2226" s="604">
        <f t="shared" si="312"/>
        <v>110</v>
      </c>
      <c r="B2226" s="604" t="s">
        <v>14</v>
      </c>
      <c r="C2226" s="2">
        <f t="shared" si="313"/>
        <v>18</v>
      </c>
      <c r="D2226" s="28" t="str">
        <f t="shared" si="309"/>
        <v>110-018</v>
      </c>
      <c r="E2226" s="604">
        <f t="shared" si="314"/>
        <v>74</v>
      </c>
      <c r="F2226" s="32">
        <f>INDEX('Project Pipeline'!$B$8:$B$130,MATCH($B2226,'Project Pipeline'!$A$7:$A$130,0),1)</f>
        <v>2000</v>
      </c>
      <c r="G2226" s="32">
        <f>INDEX('Project Pipeline'!$B$8:$B$130,MATCH($B2226,'Project Pipeline'!$A$7:$A$130,0)+3,1)*12</f>
        <v>2400</v>
      </c>
      <c r="H2226" s="7">
        <f>(INDEX('Project Pipeline'!$B$8:$B$130,MATCH($B2226,'Project Pipeline'!$A$7:$A$130,0)+6,1)*INDEX('Project Pipeline'!$B$8:$B$130,MATCH($B2226,'Project Pipeline'!$A$7:$A$130,0)+13,1)+INDEX('Project Pipeline'!$B$8:$B$130,MATCH($B2226,'Project Pipeline'!$A$7:$A$130,0)+7,1)*(INDEX('Project Pipeline'!$B$8:$B$130,MATCH($B2226,'Project Pipeline'!$A$7:$A$130,0)+14,1)-INDEX('Project Pipeline'!$B$8:$B$130,MATCH($B2226,'Project Pipeline'!$A$7:$A$130,0)+13,1)))/INDEX('Project Pipeline'!$B$8:$B$130,MATCH($B2226,'Project Pipeline'!$A$7:$A$130,0)+14,1)</f>
        <v>0.75</v>
      </c>
      <c r="I2226" s="6">
        <f>INDEX('Project Pipeline'!$B$8:$B$130,MATCH($B2226,'Project Pipeline'!$A$7:$A$130,0)+13,1)</f>
        <v>21.124739598583997</v>
      </c>
      <c r="J2226" s="6">
        <f>INDEX('Project Pipeline'!$B$8:$B$130,MATCH($B2226,'Project Pipeline'!$A$7:$A$130,0)+14,1)</f>
        <v>60</v>
      </c>
    </row>
    <row r="2227" spans="1:10" x14ac:dyDescent="0.2">
      <c r="A2227" s="604">
        <f t="shared" si="312"/>
        <v>110</v>
      </c>
      <c r="B2227" s="604" t="s">
        <v>41</v>
      </c>
      <c r="C2227" s="2">
        <f t="shared" si="313"/>
        <v>19</v>
      </c>
      <c r="D2227" s="28" t="str">
        <f t="shared" si="309"/>
        <v>110-019</v>
      </c>
      <c r="E2227" s="604">
        <f t="shared" si="314"/>
        <v>68</v>
      </c>
      <c r="F2227" s="32">
        <f>INDEX('Project Pipeline'!$B$8:$B$130,MATCH($B2227,'Project Pipeline'!$A$7:$A$130,0),1)</f>
        <v>25000</v>
      </c>
      <c r="G2227" s="32">
        <f>INDEX('Project Pipeline'!$B$8:$B$130,MATCH($B2227,'Project Pipeline'!$A$7:$A$130,0)+3,1)*12</f>
        <v>24000</v>
      </c>
      <c r="H2227" s="7">
        <f>(INDEX('Project Pipeline'!$B$8:$B$130,MATCH($B2227,'Project Pipeline'!$A$7:$A$130,0)+6,1)*INDEX('Project Pipeline'!$B$8:$B$130,MATCH($B2227,'Project Pipeline'!$A$7:$A$130,0)+13,1)+INDEX('Project Pipeline'!$B$8:$B$130,MATCH($B2227,'Project Pipeline'!$A$7:$A$130,0)+7,1)*(INDEX('Project Pipeline'!$B$8:$B$130,MATCH($B2227,'Project Pipeline'!$A$7:$A$130,0)+14,1)-INDEX('Project Pipeline'!$B$8:$B$130,MATCH($B2227,'Project Pipeline'!$A$7:$A$130,0)+13,1)))/INDEX('Project Pipeline'!$B$8:$B$130,MATCH($B2227,'Project Pipeline'!$A$7:$A$130,0)+14,1)</f>
        <v>0.74999999999999989</v>
      </c>
      <c r="I2227" s="6">
        <f>INDEX('Project Pipeline'!$B$8:$B$130,MATCH($B2227,'Project Pipeline'!$A$7:$A$130,0)+13,1)</f>
        <v>26.772988721793375</v>
      </c>
      <c r="J2227" s="6">
        <f>INDEX('Project Pipeline'!$B$8:$B$130,MATCH($B2227,'Project Pipeline'!$A$7:$A$130,0)+14,1)</f>
        <v>120</v>
      </c>
    </row>
    <row r="2228" spans="1:10" x14ac:dyDescent="0.2">
      <c r="A2228" s="604">
        <f t="shared" si="312"/>
        <v>110</v>
      </c>
      <c r="B2228" s="604" t="s">
        <v>41</v>
      </c>
      <c r="C2228" s="2">
        <f t="shared" si="313"/>
        <v>20</v>
      </c>
      <c r="D2228" s="28" t="str">
        <f t="shared" si="309"/>
        <v>110-020</v>
      </c>
      <c r="E2228" s="604">
        <f t="shared" si="314"/>
        <v>74</v>
      </c>
      <c r="F2228" s="32">
        <f>INDEX('Project Pipeline'!$B$8:$B$130,MATCH($B2228,'Project Pipeline'!$A$7:$A$130,0),1)</f>
        <v>25000</v>
      </c>
      <c r="G2228" s="32">
        <f>INDEX('Project Pipeline'!$B$8:$B$130,MATCH($B2228,'Project Pipeline'!$A$7:$A$130,0)+3,1)*12</f>
        <v>24000</v>
      </c>
      <c r="H2228" s="7">
        <f>(INDEX('Project Pipeline'!$B$8:$B$130,MATCH($B2228,'Project Pipeline'!$A$7:$A$130,0)+6,1)*INDEX('Project Pipeline'!$B$8:$B$130,MATCH($B2228,'Project Pipeline'!$A$7:$A$130,0)+13,1)+INDEX('Project Pipeline'!$B$8:$B$130,MATCH($B2228,'Project Pipeline'!$A$7:$A$130,0)+7,1)*(INDEX('Project Pipeline'!$B$8:$B$130,MATCH($B2228,'Project Pipeline'!$A$7:$A$130,0)+14,1)-INDEX('Project Pipeline'!$B$8:$B$130,MATCH($B2228,'Project Pipeline'!$A$7:$A$130,0)+13,1)))/INDEX('Project Pipeline'!$B$8:$B$130,MATCH($B2228,'Project Pipeline'!$A$7:$A$130,0)+14,1)</f>
        <v>0.74999999999999989</v>
      </c>
      <c r="I2228" s="6">
        <f>INDEX('Project Pipeline'!$B$8:$B$130,MATCH($B2228,'Project Pipeline'!$A$7:$A$130,0)+13,1)</f>
        <v>26.772988721793375</v>
      </c>
      <c r="J2228" s="6">
        <f>INDEX('Project Pipeline'!$B$8:$B$130,MATCH($B2228,'Project Pipeline'!$A$7:$A$130,0)+14,1)</f>
        <v>120</v>
      </c>
    </row>
    <row r="2229" spans="1:10" x14ac:dyDescent="0.2">
      <c r="A2229" s="604"/>
      <c r="B2229" s="604"/>
      <c r="D2229" s="28"/>
      <c r="E2229" s="604"/>
      <c r="F2229" s="32"/>
      <c r="G2229" s="32"/>
      <c r="H2229" s="7"/>
      <c r="I2229" s="6"/>
      <c r="J2229" s="6"/>
    </row>
    <row r="2230" spans="1:10" x14ac:dyDescent="0.2">
      <c r="A2230" s="604"/>
      <c r="B2230" s="604"/>
      <c r="D2230" s="28"/>
      <c r="E2230" s="604"/>
      <c r="F2230" s="32"/>
      <c r="G2230" s="32"/>
      <c r="H2230" s="7"/>
      <c r="I2230" s="6"/>
      <c r="J2230" s="6"/>
    </row>
    <row r="2231" spans="1:10" x14ac:dyDescent="0.2">
      <c r="A2231" s="604"/>
      <c r="B2231" s="604"/>
      <c r="D2231" s="28"/>
      <c r="E2231" s="604"/>
      <c r="F2231" s="32"/>
      <c r="G2231" s="32"/>
      <c r="H2231" s="7"/>
      <c r="I2231" s="6"/>
      <c r="J2231" s="6"/>
    </row>
    <row r="2232" spans="1:10" x14ac:dyDescent="0.2">
      <c r="A2232" s="604"/>
      <c r="B2232" s="604"/>
      <c r="D2232" s="28"/>
      <c r="E2232" s="604"/>
      <c r="F2232" s="32"/>
      <c r="G2232" s="32"/>
      <c r="H2232" s="7"/>
      <c r="I2232" s="6"/>
      <c r="J2232" s="6"/>
    </row>
    <row r="2233" spans="1:10" x14ac:dyDescent="0.2">
      <c r="A2233" s="604"/>
      <c r="B2233" s="604"/>
      <c r="D2233" s="28"/>
      <c r="E2233" s="604"/>
      <c r="F2233" s="32"/>
      <c r="G2233" s="32"/>
      <c r="H2233" s="7"/>
      <c r="I2233" s="6"/>
      <c r="J2233" s="6"/>
    </row>
    <row r="2234" spans="1:10" x14ac:dyDescent="0.2">
      <c r="A2234" s="604"/>
      <c r="B2234" s="604"/>
      <c r="D2234" s="28"/>
      <c r="E2234" s="604"/>
      <c r="F2234" s="32"/>
      <c r="G2234" s="32"/>
      <c r="H2234" s="7"/>
      <c r="I2234" s="6"/>
      <c r="J2234" s="6"/>
    </row>
    <row r="2235" spans="1:10" x14ac:dyDescent="0.2">
      <c r="A2235" s="604"/>
      <c r="B2235" s="604"/>
      <c r="D2235" s="28"/>
      <c r="E2235" s="604"/>
      <c r="F2235" s="32"/>
      <c r="G2235" s="32"/>
      <c r="H2235" s="7"/>
      <c r="I2235" s="6"/>
      <c r="J2235" s="6"/>
    </row>
    <row r="2236" spans="1:10" x14ac:dyDescent="0.2">
      <c r="A2236" s="604"/>
      <c r="B2236" s="604"/>
      <c r="D2236" s="28"/>
      <c r="E2236" s="604"/>
      <c r="F2236" s="32"/>
      <c r="G2236" s="32"/>
      <c r="H2236" s="7"/>
      <c r="I2236" s="6"/>
      <c r="J2236" s="6"/>
    </row>
    <row r="2237" spans="1:10" x14ac:dyDescent="0.2">
      <c r="A2237" s="604"/>
      <c r="B2237" s="604"/>
      <c r="D2237" s="28"/>
      <c r="E2237" s="604"/>
      <c r="F2237" s="32"/>
      <c r="G2237" s="32"/>
      <c r="H2237" s="7"/>
      <c r="I2237" s="6"/>
      <c r="J2237" s="6"/>
    </row>
    <row r="2238" spans="1:10" x14ac:dyDescent="0.2">
      <c r="A2238" s="604"/>
      <c r="B2238" s="604"/>
      <c r="D2238" s="28"/>
      <c r="E2238" s="604"/>
      <c r="F2238" s="32"/>
      <c r="G2238" s="32"/>
      <c r="H2238" s="7"/>
      <c r="I2238" s="6"/>
      <c r="J2238" s="6"/>
    </row>
    <row r="2239" spans="1:10" x14ac:dyDescent="0.2">
      <c r="A2239" s="604"/>
      <c r="B2239" s="604"/>
      <c r="D2239" s="28"/>
      <c r="E2239" s="604"/>
      <c r="F2239" s="32"/>
      <c r="G2239" s="32"/>
      <c r="H2239" s="7"/>
      <c r="I2239" s="6"/>
      <c r="J2239" s="6"/>
    </row>
    <row r="2240" spans="1:10" x14ac:dyDescent="0.2">
      <c r="A2240" s="604"/>
      <c r="B2240" s="604"/>
      <c r="D2240" s="28"/>
      <c r="E2240" s="604"/>
      <c r="F2240" s="32"/>
      <c r="G2240" s="32"/>
      <c r="H2240" s="7"/>
      <c r="I2240" s="6"/>
      <c r="J2240" s="6"/>
    </row>
    <row r="2241" spans="1:10" x14ac:dyDescent="0.2">
      <c r="A2241" s="604"/>
      <c r="B2241" s="604"/>
      <c r="D2241" s="28"/>
      <c r="E2241" s="604"/>
      <c r="F2241" s="32"/>
      <c r="G2241" s="32"/>
      <c r="H2241" s="7"/>
      <c r="I2241" s="6"/>
      <c r="J2241" s="6"/>
    </row>
    <row r="2242" spans="1:10" x14ac:dyDescent="0.2">
      <c r="A2242" s="604"/>
      <c r="B2242" s="604"/>
      <c r="D2242" s="28"/>
      <c r="E2242" s="604"/>
      <c r="F2242" s="32"/>
      <c r="G2242" s="32"/>
      <c r="H2242" s="7"/>
      <c r="I2242" s="6"/>
      <c r="J2242" s="6"/>
    </row>
    <row r="2243" spans="1:10" x14ac:dyDescent="0.2">
      <c r="A2243" s="604"/>
      <c r="B2243" s="604"/>
      <c r="D2243" s="28"/>
      <c r="E2243" s="604"/>
      <c r="F2243" s="32"/>
      <c r="G2243" s="32"/>
      <c r="H2243" s="7"/>
      <c r="I2243" s="6"/>
      <c r="J2243" s="6"/>
    </row>
    <row r="2244" spans="1:10" x14ac:dyDescent="0.2">
      <c r="A2244" s="604"/>
      <c r="B2244" s="604"/>
      <c r="D2244" s="28"/>
      <c r="E2244" s="604"/>
      <c r="F2244" s="32"/>
      <c r="G2244" s="32"/>
      <c r="H2244" s="7"/>
      <c r="I2244" s="6"/>
      <c r="J2244" s="6"/>
    </row>
    <row r="2245" spans="1:10" x14ac:dyDescent="0.2">
      <c r="A2245" s="604"/>
      <c r="B2245" s="604"/>
      <c r="D2245" s="28"/>
      <c r="E2245" s="604"/>
      <c r="F2245" s="32"/>
      <c r="G2245" s="32"/>
      <c r="H2245" s="7"/>
      <c r="I2245" s="6"/>
      <c r="J2245" s="6"/>
    </row>
    <row r="2246" spans="1:10" x14ac:dyDescent="0.2">
      <c r="A2246" s="604"/>
      <c r="B2246" s="604"/>
      <c r="D2246" s="28"/>
      <c r="E2246" s="604"/>
      <c r="F2246" s="32"/>
      <c r="G2246" s="32"/>
      <c r="H2246" s="7"/>
      <c r="I2246" s="6"/>
      <c r="J2246" s="6"/>
    </row>
    <row r="2247" spans="1:10" x14ac:dyDescent="0.2">
      <c r="A2247" s="604"/>
      <c r="B2247" s="604"/>
      <c r="D2247" s="28"/>
      <c r="E2247" s="604"/>
      <c r="F2247" s="32"/>
      <c r="G2247" s="32"/>
      <c r="H2247" s="7"/>
      <c r="I2247" s="6"/>
      <c r="J2247" s="6"/>
    </row>
    <row r="2248" spans="1:10" x14ac:dyDescent="0.2">
      <c r="A2248" s="604"/>
      <c r="B2248" s="604"/>
      <c r="D2248" s="28"/>
      <c r="E2248" s="604"/>
      <c r="F2248" s="32"/>
      <c r="G2248" s="32"/>
      <c r="H2248" s="7"/>
      <c r="I2248" s="6"/>
      <c r="J2248" s="6"/>
    </row>
    <row r="2249" spans="1:10" x14ac:dyDescent="0.2">
      <c r="A2249" s="604"/>
      <c r="B2249" s="604"/>
      <c r="D2249" s="28"/>
      <c r="E2249" s="604"/>
      <c r="F2249" s="32"/>
      <c r="G2249" s="32"/>
      <c r="H2249" s="7"/>
      <c r="I2249" s="6"/>
      <c r="J2249" s="6"/>
    </row>
    <row r="2250" spans="1:10" x14ac:dyDescent="0.2">
      <c r="A2250" s="604"/>
      <c r="B2250" s="604"/>
      <c r="D2250" s="28"/>
      <c r="E2250" s="604"/>
      <c r="F2250" s="32"/>
      <c r="G2250" s="32"/>
      <c r="H2250" s="7"/>
      <c r="I2250" s="6"/>
      <c r="J2250" s="6"/>
    </row>
    <row r="2251" spans="1:10" x14ac:dyDescent="0.2">
      <c r="A2251" s="604"/>
      <c r="B2251" s="604"/>
      <c r="D2251" s="28"/>
      <c r="E2251" s="604"/>
      <c r="F2251" s="32"/>
      <c r="G2251" s="32"/>
      <c r="H2251" s="7"/>
      <c r="I2251" s="6"/>
      <c r="J2251" s="6"/>
    </row>
    <row r="2252" spans="1:10" x14ac:dyDescent="0.2">
      <c r="A2252" s="604"/>
      <c r="B2252" s="604"/>
      <c r="D2252" s="28"/>
      <c r="E2252" s="604"/>
      <c r="F2252" s="32"/>
      <c r="G2252" s="32"/>
      <c r="H2252" s="7"/>
      <c r="I2252" s="6"/>
      <c r="J2252" s="6"/>
    </row>
    <row r="2253" spans="1:10" x14ac:dyDescent="0.2">
      <c r="A2253" s="604"/>
      <c r="B2253" s="604"/>
      <c r="D2253" s="28"/>
      <c r="E2253" s="604"/>
      <c r="F2253" s="32"/>
      <c r="G2253" s="32"/>
      <c r="H2253" s="7"/>
      <c r="I2253" s="6"/>
      <c r="J2253" s="6"/>
    </row>
    <row r="2254" spans="1:10" x14ac:dyDescent="0.2">
      <c r="A2254" s="604"/>
      <c r="B2254" s="604"/>
      <c r="D2254" s="28"/>
      <c r="E2254" s="604"/>
      <c r="F2254" s="32"/>
      <c r="G2254" s="32"/>
      <c r="H2254" s="7"/>
      <c r="I2254" s="6"/>
      <c r="J2254" s="6"/>
    </row>
    <row r="2255" spans="1:10" x14ac:dyDescent="0.2">
      <c r="A2255" s="604"/>
      <c r="B2255" s="604"/>
      <c r="D2255" s="28"/>
      <c r="E2255" s="604"/>
      <c r="F2255" s="32"/>
      <c r="G2255" s="32"/>
      <c r="H2255" s="7"/>
      <c r="I2255" s="6"/>
      <c r="J2255" s="6"/>
    </row>
    <row r="2256" spans="1:10" x14ac:dyDescent="0.2">
      <c r="A2256" s="604"/>
      <c r="B2256" s="604"/>
      <c r="D2256" s="28"/>
      <c r="E2256" s="604"/>
      <c r="F2256" s="32"/>
      <c r="G2256" s="32"/>
      <c r="H2256" s="7"/>
      <c r="I2256" s="6"/>
      <c r="J2256" s="6"/>
    </row>
    <row r="2257" spans="1:10" x14ac:dyDescent="0.2">
      <c r="A2257" s="604"/>
      <c r="B2257" s="604"/>
      <c r="D2257" s="28"/>
      <c r="E2257" s="604"/>
      <c r="F2257" s="32"/>
      <c r="G2257" s="32"/>
      <c r="H2257" s="7"/>
      <c r="I2257" s="6"/>
      <c r="J2257" s="6"/>
    </row>
    <row r="2258" spans="1:10" x14ac:dyDescent="0.2">
      <c r="A2258" s="604"/>
      <c r="B2258" s="604"/>
      <c r="D2258" s="28"/>
      <c r="E2258" s="604"/>
      <c r="F2258" s="32"/>
      <c r="G2258" s="32"/>
      <c r="H2258" s="7"/>
      <c r="I2258" s="6"/>
      <c r="J2258" s="6"/>
    </row>
    <row r="2259" spans="1:10" x14ac:dyDescent="0.2">
      <c r="A2259" s="604"/>
      <c r="B2259" s="604"/>
      <c r="D2259" s="28"/>
      <c r="E2259" s="604"/>
      <c r="F2259" s="32"/>
      <c r="G2259" s="32"/>
      <c r="H2259" s="7"/>
      <c r="I2259" s="6"/>
      <c r="J2259" s="6"/>
    </row>
    <row r="2260" spans="1:10" x14ac:dyDescent="0.2">
      <c r="A2260" s="604"/>
      <c r="B2260" s="604"/>
      <c r="D2260" s="28"/>
      <c r="E2260" s="604"/>
      <c r="F2260" s="32"/>
      <c r="G2260" s="32"/>
      <c r="H2260" s="7"/>
      <c r="I2260" s="6"/>
      <c r="J2260" s="6"/>
    </row>
    <row r="2261" spans="1:10" x14ac:dyDescent="0.2">
      <c r="A2261" s="604"/>
      <c r="B2261" s="604"/>
      <c r="D2261" s="28"/>
      <c r="E2261" s="604"/>
      <c r="F2261" s="32"/>
      <c r="G2261" s="32"/>
      <c r="H2261" s="7"/>
      <c r="I2261" s="6"/>
      <c r="J2261" s="6"/>
    </row>
    <row r="2262" spans="1:10" x14ac:dyDescent="0.2">
      <c r="A2262" s="604"/>
      <c r="B2262" s="604"/>
      <c r="D2262" s="28"/>
      <c r="E2262" s="604"/>
      <c r="F2262" s="32"/>
      <c r="G2262" s="32"/>
      <c r="H2262" s="7"/>
      <c r="I2262" s="6"/>
      <c r="J2262" s="6"/>
    </row>
    <row r="2263" spans="1:10" x14ac:dyDescent="0.2">
      <c r="A2263" s="604"/>
      <c r="B2263" s="604"/>
      <c r="D2263" s="28"/>
      <c r="E2263" s="604"/>
      <c r="F2263" s="32"/>
      <c r="G2263" s="32"/>
      <c r="H2263" s="7"/>
      <c r="I2263" s="6"/>
      <c r="J2263" s="6"/>
    </row>
    <row r="2264" spans="1:10" x14ac:dyDescent="0.2">
      <c r="A2264" s="604"/>
      <c r="B2264" s="604"/>
      <c r="D2264" s="28"/>
      <c r="E2264" s="604"/>
      <c r="F2264" s="32"/>
      <c r="G2264" s="32"/>
      <c r="H2264" s="7"/>
      <c r="I2264" s="6"/>
      <c r="J2264" s="6"/>
    </row>
    <row r="2265" spans="1:10" x14ac:dyDescent="0.2">
      <c r="A2265" s="604"/>
      <c r="B2265" s="604"/>
      <c r="D2265" s="28"/>
      <c r="E2265" s="604"/>
      <c r="F2265" s="32"/>
      <c r="G2265" s="32"/>
      <c r="H2265" s="7"/>
      <c r="I2265" s="6"/>
      <c r="J2265" s="6"/>
    </row>
    <row r="2266" spans="1:10" x14ac:dyDescent="0.2">
      <c r="A2266" s="604"/>
      <c r="B2266" s="604"/>
      <c r="D2266" s="28"/>
      <c r="E2266" s="604"/>
      <c r="F2266" s="32"/>
      <c r="G2266" s="32"/>
      <c r="H2266" s="7"/>
      <c r="I2266" s="6"/>
      <c r="J2266" s="6"/>
    </row>
    <row r="2267" spans="1:10" x14ac:dyDescent="0.2">
      <c r="A2267" s="604"/>
      <c r="B2267" s="604"/>
      <c r="D2267" s="28"/>
      <c r="E2267" s="604"/>
      <c r="F2267" s="32"/>
      <c r="G2267" s="32"/>
      <c r="H2267" s="7"/>
      <c r="I2267" s="6"/>
      <c r="J2267" s="6"/>
    </row>
    <row r="2268" spans="1:10" x14ac:dyDescent="0.2">
      <c r="A2268" s="604"/>
      <c r="B2268" s="604"/>
      <c r="D2268" s="28"/>
      <c r="E2268" s="604"/>
      <c r="F2268" s="32"/>
      <c r="G2268" s="32"/>
      <c r="H2268" s="7"/>
      <c r="I2268" s="6"/>
      <c r="J2268" s="6"/>
    </row>
    <row r="2269" spans="1:10" x14ac:dyDescent="0.2">
      <c r="A2269" s="604"/>
      <c r="B2269" s="604"/>
      <c r="D2269" s="28"/>
      <c r="E2269" s="604"/>
      <c r="F2269" s="32"/>
      <c r="G2269" s="32"/>
      <c r="H2269" s="7"/>
      <c r="I2269" s="6"/>
      <c r="J2269" s="6"/>
    </row>
    <row r="2270" spans="1:10" x14ac:dyDescent="0.2">
      <c r="A2270" s="604"/>
      <c r="B2270" s="604"/>
      <c r="D2270" s="28"/>
      <c r="E2270" s="604"/>
      <c r="F2270" s="32"/>
      <c r="G2270" s="32"/>
      <c r="H2270" s="7"/>
      <c r="I2270" s="6"/>
      <c r="J2270" s="6"/>
    </row>
    <row r="2271" spans="1:10" x14ac:dyDescent="0.2">
      <c r="A2271" s="604"/>
      <c r="B2271" s="604"/>
      <c r="D2271" s="28"/>
      <c r="E2271" s="604"/>
      <c r="F2271" s="32"/>
      <c r="G2271" s="32"/>
      <c r="H2271" s="7"/>
      <c r="I2271" s="6"/>
      <c r="J2271" s="6"/>
    </row>
    <row r="2272" spans="1:10" x14ac:dyDescent="0.2">
      <c r="A2272" s="604"/>
      <c r="B2272" s="604"/>
      <c r="D2272" s="28"/>
      <c r="E2272" s="604"/>
      <c r="F2272" s="32"/>
      <c r="G2272" s="32"/>
      <c r="H2272" s="7"/>
      <c r="I2272" s="6"/>
      <c r="J2272" s="6"/>
    </row>
    <row r="2273" spans="1:10" x14ac:dyDescent="0.2">
      <c r="A2273" s="604"/>
      <c r="B2273" s="604"/>
      <c r="D2273" s="28"/>
      <c r="E2273" s="604"/>
      <c r="F2273" s="32"/>
      <c r="G2273" s="32"/>
      <c r="H2273" s="7"/>
      <c r="I2273" s="6"/>
      <c r="J2273" s="6"/>
    </row>
    <row r="2274" spans="1:10" x14ac:dyDescent="0.2">
      <c r="A2274" s="604"/>
      <c r="B2274" s="604"/>
      <c r="D2274" s="28"/>
      <c r="E2274" s="604"/>
      <c r="F2274" s="32"/>
      <c r="G2274" s="32"/>
      <c r="H2274" s="7"/>
      <c r="I2274" s="6"/>
      <c r="J2274" s="6"/>
    </row>
    <row r="2275" spans="1:10" x14ac:dyDescent="0.2">
      <c r="A2275" s="604"/>
      <c r="B2275" s="604"/>
      <c r="D2275" s="28"/>
      <c r="E2275" s="604"/>
      <c r="F2275" s="32"/>
      <c r="G2275" s="32"/>
      <c r="H2275" s="7"/>
      <c r="I2275" s="6"/>
      <c r="J2275" s="6"/>
    </row>
    <row r="2276" spans="1:10" x14ac:dyDescent="0.2">
      <c r="A2276" s="604"/>
      <c r="B2276" s="604"/>
      <c r="D2276" s="28"/>
      <c r="E2276" s="604"/>
      <c r="F2276" s="32"/>
      <c r="G2276" s="32"/>
      <c r="H2276" s="7"/>
      <c r="I2276" s="6"/>
      <c r="J2276" s="6"/>
    </row>
    <row r="2277" spans="1:10" x14ac:dyDescent="0.2">
      <c r="A2277" s="604"/>
      <c r="B2277" s="604"/>
      <c r="D2277" s="28"/>
      <c r="E2277" s="604"/>
      <c r="F2277" s="32"/>
      <c r="G2277" s="32"/>
      <c r="H2277" s="7"/>
      <c r="I2277" s="6"/>
      <c r="J2277" s="6"/>
    </row>
    <row r="2278" spans="1:10" x14ac:dyDescent="0.2">
      <c r="A2278" s="604"/>
      <c r="B2278" s="604"/>
      <c r="D2278" s="28"/>
      <c r="E2278" s="604"/>
      <c r="F2278" s="32"/>
      <c r="G2278" s="32"/>
      <c r="H2278" s="7"/>
      <c r="I2278" s="6"/>
      <c r="J2278" s="6"/>
    </row>
    <row r="2279" spans="1:10" x14ac:dyDescent="0.2">
      <c r="A2279" s="604"/>
      <c r="B2279" s="604"/>
      <c r="D2279" s="28"/>
      <c r="E2279" s="604"/>
      <c r="F2279" s="32"/>
      <c r="G2279" s="32"/>
      <c r="H2279" s="7"/>
      <c r="I2279" s="6"/>
      <c r="J2279" s="6"/>
    </row>
    <row r="2280" spans="1:10" x14ac:dyDescent="0.2">
      <c r="A2280" s="604"/>
      <c r="B2280" s="604"/>
      <c r="D2280" s="28"/>
      <c r="E2280" s="604"/>
      <c r="F2280" s="32"/>
      <c r="G2280" s="32"/>
      <c r="H2280" s="7"/>
      <c r="I2280" s="6"/>
      <c r="J2280" s="6"/>
    </row>
    <row r="2281" spans="1:10" x14ac:dyDescent="0.2">
      <c r="A2281" s="604"/>
      <c r="B2281" s="604"/>
      <c r="D2281" s="28"/>
      <c r="E2281" s="604"/>
      <c r="F2281" s="32"/>
      <c r="G2281" s="32"/>
      <c r="H2281" s="7"/>
      <c r="I2281" s="6"/>
      <c r="J2281" s="6"/>
    </row>
    <row r="2282" spans="1:10" x14ac:dyDescent="0.2">
      <c r="A2282" s="604"/>
      <c r="B2282" s="604"/>
      <c r="D2282" s="28"/>
      <c r="E2282" s="604"/>
      <c r="F2282" s="32"/>
      <c r="G2282" s="32"/>
      <c r="H2282" s="7"/>
      <c r="I2282" s="6"/>
      <c r="J2282" s="6"/>
    </row>
    <row r="2283" spans="1:10" x14ac:dyDescent="0.2">
      <c r="A2283" s="604"/>
      <c r="B2283" s="604"/>
      <c r="D2283" s="28"/>
      <c r="E2283" s="604"/>
      <c r="F2283" s="32"/>
      <c r="G2283" s="32"/>
      <c r="H2283" s="7"/>
      <c r="I2283" s="6"/>
      <c r="J2283" s="6"/>
    </row>
    <row r="2284" spans="1:10" x14ac:dyDescent="0.2">
      <c r="A2284" s="604"/>
      <c r="B2284" s="604"/>
      <c r="D2284" s="28"/>
      <c r="E2284" s="604"/>
      <c r="F2284" s="32"/>
      <c r="G2284" s="32"/>
      <c r="H2284" s="7"/>
      <c r="I2284" s="6"/>
      <c r="J2284" s="6"/>
    </row>
    <row r="2285" spans="1:10" x14ac:dyDescent="0.2">
      <c r="A2285" s="604"/>
      <c r="B2285" s="604"/>
      <c r="D2285" s="28"/>
      <c r="E2285" s="604"/>
      <c r="F2285" s="32"/>
      <c r="G2285" s="32"/>
      <c r="H2285" s="7"/>
      <c r="I2285" s="6"/>
      <c r="J2285" s="6"/>
    </row>
    <row r="2286" spans="1:10" x14ac:dyDescent="0.2">
      <c r="A2286" s="604"/>
      <c r="B2286" s="604"/>
      <c r="D2286" s="28"/>
      <c r="E2286" s="604"/>
      <c r="F2286" s="32"/>
      <c r="G2286" s="32"/>
      <c r="H2286" s="7"/>
      <c r="I2286" s="6"/>
      <c r="J2286" s="6"/>
    </row>
    <row r="2287" spans="1:10" x14ac:dyDescent="0.2">
      <c r="A2287" s="604"/>
      <c r="B2287" s="604"/>
      <c r="D2287" s="28"/>
      <c r="E2287" s="604"/>
      <c r="F2287" s="32"/>
      <c r="G2287" s="32"/>
      <c r="H2287" s="7"/>
      <c r="I2287" s="6"/>
      <c r="J2287" s="6"/>
    </row>
    <row r="2288" spans="1:10" x14ac:dyDescent="0.2">
      <c r="A2288" s="604"/>
      <c r="B2288" s="604"/>
      <c r="D2288" s="28"/>
      <c r="E2288" s="604"/>
      <c r="F2288" s="32"/>
      <c r="G2288" s="32"/>
      <c r="H2288" s="7"/>
      <c r="I2288" s="6"/>
      <c r="J2288" s="6"/>
    </row>
    <row r="2289" spans="1:10" x14ac:dyDescent="0.2">
      <c r="A2289" s="604"/>
      <c r="B2289" s="604"/>
      <c r="D2289" s="28"/>
      <c r="E2289" s="604"/>
      <c r="F2289" s="32"/>
      <c r="G2289" s="32"/>
      <c r="H2289" s="7"/>
      <c r="I2289" s="6"/>
      <c r="J2289" s="6"/>
    </row>
    <row r="2290" spans="1:10" x14ac:dyDescent="0.2">
      <c r="A2290" s="604"/>
      <c r="B2290" s="604"/>
      <c r="D2290" s="28"/>
      <c r="E2290" s="604"/>
      <c r="F2290" s="32"/>
      <c r="G2290" s="32"/>
      <c r="H2290" s="7"/>
      <c r="I2290" s="6"/>
      <c r="J2290" s="6"/>
    </row>
    <row r="2291" spans="1:10" x14ac:dyDescent="0.2">
      <c r="A2291" s="604"/>
      <c r="B2291" s="604"/>
      <c r="D2291" s="28"/>
      <c r="E2291" s="604"/>
      <c r="F2291" s="32"/>
      <c r="G2291" s="32"/>
      <c r="H2291" s="7"/>
      <c r="I2291" s="6"/>
      <c r="J2291" s="6"/>
    </row>
    <row r="2292" spans="1:10" x14ac:dyDescent="0.2">
      <c r="A2292" s="604"/>
      <c r="B2292" s="604"/>
      <c r="D2292" s="28"/>
      <c r="E2292" s="604"/>
      <c r="F2292" s="32"/>
      <c r="G2292" s="32"/>
      <c r="H2292" s="7"/>
      <c r="I2292" s="6"/>
      <c r="J2292" s="6"/>
    </row>
    <row r="2293" spans="1:10" x14ac:dyDescent="0.2">
      <c r="A2293" s="604"/>
      <c r="B2293" s="604"/>
      <c r="D2293" s="28"/>
      <c r="E2293" s="604"/>
      <c r="F2293" s="32"/>
      <c r="G2293" s="32"/>
      <c r="H2293" s="7"/>
      <c r="I2293" s="6"/>
      <c r="J2293" s="6"/>
    </row>
    <row r="2294" spans="1:10" x14ac:dyDescent="0.2">
      <c r="A2294" s="604"/>
      <c r="B2294" s="604"/>
      <c r="D2294" s="28"/>
      <c r="E2294" s="604"/>
      <c r="F2294" s="32"/>
      <c r="G2294" s="32"/>
      <c r="H2294" s="7"/>
      <c r="I2294" s="6"/>
      <c r="J2294" s="6"/>
    </row>
    <row r="2295" spans="1:10" x14ac:dyDescent="0.2">
      <c r="A2295" s="604"/>
      <c r="B2295" s="604"/>
      <c r="D2295" s="28"/>
      <c r="E2295" s="604"/>
      <c r="F2295" s="32"/>
      <c r="G2295" s="32"/>
      <c r="H2295" s="7"/>
      <c r="I2295" s="6"/>
      <c r="J2295" s="6"/>
    </row>
    <row r="2296" spans="1:10" x14ac:dyDescent="0.2">
      <c r="A2296" s="604"/>
      <c r="B2296" s="604"/>
      <c r="D2296" s="28"/>
      <c r="E2296" s="604"/>
      <c r="F2296" s="32"/>
      <c r="G2296" s="32"/>
      <c r="H2296" s="7"/>
      <c r="I2296" s="6"/>
      <c r="J2296" s="6"/>
    </row>
    <row r="2297" spans="1:10" x14ac:dyDescent="0.2">
      <c r="A2297" s="604"/>
      <c r="B2297" s="604"/>
      <c r="D2297" s="28"/>
      <c r="E2297" s="604"/>
      <c r="F2297" s="32"/>
      <c r="G2297" s="32"/>
      <c r="H2297" s="7"/>
      <c r="I2297" s="6"/>
      <c r="J2297" s="6"/>
    </row>
    <row r="2298" spans="1:10" x14ac:dyDescent="0.2">
      <c r="A2298" s="604"/>
      <c r="B2298" s="604"/>
      <c r="D2298" s="28"/>
      <c r="E2298" s="604"/>
      <c r="F2298" s="32"/>
      <c r="G2298" s="32"/>
      <c r="H2298" s="7"/>
      <c r="I2298" s="6"/>
      <c r="J2298" s="6"/>
    </row>
    <row r="2299" spans="1:10" x14ac:dyDescent="0.2">
      <c r="A2299" s="604"/>
      <c r="B2299" s="604"/>
      <c r="D2299" s="28"/>
      <c r="E2299" s="604"/>
      <c r="F2299" s="32"/>
      <c r="G2299" s="32"/>
      <c r="H2299" s="7"/>
      <c r="I2299" s="6"/>
      <c r="J2299" s="6"/>
    </row>
    <row r="2300" spans="1:10" x14ac:dyDescent="0.2">
      <c r="A2300" s="604"/>
      <c r="B2300" s="604"/>
      <c r="D2300" s="28"/>
      <c r="E2300" s="604"/>
      <c r="F2300" s="32"/>
      <c r="G2300" s="32"/>
      <c r="H2300" s="7"/>
      <c r="I2300" s="6"/>
      <c r="J2300" s="6"/>
    </row>
    <row r="2301" spans="1:10" x14ac:dyDescent="0.2">
      <c r="A2301" s="604"/>
      <c r="B2301" s="604"/>
      <c r="D2301" s="28"/>
      <c r="E2301" s="604"/>
      <c r="F2301" s="32"/>
      <c r="G2301" s="32"/>
      <c r="H2301" s="7"/>
      <c r="I2301" s="6"/>
      <c r="J2301" s="6"/>
    </row>
    <row r="2302" spans="1:10" x14ac:dyDescent="0.2">
      <c r="A2302" s="604"/>
      <c r="B2302" s="604"/>
      <c r="D2302" s="28"/>
      <c r="E2302" s="604"/>
      <c r="F2302" s="32"/>
      <c r="G2302" s="32"/>
      <c r="H2302" s="7"/>
      <c r="I2302" s="6"/>
      <c r="J2302" s="6"/>
    </row>
    <row r="2303" spans="1:10" x14ac:dyDescent="0.2">
      <c r="A2303" s="604"/>
      <c r="B2303" s="604"/>
      <c r="D2303" s="28"/>
      <c r="E2303" s="604"/>
      <c r="F2303" s="32"/>
      <c r="G2303" s="32"/>
      <c r="H2303" s="7"/>
      <c r="I2303" s="6"/>
      <c r="J2303" s="6"/>
    </row>
    <row r="2304" spans="1:10" x14ac:dyDescent="0.2">
      <c r="A2304" s="604"/>
      <c r="B2304" s="604"/>
      <c r="D2304" s="28"/>
      <c r="E2304" s="604"/>
      <c r="F2304" s="32"/>
      <c r="G2304" s="32"/>
      <c r="H2304" s="7"/>
      <c r="I2304" s="6"/>
      <c r="J2304" s="6"/>
    </row>
    <row r="2305" spans="1:10" x14ac:dyDescent="0.2">
      <c r="A2305" s="604"/>
      <c r="B2305" s="604"/>
      <c r="D2305" s="28"/>
      <c r="E2305" s="604"/>
      <c r="F2305" s="32"/>
      <c r="G2305" s="32"/>
      <c r="H2305" s="7"/>
      <c r="I2305" s="6"/>
      <c r="J2305" s="6"/>
    </row>
    <row r="2306" spans="1:10" x14ac:dyDescent="0.2">
      <c r="A2306" s="604"/>
      <c r="B2306" s="604"/>
      <c r="D2306" s="28"/>
      <c r="E2306" s="604"/>
      <c r="F2306" s="32"/>
      <c r="G2306" s="32"/>
      <c r="H2306" s="7"/>
      <c r="I2306" s="6"/>
      <c r="J2306" s="6"/>
    </row>
    <row r="2307" spans="1:10" x14ac:dyDescent="0.2">
      <c r="A2307" s="604"/>
      <c r="B2307" s="604"/>
      <c r="D2307" s="28"/>
      <c r="E2307" s="604"/>
      <c r="F2307" s="32"/>
      <c r="G2307" s="32"/>
      <c r="H2307" s="7"/>
      <c r="I2307" s="6"/>
      <c r="J2307" s="6"/>
    </row>
    <row r="2308" spans="1:10" x14ac:dyDescent="0.2">
      <c r="A2308" s="604"/>
      <c r="B2308" s="604"/>
      <c r="D2308" s="28"/>
      <c r="E2308" s="604"/>
      <c r="F2308" s="32"/>
      <c r="G2308" s="32"/>
      <c r="H2308" s="7"/>
      <c r="I2308" s="6"/>
      <c r="J2308" s="6"/>
    </row>
    <row r="2309" spans="1:10" x14ac:dyDescent="0.2">
      <c r="A2309" s="604"/>
      <c r="B2309" s="604"/>
      <c r="D2309" s="28"/>
      <c r="E2309" s="604"/>
      <c r="F2309" s="32"/>
      <c r="G2309" s="32"/>
      <c r="H2309" s="7"/>
      <c r="I2309" s="6"/>
      <c r="J2309" s="6"/>
    </row>
    <row r="2310" spans="1:10" x14ac:dyDescent="0.2">
      <c r="A2310" s="604"/>
      <c r="B2310" s="604"/>
      <c r="D2310" s="28"/>
      <c r="E2310" s="604"/>
      <c r="F2310" s="32"/>
      <c r="G2310" s="32"/>
      <c r="H2310" s="7"/>
      <c r="I2310" s="6"/>
      <c r="J2310" s="6"/>
    </row>
    <row r="2311" spans="1:10" x14ac:dyDescent="0.2">
      <c r="A2311" s="604"/>
      <c r="B2311" s="604"/>
      <c r="D2311" s="28"/>
      <c r="E2311" s="604"/>
      <c r="F2311" s="32"/>
      <c r="G2311" s="32"/>
      <c r="H2311" s="7"/>
      <c r="I2311" s="6"/>
      <c r="J2311" s="6"/>
    </row>
    <row r="2312" spans="1:10" x14ac:dyDescent="0.2">
      <c r="A2312" s="604"/>
      <c r="B2312" s="604"/>
      <c r="D2312" s="28"/>
      <c r="E2312" s="604"/>
      <c r="F2312" s="32"/>
      <c r="G2312" s="32"/>
      <c r="H2312" s="7"/>
      <c r="I2312" s="6"/>
      <c r="J2312" s="6"/>
    </row>
    <row r="2313" spans="1:10" x14ac:dyDescent="0.2">
      <c r="A2313" s="604"/>
      <c r="B2313" s="604"/>
      <c r="D2313" s="28"/>
      <c r="E2313" s="604"/>
      <c r="F2313" s="32"/>
      <c r="G2313" s="32"/>
      <c r="H2313" s="7"/>
      <c r="I2313" s="6"/>
      <c r="J2313" s="6"/>
    </row>
    <row r="2314" spans="1:10" x14ac:dyDescent="0.2">
      <c r="A2314" s="604"/>
      <c r="B2314" s="604"/>
      <c r="D2314" s="28"/>
      <c r="E2314" s="604"/>
      <c r="F2314" s="32"/>
      <c r="G2314" s="32"/>
      <c r="H2314" s="7"/>
      <c r="I2314" s="6"/>
      <c r="J2314" s="6"/>
    </row>
    <row r="2315" spans="1:10" x14ac:dyDescent="0.2">
      <c r="A2315" s="604"/>
      <c r="B2315" s="604"/>
      <c r="D2315" s="28"/>
      <c r="E2315" s="604"/>
      <c r="F2315" s="32"/>
      <c r="G2315" s="32"/>
      <c r="H2315" s="7"/>
      <c r="I2315" s="6"/>
      <c r="J2315" s="6"/>
    </row>
    <row r="2316" spans="1:10" x14ac:dyDescent="0.2">
      <c r="A2316" s="604"/>
      <c r="B2316" s="604"/>
      <c r="D2316" s="28"/>
      <c r="E2316" s="604"/>
      <c r="F2316" s="32"/>
      <c r="G2316" s="32"/>
      <c r="H2316" s="7"/>
      <c r="I2316" s="6"/>
      <c r="J2316" s="6"/>
    </row>
    <row r="2317" spans="1:10" x14ac:dyDescent="0.2">
      <c r="A2317" s="604"/>
      <c r="B2317" s="604"/>
      <c r="D2317" s="28"/>
      <c r="E2317" s="604"/>
      <c r="F2317" s="32"/>
      <c r="G2317" s="32"/>
      <c r="H2317" s="7"/>
      <c r="I2317" s="6"/>
      <c r="J2317" s="6"/>
    </row>
    <row r="2318" spans="1:10" x14ac:dyDescent="0.2">
      <c r="A2318" s="604"/>
      <c r="B2318" s="604"/>
      <c r="D2318" s="28"/>
      <c r="E2318" s="604"/>
      <c r="F2318" s="32"/>
      <c r="G2318" s="32"/>
      <c r="H2318" s="7"/>
      <c r="I2318" s="6"/>
      <c r="J2318" s="6"/>
    </row>
    <row r="2319" spans="1:10" x14ac:dyDescent="0.2">
      <c r="A2319" s="604"/>
      <c r="B2319" s="604"/>
      <c r="D2319" s="28"/>
      <c r="E2319" s="604"/>
      <c r="F2319" s="32"/>
      <c r="G2319" s="32"/>
      <c r="H2319" s="7"/>
      <c r="I2319" s="6"/>
      <c r="J2319" s="6"/>
    </row>
    <row r="2320" spans="1:10" x14ac:dyDescent="0.2">
      <c r="A2320" s="604"/>
      <c r="B2320" s="604"/>
      <c r="D2320" s="28"/>
      <c r="E2320" s="604"/>
      <c r="F2320" s="32"/>
      <c r="G2320" s="32"/>
      <c r="H2320" s="7"/>
      <c r="I2320" s="6"/>
      <c r="J2320" s="6"/>
    </row>
    <row r="2321" spans="1:10" x14ac:dyDescent="0.2">
      <c r="A2321" s="604"/>
      <c r="B2321" s="604"/>
      <c r="D2321" s="28"/>
      <c r="E2321" s="604"/>
      <c r="F2321" s="32"/>
      <c r="G2321" s="32"/>
      <c r="H2321" s="7"/>
      <c r="I2321" s="6"/>
      <c r="J2321" s="6"/>
    </row>
    <row r="2322" spans="1:10" x14ac:dyDescent="0.2">
      <c r="A2322" s="604"/>
      <c r="B2322" s="604"/>
      <c r="D2322" s="28"/>
      <c r="E2322" s="604"/>
      <c r="F2322" s="32"/>
      <c r="G2322" s="32"/>
      <c r="H2322" s="7"/>
      <c r="I2322" s="6"/>
      <c r="J2322" s="6"/>
    </row>
    <row r="2323" spans="1:10" x14ac:dyDescent="0.2">
      <c r="A2323" s="604"/>
      <c r="B2323" s="604"/>
      <c r="D2323" s="28"/>
      <c r="E2323" s="604"/>
      <c r="F2323" s="32"/>
      <c r="G2323" s="32"/>
      <c r="H2323" s="7"/>
      <c r="I2323" s="6"/>
      <c r="J2323" s="6"/>
    </row>
    <row r="2324" spans="1:10" x14ac:dyDescent="0.2">
      <c r="A2324" s="604"/>
      <c r="B2324" s="604"/>
      <c r="D2324" s="28"/>
      <c r="E2324" s="604"/>
      <c r="F2324" s="32"/>
      <c r="G2324" s="32"/>
      <c r="H2324" s="7"/>
      <c r="I2324" s="6"/>
      <c r="J2324" s="6"/>
    </row>
    <row r="2325" spans="1:10" x14ac:dyDescent="0.2">
      <c r="A2325" s="604"/>
      <c r="B2325" s="604"/>
      <c r="D2325" s="28"/>
      <c r="E2325" s="604"/>
      <c r="F2325" s="32"/>
      <c r="G2325" s="32"/>
      <c r="H2325" s="7"/>
      <c r="I2325" s="6"/>
      <c r="J2325" s="6"/>
    </row>
    <row r="2326" spans="1:10" x14ac:dyDescent="0.2">
      <c r="A2326" s="604"/>
      <c r="B2326" s="604"/>
      <c r="D2326" s="28"/>
      <c r="E2326" s="604"/>
      <c r="F2326" s="32"/>
      <c r="G2326" s="32"/>
      <c r="H2326" s="7"/>
      <c r="I2326" s="6"/>
      <c r="J2326" s="6"/>
    </row>
    <row r="2327" spans="1:10" x14ac:dyDescent="0.2">
      <c r="A2327" s="604"/>
      <c r="B2327" s="604"/>
      <c r="D2327" s="28"/>
      <c r="E2327" s="604"/>
      <c r="F2327" s="32"/>
      <c r="G2327" s="32"/>
      <c r="H2327" s="7"/>
      <c r="I2327" s="6"/>
      <c r="J2327" s="6"/>
    </row>
    <row r="2328" spans="1:10" x14ac:dyDescent="0.2">
      <c r="A2328" s="604"/>
      <c r="B2328" s="604"/>
      <c r="D2328" s="28"/>
      <c r="E2328" s="604"/>
      <c r="F2328" s="32"/>
      <c r="G2328" s="32"/>
      <c r="H2328" s="7"/>
      <c r="I2328" s="6"/>
      <c r="J232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showGridLines="0" tabSelected="1" zoomScaleNormal="100" workbookViewId="0"/>
  </sheetViews>
  <sheetFormatPr defaultRowHeight="12.75" outlineLevelCol="1" x14ac:dyDescent="0.2"/>
  <cols>
    <col min="1" max="1" width="35.42578125" style="2" customWidth="1"/>
    <col min="2" max="2" width="9.140625" style="2"/>
    <col min="3" max="3" width="9.85546875" style="2" customWidth="1"/>
    <col min="4" max="6" width="10.85546875" style="2" customWidth="1"/>
    <col min="7" max="12" width="10.85546875" style="2" hidden="1" customWidth="1" outlineLevel="1"/>
    <col min="13" max="13" width="9.140625" style="2" collapsed="1"/>
    <col min="14" max="16384" width="9.140625" style="2"/>
  </cols>
  <sheetData>
    <row r="1" spans="1:32" x14ac:dyDescent="0.2">
      <c r="A1" s="5"/>
      <c r="O1" s="16">
        <v>0</v>
      </c>
    </row>
    <row r="2" spans="1:32" x14ac:dyDescent="0.2">
      <c r="A2" s="2" t="s">
        <v>21</v>
      </c>
      <c r="B2" s="3">
        <v>1</v>
      </c>
      <c r="C2" s="3">
        <f>B2+1</f>
        <v>2</v>
      </c>
      <c r="D2" s="3">
        <f t="shared" ref="D2:F2" si="0">C2+1</f>
        <v>3</v>
      </c>
      <c r="E2" s="3">
        <f t="shared" si="0"/>
        <v>4</v>
      </c>
      <c r="F2" s="3">
        <f t="shared" si="0"/>
        <v>5</v>
      </c>
      <c r="G2" s="3">
        <f t="shared" ref="G2" si="1">F2+1</f>
        <v>6</v>
      </c>
      <c r="H2" s="3">
        <f t="shared" ref="H2" si="2">G2+1</f>
        <v>7</v>
      </c>
      <c r="I2" s="3">
        <f t="shared" ref="I2" si="3">H2+1</f>
        <v>8</v>
      </c>
      <c r="J2" s="3">
        <f t="shared" ref="J2" si="4">I2+1</f>
        <v>9</v>
      </c>
      <c r="K2" s="3">
        <f t="shared" ref="K2" si="5">J2+1</f>
        <v>10</v>
      </c>
      <c r="L2" s="3">
        <f t="shared" ref="L2" si="6">K2+1</f>
        <v>11</v>
      </c>
      <c r="M2" s="3"/>
      <c r="N2" s="3"/>
      <c r="O2" s="3">
        <v>1</v>
      </c>
      <c r="P2" s="3">
        <v>2</v>
      </c>
      <c r="Q2" s="3">
        <v>3</v>
      </c>
      <c r="R2" s="3">
        <v>4</v>
      </c>
      <c r="S2" s="3">
        <v>5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x14ac:dyDescent="0.2">
      <c r="A3" s="2" t="s">
        <v>46</v>
      </c>
      <c r="O3" s="2" t="s">
        <v>34</v>
      </c>
      <c r="U3" s="2" t="s">
        <v>36</v>
      </c>
    </row>
    <row r="4" spans="1:32" x14ac:dyDescent="0.2">
      <c r="A4" s="5" t="s">
        <v>14</v>
      </c>
      <c r="B4" s="6">
        <f ca="1">SUM('Project Pipeline'!C17:C18)*$U$4</f>
        <v>2700</v>
      </c>
      <c r="C4" s="6">
        <f ca="1">SUM('Project Pipeline'!D17:D18)*$U$4</f>
        <v>9450</v>
      </c>
      <c r="D4" s="6">
        <f ca="1">SUM('Project Pipeline'!E17:E18)*$U$4</f>
        <v>49050</v>
      </c>
      <c r="E4" s="6">
        <f ca="1">SUM('Project Pipeline'!F17:F18)*$U$4</f>
        <v>205425</v>
      </c>
      <c r="F4" s="6">
        <f ca="1">SUM('Project Pipeline'!G17:G18)*$U$4</f>
        <v>464025</v>
      </c>
      <c r="G4" s="6">
        <f ca="1">SUM('Project Pipeline'!H17:H18)*$U$4</f>
        <v>806325</v>
      </c>
      <c r="H4" s="6">
        <f ca="1">SUM('Project Pipeline'!I17:I18)*$U$4</f>
        <v>1030050</v>
      </c>
      <c r="I4" s="6">
        <f ca="1">SUM('Project Pipeline'!J17:J18)*$U$4</f>
        <v>1075275</v>
      </c>
      <c r="J4" s="6">
        <f ca="1">SUM('Project Pipeline'!K17:K18)*$U$4</f>
        <v>772350</v>
      </c>
      <c r="K4" s="6">
        <f ca="1">SUM('Project Pipeline'!L17:L18)*$U$4</f>
        <v>355050</v>
      </c>
      <c r="L4" s="6">
        <f ca="1">SUM('Project Pipeline'!M17:M18)*$U$4</f>
        <v>31800</v>
      </c>
      <c r="P4" s="7">
        <f ca="1">IFERROR(C4/B4-1,0)</f>
        <v>2.5</v>
      </c>
      <c r="Q4" s="7">
        <f ca="1">IFERROR(D4/C4-1,0)</f>
        <v>4.1904761904761907</v>
      </c>
      <c r="R4" s="7">
        <f ca="1">IFERROR(E4/D4-1,0)</f>
        <v>3.1880733944954125</v>
      </c>
      <c r="S4" s="7">
        <f ca="1">IFERROR(F4/E4-1,0)</f>
        <v>1.2588535962029939</v>
      </c>
      <c r="U4" s="2">
        <v>1</v>
      </c>
    </row>
    <row r="5" spans="1:32" x14ac:dyDescent="0.2">
      <c r="A5" s="5" t="s">
        <v>15</v>
      </c>
      <c r="B5" s="6">
        <f ca="1">SUM('Project Pipeline'!C42:C43)*$U5</f>
        <v>2250</v>
      </c>
      <c r="C5" s="6">
        <f ca="1">SUM('Project Pipeline'!D42:D43)*$U5</f>
        <v>16312.5</v>
      </c>
      <c r="D5" s="6">
        <f ca="1">SUM('Project Pipeline'!E42:E43)*$U5</f>
        <v>94312.5</v>
      </c>
      <c r="E5" s="6">
        <f ca="1">SUM('Project Pipeline'!F42:F43)*$U5</f>
        <v>370312.5</v>
      </c>
      <c r="F5" s="6">
        <f ca="1">SUM('Project Pipeline'!G42:G43)*$U5</f>
        <v>725062.5</v>
      </c>
      <c r="G5" s="6">
        <f ca="1">SUM('Project Pipeline'!H42:H43)*$U5</f>
        <v>967687.5</v>
      </c>
      <c r="H5" s="6">
        <f ca="1">SUM('Project Pipeline'!I42:I43)*$U5</f>
        <v>990750</v>
      </c>
      <c r="I5" s="6">
        <f ca="1">SUM('Project Pipeline'!J42:J43)*$U5</f>
        <v>1006500</v>
      </c>
      <c r="J5" s="6">
        <f ca="1">SUM('Project Pipeline'!K42:K43)*$U5</f>
        <v>1090500</v>
      </c>
      <c r="K5" s="6">
        <f ca="1">SUM('Project Pipeline'!L42:L43)*$U5</f>
        <v>1348125</v>
      </c>
      <c r="L5" s="6">
        <f ca="1">SUM('Project Pipeline'!M42:M43)*$U5</f>
        <v>1527937.5</v>
      </c>
      <c r="P5" s="7">
        <f t="shared" ref="P5:P8" ca="1" si="7">IFERROR(C5/B5-1,0)</f>
        <v>6.25</v>
      </c>
      <c r="Q5" s="7">
        <f t="shared" ref="Q5:S8" ca="1" si="8">IFERROR(D5/C5-1,0)</f>
        <v>4.7816091954022992</v>
      </c>
      <c r="R5" s="7">
        <f t="shared" ca="1" si="8"/>
        <v>2.9264413518886681</v>
      </c>
      <c r="S5" s="7">
        <f t="shared" ca="1" si="8"/>
        <v>0.95797468354430371</v>
      </c>
      <c r="U5" s="2">
        <v>1</v>
      </c>
    </row>
    <row r="6" spans="1:32" x14ac:dyDescent="0.2">
      <c r="A6" s="5" t="s">
        <v>17</v>
      </c>
      <c r="B6" s="6">
        <f ca="1">SUM('Project Pipeline'!C67:C68)*$U6</f>
        <v>2700</v>
      </c>
      <c r="C6" s="6">
        <f ca="1">SUM('Project Pipeline'!D67:D68)*$U6</f>
        <v>11250</v>
      </c>
      <c r="D6" s="6">
        <f ca="1">SUM('Project Pipeline'!E67:E68)*$U6</f>
        <v>62400</v>
      </c>
      <c r="E6" s="6">
        <f ca="1">SUM('Project Pipeline'!F67:F68)*$U6</f>
        <v>264750</v>
      </c>
      <c r="F6" s="6">
        <f ca="1">SUM('Project Pipeline'!G67:G68)*$U6</f>
        <v>539550</v>
      </c>
      <c r="G6" s="6">
        <f ca="1">SUM('Project Pipeline'!H67:H68)*$U6</f>
        <v>764400</v>
      </c>
      <c r="H6" s="6">
        <f ca="1">SUM('Project Pipeline'!I67:I68)*$U6</f>
        <v>781500</v>
      </c>
      <c r="I6" s="6">
        <f ca="1">SUM('Project Pipeline'!J67:J68)*$U6</f>
        <v>742050</v>
      </c>
      <c r="J6" s="6">
        <f ca="1">SUM('Project Pipeline'!K67:K68)*$U6</f>
        <v>546300</v>
      </c>
      <c r="K6" s="6">
        <f ca="1">SUM('Project Pipeline'!L67:L68)*$U6</f>
        <v>276750</v>
      </c>
      <c r="L6" s="6">
        <f ca="1">SUM('Project Pipeline'!M67:M68)*$U6</f>
        <v>25200</v>
      </c>
      <c r="P6" s="7">
        <f t="shared" ca="1" si="7"/>
        <v>3.166666666666667</v>
      </c>
      <c r="Q6" s="7">
        <f t="shared" ca="1" si="8"/>
        <v>4.5466666666666669</v>
      </c>
      <c r="R6" s="7">
        <f t="shared" ca="1" si="8"/>
        <v>3.2427884615384617</v>
      </c>
      <c r="S6" s="7">
        <f t="shared" ca="1" si="8"/>
        <v>1.0379603399433428</v>
      </c>
      <c r="U6" s="2">
        <v>1</v>
      </c>
    </row>
    <row r="7" spans="1:32" x14ac:dyDescent="0.2">
      <c r="A7" s="5" t="s">
        <v>18</v>
      </c>
      <c r="B7" s="6">
        <f ca="1">SUM('Project Pipeline'!C92:C93)*$U7</f>
        <v>750</v>
      </c>
      <c r="C7" s="6">
        <f ca="1">SUM('Project Pipeline'!D92:D93)*$U7</f>
        <v>15750</v>
      </c>
      <c r="D7" s="6">
        <f ca="1">SUM('Project Pipeline'!E92:E93)*$U7</f>
        <v>102000</v>
      </c>
      <c r="E7" s="6">
        <f ca="1">SUM('Project Pipeline'!F92:F93)*$U7</f>
        <v>534000</v>
      </c>
      <c r="F7" s="6">
        <f ca="1">SUM('Project Pipeline'!G92:G93)*$U7</f>
        <v>1254750</v>
      </c>
      <c r="G7" s="6">
        <f ca="1">SUM('Project Pipeline'!H92:H93)*$U7</f>
        <v>2280000</v>
      </c>
      <c r="H7" s="6">
        <f ca="1">SUM('Project Pipeline'!I92:I93)*$U7</f>
        <v>3036000</v>
      </c>
      <c r="I7" s="6">
        <f ca="1">SUM('Project Pipeline'!J92:J93)*$U7</f>
        <v>3755250</v>
      </c>
      <c r="J7" s="6">
        <f ca="1">SUM('Project Pipeline'!K92:K93)*$U7</f>
        <v>3937500</v>
      </c>
      <c r="K7" s="6">
        <f ca="1">SUM('Project Pipeline'!L92:L93)*$U7</f>
        <v>3942000</v>
      </c>
      <c r="L7" s="6">
        <f ca="1">SUM('Project Pipeline'!M92:M93)*$U7</f>
        <v>3939000</v>
      </c>
      <c r="P7" s="7">
        <f t="shared" ca="1" si="7"/>
        <v>20</v>
      </c>
      <c r="Q7" s="7">
        <f t="shared" ca="1" si="8"/>
        <v>5.4761904761904763</v>
      </c>
      <c r="R7" s="7">
        <f t="shared" ca="1" si="8"/>
        <v>4.2352941176470589</v>
      </c>
      <c r="S7" s="7">
        <f t="shared" ca="1" si="8"/>
        <v>1.3497191011235956</v>
      </c>
      <c r="U7" s="2">
        <v>1</v>
      </c>
    </row>
    <row r="8" spans="1:32" x14ac:dyDescent="0.2">
      <c r="A8" s="5" t="s">
        <v>16</v>
      </c>
      <c r="B8" s="6">
        <f ca="1">SUM('Project Pipeline'!C117:C118)*$U8</f>
        <v>30937.5</v>
      </c>
      <c r="C8" s="6">
        <f ca="1">SUM('Project Pipeline'!D117:D118)*$U8</f>
        <v>39375</v>
      </c>
      <c r="D8" s="6">
        <f ca="1">SUM('Project Pipeline'!E117:E118)*$U8</f>
        <v>180937.5</v>
      </c>
      <c r="E8" s="6">
        <f ca="1">SUM('Project Pipeline'!F117:F118)*$U8</f>
        <v>742500</v>
      </c>
      <c r="F8" s="6">
        <f ca="1">SUM('Project Pipeline'!G117:G118)*$U8</f>
        <v>1791000</v>
      </c>
      <c r="G8" s="6">
        <f ca="1">SUM('Project Pipeline'!H117:H118)*$U8</f>
        <v>3574125</v>
      </c>
      <c r="H8" s="6">
        <f ca="1">SUM('Project Pipeline'!I117:I118)*$U8</f>
        <v>5956500</v>
      </c>
      <c r="I8" s="6">
        <f ca="1">SUM('Project Pipeline'!J117:J118)*$U8</f>
        <v>8211750</v>
      </c>
      <c r="J8" s="6">
        <f ca="1">SUM('Project Pipeline'!K117:K118)*$U8</f>
        <v>7368000</v>
      </c>
      <c r="K8" s="6">
        <f ca="1">SUM('Project Pipeline'!L117:L118)*$U8</f>
        <v>4230000</v>
      </c>
      <c r="L8" s="6">
        <f ca="1">SUM('Project Pipeline'!M117:M118)*$U8</f>
        <v>453750</v>
      </c>
      <c r="P8" s="7">
        <f t="shared" ca="1" si="7"/>
        <v>0.27272727272727271</v>
      </c>
      <c r="Q8" s="7">
        <f t="shared" ca="1" si="8"/>
        <v>3.5952380952380949</v>
      </c>
      <c r="R8" s="7">
        <f t="shared" ca="1" si="8"/>
        <v>3.1036269430051817</v>
      </c>
      <c r="S8" s="7">
        <f t="shared" ca="1" si="8"/>
        <v>1.4121212121212121</v>
      </c>
      <c r="U8" s="2">
        <v>1</v>
      </c>
    </row>
    <row r="9" spans="1:32" x14ac:dyDescent="0.2">
      <c r="A9" s="2" t="s">
        <v>1</v>
      </c>
      <c r="B9" s="8">
        <f ca="1">SUM(B4:B8)</f>
        <v>39337.5</v>
      </c>
      <c r="C9" s="8">
        <f ca="1">SUM(C4:C8)</f>
        <v>92137.5</v>
      </c>
      <c r="D9" s="8">
        <f t="shared" ref="D9:F9" ca="1" si="9">SUM(D4:D8)</f>
        <v>488700</v>
      </c>
      <c r="E9" s="8">
        <f t="shared" ca="1" si="9"/>
        <v>2116987.5</v>
      </c>
      <c r="F9" s="8">
        <f t="shared" ca="1" si="9"/>
        <v>4774387.5</v>
      </c>
      <c r="G9" s="8">
        <f t="shared" ref="G9:L9" ca="1" si="10">SUM(G4:G8)</f>
        <v>8392537.5</v>
      </c>
      <c r="H9" s="8">
        <f t="shared" ca="1" si="10"/>
        <v>11794800</v>
      </c>
      <c r="I9" s="8">
        <f t="shared" ca="1" si="10"/>
        <v>14790825</v>
      </c>
      <c r="J9" s="8">
        <f t="shared" ca="1" si="10"/>
        <v>13714650</v>
      </c>
      <c r="K9" s="8">
        <f t="shared" ca="1" si="10"/>
        <v>10151925</v>
      </c>
      <c r="L9" s="8">
        <f t="shared" ca="1" si="10"/>
        <v>5977687.5</v>
      </c>
    </row>
    <row r="11" spans="1:32" x14ac:dyDescent="0.2">
      <c r="A11" s="2" t="s">
        <v>47</v>
      </c>
      <c r="O11" s="2" t="s">
        <v>33</v>
      </c>
    </row>
    <row r="12" spans="1:32" x14ac:dyDescent="0.2">
      <c r="A12" s="5" t="s">
        <v>14</v>
      </c>
      <c r="B12" s="6">
        <f>'Project Pipeline'!C9*$U4</f>
        <v>3000</v>
      </c>
      <c r="C12" s="6">
        <f>'Project Pipeline'!D9*$U4</f>
        <v>6500</v>
      </c>
      <c r="D12" s="6">
        <f>'Project Pipeline'!E9*$U4</f>
        <v>37500</v>
      </c>
      <c r="E12" s="6">
        <f>'Project Pipeline'!F9*$U4</f>
        <v>108000</v>
      </c>
      <c r="F12" s="6">
        <f>'Project Pipeline'!G9*$U4</f>
        <v>130000</v>
      </c>
      <c r="G12" s="6">
        <f>'Project Pipeline'!H9*$U4</f>
        <v>44000</v>
      </c>
      <c r="H12" s="6">
        <f>'Project Pipeline'!I9*$U4</f>
        <v>1000</v>
      </c>
      <c r="I12" s="6">
        <f>'Project Pipeline'!J9*$U4</f>
        <v>0</v>
      </c>
      <c r="J12" s="6">
        <f>'Project Pipeline'!K9*$U4</f>
        <v>0</v>
      </c>
      <c r="K12" s="6">
        <f>'Project Pipeline'!L9*$U4</f>
        <v>0</v>
      </c>
      <c r="L12" s="6">
        <f>'Project Pipeline'!M9*$U4</f>
        <v>0</v>
      </c>
      <c r="O12" s="7">
        <f t="shared" ref="O12:O17" ca="1" si="11">IFERROR(B12/B4,0)</f>
        <v>1.1111111111111112</v>
      </c>
      <c r="P12" s="7">
        <f t="shared" ref="P12" ca="1" si="12">IFERROR(C12/C4,0)</f>
        <v>0.68783068783068779</v>
      </c>
      <c r="Q12" s="7">
        <f t="shared" ref="Q12" ca="1" si="13">IFERROR(D12/D4,0)</f>
        <v>0.76452599388379205</v>
      </c>
      <c r="R12" s="7">
        <f t="shared" ref="R12" ca="1" si="14">IFERROR(E12/E4,0)</f>
        <v>0.52573932092004383</v>
      </c>
      <c r="S12" s="7">
        <f t="shared" ref="S12" ca="1" si="15">IFERROR(F12/F4,0)</f>
        <v>0.28015731910996172</v>
      </c>
    </row>
    <row r="13" spans="1:32" x14ac:dyDescent="0.2">
      <c r="A13" s="5" t="s">
        <v>15</v>
      </c>
      <c r="B13" s="6">
        <f>'Project Pipeline'!C34*$U5</f>
        <v>11250</v>
      </c>
      <c r="C13" s="6">
        <f>'Project Pipeline'!D34*$U5</f>
        <v>41250</v>
      </c>
      <c r="D13" s="6">
        <f>'Project Pipeline'!E34*$U5</f>
        <v>258750</v>
      </c>
      <c r="E13" s="6">
        <f>'Project Pipeline'!F34*$U5</f>
        <v>543750</v>
      </c>
      <c r="F13" s="6">
        <f>'Project Pipeline'!G34*$U5</f>
        <v>686250</v>
      </c>
      <c r="G13" s="6">
        <f>'Project Pipeline'!H34*$U5</f>
        <v>105000</v>
      </c>
      <c r="H13" s="6">
        <f>'Project Pipeline'!I34*$U5</f>
        <v>0</v>
      </c>
      <c r="I13" s="6">
        <f>'Project Pipeline'!J34*$U5</f>
        <v>0</v>
      </c>
      <c r="J13" s="6">
        <f>'Project Pipeline'!K34*$U5</f>
        <v>0</v>
      </c>
      <c r="K13" s="6">
        <f>'Project Pipeline'!L34*$U5</f>
        <v>0</v>
      </c>
      <c r="L13" s="6">
        <f>'Project Pipeline'!M34*$U5</f>
        <v>0</v>
      </c>
      <c r="O13" s="7">
        <f t="shared" ca="1" si="11"/>
        <v>5</v>
      </c>
      <c r="P13" s="7">
        <f t="shared" ref="P13:S17" ca="1" si="16">IFERROR(C13/C5,0)</f>
        <v>2.5287356321839081</v>
      </c>
      <c r="Q13" s="7">
        <f t="shared" ca="1" si="16"/>
        <v>2.7435387673956262</v>
      </c>
      <c r="R13" s="7">
        <f t="shared" ca="1" si="16"/>
        <v>1.4683544303797469</v>
      </c>
      <c r="S13" s="7">
        <f t="shared" ca="1" si="16"/>
        <v>0.94647013188518236</v>
      </c>
    </row>
    <row r="14" spans="1:32" x14ac:dyDescent="0.2">
      <c r="A14" s="5" t="s">
        <v>17</v>
      </c>
      <c r="B14" s="6">
        <f>'Project Pipeline'!C59*$U6</f>
        <v>7500</v>
      </c>
      <c r="C14" s="6">
        <f>'Project Pipeline'!D59*$U6</f>
        <v>22500</v>
      </c>
      <c r="D14" s="6">
        <f>'Project Pipeline'!E59*$U6</f>
        <v>142500</v>
      </c>
      <c r="E14" s="6">
        <f>'Project Pipeline'!F59*$U6</f>
        <v>350000</v>
      </c>
      <c r="F14" s="6">
        <f>'Project Pipeline'!G59*$U6</f>
        <v>445000</v>
      </c>
      <c r="G14" s="6">
        <f>'Project Pipeline'!H59*$U6</f>
        <v>127500</v>
      </c>
      <c r="H14" s="6">
        <f>'Project Pipeline'!I59*$U6</f>
        <v>2500</v>
      </c>
      <c r="I14" s="6">
        <f>'Project Pipeline'!J59*$U6</f>
        <v>0</v>
      </c>
      <c r="J14" s="6">
        <f>'Project Pipeline'!K59*$U6</f>
        <v>0</v>
      </c>
      <c r="K14" s="6">
        <f>'Project Pipeline'!L59*$U6</f>
        <v>0</v>
      </c>
      <c r="L14" s="6">
        <f>'Project Pipeline'!M59*$U6</f>
        <v>0</v>
      </c>
      <c r="O14" s="7">
        <f t="shared" ca="1" si="11"/>
        <v>2.7777777777777777</v>
      </c>
      <c r="P14" s="7">
        <f t="shared" ca="1" si="16"/>
        <v>2</v>
      </c>
      <c r="Q14" s="7">
        <f t="shared" ca="1" si="16"/>
        <v>2.2836538461538463</v>
      </c>
      <c r="R14" s="7">
        <f t="shared" ca="1" si="16"/>
        <v>1.3220018885741265</v>
      </c>
      <c r="S14" s="7">
        <f t="shared" ca="1" si="16"/>
        <v>0.82476137522009085</v>
      </c>
    </row>
    <row r="15" spans="1:32" x14ac:dyDescent="0.2">
      <c r="A15" s="5" t="s">
        <v>18</v>
      </c>
      <c r="B15" s="6">
        <f>'Project Pipeline'!C84*$U7</f>
        <v>6250</v>
      </c>
      <c r="C15" s="6">
        <f>'Project Pipeline'!D84*$U7</f>
        <v>18750</v>
      </c>
      <c r="D15" s="6">
        <f>'Project Pipeline'!E84*$U7</f>
        <v>106250</v>
      </c>
      <c r="E15" s="6">
        <f>'Project Pipeline'!F84*$U7</f>
        <v>450000</v>
      </c>
      <c r="F15" s="6">
        <f>'Project Pipeline'!G84*$U7</f>
        <v>481250</v>
      </c>
      <c r="G15" s="6">
        <f>'Project Pipeline'!H84*$U7</f>
        <v>293750</v>
      </c>
      <c r="H15" s="6">
        <f>'Project Pipeline'!I84*$U7</f>
        <v>12500</v>
      </c>
      <c r="I15" s="6">
        <f>'Project Pipeline'!J84*$U7</f>
        <v>0</v>
      </c>
      <c r="J15" s="6">
        <f>'Project Pipeline'!K84*$U7</f>
        <v>0</v>
      </c>
      <c r="K15" s="6">
        <f>'Project Pipeline'!L84*$U7</f>
        <v>0</v>
      </c>
      <c r="L15" s="6">
        <f>'Project Pipeline'!M84*$U7</f>
        <v>0</v>
      </c>
      <c r="O15" s="7">
        <f t="shared" ca="1" si="11"/>
        <v>8.3333333333333339</v>
      </c>
      <c r="P15" s="7">
        <f t="shared" ca="1" si="16"/>
        <v>1.1904761904761905</v>
      </c>
      <c r="Q15" s="7">
        <f t="shared" ca="1" si="16"/>
        <v>1.0416666666666667</v>
      </c>
      <c r="R15" s="7">
        <f t="shared" ca="1" si="16"/>
        <v>0.84269662921348309</v>
      </c>
      <c r="S15" s="7">
        <f t="shared" ca="1" si="16"/>
        <v>0.38354253835425384</v>
      </c>
    </row>
    <row r="16" spans="1:32" x14ac:dyDescent="0.2">
      <c r="A16" s="5" t="s">
        <v>16</v>
      </c>
      <c r="B16" s="6">
        <f>'Project Pipeline'!C109*$U8</f>
        <v>25000</v>
      </c>
      <c r="C16" s="6">
        <f>'Project Pipeline'!D109*$U8</f>
        <v>20000</v>
      </c>
      <c r="D16" s="6">
        <f>'Project Pipeline'!E109*$U8</f>
        <v>150000</v>
      </c>
      <c r="E16" s="6">
        <f>'Project Pipeline'!F109*$U8</f>
        <v>760000</v>
      </c>
      <c r="F16" s="6">
        <f>'Project Pipeline'!G109*$U8</f>
        <v>730000</v>
      </c>
      <c r="G16" s="6">
        <f>'Project Pipeline'!H109*$U8</f>
        <v>510000</v>
      </c>
      <c r="H16" s="6">
        <f>'Project Pipeline'!I109*$U8</f>
        <v>10000</v>
      </c>
      <c r="I16" s="6">
        <f>'Project Pipeline'!J109*$U8</f>
        <v>0</v>
      </c>
      <c r="J16" s="6">
        <f>'Project Pipeline'!K109*$U8</f>
        <v>0</v>
      </c>
      <c r="K16" s="6">
        <f>'Project Pipeline'!L109*$U8</f>
        <v>0</v>
      </c>
      <c r="L16" s="6">
        <f>'Project Pipeline'!M109*$U8</f>
        <v>0</v>
      </c>
      <c r="O16" s="7">
        <f t="shared" ca="1" si="11"/>
        <v>0.80808080808080807</v>
      </c>
      <c r="P16" s="7">
        <f t="shared" ca="1" si="16"/>
        <v>0.50793650793650791</v>
      </c>
      <c r="Q16" s="7">
        <f t="shared" ca="1" si="16"/>
        <v>0.82901554404145072</v>
      </c>
      <c r="R16" s="7">
        <f t="shared" ca="1" si="16"/>
        <v>1.0235690235690236</v>
      </c>
      <c r="S16" s="7">
        <f t="shared" ca="1" si="16"/>
        <v>0.40759352317141262</v>
      </c>
    </row>
    <row r="17" spans="1:19" x14ac:dyDescent="0.2">
      <c r="A17" s="2" t="s">
        <v>2</v>
      </c>
      <c r="B17" s="8">
        <f>SUM(B12:B16)</f>
        <v>53000</v>
      </c>
      <c r="C17" s="8">
        <f t="shared" ref="C17:F17" si="17">SUM(C12:C16)</f>
        <v>109000</v>
      </c>
      <c r="D17" s="8">
        <f t="shared" si="17"/>
        <v>695000</v>
      </c>
      <c r="E17" s="8">
        <f t="shared" si="17"/>
        <v>2211750</v>
      </c>
      <c r="F17" s="8">
        <f t="shared" si="17"/>
        <v>2472500</v>
      </c>
      <c r="G17" s="8">
        <f t="shared" ref="G17:L17" si="18">SUM(G12:G16)</f>
        <v>1080250</v>
      </c>
      <c r="H17" s="8">
        <f t="shared" si="18"/>
        <v>26000</v>
      </c>
      <c r="I17" s="8">
        <f t="shared" si="18"/>
        <v>0</v>
      </c>
      <c r="J17" s="8">
        <f t="shared" si="18"/>
        <v>0</v>
      </c>
      <c r="K17" s="8">
        <f t="shared" si="18"/>
        <v>0</v>
      </c>
      <c r="L17" s="8">
        <f t="shared" si="18"/>
        <v>0</v>
      </c>
      <c r="O17" s="7">
        <f t="shared" ca="1" si="11"/>
        <v>1.3473149030823006</v>
      </c>
      <c r="P17" s="7">
        <f t="shared" ca="1" si="16"/>
        <v>1.1830145163478496</v>
      </c>
      <c r="Q17" s="7">
        <f t="shared" ca="1" si="16"/>
        <v>1.4221403724166155</v>
      </c>
      <c r="R17" s="7">
        <f t="shared" ca="1" si="16"/>
        <v>1.0447629001115972</v>
      </c>
      <c r="S17" s="7">
        <f t="shared" ca="1" si="16"/>
        <v>0.51786747514733567</v>
      </c>
    </row>
    <row r="20" spans="1:19" x14ac:dyDescent="0.2">
      <c r="A20" s="2" t="s">
        <v>19</v>
      </c>
    </row>
    <row r="21" spans="1:19" x14ac:dyDescent="0.2">
      <c r="A21" s="5" t="s">
        <v>14</v>
      </c>
      <c r="B21" s="6">
        <f ca="1">B4-B12</f>
        <v>-300</v>
      </c>
      <c r="C21" s="6">
        <f t="shared" ref="C21:F21" ca="1" si="19">C4-C12</f>
        <v>2950</v>
      </c>
      <c r="D21" s="6">
        <f t="shared" ca="1" si="19"/>
        <v>11550</v>
      </c>
      <c r="E21" s="6">
        <f t="shared" ca="1" si="19"/>
        <v>97425</v>
      </c>
      <c r="F21" s="6">
        <f t="shared" ca="1" si="19"/>
        <v>334025</v>
      </c>
      <c r="G21" s="6">
        <f t="shared" ref="G21:L21" ca="1" si="20">G4-G12</f>
        <v>762325</v>
      </c>
      <c r="H21" s="6">
        <f t="shared" ca="1" si="20"/>
        <v>1029050</v>
      </c>
      <c r="I21" s="6">
        <f t="shared" ca="1" si="20"/>
        <v>1075275</v>
      </c>
      <c r="J21" s="6">
        <f t="shared" ca="1" si="20"/>
        <v>772350</v>
      </c>
      <c r="K21" s="6">
        <f t="shared" ca="1" si="20"/>
        <v>355050</v>
      </c>
      <c r="L21" s="6">
        <f t="shared" ca="1" si="20"/>
        <v>31800</v>
      </c>
    </row>
    <row r="22" spans="1:19" x14ac:dyDescent="0.2">
      <c r="A22" s="5" t="s">
        <v>15</v>
      </c>
      <c r="B22" s="6">
        <f t="shared" ref="B22:F22" ca="1" si="21">B5-B13</f>
        <v>-9000</v>
      </c>
      <c r="C22" s="6">
        <f t="shared" ca="1" si="21"/>
        <v>-24937.5</v>
      </c>
      <c r="D22" s="6">
        <f t="shared" ca="1" si="21"/>
        <v>-164437.5</v>
      </c>
      <c r="E22" s="6">
        <f t="shared" ca="1" si="21"/>
        <v>-173437.5</v>
      </c>
      <c r="F22" s="6">
        <f t="shared" ca="1" si="21"/>
        <v>38812.5</v>
      </c>
      <c r="G22" s="6">
        <f t="shared" ref="G22:L22" ca="1" si="22">G5-G13</f>
        <v>862687.5</v>
      </c>
      <c r="H22" s="6">
        <f t="shared" ca="1" si="22"/>
        <v>990750</v>
      </c>
      <c r="I22" s="6">
        <f t="shared" ca="1" si="22"/>
        <v>1006500</v>
      </c>
      <c r="J22" s="6">
        <f t="shared" ca="1" si="22"/>
        <v>1090500</v>
      </c>
      <c r="K22" s="6">
        <f t="shared" ca="1" si="22"/>
        <v>1348125</v>
      </c>
      <c r="L22" s="6">
        <f t="shared" ca="1" si="22"/>
        <v>1527937.5</v>
      </c>
    </row>
    <row r="23" spans="1:19" x14ac:dyDescent="0.2">
      <c r="A23" s="5" t="s">
        <v>17</v>
      </c>
      <c r="B23" s="6">
        <f t="shared" ref="B23:F23" ca="1" si="23">B6-B14</f>
        <v>-4800</v>
      </c>
      <c r="C23" s="6">
        <f t="shared" ca="1" si="23"/>
        <v>-11250</v>
      </c>
      <c r="D23" s="6">
        <f t="shared" ca="1" si="23"/>
        <v>-80100</v>
      </c>
      <c r="E23" s="6">
        <f t="shared" ca="1" si="23"/>
        <v>-85250</v>
      </c>
      <c r="F23" s="6">
        <f t="shared" ca="1" si="23"/>
        <v>94550</v>
      </c>
      <c r="G23" s="6">
        <f t="shared" ref="G23:L23" ca="1" si="24">G6-G14</f>
        <v>636900</v>
      </c>
      <c r="H23" s="6">
        <f t="shared" ca="1" si="24"/>
        <v>779000</v>
      </c>
      <c r="I23" s="6">
        <f t="shared" ca="1" si="24"/>
        <v>742050</v>
      </c>
      <c r="J23" s="6">
        <f t="shared" ca="1" si="24"/>
        <v>546300</v>
      </c>
      <c r="K23" s="6">
        <f t="shared" ca="1" si="24"/>
        <v>276750</v>
      </c>
      <c r="L23" s="6">
        <f t="shared" ca="1" si="24"/>
        <v>25200</v>
      </c>
    </row>
    <row r="24" spans="1:19" x14ac:dyDescent="0.2">
      <c r="A24" s="5" t="s">
        <v>18</v>
      </c>
      <c r="B24" s="6">
        <f t="shared" ref="B24:F24" ca="1" si="25">B7-B15</f>
        <v>-5500</v>
      </c>
      <c r="C24" s="6">
        <f t="shared" ca="1" si="25"/>
        <v>-3000</v>
      </c>
      <c r="D24" s="6">
        <f t="shared" ca="1" si="25"/>
        <v>-4250</v>
      </c>
      <c r="E24" s="6">
        <f t="shared" ca="1" si="25"/>
        <v>84000</v>
      </c>
      <c r="F24" s="6">
        <f t="shared" ca="1" si="25"/>
        <v>773500</v>
      </c>
      <c r="G24" s="6">
        <f t="shared" ref="G24:L24" ca="1" si="26">G7-G15</f>
        <v>1986250</v>
      </c>
      <c r="H24" s="6">
        <f t="shared" ca="1" si="26"/>
        <v>3023500</v>
      </c>
      <c r="I24" s="6">
        <f t="shared" ca="1" si="26"/>
        <v>3755250</v>
      </c>
      <c r="J24" s="6">
        <f t="shared" ca="1" si="26"/>
        <v>3937500</v>
      </c>
      <c r="K24" s="6">
        <f t="shared" ca="1" si="26"/>
        <v>3942000</v>
      </c>
      <c r="L24" s="6">
        <f t="shared" ca="1" si="26"/>
        <v>3939000</v>
      </c>
    </row>
    <row r="25" spans="1:19" x14ac:dyDescent="0.2">
      <c r="A25" s="5" t="s">
        <v>16</v>
      </c>
      <c r="B25" s="6">
        <f t="shared" ref="B25:F25" ca="1" si="27">B8-B16</f>
        <v>5937.5</v>
      </c>
      <c r="C25" s="6">
        <f t="shared" ca="1" si="27"/>
        <v>19375</v>
      </c>
      <c r="D25" s="6">
        <f t="shared" ca="1" si="27"/>
        <v>30937.5</v>
      </c>
      <c r="E25" s="6">
        <f t="shared" ca="1" si="27"/>
        <v>-17500</v>
      </c>
      <c r="F25" s="6">
        <f t="shared" ca="1" si="27"/>
        <v>1061000</v>
      </c>
      <c r="G25" s="6">
        <f t="shared" ref="G25:L25" ca="1" si="28">G8-G16</f>
        <v>3064125</v>
      </c>
      <c r="H25" s="6">
        <f t="shared" ca="1" si="28"/>
        <v>5946500</v>
      </c>
      <c r="I25" s="6">
        <f t="shared" ca="1" si="28"/>
        <v>8211750</v>
      </c>
      <c r="J25" s="6">
        <f t="shared" ca="1" si="28"/>
        <v>7368000</v>
      </c>
      <c r="K25" s="6">
        <f t="shared" ca="1" si="28"/>
        <v>4230000</v>
      </c>
      <c r="L25" s="6">
        <f t="shared" ca="1" si="28"/>
        <v>453750</v>
      </c>
    </row>
    <row r="26" spans="1:19" x14ac:dyDescent="0.2">
      <c r="A26" s="2" t="s">
        <v>19</v>
      </c>
      <c r="B26" s="8">
        <f ca="1">SUM(B21:B25)</f>
        <v>-13662.5</v>
      </c>
      <c r="C26" s="8">
        <f ca="1">SUM(C21:C25)</f>
        <v>-16862.5</v>
      </c>
      <c r="D26" s="8">
        <f t="shared" ref="D26:F26" ca="1" si="29">SUM(D21:D25)</f>
        <v>-206300</v>
      </c>
      <c r="E26" s="8">
        <f t="shared" ca="1" si="29"/>
        <v>-94762.5</v>
      </c>
      <c r="F26" s="8">
        <f t="shared" ca="1" si="29"/>
        <v>2301887.5</v>
      </c>
      <c r="G26" s="8">
        <f t="shared" ref="G26:L26" ca="1" si="30">SUM(G21:G25)</f>
        <v>7312287.5</v>
      </c>
      <c r="H26" s="8">
        <f t="shared" ca="1" si="30"/>
        <v>11768800</v>
      </c>
      <c r="I26" s="8">
        <f t="shared" ca="1" si="30"/>
        <v>14790825</v>
      </c>
      <c r="J26" s="8">
        <f t="shared" ca="1" si="30"/>
        <v>13714650</v>
      </c>
      <c r="K26" s="8">
        <f t="shared" ca="1" si="30"/>
        <v>10151925</v>
      </c>
      <c r="L26" s="8">
        <f t="shared" ca="1" si="30"/>
        <v>5977687.5</v>
      </c>
    </row>
    <row r="28" spans="1:19" x14ac:dyDescent="0.2">
      <c r="A28" s="2" t="s">
        <v>3</v>
      </c>
      <c r="O28" s="2" t="s">
        <v>35</v>
      </c>
    </row>
    <row r="29" spans="1:19" x14ac:dyDescent="0.2">
      <c r="A29" s="5" t="s">
        <v>7</v>
      </c>
    </row>
    <row r="30" spans="1:19" x14ac:dyDescent="0.2">
      <c r="A30" s="600" t="s">
        <v>181</v>
      </c>
      <c r="B30" s="6">
        <f>'Sources and Uses'!B3*1000</f>
        <v>360000</v>
      </c>
      <c r="C30" s="6">
        <f>'Sources and Uses'!C3*1000</f>
        <v>490000</v>
      </c>
      <c r="D30" s="6">
        <f>'Sources and Uses'!D3*1000</f>
        <v>700000</v>
      </c>
      <c r="E30" s="6">
        <f>D30*(1+R30)</f>
        <v>735000</v>
      </c>
      <c r="F30" s="6">
        <f>E30*(1+S30)</f>
        <v>771750</v>
      </c>
      <c r="G30" s="6">
        <f t="shared" ref="G30:L30" si="31">F30*(1+T30)</f>
        <v>771750</v>
      </c>
      <c r="H30" s="6">
        <f t="shared" si="31"/>
        <v>771750</v>
      </c>
      <c r="I30" s="6">
        <f t="shared" si="31"/>
        <v>771750</v>
      </c>
      <c r="J30" s="6">
        <f t="shared" si="31"/>
        <v>771750</v>
      </c>
      <c r="K30" s="6">
        <f t="shared" si="31"/>
        <v>771750</v>
      </c>
      <c r="L30" s="6">
        <f t="shared" si="31"/>
        <v>771750</v>
      </c>
      <c r="O30" s="7"/>
      <c r="P30" s="7">
        <f>C30/B30-1</f>
        <v>0.36111111111111116</v>
      </c>
      <c r="Q30" s="7">
        <f t="shared" ref="Q30" si="32">D30/C30-1</f>
        <v>0.4285714285714286</v>
      </c>
      <c r="R30" s="7">
        <v>0.05</v>
      </c>
      <c r="S30" s="7">
        <v>0.05</v>
      </c>
    </row>
    <row r="31" spans="1:19" x14ac:dyDescent="0.2">
      <c r="A31" s="1" t="s">
        <v>186</v>
      </c>
      <c r="B31" s="6">
        <f>'Sources and Uses'!B4*1000</f>
        <v>36000</v>
      </c>
      <c r="C31" s="6">
        <f>'Sources and Uses'!C4*1000</f>
        <v>49000</v>
      </c>
      <c r="D31" s="6">
        <f>'Sources and Uses'!D4*1000</f>
        <v>70000</v>
      </c>
      <c r="E31" s="6">
        <f>D31*(1+R31)</f>
        <v>73500</v>
      </c>
      <c r="F31" s="6">
        <f>E31*(1+S31)</f>
        <v>77175</v>
      </c>
      <c r="G31" s="6">
        <f t="shared" ref="G31:L31" si="33">F31*(1+T31)</f>
        <v>77175</v>
      </c>
      <c r="H31" s="6">
        <f t="shared" si="33"/>
        <v>77175</v>
      </c>
      <c r="I31" s="6">
        <f t="shared" si="33"/>
        <v>77175</v>
      </c>
      <c r="J31" s="6">
        <f t="shared" si="33"/>
        <v>77175</v>
      </c>
      <c r="K31" s="6">
        <f t="shared" si="33"/>
        <v>77175</v>
      </c>
      <c r="L31" s="6">
        <f t="shared" si="33"/>
        <v>77175</v>
      </c>
      <c r="O31" s="7"/>
      <c r="P31" s="7">
        <f>C31/B31-1</f>
        <v>0.36111111111111116</v>
      </c>
      <c r="Q31" s="7">
        <f t="shared" ref="Q31" si="34">D31/C31-1</f>
        <v>0.4285714285714286</v>
      </c>
      <c r="R31" s="7">
        <v>0.05</v>
      </c>
      <c r="S31" s="7">
        <v>0.05</v>
      </c>
    </row>
    <row r="32" spans="1:19" x14ac:dyDescent="0.2">
      <c r="A32" s="5" t="s">
        <v>32</v>
      </c>
      <c r="B32" s="6">
        <f>SUM(B30:B31)</f>
        <v>396000</v>
      </c>
      <c r="C32" s="6">
        <f>SUM(C30:C31)</f>
        <v>539000</v>
      </c>
      <c r="D32" s="6">
        <f>SUM(D30:D31)</f>
        <v>770000</v>
      </c>
      <c r="E32" s="6">
        <f>SUM(E30:E31)</f>
        <v>808500</v>
      </c>
      <c r="F32" s="6">
        <f>SUM(F30:F31)</f>
        <v>848925</v>
      </c>
      <c r="G32" s="6">
        <f t="shared" ref="G32:L32" si="35">SUM(G30:G31)</f>
        <v>848925</v>
      </c>
      <c r="H32" s="6">
        <f t="shared" si="35"/>
        <v>848925</v>
      </c>
      <c r="I32" s="6">
        <f t="shared" si="35"/>
        <v>848925</v>
      </c>
      <c r="J32" s="6">
        <f t="shared" si="35"/>
        <v>848925</v>
      </c>
      <c r="K32" s="6">
        <f t="shared" si="35"/>
        <v>848925</v>
      </c>
      <c r="L32" s="6">
        <f t="shared" si="35"/>
        <v>848925</v>
      </c>
      <c r="P32" s="7">
        <f>C32/B32-1</f>
        <v>0.36111111111111116</v>
      </c>
      <c r="Q32" s="7">
        <f>D32/C32-1</f>
        <v>0.4285714285714286</v>
      </c>
      <c r="R32" s="7">
        <f>E32/D32-1</f>
        <v>5.0000000000000044E-2</v>
      </c>
      <c r="S32" s="7">
        <f>F32/E32-1</f>
        <v>5.0000000000000044E-2</v>
      </c>
    </row>
    <row r="33" spans="1:19" x14ac:dyDescent="0.2">
      <c r="A33" s="5" t="s">
        <v>187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O33" s="7"/>
      <c r="P33" s="7">
        <v>0.05</v>
      </c>
      <c r="Q33" s="7">
        <v>0.05</v>
      </c>
      <c r="R33" s="7">
        <v>0.05</v>
      </c>
      <c r="S33" s="7">
        <v>0.05</v>
      </c>
    </row>
    <row r="34" spans="1:19" x14ac:dyDescent="0.2">
      <c r="A34" s="5" t="s">
        <v>8</v>
      </c>
      <c r="B34" s="6">
        <f>'Sources and Uses'!B8*1000</f>
        <v>10000</v>
      </c>
      <c r="C34" s="6">
        <f>'Sources and Uses'!C8*1000</f>
        <v>20000</v>
      </c>
      <c r="D34" s="6">
        <f>'Sources and Uses'!D8*1000</f>
        <v>30000</v>
      </c>
      <c r="E34" s="6">
        <f t="shared" ref="E34:F37" si="36">D34*(1+R34)</f>
        <v>31500</v>
      </c>
      <c r="F34" s="6">
        <f t="shared" si="36"/>
        <v>33075</v>
      </c>
      <c r="G34" s="6">
        <f t="shared" ref="G34:L34" si="37">F34*(1+T34)</f>
        <v>33075</v>
      </c>
      <c r="H34" s="6">
        <f t="shared" si="37"/>
        <v>33075</v>
      </c>
      <c r="I34" s="6">
        <f t="shared" si="37"/>
        <v>33075</v>
      </c>
      <c r="J34" s="6">
        <f t="shared" si="37"/>
        <v>33075</v>
      </c>
      <c r="K34" s="6">
        <f t="shared" si="37"/>
        <v>33075</v>
      </c>
      <c r="L34" s="6">
        <f t="shared" si="37"/>
        <v>33075</v>
      </c>
      <c r="O34" s="7"/>
      <c r="P34" s="7"/>
      <c r="Q34" s="7"/>
      <c r="R34" s="7">
        <v>0.05</v>
      </c>
      <c r="S34" s="7">
        <v>0.05</v>
      </c>
    </row>
    <row r="35" spans="1:19" x14ac:dyDescent="0.2">
      <c r="A35" s="5" t="s">
        <v>6</v>
      </c>
      <c r="B35" s="6">
        <f>'Sources and Uses'!B12*1000</f>
        <v>200000</v>
      </c>
      <c r="C35" s="6">
        <f>'Sources and Uses'!C12*1000</f>
        <v>200000</v>
      </c>
      <c r="D35" s="6">
        <f>'Sources and Uses'!D12*1000</f>
        <v>200000</v>
      </c>
      <c r="E35" s="6">
        <f t="shared" si="36"/>
        <v>210000</v>
      </c>
      <c r="F35" s="6">
        <f t="shared" si="36"/>
        <v>220500</v>
      </c>
      <c r="G35" s="6">
        <f t="shared" ref="G35:L35" si="38">F35*(1+T35)</f>
        <v>220500</v>
      </c>
      <c r="H35" s="6">
        <v>0</v>
      </c>
      <c r="I35" s="6">
        <f t="shared" si="38"/>
        <v>0</v>
      </c>
      <c r="J35" s="6">
        <f t="shared" si="38"/>
        <v>0</v>
      </c>
      <c r="K35" s="6">
        <f t="shared" si="38"/>
        <v>0</v>
      </c>
      <c r="L35" s="6">
        <f t="shared" si="38"/>
        <v>0</v>
      </c>
      <c r="O35" s="7"/>
      <c r="P35" s="7">
        <v>0.05</v>
      </c>
      <c r="Q35" s="7">
        <v>0.05</v>
      </c>
      <c r="R35" s="7">
        <v>0.05</v>
      </c>
      <c r="S35" s="7">
        <v>0.05</v>
      </c>
    </row>
    <row r="36" spans="1:19" x14ac:dyDescent="0.2">
      <c r="A36" s="5" t="s">
        <v>9</v>
      </c>
      <c r="B36" s="6">
        <f>'Sources and Uses'!B5*1000</f>
        <v>19000</v>
      </c>
      <c r="C36" s="6">
        <f>'Sources and Uses'!C5*1000</f>
        <v>29400</v>
      </c>
      <c r="D36" s="6">
        <f>'Sources and Uses'!D5*1000</f>
        <v>29400</v>
      </c>
      <c r="E36" s="6">
        <f t="shared" si="36"/>
        <v>30870</v>
      </c>
      <c r="F36" s="6">
        <f t="shared" si="36"/>
        <v>32413.5</v>
      </c>
      <c r="G36" s="6">
        <f t="shared" ref="G36:L36" si="39">F36*(1+T36)</f>
        <v>32413.5</v>
      </c>
      <c r="H36" s="6">
        <v>0</v>
      </c>
      <c r="I36" s="6">
        <f t="shared" si="39"/>
        <v>0</v>
      </c>
      <c r="J36" s="6">
        <f t="shared" si="39"/>
        <v>0</v>
      </c>
      <c r="K36" s="6">
        <f t="shared" si="39"/>
        <v>0</v>
      </c>
      <c r="L36" s="6">
        <f t="shared" si="39"/>
        <v>0</v>
      </c>
      <c r="P36" s="7">
        <v>0.05</v>
      </c>
      <c r="Q36" s="7">
        <v>0.05</v>
      </c>
      <c r="R36" s="7">
        <v>0.05</v>
      </c>
      <c r="S36" s="7">
        <v>0.05</v>
      </c>
    </row>
    <row r="37" spans="1:19" x14ac:dyDescent="0.2">
      <c r="A37" s="5" t="s">
        <v>4</v>
      </c>
      <c r="B37" s="6">
        <f>SUM('Sources and Uses'!B6,'Sources and Uses'!B9,'Sources and Uses'!B11,'Sources and Uses'!B13:B15)*1000</f>
        <v>265000</v>
      </c>
      <c r="C37" s="6">
        <f>SUM('Sources and Uses'!C6,'Sources and Uses'!C9,'Sources and Uses'!C11,'Sources and Uses'!C13:C15)*1000</f>
        <v>256000</v>
      </c>
      <c r="D37" s="6">
        <f>SUM('Sources and Uses'!D6,'Sources and Uses'!D9,'Sources and Uses'!D11,'Sources and Uses'!D13:D15)*1000</f>
        <v>322000</v>
      </c>
      <c r="E37" s="6">
        <f t="shared" si="36"/>
        <v>338100</v>
      </c>
      <c r="F37" s="6">
        <f t="shared" si="36"/>
        <v>355005</v>
      </c>
      <c r="G37" s="6">
        <f t="shared" ref="G37:L37" si="40">F37*(1+T37)</f>
        <v>355005</v>
      </c>
      <c r="H37" s="6">
        <v>0</v>
      </c>
      <c r="I37" s="6">
        <f t="shared" si="40"/>
        <v>0</v>
      </c>
      <c r="J37" s="6">
        <f t="shared" si="40"/>
        <v>0</v>
      </c>
      <c r="K37" s="6">
        <f t="shared" si="40"/>
        <v>0</v>
      </c>
      <c r="L37" s="6">
        <f t="shared" si="40"/>
        <v>0</v>
      </c>
      <c r="P37" s="7">
        <v>0.05</v>
      </c>
      <c r="Q37" s="7">
        <v>0.05</v>
      </c>
      <c r="R37" s="7">
        <v>0.05</v>
      </c>
      <c r="S37" s="7">
        <v>0.05</v>
      </c>
    </row>
    <row r="38" spans="1:19" x14ac:dyDescent="0.2">
      <c r="A38" s="2" t="s">
        <v>5</v>
      </c>
      <c r="B38" s="8">
        <f>SUM(B32:B37)</f>
        <v>890000</v>
      </c>
      <c r="C38" s="8">
        <f t="shared" ref="C38:F38" si="41">SUM(C32:C37)</f>
        <v>1044400</v>
      </c>
      <c r="D38" s="8">
        <f t="shared" si="41"/>
        <v>1351400</v>
      </c>
      <c r="E38" s="8">
        <f t="shared" si="41"/>
        <v>1418970</v>
      </c>
      <c r="F38" s="8">
        <f t="shared" si="41"/>
        <v>1489918.5</v>
      </c>
      <c r="G38" s="8">
        <f t="shared" ref="G38:L38" si="42">SUM(G32:G37)</f>
        <v>1489918.5</v>
      </c>
      <c r="H38" s="8">
        <f t="shared" si="42"/>
        <v>882000</v>
      </c>
      <c r="I38" s="8">
        <f t="shared" si="42"/>
        <v>882000</v>
      </c>
      <c r="J38" s="8">
        <f t="shared" si="42"/>
        <v>882000</v>
      </c>
      <c r="K38" s="8">
        <f t="shared" si="42"/>
        <v>882000</v>
      </c>
      <c r="L38" s="8">
        <f t="shared" si="42"/>
        <v>882000</v>
      </c>
      <c r="P38" s="7">
        <f t="shared" ref="P38" si="43">C38/B38-1</f>
        <v>0.17348314606741577</v>
      </c>
      <c r="Q38" s="7">
        <f t="shared" ref="Q38" si="44">D38/C38-1</f>
        <v>0.29394867866717722</v>
      </c>
      <c r="R38" s="7">
        <f t="shared" ref="R38" si="45">E38/D38-1</f>
        <v>5.0000000000000044E-2</v>
      </c>
      <c r="S38" s="7">
        <f t="shared" ref="S38" si="46">F38/E38-1</f>
        <v>5.0000000000000044E-2</v>
      </c>
    </row>
    <row r="40" spans="1:19" x14ac:dyDescent="0.2">
      <c r="A40" s="2" t="s">
        <v>10</v>
      </c>
      <c r="B40" s="6">
        <f ca="1">B26-B38</f>
        <v>-903662.5</v>
      </c>
      <c r="C40" s="6">
        <f ca="1">C26-C38</f>
        <v>-1061262.5</v>
      </c>
      <c r="D40" s="6">
        <f ca="1">D26-D38</f>
        <v>-1557700</v>
      </c>
      <c r="E40" s="6">
        <f ca="1">E26-E38</f>
        <v>-1513732.5</v>
      </c>
      <c r="F40" s="6">
        <f ca="1">F26-F38</f>
        <v>811969</v>
      </c>
      <c r="G40" s="6">
        <f t="shared" ref="G40:L40" ca="1" si="47">G26-G38</f>
        <v>5822369</v>
      </c>
      <c r="H40" s="6">
        <f t="shared" ca="1" si="47"/>
        <v>10886800</v>
      </c>
      <c r="I40" s="6">
        <f t="shared" ca="1" si="47"/>
        <v>13908825</v>
      </c>
      <c r="J40" s="6">
        <f t="shared" ca="1" si="47"/>
        <v>12832650</v>
      </c>
      <c r="K40" s="6">
        <f t="shared" ca="1" si="47"/>
        <v>9269925</v>
      </c>
      <c r="L40" s="6">
        <f t="shared" ca="1" si="47"/>
        <v>5095687.5</v>
      </c>
    </row>
    <row r="41" spans="1:19" x14ac:dyDescent="0.2">
      <c r="A41" s="2" t="s">
        <v>11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</row>
    <row r="42" spans="1:19" x14ac:dyDescent="0.2">
      <c r="A42" s="2" t="s">
        <v>12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</row>
    <row r="43" spans="1:19" x14ac:dyDescent="0.2">
      <c r="A43" s="2" t="s">
        <v>13</v>
      </c>
      <c r="B43" s="6">
        <f ca="1">0.4*B40</f>
        <v>-361465</v>
      </c>
      <c r="C43" s="6">
        <f t="shared" ref="C43:D43" ca="1" si="48">0.4*C40</f>
        <v>-424505</v>
      </c>
      <c r="D43" s="6">
        <f t="shared" ca="1" si="48"/>
        <v>-623080</v>
      </c>
      <c r="E43" s="6">
        <f t="shared" ref="E43:F43" ca="1" si="49">0.4*E40</f>
        <v>-605493</v>
      </c>
      <c r="F43" s="6">
        <f t="shared" ca="1" si="49"/>
        <v>324787.60000000003</v>
      </c>
      <c r="G43" s="6">
        <f t="shared" ref="G43:L43" ca="1" si="50">0.4*G40</f>
        <v>2328947.6</v>
      </c>
      <c r="H43" s="6">
        <f t="shared" ca="1" si="50"/>
        <v>4354720</v>
      </c>
      <c r="I43" s="6">
        <f t="shared" ca="1" si="50"/>
        <v>5563530</v>
      </c>
      <c r="J43" s="6">
        <f t="shared" ca="1" si="50"/>
        <v>5133060</v>
      </c>
      <c r="K43" s="6">
        <f t="shared" ca="1" si="50"/>
        <v>3707970</v>
      </c>
      <c r="L43" s="6">
        <f t="shared" ca="1" si="50"/>
        <v>2038275</v>
      </c>
    </row>
    <row r="44" spans="1:19" x14ac:dyDescent="0.2">
      <c r="A44" s="2" t="s">
        <v>0</v>
      </c>
      <c r="B44" s="6">
        <f ca="1">B40-SUM(B41:B43)</f>
        <v>-542197.5</v>
      </c>
      <c r="C44" s="6">
        <f ca="1">C40-SUM(C41:C43)</f>
        <v>-636757.5</v>
      </c>
      <c r="D44" s="6">
        <f ca="1">D40-SUM(D41:D43)</f>
        <v>-934620</v>
      </c>
      <c r="E44" s="6">
        <f t="shared" ref="E44:F44" ca="1" si="51">E40-SUM(E41:E43)</f>
        <v>-908239.5</v>
      </c>
      <c r="F44" s="6">
        <f t="shared" ca="1" si="51"/>
        <v>487181.39999999997</v>
      </c>
      <c r="G44" s="6">
        <f t="shared" ref="G44:L44" ca="1" si="52">G40-SUM(G41:G43)</f>
        <v>3493421.4</v>
      </c>
      <c r="H44" s="6">
        <f t="shared" ca="1" si="52"/>
        <v>6532080</v>
      </c>
      <c r="I44" s="6">
        <f t="shared" ca="1" si="52"/>
        <v>8345295</v>
      </c>
      <c r="J44" s="6">
        <f t="shared" ca="1" si="52"/>
        <v>7699590</v>
      </c>
      <c r="K44" s="6">
        <f t="shared" ca="1" si="52"/>
        <v>5561955</v>
      </c>
      <c r="L44" s="6">
        <f t="shared" ca="1" si="52"/>
        <v>3057412.5</v>
      </c>
    </row>
  </sheetData>
  <dataValidations count="1">
    <dataValidation type="list" allowBlank="1" showInputMessage="1" showErrorMessage="1" sqref="U4:U8">
      <formula1>$O$1:$O$2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showGridLines="0" workbookViewId="0">
      <selection activeCell="I1" sqref="I1"/>
    </sheetView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130"/>
  <sheetViews>
    <sheetView showGridLines="0" zoomScaleNormal="100" workbookViewId="0">
      <pane xSplit="1" ySplit="6" topLeftCell="B54" activePane="bottomRight" state="frozen"/>
      <selection pane="topRight" activeCell="B1" sqref="B1"/>
      <selection pane="bottomLeft" activeCell="A7" sqref="A7"/>
      <selection pane="bottomRight" activeCell="A66" sqref="A66"/>
    </sheetView>
  </sheetViews>
  <sheetFormatPr defaultRowHeight="12.75" outlineLevelCol="2" x14ac:dyDescent="0.2"/>
  <cols>
    <col min="1" max="1" width="47.5703125" style="2" customWidth="1"/>
    <col min="2" max="2" width="21.42578125" style="2" customWidth="1"/>
    <col min="3" max="3" width="16.140625" style="2" customWidth="1" outlineLevel="1"/>
    <col min="4" max="7" width="16" style="2" customWidth="1" outlineLevel="1"/>
    <col min="8" max="18" width="16" style="2" customWidth="1" outlineLevel="2"/>
    <col min="19" max="37" width="9.28515625" style="9" customWidth="1"/>
    <col min="38" max="42" width="9.42578125" style="9" customWidth="1"/>
    <col min="43" max="66" width="9.28515625" style="2" customWidth="1"/>
    <col min="67" max="16384" width="9.140625" style="2"/>
  </cols>
  <sheetData>
    <row r="1" spans="1:208" x14ac:dyDescent="0.2">
      <c r="B1" s="2" t="s">
        <v>21</v>
      </c>
      <c r="C1" s="2">
        <v>1</v>
      </c>
      <c r="D1" s="2">
        <v>2</v>
      </c>
      <c r="E1" s="2">
        <v>3</v>
      </c>
      <c r="F1" s="2">
        <v>4</v>
      </c>
      <c r="G1" s="2">
        <f>F1+1</f>
        <v>5</v>
      </c>
      <c r="H1" s="2">
        <f t="shared" ref="H1:P1" si="0">G1+1</f>
        <v>6</v>
      </c>
      <c r="I1" s="2">
        <f t="shared" si="0"/>
        <v>7</v>
      </c>
      <c r="J1" s="2">
        <f t="shared" si="0"/>
        <v>8</v>
      </c>
      <c r="K1" s="2">
        <f t="shared" si="0"/>
        <v>9</v>
      </c>
      <c r="L1" s="2">
        <f t="shared" si="0"/>
        <v>10</v>
      </c>
      <c r="M1" s="2">
        <f t="shared" si="0"/>
        <v>11</v>
      </c>
      <c r="N1" s="2">
        <f t="shared" si="0"/>
        <v>12</v>
      </c>
      <c r="O1" s="2">
        <f t="shared" si="0"/>
        <v>13</v>
      </c>
      <c r="P1" s="2">
        <f t="shared" si="0"/>
        <v>14</v>
      </c>
      <c r="Q1" s="2">
        <f t="shared" ref="Q1:R1" si="1">P1+1</f>
        <v>15</v>
      </c>
      <c r="R1" s="2">
        <f t="shared" si="1"/>
        <v>16</v>
      </c>
      <c r="S1" s="9">
        <v>1</v>
      </c>
      <c r="T1" s="9">
        <v>1</v>
      </c>
      <c r="U1" s="9">
        <v>1</v>
      </c>
      <c r="V1" s="9">
        <v>1</v>
      </c>
      <c r="W1" s="9">
        <v>1</v>
      </c>
      <c r="X1" s="9">
        <v>1</v>
      </c>
      <c r="Y1" s="9">
        <v>1</v>
      </c>
      <c r="Z1" s="9">
        <v>1</v>
      </c>
      <c r="AA1" s="9">
        <v>1</v>
      </c>
      <c r="AB1" s="9">
        <v>1</v>
      </c>
      <c r="AC1" s="9">
        <v>1</v>
      </c>
      <c r="AD1" s="9">
        <v>1</v>
      </c>
      <c r="AE1" s="9">
        <f>S1+1</f>
        <v>2</v>
      </c>
      <c r="AF1" s="9">
        <f t="shared" ref="AF1:AP1" si="2">T1+1</f>
        <v>2</v>
      </c>
      <c r="AG1" s="9">
        <f t="shared" si="2"/>
        <v>2</v>
      </c>
      <c r="AH1" s="9">
        <f t="shared" si="2"/>
        <v>2</v>
      </c>
      <c r="AI1" s="9">
        <f t="shared" si="2"/>
        <v>2</v>
      </c>
      <c r="AJ1" s="9">
        <f t="shared" si="2"/>
        <v>2</v>
      </c>
      <c r="AK1" s="9">
        <f t="shared" si="2"/>
        <v>2</v>
      </c>
      <c r="AL1" s="9">
        <f t="shared" si="2"/>
        <v>2</v>
      </c>
      <c r="AM1" s="9">
        <f t="shared" si="2"/>
        <v>2</v>
      </c>
      <c r="AN1" s="9">
        <f t="shared" si="2"/>
        <v>2</v>
      </c>
      <c r="AO1" s="9">
        <f t="shared" si="2"/>
        <v>2</v>
      </c>
      <c r="AP1" s="9">
        <f t="shared" si="2"/>
        <v>2</v>
      </c>
      <c r="AQ1" s="9">
        <f t="shared" ref="AQ1" si="3">AE1+1</f>
        <v>3</v>
      </c>
      <c r="AR1" s="9">
        <f t="shared" ref="AR1" si="4">AF1+1</f>
        <v>3</v>
      </c>
      <c r="AS1" s="9">
        <f t="shared" ref="AS1" si="5">AG1+1</f>
        <v>3</v>
      </c>
      <c r="AT1" s="9">
        <f t="shared" ref="AT1" si="6">AH1+1</f>
        <v>3</v>
      </c>
      <c r="AU1" s="9">
        <f t="shared" ref="AU1" si="7">AI1+1</f>
        <v>3</v>
      </c>
      <c r="AV1" s="9">
        <f t="shared" ref="AV1" si="8">AJ1+1</f>
        <v>3</v>
      </c>
      <c r="AW1" s="9">
        <f t="shared" ref="AW1" si="9">AK1+1</f>
        <v>3</v>
      </c>
      <c r="AX1" s="9">
        <f t="shared" ref="AX1" si="10">AL1+1</f>
        <v>3</v>
      </c>
      <c r="AY1" s="9">
        <f t="shared" ref="AY1" si="11">AM1+1</f>
        <v>3</v>
      </c>
      <c r="AZ1" s="9">
        <f t="shared" ref="AZ1" si="12">AN1+1</f>
        <v>3</v>
      </c>
      <c r="BA1" s="9">
        <f t="shared" ref="BA1" si="13">AO1+1</f>
        <v>3</v>
      </c>
      <c r="BB1" s="9">
        <f t="shared" ref="BB1" si="14">AP1+1</f>
        <v>3</v>
      </c>
      <c r="BC1" s="9">
        <f t="shared" ref="BC1" si="15">AQ1+1</f>
        <v>4</v>
      </c>
      <c r="BD1" s="9">
        <f t="shared" ref="BD1" si="16">AR1+1</f>
        <v>4</v>
      </c>
      <c r="BE1" s="9">
        <f t="shared" ref="BE1" si="17">AS1+1</f>
        <v>4</v>
      </c>
      <c r="BF1" s="9">
        <f t="shared" ref="BF1" si="18">AT1+1</f>
        <v>4</v>
      </c>
      <c r="BG1" s="9">
        <f t="shared" ref="BG1" si="19">AU1+1</f>
        <v>4</v>
      </c>
      <c r="BH1" s="9">
        <f t="shared" ref="BH1" si="20">AV1+1</f>
        <v>4</v>
      </c>
      <c r="BI1" s="9">
        <f t="shared" ref="BI1" si="21">AW1+1</f>
        <v>4</v>
      </c>
      <c r="BJ1" s="9">
        <f t="shared" ref="BJ1" si="22">AX1+1</f>
        <v>4</v>
      </c>
      <c r="BK1" s="9">
        <f t="shared" ref="BK1" si="23">AY1+1</f>
        <v>4</v>
      </c>
      <c r="BL1" s="9">
        <f t="shared" ref="BL1" si="24">AZ1+1</f>
        <v>4</v>
      </c>
      <c r="BM1" s="9">
        <f t="shared" ref="BM1" si="25">BA1+1</f>
        <v>4</v>
      </c>
      <c r="BN1" s="9">
        <f t="shared" ref="BN1" si="26">BB1+1</f>
        <v>4</v>
      </c>
      <c r="BO1" s="9">
        <f t="shared" ref="BO1" si="27">BC1+1</f>
        <v>5</v>
      </c>
      <c r="BP1" s="9">
        <f t="shared" ref="BP1" si="28">BD1+1</f>
        <v>5</v>
      </c>
      <c r="BQ1" s="9">
        <f t="shared" ref="BQ1" si="29">BE1+1</f>
        <v>5</v>
      </c>
      <c r="BR1" s="9">
        <f t="shared" ref="BR1" si="30">BF1+1</f>
        <v>5</v>
      </c>
      <c r="BS1" s="9">
        <f t="shared" ref="BS1" si="31">BG1+1</f>
        <v>5</v>
      </c>
      <c r="BT1" s="9">
        <f t="shared" ref="BT1" si="32">BH1+1</f>
        <v>5</v>
      </c>
      <c r="BU1" s="9">
        <f t="shared" ref="BU1" si="33">BI1+1</f>
        <v>5</v>
      </c>
      <c r="BV1" s="9">
        <f t="shared" ref="BV1" si="34">BJ1+1</f>
        <v>5</v>
      </c>
      <c r="BW1" s="9">
        <f t="shared" ref="BW1" si="35">BK1+1</f>
        <v>5</v>
      </c>
      <c r="BX1" s="9">
        <f t="shared" ref="BX1" si="36">BL1+1</f>
        <v>5</v>
      </c>
      <c r="BY1" s="9">
        <f t="shared" ref="BY1" si="37">BM1+1</f>
        <v>5</v>
      </c>
      <c r="BZ1" s="9">
        <f t="shared" ref="BZ1:CA1" si="38">BN1+1</f>
        <v>5</v>
      </c>
      <c r="CA1" s="9">
        <f t="shared" si="38"/>
        <v>6</v>
      </c>
      <c r="CB1" s="9">
        <f t="shared" ref="CB1" si="39">BP1+1</f>
        <v>6</v>
      </c>
      <c r="CC1" s="9">
        <f t="shared" ref="CC1" si="40">BQ1+1</f>
        <v>6</v>
      </c>
      <c r="CD1" s="9">
        <f t="shared" ref="CD1" si="41">BR1+1</f>
        <v>6</v>
      </c>
      <c r="CE1" s="9">
        <f t="shared" ref="CE1" si="42">BS1+1</f>
        <v>6</v>
      </c>
      <c r="CF1" s="9">
        <f t="shared" ref="CF1" si="43">BT1+1</f>
        <v>6</v>
      </c>
      <c r="CG1" s="9">
        <f t="shared" ref="CG1" si="44">BU1+1</f>
        <v>6</v>
      </c>
      <c r="CH1" s="9">
        <f t="shared" ref="CH1" si="45">BV1+1</f>
        <v>6</v>
      </c>
      <c r="CI1" s="9">
        <f t="shared" ref="CI1" si="46">BW1+1</f>
        <v>6</v>
      </c>
      <c r="CJ1" s="9">
        <f t="shared" ref="CJ1" si="47">BX1+1</f>
        <v>6</v>
      </c>
      <c r="CK1" s="9">
        <f t="shared" ref="CK1" si="48">BY1+1</f>
        <v>6</v>
      </c>
      <c r="CL1" s="9">
        <f t="shared" ref="CL1" si="49">BZ1+1</f>
        <v>6</v>
      </c>
      <c r="CM1" s="9">
        <f t="shared" ref="CM1" si="50">CA1+1</f>
        <v>7</v>
      </c>
      <c r="CN1" s="9">
        <f t="shared" ref="CN1" si="51">CB1+1</f>
        <v>7</v>
      </c>
      <c r="CO1" s="9">
        <f t="shared" ref="CO1" si="52">CC1+1</f>
        <v>7</v>
      </c>
      <c r="CP1" s="9">
        <f t="shared" ref="CP1" si="53">CD1+1</f>
        <v>7</v>
      </c>
      <c r="CQ1" s="9">
        <f t="shared" ref="CQ1" si="54">CE1+1</f>
        <v>7</v>
      </c>
      <c r="CR1" s="9">
        <f t="shared" ref="CR1" si="55">CF1+1</f>
        <v>7</v>
      </c>
      <c r="CS1" s="9">
        <f t="shared" ref="CS1" si="56">CG1+1</f>
        <v>7</v>
      </c>
      <c r="CT1" s="9">
        <f t="shared" ref="CT1" si="57">CH1+1</f>
        <v>7</v>
      </c>
      <c r="CU1" s="9">
        <f t="shared" ref="CU1" si="58">CI1+1</f>
        <v>7</v>
      </c>
      <c r="CV1" s="9">
        <f t="shared" ref="CV1" si="59">CJ1+1</f>
        <v>7</v>
      </c>
      <c r="CW1" s="9">
        <f t="shared" ref="CW1" si="60">CK1+1</f>
        <v>7</v>
      </c>
      <c r="CX1" s="9">
        <f t="shared" ref="CX1" si="61">CL1+1</f>
        <v>7</v>
      </c>
      <c r="CY1" s="9">
        <f t="shared" ref="CY1" si="62">CM1+1</f>
        <v>8</v>
      </c>
      <c r="CZ1" s="9">
        <f t="shared" ref="CZ1" si="63">CN1+1</f>
        <v>8</v>
      </c>
      <c r="DA1" s="9">
        <f t="shared" ref="DA1" si="64">CO1+1</f>
        <v>8</v>
      </c>
      <c r="DB1" s="9">
        <f t="shared" ref="DB1" si="65">CP1+1</f>
        <v>8</v>
      </c>
      <c r="DC1" s="9">
        <f t="shared" ref="DC1" si="66">CQ1+1</f>
        <v>8</v>
      </c>
      <c r="DD1" s="9">
        <f t="shared" ref="DD1" si="67">CR1+1</f>
        <v>8</v>
      </c>
      <c r="DE1" s="9">
        <f t="shared" ref="DE1" si="68">CS1+1</f>
        <v>8</v>
      </c>
      <c r="DF1" s="9">
        <f t="shared" ref="DF1" si="69">CT1+1</f>
        <v>8</v>
      </c>
      <c r="DG1" s="9">
        <f t="shared" ref="DG1" si="70">CU1+1</f>
        <v>8</v>
      </c>
      <c r="DH1" s="9">
        <f t="shared" ref="DH1" si="71">CV1+1</f>
        <v>8</v>
      </c>
      <c r="DI1" s="9">
        <f t="shared" ref="DI1" si="72">CW1+1</f>
        <v>8</v>
      </c>
      <c r="DJ1" s="9">
        <f t="shared" ref="DJ1" si="73">CX1+1</f>
        <v>8</v>
      </c>
      <c r="DK1" s="9">
        <f t="shared" ref="DK1" si="74">CY1+1</f>
        <v>9</v>
      </c>
      <c r="DL1" s="9">
        <f t="shared" ref="DL1" si="75">CZ1+1</f>
        <v>9</v>
      </c>
      <c r="DM1" s="9">
        <f t="shared" ref="DM1" si="76">DA1+1</f>
        <v>9</v>
      </c>
      <c r="DN1" s="9">
        <f t="shared" ref="DN1" si="77">DB1+1</f>
        <v>9</v>
      </c>
      <c r="DO1" s="9">
        <f t="shared" ref="DO1" si="78">DC1+1</f>
        <v>9</v>
      </c>
      <c r="DP1" s="9">
        <f t="shared" ref="DP1" si="79">DD1+1</f>
        <v>9</v>
      </c>
      <c r="DQ1" s="9">
        <f t="shared" ref="DQ1" si="80">DE1+1</f>
        <v>9</v>
      </c>
      <c r="DR1" s="9">
        <f t="shared" ref="DR1" si="81">DF1+1</f>
        <v>9</v>
      </c>
      <c r="DS1" s="9">
        <f t="shared" ref="DS1" si="82">DG1+1</f>
        <v>9</v>
      </c>
      <c r="DT1" s="9">
        <f t="shared" ref="DT1" si="83">DH1+1</f>
        <v>9</v>
      </c>
      <c r="DU1" s="9">
        <f t="shared" ref="DU1" si="84">DI1+1</f>
        <v>9</v>
      </c>
      <c r="DV1" s="9">
        <f t="shared" ref="DV1" si="85">DJ1+1</f>
        <v>9</v>
      </c>
      <c r="DW1" s="9">
        <f t="shared" ref="DW1" si="86">DK1+1</f>
        <v>10</v>
      </c>
      <c r="DX1" s="9">
        <f t="shared" ref="DX1" si="87">DL1+1</f>
        <v>10</v>
      </c>
      <c r="DY1" s="9">
        <f t="shared" ref="DY1" si="88">DM1+1</f>
        <v>10</v>
      </c>
      <c r="DZ1" s="9">
        <f t="shared" ref="DZ1" si="89">DN1+1</f>
        <v>10</v>
      </c>
      <c r="EA1" s="9">
        <f t="shared" ref="EA1" si="90">DO1+1</f>
        <v>10</v>
      </c>
      <c r="EB1" s="9">
        <f t="shared" ref="EB1" si="91">DP1+1</f>
        <v>10</v>
      </c>
      <c r="EC1" s="9">
        <f t="shared" ref="EC1" si="92">DQ1+1</f>
        <v>10</v>
      </c>
      <c r="ED1" s="9">
        <f t="shared" ref="ED1" si="93">DR1+1</f>
        <v>10</v>
      </c>
      <c r="EE1" s="9">
        <f t="shared" ref="EE1" si="94">DS1+1</f>
        <v>10</v>
      </c>
      <c r="EF1" s="9">
        <f t="shared" ref="EF1" si="95">DT1+1</f>
        <v>10</v>
      </c>
      <c r="EG1" s="9">
        <f t="shared" ref="EG1" si="96">DU1+1</f>
        <v>10</v>
      </c>
      <c r="EH1" s="9">
        <f t="shared" ref="EH1" si="97">DV1+1</f>
        <v>10</v>
      </c>
      <c r="EI1" s="9">
        <f t="shared" ref="EI1" si="98">DW1+1</f>
        <v>11</v>
      </c>
      <c r="EJ1" s="9">
        <f t="shared" ref="EJ1" si="99">DX1+1</f>
        <v>11</v>
      </c>
      <c r="EK1" s="9">
        <f t="shared" ref="EK1" si="100">DY1+1</f>
        <v>11</v>
      </c>
      <c r="EL1" s="9">
        <f t="shared" ref="EL1" si="101">DZ1+1</f>
        <v>11</v>
      </c>
      <c r="EM1" s="9">
        <f t="shared" ref="EM1" si="102">EA1+1</f>
        <v>11</v>
      </c>
      <c r="EN1" s="9">
        <f t="shared" ref="EN1" si="103">EB1+1</f>
        <v>11</v>
      </c>
      <c r="EO1" s="9">
        <f t="shared" ref="EO1" si="104">EC1+1</f>
        <v>11</v>
      </c>
      <c r="EP1" s="9">
        <f t="shared" ref="EP1" si="105">ED1+1</f>
        <v>11</v>
      </c>
      <c r="EQ1" s="9">
        <f t="shared" ref="EQ1" si="106">EE1+1</f>
        <v>11</v>
      </c>
      <c r="ER1" s="9">
        <f t="shared" ref="ER1" si="107">EF1+1</f>
        <v>11</v>
      </c>
      <c r="ES1" s="9">
        <f t="shared" ref="ES1" si="108">EG1+1</f>
        <v>11</v>
      </c>
      <c r="ET1" s="9">
        <f t="shared" ref="ET1" si="109">EH1+1</f>
        <v>11</v>
      </c>
      <c r="EU1" s="9">
        <f t="shared" ref="EU1" si="110">EI1+1</f>
        <v>12</v>
      </c>
      <c r="EV1" s="9">
        <f t="shared" ref="EV1" si="111">EJ1+1</f>
        <v>12</v>
      </c>
      <c r="EW1" s="9">
        <f t="shared" ref="EW1" si="112">EK1+1</f>
        <v>12</v>
      </c>
      <c r="EX1" s="9">
        <f t="shared" ref="EX1" si="113">EL1+1</f>
        <v>12</v>
      </c>
      <c r="EY1" s="9">
        <f t="shared" ref="EY1" si="114">EM1+1</f>
        <v>12</v>
      </c>
      <c r="EZ1" s="9">
        <f t="shared" ref="EZ1" si="115">EN1+1</f>
        <v>12</v>
      </c>
      <c r="FA1" s="9">
        <f t="shared" ref="FA1" si="116">EO1+1</f>
        <v>12</v>
      </c>
      <c r="FB1" s="9">
        <f t="shared" ref="FB1" si="117">EP1+1</f>
        <v>12</v>
      </c>
      <c r="FC1" s="9">
        <f t="shared" ref="FC1" si="118">EQ1+1</f>
        <v>12</v>
      </c>
      <c r="FD1" s="9">
        <f t="shared" ref="FD1" si="119">ER1+1</f>
        <v>12</v>
      </c>
      <c r="FE1" s="9">
        <f t="shared" ref="FE1" si="120">ES1+1</f>
        <v>12</v>
      </c>
      <c r="FF1" s="9">
        <f t="shared" ref="FF1" si="121">ET1+1</f>
        <v>12</v>
      </c>
      <c r="FG1" s="9">
        <f t="shared" ref="FG1" si="122">EU1+1</f>
        <v>13</v>
      </c>
      <c r="FH1" s="9">
        <f t="shared" ref="FH1" si="123">EV1+1</f>
        <v>13</v>
      </c>
      <c r="FI1" s="9">
        <f t="shared" ref="FI1" si="124">EW1+1</f>
        <v>13</v>
      </c>
      <c r="FJ1" s="9">
        <f t="shared" ref="FJ1" si="125">EX1+1</f>
        <v>13</v>
      </c>
      <c r="FK1" s="9">
        <f t="shared" ref="FK1" si="126">EY1+1</f>
        <v>13</v>
      </c>
      <c r="FL1" s="9">
        <f t="shared" ref="FL1" si="127">EZ1+1</f>
        <v>13</v>
      </c>
      <c r="FM1" s="9">
        <f t="shared" ref="FM1" si="128">FA1+1</f>
        <v>13</v>
      </c>
      <c r="FN1" s="9">
        <f t="shared" ref="FN1" si="129">FB1+1</f>
        <v>13</v>
      </c>
      <c r="FO1" s="9">
        <f t="shared" ref="FO1" si="130">FC1+1</f>
        <v>13</v>
      </c>
      <c r="FP1" s="9">
        <f t="shared" ref="FP1" si="131">FD1+1</f>
        <v>13</v>
      </c>
      <c r="FQ1" s="9">
        <f t="shared" ref="FQ1" si="132">FE1+1</f>
        <v>13</v>
      </c>
      <c r="FR1" s="9">
        <f t="shared" ref="FR1" si="133">FF1+1</f>
        <v>13</v>
      </c>
      <c r="FS1" s="9">
        <f t="shared" ref="FS1" si="134">FG1+1</f>
        <v>14</v>
      </c>
      <c r="FT1" s="9">
        <f t="shared" ref="FT1" si="135">FH1+1</f>
        <v>14</v>
      </c>
      <c r="FU1" s="9">
        <f t="shared" ref="FU1" si="136">FI1+1</f>
        <v>14</v>
      </c>
      <c r="FV1" s="9">
        <f t="shared" ref="FV1" si="137">FJ1+1</f>
        <v>14</v>
      </c>
      <c r="FW1" s="9">
        <f t="shared" ref="FW1" si="138">FK1+1</f>
        <v>14</v>
      </c>
      <c r="FX1" s="9">
        <f t="shared" ref="FX1" si="139">FL1+1</f>
        <v>14</v>
      </c>
      <c r="FY1" s="9">
        <f t="shared" ref="FY1" si="140">FM1+1</f>
        <v>14</v>
      </c>
      <c r="FZ1" s="9">
        <f t="shared" ref="FZ1" si="141">FN1+1</f>
        <v>14</v>
      </c>
      <c r="GA1" s="9">
        <f t="shared" ref="GA1" si="142">FO1+1</f>
        <v>14</v>
      </c>
      <c r="GB1" s="9">
        <f t="shared" ref="GB1" si="143">FP1+1</f>
        <v>14</v>
      </c>
      <c r="GC1" s="9">
        <f t="shared" ref="GC1" si="144">FQ1+1</f>
        <v>14</v>
      </c>
      <c r="GD1" s="9">
        <f t="shared" ref="GD1" si="145">FR1+1</f>
        <v>14</v>
      </c>
      <c r="GE1" s="9">
        <f t="shared" ref="GE1" si="146">FS1+1</f>
        <v>15</v>
      </c>
      <c r="GF1" s="9">
        <f t="shared" ref="GF1" si="147">FT1+1</f>
        <v>15</v>
      </c>
      <c r="GG1" s="9">
        <f t="shared" ref="GG1" si="148">FU1+1</f>
        <v>15</v>
      </c>
      <c r="GH1" s="9">
        <f t="shared" ref="GH1" si="149">FV1+1</f>
        <v>15</v>
      </c>
      <c r="GI1" s="9">
        <f t="shared" ref="GI1" si="150">FW1+1</f>
        <v>15</v>
      </c>
      <c r="GJ1" s="9">
        <f t="shared" ref="GJ1" si="151">FX1+1</f>
        <v>15</v>
      </c>
      <c r="GK1" s="9">
        <f t="shared" ref="GK1" si="152">FY1+1</f>
        <v>15</v>
      </c>
      <c r="GL1" s="9">
        <f t="shared" ref="GL1" si="153">FZ1+1</f>
        <v>15</v>
      </c>
      <c r="GM1" s="9">
        <f t="shared" ref="GM1" si="154">GA1+1</f>
        <v>15</v>
      </c>
      <c r="GN1" s="9">
        <f t="shared" ref="GN1" si="155">GB1+1</f>
        <v>15</v>
      </c>
      <c r="GO1" s="9">
        <f t="shared" ref="GO1" si="156">GC1+1</f>
        <v>15</v>
      </c>
      <c r="GP1" s="9">
        <f t="shared" ref="GP1" si="157">GD1+1</f>
        <v>15</v>
      </c>
      <c r="GQ1" s="9">
        <f t="shared" ref="GQ1" si="158">GE1+1</f>
        <v>16</v>
      </c>
      <c r="GR1" s="9">
        <f t="shared" ref="GR1" si="159">GF1+1</f>
        <v>16</v>
      </c>
      <c r="GS1" s="9">
        <f t="shared" ref="GS1" si="160">GG1+1</f>
        <v>16</v>
      </c>
      <c r="GT1" s="9">
        <f t="shared" ref="GT1" si="161">GH1+1</f>
        <v>16</v>
      </c>
      <c r="GU1" s="9">
        <f t="shared" ref="GU1" si="162">GI1+1</f>
        <v>16</v>
      </c>
      <c r="GV1" s="9">
        <f t="shared" ref="GV1" si="163">GJ1+1</f>
        <v>16</v>
      </c>
      <c r="GW1" s="9">
        <f t="shared" ref="GW1" si="164">GK1+1</f>
        <v>16</v>
      </c>
      <c r="GX1" s="9">
        <f t="shared" ref="GX1" si="165">GL1+1</f>
        <v>16</v>
      </c>
      <c r="GY1" s="9">
        <f t="shared" ref="GY1" si="166">GM1+1</f>
        <v>16</v>
      </c>
      <c r="GZ1" s="9">
        <f t="shared" ref="GZ1" si="167">GN1+1</f>
        <v>16</v>
      </c>
    </row>
    <row r="2" spans="1:208" x14ac:dyDescent="0.2">
      <c r="B2" s="2" t="s">
        <v>42</v>
      </c>
      <c r="S2" s="3">
        <v>1</v>
      </c>
      <c r="T2" s="3">
        <f>S2+1</f>
        <v>2</v>
      </c>
      <c r="U2" s="3">
        <f t="shared" ref="U2:AP2" si="168">T2+1</f>
        <v>3</v>
      </c>
      <c r="V2" s="3">
        <f t="shared" si="168"/>
        <v>4</v>
      </c>
      <c r="W2" s="3">
        <f t="shared" si="168"/>
        <v>5</v>
      </c>
      <c r="X2" s="3">
        <f t="shared" si="168"/>
        <v>6</v>
      </c>
      <c r="Y2" s="3">
        <f t="shared" si="168"/>
        <v>7</v>
      </c>
      <c r="Z2" s="3">
        <f t="shared" si="168"/>
        <v>8</v>
      </c>
      <c r="AA2" s="3">
        <f t="shared" si="168"/>
        <v>9</v>
      </c>
      <c r="AB2" s="3">
        <f t="shared" si="168"/>
        <v>10</v>
      </c>
      <c r="AC2" s="3">
        <f t="shared" si="168"/>
        <v>11</v>
      </c>
      <c r="AD2" s="3">
        <f t="shared" si="168"/>
        <v>12</v>
      </c>
      <c r="AE2" s="3">
        <f t="shared" si="168"/>
        <v>13</v>
      </c>
      <c r="AF2" s="3">
        <f t="shared" si="168"/>
        <v>14</v>
      </c>
      <c r="AG2" s="3">
        <f t="shared" si="168"/>
        <v>15</v>
      </c>
      <c r="AH2" s="3">
        <f t="shared" si="168"/>
        <v>16</v>
      </c>
      <c r="AI2" s="3">
        <f t="shared" si="168"/>
        <v>17</v>
      </c>
      <c r="AJ2" s="3">
        <f t="shared" si="168"/>
        <v>18</v>
      </c>
      <c r="AK2" s="3">
        <f t="shared" si="168"/>
        <v>19</v>
      </c>
      <c r="AL2" s="3">
        <f t="shared" si="168"/>
        <v>20</v>
      </c>
      <c r="AM2" s="3">
        <f t="shared" si="168"/>
        <v>21</v>
      </c>
      <c r="AN2" s="3">
        <f t="shared" si="168"/>
        <v>22</v>
      </c>
      <c r="AO2" s="3">
        <f t="shared" si="168"/>
        <v>23</v>
      </c>
      <c r="AP2" s="3">
        <f t="shared" si="168"/>
        <v>24</v>
      </c>
      <c r="AQ2" s="3">
        <f t="shared" ref="AQ2:BK2" si="169">AP2+1</f>
        <v>25</v>
      </c>
      <c r="AR2" s="3">
        <f t="shared" si="169"/>
        <v>26</v>
      </c>
      <c r="AS2" s="3">
        <f t="shared" si="169"/>
        <v>27</v>
      </c>
      <c r="AT2" s="3">
        <f t="shared" si="169"/>
        <v>28</v>
      </c>
      <c r="AU2" s="3">
        <f t="shared" si="169"/>
        <v>29</v>
      </c>
      <c r="AV2" s="3">
        <f t="shared" si="169"/>
        <v>30</v>
      </c>
      <c r="AW2" s="3">
        <f t="shared" si="169"/>
        <v>31</v>
      </c>
      <c r="AX2" s="3">
        <f t="shared" si="169"/>
        <v>32</v>
      </c>
      <c r="AY2" s="3">
        <f t="shared" si="169"/>
        <v>33</v>
      </c>
      <c r="AZ2" s="3">
        <f t="shared" si="169"/>
        <v>34</v>
      </c>
      <c r="BA2" s="3">
        <f t="shared" si="169"/>
        <v>35</v>
      </c>
      <c r="BB2" s="3">
        <f t="shared" si="169"/>
        <v>36</v>
      </c>
      <c r="BC2" s="3">
        <f t="shared" si="169"/>
        <v>37</v>
      </c>
      <c r="BD2" s="3">
        <f t="shared" si="169"/>
        <v>38</v>
      </c>
      <c r="BE2" s="3">
        <f t="shared" si="169"/>
        <v>39</v>
      </c>
      <c r="BF2" s="3">
        <f t="shared" si="169"/>
        <v>40</v>
      </c>
      <c r="BG2" s="3">
        <f t="shared" si="169"/>
        <v>41</v>
      </c>
      <c r="BH2" s="3">
        <f t="shared" si="169"/>
        <v>42</v>
      </c>
      <c r="BI2" s="3">
        <f t="shared" si="169"/>
        <v>43</v>
      </c>
      <c r="BJ2" s="3">
        <f t="shared" si="169"/>
        <v>44</v>
      </c>
      <c r="BK2" s="3">
        <f t="shared" si="169"/>
        <v>45</v>
      </c>
      <c r="BL2" s="3">
        <f t="shared" ref="BL2:BN2" si="170">BK2+1</f>
        <v>46</v>
      </c>
      <c r="BM2" s="3">
        <f t="shared" si="170"/>
        <v>47</v>
      </c>
      <c r="BN2" s="3">
        <f t="shared" si="170"/>
        <v>48</v>
      </c>
      <c r="BO2" s="3">
        <f t="shared" ref="BO2" si="171">BN2+1</f>
        <v>49</v>
      </c>
      <c r="BP2" s="3">
        <f t="shared" ref="BP2" si="172">BO2+1</f>
        <v>50</v>
      </c>
      <c r="BQ2" s="3">
        <f t="shared" ref="BQ2" si="173">BP2+1</f>
        <v>51</v>
      </c>
      <c r="BR2" s="3">
        <f t="shared" ref="BR2" si="174">BQ2+1</f>
        <v>52</v>
      </c>
      <c r="BS2" s="3">
        <f t="shared" ref="BS2" si="175">BR2+1</f>
        <v>53</v>
      </c>
      <c r="BT2" s="3">
        <f t="shared" ref="BT2" si="176">BS2+1</f>
        <v>54</v>
      </c>
      <c r="BU2" s="3">
        <f t="shared" ref="BU2" si="177">BT2+1</f>
        <v>55</v>
      </c>
      <c r="BV2" s="3">
        <f t="shared" ref="BV2" si="178">BU2+1</f>
        <v>56</v>
      </c>
      <c r="BW2" s="3">
        <f t="shared" ref="BW2" si="179">BV2+1</f>
        <v>57</v>
      </c>
      <c r="BX2" s="3">
        <f t="shared" ref="BX2" si="180">BW2+1</f>
        <v>58</v>
      </c>
      <c r="BY2" s="3">
        <f t="shared" ref="BY2" si="181">BX2+1</f>
        <v>59</v>
      </c>
      <c r="BZ2" s="3">
        <f t="shared" ref="BZ2:CA2" si="182">BY2+1</f>
        <v>60</v>
      </c>
      <c r="CA2" s="3">
        <f t="shared" si="182"/>
        <v>61</v>
      </c>
      <c r="CB2" s="3">
        <f t="shared" ref="CB2" si="183">CA2+1</f>
        <v>62</v>
      </c>
      <c r="CC2" s="3">
        <f t="shared" ref="CC2" si="184">CB2+1</f>
        <v>63</v>
      </c>
      <c r="CD2" s="3">
        <f t="shared" ref="CD2" si="185">CC2+1</f>
        <v>64</v>
      </c>
      <c r="CE2" s="3">
        <f t="shared" ref="CE2" si="186">CD2+1</f>
        <v>65</v>
      </c>
      <c r="CF2" s="3">
        <f t="shared" ref="CF2" si="187">CE2+1</f>
        <v>66</v>
      </c>
      <c r="CG2" s="3">
        <f t="shared" ref="CG2" si="188">CF2+1</f>
        <v>67</v>
      </c>
      <c r="CH2" s="3">
        <f t="shared" ref="CH2" si="189">CG2+1</f>
        <v>68</v>
      </c>
      <c r="CI2" s="3">
        <f t="shared" ref="CI2" si="190">CH2+1</f>
        <v>69</v>
      </c>
      <c r="CJ2" s="3">
        <f t="shared" ref="CJ2" si="191">CI2+1</f>
        <v>70</v>
      </c>
      <c r="CK2" s="3">
        <f t="shared" ref="CK2" si="192">CJ2+1</f>
        <v>71</v>
      </c>
      <c r="CL2" s="3">
        <f t="shared" ref="CL2" si="193">CK2+1</f>
        <v>72</v>
      </c>
      <c r="CM2" s="3">
        <f t="shared" ref="CM2" si="194">CL2+1</f>
        <v>73</v>
      </c>
      <c r="CN2" s="3">
        <f t="shared" ref="CN2" si="195">CM2+1</f>
        <v>74</v>
      </c>
      <c r="CO2" s="3">
        <f t="shared" ref="CO2" si="196">CN2+1</f>
        <v>75</v>
      </c>
      <c r="CP2" s="3">
        <f t="shared" ref="CP2" si="197">CO2+1</f>
        <v>76</v>
      </c>
      <c r="CQ2" s="3">
        <f t="shared" ref="CQ2" si="198">CP2+1</f>
        <v>77</v>
      </c>
      <c r="CR2" s="3">
        <f t="shared" ref="CR2" si="199">CQ2+1</f>
        <v>78</v>
      </c>
      <c r="CS2" s="3">
        <f t="shared" ref="CS2" si="200">CR2+1</f>
        <v>79</v>
      </c>
      <c r="CT2" s="3">
        <f t="shared" ref="CT2" si="201">CS2+1</f>
        <v>80</v>
      </c>
      <c r="CU2" s="3">
        <f t="shared" ref="CU2" si="202">CT2+1</f>
        <v>81</v>
      </c>
      <c r="CV2" s="3">
        <f t="shared" ref="CV2" si="203">CU2+1</f>
        <v>82</v>
      </c>
      <c r="CW2" s="3">
        <f t="shared" ref="CW2" si="204">CV2+1</f>
        <v>83</v>
      </c>
      <c r="CX2" s="3">
        <f t="shared" ref="CX2" si="205">CW2+1</f>
        <v>84</v>
      </c>
      <c r="CY2" s="3">
        <f t="shared" ref="CY2" si="206">CX2+1</f>
        <v>85</v>
      </c>
      <c r="CZ2" s="3">
        <f t="shared" ref="CZ2" si="207">CY2+1</f>
        <v>86</v>
      </c>
      <c r="DA2" s="3">
        <f t="shared" ref="DA2" si="208">CZ2+1</f>
        <v>87</v>
      </c>
      <c r="DB2" s="3">
        <f t="shared" ref="DB2" si="209">DA2+1</f>
        <v>88</v>
      </c>
      <c r="DC2" s="3">
        <f t="shared" ref="DC2" si="210">DB2+1</f>
        <v>89</v>
      </c>
      <c r="DD2" s="3">
        <f t="shared" ref="DD2" si="211">DC2+1</f>
        <v>90</v>
      </c>
      <c r="DE2" s="3">
        <f t="shared" ref="DE2" si="212">DD2+1</f>
        <v>91</v>
      </c>
      <c r="DF2" s="3">
        <f t="shared" ref="DF2" si="213">DE2+1</f>
        <v>92</v>
      </c>
      <c r="DG2" s="3">
        <f t="shared" ref="DG2" si="214">DF2+1</f>
        <v>93</v>
      </c>
      <c r="DH2" s="3">
        <f t="shared" ref="DH2" si="215">DG2+1</f>
        <v>94</v>
      </c>
      <c r="DI2" s="3">
        <f t="shared" ref="DI2" si="216">DH2+1</f>
        <v>95</v>
      </c>
      <c r="DJ2" s="3">
        <f t="shared" ref="DJ2" si="217">DI2+1</f>
        <v>96</v>
      </c>
      <c r="DK2" s="3">
        <f t="shared" ref="DK2" si="218">DJ2+1</f>
        <v>97</v>
      </c>
      <c r="DL2" s="3">
        <f t="shared" ref="DL2" si="219">DK2+1</f>
        <v>98</v>
      </c>
      <c r="DM2" s="3">
        <f t="shared" ref="DM2" si="220">DL2+1</f>
        <v>99</v>
      </c>
      <c r="DN2" s="3">
        <f t="shared" ref="DN2" si="221">DM2+1</f>
        <v>100</v>
      </c>
      <c r="DO2" s="3">
        <f t="shared" ref="DO2" si="222">DN2+1</f>
        <v>101</v>
      </c>
      <c r="DP2" s="3">
        <f t="shared" ref="DP2" si="223">DO2+1</f>
        <v>102</v>
      </c>
      <c r="DQ2" s="3">
        <f t="shared" ref="DQ2" si="224">DP2+1</f>
        <v>103</v>
      </c>
      <c r="DR2" s="3">
        <f t="shared" ref="DR2" si="225">DQ2+1</f>
        <v>104</v>
      </c>
      <c r="DS2" s="3">
        <f t="shared" ref="DS2" si="226">DR2+1</f>
        <v>105</v>
      </c>
      <c r="DT2" s="3">
        <f t="shared" ref="DT2" si="227">DS2+1</f>
        <v>106</v>
      </c>
      <c r="DU2" s="3">
        <f t="shared" ref="DU2" si="228">DT2+1</f>
        <v>107</v>
      </c>
      <c r="DV2" s="3">
        <f t="shared" ref="DV2" si="229">DU2+1</f>
        <v>108</v>
      </c>
      <c r="DW2" s="3">
        <f t="shared" ref="DW2" si="230">DV2+1</f>
        <v>109</v>
      </c>
      <c r="DX2" s="3">
        <f t="shared" ref="DX2" si="231">DW2+1</f>
        <v>110</v>
      </c>
      <c r="DY2" s="3">
        <f t="shared" ref="DY2" si="232">DX2+1</f>
        <v>111</v>
      </c>
      <c r="DZ2" s="3">
        <f t="shared" ref="DZ2" si="233">DY2+1</f>
        <v>112</v>
      </c>
      <c r="EA2" s="3">
        <f t="shared" ref="EA2" si="234">DZ2+1</f>
        <v>113</v>
      </c>
      <c r="EB2" s="3">
        <f t="shared" ref="EB2" si="235">EA2+1</f>
        <v>114</v>
      </c>
      <c r="EC2" s="3">
        <f t="shared" ref="EC2" si="236">EB2+1</f>
        <v>115</v>
      </c>
      <c r="ED2" s="3">
        <f t="shared" ref="ED2" si="237">EC2+1</f>
        <v>116</v>
      </c>
      <c r="EE2" s="3">
        <f t="shared" ref="EE2" si="238">ED2+1</f>
        <v>117</v>
      </c>
      <c r="EF2" s="3">
        <f t="shared" ref="EF2" si="239">EE2+1</f>
        <v>118</v>
      </c>
      <c r="EG2" s="3">
        <f t="shared" ref="EG2" si="240">EF2+1</f>
        <v>119</v>
      </c>
      <c r="EH2" s="3">
        <f t="shared" ref="EH2" si="241">EG2+1</f>
        <v>120</v>
      </c>
      <c r="EI2" s="3">
        <f t="shared" ref="EI2" si="242">EH2+1</f>
        <v>121</v>
      </c>
      <c r="EJ2" s="3">
        <f t="shared" ref="EJ2" si="243">EI2+1</f>
        <v>122</v>
      </c>
      <c r="EK2" s="3">
        <f t="shared" ref="EK2" si="244">EJ2+1</f>
        <v>123</v>
      </c>
      <c r="EL2" s="3">
        <f t="shared" ref="EL2" si="245">EK2+1</f>
        <v>124</v>
      </c>
      <c r="EM2" s="3">
        <f t="shared" ref="EM2" si="246">EL2+1</f>
        <v>125</v>
      </c>
      <c r="EN2" s="3">
        <f t="shared" ref="EN2" si="247">EM2+1</f>
        <v>126</v>
      </c>
      <c r="EO2" s="3">
        <f t="shared" ref="EO2" si="248">EN2+1</f>
        <v>127</v>
      </c>
      <c r="EP2" s="3">
        <f t="shared" ref="EP2" si="249">EO2+1</f>
        <v>128</v>
      </c>
      <c r="EQ2" s="3">
        <f t="shared" ref="EQ2" si="250">EP2+1</f>
        <v>129</v>
      </c>
      <c r="ER2" s="3">
        <f t="shared" ref="ER2" si="251">EQ2+1</f>
        <v>130</v>
      </c>
      <c r="ES2" s="3">
        <f t="shared" ref="ES2" si="252">ER2+1</f>
        <v>131</v>
      </c>
      <c r="ET2" s="3">
        <f t="shared" ref="ET2" si="253">ES2+1</f>
        <v>132</v>
      </c>
      <c r="EU2" s="3">
        <f t="shared" ref="EU2" si="254">ET2+1</f>
        <v>133</v>
      </c>
      <c r="EV2" s="3">
        <f t="shared" ref="EV2" si="255">EU2+1</f>
        <v>134</v>
      </c>
      <c r="EW2" s="3">
        <f t="shared" ref="EW2" si="256">EV2+1</f>
        <v>135</v>
      </c>
      <c r="EX2" s="3">
        <f t="shared" ref="EX2" si="257">EW2+1</f>
        <v>136</v>
      </c>
      <c r="EY2" s="3">
        <f t="shared" ref="EY2" si="258">EX2+1</f>
        <v>137</v>
      </c>
      <c r="EZ2" s="3">
        <f t="shared" ref="EZ2" si="259">EY2+1</f>
        <v>138</v>
      </c>
      <c r="FA2" s="3">
        <f t="shared" ref="FA2" si="260">EZ2+1</f>
        <v>139</v>
      </c>
      <c r="FB2" s="3">
        <f t="shared" ref="FB2" si="261">FA2+1</f>
        <v>140</v>
      </c>
      <c r="FC2" s="3">
        <f t="shared" ref="FC2" si="262">FB2+1</f>
        <v>141</v>
      </c>
      <c r="FD2" s="3">
        <f t="shared" ref="FD2" si="263">FC2+1</f>
        <v>142</v>
      </c>
      <c r="FE2" s="3">
        <f t="shared" ref="FE2" si="264">FD2+1</f>
        <v>143</v>
      </c>
      <c r="FF2" s="3">
        <f t="shared" ref="FF2" si="265">FE2+1</f>
        <v>144</v>
      </c>
      <c r="FG2" s="3">
        <f t="shared" ref="FG2" si="266">FF2+1</f>
        <v>145</v>
      </c>
      <c r="FH2" s="3">
        <f t="shared" ref="FH2" si="267">FG2+1</f>
        <v>146</v>
      </c>
      <c r="FI2" s="3">
        <f t="shared" ref="FI2" si="268">FH2+1</f>
        <v>147</v>
      </c>
      <c r="FJ2" s="3">
        <f t="shared" ref="FJ2" si="269">FI2+1</f>
        <v>148</v>
      </c>
      <c r="FK2" s="3">
        <f t="shared" ref="FK2" si="270">FJ2+1</f>
        <v>149</v>
      </c>
      <c r="FL2" s="3">
        <f t="shared" ref="FL2" si="271">FK2+1</f>
        <v>150</v>
      </c>
      <c r="FM2" s="3">
        <f t="shared" ref="FM2" si="272">FL2+1</f>
        <v>151</v>
      </c>
      <c r="FN2" s="3">
        <f t="shared" ref="FN2" si="273">FM2+1</f>
        <v>152</v>
      </c>
      <c r="FO2" s="3">
        <f t="shared" ref="FO2" si="274">FN2+1</f>
        <v>153</v>
      </c>
      <c r="FP2" s="3">
        <f t="shared" ref="FP2" si="275">FO2+1</f>
        <v>154</v>
      </c>
      <c r="FQ2" s="3">
        <f t="shared" ref="FQ2" si="276">FP2+1</f>
        <v>155</v>
      </c>
      <c r="FR2" s="3">
        <f t="shared" ref="FR2" si="277">FQ2+1</f>
        <v>156</v>
      </c>
      <c r="FS2" s="3">
        <f t="shared" ref="FS2" si="278">FR2+1</f>
        <v>157</v>
      </c>
      <c r="FT2" s="3">
        <f t="shared" ref="FT2" si="279">FS2+1</f>
        <v>158</v>
      </c>
      <c r="FU2" s="3">
        <f t="shared" ref="FU2" si="280">FT2+1</f>
        <v>159</v>
      </c>
      <c r="FV2" s="3">
        <f t="shared" ref="FV2" si="281">FU2+1</f>
        <v>160</v>
      </c>
      <c r="FW2" s="3">
        <f t="shared" ref="FW2" si="282">FV2+1</f>
        <v>161</v>
      </c>
      <c r="FX2" s="3">
        <f t="shared" ref="FX2" si="283">FW2+1</f>
        <v>162</v>
      </c>
      <c r="FY2" s="3">
        <f t="shared" ref="FY2" si="284">FX2+1</f>
        <v>163</v>
      </c>
      <c r="FZ2" s="3">
        <f t="shared" ref="FZ2" si="285">FY2+1</f>
        <v>164</v>
      </c>
      <c r="GA2" s="3">
        <f t="shared" ref="GA2" si="286">FZ2+1</f>
        <v>165</v>
      </c>
      <c r="GB2" s="3">
        <f t="shared" ref="GB2" si="287">GA2+1</f>
        <v>166</v>
      </c>
      <c r="GC2" s="3">
        <f t="shared" ref="GC2" si="288">GB2+1</f>
        <v>167</v>
      </c>
      <c r="GD2" s="3">
        <f t="shared" ref="GD2" si="289">GC2+1</f>
        <v>168</v>
      </c>
      <c r="GE2" s="3">
        <f t="shared" ref="GE2" si="290">GD2+1</f>
        <v>169</v>
      </c>
      <c r="GF2" s="3">
        <f t="shared" ref="GF2" si="291">GE2+1</f>
        <v>170</v>
      </c>
      <c r="GG2" s="3">
        <f t="shared" ref="GG2" si="292">GF2+1</f>
        <v>171</v>
      </c>
      <c r="GH2" s="3">
        <f t="shared" ref="GH2" si="293">GG2+1</f>
        <v>172</v>
      </c>
      <c r="GI2" s="3">
        <f t="shared" ref="GI2" si="294">GH2+1</f>
        <v>173</v>
      </c>
      <c r="GJ2" s="3">
        <f t="shared" ref="GJ2" si="295">GI2+1</f>
        <v>174</v>
      </c>
      <c r="GK2" s="3">
        <f t="shared" ref="GK2" si="296">GJ2+1</f>
        <v>175</v>
      </c>
      <c r="GL2" s="3">
        <f t="shared" ref="GL2" si="297">GK2+1</f>
        <v>176</v>
      </c>
      <c r="GM2" s="3">
        <f t="shared" ref="GM2" si="298">GL2+1</f>
        <v>177</v>
      </c>
      <c r="GN2" s="3">
        <f t="shared" ref="GN2" si="299">GM2+1</f>
        <v>178</v>
      </c>
      <c r="GO2" s="3">
        <f t="shared" ref="GO2" si="300">GN2+1</f>
        <v>179</v>
      </c>
      <c r="GP2" s="3">
        <f t="shared" ref="GP2" si="301">GO2+1</f>
        <v>180</v>
      </c>
      <c r="GQ2" s="3">
        <f t="shared" ref="GQ2" si="302">GP2+1</f>
        <v>181</v>
      </c>
      <c r="GR2" s="3">
        <f t="shared" ref="GR2" si="303">GQ2+1</f>
        <v>182</v>
      </c>
      <c r="GS2" s="3">
        <f t="shared" ref="GS2" si="304">GR2+1</f>
        <v>183</v>
      </c>
      <c r="GT2" s="3">
        <f t="shared" ref="GT2" si="305">GS2+1</f>
        <v>184</v>
      </c>
      <c r="GU2" s="3">
        <f t="shared" ref="GU2" si="306">GT2+1</f>
        <v>185</v>
      </c>
      <c r="GV2" s="3">
        <f t="shared" ref="GV2" si="307">GU2+1</f>
        <v>186</v>
      </c>
      <c r="GW2" s="3">
        <f t="shared" ref="GW2" si="308">GV2+1</f>
        <v>187</v>
      </c>
      <c r="GX2" s="3">
        <f t="shared" ref="GX2" si="309">GW2+1</f>
        <v>188</v>
      </c>
      <c r="GY2" s="3">
        <f t="shared" ref="GY2" si="310">GX2+1</f>
        <v>189</v>
      </c>
      <c r="GZ2" s="3">
        <f t="shared" ref="GZ2" si="311">GY2+1</f>
        <v>190</v>
      </c>
    </row>
    <row r="3" spans="1:208" x14ac:dyDescent="0.2">
      <c r="C3" s="2" t="s">
        <v>23</v>
      </c>
      <c r="D3" s="2" t="s">
        <v>24</v>
      </c>
      <c r="E3" s="2" t="s">
        <v>43</v>
      </c>
      <c r="F3" s="2" t="s">
        <v>44</v>
      </c>
      <c r="G3" s="2" t="str">
        <f>"Year "&amp;G1&amp;" Total"</f>
        <v>Year 5 Total</v>
      </c>
      <c r="H3" s="2" t="str">
        <f t="shared" ref="H3:P3" si="312">"Year "&amp;H1&amp;" Total"</f>
        <v>Year 6 Total</v>
      </c>
      <c r="I3" s="2" t="str">
        <f t="shared" si="312"/>
        <v>Year 7 Total</v>
      </c>
      <c r="J3" s="2" t="str">
        <f t="shared" si="312"/>
        <v>Year 8 Total</v>
      </c>
      <c r="K3" s="2" t="str">
        <f t="shared" si="312"/>
        <v>Year 9 Total</v>
      </c>
      <c r="L3" s="2" t="str">
        <f t="shared" si="312"/>
        <v>Year 10 Total</v>
      </c>
      <c r="M3" s="2" t="str">
        <f t="shared" si="312"/>
        <v>Year 11 Total</v>
      </c>
      <c r="N3" s="2" t="str">
        <f t="shared" si="312"/>
        <v>Year 12 Total</v>
      </c>
      <c r="O3" s="2" t="str">
        <f t="shared" si="312"/>
        <v>Year 13 Total</v>
      </c>
      <c r="P3" s="2" t="str">
        <f t="shared" si="312"/>
        <v>Year 14 Total</v>
      </c>
      <c r="Q3" s="2" t="str">
        <f t="shared" ref="Q3:R3" si="313">"Year "&amp;Q1&amp;" Total"</f>
        <v>Year 15 Total</v>
      </c>
      <c r="R3" s="2" t="str">
        <f t="shared" si="313"/>
        <v>Year 16 Total</v>
      </c>
    </row>
    <row r="4" spans="1:208" x14ac:dyDescent="0.2">
      <c r="A4" s="2" t="s">
        <v>25</v>
      </c>
      <c r="B4" s="2" t="s">
        <v>28</v>
      </c>
      <c r="C4" s="10">
        <f>C24+C49+C74+C99+C124</f>
        <v>18</v>
      </c>
      <c r="D4" s="10">
        <f>D24+D49+D74+D99+D124</f>
        <v>40</v>
      </c>
      <c r="E4" s="10">
        <f>E24+E49+E74+E99+E124</f>
        <v>248</v>
      </c>
      <c r="F4" s="10">
        <f>F24+F49+F74+F99+F124</f>
        <v>725</v>
      </c>
      <c r="G4" s="10">
        <f>G24+G49+G74+G99+G124</f>
        <v>844</v>
      </c>
      <c r="H4" s="10">
        <f t="shared" ref="H4:P4" si="314">H24+H49+H74+H99+H124</f>
        <v>316</v>
      </c>
      <c r="I4" s="10">
        <f t="shared" si="314"/>
        <v>7</v>
      </c>
      <c r="J4" s="10">
        <f t="shared" si="314"/>
        <v>0</v>
      </c>
      <c r="K4" s="10">
        <f t="shared" si="314"/>
        <v>0</v>
      </c>
      <c r="L4" s="10">
        <f t="shared" si="314"/>
        <v>0</v>
      </c>
      <c r="M4" s="10">
        <f t="shared" si="314"/>
        <v>0</v>
      </c>
      <c r="N4" s="10">
        <f t="shared" si="314"/>
        <v>0</v>
      </c>
      <c r="O4" s="10">
        <f t="shared" si="314"/>
        <v>0</v>
      </c>
      <c r="P4" s="10">
        <f t="shared" si="314"/>
        <v>0</v>
      </c>
      <c r="Q4" s="10">
        <f t="shared" ref="Q4:R4" si="315">Q24+Q49+Q74+Q99+Q124</f>
        <v>0</v>
      </c>
      <c r="R4" s="10">
        <f t="shared" si="315"/>
        <v>0</v>
      </c>
      <c r="S4" s="10">
        <f t="shared" ref="S4:CD4" ca="1" si="316">S29+S54+S79+S104+S129</f>
        <v>0</v>
      </c>
      <c r="T4" s="10">
        <f t="shared" ca="1" si="316"/>
        <v>0</v>
      </c>
      <c r="U4" s="10">
        <f t="shared" ca="1" si="316"/>
        <v>0</v>
      </c>
      <c r="V4" s="10">
        <f t="shared" ca="1" si="316"/>
        <v>0</v>
      </c>
      <c r="W4" s="10">
        <f t="shared" ca="1" si="316"/>
        <v>0</v>
      </c>
      <c r="X4" s="10">
        <f t="shared" ca="1" si="316"/>
        <v>0</v>
      </c>
      <c r="Y4" s="10">
        <f t="shared" ca="1" si="316"/>
        <v>0</v>
      </c>
      <c r="Z4" s="10">
        <f t="shared" ca="1" si="316"/>
        <v>0</v>
      </c>
      <c r="AA4" s="10">
        <f t="shared" ca="1" si="316"/>
        <v>0</v>
      </c>
      <c r="AB4" s="10">
        <f t="shared" ca="1" si="316"/>
        <v>0</v>
      </c>
      <c r="AC4" s="10">
        <f t="shared" ca="1" si="316"/>
        <v>0</v>
      </c>
      <c r="AD4" s="10">
        <f t="shared" ca="1" si="316"/>
        <v>0</v>
      </c>
      <c r="AE4" s="10">
        <f t="shared" ca="1" si="316"/>
        <v>0</v>
      </c>
      <c r="AF4" s="10">
        <f t="shared" ca="1" si="316"/>
        <v>0</v>
      </c>
      <c r="AG4" s="10">
        <f t="shared" ca="1" si="316"/>
        <v>0</v>
      </c>
      <c r="AH4" s="10">
        <f t="shared" ca="1" si="316"/>
        <v>0</v>
      </c>
      <c r="AI4" s="10">
        <f t="shared" ca="1" si="316"/>
        <v>0</v>
      </c>
      <c r="AJ4" s="10">
        <f t="shared" ca="1" si="316"/>
        <v>0</v>
      </c>
      <c r="AK4" s="10">
        <f t="shared" ca="1" si="316"/>
        <v>0</v>
      </c>
      <c r="AL4" s="10">
        <f t="shared" ca="1" si="316"/>
        <v>0</v>
      </c>
      <c r="AM4" s="10">
        <f t="shared" ca="1" si="316"/>
        <v>0</v>
      </c>
      <c r="AN4" s="10">
        <f t="shared" ca="1" si="316"/>
        <v>0</v>
      </c>
      <c r="AO4" s="10">
        <f t="shared" ca="1" si="316"/>
        <v>1</v>
      </c>
      <c r="AP4" s="10">
        <f t="shared" ca="1" si="316"/>
        <v>1</v>
      </c>
      <c r="AQ4" s="10">
        <f t="shared" ca="1" si="316"/>
        <v>2</v>
      </c>
      <c r="AR4" s="10">
        <f t="shared" ca="1" si="316"/>
        <v>2</v>
      </c>
      <c r="AS4" s="10">
        <f t="shared" ca="1" si="316"/>
        <v>3</v>
      </c>
      <c r="AT4" s="10">
        <f t="shared" ca="1" si="316"/>
        <v>3</v>
      </c>
      <c r="AU4" s="10">
        <f t="shared" ca="1" si="316"/>
        <v>4</v>
      </c>
      <c r="AV4" s="10">
        <f t="shared" ca="1" si="316"/>
        <v>9</v>
      </c>
      <c r="AW4" s="10">
        <f t="shared" ca="1" si="316"/>
        <v>10</v>
      </c>
      <c r="AX4" s="10">
        <f t="shared" ca="1" si="316"/>
        <v>10</v>
      </c>
      <c r="AY4" s="10">
        <f t="shared" ca="1" si="316"/>
        <v>11</v>
      </c>
      <c r="AZ4" s="10">
        <f t="shared" ca="1" si="316"/>
        <v>11</v>
      </c>
      <c r="BA4" s="10">
        <f t="shared" ca="1" si="316"/>
        <v>12</v>
      </c>
      <c r="BB4" s="10">
        <f t="shared" ca="1" si="316"/>
        <v>12</v>
      </c>
      <c r="BC4" s="10">
        <f t="shared" ca="1" si="316"/>
        <v>13</v>
      </c>
      <c r="BD4" s="10">
        <f t="shared" ca="1" si="316"/>
        <v>14</v>
      </c>
      <c r="BE4" s="10">
        <f t="shared" ca="1" si="316"/>
        <v>15</v>
      </c>
      <c r="BF4" s="10">
        <f t="shared" ca="1" si="316"/>
        <v>15</v>
      </c>
      <c r="BG4" s="10">
        <f t="shared" ca="1" si="316"/>
        <v>17</v>
      </c>
      <c r="BH4" s="10">
        <f t="shared" ca="1" si="316"/>
        <v>17</v>
      </c>
      <c r="BI4" s="10">
        <f t="shared" ca="1" si="316"/>
        <v>20</v>
      </c>
      <c r="BJ4" s="10">
        <f t="shared" ca="1" si="316"/>
        <v>22</v>
      </c>
      <c r="BK4" s="10">
        <f t="shared" ca="1" si="316"/>
        <v>26</v>
      </c>
      <c r="BL4" s="10">
        <f t="shared" ca="1" si="316"/>
        <v>28</v>
      </c>
      <c r="BM4" s="10">
        <f t="shared" ca="1" si="316"/>
        <v>32</v>
      </c>
      <c r="BN4" s="10">
        <f t="shared" ca="1" si="316"/>
        <v>35</v>
      </c>
      <c r="BO4" s="10">
        <f t="shared" ca="1" si="316"/>
        <v>40</v>
      </c>
      <c r="BP4" s="10">
        <f t="shared" ca="1" si="316"/>
        <v>48</v>
      </c>
      <c r="BQ4" s="10">
        <f t="shared" ca="1" si="316"/>
        <v>56</v>
      </c>
      <c r="BR4" s="10">
        <f t="shared" ca="1" si="316"/>
        <v>62</v>
      </c>
      <c r="BS4" s="10">
        <f t="shared" ca="1" si="316"/>
        <v>69</v>
      </c>
      <c r="BT4" s="10">
        <f t="shared" ca="1" si="316"/>
        <v>80</v>
      </c>
      <c r="BU4" s="10">
        <f t="shared" ca="1" si="316"/>
        <v>87</v>
      </c>
      <c r="BV4" s="10">
        <f t="shared" ca="1" si="316"/>
        <v>104</v>
      </c>
      <c r="BW4" s="10">
        <f t="shared" ca="1" si="316"/>
        <v>118</v>
      </c>
      <c r="BX4" s="10">
        <f t="shared" ca="1" si="316"/>
        <v>138</v>
      </c>
      <c r="BY4" s="10">
        <f t="shared" ca="1" si="316"/>
        <v>160</v>
      </c>
      <c r="BZ4" s="10">
        <f t="shared" ca="1" si="316"/>
        <v>186</v>
      </c>
      <c r="CA4" s="10">
        <f t="shared" ca="1" si="316"/>
        <v>206</v>
      </c>
      <c r="CB4" s="10">
        <f t="shared" ca="1" si="316"/>
        <v>232</v>
      </c>
      <c r="CC4" s="10">
        <f t="shared" ca="1" si="316"/>
        <v>261</v>
      </c>
      <c r="CD4" s="10">
        <f t="shared" ca="1" si="316"/>
        <v>290</v>
      </c>
      <c r="CE4" s="10">
        <f t="shared" ref="CE4:EP4" ca="1" si="317">CE29+CE54+CE79+CE104+CE129</f>
        <v>318</v>
      </c>
      <c r="CF4" s="10">
        <f t="shared" ca="1" si="317"/>
        <v>342</v>
      </c>
      <c r="CG4" s="10">
        <f t="shared" ca="1" si="317"/>
        <v>370</v>
      </c>
      <c r="CH4" s="10">
        <f t="shared" ca="1" si="317"/>
        <v>394</v>
      </c>
      <c r="CI4" s="10">
        <f t="shared" ca="1" si="317"/>
        <v>430</v>
      </c>
      <c r="CJ4" s="10">
        <f t="shared" ca="1" si="317"/>
        <v>458</v>
      </c>
      <c r="CK4" s="10">
        <f t="shared" ca="1" si="317"/>
        <v>492</v>
      </c>
      <c r="CL4" s="10">
        <f t="shared" ca="1" si="317"/>
        <v>534</v>
      </c>
      <c r="CM4" s="10">
        <f t="shared" ca="1" si="317"/>
        <v>581</v>
      </c>
      <c r="CN4" s="10">
        <f t="shared" ca="1" si="317"/>
        <v>633</v>
      </c>
      <c r="CO4" s="10">
        <f t="shared" ca="1" si="317"/>
        <v>684</v>
      </c>
      <c r="CP4" s="10">
        <f t="shared" ca="1" si="317"/>
        <v>733</v>
      </c>
      <c r="CQ4" s="10">
        <f t="shared" ca="1" si="317"/>
        <v>772</v>
      </c>
      <c r="CR4" s="10">
        <f t="shared" ca="1" si="317"/>
        <v>802</v>
      </c>
      <c r="CS4" s="10">
        <f t="shared" ca="1" si="317"/>
        <v>829</v>
      </c>
      <c r="CT4" s="10">
        <f t="shared" ca="1" si="317"/>
        <v>874</v>
      </c>
      <c r="CU4" s="10">
        <f t="shared" ca="1" si="317"/>
        <v>908</v>
      </c>
      <c r="CV4" s="10">
        <f t="shared" ca="1" si="317"/>
        <v>943</v>
      </c>
      <c r="CW4" s="10">
        <f t="shared" ca="1" si="317"/>
        <v>971</v>
      </c>
      <c r="CX4" s="10">
        <f t="shared" ca="1" si="317"/>
        <v>991</v>
      </c>
      <c r="CY4" s="10">
        <f t="shared" ca="1" si="317"/>
        <v>999</v>
      </c>
      <c r="CZ4" s="10">
        <f t="shared" ca="1" si="317"/>
        <v>1036</v>
      </c>
      <c r="DA4" s="10">
        <f t="shared" ca="1" si="317"/>
        <v>1086</v>
      </c>
      <c r="DB4" s="10">
        <f t="shared" ca="1" si="317"/>
        <v>1135</v>
      </c>
      <c r="DC4" s="10">
        <f t="shared" ca="1" si="317"/>
        <v>1183</v>
      </c>
      <c r="DD4" s="10">
        <f t="shared" ca="1" si="317"/>
        <v>1207</v>
      </c>
      <c r="DE4" s="10">
        <f t="shared" ca="1" si="317"/>
        <v>1206</v>
      </c>
      <c r="DF4" s="10">
        <f t="shared" ca="1" si="317"/>
        <v>1201</v>
      </c>
      <c r="DG4" s="10">
        <f t="shared" ca="1" si="317"/>
        <v>1210</v>
      </c>
      <c r="DH4" s="10">
        <f t="shared" ca="1" si="317"/>
        <v>1201</v>
      </c>
      <c r="DI4" s="10">
        <f t="shared" ca="1" si="317"/>
        <v>1193</v>
      </c>
      <c r="DJ4" s="10">
        <f t="shared" ca="1" si="317"/>
        <v>1191</v>
      </c>
      <c r="DK4" s="10">
        <f t="shared" ca="1" si="317"/>
        <v>1177</v>
      </c>
      <c r="DL4" s="10">
        <f t="shared" ca="1" si="317"/>
        <v>1157</v>
      </c>
      <c r="DM4" s="10">
        <f t="shared" ca="1" si="317"/>
        <v>1147</v>
      </c>
      <c r="DN4" s="10">
        <f t="shared" ca="1" si="317"/>
        <v>1123</v>
      </c>
      <c r="DO4" s="10">
        <f t="shared" ca="1" si="317"/>
        <v>1092</v>
      </c>
      <c r="DP4" s="10">
        <f t="shared" ca="1" si="317"/>
        <v>1068</v>
      </c>
      <c r="DQ4" s="10">
        <f t="shared" ca="1" si="317"/>
        <v>1035</v>
      </c>
      <c r="DR4" s="10">
        <f t="shared" ca="1" si="317"/>
        <v>996</v>
      </c>
      <c r="DS4" s="10">
        <f t="shared" ca="1" si="317"/>
        <v>966</v>
      </c>
      <c r="DT4" s="10">
        <f t="shared" ca="1" si="317"/>
        <v>941</v>
      </c>
      <c r="DU4" s="10">
        <f t="shared" ca="1" si="317"/>
        <v>920</v>
      </c>
      <c r="DV4" s="10">
        <f t="shared" ca="1" si="317"/>
        <v>913</v>
      </c>
      <c r="DW4" s="10">
        <f t="shared" ca="1" si="317"/>
        <v>907</v>
      </c>
      <c r="DX4" s="10">
        <f t="shared" ca="1" si="317"/>
        <v>904</v>
      </c>
      <c r="DY4" s="10">
        <f t="shared" ca="1" si="317"/>
        <v>891</v>
      </c>
      <c r="DZ4" s="10">
        <f t="shared" ca="1" si="317"/>
        <v>867</v>
      </c>
      <c r="EA4" s="10">
        <f t="shared" ca="1" si="317"/>
        <v>862</v>
      </c>
      <c r="EB4" s="10">
        <f t="shared" ca="1" si="317"/>
        <v>846</v>
      </c>
      <c r="EC4" s="10">
        <f t="shared" ca="1" si="317"/>
        <v>820</v>
      </c>
      <c r="ED4" s="10">
        <f t="shared" ca="1" si="317"/>
        <v>812</v>
      </c>
      <c r="EE4" s="10">
        <f t="shared" ca="1" si="317"/>
        <v>772</v>
      </c>
      <c r="EF4" s="10">
        <f t="shared" ca="1" si="317"/>
        <v>706</v>
      </c>
      <c r="EG4" s="10">
        <f t="shared" ca="1" si="317"/>
        <v>653</v>
      </c>
      <c r="EH4" s="10">
        <f t="shared" ca="1" si="317"/>
        <v>590</v>
      </c>
      <c r="EI4" s="10">
        <f t="shared" ca="1" si="317"/>
        <v>555</v>
      </c>
      <c r="EJ4" s="10">
        <f t="shared" ca="1" si="317"/>
        <v>544</v>
      </c>
      <c r="EK4" s="10">
        <f t="shared" ca="1" si="317"/>
        <v>543</v>
      </c>
      <c r="EL4" s="10">
        <f t="shared" ca="1" si="317"/>
        <v>543</v>
      </c>
      <c r="EM4" s="10">
        <f t="shared" ca="1" si="317"/>
        <v>542</v>
      </c>
      <c r="EN4" s="10">
        <f t="shared" ca="1" si="317"/>
        <v>551</v>
      </c>
      <c r="EO4" s="10">
        <f t="shared" ca="1" si="317"/>
        <v>548</v>
      </c>
      <c r="EP4" s="10">
        <f t="shared" ca="1" si="317"/>
        <v>558</v>
      </c>
      <c r="EQ4" s="10">
        <f t="shared" ref="EQ4:GO4" ca="1" si="318">EQ29+EQ54+EQ79+EQ104+EQ129</f>
        <v>559</v>
      </c>
      <c r="ER4" s="10">
        <f t="shared" ca="1" si="318"/>
        <v>555</v>
      </c>
      <c r="ES4" s="10">
        <f t="shared" ca="1" si="318"/>
        <v>551</v>
      </c>
      <c r="ET4" s="10">
        <f t="shared" ca="1" si="318"/>
        <v>540</v>
      </c>
      <c r="EU4" s="10">
        <f t="shared" ca="1" si="318"/>
        <v>526</v>
      </c>
      <c r="EV4" s="10">
        <f t="shared" ca="1" si="318"/>
        <v>522</v>
      </c>
      <c r="EW4" s="10">
        <f t="shared" ca="1" si="318"/>
        <v>509</v>
      </c>
      <c r="EX4" s="10">
        <f t="shared" ca="1" si="318"/>
        <v>499</v>
      </c>
      <c r="EY4" s="10">
        <f t="shared" ca="1" si="318"/>
        <v>487</v>
      </c>
      <c r="EZ4" s="10">
        <f t="shared" ca="1" si="318"/>
        <v>475</v>
      </c>
      <c r="FA4" s="10">
        <f t="shared" ca="1" si="318"/>
        <v>466</v>
      </c>
      <c r="FB4" s="10">
        <f t="shared" ca="1" si="318"/>
        <v>455</v>
      </c>
      <c r="FC4" s="10">
        <f t="shared" ca="1" si="318"/>
        <v>448</v>
      </c>
      <c r="FD4" s="10">
        <f t="shared" ca="1" si="318"/>
        <v>441</v>
      </c>
      <c r="FE4" s="10">
        <f t="shared" ca="1" si="318"/>
        <v>426</v>
      </c>
      <c r="FF4" s="10">
        <f t="shared" ca="1" si="318"/>
        <v>413</v>
      </c>
      <c r="FG4" s="10">
        <f t="shared" ca="1" si="318"/>
        <v>399</v>
      </c>
      <c r="FH4" s="10">
        <f t="shared" ca="1" si="318"/>
        <v>385</v>
      </c>
      <c r="FI4" s="10">
        <f t="shared" ca="1" si="318"/>
        <v>371</v>
      </c>
      <c r="FJ4" s="10">
        <f t="shared" ca="1" si="318"/>
        <v>357</v>
      </c>
      <c r="FK4" s="10">
        <f t="shared" ca="1" si="318"/>
        <v>342</v>
      </c>
      <c r="FL4" s="10">
        <f t="shared" ca="1" si="318"/>
        <v>319</v>
      </c>
      <c r="FM4" s="10">
        <f t="shared" ca="1" si="318"/>
        <v>304</v>
      </c>
      <c r="FN4" s="10">
        <f t="shared" ca="1" si="318"/>
        <v>280</v>
      </c>
      <c r="FO4" s="10">
        <f t="shared" ca="1" si="318"/>
        <v>256</v>
      </c>
      <c r="FP4" s="10">
        <f t="shared" ca="1" si="318"/>
        <v>241</v>
      </c>
      <c r="FQ4" s="10">
        <f t="shared" ca="1" si="318"/>
        <v>226</v>
      </c>
      <c r="FR4" s="10">
        <f t="shared" ca="1" si="318"/>
        <v>216</v>
      </c>
      <c r="FS4" s="10">
        <f t="shared" ca="1" si="318"/>
        <v>210</v>
      </c>
      <c r="FT4" s="10">
        <f t="shared" ca="1" si="318"/>
        <v>202</v>
      </c>
      <c r="FU4" s="10">
        <f t="shared" ca="1" si="318"/>
        <v>192</v>
      </c>
      <c r="FV4" s="10">
        <f t="shared" ca="1" si="318"/>
        <v>184</v>
      </c>
      <c r="FW4" s="10">
        <f t="shared" ca="1" si="318"/>
        <v>174</v>
      </c>
      <c r="FX4" s="10">
        <f t="shared" ca="1" si="318"/>
        <v>162</v>
      </c>
      <c r="FY4" s="10">
        <f t="shared" ca="1" si="318"/>
        <v>154</v>
      </c>
      <c r="FZ4" s="10">
        <f t="shared" ca="1" si="318"/>
        <v>147</v>
      </c>
      <c r="GA4" s="10">
        <f t="shared" ca="1" si="318"/>
        <v>139</v>
      </c>
      <c r="GB4" s="10">
        <f t="shared" ca="1" si="318"/>
        <v>133</v>
      </c>
      <c r="GC4" s="10">
        <f t="shared" ca="1" si="318"/>
        <v>126</v>
      </c>
      <c r="GD4" s="10">
        <f t="shared" ca="1" si="318"/>
        <v>120</v>
      </c>
      <c r="GE4" s="10">
        <f t="shared" ca="1" si="318"/>
        <v>114</v>
      </c>
      <c r="GF4" s="10">
        <f t="shared" ca="1" si="318"/>
        <v>112</v>
      </c>
      <c r="GG4" s="10">
        <f t="shared" ca="1" si="318"/>
        <v>110</v>
      </c>
      <c r="GH4" s="10">
        <f t="shared" ca="1" si="318"/>
        <v>108</v>
      </c>
      <c r="GI4" s="10">
        <f t="shared" ca="1" si="318"/>
        <v>97</v>
      </c>
      <c r="GJ4" s="10">
        <f t="shared" ca="1" si="318"/>
        <v>86</v>
      </c>
      <c r="GK4" s="10">
        <f t="shared" ca="1" si="318"/>
        <v>75</v>
      </c>
      <c r="GL4" s="10">
        <f t="shared" ca="1" si="318"/>
        <v>64</v>
      </c>
      <c r="GM4" s="10">
        <f t="shared" ca="1" si="318"/>
        <v>62</v>
      </c>
      <c r="GN4" s="10">
        <f t="shared" ca="1" si="318"/>
        <v>60</v>
      </c>
      <c r="GO4" s="10">
        <f t="shared" ca="1" si="318"/>
        <v>49</v>
      </c>
      <c r="GP4" s="10">
        <f ca="1">GP29+GP54+GP79+GP104+GP129</f>
        <v>38</v>
      </c>
      <c r="GQ4" s="10">
        <f t="shared" ref="GQ4:GZ4" ca="1" si="319">GQ29+GQ54+GQ79+GQ104+GQ129</f>
        <v>27</v>
      </c>
      <c r="GR4" s="10">
        <f t="shared" ca="1" si="319"/>
        <v>16</v>
      </c>
      <c r="GS4" s="10">
        <f t="shared" ca="1" si="319"/>
        <v>14</v>
      </c>
      <c r="GT4" s="10">
        <f t="shared" ca="1" si="319"/>
        <v>12</v>
      </c>
      <c r="GU4" s="10">
        <f t="shared" ca="1" si="319"/>
        <v>10</v>
      </c>
      <c r="GV4" s="10">
        <f t="shared" ca="1" si="319"/>
        <v>8</v>
      </c>
      <c r="GW4" s="10">
        <f t="shared" ca="1" si="319"/>
        <v>6</v>
      </c>
      <c r="GX4" s="10">
        <f t="shared" ca="1" si="319"/>
        <v>5</v>
      </c>
      <c r="GY4" s="10">
        <f t="shared" ca="1" si="319"/>
        <v>4</v>
      </c>
      <c r="GZ4" s="10">
        <f t="shared" ca="1" si="319"/>
        <v>3</v>
      </c>
    </row>
    <row r="5" spans="1:208" x14ac:dyDescent="0.2">
      <c r="B5" s="602" t="s">
        <v>469</v>
      </c>
      <c r="C5" s="10">
        <f ca="1">SUM(C10:C11,C35:C36,C60:C61,C85:C86,C110:C111)</f>
        <v>104900</v>
      </c>
      <c r="D5" s="10">
        <f t="shared" ref="D5:G5" ca="1" si="320">SUM(D10:D11,D35:D36,D60:D61,D85:D86,D110:D111)</f>
        <v>245300</v>
      </c>
      <c r="E5" s="10">
        <f t="shared" ca="1" si="320"/>
        <v>1204900</v>
      </c>
      <c r="F5" s="10">
        <f t="shared" ca="1" si="320"/>
        <v>5427700</v>
      </c>
      <c r="G5" s="10">
        <f t="shared" ca="1" si="320"/>
        <v>12001100</v>
      </c>
      <c r="H5" s="10">
        <f t="shared" ref="H5:P5" ca="1" si="321">SUM(H10:H11,H35:H36,H60:H61,H85:H86,H110:H111)</f>
        <v>19102900</v>
      </c>
      <c r="I5" s="10">
        <f t="shared" ca="1" si="321"/>
        <v>21645800</v>
      </c>
      <c r="J5" s="10">
        <f t="shared" ca="1" si="321"/>
        <v>22885200</v>
      </c>
      <c r="K5" s="10">
        <f t="shared" ca="1" si="321"/>
        <v>20104600</v>
      </c>
      <c r="L5" s="10">
        <f t="shared" ca="1" si="321"/>
        <v>14548600</v>
      </c>
      <c r="M5" s="10">
        <f t="shared" ca="1" si="321"/>
        <v>8291400</v>
      </c>
      <c r="N5" s="10">
        <f t="shared" ca="1" si="321"/>
        <v>6781000</v>
      </c>
      <c r="O5" s="10">
        <f t="shared" ca="1" si="321"/>
        <v>5551500</v>
      </c>
      <c r="P5" s="10">
        <f t="shared" ca="1" si="321"/>
        <v>3761500</v>
      </c>
      <c r="Q5" s="10">
        <f t="shared" ref="Q5:R5" ca="1" si="322">SUM(Q10:Q11,Q35:Q36,Q60:Q61,Q85:Q86,Q110:Q111)</f>
        <v>1950000</v>
      </c>
      <c r="R5" s="10">
        <f t="shared" ca="1" si="322"/>
        <v>210000</v>
      </c>
    </row>
    <row r="6" spans="1:208" x14ac:dyDescent="0.2">
      <c r="B6" s="2" t="s">
        <v>29</v>
      </c>
      <c r="C6" s="10">
        <f ca="1">C30+C55+C80+C105+C130</f>
        <v>-13662.5</v>
      </c>
      <c r="D6" s="10">
        <f ca="1">D30+D55+D80+D105+D130</f>
        <v>-16862.5</v>
      </c>
      <c r="E6" s="10">
        <f ca="1">E30+E55+E80+E105+E130</f>
        <v>-206300</v>
      </c>
      <c r="F6" s="10">
        <f ca="1">F30+F55+F80+F105+F130</f>
        <v>-94762.5</v>
      </c>
      <c r="G6" s="10">
        <f ca="1">G30+G55+G80+G105+G130</f>
        <v>2301887.5</v>
      </c>
      <c r="H6" s="10">
        <f t="shared" ref="H6:P6" ca="1" si="323">H30+H55+H80+H105+H130</f>
        <v>7312287.5</v>
      </c>
      <c r="I6" s="10">
        <f t="shared" ca="1" si="323"/>
        <v>11768800</v>
      </c>
      <c r="J6" s="10">
        <f t="shared" ca="1" si="323"/>
        <v>14790825</v>
      </c>
      <c r="K6" s="10">
        <f t="shared" ca="1" si="323"/>
        <v>13714650</v>
      </c>
      <c r="L6" s="10">
        <f t="shared" ca="1" si="323"/>
        <v>10151925</v>
      </c>
      <c r="M6" s="10">
        <f t="shared" ca="1" si="323"/>
        <v>5977687.5</v>
      </c>
      <c r="N6" s="10">
        <f t="shared" ca="1" si="323"/>
        <v>5070187.5</v>
      </c>
      <c r="O6" s="10">
        <f t="shared" ca="1" si="323"/>
        <v>4163625</v>
      </c>
      <c r="P6" s="10">
        <f t="shared" ca="1" si="323"/>
        <v>2821125</v>
      </c>
      <c r="Q6" s="10">
        <f t="shared" ref="Q6:R6" ca="1" si="324">Q30+Q55+Q80+Q105+Q130</f>
        <v>1462500</v>
      </c>
      <c r="R6" s="10">
        <f t="shared" ca="1" si="324"/>
        <v>157500</v>
      </c>
    </row>
    <row r="7" spans="1:208" x14ac:dyDescent="0.2">
      <c r="A7" s="20" t="s">
        <v>14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208" x14ac:dyDescent="0.2">
      <c r="A8" s="5" t="s">
        <v>20</v>
      </c>
      <c r="B8" s="15">
        <v>2000</v>
      </c>
      <c r="C8" s="10">
        <f t="array" ref="C8">SUM(IF($S$1:$GZ$1=C$1,$S8:$GZ8,0))</f>
        <v>12000</v>
      </c>
      <c r="D8" s="10">
        <f t="array" ref="D8">SUM(IF($S$1:$GZ$1=D$1,$S8:$GZ8,0))</f>
        <v>26000</v>
      </c>
      <c r="E8" s="10">
        <f t="array" ref="E8">SUM(IF($S$1:$GZ$1=E$1,$S8:$GZ8,0))</f>
        <v>150000</v>
      </c>
      <c r="F8" s="10">
        <f t="array" ref="F8">SUM(IF($S$1:$GZ$1=F$1,$S8:$GZ8,0))</f>
        <v>432000</v>
      </c>
      <c r="G8" s="10">
        <f t="array" ref="G8">SUM(IF($S$1:$GZ$1=G$1,$S8:$GZ8,0))</f>
        <v>520000</v>
      </c>
      <c r="H8" s="10">
        <f t="array" ref="H8">SUM(IF($S$1:$GZ$1=H$1,$S8:$GZ8,0))</f>
        <v>176000</v>
      </c>
      <c r="I8" s="10">
        <f t="array" ref="I8">SUM(IF($S$1:$GZ$1=I$1,$S8:$GZ8,0))</f>
        <v>4000</v>
      </c>
      <c r="J8" s="10">
        <f t="array" ref="J8">SUM(IF($S$1:$GZ$1=J$1,$S8:$GZ8,0))</f>
        <v>0</v>
      </c>
      <c r="K8" s="10">
        <f t="array" ref="K8">SUM(IF($S$1:$GZ$1=K$1,$S8:$GZ8,0))</f>
        <v>0</v>
      </c>
      <c r="L8" s="10">
        <f t="array" ref="L8">SUM(IF($S$1:$GZ$1=L$1,$S8:$GZ8,0))</f>
        <v>0</v>
      </c>
      <c r="M8" s="10">
        <f t="array" ref="M8">SUM(IF($S$1:$GZ$1=M$1,$S8:$GZ8,0))</f>
        <v>0</v>
      </c>
      <c r="N8" s="10">
        <f t="array" ref="N8">SUM(IF($S$1:$GZ$1=N$1,$S8:$GZ8,0))</f>
        <v>0</v>
      </c>
      <c r="O8" s="10">
        <f t="array" ref="O8">SUM(IF($S$1:$GZ$1=O$1,$S8:$GZ8,0))</f>
        <v>0</v>
      </c>
      <c r="P8" s="10">
        <f t="array" ref="P8">SUM(IF($S$1:$GZ$1=P$1,$S8:$GZ8,0))</f>
        <v>0</v>
      </c>
      <c r="Q8" s="10">
        <f t="array" ref="Q8">SUM(IF($S$1:$GZ$1=Q$1,$S8:$GZ8,0))</f>
        <v>0</v>
      </c>
      <c r="R8" s="10">
        <f t="array" ref="R8">SUM(IF($S$1:$GZ$1=R$1,$S8:$GZ8,0))</f>
        <v>0</v>
      </c>
      <c r="S8" s="10">
        <f t="shared" ref="S8:AX8" si="325">$B8*S24</f>
        <v>0</v>
      </c>
      <c r="T8" s="10">
        <f t="shared" si="325"/>
        <v>2000</v>
      </c>
      <c r="U8" s="10">
        <f t="shared" si="325"/>
        <v>0</v>
      </c>
      <c r="V8" s="10">
        <f t="shared" si="325"/>
        <v>2000</v>
      </c>
      <c r="W8" s="10">
        <f t="shared" si="325"/>
        <v>0</v>
      </c>
      <c r="X8" s="10">
        <f t="shared" si="325"/>
        <v>2000</v>
      </c>
      <c r="Y8" s="10">
        <f t="shared" si="325"/>
        <v>0</v>
      </c>
      <c r="Z8" s="10">
        <f t="shared" si="325"/>
        <v>2000</v>
      </c>
      <c r="AA8" s="10">
        <f t="shared" si="325"/>
        <v>0</v>
      </c>
      <c r="AB8" s="10">
        <f t="shared" si="325"/>
        <v>2000</v>
      </c>
      <c r="AC8" s="10">
        <f t="shared" si="325"/>
        <v>0</v>
      </c>
      <c r="AD8" s="10">
        <f t="shared" si="325"/>
        <v>2000</v>
      </c>
      <c r="AE8" s="10">
        <f t="shared" si="325"/>
        <v>0</v>
      </c>
      <c r="AF8" s="10">
        <f t="shared" si="325"/>
        <v>2000</v>
      </c>
      <c r="AG8" s="10">
        <f t="shared" si="325"/>
        <v>0</v>
      </c>
      <c r="AH8" s="10">
        <f t="shared" si="325"/>
        <v>2000</v>
      </c>
      <c r="AI8" s="10">
        <f t="shared" si="325"/>
        <v>0</v>
      </c>
      <c r="AJ8" s="10">
        <f t="shared" si="325"/>
        <v>2000</v>
      </c>
      <c r="AK8" s="10">
        <f t="shared" si="325"/>
        <v>0</v>
      </c>
      <c r="AL8" s="10">
        <f t="shared" si="325"/>
        <v>4000</v>
      </c>
      <c r="AM8" s="10">
        <f t="shared" si="325"/>
        <v>0</v>
      </c>
      <c r="AN8" s="10">
        <f t="shared" si="325"/>
        <v>6000</v>
      </c>
      <c r="AO8" s="10">
        <f t="shared" si="325"/>
        <v>2000</v>
      </c>
      <c r="AP8" s="10">
        <f t="shared" si="325"/>
        <v>8000</v>
      </c>
      <c r="AQ8" s="10">
        <f t="shared" si="325"/>
        <v>4000</v>
      </c>
      <c r="AR8" s="10">
        <f t="shared" si="325"/>
        <v>8000</v>
      </c>
      <c r="AS8" s="10">
        <f t="shared" si="325"/>
        <v>6000</v>
      </c>
      <c r="AT8" s="10">
        <f t="shared" si="325"/>
        <v>10000</v>
      </c>
      <c r="AU8" s="10">
        <f t="shared" si="325"/>
        <v>8000</v>
      </c>
      <c r="AV8" s="10">
        <f t="shared" si="325"/>
        <v>12000</v>
      </c>
      <c r="AW8" s="10">
        <f t="shared" si="325"/>
        <v>10000</v>
      </c>
      <c r="AX8" s="10">
        <f t="shared" si="325"/>
        <v>12000</v>
      </c>
      <c r="AY8" s="10">
        <f t="shared" ref="AY8:BZ8" si="326">$B8*AY24</f>
        <v>20000</v>
      </c>
      <c r="AZ8" s="10">
        <f t="shared" si="326"/>
        <v>12000</v>
      </c>
      <c r="BA8" s="10">
        <f t="shared" si="326"/>
        <v>26000</v>
      </c>
      <c r="BB8" s="10">
        <f t="shared" si="326"/>
        <v>22000</v>
      </c>
      <c r="BC8" s="10">
        <f t="shared" si="326"/>
        <v>32000</v>
      </c>
      <c r="BD8" s="10">
        <f t="shared" si="326"/>
        <v>32000</v>
      </c>
      <c r="BE8" s="10">
        <f t="shared" si="326"/>
        <v>40000</v>
      </c>
      <c r="BF8" s="10">
        <f t="shared" si="326"/>
        <v>40000</v>
      </c>
      <c r="BG8" s="10">
        <f t="shared" si="326"/>
        <v>40000</v>
      </c>
      <c r="BH8" s="10">
        <f t="shared" si="326"/>
        <v>40000</v>
      </c>
      <c r="BI8" s="10">
        <f t="shared" si="326"/>
        <v>40000</v>
      </c>
      <c r="BJ8" s="10">
        <f t="shared" si="326"/>
        <v>40000</v>
      </c>
      <c r="BK8" s="10">
        <f t="shared" si="326"/>
        <v>32000</v>
      </c>
      <c r="BL8" s="10">
        <f t="shared" si="326"/>
        <v>40000</v>
      </c>
      <c r="BM8" s="10">
        <f t="shared" si="326"/>
        <v>26000</v>
      </c>
      <c r="BN8" s="10">
        <f t="shared" si="326"/>
        <v>30000</v>
      </c>
      <c r="BO8" s="10">
        <f t="shared" si="326"/>
        <v>20000</v>
      </c>
      <c r="BP8" s="10">
        <f t="shared" si="326"/>
        <v>38000</v>
      </c>
      <c r="BQ8" s="10">
        <f t="shared" si="326"/>
        <v>30000</v>
      </c>
      <c r="BR8" s="10">
        <f t="shared" si="326"/>
        <v>48000</v>
      </c>
      <c r="BS8" s="10">
        <f t="shared" si="326"/>
        <v>48000</v>
      </c>
      <c r="BT8" s="10">
        <f t="shared" si="326"/>
        <v>48000</v>
      </c>
      <c r="BU8" s="10">
        <f t="shared" si="326"/>
        <v>48000</v>
      </c>
      <c r="BV8" s="10">
        <f t="shared" si="326"/>
        <v>48000</v>
      </c>
      <c r="BW8" s="10">
        <f t="shared" si="326"/>
        <v>48000</v>
      </c>
      <c r="BX8" s="10">
        <f t="shared" si="326"/>
        <v>48000</v>
      </c>
      <c r="BY8" s="10">
        <f t="shared" si="326"/>
        <v>48000</v>
      </c>
      <c r="BZ8" s="10">
        <f t="shared" si="326"/>
        <v>48000</v>
      </c>
      <c r="CA8" s="10">
        <f t="shared" ref="CA8:CI8" si="327">$B8*CA24</f>
        <v>48000</v>
      </c>
      <c r="CB8" s="10">
        <f t="shared" si="327"/>
        <v>30000</v>
      </c>
      <c r="CC8" s="10">
        <f t="shared" si="327"/>
        <v>30000</v>
      </c>
      <c r="CD8" s="10">
        <f t="shared" si="327"/>
        <v>12000</v>
      </c>
      <c r="CE8" s="10">
        <f t="shared" si="327"/>
        <v>10000</v>
      </c>
      <c r="CF8" s="10">
        <f t="shared" si="327"/>
        <v>10000</v>
      </c>
      <c r="CG8" s="10">
        <f t="shared" si="327"/>
        <v>8000</v>
      </c>
      <c r="CH8" s="10">
        <f t="shared" si="327"/>
        <v>8000</v>
      </c>
      <c r="CI8" s="10">
        <f t="shared" si="327"/>
        <v>6000</v>
      </c>
      <c r="CJ8" s="10">
        <f t="shared" ref="CJ8:EO8" si="328">$B8*CJ24</f>
        <v>6000</v>
      </c>
      <c r="CK8" s="10">
        <f t="shared" si="328"/>
        <v>4000</v>
      </c>
      <c r="CL8" s="10">
        <f t="shared" si="328"/>
        <v>4000</v>
      </c>
      <c r="CM8" s="10">
        <f t="shared" si="328"/>
        <v>2000</v>
      </c>
      <c r="CN8" s="10">
        <f t="shared" si="328"/>
        <v>2000</v>
      </c>
      <c r="CO8" s="10">
        <f t="shared" si="328"/>
        <v>0</v>
      </c>
      <c r="CP8" s="10">
        <f t="shared" si="328"/>
        <v>0</v>
      </c>
      <c r="CQ8" s="10">
        <f t="shared" si="328"/>
        <v>0</v>
      </c>
      <c r="CR8" s="10">
        <f t="shared" si="328"/>
        <v>0</v>
      </c>
      <c r="CS8" s="10">
        <f t="shared" si="328"/>
        <v>0</v>
      </c>
      <c r="CT8" s="10">
        <f t="shared" si="328"/>
        <v>0</v>
      </c>
      <c r="CU8" s="10">
        <f t="shared" si="328"/>
        <v>0</v>
      </c>
      <c r="CV8" s="10">
        <f t="shared" si="328"/>
        <v>0</v>
      </c>
      <c r="CW8" s="10">
        <f t="shared" si="328"/>
        <v>0</v>
      </c>
      <c r="CX8" s="10">
        <f t="shared" si="328"/>
        <v>0</v>
      </c>
      <c r="CY8" s="10">
        <f t="shared" si="328"/>
        <v>0</v>
      </c>
      <c r="CZ8" s="10">
        <f t="shared" si="328"/>
        <v>0</v>
      </c>
      <c r="DA8" s="10">
        <f t="shared" si="328"/>
        <v>0</v>
      </c>
      <c r="DB8" s="10">
        <f t="shared" si="328"/>
        <v>0</v>
      </c>
      <c r="DC8" s="10">
        <f t="shared" si="328"/>
        <v>0</v>
      </c>
      <c r="DD8" s="10">
        <f t="shared" si="328"/>
        <v>0</v>
      </c>
      <c r="DE8" s="10">
        <f t="shared" si="328"/>
        <v>0</v>
      </c>
      <c r="DF8" s="10">
        <f t="shared" si="328"/>
        <v>0</v>
      </c>
      <c r="DG8" s="10">
        <f t="shared" si="328"/>
        <v>0</v>
      </c>
      <c r="DH8" s="10">
        <f t="shared" si="328"/>
        <v>0</v>
      </c>
      <c r="DI8" s="10">
        <f t="shared" si="328"/>
        <v>0</v>
      </c>
      <c r="DJ8" s="10">
        <f t="shared" si="328"/>
        <v>0</v>
      </c>
      <c r="DK8" s="10">
        <f t="shared" si="328"/>
        <v>0</v>
      </c>
      <c r="DL8" s="10">
        <f t="shared" si="328"/>
        <v>0</v>
      </c>
      <c r="DM8" s="10">
        <f t="shared" si="328"/>
        <v>0</v>
      </c>
      <c r="DN8" s="10">
        <f t="shared" si="328"/>
        <v>0</v>
      </c>
      <c r="DO8" s="10">
        <f t="shared" si="328"/>
        <v>0</v>
      </c>
      <c r="DP8" s="10">
        <f t="shared" si="328"/>
        <v>0</v>
      </c>
      <c r="DQ8" s="10">
        <f t="shared" si="328"/>
        <v>0</v>
      </c>
      <c r="DR8" s="10">
        <f t="shared" si="328"/>
        <v>0</v>
      </c>
      <c r="DS8" s="10">
        <f t="shared" si="328"/>
        <v>0</v>
      </c>
      <c r="DT8" s="10">
        <f t="shared" si="328"/>
        <v>0</v>
      </c>
      <c r="DU8" s="10">
        <f t="shared" si="328"/>
        <v>0</v>
      </c>
      <c r="DV8" s="10">
        <f t="shared" si="328"/>
        <v>0</v>
      </c>
      <c r="DW8" s="10">
        <f t="shared" si="328"/>
        <v>0</v>
      </c>
      <c r="DX8" s="10">
        <f t="shared" si="328"/>
        <v>0</v>
      </c>
      <c r="DY8" s="10">
        <f t="shared" si="328"/>
        <v>0</v>
      </c>
      <c r="DZ8" s="10">
        <f t="shared" si="328"/>
        <v>0</v>
      </c>
      <c r="EA8" s="10">
        <f t="shared" si="328"/>
        <v>0</v>
      </c>
      <c r="EB8" s="10">
        <f t="shared" si="328"/>
        <v>0</v>
      </c>
      <c r="EC8" s="10">
        <f t="shared" si="328"/>
        <v>0</v>
      </c>
      <c r="ED8" s="10">
        <f t="shared" si="328"/>
        <v>0</v>
      </c>
      <c r="EE8" s="10">
        <f t="shared" si="328"/>
        <v>0</v>
      </c>
      <c r="EF8" s="10">
        <f t="shared" si="328"/>
        <v>0</v>
      </c>
      <c r="EG8" s="10">
        <f t="shared" si="328"/>
        <v>0</v>
      </c>
      <c r="EH8" s="10">
        <f t="shared" si="328"/>
        <v>0</v>
      </c>
      <c r="EI8" s="10">
        <f t="shared" si="328"/>
        <v>0</v>
      </c>
      <c r="EJ8" s="10">
        <f t="shared" si="328"/>
        <v>0</v>
      </c>
      <c r="EK8" s="10">
        <f t="shared" si="328"/>
        <v>0</v>
      </c>
      <c r="EL8" s="10">
        <f t="shared" si="328"/>
        <v>0</v>
      </c>
      <c r="EM8" s="10">
        <f t="shared" si="328"/>
        <v>0</v>
      </c>
      <c r="EN8" s="10">
        <f t="shared" si="328"/>
        <v>0</v>
      </c>
      <c r="EO8" s="10">
        <f t="shared" si="328"/>
        <v>0</v>
      </c>
      <c r="EP8" s="10">
        <f t="shared" ref="EP8:GP8" si="329">$B8*EP24</f>
        <v>0</v>
      </c>
      <c r="EQ8" s="10">
        <f t="shared" si="329"/>
        <v>0</v>
      </c>
      <c r="ER8" s="10">
        <f t="shared" si="329"/>
        <v>0</v>
      </c>
      <c r="ES8" s="10">
        <f t="shared" si="329"/>
        <v>0</v>
      </c>
      <c r="ET8" s="10">
        <f t="shared" si="329"/>
        <v>0</v>
      </c>
      <c r="EU8" s="10">
        <f t="shared" si="329"/>
        <v>0</v>
      </c>
      <c r="EV8" s="10">
        <f t="shared" si="329"/>
        <v>0</v>
      </c>
      <c r="EW8" s="10">
        <f t="shared" si="329"/>
        <v>0</v>
      </c>
      <c r="EX8" s="10">
        <f t="shared" si="329"/>
        <v>0</v>
      </c>
      <c r="EY8" s="10">
        <f t="shared" si="329"/>
        <v>0</v>
      </c>
      <c r="EZ8" s="10">
        <f t="shared" si="329"/>
        <v>0</v>
      </c>
      <c r="FA8" s="10">
        <f t="shared" si="329"/>
        <v>0</v>
      </c>
      <c r="FB8" s="10">
        <f t="shared" si="329"/>
        <v>0</v>
      </c>
      <c r="FC8" s="10">
        <f t="shared" si="329"/>
        <v>0</v>
      </c>
      <c r="FD8" s="10">
        <f t="shared" si="329"/>
        <v>0</v>
      </c>
      <c r="FE8" s="10">
        <f t="shared" si="329"/>
        <v>0</v>
      </c>
      <c r="FF8" s="10">
        <f t="shared" si="329"/>
        <v>0</v>
      </c>
      <c r="FG8" s="10">
        <f t="shared" si="329"/>
        <v>0</v>
      </c>
      <c r="FH8" s="10">
        <f t="shared" si="329"/>
        <v>0</v>
      </c>
      <c r="FI8" s="10">
        <f t="shared" si="329"/>
        <v>0</v>
      </c>
      <c r="FJ8" s="10">
        <f t="shared" si="329"/>
        <v>0</v>
      </c>
      <c r="FK8" s="10">
        <f t="shared" si="329"/>
        <v>0</v>
      </c>
      <c r="FL8" s="10">
        <f t="shared" si="329"/>
        <v>0</v>
      </c>
      <c r="FM8" s="10">
        <f t="shared" si="329"/>
        <v>0</v>
      </c>
      <c r="FN8" s="10">
        <f t="shared" si="329"/>
        <v>0</v>
      </c>
      <c r="FO8" s="10">
        <f t="shared" si="329"/>
        <v>0</v>
      </c>
      <c r="FP8" s="10">
        <f t="shared" si="329"/>
        <v>0</v>
      </c>
      <c r="FQ8" s="10">
        <f t="shared" si="329"/>
        <v>0</v>
      </c>
      <c r="FR8" s="10">
        <f t="shared" si="329"/>
        <v>0</v>
      </c>
      <c r="FS8" s="10">
        <f t="shared" si="329"/>
        <v>0</v>
      </c>
      <c r="FT8" s="10">
        <f t="shared" si="329"/>
        <v>0</v>
      </c>
      <c r="FU8" s="10">
        <f t="shared" si="329"/>
        <v>0</v>
      </c>
      <c r="FV8" s="10">
        <f t="shared" si="329"/>
        <v>0</v>
      </c>
      <c r="FW8" s="10">
        <f t="shared" si="329"/>
        <v>0</v>
      </c>
      <c r="FX8" s="10">
        <f t="shared" si="329"/>
        <v>0</v>
      </c>
      <c r="FY8" s="10">
        <f t="shared" si="329"/>
        <v>0</v>
      </c>
      <c r="FZ8" s="10">
        <f t="shared" si="329"/>
        <v>0</v>
      </c>
      <c r="GA8" s="10">
        <f t="shared" si="329"/>
        <v>0</v>
      </c>
      <c r="GB8" s="10">
        <f t="shared" si="329"/>
        <v>0</v>
      </c>
      <c r="GC8" s="10">
        <f t="shared" si="329"/>
        <v>0</v>
      </c>
      <c r="GD8" s="10">
        <f t="shared" si="329"/>
        <v>0</v>
      </c>
      <c r="GE8" s="10">
        <f t="shared" si="329"/>
        <v>0</v>
      </c>
      <c r="GF8" s="10">
        <f t="shared" si="329"/>
        <v>0</v>
      </c>
      <c r="GG8" s="10">
        <f t="shared" si="329"/>
        <v>0</v>
      </c>
      <c r="GH8" s="10">
        <f t="shared" si="329"/>
        <v>0</v>
      </c>
      <c r="GI8" s="10">
        <f t="shared" si="329"/>
        <v>0</v>
      </c>
      <c r="GJ8" s="10">
        <f t="shared" si="329"/>
        <v>0</v>
      </c>
      <c r="GK8" s="10">
        <f t="shared" si="329"/>
        <v>0</v>
      </c>
      <c r="GL8" s="10">
        <f t="shared" si="329"/>
        <v>0</v>
      </c>
      <c r="GM8" s="10">
        <f t="shared" si="329"/>
        <v>0</v>
      </c>
      <c r="GN8" s="10">
        <f t="shared" si="329"/>
        <v>0</v>
      </c>
      <c r="GO8" s="10">
        <f t="shared" si="329"/>
        <v>0</v>
      </c>
      <c r="GP8" s="10">
        <f t="shared" si="329"/>
        <v>0</v>
      </c>
      <c r="GQ8" s="10">
        <f t="shared" ref="GQ8:GZ8" si="330">$B8*GQ24</f>
        <v>0</v>
      </c>
      <c r="GR8" s="10">
        <f t="shared" si="330"/>
        <v>0</v>
      </c>
      <c r="GS8" s="10">
        <f t="shared" si="330"/>
        <v>0</v>
      </c>
      <c r="GT8" s="10">
        <f t="shared" si="330"/>
        <v>0</v>
      </c>
      <c r="GU8" s="10">
        <f t="shared" si="330"/>
        <v>0</v>
      </c>
      <c r="GV8" s="10">
        <f t="shared" si="330"/>
        <v>0</v>
      </c>
      <c r="GW8" s="10">
        <f t="shared" si="330"/>
        <v>0</v>
      </c>
      <c r="GX8" s="10">
        <f t="shared" si="330"/>
        <v>0</v>
      </c>
      <c r="GY8" s="10">
        <f t="shared" si="330"/>
        <v>0</v>
      </c>
      <c r="GZ8" s="10">
        <f t="shared" si="330"/>
        <v>0</v>
      </c>
    </row>
    <row r="9" spans="1:208" x14ac:dyDescent="0.2">
      <c r="A9" s="5" t="s">
        <v>39</v>
      </c>
      <c r="B9" s="12">
        <v>0.25</v>
      </c>
      <c r="C9" s="10">
        <f t="array" ref="C9">SUM(IF($S$1:$GZ$1=C$1,$S9:$GZ9,0))</f>
        <v>3000</v>
      </c>
      <c r="D9" s="10">
        <f t="array" ref="D9">SUM(IF($S$1:$GZ$1=D$1,$S9:$GZ9,0))</f>
        <v>6500</v>
      </c>
      <c r="E9" s="10">
        <f t="array" ref="E9">SUM(IF($S$1:$GZ$1=E$1,$S9:$GZ9,0))</f>
        <v>37500</v>
      </c>
      <c r="F9" s="10">
        <f t="array" ref="F9">SUM(IF($S$1:$GZ$1=F$1,$S9:$GZ9,0))</f>
        <v>108000</v>
      </c>
      <c r="G9" s="10">
        <f t="array" ref="G9">SUM(IF($S$1:$GZ$1=G$1,$S9:$GZ9,0))</f>
        <v>130000</v>
      </c>
      <c r="H9" s="10">
        <f t="array" ref="H9">SUM(IF($S$1:$GZ$1=H$1,$S9:$GZ9,0))</f>
        <v>44000</v>
      </c>
      <c r="I9" s="10">
        <f t="array" ref="I9">SUM(IF($S$1:$GZ$1=I$1,$S9:$GZ9,0))</f>
        <v>1000</v>
      </c>
      <c r="J9" s="10">
        <f t="array" ref="J9">SUM(IF($S$1:$GZ$1=J$1,$S9:$GZ9,0))</f>
        <v>0</v>
      </c>
      <c r="K9" s="10">
        <f t="array" ref="K9">SUM(IF($S$1:$GZ$1=K$1,$S9:$GZ9,0))</f>
        <v>0</v>
      </c>
      <c r="L9" s="10">
        <f t="array" ref="L9">SUM(IF($S$1:$GZ$1=L$1,$S9:$GZ9,0))</f>
        <v>0</v>
      </c>
      <c r="M9" s="10">
        <f t="array" ref="M9">SUM(IF($S$1:$GZ$1=M$1,$S9:$GZ9,0))</f>
        <v>0</v>
      </c>
      <c r="N9" s="10">
        <f t="array" ref="N9">SUM(IF($S$1:$GZ$1=N$1,$S9:$GZ9,0))</f>
        <v>0</v>
      </c>
      <c r="O9" s="10">
        <f t="array" ref="O9">SUM(IF($S$1:$GZ$1=O$1,$S9:$GZ9,0))</f>
        <v>0</v>
      </c>
      <c r="P9" s="10">
        <f t="array" ref="P9">SUM(IF($S$1:$GZ$1=P$1,$S9:$GZ9,0))</f>
        <v>0</v>
      </c>
      <c r="Q9" s="10">
        <f t="array" ref="Q9">SUM(IF($S$1:$GZ$1=Q$1,$S9:$GZ9,0))</f>
        <v>0</v>
      </c>
      <c r="R9" s="10">
        <f t="array" ref="R9">SUM(IF($S$1:$GZ$1=R$1,$S9:$GZ9,0))</f>
        <v>0</v>
      </c>
      <c r="S9" s="10">
        <f>S8*$B9</f>
        <v>0</v>
      </c>
      <c r="T9" s="10">
        <f t="shared" ref="T9:AP9" si="331">T8*$B9</f>
        <v>500</v>
      </c>
      <c r="U9" s="10">
        <f t="shared" si="331"/>
        <v>0</v>
      </c>
      <c r="V9" s="10">
        <f t="shared" si="331"/>
        <v>500</v>
      </c>
      <c r="W9" s="10">
        <f t="shared" si="331"/>
        <v>0</v>
      </c>
      <c r="X9" s="10">
        <f t="shared" si="331"/>
        <v>500</v>
      </c>
      <c r="Y9" s="10">
        <f t="shared" si="331"/>
        <v>0</v>
      </c>
      <c r="Z9" s="10">
        <f t="shared" si="331"/>
        <v>500</v>
      </c>
      <c r="AA9" s="10">
        <f t="shared" si="331"/>
        <v>0</v>
      </c>
      <c r="AB9" s="10">
        <f t="shared" si="331"/>
        <v>500</v>
      </c>
      <c r="AC9" s="10">
        <f t="shared" si="331"/>
        <v>0</v>
      </c>
      <c r="AD9" s="10">
        <f t="shared" si="331"/>
        <v>500</v>
      </c>
      <c r="AE9" s="10">
        <f t="shared" si="331"/>
        <v>0</v>
      </c>
      <c r="AF9" s="10">
        <f t="shared" si="331"/>
        <v>500</v>
      </c>
      <c r="AG9" s="10">
        <f t="shared" si="331"/>
        <v>0</v>
      </c>
      <c r="AH9" s="10">
        <f t="shared" si="331"/>
        <v>500</v>
      </c>
      <c r="AI9" s="10">
        <f t="shared" si="331"/>
        <v>0</v>
      </c>
      <c r="AJ9" s="10">
        <f t="shared" si="331"/>
        <v>500</v>
      </c>
      <c r="AK9" s="10">
        <f t="shared" si="331"/>
        <v>0</v>
      </c>
      <c r="AL9" s="10">
        <f t="shared" si="331"/>
        <v>1000</v>
      </c>
      <c r="AM9" s="10">
        <f t="shared" si="331"/>
        <v>0</v>
      </c>
      <c r="AN9" s="10">
        <f t="shared" si="331"/>
        <v>1500</v>
      </c>
      <c r="AO9" s="10">
        <f t="shared" si="331"/>
        <v>500</v>
      </c>
      <c r="AP9" s="10">
        <f t="shared" si="331"/>
        <v>2000</v>
      </c>
      <c r="AQ9" s="10">
        <f t="shared" ref="AQ9" si="332">AQ8*$B9</f>
        <v>1000</v>
      </c>
      <c r="AR9" s="10">
        <f t="shared" ref="AR9" si="333">AR8*$B9</f>
        <v>2000</v>
      </c>
      <c r="AS9" s="10">
        <f t="shared" ref="AS9" si="334">AS8*$B9</f>
        <v>1500</v>
      </c>
      <c r="AT9" s="10">
        <f t="shared" ref="AT9" si="335">AT8*$B9</f>
        <v>2500</v>
      </c>
      <c r="AU9" s="10">
        <f t="shared" ref="AU9" si="336">AU8*$B9</f>
        <v>2000</v>
      </c>
      <c r="AV9" s="10">
        <f t="shared" ref="AV9" si="337">AV8*$B9</f>
        <v>3000</v>
      </c>
      <c r="AW9" s="10">
        <f t="shared" ref="AW9" si="338">AW8*$B9</f>
        <v>2500</v>
      </c>
      <c r="AX9" s="10">
        <f t="shared" ref="AX9" si="339">AX8*$B9</f>
        <v>3000</v>
      </c>
      <c r="AY9" s="10">
        <f t="shared" ref="AY9" si="340">AY8*$B9</f>
        <v>5000</v>
      </c>
      <c r="AZ9" s="10">
        <f t="shared" ref="AZ9" si="341">AZ8*$B9</f>
        <v>3000</v>
      </c>
      <c r="BA9" s="10">
        <f t="shared" ref="BA9" si="342">BA8*$B9</f>
        <v>6500</v>
      </c>
      <c r="BB9" s="10">
        <f t="shared" ref="BB9" si="343">BB8*$B9</f>
        <v>5500</v>
      </c>
      <c r="BC9" s="10">
        <f t="shared" ref="BC9" si="344">BC8*$B9</f>
        <v>8000</v>
      </c>
      <c r="BD9" s="10">
        <f t="shared" ref="BD9" si="345">BD8*$B9</f>
        <v>8000</v>
      </c>
      <c r="BE9" s="10">
        <f t="shared" ref="BE9" si="346">BE8*$B9</f>
        <v>10000</v>
      </c>
      <c r="BF9" s="10">
        <f t="shared" ref="BF9" si="347">BF8*$B9</f>
        <v>10000</v>
      </c>
      <c r="BG9" s="10">
        <f t="shared" ref="BG9" si="348">BG8*$B9</f>
        <v>10000</v>
      </c>
      <c r="BH9" s="10">
        <f t="shared" ref="BH9" si="349">BH8*$B9</f>
        <v>10000</v>
      </c>
      <c r="BI9" s="10">
        <f t="shared" ref="BI9" si="350">BI8*$B9</f>
        <v>10000</v>
      </c>
      <c r="BJ9" s="10">
        <f t="shared" ref="BJ9" si="351">BJ8*$B9</f>
        <v>10000</v>
      </c>
      <c r="BK9" s="10">
        <f t="shared" ref="BK9" si="352">BK8*$B9</f>
        <v>8000</v>
      </c>
      <c r="BL9" s="10">
        <f t="shared" ref="BL9" si="353">BL8*$B9</f>
        <v>10000</v>
      </c>
      <c r="BM9" s="10">
        <f t="shared" ref="BM9" si="354">BM8*$B9</f>
        <v>6500</v>
      </c>
      <c r="BN9" s="10">
        <f t="shared" ref="BN9" si="355">BN8*$B9</f>
        <v>7500</v>
      </c>
      <c r="BO9" s="10">
        <f t="shared" ref="BO9" si="356">BO8*$B9</f>
        <v>5000</v>
      </c>
      <c r="BP9" s="10">
        <f t="shared" ref="BP9" si="357">BP8*$B9</f>
        <v>9500</v>
      </c>
      <c r="BQ9" s="10">
        <f t="shared" ref="BQ9" si="358">BQ8*$B9</f>
        <v>7500</v>
      </c>
      <c r="BR9" s="10">
        <f t="shared" ref="BR9" si="359">BR8*$B9</f>
        <v>12000</v>
      </c>
      <c r="BS9" s="10">
        <f t="shared" ref="BS9" si="360">BS8*$B9</f>
        <v>12000</v>
      </c>
      <c r="BT9" s="10">
        <f t="shared" ref="BT9" si="361">BT8*$B9</f>
        <v>12000</v>
      </c>
      <c r="BU9" s="10">
        <f t="shared" ref="BU9" si="362">BU8*$B9</f>
        <v>12000</v>
      </c>
      <c r="BV9" s="10">
        <f t="shared" ref="BV9" si="363">BV8*$B9</f>
        <v>12000</v>
      </c>
      <c r="BW9" s="10">
        <f t="shared" ref="BW9" si="364">BW8*$B9</f>
        <v>12000</v>
      </c>
      <c r="BX9" s="10">
        <f t="shared" ref="BX9" si="365">BX8*$B9</f>
        <v>12000</v>
      </c>
      <c r="BY9" s="10">
        <f t="shared" ref="BY9" si="366">BY8*$B9</f>
        <v>12000</v>
      </c>
      <c r="BZ9" s="10">
        <f t="shared" ref="BZ9:CA9" si="367">BZ8*$B9</f>
        <v>12000</v>
      </c>
      <c r="CA9" s="10">
        <f t="shared" si="367"/>
        <v>12000</v>
      </c>
      <c r="CB9" s="10">
        <f t="shared" ref="CB9:EM9" si="368">CB8*$B9</f>
        <v>7500</v>
      </c>
      <c r="CC9" s="10">
        <f t="shared" si="368"/>
        <v>7500</v>
      </c>
      <c r="CD9" s="10">
        <f t="shared" si="368"/>
        <v>3000</v>
      </c>
      <c r="CE9" s="10">
        <f t="shared" si="368"/>
        <v>2500</v>
      </c>
      <c r="CF9" s="10">
        <f t="shared" si="368"/>
        <v>2500</v>
      </c>
      <c r="CG9" s="10">
        <f t="shared" si="368"/>
        <v>2000</v>
      </c>
      <c r="CH9" s="10">
        <f t="shared" si="368"/>
        <v>2000</v>
      </c>
      <c r="CI9" s="10">
        <f t="shared" si="368"/>
        <v>1500</v>
      </c>
      <c r="CJ9" s="10">
        <f t="shared" si="368"/>
        <v>1500</v>
      </c>
      <c r="CK9" s="10">
        <f t="shared" si="368"/>
        <v>1000</v>
      </c>
      <c r="CL9" s="10">
        <f t="shared" si="368"/>
        <v>1000</v>
      </c>
      <c r="CM9" s="10">
        <f t="shared" si="368"/>
        <v>500</v>
      </c>
      <c r="CN9" s="10">
        <f t="shared" si="368"/>
        <v>500</v>
      </c>
      <c r="CO9" s="10">
        <f t="shared" si="368"/>
        <v>0</v>
      </c>
      <c r="CP9" s="10">
        <f t="shared" si="368"/>
        <v>0</v>
      </c>
      <c r="CQ9" s="10">
        <f t="shared" si="368"/>
        <v>0</v>
      </c>
      <c r="CR9" s="10">
        <f t="shared" si="368"/>
        <v>0</v>
      </c>
      <c r="CS9" s="10">
        <f t="shared" si="368"/>
        <v>0</v>
      </c>
      <c r="CT9" s="10">
        <f t="shared" si="368"/>
        <v>0</v>
      </c>
      <c r="CU9" s="10">
        <f t="shared" si="368"/>
        <v>0</v>
      </c>
      <c r="CV9" s="10">
        <f t="shared" si="368"/>
        <v>0</v>
      </c>
      <c r="CW9" s="10">
        <f t="shared" si="368"/>
        <v>0</v>
      </c>
      <c r="CX9" s="10">
        <f t="shared" si="368"/>
        <v>0</v>
      </c>
      <c r="CY9" s="10">
        <f t="shared" si="368"/>
        <v>0</v>
      </c>
      <c r="CZ9" s="10">
        <f t="shared" si="368"/>
        <v>0</v>
      </c>
      <c r="DA9" s="10">
        <f t="shared" si="368"/>
        <v>0</v>
      </c>
      <c r="DB9" s="10">
        <f t="shared" si="368"/>
        <v>0</v>
      </c>
      <c r="DC9" s="10">
        <f t="shared" si="368"/>
        <v>0</v>
      </c>
      <c r="DD9" s="10">
        <f t="shared" si="368"/>
        <v>0</v>
      </c>
      <c r="DE9" s="10">
        <f t="shared" si="368"/>
        <v>0</v>
      </c>
      <c r="DF9" s="10">
        <f t="shared" si="368"/>
        <v>0</v>
      </c>
      <c r="DG9" s="10">
        <f t="shared" si="368"/>
        <v>0</v>
      </c>
      <c r="DH9" s="10">
        <f t="shared" si="368"/>
        <v>0</v>
      </c>
      <c r="DI9" s="10">
        <f t="shared" si="368"/>
        <v>0</v>
      </c>
      <c r="DJ9" s="10">
        <f t="shared" si="368"/>
        <v>0</v>
      </c>
      <c r="DK9" s="10">
        <f t="shared" si="368"/>
        <v>0</v>
      </c>
      <c r="DL9" s="10">
        <f t="shared" si="368"/>
        <v>0</v>
      </c>
      <c r="DM9" s="10">
        <f t="shared" si="368"/>
        <v>0</v>
      </c>
      <c r="DN9" s="10">
        <f t="shared" si="368"/>
        <v>0</v>
      </c>
      <c r="DO9" s="10">
        <f t="shared" si="368"/>
        <v>0</v>
      </c>
      <c r="DP9" s="10">
        <f t="shared" si="368"/>
        <v>0</v>
      </c>
      <c r="DQ9" s="10">
        <f t="shared" si="368"/>
        <v>0</v>
      </c>
      <c r="DR9" s="10">
        <f t="shared" si="368"/>
        <v>0</v>
      </c>
      <c r="DS9" s="10">
        <f t="shared" si="368"/>
        <v>0</v>
      </c>
      <c r="DT9" s="10">
        <f t="shared" si="368"/>
        <v>0</v>
      </c>
      <c r="DU9" s="10">
        <f t="shared" si="368"/>
        <v>0</v>
      </c>
      <c r="DV9" s="10">
        <f t="shared" si="368"/>
        <v>0</v>
      </c>
      <c r="DW9" s="10">
        <f t="shared" si="368"/>
        <v>0</v>
      </c>
      <c r="DX9" s="10">
        <f t="shared" si="368"/>
        <v>0</v>
      </c>
      <c r="DY9" s="10">
        <f t="shared" si="368"/>
        <v>0</v>
      </c>
      <c r="DZ9" s="10">
        <f t="shared" si="368"/>
        <v>0</v>
      </c>
      <c r="EA9" s="10">
        <f t="shared" si="368"/>
        <v>0</v>
      </c>
      <c r="EB9" s="10">
        <f t="shared" si="368"/>
        <v>0</v>
      </c>
      <c r="EC9" s="10">
        <f t="shared" si="368"/>
        <v>0</v>
      </c>
      <c r="ED9" s="10">
        <f t="shared" si="368"/>
        <v>0</v>
      </c>
      <c r="EE9" s="10">
        <f t="shared" si="368"/>
        <v>0</v>
      </c>
      <c r="EF9" s="10">
        <f t="shared" si="368"/>
        <v>0</v>
      </c>
      <c r="EG9" s="10">
        <f t="shared" si="368"/>
        <v>0</v>
      </c>
      <c r="EH9" s="10">
        <f t="shared" si="368"/>
        <v>0</v>
      </c>
      <c r="EI9" s="10">
        <f t="shared" si="368"/>
        <v>0</v>
      </c>
      <c r="EJ9" s="10">
        <f t="shared" si="368"/>
        <v>0</v>
      </c>
      <c r="EK9" s="10">
        <f t="shared" si="368"/>
        <v>0</v>
      </c>
      <c r="EL9" s="10">
        <f t="shared" si="368"/>
        <v>0</v>
      </c>
      <c r="EM9" s="10">
        <f t="shared" si="368"/>
        <v>0</v>
      </c>
      <c r="EN9" s="10">
        <f t="shared" ref="EN9:EO9" si="369">EN8*$B9</f>
        <v>0</v>
      </c>
      <c r="EO9" s="10">
        <f t="shared" si="369"/>
        <v>0</v>
      </c>
      <c r="EP9" s="10">
        <f t="shared" ref="EP9:GP9" si="370">EP8*$B9</f>
        <v>0</v>
      </c>
      <c r="EQ9" s="10">
        <f t="shared" si="370"/>
        <v>0</v>
      </c>
      <c r="ER9" s="10">
        <f t="shared" si="370"/>
        <v>0</v>
      </c>
      <c r="ES9" s="10">
        <f t="shared" si="370"/>
        <v>0</v>
      </c>
      <c r="ET9" s="10">
        <f t="shared" si="370"/>
        <v>0</v>
      </c>
      <c r="EU9" s="10">
        <f t="shared" si="370"/>
        <v>0</v>
      </c>
      <c r="EV9" s="10">
        <f t="shared" si="370"/>
        <v>0</v>
      </c>
      <c r="EW9" s="10">
        <f t="shared" si="370"/>
        <v>0</v>
      </c>
      <c r="EX9" s="10">
        <f t="shared" si="370"/>
        <v>0</v>
      </c>
      <c r="EY9" s="10">
        <f t="shared" si="370"/>
        <v>0</v>
      </c>
      <c r="EZ9" s="10">
        <f t="shared" si="370"/>
        <v>0</v>
      </c>
      <c r="FA9" s="10">
        <f t="shared" si="370"/>
        <v>0</v>
      </c>
      <c r="FB9" s="10">
        <f t="shared" si="370"/>
        <v>0</v>
      </c>
      <c r="FC9" s="10">
        <f t="shared" si="370"/>
        <v>0</v>
      </c>
      <c r="FD9" s="10">
        <f t="shared" si="370"/>
        <v>0</v>
      </c>
      <c r="FE9" s="10">
        <f t="shared" si="370"/>
        <v>0</v>
      </c>
      <c r="FF9" s="10">
        <f t="shared" si="370"/>
        <v>0</v>
      </c>
      <c r="FG9" s="10">
        <f t="shared" si="370"/>
        <v>0</v>
      </c>
      <c r="FH9" s="10">
        <f t="shared" si="370"/>
        <v>0</v>
      </c>
      <c r="FI9" s="10">
        <f t="shared" si="370"/>
        <v>0</v>
      </c>
      <c r="FJ9" s="10">
        <f t="shared" si="370"/>
        <v>0</v>
      </c>
      <c r="FK9" s="10">
        <f t="shared" si="370"/>
        <v>0</v>
      </c>
      <c r="FL9" s="10">
        <f t="shared" si="370"/>
        <v>0</v>
      </c>
      <c r="FM9" s="10">
        <f t="shared" si="370"/>
        <v>0</v>
      </c>
      <c r="FN9" s="10">
        <f t="shared" si="370"/>
        <v>0</v>
      </c>
      <c r="FO9" s="10">
        <f t="shared" si="370"/>
        <v>0</v>
      </c>
      <c r="FP9" s="10">
        <f t="shared" si="370"/>
        <v>0</v>
      </c>
      <c r="FQ9" s="10">
        <f t="shared" si="370"/>
        <v>0</v>
      </c>
      <c r="FR9" s="10">
        <f t="shared" si="370"/>
        <v>0</v>
      </c>
      <c r="FS9" s="10">
        <f t="shared" si="370"/>
        <v>0</v>
      </c>
      <c r="FT9" s="10">
        <f t="shared" si="370"/>
        <v>0</v>
      </c>
      <c r="FU9" s="10">
        <f t="shared" si="370"/>
        <v>0</v>
      </c>
      <c r="FV9" s="10">
        <f t="shared" si="370"/>
        <v>0</v>
      </c>
      <c r="FW9" s="10">
        <f t="shared" si="370"/>
        <v>0</v>
      </c>
      <c r="FX9" s="10">
        <f t="shared" si="370"/>
        <v>0</v>
      </c>
      <c r="FY9" s="10">
        <f t="shared" si="370"/>
        <v>0</v>
      </c>
      <c r="FZ9" s="10">
        <f t="shared" si="370"/>
        <v>0</v>
      </c>
      <c r="GA9" s="10">
        <f t="shared" si="370"/>
        <v>0</v>
      </c>
      <c r="GB9" s="10">
        <f t="shared" si="370"/>
        <v>0</v>
      </c>
      <c r="GC9" s="10">
        <f t="shared" si="370"/>
        <v>0</v>
      </c>
      <c r="GD9" s="10">
        <f t="shared" si="370"/>
        <v>0</v>
      </c>
      <c r="GE9" s="10">
        <f t="shared" si="370"/>
        <v>0</v>
      </c>
      <c r="GF9" s="10">
        <f t="shared" si="370"/>
        <v>0</v>
      </c>
      <c r="GG9" s="10">
        <f t="shared" si="370"/>
        <v>0</v>
      </c>
      <c r="GH9" s="10">
        <f t="shared" si="370"/>
        <v>0</v>
      </c>
      <c r="GI9" s="10">
        <f t="shared" si="370"/>
        <v>0</v>
      </c>
      <c r="GJ9" s="10">
        <f t="shared" si="370"/>
        <v>0</v>
      </c>
      <c r="GK9" s="10">
        <f t="shared" si="370"/>
        <v>0</v>
      </c>
      <c r="GL9" s="10">
        <f t="shared" si="370"/>
        <v>0</v>
      </c>
      <c r="GM9" s="10">
        <f t="shared" si="370"/>
        <v>0</v>
      </c>
      <c r="GN9" s="10">
        <f t="shared" si="370"/>
        <v>0</v>
      </c>
      <c r="GO9" s="10">
        <f t="shared" si="370"/>
        <v>0</v>
      </c>
      <c r="GP9" s="10">
        <f t="shared" si="370"/>
        <v>0</v>
      </c>
      <c r="GQ9" s="10">
        <f t="shared" ref="GQ9:GZ9" si="371">GQ8*$B9</f>
        <v>0</v>
      </c>
      <c r="GR9" s="10">
        <f t="shared" si="371"/>
        <v>0</v>
      </c>
      <c r="GS9" s="10">
        <f t="shared" si="371"/>
        <v>0</v>
      </c>
      <c r="GT9" s="10">
        <f t="shared" si="371"/>
        <v>0</v>
      </c>
      <c r="GU9" s="10">
        <f t="shared" si="371"/>
        <v>0</v>
      </c>
      <c r="GV9" s="10">
        <f t="shared" si="371"/>
        <v>0</v>
      </c>
      <c r="GW9" s="10">
        <f t="shared" si="371"/>
        <v>0</v>
      </c>
      <c r="GX9" s="10">
        <f t="shared" si="371"/>
        <v>0</v>
      </c>
      <c r="GY9" s="10">
        <f t="shared" si="371"/>
        <v>0</v>
      </c>
      <c r="GZ9" s="10">
        <f t="shared" si="371"/>
        <v>0</v>
      </c>
    </row>
    <row r="10" spans="1:208" x14ac:dyDescent="0.2">
      <c r="A10" s="5" t="s">
        <v>194</v>
      </c>
      <c r="B10" s="15">
        <v>200</v>
      </c>
      <c r="C10" s="10">
        <f t="array" aca="1" ref="C10" ca="1">SUM(IF($S$1:$GZ$1=C$1,$S10:$GZ10,0))</f>
        <v>7200</v>
      </c>
      <c r="D10" s="10">
        <f t="array" aca="1" ref="D10" ca="1">SUM(IF($S$1:$GZ$1=D$1,$S10:$GZ10,0))</f>
        <v>24400</v>
      </c>
      <c r="E10" s="10">
        <f t="array" aca="1" ref="E10" ca="1">SUM(IF($S$1:$GZ$1=E$1,$S10:$GZ10,0))</f>
        <v>109200</v>
      </c>
      <c r="F10" s="10">
        <f t="array" aca="1" ref="F10" ca="1">SUM(IF($S$1:$GZ$1=F$1,$S10:$GZ10,0))</f>
        <v>476600</v>
      </c>
      <c r="G10" s="10">
        <f t="array" aca="1" ref="G10" ca="1">SUM(IF($S$1:$GZ$1=G$1,$S10:$GZ10,0))</f>
        <v>874200</v>
      </c>
      <c r="H10" s="10">
        <f t="array" aca="1" ref="H10" ca="1">SUM(IF($S$1:$GZ$1=H$1,$S10:$GZ10,0))</f>
        <v>890200</v>
      </c>
      <c r="I10" s="10">
        <f t="array" aca="1" ref="I10" ca="1">SUM(IF($S$1:$GZ$1=I$1,$S10:$GZ10,0))</f>
        <v>365200</v>
      </c>
      <c r="J10" s="10">
        <f t="array" aca="1" ref="J10" ca="1">SUM(IF($S$1:$GZ$1=J$1,$S10:$GZ10,0))</f>
        <v>25000</v>
      </c>
      <c r="K10" s="10">
        <f t="array" aca="1" ref="K10" ca="1">SUM(IF($S$1:$GZ$1=K$1,$S10:$GZ10,0))</f>
        <v>0</v>
      </c>
      <c r="L10" s="10">
        <f t="array" aca="1" ref="L10" ca="1">SUM(IF($S$1:$GZ$1=L$1,$S10:$GZ10,0))</f>
        <v>0</v>
      </c>
      <c r="M10" s="10">
        <f t="array" aca="1" ref="M10" ca="1">SUM(IF($S$1:$GZ$1=M$1,$S10:$GZ10,0))</f>
        <v>0</v>
      </c>
      <c r="N10" s="10">
        <f t="array" aca="1" ref="N10" ca="1">SUM(IF($S$1:$GZ$1=N$1,$S10:$GZ10,0))</f>
        <v>0</v>
      </c>
      <c r="O10" s="10">
        <f t="array" aca="1" ref="O10" ca="1">SUM(IF($S$1:$GZ$1=O$1,$S10:$GZ10,0))</f>
        <v>0</v>
      </c>
      <c r="P10" s="10">
        <f t="array" aca="1" ref="P10" ca="1">SUM(IF($S$1:$GZ$1=P$1,$S10:$GZ10,0))</f>
        <v>0</v>
      </c>
      <c r="Q10" s="10">
        <f t="array" aca="1" ref="Q10" ca="1">SUM(IF($S$1:$GZ$1=Q$1,$S10:$GZ10,0))</f>
        <v>0</v>
      </c>
      <c r="R10" s="10">
        <f t="array" aca="1" ref="R10" ca="1">SUM(IF($S$1:$GZ$1=R$1,$S10:$GZ10,0))</f>
        <v>0</v>
      </c>
      <c r="S10" s="10">
        <f ca="1">$B10*S27</f>
        <v>0</v>
      </c>
      <c r="T10" s="10">
        <f t="shared" ref="T10:BZ10" ca="1" si="372">$B10*T27</f>
        <v>200</v>
      </c>
      <c r="U10" s="10">
        <f t="shared" ca="1" si="372"/>
        <v>200</v>
      </c>
      <c r="V10" s="10">
        <f t="shared" ca="1" si="372"/>
        <v>400</v>
      </c>
      <c r="W10" s="10">
        <f t="shared" ca="1" si="372"/>
        <v>400</v>
      </c>
      <c r="X10" s="10">
        <f t="shared" ca="1" si="372"/>
        <v>600</v>
      </c>
      <c r="Y10" s="10">
        <f t="shared" ca="1" si="372"/>
        <v>600</v>
      </c>
      <c r="Z10" s="10">
        <f t="shared" ca="1" si="372"/>
        <v>800</v>
      </c>
      <c r="AA10" s="10">
        <f t="shared" ca="1" si="372"/>
        <v>800</v>
      </c>
      <c r="AB10" s="10">
        <f t="shared" ca="1" si="372"/>
        <v>1000</v>
      </c>
      <c r="AC10" s="10">
        <f t="shared" ca="1" si="372"/>
        <v>1000</v>
      </c>
      <c r="AD10" s="10">
        <f t="shared" ca="1" si="372"/>
        <v>1200</v>
      </c>
      <c r="AE10" s="10">
        <f t="shared" ca="1" si="372"/>
        <v>1200</v>
      </c>
      <c r="AF10" s="10">
        <f t="shared" ca="1" si="372"/>
        <v>1400</v>
      </c>
      <c r="AG10" s="10">
        <f t="shared" ca="1" si="372"/>
        <v>1400</v>
      </c>
      <c r="AH10" s="10">
        <f t="shared" ca="1" si="372"/>
        <v>1600</v>
      </c>
      <c r="AI10" s="10">
        <f t="shared" ca="1" si="372"/>
        <v>1600</v>
      </c>
      <c r="AJ10" s="10">
        <f t="shared" ca="1" si="372"/>
        <v>1800</v>
      </c>
      <c r="AK10" s="10">
        <f t="shared" ca="1" si="372"/>
        <v>1800</v>
      </c>
      <c r="AL10" s="10">
        <f t="shared" ca="1" si="372"/>
        <v>2200</v>
      </c>
      <c r="AM10" s="10">
        <f t="shared" ca="1" si="372"/>
        <v>2200</v>
      </c>
      <c r="AN10" s="10">
        <f t="shared" ca="1" si="372"/>
        <v>2800</v>
      </c>
      <c r="AO10" s="10">
        <f t="shared" ca="1" si="372"/>
        <v>2800</v>
      </c>
      <c r="AP10" s="10">
        <f t="shared" ca="1" si="372"/>
        <v>3600</v>
      </c>
      <c r="AQ10" s="10">
        <f t="shared" ca="1" si="372"/>
        <v>3800</v>
      </c>
      <c r="AR10" s="10">
        <f t="shared" ca="1" si="372"/>
        <v>4600</v>
      </c>
      <c r="AS10" s="10">
        <f t="shared" ca="1" si="372"/>
        <v>5000</v>
      </c>
      <c r="AT10" s="10">
        <f t="shared" ca="1" si="372"/>
        <v>6000</v>
      </c>
      <c r="AU10" s="10">
        <f t="shared" ca="1" si="372"/>
        <v>6600</v>
      </c>
      <c r="AV10" s="10">
        <f t="shared" ca="1" si="372"/>
        <v>7800</v>
      </c>
      <c r="AW10" s="10">
        <f t="shared" ca="1" si="372"/>
        <v>8600</v>
      </c>
      <c r="AX10" s="10">
        <f t="shared" ca="1" si="372"/>
        <v>9800</v>
      </c>
      <c r="AY10" s="10">
        <f t="shared" ca="1" si="372"/>
        <v>11600</v>
      </c>
      <c r="AZ10" s="10">
        <f t="shared" ca="1" si="372"/>
        <v>12800</v>
      </c>
      <c r="BA10" s="10">
        <f t="shared" ca="1" si="372"/>
        <v>15200</v>
      </c>
      <c r="BB10" s="10">
        <f t="shared" ca="1" si="372"/>
        <v>17400</v>
      </c>
      <c r="BC10" s="10">
        <f t="shared" ca="1" si="372"/>
        <v>20400</v>
      </c>
      <c r="BD10" s="10">
        <f t="shared" ca="1" si="372"/>
        <v>23600</v>
      </c>
      <c r="BE10" s="10">
        <f t="shared" ca="1" si="372"/>
        <v>27400</v>
      </c>
      <c r="BF10" s="10">
        <f t="shared" ca="1" si="372"/>
        <v>31400</v>
      </c>
      <c r="BG10" s="10">
        <f t="shared" ca="1" si="372"/>
        <v>35000</v>
      </c>
      <c r="BH10" s="10">
        <f t="shared" ca="1" si="372"/>
        <v>39000</v>
      </c>
      <c r="BI10" s="10">
        <f t="shared" ca="1" si="372"/>
        <v>42400</v>
      </c>
      <c r="BJ10" s="10">
        <f t="shared" ca="1" si="372"/>
        <v>46200</v>
      </c>
      <c r="BK10" s="10">
        <f t="shared" ca="1" si="372"/>
        <v>48600</v>
      </c>
      <c r="BL10" s="10">
        <f t="shared" ca="1" si="372"/>
        <v>52200</v>
      </c>
      <c r="BM10" s="10">
        <f t="shared" ca="1" si="372"/>
        <v>54000</v>
      </c>
      <c r="BN10" s="10">
        <f t="shared" ca="1" si="372"/>
        <v>56400</v>
      </c>
      <c r="BO10" s="10">
        <f t="shared" ca="1" si="372"/>
        <v>57400</v>
      </c>
      <c r="BP10" s="10">
        <f t="shared" ca="1" si="372"/>
        <v>60400</v>
      </c>
      <c r="BQ10" s="10">
        <f t="shared" ca="1" si="372"/>
        <v>62200</v>
      </c>
      <c r="BR10" s="10">
        <f t="shared" ca="1" si="372"/>
        <v>66000</v>
      </c>
      <c r="BS10" s="10">
        <f t="shared" ca="1" si="372"/>
        <v>69600</v>
      </c>
      <c r="BT10" s="10">
        <f t="shared" ca="1" si="372"/>
        <v>72400</v>
      </c>
      <c r="BU10" s="10">
        <f t="shared" ca="1" si="372"/>
        <v>76000</v>
      </c>
      <c r="BV10" s="10">
        <f t="shared" ca="1" si="372"/>
        <v>78200</v>
      </c>
      <c r="BW10" s="10">
        <f t="shared" ca="1" si="372"/>
        <v>80800</v>
      </c>
      <c r="BX10" s="10">
        <f t="shared" ca="1" si="372"/>
        <v>82400</v>
      </c>
      <c r="BY10" s="10">
        <f t="shared" ca="1" si="372"/>
        <v>84000</v>
      </c>
      <c r="BZ10" s="10">
        <f t="shared" ca="1" si="372"/>
        <v>84800</v>
      </c>
      <c r="CA10" s="10">
        <f t="shared" ref="CA10:CI10" ca="1" si="373">$B10*CA27</f>
        <v>85600</v>
      </c>
      <c r="CB10" s="10">
        <f t="shared" ca="1" si="373"/>
        <v>84600</v>
      </c>
      <c r="CC10" s="10">
        <f t="shared" ca="1" si="373"/>
        <v>83600</v>
      </c>
      <c r="CD10" s="10">
        <f t="shared" ca="1" si="373"/>
        <v>80800</v>
      </c>
      <c r="CE10" s="10">
        <f t="shared" ca="1" si="373"/>
        <v>77800</v>
      </c>
      <c r="CF10" s="10">
        <f t="shared" ca="1" si="373"/>
        <v>75600</v>
      </c>
      <c r="CG10" s="10">
        <f t="shared" ca="1" si="373"/>
        <v>72400</v>
      </c>
      <c r="CH10" s="10">
        <f t="shared" ca="1" si="373"/>
        <v>70600</v>
      </c>
      <c r="CI10" s="10">
        <f t="shared" ca="1" si="373"/>
        <v>68200</v>
      </c>
      <c r="CJ10" s="10">
        <f t="shared" ref="CJ10:EO10" ca="1" si="374">$B10*CJ27</f>
        <v>66800</v>
      </c>
      <c r="CK10" s="10">
        <f t="shared" ca="1" si="374"/>
        <v>63400</v>
      </c>
      <c r="CL10" s="10">
        <f t="shared" ca="1" si="374"/>
        <v>60800</v>
      </c>
      <c r="CM10" s="10">
        <f t="shared" ca="1" si="374"/>
        <v>56200</v>
      </c>
      <c r="CN10" s="10">
        <f t="shared" ca="1" si="374"/>
        <v>51600</v>
      </c>
      <c r="CO10" s="10">
        <f t="shared" ca="1" si="374"/>
        <v>46800</v>
      </c>
      <c r="CP10" s="10">
        <f t="shared" ca="1" si="374"/>
        <v>42000</v>
      </c>
      <c r="CQ10" s="10">
        <f t="shared" ca="1" si="374"/>
        <v>37200</v>
      </c>
      <c r="CR10" s="10">
        <f t="shared" ca="1" si="374"/>
        <v>32400</v>
      </c>
      <c r="CS10" s="10">
        <f t="shared" ca="1" si="374"/>
        <v>27600</v>
      </c>
      <c r="CT10" s="10">
        <f t="shared" ca="1" si="374"/>
        <v>22800</v>
      </c>
      <c r="CU10" s="10">
        <f t="shared" ca="1" si="374"/>
        <v>18000</v>
      </c>
      <c r="CV10" s="10">
        <f t="shared" ca="1" si="374"/>
        <v>13200</v>
      </c>
      <c r="CW10" s="10">
        <f t="shared" ca="1" si="374"/>
        <v>10200</v>
      </c>
      <c r="CX10" s="10">
        <f t="shared" ca="1" si="374"/>
        <v>7200</v>
      </c>
      <c r="CY10" s="10">
        <f t="shared" ca="1" si="374"/>
        <v>6000</v>
      </c>
      <c r="CZ10" s="10">
        <f t="shared" ca="1" si="374"/>
        <v>5000</v>
      </c>
      <c r="DA10" s="10">
        <f t="shared" ca="1" si="374"/>
        <v>4000</v>
      </c>
      <c r="DB10" s="10">
        <f t="shared" ca="1" si="374"/>
        <v>3200</v>
      </c>
      <c r="DC10" s="10">
        <f t="shared" ca="1" si="374"/>
        <v>2400</v>
      </c>
      <c r="DD10" s="10">
        <f t="shared" ca="1" si="374"/>
        <v>1800</v>
      </c>
      <c r="DE10" s="10">
        <f t="shared" ca="1" si="374"/>
        <v>1200</v>
      </c>
      <c r="DF10" s="10">
        <f t="shared" ca="1" si="374"/>
        <v>800</v>
      </c>
      <c r="DG10" s="10">
        <f t="shared" ca="1" si="374"/>
        <v>400</v>
      </c>
      <c r="DH10" s="10">
        <f t="shared" ca="1" si="374"/>
        <v>200</v>
      </c>
      <c r="DI10" s="10">
        <f t="shared" ca="1" si="374"/>
        <v>0</v>
      </c>
      <c r="DJ10" s="10">
        <f t="shared" ca="1" si="374"/>
        <v>0</v>
      </c>
      <c r="DK10" s="10">
        <f t="shared" ca="1" si="374"/>
        <v>0</v>
      </c>
      <c r="DL10" s="10">
        <f t="shared" ca="1" si="374"/>
        <v>0</v>
      </c>
      <c r="DM10" s="10">
        <f t="shared" ca="1" si="374"/>
        <v>0</v>
      </c>
      <c r="DN10" s="10">
        <f t="shared" ca="1" si="374"/>
        <v>0</v>
      </c>
      <c r="DO10" s="10">
        <f t="shared" ca="1" si="374"/>
        <v>0</v>
      </c>
      <c r="DP10" s="10">
        <f t="shared" ca="1" si="374"/>
        <v>0</v>
      </c>
      <c r="DQ10" s="10">
        <f t="shared" ca="1" si="374"/>
        <v>0</v>
      </c>
      <c r="DR10" s="10">
        <f t="shared" ca="1" si="374"/>
        <v>0</v>
      </c>
      <c r="DS10" s="10">
        <f t="shared" ca="1" si="374"/>
        <v>0</v>
      </c>
      <c r="DT10" s="10">
        <f t="shared" ca="1" si="374"/>
        <v>0</v>
      </c>
      <c r="DU10" s="10">
        <f t="shared" ca="1" si="374"/>
        <v>0</v>
      </c>
      <c r="DV10" s="10">
        <f t="shared" ca="1" si="374"/>
        <v>0</v>
      </c>
      <c r="DW10" s="10">
        <f t="shared" ca="1" si="374"/>
        <v>0</v>
      </c>
      <c r="DX10" s="10">
        <f t="shared" ca="1" si="374"/>
        <v>0</v>
      </c>
      <c r="DY10" s="10">
        <f t="shared" ca="1" si="374"/>
        <v>0</v>
      </c>
      <c r="DZ10" s="10">
        <f t="shared" ca="1" si="374"/>
        <v>0</v>
      </c>
      <c r="EA10" s="10">
        <f t="shared" ca="1" si="374"/>
        <v>0</v>
      </c>
      <c r="EB10" s="10">
        <f t="shared" ca="1" si="374"/>
        <v>0</v>
      </c>
      <c r="EC10" s="10">
        <f t="shared" ca="1" si="374"/>
        <v>0</v>
      </c>
      <c r="ED10" s="10">
        <f t="shared" ca="1" si="374"/>
        <v>0</v>
      </c>
      <c r="EE10" s="10">
        <f t="shared" ca="1" si="374"/>
        <v>0</v>
      </c>
      <c r="EF10" s="10">
        <f t="shared" ca="1" si="374"/>
        <v>0</v>
      </c>
      <c r="EG10" s="10">
        <f t="shared" ca="1" si="374"/>
        <v>0</v>
      </c>
      <c r="EH10" s="10">
        <f t="shared" ca="1" si="374"/>
        <v>0</v>
      </c>
      <c r="EI10" s="10">
        <f t="shared" ca="1" si="374"/>
        <v>0</v>
      </c>
      <c r="EJ10" s="10">
        <f t="shared" ca="1" si="374"/>
        <v>0</v>
      </c>
      <c r="EK10" s="10">
        <f t="shared" ca="1" si="374"/>
        <v>0</v>
      </c>
      <c r="EL10" s="10">
        <f t="shared" ca="1" si="374"/>
        <v>0</v>
      </c>
      <c r="EM10" s="10">
        <f t="shared" ca="1" si="374"/>
        <v>0</v>
      </c>
      <c r="EN10" s="10">
        <f t="shared" ca="1" si="374"/>
        <v>0</v>
      </c>
      <c r="EO10" s="10">
        <f t="shared" ca="1" si="374"/>
        <v>0</v>
      </c>
      <c r="EP10" s="10">
        <f t="shared" ref="EP10:GP10" ca="1" si="375">$B10*EP27</f>
        <v>0</v>
      </c>
      <c r="EQ10" s="10">
        <f t="shared" ca="1" si="375"/>
        <v>0</v>
      </c>
      <c r="ER10" s="10">
        <f t="shared" ca="1" si="375"/>
        <v>0</v>
      </c>
      <c r="ES10" s="10">
        <f t="shared" ca="1" si="375"/>
        <v>0</v>
      </c>
      <c r="ET10" s="10">
        <f t="shared" ca="1" si="375"/>
        <v>0</v>
      </c>
      <c r="EU10" s="10">
        <f t="shared" ca="1" si="375"/>
        <v>0</v>
      </c>
      <c r="EV10" s="10">
        <f t="shared" ca="1" si="375"/>
        <v>0</v>
      </c>
      <c r="EW10" s="10">
        <f t="shared" ca="1" si="375"/>
        <v>0</v>
      </c>
      <c r="EX10" s="10">
        <f t="shared" ca="1" si="375"/>
        <v>0</v>
      </c>
      <c r="EY10" s="10">
        <f t="shared" ca="1" si="375"/>
        <v>0</v>
      </c>
      <c r="EZ10" s="10">
        <f t="shared" ca="1" si="375"/>
        <v>0</v>
      </c>
      <c r="FA10" s="10">
        <f t="shared" ca="1" si="375"/>
        <v>0</v>
      </c>
      <c r="FB10" s="10">
        <f t="shared" ca="1" si="375"/>
        <v>0</v>
      </c>
      <c r="FC10" s="10">
        <f t="shared" ca="1" si="375"/>
        <v>0</v>
      </c>
      <c r="FD10" s="10">
        <f t="shared" ca="1" si="375"/>
        <v>0</v>
      </c>
      <c r="FE10" s="10">
        <f t="shared" ca="1" si="375"/>
        <v>0</v>
      </c>
      <c r="FF10" s="10">
        <f t="shared" ca="1" si="375"/>
        <v>0</v>
      </c>
      <c r="FG10" s="10">
        <f t="shared" ca="1" si="375"/>
        <v>0</v>
      </c>
      <c r="FH10" s="10">
        <f t="shared" ca="1" si="375"/>
        <v>0</v>
      </c>
      <c r="FI10" s="10">
        <f t="shared" ca="1" si="375"/>
        <v>0</v>
      </c>
      <c r="FJ10" s="10">
        <f t="shared" ca="1" si="375"/>
        <v>0</v>
      </c>
      <c r="FK10" s="10">
        <f t="shared" ca="1" si="375"/>
        <v>0</v>
      </c>
      <c r="FL10" s="10">
        <f t="shared" ca="1" si="375"/>
        <v>0</v>
      </c>
      <c r="FM10" s="10">
        <f t="shared" ca="1" si="375"/>
        <v>0</v>
      </c>
      <c r="FN10" s="10">
        <f t="shared" ca="1" si="375"/>
        <v>0</v>
      </c>
      <c r="FO10" s="10">
        <f t="shared" ca="1" si="375"/>
        <v>0</v>
      </c>
      <c r="FP10" s="10">
        <f t="shared" ca="1" si="375"/>
        <v>0</v>
      </c>
      <c r="FQ10" s="10">
        <f t="shared" ca="1" si="375"/>
        <v>0</v>
      </c>
      <c r="FR10" s="10">
        <f t="shared" ca="1" si="375"/>
        <v>0</v>
      </c>
      <c r="FS10" s="10">
        <f t="shared" ca="1" si="375"/>
        <v>0</v>
      </c>
      <c r="FT10" s="10">
        <f t="shared" ca="1" si="375"/>
        <v>0</v>
      </c>
      <c r="FU10" s="10">
        <f t="shared" ca="1" si="375"/>
        <v>0</v>
      </c>
      <c r="FV10" s="10">
        <f t="shared" ca="1" si="375"/>
        <v>0</v>
      </c>
      <c r="FW10" s="10">
        <f t="shared" ca="1" si="375"/>
        <v>0</v>
      </c>
      <c r="FX10" s="10">
        <f t="shared" ca="1" si="375"/>
        <v>0</v>
      </c>
      <c r="FY10" s="10">
        <f t="shared" ca="1" si="375"/>
        <v>0</v>
      </c>
      <c r="FZ10" s="10">
        <f t="shared" ca="1" si="375"/>
        <v>0</v>
      </c>
      <c r="GA10" s="10">
        <f t="shared" ca="1" si="375"/>
        <v>0</v>
      </c>
      <c r="GB10" s="10">
        <f t="shared" ca="1" si="375"/>
        <v>0</v>
      </c>
      <c r="GC10" s="10">
        <f t="shared" ca="1" si="375"/>
        <v>0</v>
      </c>
      <c r="GD10" s="10">
        <f t="shared" ca="1" si="375"/>
        <v>0</v>
      </c>
      <c r="GE10" s="10">
        <f t="shared" ca="1" si="375"/>
        <v>0</v>
      </c>
      <c r="GF10" s="10">
        <f t="shared" ca="1" si="375"/>
        <v>0</v>
      </c>
      <c r="GG10" s="10">
        <f t="shared" ca="1" si="375"/>
        <v>0</v>
      </c>
      <c r="GH10" s="10">
        <f t="shared" ca="1" si="375"/>
        <v>0</v>
      </c>
      <c r="GI10" s="10">
        <f t="shared" ca="1" si="375"/>
        <v>0</v>
      </c>
      <c r="GJ10" s="10">
        <f t="shared" ca="1" si="375"/>
        <v>0</v>
      </c>
      <c r="GK10" s="10">
        <f t="shared" ca="1" si="375"/>
        <v>0</v>
      </c>
      <c r="GL10" s="10">
        <f t="shared" ca="1" si="375"/>
        <v>0</v>
      </c>
      <c r="GM10" s="10">
        <f t="shared" ca="1" si="375"/>
        <v>0</v>
      </c>
      <c r="GN10" s="10">
        <f t="shared" ca="1" si="375"/>
        <v>0</v>
      </c>
      <c r="GO10" s="10">
        <f t="shared" ca="1" si="375"/>
        <v>0</v>
      </c>
      <c r="GP10" s="10">
        <f t="shared" ca="1" si="375"/>
        <v>0</v>
      </c>
      <c r="GQ10" s="10">
        <f t="shared" ref="GQ10:GZ10" ca="1" si="376">$B10*GQ27</f>
        <v>0</v>
      </c>
      <c r="GR10" s="10">
        <f t="shared" ca="1" si="376"/>
        <v>0</v>
      </c>
      <c r="GS10" s="10">
        <f t="shared" ca="1" si="376"/>
        <v>0</v>
      </c>
      <c r="GT10" s="10">
        <f t="shared" ca="1" si="376"/>
        <v>0</v>
      </c>
      <c r="GU10" s="10">
        <f t="shared" ca="1" si="376"/>
        <v>0</v>
      </c>
      <c r="GV10" s="10">
        <f t="shared" ca="1" si="376"/>
        <v>0</v>
      </c>
      <c r="GW10" s="10">
        <f t="shared" ca="1" si="376"/>
        <v>0</v>
      </c>
      <c r="GX10" s="10">
        <f t="shared" ca="1" si="376"/>
        <v>0</v>
      </c>
      <c r="GY10" s="10">
        <f t="shared" ca="1" si="376"/>
        <v>0</v>
      </c>
      <c r="GZ10" s="10">
        <f t="shared" ca="1" si="376"/>
        <v>0</v>
      </c>
    </row>
    <row r="11" spans="1:208" x14ac:dyDescent="0.2">
      <c r="A11" s="5" t="s">
        <v>195</v>
      </c>
      <c r="B11" s="33">
        <f>B10</f>
        <v>200</v>
      </c>
      <c r="C11" s="10">
        <f t="array" aca="1" ref="C11" ca="1">SUM(IF($S$1:$GZ$1=C$1,$S11:$GZ11,0))</f>
        <v>0</v>
      </c>
      <c r="D11" s="10">
        <f t="array" aca="1" ref="D11" ca="1">SUM(IF($S$1:$GZ$1=D$1,$S11:$GZ11,0))</f>
        <v>400</v>
      </c>
      <c r="E11" s="10">
        <f t="array" aca="1" ref="E11" ca="1">SUM(IF($S$1:$GZ$1=E$1,$S11:$GZ11,0))</f>
        <v>10800</v>
      </c>
      <c r="F11" s="10">
        <f t="array" aca="1" ref="F11" ca="1">SUM(IF($S$1:$GZ$1=F$1,$S11:$GZ11,0))</f>
        <v>35600</v>
      </c>
      <c r="G11" s="10">
        <f t="array" aca="1" ref="G11" ca="1">SUM(IF($S$1:$GZ$1=G$1,$S11:$GZ11,0))</f>
        <v>181600</v>
      </c>
      <c r="H11" s="10">
        <f t="array" aca="1" ref="H11" ca="1">SUM(IF($S$1:$GZ$1=H$1,$S11:$GZ11,0))</f>
        <v>630000</v>
      </c>
      <c r="I11" s="10">
        <f t="array" aca="1" ref="I11" ca="1">SUM(IF($S$1:$GZ$1=I$1,$S11:$GZ11,0))</f>
        <v>1190800</v>
      </c>
      <c r="J11" s="10">
        <f t="array" aca="1" ref="J11" ca="1">SUM(IF($S$1:$GZ$1=J$1,$S11:$GZ11,0))</f>
        <v>1421200</v>
      </c>
      <c r="K11" s="10">
        <f t="array" aca="1" ref="K11" ca="1">SUM(IF($S$1:$GZ$1=K$1,$S11:$GZ11,0))</f>
        <v>1029800</v>
      </c>
      <c r="L11" s="10">
        <f t="array" aca="1" ref="L11" ca="1">SUM(IF($S$1:$GZ$1=L$1,$S11:$GZ11,0))</f>
        <v>473400</v>
      </c>
      <c r="M11" s="10">
        <f t="array" aca="1" ref="M11" ca="1">SUM(IF($S$1:$GZ$1=M$1,$S11:$GZ11,0))</f>
        <v>42400</v>
      </c>
      <c r="N11" s="10">
        <f t="array" aca="1" ref="N11" ca="1">SUM(IF($S$1:$GZ$1=N$1,$S11:$GZ11,0))</f>
        <v>0</v>
      </c>
      <c r="O11" s="10">
        <f t="array" aca="1" ref="O11" ca="1">SUM(IF($S$1:$GZ$1=O$1,$S11:$GZ11,0))</f>
        <v>0</v>
      </c>
      <c r="P11" s="10">
        <f t="array" aca="1" ref="P11" ca="1">SUM(IF($S$1:$GZ$1=P$1,$S11:$GZ11,0))</f>
        <v>0</v>
      </c>
      <c r="Q11" s="10">
        <f t="array" aca="1" ref="Q11" ca="1">SUM(IF($S$1:$GZ$1=Q$1,$S11:$GZ11,0))</f>
        <v>0</v>
      </c>
      <c r="R11" s="10">
        <f t="array" aca="1" ref="R11" ca="1">SUM(IF($S$1:$GZ$1=R$1,$S11:$GZ11,0))</f>
        <v>0</v>
      </c>
      <c r="S11" s="10">
        <f ca="1">$B11*S29</f>
        <v>0</v>
      </c>
      <c r="T11" s="10">
        <f t="shared" ref="T11:BZ11" ca="1" si="377">$B11*T29</f>
        <v>0</v>
      </c>
      <c r="U11" s="10">
        <f t="shared" ca="1" si="377"/>
        <v>0</v>
      </c>
      <c r="V11" s="10">
        <f t="shared" ca="1" si="377"/>
        <v>0</v>
      </c>
      <c r="W11" s="10">
        <f t="shared" ca="1" si="377"/>
        <v>0</v>
      </c>
      <c r="X11" s="10">
        <f t="shared" ca="1" si="377"/>
        <v>0</v>
      </c>
      <c r="Y11" s="10">
        <f t="shared" ca="1" si="377"/>
        <v>0</v>
      </c>
      <c r="Z11" s="10">
        <f t="shared" ca="1" si="377"/>
        <v>0</v>
      </c>
      <c r="AA11" s="10">
        <f t="shared" ca="1" si="377"/>
        <v>0</v>
      </c>
      <c r="AB11" s="10">
        <f t="shared" ca="1" si="377"/>
        <v>0</v>
      </c>
      <c r="AC11" s="10">
        <f t="shared" ca="1" si="377"/>
        <v>0</v>
      </c>
      <c r="AD11" s="10">
        <f t="shared" ca="1" si="377"/>
        <v>0</v>
      </c>
      <c r="AE11" s="10">
        <f t="shared" ca="1" si="377"/>
        <v>0</v>
      </c>
      <c r="AF11" s="10">
        <f t="shared" ca="1" si="377"/>
        <v>0</v>
      </c>
      <c r="AG11" s="10">
        <f t="shared" ca="1" si="377"/>
        <v>0</v>
      </c>
      <c r="AH11" s="10">
        <f t="shared" ca="1" si="377"/>
        <v>0</v>
      </c>
      <c r="AI11" s="10">
        <f t="shared" ca="1" si="377"/>
        <v>0</v>
      </c>
      <c r="AJ11" s="10">
        <f t="shared" ca="1" si="377"/>
        <v>0</v>
      </c>
      <c r="AK11" s="10">
        <f t="shared" ca="1" si="377"/>
        <v>0</v>
      </c>
      <c r="AL11" s="10">
        <f t="shared" ca="1" si="377"/>
        <v>0</v>
      </c>
      <c r="AM11" s="10">
        <f t="shared" ca="1" si="377"/>
        <v>0</v>
      </c>
      <c r="AN11" s="10">
        <f t="shared" ca="1" si="377"/>
        <v>0</v>
      </c>
      <c r="AO11" s="10">
        <f t="shared" ca="1" si="377"/>
        <v>200</v>
      </c>
      <c r="AP11" s="10">
        <f t="shared" ca="1" si="377"/>
        <v>200</v>
      </c>
      <c r="AQ11" s="10">
        <f t="shared" ca="1" si="377"/>
        <v>400</v>
      </c>
      <c r="AR11" s="10">
        <f t="shared" ca="1" si="377"/>
        <v>400</v>
      </c>
      <c r="AS11" s="10">
        <f t="shared" ca="1" si="377"/>
        <v>600</v>
      </c>
      <c r="AT11" s="10">
        <f t="shared" ca="1" si="377"/>
        <v>600</v>
      </c>
      <c r="AU11" s="10">
        <f t="shared" ca="1" si="377"/>
        <v>800</v>
      </c>
      <c r="AV11" s="10">
        <f t="shared" ca="1" si="377"/>
        <v>800</v>
      </c>
      <c r="AW11" s="10">
        <f t="shared" ca="1" si="377"/>
        <v>1000</v>
      </c>
      <c r="AX11" s="10">
        <f t="shared" ca="1" si="377"/>
        <v>1000</v>
      </c>
      <c r="AY11" s="10">
        <f t="shared" ca="1" si="377"/>
        <v>1200</v>
      </c>
      <c r="AZ11" s="10">
        <f t="shared" ca="1" si="377"/>
        <v>1200</v>
      </c>
      <c r="BA11" s="10">
        <f t="shared" ca="1" si="377"/>
        <v>1400</v>
      </c>
      <c r="BB11" s="10">
        <f t="shared" ca="1" si="377"/>
        <v>1400</v>
      </c>
      <c r="BC11" s="10">
        <f t="shared" ca="1" si="377"/>
        <v>1600</v>
      </c>
      <c r="BD11" s="10">
        <f t="shared" ca="1" si="377"/>
        <v>1600</v>
      </c>
      <c r="BE11" s="10">
        <f t="shared" ca="1" si="377"/>
        <v>1800</v>
      </c>
      <c r="BF11" s="10">
        <f t="shared" ca="1" si="377"/>
        <v>1800</v>
      </c>
      <c r="BG11" s="10">
        <f t="shared" ca="1" si="377"/>
        <v>2200</v>
      </c>
      <c r="BH11" s="10">
        <f t="shared" ca="1" si="377"/>
        <v>2200</v>
      </c>
      <c r="BI11" s="10">
        <f t="shared" ca="1" si="377"/>
        <v>2800</v>
      </c>
      <c r="BJ11" s="10">
        <f t="shared" ca="1" si="377"/>
        <v>3000</v>
      </c>
      <c r="BK11" s="10">
        <f t="shared" ca="1" si="377"/>
        <v>3800</v>
      </c>
      <c r="BL11" s="10">
        <f t="shared" ca="1" si="377"/>
        <v>4200</v>
      </c>
      <c r="BM11" s="10">
        <f t="shared" ca="1" si="377"/>
        <v>5000</v>
      </c>
      <c r="BN11" s="10">
        <f t="shared" ca="1" si="377"/>
        <v>5600</v>
      </c>
      <c r="BO11" s="10">
        <f t="shared" ca="1" si="377"/>
        <v>6600</v>
      </c>
      <c r="BP11" s="10">
        <f t="shared" ca="1" si="377"/>
        <v>7400</v>
      </c>
      <c r="BQ11" s="10">
        <f t="shared" ca="1" si="377"/>
        <v>8600</v>
      </c>
      <c r="BR11" s="10">
        <f t="shared" ca="1" si="377"/>
        <v>9600</v>
      </c>
      <c r="BS11" s="10">
        <f t="shared" ca="1" si="377"/>
        <v>10800</v>
      </c>
      <c r="BT11" s="10">
        <f t="shared" ca="1" si="377"/>
        <v>12800</v>
      </c>
      <c r="BU11" s="10">
        <f t="shared" ca="1" si="377"/>
        <v>14000</v>
      </c>
      <c r="BV11" s="10">
        <f t="shared" ca="1" si="377"/>
        <v>16600</v>
      </c>
      <c r="BW11" s="10">
        <f t="shared" ca="1" si="377"/>
        <v>18800</v>
      </c>
      <c r="BX11" s="10">
        <f t="shared" ca="1" si="377"/>
        <v>22000</v>
      </c>
      <c r="BY11" s="10">
        <f t="shared" ca="1" si="377"/>
        <v>25200</v>
      </c>
      <c r="BZ11" s="10">
        <f t="shared" ca="1" si="377"/>
        <v>29200</v>
      </c>
      <c r="CA11" s="10">
        <f t="shared" ref="CA11:CI11" ca="1" si="378">$B11*CA29</f>
        <v>33000</v>
      </c>
      <c r="CB11" s="10">
        <f t="shared" ca="1" si="378"/>
        <v>37000</v>
      </c>
      <c r="CC11" s="10">
        <f t="shared" ca="1" si="378"/>
        <v>40800</v>
      </c>
      <c r="CD11" s="10">
        <f t="shared" ca="1" si="378"/>
        <v>44800</v>
      </c>
      <c r="CE11" s="10">
        <f t="shared" ca="1" si="378"/>
        <v>48600</v>
      </c>
      <c r="CF11" s="10">
        <f t="shared" ca="1" si="378"/>
        <v>51800</v>
      </c>
      <c r="CG11" s="10">
        <f t="shared" ca="1" si="378"/>
        <v>55600</v>
      </c>
      <c r="CH11" s="10">
        <f t="shared" ca="1" si="378"/>
        <v>58200</v>
      </c>
      <c r="CI11" s="10">
        <f t="shared" ca="1" si="378"/>
        <v>61000</v>
      </c>
      <c r="CJ11" s="10">
        <f t="shared" ref="CJ11:EO11" ca="1" si="379">$B11*CJ29</f>
        <v>63000</v>
      </c>
      <c r="CK11" s="10">
        <f t="shared" ca="1" si="379"/>
        <v>66600</v>
      </c>
      <c r="CL11" s="10">
        <f t="shared" ca="1" si="379"/>
        <v>69600</v>
      </c>
      <c r="CM11" s="10">
        <f t="shared" ca="1" si="379"/>
        <v>74200</v>
      </c>
      <c r="CN11" s="10">
        <f t="shared" ca="1" si="379"/>
        <v>79000</v>
      </c>
      <c r="CO11" s="10">
        <f t="shared" ca="1" si="379"/>
        <v>83600</v>
      </c>
      <c r="CP11" s="10">
        <f t="shared" ca="1" si="379"/>
        <v>88400</v>
      </c>
      <c r="CQ11" s="10">
        <f t="shared" ca="1" si="379"/>
        <v>93000</v>
      </c>
      <c r="CR11" s="10">
        <f t="shared" ca="1" si="379"/>
        <v>97800</v>
      </c>
      <c r="CS11" s="10">
        <f t="shared" ca="1" si="379"/>
        <v>102200</v>
      </c>
      <c r="CT11" s="10">
        <f t="shared" ca="1" si="379"/>
        <v>107000</v>
      </c>
      <c r="CU11" s="10">
        <f t="shared" ca="1" si="379"/>
        <v>111200</v>
      </c>
      <c r="CV11" s="10">
        <f t="shared" ca="1" si="379"/>
        <v>115800</v>
      </c>
      <c r="CW11" s="10">
        <f t="shared" ca="1" si="379"/>
        <v>118000</v>
      </c>
      <c r="CX11" s="10">
        <f t="shared" ca="1" si="379"/>
        <v>120600</v>
      </c>
      <c r="CY11" s="10">
        <f t="shared" ca="1" si="379"/>
        <v>121000</v>
      </c>
      <c r="CZ11" s="10">
        <f t="shared" ca="1" si="379"/>
        <v>121400</v>
      </c>
      <c r="DA11" s="10">
        <f t="shared" ca="1" si="379"/>
        <v>121400</v>
      </c>
      <c r="DB11" s="10">
        <f t="shared" ca="1" si="379"/>
        <v>121400</v>
      </c>
      <c r="DC11" s="10">
        <f t="shared" ca="1" si="379"/>
        <v>121000</v>
      </c>
      <c r="DD11" s="10">
        <f t="shared" ca="1" si="379"/>
        <v>120600</v>
      </c>
      <c r="DE11" s="10">
        <f t="shared" ca="1" si="379"/>
        <v>120000</v>
      </c>
      <c r="DF11" s="10">
        <f t="shared" ca="1" si="379"/>
        <v>118400</v>
      </c>
      <c r="DG11" s="10">
        <f t="shared" ca="1" si="379"/>
        <v>117600</v>
      </c>
      <c r="DH11" s="10">
        <f t="shared" ca="1" si="379"/>
        <v>115200</v>
      </c>
      <c r="DI11" s="10">
        <f t="shared" ca="1" si="379"/>
        <v>113200</v>
      </c>
      <c r="DJ11" s="10">
        <f t="shared" ca="1" si="379"/>
        <v>110000</v>
      </c>
      <c r="DK11" s="10">
        <f t="shared" ca="1" si="379"/>
        <v>106800</v>
      </c>
      <c r="DL11" s="10">
        <f t="shared" ca="1" si="379"/>
        <v>102800</v>
      </c>
      <c r="DM11" s="10">
        <f t="shared" ca="1" si="379"/>
        <v>98800</v>
      </c>
      <c r="DN11" s="10">
        <f t="shared" ca="1" si="379"/>
        <v>94800</v>
      </c>
      <c r="DO11" s="10">
        <f t="shared" ca="1" si="379"/>
        <v>90800</v>
      </c>
      <c r="DP11" s="10">
        <f t="shared" ca="1" si="379"/>
        <v>86800</v>
      </c>
      <c r="DQ11" s="10">
        <f t="shared" ca="1" si="379"/>
        <v>82800</v>
      </c>
      <c r="DR11" s="10">
        <f t="shared" ca="1" si="379"/>
        <v>79600</v>
      </c>
      <c r="DS11" s="10">
        <f t="shared" ca="1" si="379"/>
        <v>75600</v>
      </c>
      <c r="DT11" s="10">
        <f t="shared" ca="1" si="379"/>
        <v>73000</v>
      </c>
      <c r="DU11" s="10">
        <f t="shared" ca="1" si="379"/>
        <v>70000</v>
      </c>
      <c r="DV11" s="10">
        <f t="shared" ca="1" si="379"/>
        <v>68000</v>
      </c>
      <c r="DW11" s="10">
        <f t="shared" ca="1" si="379"/>
        <v>64200</v>
      </c>
      <c r="DX11" s="10">
        <f t="shared" ca="1" si="379"/>
        <v>61200</v>
      </c>
      <c r="DY11" s="10">
        <f t="shared" ca="1" si="379"/>
        <v>56400</v>
      </c>
      <c r="DZ11" s="10">
        <f t="shared" ca="1" si="379"/>
        <v>51600</v>
      </c>
      <c r="EA11" s="10">
        <f t="shared" ca="1" si="379"/>
        <v>46800</v>
      </c>
      <c r="EB11" s="10">
        <f t="shared" ca="1" si="379"/>
        <v>42000</v>
      </c>
      <c r="EC11" s="10">
        <f t="shared" ca="1" si="379"/>
        <v>37200</v>
      </c>
      <c r="ED11" s="10">
        <f t="shared" ca="1" si="379"/>
        <v>32400</v>
      </c>
      <c r="EE11" s="10">
        <f t="shared" ca="1" si="379"/>
        <v>27600</v>
      </c>
      <c r="EF11" s="10">
        <f t="shared" ca="1" si="379"/>
        <v>22800</v>
      </c>
      <c r="EG11" s="10">
        <f t="shared" ca="1" si="379"/>
        <v>18000</v>
      </c>
      <c r="EH11" s="10">
        <f t="shared" ca="1" si="379"/>
        <v>13200</v>
      </c>
      <c r="EI11" s="10">
        <f t="shared" ca="1" si="379"/>
        <v>10200</v>
      </c>
      <c r="EJ11" s="10">
        <f t="shared" ca="1" si="379"/>
        <v>7200</v>
      </c>
      <c r="EK11" s="10">
        <f t="shared" ca="1" si="379"/>
        <v>6000</v>
      </c>
      <c r="EL11" s="10">
        <f t="shared" ca="1" si="379"/>
        <v>5000</v>
      </c>
      <c r="EM11" s="10">
        <f t="shared" ca="1" si="379"/>
        <v>4000</v>
      </c>
      <c r="EN11" s="10">
        <f t="shared" ca="1" si="379"/>
        <v>3200</v>
      </c>
      <c r="EO11" s="10">
        <f t="shared" ca="1" si="379"/>
        <v>2400</v>
      </c>
      <c r="EP11" s="10">
        <f t="shared" ref="EP11:GP11" ca="1" si="380">$B11*EP29</f>
        <v>1800</v>
      </c>
      <c r="EQ11" s="10">
        <f t="shared" ca="1" si="380"/>
        <v>1200</v>
      </c>
      <c r="ER11" s="10">
        <f t="shared" ca="1" si="380"/>
        <v>800</v>
      </c>
      <c r="ES11" s="10">
        <f t="shared" ca="1" si="380"/>
        <v>400</v>
      </c>
      <c r="ET11" s="10">
        <f t="shared" ca="1" si="380"/>
        <v>200</v>
      </c>
      <c r="EU11" s="10">
        <f t="shared" ca="1" si="380"/>
        <v>0</v>
      </c>
      <c r="EV11" s="10">
        <f t="shared" ca="1" si="380"/>
        <v>0</v>
      </c>
      <c r="EW11" s="10">
        <f t="shared" ca="1" si="380"/>
        <v>0</v>
      </c>
      <c r="EX11" s="10">
        <f t="shared" ca="1" si="380"/>
        <v>0</v>
      </c>
      <c r="EY11" s="10">
        <f t="shared" ca="1" si="380"/>
        <v>0</v>
      </c>
      <c r="EZ11" s="10">
        <f t="shared" ca="1" si="380"/>
        <v>0</v>
      </c>
      <c r="FA11" s="10">
        <f t="shared" ca="1" si="380"/>
        <v>0</v>
      </c>
      <c r="FB11" s="10">
        <f t="shared" ca="1" si="380"/>
        <v>0</v>
      </c>
      <c r="FC11" s="10">
        <f t="shared" ca="1" si="380"/>
        <v>0</v>
      </c>
      <c r="FD11" s="10">
        <f t="shared" ca="1" si="380"/>
        <v>0</v>
      </c>
      <c r="FE11" s="10">
        <f t="shared" ca="1" si="380"/>
        <v>0</v>
      </c>
      <c r="FF11" s="10">
        <f t="shared" ca="1" si="380"/>
        <v>0</v>
      </c>
      <c r="FG11" s="10">
        <f t="shared" ca="1" si="380"/>
        <v>0</v>
      </c>
      <c r="FH11" s="10">
        <f t="shared" ca="1" si="380"/>
        <v>0</v>
      </c>
      <c r="FI11" s="10">
        <f t="shared" ca="1" si="380"/>
        <v>0</v>
      </c>
      <c r="FJ11" s="10">
        <f t="shared" ca="1" si="380"/>
        <v>0</v>
      </c>
      <c r="FK11" s="10">
        <f t="shared" ca="1" si="380"/>
        <v>0</v>
      </c>
      <c r="FL11" s="10">
        <f t="shared" ca="1" si="380"/>
        <v>0</v>
      </c>
      <c r="FM11" s="10">
        <f t="shared" ca="1" si="380"/>
        <v>0</v>
      </c>
      <c r="FN11" s="10">
        <f t="shared" ca="1" si="380"/>
        <v>0</v>
      </c>
      <c r="FO11" s="10">
        <f t="shared" ca="1" si="380"/>
        <v>0</v>
      </c>
      <c r="FP11" s="10">
        <f t="shared" ca="1" si="380"/>
        <v>0</v>
      </c>
      <c r="FQ11" s="10">
        <f t="shared" ca="1" si="380"/>
        <v>0</v>
      </c>
      <c r="FR11" s="10">
        <f t="shared" ca="1" si="380"/>
        <v>0</v>
      </c>
      <c r="FS11" s="10">
        <f t="shared" ca="1" si="380"/>
        <v>0</v>
      </c>
      <c r="FT11" s="10">
        <f t="shared" ca="1" si="380"/>
        <v>0</v>
      </c>
      <c r="FU11" s="10">
        <f t="shared" ca="1" si="380"/>
        <v>0</v>
      </c>
      <c r="FV11" s="10">
        <f t="shared" ca="1" si="380"/>
        <v>0</v>
      </c>
      <c r="FW11" s="10">
        <f t="shared" ca="1" si="380"/>
        <v>0</v>
      </c>
      <c r="FX11" s="10">
        <f t="shared" ca="1" si="380"/>
        <v>0</v>
      </c>
      <c r="FY11" s="10">
        <f t="shared" ca="1" si="380"/>
        <v>0</v>
      </c>
      <c r="FZ11" s="10">
        <f t="shared" ca="1" si="380"/>
        <v>0</v>
      </c>
      <c r="GA11" s="10">
        <f t="shared" ca="1" si="380"/>
        <v>0</v>
      </c>
      <c r="GB11" s="10">
        <f t="shared" ca="1" si="380"/>
        <v>0</v>
      </c>
      <c r="GC11" s="10">
        <f t="shared" ca="1" si="380"/>
        <v>0</v>
      </c>
      <c r="GD11" s="10">
        <f t="shared" ca="1" si="380"/>
        <v>0</v>
      </c>
      <c r="GE11" s="10">
        <f t="shared" ca="1" si="380"/>
        <v>0</v>
      </c>
      <c r="GF11" s="10">
        <f t="shared" ca="1" si="380"/>
        <v>0</v>
      </c>
      <c r="GG11" s="10">
        <f t="shared" ca="1" si="380"/>
        <v>0</v>
      </c>
      <c r="GH11" s="10">
        <f t="shared" ca="1" si="380"/>
        <v>0</v>
      </c>
      <c r="GI11" s="10">
        <f t="shared" ca="1" si="380"/>
        <v>0</v>
      </c>
      <c r="GJ11" s="10">
        <f t="shared" ca="1" si="380"/>
        <v>0</v>
      </c>
      <c r="GK11" s="10">
        <f t="shared" ca="1" si="380"/>
        <v>0</v>
      </c>
      <c r="GL11" s="10">
        <f t="shared" ca="1" si="380"/>
        <v>0</v>
      </c>
      <c r="GM11" s="10">
        <f t="shared" ca="1" si="380"/>
        <v>0</v>
      </c>
      <c r="GN11" s="10">
        <f t="shared" ca="1" si="380"/>
        <v>0</v>
      </c>
      <c r="GO11" s="10">
        <f t="shared" ca="1" si="380"/>
        <v>0</v>
      </c>
      <c r="GP11" s="10">
        <f t="shared" ca="1" si="380"/>
        <v>0</v>
      </c>
      <c r="GQ11" s="10">
        <f t="shared" ref="GQ11:GZ11" ca="1" si="381">$B11*GQ29</f>
        <v>0</v>
      </c>
      <c r="GR11" s="10">
        <f t="shared" ca="1" si="381"/>
        <v>0</v>
      </c>
      <c r="GS11" s="10">
        <f t="shared" ca="1" si="381"/>
        <v>0</v>
      </c>
      <c r="GT11" s="10">
        <f t="shared" ca="1" si="381"/>
        <v>0</v>
      </c>
      <c r="GU11" s="10">
        <f t="shared" ca="1" si="381"/>
        <v>0</v>
      </c>
      <c r="GV11" s="10">
        <f t="shared" ca="1" si="381"/>
        <v>0</v>
      </c>
      <c r="GW11" s="10">
        <f t="shared" ca="1" si="381"/>
        <v>0</v>
      </c>
      <c r="GX11" s="10">
        <f t="shared" ca="1" si="381"/>
        <v>0</v>
      </c>
      <c r="GY11" s="10">
        <f t="shared" ca="1" si="381"/>
        <v>0</v>
      </c>
      <c r="GZ11" s="10">
        <f t="shared" ca="1" si="381"/>
        <v>0</v>
      </c>
    </row>
    <row r="12" spans="1:208" x14ac:dyDescent="0.2">
      <c r="A12" s="5" t="s">
        <v>192</v>
      </c>
      <c r="B12" s="17">
        <f>1-B14</f>
        <v>0.25</v>
      </c>
      <c r="C12" s="10">
        <f t="array" aca="1" ref="C12" ca="1">SUM(IF($S$1:$GZ$1=C$1,$S12:$GZ12,0))</f>
        <v>1800</v>
      </c>
      <c r="D12" s="10">
        <f t="array" aca="1" ref="D12" ca="1">SUM(IF($S$1:$GZ$1=D$1,$S12:$GZ12,0))</f>
        <v>6100</v>
      </c>
      <c r="E12" s="10">
        <f t="array" aca="1" ref="E12" ca="1">SUM(IF($S$1:$GZ$1=E$1,$S12:$GZ12,0))</f>
        <v>27300</v>
      </c>
      <c r="F12" s="10">
        <f t="array" aca="1" ref="F12" ca="1">SUM(IF($S$1:$GZ$1=F$1,$S12:$GZ12,0))</f>
        <v>119150</v>
      </c>
      <c r="G12" s="10">
        <f t="array" aca="1" ref="G12" ca="1">SUM(IF($S$1:$GZ$1=G$1,$S12:$GZ12,0))</f>
        <v>218550</v>
      </c>
      <c r="H12" s="10">
        <f t="array" aca="1" ref="H12" ca="1">SUM(IF($S$1:$GZ$1=H$1,$S12:$GZ12,0))</f>
        <v>222550</v>
      </c>
      <c r="I12" s="10">
        <f t="array" aca="1" ref="I12" ca="1">SUM(IF($S$1:$GZ$1=I$1,$S12:$GZ12,0))</f>
        <v>91300</v>
      </c>
      <c r="J12" s="10">
        <f t="array" aca="1" ref="J12" ca="1">SUM(IF($S$1:$GZ$1=J$1,$S12:$GZ12,0))</f>
        <v>6250</v>
      </c>
      <c r="K12" s="10">
        <f t="array" aca="1" ref="K12" ca="1">SUM(IF($S$1:$GZ$1=K$1,$S12:$GZ12,0))</f>
        <v>0</v>
      </c>
      <c r="L12" s="10">
        <f t="array" aca="1" ref="L12" ca="1">SUM(IF($S$1:$GZ$1=L$1,$S12:$GZ12,0))</f>
        <v>0</v>
      </c>
      <c r="M12" s="10">
        <f t="array" aca="1" ref="M12" ca="1">SUM(IF($S$1:$GZ$1=M$1,$S12:$GZ12,0))</f>
        <v>0</v>
      </c>
      <c r="N12" s="10">
        <f t="array" aca="1" ref="N12" ca="1">SUM(IF($S$1:$GZ$1=N$1,$S12:$GZ12,0))</f>
        <v>0</v>
      </c>
      <c r="O12" s="10">
        <f t="array" aca="1" ref="O12" ca="1">SUM(IF($S$1:$GZ$1=O$1,$S12:$GZ12,0))</f>
        <v>0</v>
      </c>
      <c r="P12" s="10">
        <f t="array" aca="1" ref="P12" ca="1">SUM(IF($S$1:$GZ$1=P$1,$S12:$GZ12,0))</f>
        <v>0</v>
      </c>
      <c r="Q12" s="10">
        <f t="array" aca="1" ref="Q12" ca="1">SUM(IF($S$1:$GZ$1=Q$1,$S12:$GZ12,0))</f>
        <v>0</v>
      </c>
      <c r="R12" s="10">
        <f t="array" aca="1" ref="R12" ca="1">SUM(IF($S$1:$GZ$1=R$1,$S12:$GZ12,0))</f>
        <v>0</v>
      </c>
      <c r="S12" s="10">
        <f ca="1">S10-S14</f>
        <v>0</v>
      </c>
      <c r="T12" s="10">
        <f t="shared" ref="T12:AP12" ca="1" si="382">T10-T14</f>
        <v>50</v>
      </c>
      <c r="U12" s="10">
        <f t="shared" ca="1" si="382"/>
        <v>50</v>
      </c>
      <c r="V12" s="10">
        <f t="shared" ca="1" si="382"/>
        <v>100</v>
      </c>
      <c r="W12" s="10">
        <f t="shared" ca="1" si="382"/>
        <v>100</v>
      </c>
      <c r="X12" s="10">
        <f t="shared" ca="1" si="382"/>
        <v>150</v>
      </c>
      <c r="Y12" s="10">
        <f t="shared" ca="1" si="382"/>
        <v>150</v>
      </c>
      <c r="Z12" s="10">
        <f t="shared" ca="1" si="382"/>
        <v>200</v>
      </c>
      <c r="AA12" s="10">
        <f t="shared" ca="1" si="382"/>
        <v>200</v>
      </c>
      <c r="AB12" s="10">
        <f t="shared" ca="1" si="382"/>
        <v>250</v>
      </c>
      <c r="AC12" s="10">
        <f t="shared" ca="1" si="382"/>
        <v>250</v>
      </c>
      <c r="AD12" s="10">
        <f t="shared" ca="1" si="382"/>
        <v>300</v>
      </c>
      <c r="AE12" s="10">
        <f t="shared" ca="1" si="382"/>
        <v>300</v>
      </c>
      <c r="AF12" s="10">
        <f t="shared" ca="1" si="382"/>
        <v>350</v>
      </c>
      <c r="AG12" s="10">
        <f t="shared" ca="1" si="382"/>
        <v>350</v>
      </c>
      <c r="AH12" s="10">
        <f t="shared" ca="1" si="382"/>
        <v>400</v>
      </c>
      <c r="AI12" s="10">
        <f t="shared" ca="1" si="382"/>
        <v>400</v>
      </c>
      <c r="AJ12" s="10">
        <f t="shared" ca="1" si="382"/>
        <v>450</v>
      </c>
      <c r="AK12" s="10">
        <f t="shared" ca="1" si="382"/>
        <v>450</v>
      </c>
      <c r="AL12" s="10">
        <f t="shared" ca="1" si="382"/>
        <v>550</v>
      </c>
      <c r="AM12" s="10">
        <f t="shared" ca="1" si="382"/>
        <v>550</v>
      </c>
      <c r="AN12" s="10">
        <f t="shared" ca="1" si="382"/>
        <v>700</v>
      </c>
      <c r="AO12" s="10">
        <f t="shared" ca="1" si="382"/>
        <v>700</v>
      </c>
      <c r="AP12" s="10">
        <f t="shared" ca="1" si="382"/>
        <v>900</v>
      </c>
      <c r="AQ12" s="10">
        <f t="shared" ref="AQ12:AQ13" ca="1" si="383">AQ10-AQ14</f>
        <v>950</v>
      </c>
      <c r="AR12" s="10">
        <f t="shared" ref="AR12:AR13" ca="1" si="384">AR10-AR14</f>
        <v>1150</v>
      </c>
      <c r="AS12" s="10">
        <f t="shared" ref="AS12:AS13" ca="1" si="385">AS10-AS14</f>
        <v>1250</v>
      </c>
      <c r="AT12" s="10">
        <f t="shared" ref="AT12:AT13" ca="1" si="386">AT10-AT14</f>
        <v>1500</v>
      </c>
      <c r="AU12" s="10">
        <f t="shared" ref="AU12:AU13" ca="1" si="387">AU10-AU14</f>
        <v>1650</v>
      </c>
      <c r="AV12" s="10">
        <f t="shared" ref="AV12:AV13" ca="1" si="388">AV10-AV14</f>
        <v>1950</v>
      </c>
      <c r="AW12" s="10">
        <f t="shared" ref="AW12:AW13" ca="1" si="389">AW10-AW14</f>
        <v>2150</v>
      </c>
      <c r="AX12" s="10">
        <f t="shared" ref="AX12:AX13" ca="1" si="390">AX10-AX14</f>
        <v>2450</v>
      </c>
      <c r="AY12" s="10">
        <f t="shared" ref="AY12:AY13" ca="1" si="391">AY10-AY14</f>
        <v>2900</v>
      </c>
      <c r="AZ12" s="10">
        <f t="shared" ref="AZ12:AZ13" ca="1" si="392">AZ10-AZ14</f>
        <v>3200</v>
      </c>
      <c r="BA12" s="10">
        <f t="shared" ref="BA12:BA13" ca="1" si="393">BA10-BA14</f>
        <v>3800</v>
      </c>
      <c r="BB12" s="10">
        <f t="shared" ref="BB12:BB13" ca="1" si="394">BB10-BB14</f>
        <v>4350</v>
      </c>
      <c r="BC12" s="10">
        <f t="shared" ref="BC12:BC13" ca="1" si="395">BC10-BC14</f>
        <v>5100</v>
      </c>
      <c r="BD12" s="10">
        <f t="shared" ref="BD12:BD13" ca="1" si="396">BD10-BD14</f>
        <v>5900</v>
      </c>
      <c r="BE12" s="10">
        <f t="shared" ref="BE12:BE13" ca="1" si="397">BE10-BE14</f>
        <v>6850</v>
      </c>
      <c r="BF12" s="10">
        <f t="shared" ref="BF12:BF13" ca="1" si="398">BF10-BF14</f>
        <v>7850</v>
      </c>
      <c r="BG12" s="10">
        <f t="shared" ref="BG12:BG13" ca="1" si="399">BG10-BG14</f>
        <v>8750</v>
      </c>
      <c r="BH12" s="10">
        <f t="shared" ref="BH12:BH13" ca="1" si="400">BH10-BH14</f>
        <v>9750</v>
      </c>
      <c r="BI12" s="10">
        <f t="shared" ref="BI12:BI13" ca="1" si="401">BI10-BI14</f>
        <v>10600</v>
      </c>
      <c r="BJ12" s="10">
        <f t="shared" ref="BJ12:BJ13" ca="1" si="402">BJ10-BJ14</f>
        <v>11550</v>
      </c>
      <c r="BK12" s="10">
        <f t="shared" ref="BK12:BK13" ca="1" si="403">BK10-BK14</f>
        <v>12150</v>
      </c>
      <c r="BL12" s="10">
        <f t="shared" ref="BL12:BL13" ca="1" si="404">BL10-BL14</f>
        <v>13050</v>
      </c>
      <c r="BM12" s="10">
        <f t="shared" ref="BM12:BM13" ca="1" si="405">BM10-BM14</f>
        <v>13500</v>
      </c>
      <c r="BN12" s="10">
        <f t="shared" ref="BN12:BN13" ca="1" si="406">BN10-BN14</f>
        <v>14100</v>
      </c>
      <c r="BO12" s="10">
        <f t="shared" ref="BO12:BO13" ca="1" si="407">BO10-BO14</f>
        <v>14350</v>
      </c>
      <c r="BP12" s="10">
        <f t="shared" ref="BP12:BP13" ca="1" si="408">BP10-BP14</f>
        <v>15100</v>
      </c>
      <c r="BQ12" s="10">
        <f t="shared" ref="BQ12:BQ13" ca="1" si="409">BQ10-BQ14</f>
        <v>15550</v>
      </c>
      <c r="BR12" s="10">
        <f t="shared" ref="BR12:BR13" ca="1" si="410">BR10-BR14</f>
        <v>16500</v>
      </c>
      <c r="BS12" s="10">
        <f t="shared" ref="BS12:BS13" ca="1" si="411">BS10-BS14</f>
        <v>17400</v>
      </c>
      <c r="BT12" s="10">
        <f t="shared" ref="BT12:BT13" ca="1" si="412">BT10-BT14</f>
        <v>18100</v>
      </c>
      <c r="BU12" s="10">
        <f t="shared" ref="BU12:BU13" ca="1" si="413">BU10-BU14</f>
        <v>19000</v>
      </c>
      <c r="BV12" s="10">
        <f t="shared" ref="BV12:BV13" ca="1" si="414">BV10-BV14</f>
        <v>19550</v>
      </c>
      <c r="BW12" s="10">
        <f t="shared" ref="BW12:BW13" ca="1" si="415">BW10-BW14</f>
        <v>20200</v>
      </c>
      <c r="BX12" s="10">
        <f t="shared" ref="BX12:BX13" ca="1" si="416">BX10-BX14</f>
        <v>20600</v>
      </c>
      <c r="BY12" s="10">
        <f t="shared" ref="BY12:BY13" ca="1" si="417">BY10-BY14</f>
        <v>21000</v>
      </c>
      <c r="BZ12" s="10">
        <f t="shared" ref="BZ12:CA13" ca="1" si="418">BZ10-BZ14</f>
        <v>21200</v>
      </c>
      <c r="CA12" s="10">
        <f t="shared" ca="1" si="418"/>
        <v>21400</v>
      </c>
      <c r="CB12" s="10">
        <f t="shared" ref="CB12:EM12" ca="1" si="419">CB10-CB14</f>
        <v>21150</v>
      </c>
      <c r="CC12" s="10">
        <f t="shared" ca="1" si="419"/>
        <v>20900</v>
      </c>
      <c r="CD12" s="10">
        <f t="shared" ca="1" si="419"/>
        <v>20200</v>
      </c>
      <c r="CE12" s="10">
        <f t="shared" ca="1" si="419"/>
        <v>19450</v>
      </c>
      <c r="CF12" s="10">
        <f t="shared" ca="1" si="419"/>
        <v>18900</v>
      </c>
      <c r="CG12" s="10">
        <f t="shared" ca="1" si="419"/>
        <v>18100</v>
      </c>
      <c r="CH12" s="10">
        <f t="shared" ca="1" si="419"/>
        <v>17650</v>
      </c>
      <c r="CI12" s="10">
        <f t="shared" ca="1" si="419"/>
        <v>17050</v>
      </c>
      <c r="CJ12" s="10">
        <f t="shared" ca="1" si="419"/>
        <v>16700</v>
      </c>
      <c r="CK12" s="10">
        <f t="shared" ca="1" si="419"/>
        <v>15850</v>
      </c>
      <c r="CL12" s="10">
        <f t="shared" ca="1" si="419"/>
        <v>15200</v>
      </c>
      <c r="CM12" s="10">
        <f t="shared" ca="1" si="419"/>
        <v>14050</v>
      </c>
      <c r="CN12" s="10">
        <f t="shared" ca="1" si="419"/>
        <v>12900</v>
      </c>
      <c r="CO12" s="10">
        <f t="shared" ca="1" si="419"/>
        <v>11700</v>
      </c>
      <c r="CP12" s="10">
        <f t="shared" ca="1" si="419"/>
        <v>10500</v>
      </c>
      <c r="CQ12" s="10">
        <f t="shared" ca="1" si="419"/>
        <v>9300</v>
      </c>
      <c r="CR12" s="10">
        <f t="shared" ca="1" si="419"/>
        <v>8100</v>
      </c>
      <c r="CS12" s="10">
        <f t="shared" ca="1" si="419"/>
        <v>6900</v>
      </c>
      <c r="CT12" s="10">
        <f t="shared" ca="1" si="419"/>
        <v>5700</v>
      </c>
      <c r="CU12" s="10">
        <f t="shared" ca="1" si="419"/>
        <v>4500</v>
      </c>
      <c r="CV12" s="10">
        <f t="shared" ca="1" si="419"/>
        <v>3300</v>
      </c>
      <c r="CW12" s="10">
        <f t="shared" ca="1" si="419"/>
        <v>2550</v>
      </c>
      <c r="CX12" s="10">
        <f t="shared" ca="1" si="419"/>
        <v>1800</v>
      </c>
      <c r="CY12" s="10">
        <f t="shared" ca="1" si="419"/>
        <v>1500</v>
      </c>
      <c r="CZ12" s="10">
        <f t="shared" ca="1" si="419"/>
        <v>1250</v>
      </c>
      <c r="DA12" s="10">
        <f t="shared" ca="1" si="419"/>
        <v>1000</v>
      </c>
      <c r="DB12" s="10">
        <f t="shared" ca="1" si="419"/>
        <v>800</v>
      </c>
      <c r="DC12" s="10">
        <f t="shared" ca="1" si="419"/>
        <v>600</v>
      </c>
      <c r="DD12" s="10">
        <f t="shared" ca="1" si="419"/>
        <v>450</v>
      </c>
      <c r="DE12" s="10">
        <f t="shared" ca="1" si="419"/>
        <v>300</v>
      </c>
      <c r="DF12" s="10">
        <f t="shared" ca="1" si="419"/>
        <v>200</v>
      </c>
      <c r="DG12" s="10">
        <f t="shared" ca="1" si="419"/>
        <v>100</v>
      </c>
      <c r="DH12" s="10">
        <f t="shared" ca="1" si="419"/>
        <v>50</v>
      </c>
      <c r="DI12" s="10">
        <f t="shared" ca="1" si="419"/>
        <v>0</v>
      </c>
      <c r="DJ12" s="10">
        <f t="shared" ca="1" si="419"/>
        <v>0</v>
      </c>
      <c r="DK12" s="10">
        <f t="shared" ca="1" si="419"/>
        <v>0</v>
      </c>
      <c r="DL12" s="10">
        <f t="shared" ca="1" si="419"/>
        <v>0</v>
      </c>
      <c r="DM12" s="10">
        <f t="shared" ca="1" si="419"/>
        <v>0</v>
      </c>
      <c r="DN12" s="10">
        <f t="shared" ca="1" si="419"/>
        <v>0</v>
      </c>
      <c r="DO12" s="10">
        <f t="shared" ca="1" si="419"/>
        <v>0</v>
      </c>
      <c r="DP12" s="10">
        <f t="shared" ca="1" si="419"/>
        <v>0</v>
      </c>
      <c r="DQ12" s="10">
        <f t="shared" ca="1" si="419"/>
        <v>0</v>
      </c>
      <c r="DR12" s="10">
        <f t="shared" ca="1" si="419"/>
        <v>0</v>
      </c>
      <c r="DS12" s="10">
        <f t="shared" ca="1" si="419"/>
        <v>0</v>
      </c>
      <c r="DT12" s="10">
        <f t="shared" ca="1" si="419"/>
        <v>0</v>
      </c>
      <c r="DU12" s="10">
        <f t="shared" ca="1" si="419"/>
        <v>0</v>
      </c>
      <c r="DV12" s="10">
        <f t="shared" ca="1" si="419"/>
        <v>0</v>
      </c>
      <c r="DW12" s="10">
        <f t="shared" ca="1" si="419"/>
        <v>0</v>
      </c>
      <c r="DX12" s="10">
        <f t="shared" ca="1" si="419"/>
        <v>0</v>
      </c>
      <c r="DY12" s="10">
        <f t="shared" ca="1" si="419"/>
        <v>0</v>
      </c>
      <c r="DZ12" s="10">
        <f t="shared" ca="1" si="419"/>
        <v>0</v>
      </c>
      <c r="EA12" s="10">
        <f t="shared" ca="1" si="419"/>
        <v>0</v>
      </c>
      <c r="EB12" s="10">
        <f t="shared" ca="1" si="419"/>
        <v>0</v>
      </c>
      <c r="EC12" s="10">
        <f t="shared" ca="1" si="419"/>
        <v>0</v>
      </c>
      <c r="ED12" s="10">
        <f t="shared" ca="1" si="419"/>
        <v>0</v>
      </c>
      <c r="EE12" s="10">
        <f t="shared" ca="1" si="419"/>
        <v>0</v>
      </c>
      <c r="EF12" s="10">
        <f t="shared" ca="1" si="419"/>
        <v>0</v>
      </c>
      <c r="EG12" s="10">
        <f t="shared" ca="1" si="419"/>
        <v>0</v>
      </c>
      <c r="EH12" s="10">
        <f t="shared" ca="1" si="419"/>
        <v>0</v>
      </c>
      <c r="EI12" s="10">
        <f t="shared" ca="1" si="419"/>
        <v>0</v>
      </c>
      <c r="EJ12" s="10">
        <f t="shared" ca="1" si="419"/>
        <v>0</v>
      </c>
      <c r="EK12" s="10">
        <f t="shared" ca="1" si="419"/>
        <v>0</v>
      </c>
      <c r="EL12" s="10">
        <f t="shared" ca="1" si="419"/>
        <v>0</v>
      </c>
      <c r="EM12" s="10">
        <f t="shared" ca="1" si="419"/>
        <v>0</v>
      </c>
      <c r="EN12" s="10">
        <f t="shared" ref="EN12:EO12" ca="1" si="420">EN10-EN14</f>
        <v>0</v>
      </c>
      <c r="EO12" s="10">
        <f t="shared" ca="1" si="420"/>
        <v>0</v>
      </c>
      <c r="EP12" s="10">
        <f t="shared" ref="EP12:GP12" ca="1" si="421">EP10-EP14</f>
        <v>0</v>
      </c>
      <c r="EQ12" s="10">
        <f t="shared" ca="1" si="421"/>
        <v>0</v>
      </c>
      <c r="ER12" s="10">
        <f t="shared" ca="1" si="421"/>
        <v>0</v>
      </c>
      <c r="ES12" s="10">
        <f t="shared" ca="1" si="421"/>
        <v>0</v>
      </c>
      <c r="ET12" s="10">
        <f t="shared" ca="1" si="421"/>
        <v>0</v>
      </c>
      <c r="EU12" s="10">
        <f t="shared" ca="1" si="421"/>
        <v>0</v>
      </c>
      <c r="EV12" s="10">
        <f t="shared" ca="1" si="421"/>
        <v>0</v>
      </c>
      <c r="EW12" s="10">
        <f t="shared" ca="1" si="421"/>
        <v>0</v>
      </c>
      <c r="EX12" s="10">
        <f t="shared" ca="1" si="421"/>
        <v>0</v>
      </c>
      <c r="EY12" s="10">
        <f t="shared" ca="1" si="421"/>
        <v>0</v>
      </c>
      <c r="EZ12" s="10">
        <f t="shared" ca="1" si="421"/>
        <v>0</v>
      </c>
      <c r="FA12" s="10">
        <f t="shared" ca="1" si="421"/>
        <v>0</v>
      </c>
      <c r="FB12" s="10">
        <f t="shared" ca="1" si="421"/>
        <v>0</v>
      </c>
      <c r="FC12" s="10">
        <f t="shared" ca="1" si="421"/>
        <v>0</v>
      </c>
      <c r="FD12" s="10">
        <f t="shared" ca="1" si="421"/>
        <v>0</v>
      </c>
      <c r="FE12" s="10">
        <f t="shared" ca="1" si="421"/>
        <v>0</v>
      </c>
      <c r="FF12" s="10">
        <f t="shared" ca="1" si="421"/>
        <v>0</v>
      </c>
      <c r="FG12" s="10">
        <f t="shared" ca="1" si="421"/>
        <v>0</v>
      </c>
      <c r="FH12" s="10">
        <f t="shared" ca="1" si="421"/>
        <v>0</v>
      </c>
      <c r="FI12" s="10">
        <f t="shared" ca="1" si="421"/>
        <v>0</v>
      </c>
      <c r="FJ12" s="10">
        <f t="shared" ca="1" si="421"/>
        <v>0</v>
      </c>
      <c r="FK12" s="10">
        <f t="shared" ca="1" si="421"/>
        <v>0</v>
      </c>
      <c r="FL12" s="10">
        <f t="shared" ca="1" si="421"/>
        <v>0</v>
      </c>
      <c r="FM12" s="10">
        <f t="shared" ca="1" si="421"/>
        <v>0</v>
      </c>
      <c r="FN12" s="10">
        <f t="shared" ca="1" si="421"/>
        <v>0</v>
      </c>
      <c r="FO12" s="10">
        <f t="shared" ca="1" si="421"/>
        <v>0</v>
      </c>
      <c r="FP12" s="10">
        <f t="shared" ca="1" si="421"/>
        <v>0</v>
      </c>
      <c r="FQ12" s="10">
        <f t="shared" ca="1" si="421"/>
        <v>0</v>
      </c>
      <c r="FR12" s="10">
        <f t="shared" ca="1" si="421"/>
        <v>0</v>
      </c>
      <c r="FS12" s="10">
        <f t="shared" ca="1" si="421"/>
        <v>0</v>
      </c>
      <c r="FT12" s="10">
        <f t="shared" ca="1" si="421"/>
        <v>0</v>
      </c>
      <c r="FU12" s="10">
        <f t="shared" ca="1" si="421"/>
        <v>0</v>
      </c>
      <c r="FV12" s="10">
        <f t="shared" ca="1" si="421"/>
        <v>0</v>
      </c>
      <c r="FW12" s="10">
        <f t="shared" ca="1" si="421"/>
        <v>0</v>
      </c>
      <c r="FX12" s="10">
        <f t="shared" ca="1" si="421"/>
        <v>0</v>
      </c>
      <c r="FY12" s="10">
        <f t="shared" ca="1" si="421"/>
        <v>0</v>
      </c>
      <c r="FZ12" s="10">
        <f t="shared" ca="1" si="421"/>
        <v>0</v>
      </c>
      <c r="GA12" s="10">
        <f t="shared" ca="1" si="421"/>
        <v>0</v>
      </c>
      <c r="GB12" s="10">
        <f t="shared" ca="1" si="421"/>
        <v>0</v>
      </c>
      <c r="GC12" s="10">
        <f t="shared" ca="1" si="421"/>
        <v>0</v>
      </c>
      <c r="GD12" s="10">
        <f t="shared" ca="1" si="421"/>
        <v>0</v>
      </c>
      <c r="GE12" s="10">
        <f t="shared" ca="1" si="421"/>
        <v>0</v>
      </c>
      <c r="GF12" s="10">
        <f t="shared" ca="1" si="421"/>
        <v>0</v>
      </c>
      <c r="GG12" s="10">
        <f t="shared" ca="1" si="421"/>
        <v>0</v>
      </c>
      <c r="GH12" s="10">
        <f t="shared" ca="1" si="421"/>
        <v>0</v>
      </c>
      <c r="GI12" s="10">
        <f t="shared" ca="1" si="421"/>
        <v>0</v>
      </c>
      <c r="GJ12" s="10">
        <f t="shared" ca="1" si="421"/>
        <v>0</v>
      </c>
      <c r="GK12" s="10">
        <f t="shared" ca="1" si="421"/>
        <v>0</v>
      </c>
      <c r="GL12" s="10">
        <f t="shared" ca="1" si="421"/>
        <v>0</v>
      </c>
      <c r="GM12" s="10">
        <f t="shared" ca="1" si="421"/>
        <v>0</v>
      </c>
      <c r="GN12" s="10">
        <f t="shared" ca="1" si="421"/>
        <v>0</v>
      </c>
      <c r="GO12" s="10">
        <f t="shared" ca="1" si="421"/>
        <v>0</v>
      </c>
      <c r="GP12" s="10">
        <f t="shared" ca="1" si="421"/>
        <v>0</v>
      </c>
      <c r="GQ12" s="10">
        <f t="shared" ref="GQ12:GZ12" ca="1" si="422">GQ10-GQ14</f>
        <v>0</v>
      </c>
      <c r="GR12" s="10">
        <f t="shared" ca="1" si="422"/>
        <v>0</v>
      </c>
      <c r="GS12" s="10">
        <f t="shared" ca="1" si="422"/>
        <v>0</v>
      </c>
      <c r="GT12" s="10">
        <f t="shared" ca="1" si="422"/>
        <v>0</v>
      </c>
      <c r="GU12" s="10">
        <f t="shared" ca="1" si="422"/>
        <v>0</v>
      </c>
      <c r="GV12" s="10">
        <f t="shared" ca="1" si="422"/>
        <v>0</v>
      </c>
      <c r="GW12" s="10">
        <f t="shared" ca="1" si="422"/>
        <v>0</v>
      </c>
      <c r="GX12" s="10">
        <f t="shared" ca="1" si="422"/>
        <v>0</v>
      </c>
      <c r="GY12" s="10">
        <f t="shared" ca="1" si="422"/>
        <v>0</v>
      </c>
      <c r="GZ12" s="10">
        <f t="shared" ca="1" si="422"/>
        <v>0</v>
      </c>
    </row>
    <row r="13" spans="1:208" x14ac:dyDescent="0.2">
      <c r="A13" s="5" t="s">
        <v>193</v>
      </c>
      <c r="B13" s="17">
        <f>1-B15</f>
        <v>0.25</v>
      </c>
      <c r="C13" s="10">
        <f t="array" aca="1" ref="C13" ca="1">SUM(IF($S$1:$GZ$1=C$1,$S13:$GZ13,0))</f>
        <v>0</v>
      </c>
      <c r="D13" s="10">
        <f t="array" aca="1" ref="D13" ca="1">SUM(IF($S$1:$GZ$1=D$1,$S13:$GZ13,0))</f>
        <v>100</v>
      </c>
      <c r="E13" s="10">
        <f t="array" aca="1" ref="E13" ca="1">SUM(IF($S$1:$GZ$1=E$1,$S13:$GZ13,0))</f>
        <v>2700</v>
      </c>
      <c r="F13" s="10">
        <f t="array" aca="1" ref="F13" ca="1">SUM(IF($S$1:$GZ$1=F$1,$S13:$GZ13,0))</f>
        <v>8900</v>
      </c>
      <c r="G13" s="10">
        <f t="array" aca="1" ref="G13" ca="1">SUM(IF($S$1:$GZ$1=G$1,$S13:$GZ13,0))</f>
        <v>45400</v>
      </c>
      <c r="H13" s="10">
        <f t="array" aca="1" ref="H13" ca="1">SUM(IF($S$1:$GZ$1=H$1,$S13:$GZ13,0))</f>
        <v>157500</v>
      </c>
      <c r="I13" s="10">
        <f t="array" aca="1" ref="I13" ca="1">SUM(IF($S$1:$GZ$1=I$1,$S13:$GZ13,0))</f>
        <v>297700</v>
      </c>
      <c r="J13" s="10">
        <f t="array" aca="1" ref="J13" ca="1">SUM(IF($S$1:$GZ$1=J$1,$S13:$GZ13,0))</f>
        <v>355300</v>
      </c>
      <c r="K13" s="10">
        <f t="array" aca="1" ref="K13" ca="1">SUM(IF($S$1:$GZ$1=K$1,$S13:$GZ13,0))</f>
        <v>257450</v>
      </c>
      <c r="L13" s="10">
        <f t="array" aca="1" ref="L13" ca="1">SUM(IF($S$1:$GZ$1=L$1,$S13:$GZ13,0))</f>
        <v>118350</v>
      </c>
      <c r="M13" s="10">
        <f t="array" aca="1" ref="M13" ca="1">SUM(IF($S$1:$GZ$1=M$1,$S13:$GZ13,0))</f>
        <v>10600</v>
      </c>
      <c r="N13" s="10">
        <f t="array" aca="1" ref="N13" ca="1">SUM(IF($S$1:$GZ$1=N$1,$S13:$GZ13,0))</f>
        <v>0</v>
      </c>
      <c r="O13" s="10">
        <f t="array" aca="1" ref="O13" ca="1">SUM(IF($S$1:$GZ$1=O$1,$S13:$GZ13,0))</f>
        <v>0</v>
      </c>
      <c r="P13" s="10">
        <f t="array" aca="1" ref="P13" ca="1">SUM(IF($S$1:$GZ$1=P$1,$S13:$GZ13,0))</f>
        <v>0</v>
      </c>
      <c r="Q13" s="10">
        <f t="array" aca="1" ref="Q13" ca="1">SUM(IF($S$1:$GZ$1=Q$1,$S13:$GZ13,0))</f>
        <v>0</v>
      </c>
      <c r="R13" s="10">
        <f t="array" aca="1" ref="R13" ca="1">SUM(IF($S$1:$GZ$1=R$1,$S13:$GZ13,0))</f>
        <v>0</v>
      </c>
      <c r="S13" s="10">
        <f ca="1">S11-S15</f>
        <v>0</v>
      </c>
      <c r="T13" s="10">
        <f t="shared" ref="T13:AP13" ca="1" si="423">T11-T15</f>
        <v>0</v>
      </c>
      <c r="U13" s="10">
        <f t="shared" ca="1" si="423"/>
        <v>0</v>
      </c>
      <c r="V13" s="10">
        <f t="shared" ca="1" si="423"/>
        <v>0</v>
      </c>
      <c r="W13" s="10">
        <f t="shared" ca="1" si="423"/>
        <v>0</v>
      </c>
      <c r="X13" s="10">
        <f t="shared" ca="1" si="423"/>
        <v>0</v>
      </c>
      <c r="Y13" s="10">
        <f t="shared" ca="1" si="423"/>
        <v>0</v>
      </c>
      <c r="Z13" s="10">
        <f t="shared" ca="1" si="423"/>
        <v>0</v>
      </c>
      <c r="AA13" s="10">
        <f t="shared" ca="1" si="423"/>
        <v>0</v>
      </c>
      <c r="AB13" s="10">
        <f t="shared" ca="1" si="423"/>
        <v>0</v>
      </c>
      <c r="AC13" s="10">
        <f t="shared" ca="1" si="423"/>
        <v>0</v>
      </c>
      <c r="AD13" s="10">
        <f t="shared" ca="1" si="423"/>
        <v>0</v>
      </c>
      <c r="AE13" s="10">
        <f t="shared" ca="1" si="423"/>
        <v>0</v>
      </c>
      <c r="AF13" s="10">
        <f t="shared" ca="1" si="423"/>
        <v>0</v>
      </c>
      <c r="AG13" s="10">
        <f t="shared" ca="1" si="423"/>
        <v>0</v>
      </c>
      <c r="AH13" s="10">
        <f t="shared" ca="1" si="423"/>
        <v>0</v>
      </c>
      <c r="AI13" s="10">
        <f t="shared" ca="1" si="423"/>
        <v>0</v>
      </c>
      <c r="AJ13" s="10">
        <f t="shared" ca="1" si="423"/>
        <v>0</v>
      </c>
      <c r="AK13" s="10">
        <f t="shared" ca="1" si="423"/>
        <v>0</v>
      </c>
      <c r="AL13" s="10">
        <f t="shared" ca="1" si="423"/>
        <v>0</v>
      </c>
      <c r="AM13" s="10">
        <f t="shared" ca="1" si="423"/>
        <v>0</v>
      </c>
      <c r="AN13" s="10">
        <f t="shared" ca="1" si="423"/>
        <v>0</v>
      </c>
      <c r="AO13" s="10">
        <f t="shared" ca="1" si="423"/>
        <v>50</v>
      </c>
      <c r="AP13" s="10">
        <f t="shared" ca="1" si="423"/>
        <v>50</v>
      </c>
      <c r="AQ13" s="10">
        <f t="shared" ca="1" si="383"/>
        <v>100</v>
      </c>
      <c r="AR13" s="10">
        <f t="shared" ca="1" si="384"/>
        <v>100</v>
      </c>
      <c r="AS13" s="10">
        <f t="shared" ca="1" si="385"/>
        <v>150</v>
      </c>
      <c r="AT13" s="10">
        <f t="shared" ca="1" si="386"/>
        <v>150</v>
      </c>
      <c r="AU13" s="10">
        <f t="shared" ca="1" si="387"/>
        <v>200</v>
      </c>
      <c r="AV13" s="10">
        <f t="shared" ca="1" si="388"/>
        <v>200</v>
      </c>
      <c r="AW13" s="10">
        <f t="shared" ca="1" si="389"/>
        <v>250</v>
      </c>
      <c r="AX13" s="10">
        <f t="shared" ca="1" si="390"/>
        <v>250</v>
      </c>
      <c r="AY13" s="10">
        <f t="shared" ca="1" si="391"/>
        <v>300</v>
      </c>
      <c r="AZ13" s="10">
        <f t="shared" ca="1" si="392"/>
        <v>300</v>
      </c>
      <c r="BA13" s="10">
        <f t="shared" ca="1" si="393"/>
        <v>350</v>
      </c>
      <c r="BB13" s="10">
        <f t="shared" ca="1" si="394"/>
        <v>350</v>
      </c>
      <c r="BC13" s="10">
        <f t="shared" ca="1" si="395"/>
        <v>400</v>
      </c>
      <c r="BD13" s="10">
        <f t="shared" ca="1" si="396"/>
        <v>400</v>
      </c>
      <c r="BE13" s="10">
        <f t="shared" ca="1" si="397"/>
        <v>450</v>
      </c>
      <c r="BF13" s="10">
        <f t="shared" ca="1" si="398"/>
        <v>450</v>
      </c>
      <c r="BG13" s="10">
        <f t="shared" ca="1" si="399"/>
        <v>550</v>
      </c>
      <c r="BH13" s="10">
        <f t="shared" ca="1" si="400"/>
        <v>550</v>
      </c>
      <c r="BI13" s="10">
        <f t="shared" ca="1" si="401"/>
        <v>700</v>
      </c>
      <c r="BJ13" s="10">
        <f t="shared" ca="1" si="402"/>
        <v>750</v>
      </c>
      <c r="BK13" s="10">
        <f t="shared" ca="1" si="403"/>
        <v>950</v>
      </c>
      <c r="BL13" s="10">
        <f t="shared" ca="1" si="404"/>
        <v>1050</v>
      </c>
      <c r="BM13" s="10">
        <f t="shared" ca="1" si="405"/>
        <v>1250</v>
      </c>
      <c r="BN13" s="10">
        <f t="shared" ca="1" si="406"/>
        <v>1400</v>
      </c>
      <c r="BO13" s="10">
        <f t="shared" ca="1" si="407"/>
        <v>1650</v>
      </c>
      <c r="BP13" s="10">
        <f t="shared" ca="1" si="408"/>
        <v>1850</v>
      </c>
      <c r="BQ13" s="10">
        <f t="shared" ca="1" si="409"/>
        <v>2150</v>
      </c>
      <c r="BR13" s="10">
        <f t="shared" ca="1" si="410"/>
        <v>2400</v>
      </c>
      <c r="BS13" s="10">
        <f t="shared" ca="1" si="411"/>
        <v>2700</v>
      </c>
      <c r="BT13" s="10">
        <f t="shared" ca="1" si="412"/>
        <v>3200</v>
      </c>
      <c r="BU13" s="10">
        <f t="shared" ca="1" si="413"/>
        <v>3500</v>
      </c>
      <c r="BV13" s="10">
        <f t="shared" ca="1" si="414"/>
        <v>4150</v>
      </c>
      <c r="BW13" s="10">
        <f t="shared" ca="1" si="415"/>
        <v>4700</v>
      </c>
      <c r="BX13" s="10">
        <f t="shared" ca="1" si="416"/>
        <v>5500</v>
      </c>
      <c r="BY13" s="10">
        <f t="shared" ca="1" si="417"/>
        <v>6300</v>
      </c>
      <c r="BZ13" s="10">
        <f t="shared" ca="1" si="418"/>
        <v>7300</v>
      </c>
      <c r="CA13" s="10">
        <f t="shared" ca="1" si="418"/>
        <v>8250</v>
      </c>
      <c r="CB13" s="10">
        <f t="shared" ref="CB13:EM13" ca="1" si="424">CB11-CB15</f>
        <v>9250</v>
      </c>
      <c r="CC13" s="10">
        <f t="shared" ca="1" si="424"/>
        <v>10200</v>
      </c>
      <c r="CD13" s="10">
        <f t="shared" ca="1" si="424"/>
        <v>11200</v>
      </c>
      <c r="CE13" s="10">
        <f t="shared" ca="1" si="424"/>
        <v>12150</v>
      </c>
      <c r="CF13" s="10">
        <f t="shared" ca="1" si="424"/>
        <v>12950</v>
      </c>
      <c r="CG13" s="10">
        <f t="shared" ca="1" si="424"/>
        <v>13900</v>
      </c>
      <c r="CH13" s="10">
        <f t="shared" ca="1" si="424"/>
        <v>14550</v>
      </c>
      <c r="CI13" s="10">
        <f t="shared" ca="1" si="424"/>
        <v>15250</v>
      </c>
      <c r="CJ13" s="10">
        <f t="shared" ca="1" si="424"/>
        <v>15750</v>
      </c>
      <c r="CK13" s="10">
        <f t="shared" ca="1" si="424"/>
        <v>16650</v>
      </c>
      <c r="CL13" s="10">
        <f t="shared" ca="1" si="424"/>
        <v>17400</v>
      </c>
      <c r="CM13" s="10">
        <f t="shared" ca="1" si="424"/>
        <v>18550</v>
      </c>
      <c r="CN13" s="10">
        <f t="shared" ca="1" si="424"/>
        <v>19750</v>
      </c>
      <c r="CO13" s="10">
        <f t="shared" ca="1" si="424"/>
        <v>20900</v>
      </c>
      <c r="CP13" s="10">
        <f t="shared" ca="1" si="424"/>
        <v>22100</v>
      </c>
      <c r="CQ13" s="10">
        <f t="shared" ca="1" si="424"/>
        <v>23250</v>
      </c>
      <c r="CR13" s="10">
        <f t="shared" ca="1" si="424"/>
        <v>24450</v>
      </c>
      <c r="CS13" s="10">
        <f t="shared" ca="1" si="424"/>
        <v>25550</v>
      </c>
      <c r="CT13" s="10">
        <f t="shared" ca="1" si="424"/>
        <v>26750</v>
      </c>
      <c r="CU13" s="10">
        <f t="shared" ca="1" si="424"/>
        <v>27800</v>
      </c>
      <c r="CV13" s="10">
        <f t="shared" ca="1" si="424"/>
        <v>28950</v>
      </c>
      <c r="CW13" s="10">
        <f t="shared" ca="1" si="424"/>
        <v>29500</v>
      </c>
      <c r="CX13" s="10">
        <f t="shared" ca="1" si="424"/>
        <v>30150</v>
      </c>
      <c r="CY13" s="10">
        <f t="shared" ca="1" si="424"/>
        <v>30250</v>
      </c>
      <c r="CZ13" s="10">
        <f t="shared" ca="1" si="424"/>
        <v>30350</v>
      </c>
      <c r="DA13" s="10">
        <f t="shared" ca="1" si="424"/>
        <v>30350</v>
      </c>
      <c r="DB13" s="10">
        <f t="shared" ca="1" si="424"/>
        <v>30350</v>
      </c>
      <c r="DC13" s="10">
        <f t="shared" ca="1" si="424"/>
        <v>30250</v>
      </c>
      <c r="DD13" s="10">
        <f t="shared" ca="1" si="424"/>
        <v>30150</v>
      </c>
      <c r="DE13" s="10">
        <f t="shared" ca="1" si="424"/>
        <v>30000</v>
      </c>
      <c r="DF13" s="10">
        <f t="shared" ca="1" si="424"/>
        <v>29600</v>
      </c>
      <c r="DG13" s="10">
        <f t="shared" ca="1" si="424"/>
        <v>29400</v>
      </c>
      <c r="DH13" s="10">
        <f t="shared" ca="1" si="424"/>
        <v>28800</v>
      </c>
      <c r="DI13" s="10">
        <f t="shared" ca="1" si="424"/>
        <v>28300</v>
      </c>
      <c r="DJ13" s="10">
        <f t="shared" ca="1" si="424"/>
        <v>27500</v>
      </c>
      <c r="DK13" s="10">
        <f t="shared" ca="1" si="424"/>
        <v>26700</v>
      </c>
      <c r="DL13" s="10">
        <f t="shared" ca="1" si="424"/>
        <v>25700</v>
      </c>
      <c r="DM13" s="10">
        <f t="shared" ca="1" si="424"/>
        <v>24700</v>
      </c>
      <c r="DN13" s="10">
        <f t="shared" ca="1" si="424"/>
        <v>23700</v>
      </c>
      <c r="DO13" s="10">
        <f t="shared" ca="1" si="424"/>
        <v>22700</v>
      </c>
      <c r="DP13" s="10">
        <f t="shared" ca="1" si="424"/>
        <v>21700</v>
      </c>
      <c r="DQ13" s="10">
        <f t="shared" ca="1" si="424"/>
        <v>20700</v>
      </c>
      <c r="DR13" s="10">
        <f t="shared" ca="1" si="424"/>
        <v>19900</v>
      </c>
      <c r="DS13" s="10">
        <f t="shared" ca="1" si="424"/>
        <v>18900</v>
      </c>
      <c r="DT13" s="10">
        <f t="shared" ca="1" si="424"/>
        <v>18250</v>
      </c>
      <c r="DU13" s="10">
        <f t="shared" ca="1" si="424"/>
        <v>17500</v>
      </c>
      <c r="DV13" s="10">
        <f t="shared" ca="1" si="424"/>
        <v>17000</v>
      </c>
      <c r="DW13" s="10">
        <f t="shared" ca="1" si="424"/>
        <v>16050</v>
      </c>
      <c r="DX13" s="10">
        <f t="shared" ca="1" si="424"/>
        <v>15300</v>
      </c>
      <c r="DY13" s="10">
        <f t="shared" ca="1" si="424"/>
        <v>14100</v>
      </c>
      <c r="DZ13" s="10">
        <f t="shared" ca="1" si="424"/>
        <v>12900</v>
      </c>
      <c r="EA13" s="10">
        <f t="shared" ca="1" si="424"/>
        <v>11700</v>
      </c>
      <c r="EB13" s="10">
        <f t="shared" ca="1" si="424"/>
        <v>10500</v>
      </c>
      <c r="EC13" s="10">
        <f t="shared" ca="1" si="424"/>
        <v>9300</v>
      </c>
      <c r="ED13" s="10">
        <f t="shared" ca="1" si="424"/>
        <v>8100</v>
      </c>
      <c r="EE13" s="10">
        <f t="shared" ca="1" si="424"/>
        <v>6900</v>
      </c>
      <c r="EF13" s="10">
        <f t="shared" ca="1" si="424"/>
        <v>5700</v>
      </c>
      <c r="EG13" s="10">
        <f t="shared" ca="1" si="424"/>
        <v>4500</v>
      </c>
      <c r="EH13" s="10">
        <f t="shared" ca="1" si="424"/>
        <v>3300</v>
      </c>
      <c r="EI13" s="10">
        <f t="shared" ca="1" si="424"/>
        <v>2550</v>
      </c>
      <c r="EJ13" s="10">
        <f t="shared" ca="1" si="424"/>
        <v>1800</v>
      </c>
      <c r="EK13" s="10">
        <f t="shared" ca="1" si="424"/>
        <v>1500</v>
      </c>
      <c r="EL13" s="10">
        <f t="shared" ca="1" si="424"/>
        <v>1250</v>
      </c>
      <c r="EM13" s="10">
        <f t="shared" ca="1" si="424"/>
        <v>1000</v>
      </c>
      <c r="EN13" s="10">
        <f t="shared" ref="EN13:EO13" ca="1" si="425">EN11-EN15</f>
        <v>800</v>
      </c>
      <c r="EO13" s="10">
        <f t="shared" ca="1" si="425"/>
        <v>600</v>
      </c>
      <c r="EP13" s="10">
        <f t="shared" ref="EP13:GP13" ca="1" si="426">EP11-EP15</f>
        <v>450</v>
      </c>
      <c r="EQ13" s="10">
        <f t="shared" ca="1" si="426"/>
        <v>300</v>
      </c>
      <c r="ER13" s="10">
        <f t="shared" ca="1" si="426"/>
        <v>200</v>
      </c>
      <c r="ES13" s="10">
        <f t="shared" ca="1" si="426"/>
        <v>100</v>
      </c>
      <c r="ET13" s="10">
        <f t="shared" ca="1" si="426"/>
        <v>50</v>
      </c>
      <c r="EU13" s="10">
        <f t="shared" ca="1" si="426"/>
        <v>0</v>
      </c>
      <c r="EV13" s="10">
        <f t="shared" ca="1" si="426"/>
        <v>0</v>
      </c>
      <c r="EW13" s="10">
        <f t="shared" ca="1" si="426"/>
        <v>0</v>
      </c>
      <c r="EX13" s="10">
        <f t="shared" ca="1" si="426"/>
        <v>0</v>
      </c>
      <c r="EY13" s="10">
        <f t="shared" ca="1" si="426"/>
        <v>0</v>
      </c>
      <c r="EZ13" s="10">
        <f t="shared" ca="1" si="426"/>
        <v>0</v>
      </c>
      <c r="FA13" s="10">
        <f t="shared" ca="1" si="426"/>
        <v>0</v>
      </c>
      <c r="FB13" s="10">
        <f t="shared" ca="1" si="426"/>
        <v>0</v>
      </c>
      <c r="FC13" s="10">
        <f t="shared" ca="1" si="426"/>
        <v>0</v>
      </c>
      <c r="FD13" s="10">
        <f t="shared" ca="1" si="426"/>
        <v>0</v>
      </c>
      <c r="FE13" s="10">
        <f t="shared" ca="1" si="426"/>
        <v>0</v>
      </c>
      <c r="FF13" s="10">
        <f t="shared" ca="1" si="426"/>
        <v>0</v>
      </c>
      <c r="FG13" s="10">
        <f t="shared" ca="1" si="426"/>
        <v>0</v>
      </c>
      <c r="FH13" s="10">
        <f t="shared" ca="1" si="426"/>
        <v>0</v>
      </c>
      <c r="FI13" s="10">
        <f t="shared" ca="1" si="426"/>
        <v>0</v>
      </c>
      <c r="FJ13" s="10">
        <f t="shared" ca="1" si="426"/>
        <v>0</v>
      </c>
      <c r="FK13" s="10">
        <f t="shared" ca="1" si="426"/>
        <v>0</v>
      </c>
      <c r="FL13" s="10">
        <f t="shared" ca="1" si="426"/>
        <v>0</v>
      </c>
      <c r="FM13" s="10">
        <f t="shared" ca="1" si="426"/>
        <v>0</v>
      </c>
      <c r="FN13" s="10">
        <f t="shared" ca="1" si="426"/>
        <v>0</v>
      </c>
      <c r="FO13" s="10">
        <f t="shared" ca="1" si="426"/>
        <v>0</v>
      </c>
      <c r="FP13" s="10">
        <f t="shared" ca="1" si="426"/>
        <v>0</v>
      </c>
      <c r="FQ13" s="10">
        <f t="shared" ca="1" si="426"/>
        <v>0</v>
      </c>
      <c r="FR13" s="10">
        <f t="shared" ca="1" si="426"/>
        <v>0</v>
      </c>
      <c r="FS13" s="10">
        <f t="shared" ca="1" si="426"/>
        <v>0</v>
      </c>
      <c r="FT13" s="10">
        <f t="shared" ca="1" si="426"/>
        <v>0</v>
      </c>
      <c r="FU13" s="10">
        <f t="shared" ca="1" si="426"/>
        <v>0</v>
      </c>
      <c r="FV13" s="10">
        <f t="shared" ca="1" si="426"/>
        <v>0</v>
      </c>
      <c r="FW13" s="10">
        <f t="shared" ca="1" si="426"/>
        <v>0</v>
      </c>
      <c r="FX13" s="10">
        <f t="shared" ca="1" si="426"/>
        <v>0</v>
      </c>
      <c r="FY13" s="10">
        <f t="shared" ca="1" si="426"/>
        <v>0</v>
      </c>
      <c r="FZ13" s="10">
        <f t="shared" ca="1" si="426"/>
        <v>0</v>
      </c>
      <c r="GA13" s="10">
        <f t="shared" ca="1" si="426"/>
        <v>0</v>
      </c>
      <c r="GB13" s="10">
        <f t="shared" ca="1" si="426"/>
        <v>0</v>
      </c>
      <c r="GC13" s="10">
        <f t="shared" ca="1" si="426"/>
        <v>0</v>
      </c>
      <c r="GD13" s="10">
        <f t="shared" ca="1" si="426"/>
        <v>0</v>
      </c>
      <c r="GE13" s="10">
        <f t="shared" ca="1" si="426"/>
        <v>0</v>
      </c>
      <c r="GF13" s="10">
        <f t="shared" ca="1" si="426"/>
        <v>0</v>
      </c>
      <c r="GG13" s="10">
        <f t="shared" ca="1" si="426"/>
        <v>0</v>
      </c>
      <c r="GH13" s="10">
        <f t="shared" ca="1" si="426"/>
        <v>0</v>
      </c>
      <c r="GI13" s="10">
        <f t="shared" ca="1" si="426"/>
        <v>0</v>
      </c>
      <c r="GJ13" s="10">
        <f t="shared" ca="1" si="426"/>
        <v>0</v>
      </c>
      <c r="GK13" s="10">
        <f t="shared" ca="1" si="426"/>
        <v>0</v>
      </c>
      <c r="GL13" s="10">
        <f t="shared" ca="1" si="426"/>
        <v>0</v>
      </c>
      <c r="GM13" s="10">
        <f t="shared" ca="1" si="426"/>
        <v>0</v>
      </c>
      <c r="GN13" s="10">
        <f t="shared" ca="1" si="426"/>
        <v>0</v>
      </c>
      <c r="GO13" s="10">
        <f t="shared" ca="1" si="426"/>
        <v>0</v>
      </c>
      <c r="GP13" s="10">
        <f t="shared" ca="1" si="426"/>
        <v>0</v>
      </c>
      <c r="GQ13" s="10">
        <f t="shared" ref="GQ13:GZ13" ca="1" si="427">GQ11-GQ15</f>
        <v>0</v>
      </c>
      <c r="GR13" s="10">
        <f t="shared" ca="1" si="427"/>
        <v>0</v>
      </c>
      <c r="GS13" s="10">
        <f t="shared" ca="1" si="427"/>
        <v>0</v>
      </c>
      <c r="GT13" s="10">
        <f t="shared" ca="1" si="427"/>
        <v>0</v>
      </c>
      <c r="GU13" s="10">
        <f t="shared" ca="1" si="427"/>
        <v>0</v>
      </c>
      <c r="GV13" s="10">
        <f t="shared" ca="1" si="427"/>
        <v>0</v>
      </c>
      <c r="GW13" s="10">
        <f t="shared" ca="1" si="427"/>
        <v>0</v>
      </c>
      <c r="GX13" s="10">
        <f t="shared" ca="1" si="427"/>
        <v>0</v>
      </c>
      <c r="GY13" s="10">
        <f t="shared" ca="1" si="427"/>
        <v>0</v>
      </c>
      <c r="GZ13" s="10">
        <f t="shared" ca="1" si="427"/>
        <v>0</v>
      </c>
    </row>
    <row r="14" spans="1:208" x14ac:dyDescent="0.2">
      <c r="A14" s="5" t="s">
        <v>196</v>
      </c>
      <c r="B14" s="12">
        <v>0.75</v>
      </c>
      <c r="C14" s="10">
        <f t="array" aca="1" ref="C14" ca="1">SUM(IF($S$1:$GZ$1=C$1,$S14:$GZ14,0))</f>
        <v>5400</v>
      </c>
      <c r="D14" s="10">
        <f t="array" aca="1" ref="D14" ca="1">SUM(IF($S$1:$GZ$1=D$1,$S14:$GZ14,0))</f>
        <v>18300</v>
      </c>
      <c r="E14" s="10">
        <f t="array" aca="1" ref="E14" ca="1">SUM(IF($S$1:$GZ$1=E$1,$S14:$GZ14,0))</f>
        <v>81900</v>
      </c>
      <c r="F14" s="10">
        <f t="array" aca="1" ref="F14" ca="1">SUM(IF($S$1:$GZ$1=F$1,$S14:$GZ14,0))</f>
        <v>357450</v>
      </c>
      <c r="G14" s="10">
        <f t="array" aca="1" ref="G14" ca="1">SUM(IF($S$1:$GZ$1=G$1,$S14:$GZ14,0))</f>
        <v>655650</v>
      </c>
      <c r="H14" s="10">
        <f t="array" aca="1" ref="H14" ca="1">SUM(IF($S$1:$GZ$1=H$1,$S14:$GZ14,0))</f>
        <v>667650</v>
      </c>
      <c r="I14" s="10">
        <f t="array" aca="1" ref="I14" ca="1">SUM(IF($S$1:$GZ$1=I$1,$S14:$GZ14,0))</f>
        <v>273900</v>
      </c>
      <c r="J14" s="10">
        <f t="array" aca="1" ref="J14" ca="1">SUM(IF($S$1:$GZ$1=J$1,$S14:$GZ14,0))</f>
        <v>18750</v>
      </c>
      <c r="K14" s="10">
        <f t="array" aca="1" ref="K14" ca="1">SUM(IF($S$1:$GZ$1=K$1,$S14:$GZ14,0))</f>
        <v>0</v>
      </c>
      <c r="L14" s="10">
        <f t="array" aca="1" ref="L14" ca="1">SUM(IF($S$1:$GZ$1=L$1,$S14:$GZ14,0))</f>
        <v>0</v>
      </c>
      <c r="M14" s="10">
        <f t="array" aca="1" ref="M14" ca="1">SUM(IF($S$1:$GZ$1=M$1,$S14:$GZ14,0))</f>
        <v>0</v>
      </c>
      <c r="N14" s="10">
        <f t="array" aca="1" ref="N14" ca="1">SUM(IF($S$1:$GZ$1=N$1,$S14:$GZ14,0))</f>
        <v>0</v>
      </c>
      <c r="O14" s="10">
        <f t="array" aca="1" ref="O14" ca="1">SUM(IF($S$1:$GZ$1=O$1,$S14:$GZ14,0))</f>
        <v>0</v>
      </c>
      <c r="P14" s="10">
        <f t="array" aca="1" ref="P14" ca="1">SUM(IF($S$1:$GZ$1=P$1,$S14:$GZ14,0))</f>
        <v>0</v>
      </c>
      <c r="Q14" s="10">
        <f t="array" aca="1" ref="Q14" ca="1">SUM(IF($S$1:$GZ$1=Q$1,$S14:$GZ14,0))</f>
        <v>0</v>
      </c>
      <c r="R14" s="10">
        <f t="array" aca="1" ref="R14" ca="1">SUM(IF($S$1:$GZ$1=R$1,$S14:$GZ14,0))</f>
        <v>0</v>
      </c>
      <c r="S14" s="10">
        <f ca="1">S10*$B14</f>
        <v>0</v>
      </c>
      <c r="T14" s="10">
        <f t="shared" ref="T14:AP14" ca="1" si="428">T10*$B14</f>
        <v>150</v>
      </c>
      <c r="U14" s="10">
        <f t="shared" ca="1" si="428"/>
        <v>150</v>
      </c>
      <c r="V14" s="10">
        <f t="shared" ca="1" si="428"/>
        <v>300</v>
      </c>
      <c r="W14" s="10">
        <f t="shared" ca="1" si="428"/>
        <v>300</v>
      </c>
      <c r="X14" s="10">
        <f t="shared" ca="1" si="428"/>
        <v>450</v>
      </c>
      <c r="Y14" s="10">
        <f t="shared" ca="1" si="428"/>
        <v>450</v>
      </c>
      <c r="Z14" s="10">
        <f t="shared" ca="1" si="428"/>
        <v>600</v>
      </c>
      <c r="AA14" s="10">
        <f t="shared" ca="1" si="428"/>
        <v>600</v>
      </c>
      <c r="AB14" s="10">
        <f t="shared" ca="1" si="428"/>
        <v>750</v>
      </c>
      <c r="AC14" s="10">
        <f t="shared" ca="1" si="428"/>
        <v>750</v>
      </c>
      <c r="AD14" s="10">
        <f t="shared" ca="1" si="428"/>
        <v>900</v>
      </c>
      <c r="AE14" s="10">
        <f t="shared" ca="1" si="428"/>
        <v>900</v>
      </c>
      <c r="AF14" s="10">
        <f t="shared" ca="1" si="428"/>
        <v>1050</v>
      </c>
      <c r="AG14" s="10">
        <f t="shared" ca="1" si="428"/>
        <v>1050</v>
      </c>
      <c r="AH14" s="10">
        <f t="shared" ca="1" si="428"/>
        <v>1200</v>
      </c>
      <c r="AI14" s="10">
        <f t="shared" ca="1" si="428"/>
        <v>1200</v>
      </c>
      <c r="AJ14" s="10">
        <f t="shared" ca="1" si="428"/>
        <v>1350</v>
      </c>
      <c r="AK14" s="10">
        <f t="shared" ca="1" si="428"/>
        <v>1350</v>
      </c>
      <c r="AL14" s="10">
        <f t="shared" ca="1" si="428"/>
        <v>1650</v>
      </c>
      <c r="AM14" s="10">
        <f t="shared" ca="1" si="428"/>
        <v>1650</v>
      </c>
      <c r="AN14" s="10">
        <f t="shared" ca="1" si="428"/>
        <v>2100</v>
      </c>
      <c r="AO14" s="10">
        <f t="shared" ca="1" si="428"/>
        <v>2100</v>
      </c>
      <c r="AP14" s="10">
        <f t="shared" ca="1" si="428"/>
        <v>2700</v>
      </c>
      <c r="AQ14" s="10">
        <f t="shared" ref="AQ14:BZ14" ca="1" si="429">AQ10*$B14</f>
        <v>2850</v>
      </c>
      <c r="AR14" s="10">
        <f t="shared" ca="1" si="429"/>
        <v>3450</v>
      </c>
      <c r="AS14" s="10">
        <f t="shared" ca="1" si="429"/>
        <v>3750</v>
      </c>
      <c r="AT14" s="10">
        <f t="shared" ca="1" si="429"/>
        <v>4500</v>
      </c>
      <c r="AU14" s="10">
        <f t="shared" ca="1" si="429"/>
        <v>4950</v>
      </c>
      <c r="AV14" s="10">
        <f t="shared" ca="1" si="429"/>
        <v>5850</v>
      </c>
      <c r="AW14" s="10">
        <f t="shared" ca="1" si="429"/>
        <v>6450</v>
      </c>
      <c r="AX14" s="10">
        <f t="shared" ca="1" si="429"/>
        <v>7350</v>
      </c>
      <c r="AY14" s="10">
        <f t="shared" ca="1" si="429"/>
        <v>8700</v>
      </c>
      <c r="AZ14" s="10">
        <f t="shared" ca="1" si="429"/>
        <v>9600</v>
      </c>
      <c r="BA14" s="10">
        <f t="shared" ca="1" si="429"/>
        <v>11400</v>
      </c>
      <c r="BB14" s="10">
        <f t="shared" ca="1" si="429"/>
        <v>13050</v>
      </c>
      <c r="BC14" s="10">
        <f t="shared" ca="1" si="429"/>
        <v>15300</v>
      </c>
      <c r="BD14" s="10">
        <f t="shared" ca="1" si="429"/>
        <v>17700</v>
      </c>
      <c r="BE14" s="10">
        <f t="shared" ca="1" si="429"/>
        <v>20550</v>
      </c>
      <c r="BF14" s="10">
        <f t="shared" ca="1" si="429"/>
        <v>23550</v>
      </c>
      <c r="BG14" s="10">
        <f t="shared" ca="1" si="429"/>
        <v>26250</v>
      </c>
      <c r="BH14" s="10">
        <f t="shared" ca="1" si="429"/>
        <v>29250</v>
      </c>
      <c r="BI14" s="10">
        <f t="shared" ca="1" si="429"/>
        <v>31800</v>
      </c>
      <c r="BJ14" s="10">
        <f t="shared" ca="1" si="429"/>
        <v>34650</v>
      </c>
      <c r="BK14" s="10">
        <f t="shared" ca="1" si="429"/>
        <v>36450</v>
      </c>
      <c r="BL14" s="10">
        <f t="shared" ca="1" si="429"/>
        <v>39150</v>
      </c>
      <c r="BM14" s="10">
        <f t="shared" ca="1" si="429"/>
        <v>40500</v>
      </c>
      <c r="BN14" s="10">
        <f t="shared" ca="1" si="429"/>
        <v>42300</v>
      </c>
      <c r="BO14" s="10">
        <f t="shared" ca="1" si="429"/>
        <v>43050</v>
      </c>
      <c r="BP14" s="10">
        <f t="shared" ca="1" si="429"/>
        <v>45300</v>
      </c>
      <c r="BQ14" s="10">
        <f t="shared" ca="1" si="429"/>
        <v>46650</v>
      </c>
      <c r="BR14" s="10">
        <f t="shared" ca="1" si="429"/>
        <v>49500</v>
      </c>
      <c r="BS14" s="10">
        <f t="shared" ca="1" si="429"/>
        <v>52200</v>
      </c>
      <c r="BT14" s="10">
        <f t="shared" ca="1" si="429"/>
        <v>54300</v>
      </c>
      <c r="BU14" s="10">
        <f t="shared" ca="1" si="429"/>
        <v>57000</v>
      </c>
      <c r="BV14" s="10">
        <f t="shared" ca="1" si="429"/>
        <v>58650</v>
      </c>
      <c r="BW14" s="10">
        <f t="shared" ca="1" si="429"/>
        <v>60600</v>
      </c>
      <c r="BX14" s="10">
        <f t="shared" ca="1" si="429"/>
        <v>61800</v>
      </c>
      <c r="BY14" s="10">
        <f t="shared" ca="1" si="429"/>
        <v>63000</v>
      </c>
      <c r="BZ14" s="10">
        <f t="shared" ca="1" si="429"/>
        <v>63600</v>
      </c>
      <c r="CA14" s="10">
        <f t="shared" ref="CA14:CI14" ca="1" si="430">CA10*$B14</f>
        <v>64200</v>
      </c>
      <c r="CB14" s="10">
        <f t="shared" ca="1" si="430"/>
        <v>63450</v>
      </c>
      <c r="CC14" s="10">
        <f t="shared" ca="1" si="430"/>
        <v>62700</v>
      </c>
      <c r="CD14" s="10">
        <f t="shared" ca="1" si="430"/>
        <v>60600</v>
      </c>
      <c r="CE14" s="10">
        <f t="shared" ca="1" si="430"/>
        <v>58350</v>
      </c>
      <c r="CF14" s="10">
        <f t="shared" ca="1" si="430"/>
        <v>56700</v>
      </c>
      <c r="CG14" s="10">
        <f t="shared" ca="1" si="430"/>
        <v>54300</v>
      </c>
      <c r="CH14" s="10">
        <f t="shared" ca="1" si="430"/>
        <v>52950</v>
      </c>
      <c r="CI14" s="10">
        <f t="shared" ca="1" si="430"/>
        <v>51150</v>
      </c>
      <c r="CJ14" s="10">
        <f t="shared" ref="CJ14:EO14" ca="1" si="431">CJ10*$B14</f>
        <v>50100</v>
      </c>
      <c r="CK14" s="10">
        <f t="shared" ca="1" si="431"/>
        <v>47550</v>
      </c>
      <c r="CL14" s="10">
        <f t="shared" ca="1" si="431"/>
        <v>45600</v>
      </c>
      <c r="CM14" s="10">
        <f t="shared" ca="1" si="431"/>
        <v>42150</v>
      </c>
      <c r="CN14" s="10">
        <f t="shared" ca="1" si="431"/>
        <v>38700</v>
      </c>
      <c r="CO14" s="10">
        <f t="shared" ca="1" si="431"/>
        <v>35100</v>
      </c>
      <c r="CP14" s="10">
        <f t="shared" ca="1" si="431"/>
        <v>31500</v>
      </c>
      <c r="CQ14" s="10">
        <f t="shared" ca="1" si="431"/>
        <v>27900</v>
      </c>
      <c r="CR14" s="10">
        <f t="shared" ca="1" si="431"/>
        <v>24300</v>
      </c>
      <c r="CS14" s="10">
        <f t="shared" ca="1" si="431"/>
        <v>20700</v>
      </c>
      <c r="CT14" s="10">
        <f t="shared" ca="1" si="431"/>
        <v>17100</v>
      </c>
      <c r="CU14" s="10">
        <f t="shared" ca="1" si="431"/>
        <v>13500</v>
      </c>
      <c r="CV14" s="10">
        <f t="shared" ca="1" si="431"/>
        <v>9900</v>
      </c>
      <c r="CW14" s="10">
        <f t="shared" ca="1" si="431"/>
        <v>7650</v>
      </c>
      <c r="CX14" s="10">
        <f t="shared" ca="1" si="431"/>
        <v>5400</v>
      </c>
      <c r="CY14" s="10">
        <f t="shared" ca="1" si="431"/>
        <v>4500</v>
      </c>
      <c r="CZ14" s="10">
        <f t="shared" ca="1" si="431"/>
        <v>3750</v>
      </c>
      <c r="DA14" s="10">
        <f t="shared" ca="1" si="431"/>
        <v>3000</v>
      </c>
      <c r="DB14" s="10">
        <f t="shared" ca="1" si="431"/>
        <v>2400</v>
      </c>
      <c r="DC14" s="10">
        <f t="shared" ca="1" si="431"/>
        <v>1800</v>
      </c>
      <c r="DD14" s="10">
        <f t="shared" ca="1" si="431"/>
        <v>1350</v>
      </c>
      <c r="DE14" s="10">
        <f t="shared" ca="1" si="431"/>
        <v>900</v>
      </c>
      <c r="DF14" s="10">
        <f t="shared" ca="1" si="431"/>
        <v>600</v>
      </c>
      <c r="DG14" s="10">
        <f t="shared" ca="1" si="431"/>
        <v>300</v>
      </c>
      <c r="DH14" s="10">
        <f t="shared" ca="1" si="431"/>
        <v>150</v>
      </c>
      <c r="DI14" s="10">
        <f t="shared" ca="1" si="431"/>
        <v>0</v>
      </c>
      <c r="DJ14" s="10">
        <f t="shared" ca="1" si="431"/>
        <v>0</v>
      </c>
      <c r="DK14" s="10">
        <f t="shared" ca="1" si="431"/>
        <v>0</v>
      </c>
      <c r="DL14" s="10">
        <f t="shared" ca="1" si="431"/>
        <v>0</v>
      </c>
      <c r="DM14" s="10">
        <f t="shared" ca="1" si="431"/>
        <v>0</v>
      </c>
      <c r="DN14" s="10">
        <f t="shared" ca="1" si="431"/>
        <v>0</v>
      </c>
      <c r="DO14" s="10">
        <f t="shared" ca="1" si="431"/>
        <v>0</v>
      </c>
      <c r="DP14" s="10">
        <f t="shared" ca="1" si="431"/>
        <v>0</v>
      </c>
      <c r="DQ14" s="10">
        <f t="shared" ca="1" si="431"/>
        <v>0</v>
      </c>
      <c r="DR14" s="10">
        <f t="shared" ca="1" si="431"/>
        <v>0</v>
      </c>
      <c r="DS14" s="10">
        <f t="shared" ca="1" si="431"/>
        <v>0</v>
      </c>
      <c r="DT14" s="10">
        <f t="shared" ca="1" si="431"/>
        <v>0</v>
      </c>
      <c r="DU14" s="10">
        <f t="shared" ca="1" si="431"/>
        <v>0</v>
      </c>
      <c r="DV14" s="10">
        <f t="shared" ca="1" si="431"/>
        <v>0</v>
      </c>
      <c r="DW14" s="10">
        <f t="shared" ca="1" si="431"/>
        <v>0</v>
      </c>
      <c r="DX14" s="10">
        <f t="shared" ca="1" si="431"/>
        <v>0</v>
      </c>
      <c r="DY14" s="10">
        <f t="shared" ca="1" si="431"/>
        <v>0</v>
      </c>
      <c r="DZ14" s="10">
        <f t="shared" ca="1" si="431"/>
        <v>0</v>
      </c>
      <c r="EA14" s="10">
        <f t="shared" ca="1" si="431"/>
        <v>0</v>
      </c>
      <c r="EB14" s="10">
        <f t="shared" ca="1" si="431"/>
        <v>0</v>
      </c>
      <c r="EC14" s="10">
        <f t="shared" ca="1" si="431"/>
        <v>0</v>
      </c>
      <c r="ED14" s="10">
        <f t="shared" ca="1" si="431"/>
        <v>0</v>
      </c>
      <c r="EE14" s="10">
        <f t="shared" ca="1" si="431"/>
        <v>0</v>
      </c>
      <c r="EF14" s="10">
        <f t="shared" ca="1" si="431"/>
        <v>0</v>
      </c>
      <c r="EG14" s="10">
        <f t="shared" ca="1" si="431"/>
        <v>0</v>
      </c>
      <c r="EH14" s="10">
        <f t="shared" ca="1" si="431"/>
        <v>0</v>
      </c>
      <c r="EI14" s="10">
        <f t="shared" ca="1" si="431"/>
        <v>0</v>
      </c>
      <c r="EJ14" s="10">
        <f t="shared" ca="1" si="431"/>
        <v>0</v>
      </c>
      <c r="EK14" s="10">
        <f t="shared" ca="1" si="431"/>
        <v>0</v>
      </c>
      <c r="EL14" s="10">
        <f t="shared" ca="1" si="431"/>
        <v>0</v>
      </c>
      <c r="EM14" s="10">
        <f t="shared" ca="1" si="431"/>
        <v>0</v>
      </c>
      <c r="EN14" s="10">
        <f t="shared" ca="1" si="431"/>
        <v>0</v>
      </c>
      <c r="EO14" s="10">
        <f t="shared" ca="1" si="431"/>
        <v>0</v>
      </c>
      <c r="EP14" s="10">
        <f t="shared" ref="EP14:GP14" ca="1" si="432">EP10*$B14</f>
        <v>0</v>
      </c>
      <c r="EQ14" s="10">
        <f t="shared" ca="1" si="432"/>
        <v>0</v>
      </c>
      <c r="ER14" s="10">
        <f t="shared" ca="1" si="432"/>
        <v>0</v>
      </c>
      <c r="ES14" s="10">
        <f t="shared" ca="1" si="432"/>
        <v>0</v>
      </c>
      <c r="ET14" s="10">
        <f t="shared" ca="1" si="432"/>
        <v>0</v>
      </c>
      <c r="EU14" s="10">
        <f t="shared" ca="1" si="432"/>
        <v>0</v>
      </c>
      <c r="EV14" s="10">
        <f t="shared" ca="1" si="432"/>
        <v>0</v>
      </c>
      <c r="EW14" s="10">
        <f t="shared" ca="1" si="432"/>
        <v>0</v>
      </c>
      <c r="EX14" s="10">
        <f t="shared" ca="1" si="432"/>
        <v>0</v>
      </c>
      <c r="EY14" s="10">
        <f t="shared" ca="1" si="432"/>
        <v>0</v>
      </c>
      <c r="EZ14" s="10">
        <f t="shared" ca="1" si="432"/>
        <v>0</v>
      </c>
      <c r="FA14" s="10">
        <f t="shared" ca="1" si="432"/>
        <v>0</v>
      </c>
      <c r="FB14" s="10">
        <f t="shared" ca="1" si="432"/>
        <v>0</v>
      </c>
      <c r="FC14" s="10">
        <f t="shared" ca="1" si="432"/>
        <v>0</v>
      </c>
      <c r="FD14" s="10">
        <f t="shared" ca="1" si="432"/>
        <v>0</v>
      </c>
      <c r="FE14" s="10">
        <f t="shared" ca="1" si="432"/>
        <v>0</v>
      </c>
      <c r="FF14" s="10">
        <f t="shared" ca="1" si="432"/>
        <v>0</v>
      </c>
      <c r="FG14" s="10">
        <f t="shared" ca="1" si="432"/>
        <v>0</v>
      </c>
      <c r="FH14" s="10">
        <f t="shared" ca="1" si="432"/>
        <v>0</v>
      </c>
      <c r="FI14" s="10">
        <f t="shared" ca="1" si="432"/>
        <v>0</v>
      </c>
      <c r="FJ14" s="10">
        <f t="shared" ca="1" si="432"/>
        <v>0</v>
      </c>
      <c r="FK14" s="10">
        <f t="shared" ca="1" si="432"/>
        <v>0</v>
      </c>
      <c r="FL14" s="10">
        <f t="shared" ca="1" si="432"/>
        <v>0</v>
      </c>
      <c r="FM14" s="10">
        <f t="shared" ca="1" si="432"/>
        <v>0</v>
      </c>
      <c r="FN14" s="10">
        <f t="shared" ca="1" si="432"/>
        <v>0</v>
      </c>
      <c r="FO14" s="10">
        <f t="shared" ca="1" si="432"/>
        <v>0</v>
      </c>
      <c r="FP14" s="10">
        <f t="shared" ca="1" si="432"/>
        <v>0</v>
      </c>
      <c r="FQ14" s="10">
        <f t="shared" ca="1" si="432"/>
        <v>0</v>
      </c>
      <c r="FR14" s="10">
        <f t="shared" ca="1" si="432"/>
        <v>0</v>
      </c>
      <c r="FS14" s="10">
        <f t="shared" ca="1" si="432"/>
        <v>0</v>
      </c>
      <c r="FT14" s="10">
        <f t="shared" ca="1" si="432"/>
        <v>0</v>
      </c>
      <c r="FU14" s="10">
        <f t="shared" ca="1" si="432"/>
        <v>0</v>
      </c>
      <c r="FV14" s="10">
        <f t="shared" ca="1" si="432"/>
        <v>0</v>
      </c>
      <c r="FW14" s="10">
        <f t="shared" ca="1" si="432"/>
        <v>0</v>
      </c>
      <c r="FX14" s="10">
        <f t="shared" ca="1" si="432"/>
        <v>0</v>
      </c>
      <c r="FY14" s="10">
        <f t="shared" ca="1" si="432"/>
        <v>0</v>
      </c>
      <c r="FZ14" s="10">
        <f t="shared" ca="1" si="432"/>
        <v>0</v>
      </c>
      <c r="GA14" s="10">
        <f t="shared" ca="1" si="432"/>
        <v>0</v>
      </c>
      <c r="GB14" s="10">
        <f t="shared" ca="1" si="432"/>
        <v>0</v>
      </c>
      <c r="GC14" s="10">
        <f t="shared" ca="1" si="432"/>
        <v>0</v>
      </c>
      <c r="GD14" s="10">
        <f t="shared" ca="1" si="432"/>
        <v>0</v>
      </c>
      <c r="GE14" s="10">
        <f t="shared" ca="1" si="432"/>
        <v>0</v>
      </c>
      <c r="GF14" s="10">
        <f t="shared" ca="1" si="432"/>
        <v>0</v>
      </c>
      <c r="GG14" s="10">
        <f t="shared" ca="1" si="432"/>
        <v>0</v>
      </c>
      <c r="GH14" s="10">
        <f t="shared" ca="1" si="432"/>
        <v>0</v>
      </c>
      <c r="GI14" s="10">
        <f t="shared" ca="1" si="432"/>
        <v>0</v>
      </c>
      <c r="GJ14" s="10">
        <f t="shared" ca="1" si="432"/>
        <v>0</v>
      </c>
      <c r="GK14" s="10">
        <f t="shared" ca="1" si="432"/>
        <v>0</v>
      </c>
      <c r="GL14" s="10">
        <f t="shared" ca="1" si="432"/>
        <v>0</v>
      </c>
      <c r="GM14" s="10">
        <f t="shared" ca="1" si="432"/>
        <v>0</v>
      </c>
      <c r="GN14" s="10">
        <f t="shared" ca="1" si="432"/>
        <v>0</v>
      </c>
      <c r="GO14" s="10">
        <f t="shared" ca="1" si="432"/>
        <v>0</v>
      </c>
      <c r="GP14" s="10">
        <f t="shared" ca="1" si="432"/>
        <v>0</v>
      </c>
      <c r="GQ14" s="10">
        <f t="shared" ref="GQ14:GZ14" ca="1" si="433">GQ10*$B14</f>
        <v>0</v>
      </c>
      <c r="GR14" s="10">
        <f t="shared" ca="1" si="433"/>
        <v>0</v>
      </c>
      <c r="GS14" s="10">
        <f t="shared" ca="1" si="433"/>
        <v>0</v>
      </c>
      <c r="GT14" s="10">
        <f t="shared" ca="1" si="433"/>
        <v>0</v>
      </c>
      <c r="GU14" s="10">
        <f t="shared" ca="1" si="433"/>
        <v>0</v>
      </c>
      <c r="GV14" s="10">
        <f t="shared" ca="1" si="433"/>
        <v>0</v>
      </c>
      <c r="GW14" s="10">
        <f t="shared" ca="1" si="433"/>
        <v>0</v>
      </c>
      <c r="GX14" s="10">
        <f t="shared" ca="1" si="433"/>
        <v>0</v>
      </c>
      <c r="GY14" s="10">
        <f t="shared" ca="1" si="433"/>
        <v>0</v>
      </c>
      <c r="GZ14" s="10">
        <f t="shared" ca="1" si="433"/>
        <v>0</v>
      </c>
    </row>
    <row r="15" spans="1:208" x14ac:dyDescent="0.2">
      <c r="A15" s="5" t="s">
        <v>197</v>
      </c>
      <c r="B15" s="12">
        <v>0.75</v>
      </c>
      <c r="C15" s="10">
        <f t="array" aca="1" ref="C15" ca="1">SUM(IF($S$1:$GZ$1=C$1,$S15:$GZ15,0))</f>
        <v>0</v>
      </c>
      <c r="D15" s="10">
        <f t="array" aca="1" ref="D15" ca="1">SUM(IF($S$1:$GZ$1=D$1,$S15:$GZ15,0))</f>
        <v>300</v>
      </c>
      <c r="E15" s="10">
        <f t="array" aca="1" ref="E15" ca="1">SUM(IF($S$1:$GZ$1=E$1,$S15:$GZ15,0))</f>
        <v>8100</v>
      </c>
      <c r="F15" s="10">
        <f t="array" aca="1" ref="F15" ca="1">SUM(IF($S$1:$GZ$1=F$1,$S15:$GZ15,0))</f>
        <v>26700</v>
      </c>
      <c r="G15" s="10">
        <f t="array" aca="1" ref="G15" ca="1">SUM(IF($S$1:$GZ$1=G$1,$S15:$GZ15,0))</f>
        <v>136200</v>
      </c>
      <c r="H15" s="10">
        <f t="array" aca="1" ref="H15" ca="1">SUM(IF($S$1:$GZ$1=H$1,$S15:$GZ15,0))</f>
        <v>472500</v>
      </c>
      <c r="I15" s="10">
        <f t="array" aca="1" ref="I15" ca="1">SUM(IF($S$1:$GZ$1=I$1,$S15:$GZ15,0))</f>
        <v>893100</v>
      </c>
      <c r="J15" s="10">
        <f t="array" aca="1" ref="J15" ca="1">SUM(IF($S$1:$GZ$1=J$1,$S15:$GZ15,0))</f>
        <v>1065900</v>
      </c>
      <c r="K15" s="10">
        <f t="array" aca="1" ref="K15" ca="1">SUM(IF($S$1:$GZ$1=K$1,$S15:$GZ15,0))</f>
        <v>772350</v>
      </c>
      <c r="L15" s="10">
        <f t="array" aca="1" ref="L15" ca="1">SUM(IF($S$1:$GZ$1=L$1,$S15:$GZ15,0))</f>
        <v>355050</v>
      </c>
      <c r="M15" s="10">
        <f t="array" aca="1" ref="M15" ca="1">SUM(IF($S$1:$GZ$1=M$1,$S15:$GZ15,0))</f>
        <v>31800</v>
      </c>
      <c r="N15" s="10">
        <f t="array" aca="1" ref="N15" ca="1">SUM(IF($S$1:$GZ$1=N$1,$S15:$GZ15,0))</f>
        <v>0</v>
      </c>
      <c r="O15" s="10">
        <f t="array" aca="1" ref="O15" ca="1">SUM(IF($S$1:$GZ$1=O$1,$S15:$GZ15,0))</f>
        <v>0</v>
      </c>
      <c r="P15" s="10">
        <f t="array" aca="1" ref="P15" ca="1">SUM(IF($S$1:$GZ$1=P$1,$S15:$GZ15,0))</f>
        <v>0</v>
      </c>
      <c r="Q15" s="10">
        <f t="array" aca="1" ref="Q15" ca="1">SUM(IF($S$1:$GZ$1=Q$1,$S15:$GZ15,0))</f>
        <v>0</v>
      </c>
      <c r="R15" s="10">
        <f t="array" aca="1" ref="R15" ca="1">SUM(IF($S$1:$GZ$1=R$1,$S15:$GZ15,0))</f>
        <v>0</v>
      </c>
      <c r="S15" s="10">
        <f ca="1">S11*$B15</f>
        <v>0</v>
      </c>
      <c r="T15" s="10">
        <f t="shared" ref="T15:BZ15" ca="1" si="434">T11*$B15</f>
        <v>0</v>
      </c>
      <c r="U15" s="10">
        <f t="shared" ca="1" si="434"/>
        <v>0</v>
      </c>
      <c r="V15" s="10">
        <f t="shared" ca="1" si="434"/>
        <v>0</v>
      </c>
      <c r="W15" s="10">
        <f t="shared" ca="1" si="434"/>
        <v>0</v>
      </c>
      <c r="X15" s="10">
        <f t="shared" ca="1" si="434"/>
        <v>0</v>
      </c>
      <c r="Y15" s="10">
        <f t="shared" ca="1" si="434"/>
        <v>0</v>
      </c>
      <c r="Z15" s="10">
        <f t="shared" ca="1" si="434"/>
        <v>0</v>
      </c>
      <c r="AA15" s="10">
        <f t="shared" ca="1" si="434"/>
        <v>0</v>
      </c>
      <c r="AB15" s="10">
        <f t="shared" ca="1" si="434"/>
        <v>0</v>
      </c>
      <c r="AC15" s="10">
        <f t="shared" ca="1" si="434"/>
        <v>0</v>
      </c>
      <c r="AD15" s="10">
        <f t="shared" ca="1" si="434"/>
        <v>0</v>
      </c>
      <c r="AE15" s="10">
        <f t="shared" ca="1" si="434"/>
        <v>0</v>
      </c>
      <c r="AF15" s="10">
        <f t="shared" ca="1" si="434"/>
        <v>0</v>
      </c>
      <c r="AG15" s="10">
        <f t="shared" ca="1" si="434"/>
        <v>0</v>
      </c>
      <c r="AH15" s="10">
        <f t="shared" ca="1" si="434"/>
        <v>0</v>
      </c>
      <c r="AI15" s="10">
        <f t="shared" ca="1" si="434"/>
        <v>0</v>
      </c>
      <c r="AJ15" s="10">
        <f t="shared" ca="1" si="434"/>
        <v>0</v>
      </c>
      <c r="AK15" s="10">
        <f t="shared" ca="1" si="434"/>
        <v>0</v>
      </c>
      <c r="AL15" s="10">
        <f t="shared" ca="1" si="434"/>
        <v>0</v>
      </c>
      <c r="AM15" s="10">
        <f t="shared" ca="1" si="434"/>
        <v>0</v>
      </c>
      <c r="AN15" s="10">
        <f t="shared" ca="1" si="434"/>
        <v>0</v>
      </c>
      <c r="AO15" s="10">
        <f t="shared" ca="1" si="434"/>
        <v>150</v>
      </c>
      <c r="AP15" s="10">
        <f t="shared" ca="1" si="434"/>
        <v>150</v>
      </c>
      <c r="AQ15" s="10">
        <f t="shared" ca="1" si="434"/>
        <v>300</v>
      </c>
      <c r="AR15" s="10">
        <f t="shared" ca="1" si="434"/>
        <v>300</v>
      </c>
      <c r="AS15" s="10">
        <f t="shared" ca="1" si="434"/>
        <v>450</v>
      </c>
      <c r="AT15" s="10">
        <f t="shared" ca="1" si="434"/>
        <v>450</v>
      </c>
      <c r="AU15" s="10">
        <f t="shared" ca="1" si="434"/>
        <v>600</v>
      </c>
      <c r="AV15" s="10">
        <f t="shared" ca="1" si="434"/>
        <v>600</v>
      </c>
      <c r="AW15" s="10">
        <f t="shared" ca="1" si="434"/>
        <v>750</v>
      </c>
      <c r="AX15" s="10">
        <f t="shared" ca="1" si="434"/>
        <v>750</v>
      </c>
      <c r="AY15" s="10">
        <f t="shared" ca="1" si="434"/>
        <v>900</v>
      </c>
      <c r="AZ15" s="10">
        <f t="shared" ca="1" si="434"/>
        <v>900</v>
      </c>
      <c r="BA15" s="10">
        <f t="shared" ca="1" si="434"/>
        <v>1050</v>
      </c>
      <c r="BB15" s="10">
        <f t="shared" ca="1" si="434"/>
        <v>1050</v>
      </c>
      <c r="BC15" s="10">
        <f t="shared" ca="1" si="434"/>
        <v>1200</v>
      </c>
      <c r="BD15" s="10">
        <f t="shared" ca="1" si="434"/>
        <v>1200</v>
      </c>
      <c r="BE15" s="10">
        <f t="shared" ca="1" si="434"/>
        <v>1350</v>
      </c>
      <c r="BF15" s="10">
        <f t="shared" ca="1" si="434"/>
        <v>1350</v>
      </c>
      <c r="BG15" s="10">
        <f t="shared" ca="1" si="434"/>
        <v>1650</v>
      </c>
      <c r="BH15" s="10">
        <f t="shared" ca="1" si="434"/>
        <v>1650</v>
      </c>
      <c r="BI15" s="10">
        <f t="shared" ca="1" si="434"/>
        <v>2100</v>
      </c>
      <c r="BJ15" s="10">
        <f t="shared" ca="1" si="434"/>
        <v>2250</v>
      </c>
      <c r="BK15" s="10">
        <f t="shared" ca="1" si="434"/>
        <v>2850</v>
      </c>
      <c r="BL15" s="10">
        <f t="shared" ca="1" si="434"/>
        <v>3150</v>
      </c>
      <c r="BM15" s="10">
        <f t="shared" ca="1" si="434"/>
        <v>3750</v>
      </c>
      <c r="BN15" s="10">
        <f t="shared" ca="1" si="434"/>
        <v>4200</v>
      </c>
      <c r="BO15" s="10">
        <f t="shared" ca="1" si="434"/>
        <v>4950</v>
      </c>
      <c r="BP15" s="10">
        <f t="shared" ca="1" si="434"/>
        <v>5550</v>
      </c>
      <c r="BQ15" s="10">
        <f t="shared" ca="1" si="434"/>
        <v>6450</v>
      </c>
      <c r="BR15" s="10">
        <f t="shared" ca="1" si="434"/>
        <v>7200</v>
      </c>
      <c r="BS15" s="10">
        <f t="shared" ca="1" si="434"/>
        <v>8100</v>
      </c>
      <c r="BT15" s="10">
        <f t="shared" ca="1" si="434"/>
        <v>9600</v>
      </c>
      <c r="BU15" s="10">
        <f t="shared" ca="1" si="434"/>
        <v>10500</v>
      </c>
      <c r="BV15" s="10">
        <f t="shared" ca="1" si="434"/>
        <v>12450</v>
      </c>
      <c r="BW15" s="10">
        <f t="shared" ca="1" si="434"/>
        <v>14100</v>
      </c>
      <c r="BX15" s="10">
        <f t="shared" ca="1" si="434"/>
        <v>16500</v>
      </c>
      <c r="BY15" s="10">
        <f t="shared" ca="1" si="434"/>
        <v>18900</v>
      </c>
      <c r="BZ15" s="10">
        <f t="shared" ca="1" si="434"/>
        <v>21900</v>
      </c>
      <c r="CA15" s="10">
        <f t="shared" ref="CA15:CI15" ca="1" si="435">CA11*$B15</f>
        <v>24750</v>
      </c>
      <c r="CB15" s="10">
        <f t="shared" ca="1" si="435"/>
        <v>27750</v>
      </c>
      <c r="CC15" s="10">
        <f t="shared" ca="1" si="435"/>
        <v>30600</v>
      </c>
      <c r="CD15" s="10">
        <f t="shared" ca="1" si="435"/>
        <v>33600</v>
      </c>
      <c r="CE15" s="10">
        <f t="shared" ca="1" si="435"/>
        <v>36450</v>
      </c>
      <c r="CF15" s="10">
        <f t="shared" ca="1" si="435"/>
        <v>38850</v>
      </c>
      <c r="CG15" s="10">
        <f t="shared" ca="1" si="435"/>
        <v>41700</v>
      </c>
      <c r="CH15" s="10">
        <f t="shared" ca="1" si="435"/>
        <v>43650</v>
      </c>
      <c r="CI15" s="10">
        <f t="shared" ca="1" si="435"/>
        <v>45750</v>
      </c>
      <c r="CJ15" s="10">
        <f t="shared" ref="CJ15:EO15" ca="1" si="436">CJ11*$B15</f>
        <v>47250</v>
      </c>
      <c r="CK15" s="10">
        <f t="shared" ca="1" si="436"/>
        <v>49950</v>
      </c>
      <c r="CL15" s="10">
        <f t="shared" ca="1" si="436"/>
        <v>52200</v>
      </c>
      <c r="CM15" s="10">
        <f t="shared" ca="1" si="436"/>
        <v>55650</v>
      </c>
      <c r="CN15" s="10">
        <f t="shared" ca="1" si="436"/>
        <v>59250</v>
      </c>
      <c r="CO15" s="10">
        <f t="shared" ca="1" si="436"/>
        <v>62700</v>
      </c>
      <c r="CP15" s="10">
        <f t="shared" ca="1" si="436"/>
        <v>66300</v>
      </c>
      <c r="CQ15" s="10">
        <f t="shared" ca="1" si="436"/>
        <v>69750</v>
      </c>
      <c r="CR15" s="10">
        <f t="shared" ca="1" si="436"/>
        <v>73350</v>
      </c>
      <c r="CS15" s="10">
        <f t="shared" ca="1" si="436"/>
        <v>76650</v>
      </c>
      <c r="CT15" s="10">
        <f t="shared" ca="1" si="436"/>
        <v>80250</v>
      </c>
      <c r="CU15" s="10">
        <f t="shared" ca="1" si="436"/>
        <v>83400</v>
      </c>
      <c r="CV15" s="10">
        <f t="shared" ca="1" si="436"/>
        <v>86850</v>
      </c>
      <c r="CW15" s="10">
        <f t="shared" ca="1" si="436"/>
        <v>88500</v>
      </c>
      <c r="CX15" s="10">
        <f t="shared" ca="1" si="436"/>
        <v>90450</v>
      </c>
      <c r="CY15" s="10">
        <f t="shared" ca="1" si="436"/>
        <v>90750</v>
      </c>
      <c r="CZ15" s="10">
        <f t="shared" ca="1" si="436"/>
        <v>91050</v>
      </c>
      <c r="DA15" s="10">
        <f t="shared" ca="1" si="436"/>
        <v>91050</v>
      </c>
      <c r="DB15" s="10">
        <f t="shared" ca="1" si="436"/>
        <v>91050</v>
      </c>
      <c r="DC15" s="10">
        <f t="shared" ca="1" si="436"/>
        <v>90750</v>
      </c>
      <c r="DD15" s="10">
        <f t="shared" ca="1" si="436"/>
        <v>90450</v>
      </c>
      <c r="DE15" s="10">
        <f t="shared" ca="1" si="436"/>
        <v>90000</v>
      </c>
      <c r="DF15" s="10">
        <f t="shared" ca="1" si="436"/>
        <v>88800</v>
      </c>
      <c r="DG15" s="10">
        <f t="shared" ca="1" si="436"/>
        <v>88200</v>
      </c>
      <c r="DH15" s="10">
        <f t="shared" ca="1" si="436"/>
        <v>86400</v>
      </c>
      <c r="DI15" s="10">
        <f t="shared" ca="1" si="436"/>
        <v>84900</v>
      </c>
      <c r="DJ15" s="10">
        <f t="shared" ca="1" si="436"/>
        <v>82500</v>
      </c>
      <c r="DK15" s="10">
        <f t="shared" ca="1" si="436"/>
        <v>80100</v>
      </c>
      <c r="DL15" s="10">
        <f t="shared" ca="1" si="436"/>
        <v>77100</v>
      </c>
      <c r="DM15" s="10">
        <f t="shared" ca="1" si="436"/>
        <v>74100</v>
      </c>
      <c r="DN15" s="10">
        <f t="shared" ca="1" si="436"/>
        <v>71100</v>
      </c>
      <c r="DO15" s="10">
        <f t="shared" ca="1" si="436"/>
        <v>68100</v>
      </c>
      <c r="DP15" s="10">
        <f t="shared" ca="1" si="436"/>
        <v>65100</v>
      </c>
      <c r="DQ15" s="10">
        <f t="shared" ca="1" si="436"/>
        <v>62100</v>
      </c>
      <c r="DR15" s="10">
        <f t="shared" ca="1" si="436"/>
        <v>59700</v>
      </c>
      <c r="DS15" s="10">
        <f t="shared" ca="1" si="436"/>
        <v>56700</v>
      </c>
      <c r="DT15" s="10">
        <f t="shared" ca="1" si="436"/>
        <v>54750</v>
      </c>
      <c r="DU15" s="10">
        <f t="shared" ca="1" si="436"/>
        <v>52500</v>
      </c>
      <c r="DV15" s="10">
        <f t="shared" ca="1" si="436"/>
        <v>51000</v>
      </c>
      <c r="DW15" s="10">
        <f t="shared" ca="1" si="436"/>
        <v>48150</v>
      </c>
      <c r="DX15" s="10">
        <f t="shared" ca="1" si="436"/>
        <v>45900</v>
      </c>
      <c r="DY15" s="10">
        <f t="shared" ca="1" si="436"/>
        <v>42300</v>
      </c>
      <c r="DZ15" s="10">
        <f t="shared" ca="1" si="436"/>
        <v>38700</v>
      </c>
      <c r="EA15" s="10">
        <f t="shared" ca="1" si="436"/>
        <v>35100</v>
      </c>
      <c r="EB15" s="10">
        <f t="shared" ca="1" si="436"/>
        <v>31500</v>
      </c>
      <c r="EC15" s="10">
        <f t="shared" ca="1" si="436"/>
        <v>27900</v>
      </c>
      <c r="ED15" s="10">
        <f t="shared" ca="1" si="436"/>
        <v>24300</v>
      </c>
      <c r="EE15" s="10">
        <f t="shared" ca="1" si="436"/>
        <v>20700</v>
      </c>
      <c r="EF15" s="10">
        <f t="shared" ca="1" si="436"/>
        <v>17100</v>
      </c>
      <c r="EG15" s="10">
        <f t="shared" ca="1" si="436"/>
        <v>13500</v>
      </c>
      <c r="EH15" s="10">
        <f t="shared" ca="1" si="436"/>
        <v>9900</v>
      </c>
      <c r="EI15" s="10">
        <f t="shared" ca="1" si="436"/>
        <v>7650</v>
      </c>
      <c r="EJ15" s="10">
        <f t="shared" ca="1" si="436"/>
        <v>5400</v>
      </c>
      <c r="EK15" s="10">
        <f t="shared" ca="1" si="436"/>
        <v>4500</v>
      </c>
      <c r="EL15" s="10">
        <f t="shared" ca="1" si="436"/>
        <v>3750</v>
      </c>
      <c r="EM15" s="10">
        <f t="shared" ca="1" si="436"/>
        <v>3000</v>
      </c>
      <c r="EN15" s="10">
        <f t="shared" ca="1" si="436"/>
        <v>2400</v>
      </c>
      <c r="EO15" s="10">
        <f t="shared" ca="1" si="436"/>
        <v>1800</v>
      </c>
      <c r="EP15" s="10">
        <f t="shared" ref="EP15:GP15" ca="1" si="437">EP11*$B15</f>
        <v>1350</v>
      </c>
      <c r="EQ15" s="10">
        <f t="shared" ca="1" si="437"/>
        <v>900</v>
      </c>
      <c r="ER15" s="10">
        <f t="shared" ca="1" si="437"/>
        <v>600</v>
      </c>
      <c r="ES15" s="10">
        <f t="shared" ca="1" si="437"/>
        <v>300</v>
      </c>
      <c r="ET15" s="10">
        <f t="shared" ca="1" si="437"/>
        <v>150</v>
      </c>
      <c r="EU15" s="10">
        <f t="shared" ca="1" si="437"/>
        <v>0</v>
      </c>
      <c r="EV15" s="10">
        <f t="shared" ca="1" si="437"/>
        <v>0</v>
      </c>
      <c r="EW15" s="10">
        <f t="shared" ca="1" si="437"/>
        <v>0</v>
      </c>
      <c r="EX15" s="10">
        <f t="shared" ca="1" si="437"/>
        <v>0</v>
      </c>
      <c r="EY15" s="10">
        <f t="shared" ca="1" si="437"/>
        <v>0</v>
      </c>
      <c r="EZ15" s="10">
        <f t="shared" ca="1" si="437"/>
        <v>0</v>
      </c>
      <c r="FA15" s="10">
        <f t="shared" ca="1" si="437"/>
        <v>0</v>
      </c>
      <c r="FB15" s="10">
        <f t="shared" ca="1" si="437"/>
        <v>0</v>
      </c>
      <c r="FC15" s="10">
        <f t="shared" ca="1" si="437"/>
        <v>0</v>
      </c>
      <c r="FD15" s="10">
        <f t="shared" ca="1" si="437"/>
        <v>0</v>
      </c>
      <c r="FE15" s="10">
        <f t="shared" ca="1" si="437"/>
        <v>0</v>
      </c>
      <c r="FF15" s="10">
        <f t="shared" ca="1" si="437"/>
        <v>0</v>
      </c>
      <c r="FG15" s="10">
        <f t="shared" ca="1" si="437"/>
        <v>0</v>
      </c>
      <c r="FH15" s="10">
        <f t="shared" ca="1" si="437"/>
        <v>0</v>
      </c>
      <c r="FI15" s="10">
        <f t="shared" ca="1" si="437"/>
        <v>0</v>
      </c>
      <c r="FJ15" s="10">
        <f t="shared" ca="1" si="437"/>
        <v>0</v>
      </c>
      <c r="FK15" s="10">
        <f t="shared" ca="1" si="437"/>
        <v>0</v>
      </c>
      <c r="FL15" s="10">
        <f t="shared" ca="1" si="437"/>
        <v>0</v>
      </c>
      <c r="FM15" s="10">
        <f t="shared" ca="1" si="437"/>
        <v>0</v>
      </c>
      <c r="FN15" s="10">
        <f t="shared" ca="1" si="437"/>
        <v>0</v>
      </c>
      <c r="FO15" s="10">
        <f t="shared" ca="1" si="437"/>
        <v>0</v>
      </c>
      <c r="FP15" s="10">
        <f t="shared" ca="1" si="437"/>
        <v>0</v>
      </c>
      <c r="FQ15" s="10">
        <f t="shared" ca="1" si="437"/>
        <v>0</v>
      </c>
      <c r="FR15" s="10">
        <f t="shared" ca="1" si="437"/>
        <v>0</v>
      </c>
      <c r="FS15" s="10">
        <f t="shared" ca="1" si="437"/>
        <v>0</v>
      </c>
      <c r="FT15" s="10">
        <f t="shared" ca="1" si="437"/>
        <v>0</v>
      </c>
      <c r="FU15" s="10">
        <f t="shared" ca="1" si="437"/>
        <v>0</v>
      </c>
      <c r="FV15" s="10">
        <f t="shared" ca="1" si="437"/>
        <v>0</v>
      </c>
      <c r="FW15" s="10">
        <f t="shared" ca="1" si="437"/>
        <v>0</v>
      </c>
      <c r="FX15" s="10">
        <f t="shared" ca="1" si="437"/>
        <v>0</v>
      </c>
      <c r="FY15" s="10">
        <f t="shared" ca="1" si="437"/>
        <v>0</v>
      </c>
      <c r="FZ15" s="10">
        <f t="shared" ca="1" si="437"/>
        <v>0</v>
      </c>
      <c r="GA15" s="10">
        <f t="shared" ca="1" si="437"/>
        <v>0</v>
      </c>
      <c r="GB15" s="10">
        <f t="shared" ca="1" si="437"/>
        <v>0</v>
      </c>
      <c r="GC15" s="10">
        <f t="shared" ca="1" si="437"/>
        <v>0</v>
      </c>
      <c r="GD15" s="10">
        <f t="shared" ca="1" si="437"/>
        <v>0</v>
      </c>
      <c r="GE15" s="10">
        <f t="shared" ca="1" si="437"/>
        <v>0</v>
      </c>
      <c r="GF15" s="10">
        <f t="shared" ca="1" si="437"/>
        <v>0</v>
      </c>
      <c r="GG15" s="10">
        <f t="shared" ca="1" si="437"/>
        <v>0</v>
      </c>
      <c r="GH15" s="10">
        <f t="shared" ca="1" si="437"/>
        <v>0</v>
      </c>
      <c r="GI15" s="10">
        <f t="shared" ca="1" si="437"/>
        <v>0</v>
      </c>
      <c r="GJ15" s="10">
        <f t="shared" ca="1" si="437"/>
        <v>0</v>
      </c>
      <c r="GK15" s="10">
        <f t="shared" ca="1" si="437"/>
        <v>0</v>
      </c>
      <c r="GL15" s="10">
        <f t="shared" ca="1" si="437"/>
        <v>0</v>
      </c>
      <c r="GM15" s="10">
        <f t="shared" ca="1" si="437"/>
        <v>0</v>
      </c>
      <c r="GN15" s="10">
        <f t="shared" ca="1" si="437"/>
        <v>0</v>
      </c>
      <c r="GO15" s="10">
        <f t="shared" ca="1" si="437"/>
        <v>0</v>
      </c>
      <c r="GP15" s="10">
        <f t="shared" ca="1" si="437"/>
        <v>0</v>
      </c>
      <c r="GQ15" s="10">
        <f t="shared" ref="GQ15:GZ15" ca="1" si="438">GQ11*$B15</f>
        <v>0</v>
      </c>
      <c r="GR15" s="10">
        <f t="shared" ca="1" si="438"/>
        <v>0</v>
      </c>
      <c r="GS15" s="10">
        <f t="shared" ca="1" si="438"/>
        <v>0</v>
      </c>
      <c r="GT15" s="10">
        <f t="shared" ca="1" si="438"/>
        <v>0</v>
      </c>
      <c r="GU15" s="10">
        <f t="shared" ca="1" si="438"/>
        <v>0</v>
      </c>
      <c r="GV15" s="10">
        <f t="shared" ca="1" si="438"/>
        <v>0</v>
      </c>
      <c r="GW15" s="10">
        <f t="shared" ca="1" si="438"/>
        <v>0</v>
      </c>
      <c r="GX15" s="10">
        <f t="shared" ca="1" si="438"/>
        <v>0</v>
      </c>
      <c r="GY15" s="10">
        <f t="shared" ca="1" si="438"/>
        <v>0</v>
      </c>
      <c r="GZ15" s="10">
        <f t="shared" ca="1" si="438"/>
        <v>0</v>
      </c>
    </row>
    <row r="16" spans="1:208" x14ac:dyDescent="0.2">
      <c r="A16" s="5" t="s">
        <v>38</v>
      </c>
      <c r="B16" s="12">
        <v>0.5</v>
      </c>
      <c r="C16" s="10">
        <f t="array" aca="1" ref="C16" ca="1">SUM(IF($S$1:$GZ$1=C$1,$S16:$GZ16,0))</f>
        <v>2700</v>
      </c>
      <c r="D16" s="10">
        <f t="array" aca="1" ref="D16" ca="1">SUM(IF($S$1:$GZ$1=D$1,$S16:$GZ16,0))</f>
        <v>9150</v>
      </c>
      <c r="E16" s="10">
        <f t="array" aca="1" ref="E16" ca="1">SUM(IF($S$1:$GZ$1=E$1,$S16:$GZ16,0))</f>
        <v>40950</v>
      </c>
      <c r="F16" s="10">
        <f t="array" aca="1" ref="F16" ca="1">SUM(IF($S$1:$GZ$1=F$1,$S16:$GZ16,0))</f>
        <v>178725</v>
      </c>
      <c r="G16" s="10">
        <f t="array" aca="1" ref="G16" ca="1">SUM(IF($S$1:$GZ$1=G$1,$S16:$GZ16,0))</f>
        <v>327825</v>
      </c>
      <c r="H16" s="10">
        <f t="array" aca="1" ref="H16" ca="1">SUM(IF($S$1:$GZ$1=H$1,$S16:$GZ16,0))</f>
        <v>333825</v>
      </c>
      <c r="I16" s="10">
        <f t="array" aca="1" ref="I16" ca="1">SUM(IF($S$1:$GZ$1=I$1,$S16:$GZ16,0))</f>
        <v>136950</v>
      </c>
      <c r="J16" s="10">
        <f t="array" aca="1" ref="J16" ca="1">SUM(IF($S$1:$GZ$1=J$1,$S16:$GZ16,0))</f>
        <v>9375</v>
      </c>
      <c r="K16" s="10">
        <f t="array" aca="1" ref="K16" ca="1">SUM(IF($S$1:$GZ$1=K$1,$S16:$GZ16,0))</f>
        <v>0</v>
      </c>
      <c r="L16" s="10">
        <f t="array" aca="1" ref="L16" ca="1">SUM(IF($S$1:$GZ$1=L$1,$S16:$GZ16,0))</f>
        <v>0</v>
      </c>
      <c r="M16" s="10">
        <f t="array" aca="1" ref="M16" ca="1">SUM(IF($S$1:$GZ$1=M$1,$S16:$GZ16,0))</f>
        <v>0</v>
      </c>
      <c r="N16" s="10">
        <f t="array" aca="1" ref="N16" ca="1">SUM(IF($S$1:$GZ$1=N$1,$S16:$GZ16,0))</f>
        <v>0</v>
      </c>
      <c r="O16" s="10">
        <f t="array" aca="1" ref="O16" ca="1">SUM(IF($S$1:$GZ$1=O$1,$S16:$GZ16,0))</f>
        <v>0</v>
      </c>
      <c r="P16" s="10">
        <f t="array" aca="1" ref="P16" ca="1">SUM(IF($S$1:$GZ$1=P$1,$S16:$GZ16,0))</f>
        <v>0</v>
      </c>
      <c r="Q16" s="10">
        <f t="array" aca="1" ref="Q16" ca="1">SUM(IF($S$1:$GZ$1=Q$1,$S16:$GZ16,0))</f>
        <v>0</v>
      </c>
      <c r="R16" s="10">
        <f t="array" aca="1" ref="R16" ca="1">SUM(IF($S$1:$GZ$1=R$1,$S16:$GZ16,0))</f>
        <v>0</v>
      </c>
      <c r="S16" s="10">
        <f ca="1">S14*$B16</f>
        <v>0</v>
      </c>
      <c r="T16" s="10">
        <f t="shared" ref="T16:AP16" ca="1" si="439">T14*$B16</f>
        <v>75</v>
      </c>
      <c r="U16" s="10">
        <f t="shared" ca="1" si="439"/>
        <v>75</v>
      </c>
      <c r="V16" s="10">
        <f t="shared" ca="1" si="439"/>
        <v>150</v>
      </c>
      <c r="W16" s="10">
        <f t="shared" ca="1" si="439"/>
        <v>150</v>
      </c>
      <c r="X16" s="10">
        <f t="shared" ca="1" si="439"/>
        <v>225</v>
      </c>
      <c r="Y16" s="10">
        <f t="shared" ca="1" si="439"/>
        <v>225</v>
      </c>
      <c r="Z16" s="10">
        <f t="shared" ca="1" si="439"/>
        <v>300</v>
      </c>
      <c r="AA16" s="10">
        <f t="shared" ca="1" si="439"/>
        <v>300</v>
      </c>
      <c r="AB16" s="10">
        <f t="shared" ca="1" si="439"/>
        <v>375</v>
      </c>
      <c r="AC16" s="10">
        <f t="shared" ca="1" si="439"/>
        <v>375</v>
      </c>
      <c r="AD16" s="10">
        <f t="shared" ca="1" si="439"/>
        <v>450</v>
      </c>
      <c r="AE16" s="10">
        <f t="shared" ca="1" si="439"/>
        <v>450</v>
      </c>
      <c r="AF16" s="10">
        <f t="shared" ca="1" si="439"/>
        <v>525</v>
      </c>
      <c r="AG16" s="10">
        <f t="shared" ca="1" si="439"/>
        <v>525</v>
      </c>
      <c r="AH16" s="10">
        <f t="shared" ca="1" si="439"/>
        <v>600</v>
      </c>
      <c r="AI16" s="10">
        <f t="shared" ca="1" si="439"/>
        <v>600</v>
      </c>
      <c r="AJ16" s="10">
        <f t="shared" ca="1" si="439"/>
        <v>675</v>
      </c>
      <c r="AK16" s="10">
        <f t="shared" ca="1" si="439"/>
        <v>675</v>
      </c>
      <c r="AL16" s="10">
        <f t="shared" ca="1" si="439"/>
        <v>825</v>
      </c>
      <c r="AM16" s="10">
        <f t="shared" ca="1" si="439"/>
        <v>825</v>
      </c>
      <c r="AN16" s="10">
        <f t="shared" ca="1" si="439"/>
        <v>1050</v>
      </c>
      <c r="AO16" s="10">
        <f t="shared" ca="1" si="439"/>
        <v>1050</v>
      </c>
      <c r="AP16" s="10">
        <f t="shared" ca="1" si="439"/>
        <v>1350</v>
      </c>
      <c r="AQ16" s="10">
        <f t="shared" ref="AQ16" ca="1" si="440">AQ14*$B16</f>
        <v>1425</v>
      </c>
      <c r="AR16" s="10">
        <f t="shared" ref="AR16" ca="1" si="441">AR14*$B16</f>
        <v>1725</v>
      </c>
      <c r="AS16" s="10">
        <f t="shared" ref="AS16" ca="1" si="442">AS14*$B16</f>
        <v>1875</v>
      </c>
      <c r="AT16" s="10">
        <f t="shared" ref="AT16" ca="1" si="443">AT14*$B16</f>
        <v>2250</v>
      </c>
      <c r="AU16" s="10">
        <f t="shared" ref="AU16" ca="1" si="444">AU14*$B16</f>
        <v>2475</v>
      </c>
      <c r="AV16" s="10">
        <f t="shared" ref="AV16" ca="1" si="445">AV14*$B16</f>
        <v>2925</v>
      </c>
      <c r="AW16" s="10">
        <f t="shared" ref="AW16" ca="1" si="446">AW14*$B16</f>
        <v>3225</v>
      </c>
      <c r="AX16" s="10">
        <f t="shared" ref="AX16" ca="1" si="447">AX14*$B16</f>
        <v>3675</v>
      </c>
      <c r="AY16" s="10">
        <f t="shared" ref="AY16" ca="1" si="448">AY14*$B16</f>
        <v>4350</v>
      </c>
      <c r="AZ16" s="10">
        <f t="shared" ref="AZ16" ca="1" si="449">AZ14*$B16</f>
        <v>4800</v>
      </c>
      <c r="BA16" s="10">
        <f t="shared" ref="BA16" ca="1" si="450">BA14*$B16</f>
        <v>5700</v>
      </c>
      <c r="BB16" s="10">
        <f t="shared" ref="BB16" ca="1" si="451">BB14*$B16</f>
        <v>6525</v>
      </c>
      <c r="BC16" s="10">
        <f t="shared" ref="BC16" ca="1" si="452">BC14*$B16</f>
        <v>7650</v>
      </c>
      <c r="BD16" s="10">
        <f t="shared" ref="BD16" ca="1" si="453">BD14*$B16</f>
        <v>8850</v>
      </c>
      <c r="BE16" s="10">
        <f t="shared" ref="BE16" ca="1" si="454">BE14*$B16</f>
        <v>10275</v>
      </c>
      <c r="BF16" s="10">
        <f t="shared" ref="BF16" ca="1" si="455">BF14*$B16</f>
        <v>11775</v>
      </c>
      <c r="BG16" s="10">
        <f t="shared" ref="BG16" ca="1" si="456">BG14*$B16</f>
        <v>13125</v>
      </c>
      <c r="BH16" s="10">
        <f t="shared" ref="BH16" ca="1" si="457">BH14*$B16</f>
        <v>14625</v>
      </c>
      <c r="BI16" s="10">
        <f t="shared" ref="BI16" ca="1" si="458">BI14*$B16</f>
        <v>15900</v>
      </c>
      <c r="BJ16" s="10">
        <f t="shared" ref="BJ16" ca="1" si="459">BJ14*$B16</f>
        <v>17325</v>
      </c>
      <c r="BK16" s="10">
        <f t="shared" ref="BK16" ca="1" si="460">BK14*$B16</f>
        <v>18225</v>
      </c>
      <c r="BL16" s="10">
        <f t="shared" ref="BL16" ca="1" si="461">BL14*$B16</f>
        <v>19575</v>
      </c>
      <c r="BM16" s="10">
        <f t="shared" ref="BM16" ca="1" si="462">BM14*$B16</f>
        <v>20250</v>
      </c>
      <c r="BN16" s="10">
        <f t="shared" ref="BN16" ca="1" si="463">BN14*$B16</f>
        <v>21150</v>
      </c>
      <c r="BO16" s="10">
        <f t="shared" ref="BO16" ca="1" si="464">BO14*$B16</f>
        <v>21525</v>
      </c>
      <c r="BP16" s="10">
        <f t="shared" ref="BP16" ca="1" si="465">BP14*$B16</f>
        <v>22650</v>
      </c>
      <c r="BQ16" s="10">
        <f t="shared" ref="BQ16" ca="1" si="466">BQ14*$B16</f>
        <v>23325</v>
      </c>
      <c r="BR16" s="10">
        <f t="shared" ref="BR16" ca="1" si="467">BR14*$B16</f>
        <v>24750</v>
      </c>
      <c r="BS16" s="10">
        <f t="shared" ref="BS16" ca="1" si="468">BS14*$B16</f>
        <v>26100</v>
      </c>
      <c r="BT16" s="10">
        <f t="shared" ref="BT16" ca="1" si="469">BT14*$B16</f>
        <v>27150</v>
      </c>
      <c r="BU16" s="10">
        <f t="shared" ref="BU16" ca="1" si="470">BU14*$B16</f>
        <v>28500</v>
      </c>
      <c r="BV16" s="10">
        <f t="shared" ref="BV16" ca="1" si="471">BV14*$B16</f>
        <v>29325</v>
      </c>
      <c r="BW16" s="10">
        <f t="shared" ref="BW16" ca="1" si="472">BW14*$B16</f>
        <v>30300</v>
      </c>
      <c r="BX16" s="10">
        <f t="shared" ref="BX16" ca="1" si="473">BX14*$B16</f>
        <v>30900</v>
      </c>
      <c r="BY16" s="10">
        <f t="shared" ref="BY16" ca="1" si="474">BY14*$B16</f>
        <v>31500</v>
      </c>
      <c r="BZ16" s="10">
        <f t="shared" ref="BZ16:CA16" ca="1" si="475">BZ14*$B16</f>
        <v>31800</v>
      </c>
      <c r="CA16" s="10">
        <f t="shared" ca="1" si="475"/>
        <v>32100</v>
      </c>
      <c r="CB16" s="10">
        <f t="shared" ref="CB16:EM16" ca="1" si="476">CB14*$B16</f>
        <v>31725</v>
      </c>
      <c r="CC16" s="10">
        <f t="shared" ca="1" si="476"/>
        <v>31350</v>
      </c>
      <c r="CD16" s="10">
        <f t="shared" ca="1" si="476"/>
        <v>30300</v>
      </c>
      <c r="CE16" s="10">
        <f t="shared" ca="1" si="476"/>
        <v>29175</v>
      </c>
      <c r="CF16" s="10">
        <f t="shared" ca="1" si="476"/>
        <v>28350</v>
      </c>
      <c r="CG16" s="10">
        <f t="shared" ca="1" si="476"/>
        <v>27150</v>
      </c>
      <c r="CH16" s="10">
        <f t="shared" ca="1" si="476"/>
        <v>26475</v>
      </c>
      <c r="CI16" s="10">
        <f t="shared" ca="1" si="476"/>
        <v>25575</v>
      </c>
      <c r="CJ16" s="10">
        <f t="shared" ca="1" si="476"/>
        <v>25050</v>
      </c>
      <c r="CK16" s="10">
        <f t="shared" ca="1" si="476"/>
        <v>23775</v>
      </c>
      <c r="CL16" s="10">
        <f t="shared" ca="1" si="476"/>
        <v>22800</v>
      </c>
      <c r="CM16" s="10">
        <f t="shared" ca="1" si="476"/>
        <v>21075</v>
      </c>
      <c r="CN16" s="10">
        <f t="shared" ca="1" si="476"/>
        <v>19350</v>
      </c>
      <c r="CO16" s="10">
        <f t="shared" ca="1" si="476"/>
        <v>17550</v>
      </c>
      <c r="CP16" s="10">
        <f t="shared" ca="1" si="476"/>
        <v>15750</v>
      </c>
      <c r="CQ16" s="10">
        <f t="shared" ca="1" si="476"/>
        <v>13950</v>
      </c>
      <c r="CR16" s="10">
        <f t="shared" ca="1" si="476"/>
        <v>12150</v>
      </c>
      <c r="CS16" s="10">
        <f t="shared" ca="1" si="476"/>
        <v>10350</v>
      </c>
      <c r="CT16" s="10">
        <f t="shared" ca="1" si="476"/>
        <v>8550</v>
      </c>
      <c r="CU16" s="10">
        <f t="shared" ca="1" si="476"/>
        <v>6750</v>
      </c>
      <c r="CV16" s="10">
        <f t="shared" ca="1" si="476"/>
        <v>4950</v>
      </c>
      <c r="CW16" s="10">
        <f t="shared" ca="1" si="476"/>
        <v>3825</v>
      </c>
      <c r="CX16" s="10">
        <f t="shared" ca="1" si="476"/>
        <v>2700</v>
      </c>
      <c r="CY16" s="10">
        <f t="shared" ca="1" si="476"/>
        <v>2250</v>
      </c>
      <c r="CZ16" s="10">
        <f t="shared" ca="1" si="476"/>
        <v>1875</v>
      </c>
      <c r="DA16" s="10">
        <f t="shared" ca="1" si="476"/>
        <v>1500</v>
      </c>
      <c r="DB16" s="10">
        <f t="shared" ca="1" si="476"/>
        <v>1200</v>
      </c>
      <c r="DC16" s="10">
        <f t="shared" ca="1" si="476"/>
        <v>900</v>
      </c>
      <c r="DD16" s="10">
        <f t="shared" ca="1" si="476"/>
        <v>675</v>
      </c>
      <c r="DE16" s="10">
        <f t="shared" ca="1" si="476"/>
        <v>450</v>
      </c>
      <c r="DF16" s="10">
        <f t="shared" ca="1" si="476"/>
        <v>300</v>
      </c>
      <c r="DG16" s="10">
        <f t="shared" ca="1" si="476"/>
        <v>150</v>
      </c>
      <c r="DH16" s="10">
        <f t="shared" ca="1" si="476"/>
        <v>75</v>
      </c>
      <c r="DI16" s="10">
        <f t="shared" ca="1" si="476"/>
        <v>0</v>
      </c>
      <c r="DJ16" s="10">
        <f t="shared" ca="1" si="476"/>
        <v>0</v>
      </c>
      <c r="DK16" s="10">
        <f t="shared" ca="1" si="476"/>
        <v>0</v>
      </c>
      <c r="DL16" s="10">
        <f t="shared" ca="1" si="476"/>
        <v>0</v>
      </c>
      <c r="DM16" s="10">
        <f t="shared" ca="1" si="476"/>
        <v>0</v>
      </c>
      <c r="DN16" s="10">
        <f t="shared" ca="1" si="476"/>
        <v>0</v>
      </c>
      <c r="DO16" s="10">
        <f t="shared" ca="1" si="476"/>
        <v>0</v>
      </c>
      <c r="DP16" s="10">
        <f t="shared" ca="1" si="476"/>
        <v>0</v>
      </c>
      <c r="DQ16" s="10">
        <f t="shared" ca="1" si="476"/>
        <v>0</v>
      </c>
      <c r="DR16" s="10">
        <f t="shared" ca="1" si="476"/>
        <v>0</v>
      </c>
      <c r="DS16" s="10">
        <f t="shared" ca="1" si="476"/>
        <v>0</v>
      </c>
      <c r="DT16" s="10">
        <f t="shared" ca="1" si="476"/>
        <v>0</v>
      </c>
      <c r="DU16" s="10">
        <f t="shared" ca="1" si="476"/>
        <v>0</v>
      </c>
      <c r="DV16" s="10">
        <f t="shared" ca="1" si="476"/>
        <v>0</v>
      </c>
      <c r="DW16" s="10">
        <f t="shared" ca="1" si="476"/>
        <v>0</v>
      </c>
      <c r="DX16" s="10">
        <f t="shared" ca="1" si="476"/>
        <v>0</v>
      </c>
      <c r="DY16" s="10">
        <f t="shared" ca="1" si="476"/>
        <v>0</v>
      </c>
      <c r="DZ16" s="10">
        <f t="shared" ca="1" si="476"/>
        <v>0</v>
      </c>
      <c r="EA16" s="10">
        <f t="shared" ca="1" si="476"/>
        <v>0</v>
      </c>
      <c r="EB16" s="10">
        <f t="shared" ca="1" si="476"/>
        <v>0</v>
      </c>
      <c r="EC16" s="10">
        <f t="shared" ca="1" si="476"/>
        <v>0</v>
      </c>
      <c r="ED16" s="10">
        <f t="shared" ca="1" si="476"/>
        <v>0</v>
      </c>
      <c r="EE16" s="10">
        <f t="shared" ca="1" si="476"/>
        <v>0</v>
      </c>
      <c r="EF16" s="10">
        <f t="shared" ca="1" si="476"/>
        <v>0</v>
      </c>
      <c r="EG16" s="10">
        <f t="shared" ca="1" si="476"/>
        <v>0</v>
      </c>
      <c r="EH16" s="10">
        <f t="shared" ca="1" si="476"/>
        <v>0</v>
      </c>
      <c r="EI16" s="10">
        <f t="shared" ca="1" si="476"/>
        <v>0</v>
      </c>
      <c r="EJ16" s="10">
        <f t="shared" ca="1" si="476"/>
        <v>0</v>
      </c>
      <c r="EK16" s="10">
        <f t="shared" ca="1" si="476"/>
        <v>0</v>
      </c>
      <c r="EL16" s="10">
        <f t="shared" ca="1" si="476"/>
        <v>0</v>
      </c>
      <c r="EM16" s="10">
        <f t="shared" ca="1" si="476"/>
        <v>0</v>
      </c>
      <c r="EN16" s="10">
        <f t="shared" ref="EN16:EO16" ca="1" si="477">EN14*$B16</f>
        <v>0</v>
      </c>
      <c r="EO16" s="10">
        <f t="shared" ca="1" si="477"/>
        <v>0</v>
      </c>
      <c r="EP16" s="10">
        <f t="shared" ref="EP16:GP16" ca="1" si="478">EP14*$B16</f>
        <v>0</v>
      </c>
      <c r="EQ16" s="10">
        <f t="shared" ca="1" si="478"/>
        <v>0</v>
      </c>
      <c r="ER16" s="10">
        <f t="shared" ca="1" si="478"/>
        <v>0</v>
      </c>
      <c r="ES16" s="10">
        <f t="shared" ca="1" si="478"/>
        <v>0</v>
      </c>
      <c r="ET16" s="10">
        <f t="shared" ca="1" si="478"/>
        <v>0</v>
      </c>
      <c r="EU16" s="10">
        <f t="shared" ca="1" si="478"/>
        <v>0</v>
      </c>
      <c r="EV16" s="10">
        <f t="shared" ca="1" si="478"/>
        <v>0</v>
      </c>
      <c r="EW16" s="10">
        <f t="shared" ca="1" si="478"/>
        <v>0</v>
      </c>
      <c r="EX16" s="10">
        <f t="shared" ca="1" si="478"/>
        <v>0</v>
      </c>
      <c r="EY16" s="10">
        <f t="shared" ca="1" si="478"/>
        <v>0</v>
      </c>
      <c r="EZ16" s="10">
        <f t="shared" ca="1" si="478"/>
        <v>0</v>
      </c>
      <c r="FA16" s="10">
        <f t="shared" ca="1" si="478"/>
        <v>0</v>
      </c>
      <c r="FB16" s="10">
        <f t="shared" ca="1" si="478"/>
        <v>0</v>
      </c>
      <c r="FC16" s="10">
        <f t="shared" ca="1" si="478"/>
        <v>0</v>
      </c>
      <c r="FD16" s="10">
        <f t="shared" ca="1" si="478"/>
        <v>0</v>
      </c>
      <c r="FE16" s="10">
        <f t="shared" ca="1" si="478"/>
        <v>0</v>
      </c>
      <c r="FF16" s="10">
        <f t="shared" ca="1" si="478"/>
        <v>0</v>
      </c>
      <c r="FG16" s="10">
        <f t="shared" ca="1" si="478"/>
        <v>0</v>
      </c>
      <c r="FH16" s="10">
        <f t="shared" ca="1" si="478"/>
        <v>0</v>
      </c>
      <c r="FI16" s="10">
        <f t="shared" ca="1" si="478"/>
        <v>0</v>
      </c>
      <c r="FJ16" s="10">
        <f t="shared" ca="1" si="478"/>
        <v>0</v>
      </c>
      <c r="FK16" s="10">
        <f t="shared" ca="1" si="478"/>
        <v>0</v>
      </c>
      <c r="FL16" s="10">
        <f t="shared" ca="1" si="478"/>
        <v>0</v>
      </c>
      <c r="FM16" s="10">
        <f t="shared" ca="1" si="478"/>
        <v>0</v>
      </c>
      <c r="FN16" s="10">
        <f t="shared" ca="1" si="478"/>
        <v>0</v>
      </c>
      <c r="FO16" s="10">
        <f t="shared" ca="1" si="478"/>
        <v>0</v>
      </c>
      <c r="FP16" s="10">
        <f t="shared" ca="1" si="478"/>
        <v>0</v>
      </c>
      <c r="FQ16" s="10">
        <f t="shared" ca="1" si="478"/>
        <v>0</v>
      </c>
      <c r="FR16" s="10">
        <f t="shared" ca="1" si="478"/>
        <v>0</v>
      </c>
      <c r="FS16" s="10">
        <f t="shared" ca="1" si="478"/>
        <v>0</v>
      </c>
      <c r="FT16" s="10">
        <f t="shared" ca="1" si="478"/>
        <v>0</v>
      </c>
      <c r="FU16" s="10">
        <f t="shared" ca="1" si="478"/>
        <v>0</v>
      </c>
      <c r="FV16" s="10">
        <f t="shared" ca="1" si="478"/>
        <v>0</v>
      </c>
      <c r="FW16" s="10">
        <f t="shared" ca="1" si="478"/>
        <v>0</v>
      </c>
      <c r="FX16" s="10">
        <f t="shared" ca="1" si="478"/>
        <v>0</v>
      </c>
      <c r="FY16" s="10">
        <f t="shared" ca="1" si="478"/>
        <v>0</v>
      </c>
      <c r="FZ16" s="10">
        <f t="shared" ca="1" si="478"/>
        <v>0</v>
      </c>
      <c r="GA16" s="10">
        <f t="shared" ca="1" si="478"/>
        <v>0</v>
      </c>
      <c r="GB16" s="10">
        <f t="shared" ca="1" si="478"/>
        <v>0</v>
      </c>
      <c r="GC16" s="10">
        <f t="shared" ca="1" si="478"/>
        <v>0</v>
      </c>
      <c r="GD16" s="10">
        <f t="shared" ca="1" si="478"/>
        <v>0</v>
      </c>
      <c r="GE16" s="10">
        <f t="shared" ca="1" si="478"/>
        <v>0</v>
      </c>
      <c r="GF16" s="10">
        <f t="shared" ca="1" si="478"/>
        <v>0</v>
      </c>
      <c r="GG16" s="10">
        <f t="shared" ca="1" si="478"/>
        <v>0</v>
      </c>
      <c r="GH16" s="10">
        <f t="shared" ca="1" si="478"/>
        <v>0</v>
      </c>
      <c r="GI16" s="10">
        <f t="shared" ca="1" si="478"/>
        <v>0</v>
      </c>
      <c r="GJ16" s="10">
        <f t="shared" ca="1" si="478"/>
        <v>0</v>
      </c>
      <c r="GK16" s="10">
        <f t="shared" ca="1" si="478"/>
        <v>0</v>
      </c>
      <c r="GL16" s="10">
        <f t="shared" ca="1" si="478"/>
        <v>0</v>
      </c>
      <c r="GM16" s="10">
        <f t="shared" ca="1" si="478"/>
        <v>0</v>
      </c>
      <c r="GN16" s="10">
        <f t="shared" ca="1" si="478"/>
        <v>0</v>
      </c>
      <c r="GO16" s="10">
        <f t="shared" ca="1" si="478"/>
        <v>0</v>
      </c>
      <c r="GP16" s="10">
        <f t="shared" ca="1" si="478"/>
        <v>0</v>
      </c>
      <c r="GQ16" s="10">
        <f t="shared" ref="GQ16:GZ16" ca="1" si="479">GQ14*$B16</f>
        <v>0</v>
      </c>
      <c r="GR16" s="10">
        <f t="shared" ca="1" si="479"/>
        <v>0</v>
      </c>
      <c r="GS16" s="10">
        <f t="shared" ca="1" si="479"/>
        <v>0</v>
      </c>
      <c r="GT16" s="10">
        <f t="shared" ca="1" si="479"/>
        <v>0</v>
      </c>
      <c r="GU16" s="10">
        <f t="shared" ca="1" si="479"/>
        <v>0</v>
      </c>
      <c r="GV16" s="10">
        <f t="shared" ca="1" si="479"/>
        <v>0</v>
      </c>
      <c r="GW16" s="10">
        <f t="shared" ca="1" si="479"/>
        <v>0</v>
      </c>
      <c r="GX16" s="10">
        <f t="shared" ca="1" si="479"/>
        <v>0</v>
      </c>
      <c r="GY16" s="10">
        <f t="shared" ca="1" si="479"/>
        <v>0</v>
      </c>
      <c r="GZ16" s="10">
        <f t="shared" ca="1" si="479"/>
        <v>0</v>
      </c>
    </row>
    <row r="17" spans="1:208" x14ac:dyDescent="0.2">
      <c r="A17" s="5" t="s">
        <v>198</v>
      </c>
      <c r="B17" s="6">
        <f>B10*B14*(1-B16)</f>
        <v>75</v>
      </c>
      <c r="C17" s="10">
        <f t="array" aca="1" ref="C17" ca="1">SUM(IF($S$1:$GZ$1=C$1,$S17:$GZ17,0))</f>
        <v>2700</v>
      </c>
      <c r="D17" s="10">
        <f t="array" aca="1" ref="D17" ca="1">SUM(IF($S$1:$GZ$1=D$1,$S17:$GZ17,0))</f>
        <v>9150</v>
      </c>
      <c r="E17" s="10">
        <f t="array" aca="1" ref="E17" ca="1">SUM(IF($S$1:$GZ$1=E$1,$S17:$GZ17,0))</f>
        <v>40950</v>
      </c>
      <c r="F17" s="10">
        <f t="array" aca="1" ref="F17" ca="1">SUM(IF($S$1:$GZ$1=F$1,$S17:$GZ17,0))</f>
        <v>178725</v>
      </c>
      <c r="G17" s="10">
        <f t="array" aca="1" ref="G17" ca="1">SUM(IF($S$1:$GZ$1=G$1,$S17:$GZ17,0))</f>
        <v>327825</v>
      </c>
      <c r="H17" s="10">
        <f t="array" aca="1" ref="H17" ca="1">SUM(IF($S$1:$GZ$1=H$1,$S17:$GZ17,0))</f>
        <v>333825</v>
      </c>
      <c r="I17" s="10">
        <f t="array" aca="1" ref="I17" ca="1">SUM(IF($S$1:$GZ$1=I$1,$S17:$GZ17,0))</f>
        <v>136950</v>
      </c>
      <c r="J17" s="10">
        <f t="array" aca="1" ref="J17" ca="1">SUM(IF($S$1:$GZ$1=J$1,$S17:$GZ17,0))</f>
        <v>9375</v>
      </c>
      <c r="K17" s="10">
        <f t="array" aca="1" ref="K17" ca="1">SUM(IF($S$1:$GZ$1=K$1,$S17:$GZ17,0))</f>
        <v>0</v>
      </c>
      <c r="L17" s="10">
        <f t="array" aca="1" ref="L17" ca="1">SUM(IF($S$1:$GZ$1=L$1,$S17:$GZ17,0))</f>
        <v>0</v>
      </c>
      <c r="M17" s="10">
        <f t="array" aca="1" ref="M17" ca="1">SUM(IF($S$1:$GZ$1=M$1,$S17:$GZ17,0))</f>
        <v>0</v>
      </c>
      <c r="N17" s="10">
        <f t="array" aca="1" ref="N17" ca="1">SUM(IF($S$1:$GZ$1=N$1,$S17:$GZ17,0))</f>
        <v>0</v>
      </c>
      <c r="O17" s="10">
        <f t="array" aca="1" ref="O17" ca="1">SUM(IF($S$1:$GZ$1=O$1,$S17:$GZ17,0))</f>
        <v>0</v>
      </c>
      <c r="P17" s="10">
        <f t="array" aca="1" ref="P17" ca="1">SUM(IF($S$1:$GZ$1=P$1,$S17:$GZ17,0))</f>
        <v>0</v>
      </c>
      <c r="Q17" s="10">
        <f t="array" aca="1" ref="Q17" ca="1">SUM(IF($S$1:$GZ$1=Q$1,$S17:$GZ17,0))</f>
        <v>0</v>
      </c>
      <c r="R17" s="10">
        <f t="array" aca="1" ref="R17" ca="1">SUM(IF($S$1:$GZ$1=R$1,$S17:$GZ17,0))</f>
        <v>0</v>
      </c>
      <c r="S17" s="10">
        <f ca="1">$B17*S27</f>
        <v>0</v>
      </c>
      <c r="T17" s="10">
        <f t="shared" ref="T17:BZ17" ca="1" si="480">$B17*T27</f>
        <v>75</v>
      </c>
      <c r="U17" s="10">
        <f t="shared" ca="1" si="480"/>
        <v>75</v>
      </c>
      <c r="V17" s="10">
        <f t="shared" ca="1" si="480"/>
        <v>150</v>
      </c>
      <c r="W17" s="10">
        <f t="shared" ca="1" si="480"/>
        <v>150</v>
      </c>
      <c r="X17" s="10">
        <f t="shared" ca="1" si="480"/>
        <v>225</v>
      </c>
      <c r="Y17" s="10">
        <f t="shared" ca="1" si="480"/>
        <v>225</v>
      </c>
      <c r="Z17" s="10">
        <f t="shared" ca="1" si="480"/>
        <v>300</v>
      </c>
      <c r="AA17" s="10">
        <f t="shared" ca="1" si="480"/>
        <v>300</v>
      </c>
      <c r="AB17" s="10">
        <f t="shared" ca="1" si="480"/>
        <v>375</v>
      </c>
      <c r="AC17" s="10">
        <f t="shared" ca="1" si="480"/>
        <v>375</v>
      </c>
      <c r="AD17" s="10">
        <f t="shared" ca="1" si="480"/>
        <v>450</v>
      </c>
      <c r="AE17" s="10">
        <f t="shared" ca="1" si="480"/>
        <v>450</v>
      </c>
      <c r="AF17" s="10">
        <f t="shared" ca="1" si="480"/>
        <v>525</v>
      </c>
      <c r="AG17" s="10">
        <f t="shared" ca="1" si="480"/>
        <v>525</v>
      </c>
      <c r="AH17" s="10">
        <f t="shared" ca="1" si="480"/>
        <v>600</v>
      </c>
      <c r="AI17" s="10">
        <f t="shared" ca="1" si="480"/>
        <v>600</v>
      </c>
      <c r="AJ17" s="10">
        <f t="shared" ca="1" si="480"/>
        <v>675</v>
      </c>
      <c r="AK17" s="10">
        <f t="shared" ca="1" si="480"/>
        <v>675</v>
      </c>
      <c r="AL17" s="10">
        <f t="shared" ca="1" si="480"/>
        <v>825</v>
      </c>
      <c r="AM17" s="10">
        <f t="shared" ca="1" si="480"/>
        <v>825</v>
      </c>
      <c r="AN17" s="10">
        <f t="shared" ca="1" si="480"/>
        <v>1050</v>
      </c>
      <c r="AO17" s="10">
        <f t="shared" ca="1" si="480"/>
        <v>1050</v>
      </c>
      <c r="AP17" s="10">
        <f t="shared" ca="1" si="480"/>
        <v>1350</v>
      </c>
      <c r="AQ17" s="10">
        <f t="shared" ca="1" si="480"/>
        <v>1425</v>
      </c>
      <c r="AR17" s="10">
        <f t="shared" ca="1" si="480"/>
        <v>1725</v>
      </c>
      <c r="AS17" s="10">
        <f t="shared" ca="1" si="480"/>
        <v>1875</v>
      </c>
      <c r="AT17" s="10">
        <f t="shared" ca="1" si="480"/>
        <v>2250</v>
      </c>
      <c r="AU17" s="10">
        <f t="shared" ca="1" si="480"/>
        <v>2475</v>
      </c>
      <c r="AV17" s="10">
        <f t="shared" ca="1" si="480"/>
        <v>2925</v>
      </c>
      <c r="AW17" s="10">
        <f t="shared" ca="1" si="480"/>
        <v>3225</v>
      </c>
      <c r="AX17" s="10">
        <f t="shared" ca="1" si="480"/>
        <v>3675</v>
      </c>
      <c r="AY17" s="10">
        <f t="shared" ca="1" si="480"/>
        <v>4350</v>
      </c>
      <c r="AZ17" s="10">
        <f t="shared" ca="1" si="480"/>
        <v>4800</v>
      </c>
      <c r="BA17" s="10">
        <f t="shared" ca="1" si="480"/>
        <v>5700</v>
      </c>
      <c r="BB17" s="10">
        <f t="shared" ca="1" si="480"/>
        <v>6525</v>
      </c>
      <c r="BC17" s="10">
        <f t="shared" ca="1" si="480"/>
        <v>7650</v>
      </c>
      <c r="BD17" s="10">
        <f t="shared" ca="1" si="480"/>
        <v>8850</v>
      </c>
      <c r="BE17" s="10">
        <f t="shared" ca="1" si="480"/>
        <v>10275</v>
      </c>
      <c r="BF17" s="10">
        <f t="shared" ca="1" si="480"/>
        <v>11775</v>
      </c>
      <c r="BG17" s="10">
        <f t="shared" ca="1" si="480"/>
        <v>13125</v>
      </c>
      <c r="BH17" s="10">
        <f t="shared" ca="1" si="480"/>
        <v>14625</v>
      </c>
      <c r="BI17" s="10">
        <f t="shared" ca="1" si="480"/>
        <v>15900</v>
      </c>
      <c r="BJ17" s="10">
        <f t="shared" ca="1" si="480"/>
        <v>17325</v>
      </c>
      <c r="BK17" s="10">
        <f t="shared" ca="1" si="480"/>
        <v>18225</v>
      </c>
      <c r="BL17" s="10">
        <f t="shared" ca="1" si="480"/>
        <v>19575</v>
      </c>
      <c r="BM17" s="10">
        <f t="shared" ca="1" si="480"/>
        <v>20250</v>
      </c>
      <c r="BN17" s="10">
        <f t="shared" ca="1" si="480"/>
        <v>21150</v>
      </c>
      <c r="BO17" s="10">
        <f t="shared" ca="1" si="480"/>
        <v>21525</v>
      </c>
      <c r="BP17" s="10">
        <f t="shared" ca="1" si="480"/>
        <v>22650</v>
      </c>
      <c r="BQ17" s="10">
        <f t="shared" ca="1" si="480"/>
        <v>23325</v>
      </c>
      <c r="BR17" s="10">
        <f t="shared" ca="1" si="480"/>
        <v>24750</v>
      </c>
      <c r="BS17" s="10">
        <f t="shared" ca="1" si="480"/>
        <v>26100</v>
      </c>
      <c r="BT17" s="10">
        <f t="shared" ca="1" si="480"/>
        <v>27150</v>
      </c>
      <c r="BU17" s="10">
        <f t="shared" ca="1" si="480"/>
        <v>28500</v>
      </c>
      <c r="BV17" s="10">
        <f t="shared" ca="1" si="480"/>
        <v>29325</v>
      </c>
      <c r="BW17" s="10">
        <f t="shared" ca="1" si="480"/>
        <v>30300</v>
      </c>
      <c r="BX17" s="10">
        <f t="shared" ca="1" si="480"/>
        <v>30900</v>
      </c>
      <c r="BY17" s="10">
        <f t="shared" ca="1" si="480"/>
        <v>31500</v>
      </c>
      <c r="BZ17" s="10">
        <f t="shared" ca="1" si="480"/>
        <v>31800</v>
      </c>
      <c r="CA17" s="10">
        <f t="shared" ref="CA17:CI17" ca="1" si="481">$B17*CA27</f>
        <v>32100</v>
      </c>
      <c r="CB17" s="10">
        <f t="shared" ca="1" si="481"/>
        <v>31725</v>
      </c>
      <c r="CC17" s="10">
        <f t="shared" ca="1" si="481"/>
        <v>31350</v>
      </c>
      <c r="CD17" s="10">
        <f t="shared" ca="1" si="481"/>
        <v>30300</v>
      </c>
      <c r="CE17" s="10">
        <f t="shared" ca="1" si="481"/>
        <v>29175</v>
      </c>
      <c r="CF17" s="10">
        <f t="shared" ca="1" si="481"/>
        <v>28350</v>
      </c>
      <c r="CG17" s="10">
        <f t="shared" ca="1" si="481"/>
        <v>27150</v>
      </c>
      <c r="CH17" s="10">
        <f t="shared" ca="1" si="481"/>
        <v>26475</v>
      </c>
      <c r="CI17" s="10">
        <f t="shared" ca="1" si="481"/>
        <v>25575</v>
      </c>
      <c r="CJ17" s="10">
        <f t="shared" ref="CJ17:EO17" ca="1" si="482">$B17*CJ27</f>
        <v>25050</v>
      </c>
      <c r="CK17" s="10">
        <f t="shared" ca="1" si="482"/>
        <v>23775</v>
      </c>
      <c r="CL17" s="10">
        <f t="shared" ca="1" si="482"/>
        <v>22800</v>
      </c>
      <c r="CM17" s="10">
        <f t="shared" ca="1" si="482"/>
        <v>21075</v>
      </c>
      <c r="CN17" s="10">
        <f t="shared" ca="1" si="482"/>
        <v>19350</v>
      </c>
      <c r="CO17" s="10">
        <f t="shared" ca="1" si="482"/>
        <v>17550</v>
      </c>
      <c r="CP17" s="10">
        <f t="shared" ca="1" si="482"/>
        <v>15750</v>
      </c>
      <c r="CQ17" s="10">
        <f t="shared" ca="1" si="482"/>
        <v>13950</v>
      </c>
      <c r="CR17" s="10">
        <f t="shared" ca="1" si="482"/>
        <v>12150</v>
      </c>
      <c r="CS17" s="10">
        <f t="shared" ca="1" si="482"/>
        <v>10350</v>
      </c>
      <c r="CT17" s="10">
        <f t="shared" ca="1" si="482"/>
        <v>8550</v>
      </c>
      <c r="CU17" s="10">
        <f t="shared" ca="1" si="482"/>
        <v>6750</v>
      </c>
      <c r="CV17" s="10">
        <f t="shared" ca="1" si="482"/>
        <v>4950</v>
      </c>
      <c r="CW17" s="10">
        <f t="shared" ca="1" si="482"/>
        <v>3825</v>
      </c>
      <c r="CX17" s="10">
        <f t="shared" ca="1" si="482"/>
        <v>2700</v>
      </c>
      <c r="CY17" s="10">
        <f t="shared" ca="1" si="482"/>
        <v>2250</v>
      </c>
      <c r="CZ17" s="10">
        <f t="shared" ca="1" si="482"/>
        <v>1875</v>
      </c>
      <c r="DA17" s="10">
        <f t="shared" ca="1" si="482"/>
        <v>1500</v>
      </c>
      <c r="DB17" s="10">
        <f t="shared" ca="1" si="482"/>
        <v>1200</v>
      </c>
      <c r="DC17" s="10">
        <f t="shared" ca="1" si="482"/>
        <v>900</v>
      </c>
      <c r="DD17" s="10">
        <f t="shared" ca="1" si="482"/>
        <v>675</v>
      </c>
      <c r="DE17" s="10">
        <f t="shared" ca="1" si="482"/>
        <v>450</v>
      </c>
      <c r="DF17" s="10">
        <f t="shared" ca="1" si="482"/>
        <v>300</v>
      </c>
      <c r="DG17" s="10">
        <f t="shared" ca="1" si="482"/>
        <v>150</v>
      </c>
      <c r="DH17" s="10">
        <f t="shared" ca="1" si="482"/>
        <v>75</v>
      </c>
      <c r="DI17" s="10">
        <f t="shared" ca="1" si="482"/>
        <v>0</v>
      </c>
      <c r="DJ17" s="10">
        <f t="shared" ca="1" si="482"/>
        <v>0</v>
      </c>
      <c r="DK17" s="10">
        <f t="shared" ca="1" si="482"/>
        <v>0</v>
      </c>
      <c r="DL17" s="10">
        <f t="shared" ca="1" si="482"/>
        <v>0</v>
      </c>
      <c r="DM17" s="10">
        <f t="shared" ca="1" si="482"/>
        <v>0</v>
      </c>
      <c r="DN17" s="10">
        <f t="shared" ca="1" si="482"/>
        <v>0</v>
      </c>
      <c r="DO17" s="10">
        <f t="shared" ca="1" si="482"/>
        <v>0</v>
      </c>
      <c r="DP17" s="10">
        <f t="shared" ca="1" si="482"/>
        <v>0</v>
      </c>
      <c r="DQ17" s="10">
        <f t="shared" ca="1" si="482"/>
        <v>0</v>
      </c>
      <c r="DR17" s="10">
        <f t="shared" ca="1" si="482"/>
        <v>0</v>
      </c>
      <c r="DS17" s="10">
        <f t="shared" ca="1" si="482"/>
        <v>0</v>
      </c>
      <c r="DT17" s="10">
        <f t="shared" ca="1" si="482"/>
        <v>0</v>
      </c>
      <c r="DU17" s="10">
        <f t="shared" ca="1" si="482"/>
        <v>0</v>
      </c>
      <c r="DV17" s="10">
        <f t="shared" ca="1" si="482"/>
        <v>0</v>
      </c>
      <c r="DW17" s="10">
        <f t="shared" ca="1" si="482"/>
        <v>0</v>
      </c>
      <c r="DX17" s="10">
        <f t="shared" ca="1" si="482"/>
        <v>0</v>
      </c>
      <c r="DY17" s="10">
        <f t="shared" ca="1" si="482"/>
        <v>0</v>
      </c>
      <c r="DZ17" s="10">
        <f t="shared" ca="1" si="482"/>
        <v>0</v>
      </c>
      <c r="EA17" s="10">
        <f t="shared" ca="1" si="482"/>
        <v>0</v>
      </c>
      <c r="EB17" s="10">
        <f t="shared" ca="1" si="482"/>
        <v>0</v>
      </c>
      <c r="EC17" s="10">
        <f t="shared" ca="1" si="482"/>
        <v>0</v>
      </c>
      <c r="ED17" s="10">
        <f t="shared" ca="1" si="482"/>
        <v>0</v>
      </c>
      <c r="EE17" s="10">
        <f t="shared" ca="1" si="482"/>
        <v>0</v>
      </c>
      <c r="EF17" s="10">
        <f t="shared" ca="1" si="482"/>
        <v>0</v>
      </c>
      <c r="EG17" s="10">
        <f t="shared" ca="1" si="482"/>
        <v>0</v>
      </c>
      <c r="EH17" s="10">
        <f t="shared" ca="1" si="482"/>
        <v>0</v>
      </c>
      <c r="EI17" s="10">
        <f t="shared" ca="1" si="482"/>
        <v>0</v>
      </c>
      <c r="EJ17" s="10">
        <f t="shared" ca="1" si="482"/>
        <v>0</v>
      </c>
      <c r="EK17" s="10">
        <f t="shared" ca="1" si="482"/>
        <v>0</v>
      </c>
      <c r="EL17" s="10">
        <f t="shared" ca="1" si="482"/>
        <v>0</v>
      </c>
      <c r="EM17" s="10">
        <f t="shared" ca="1" si="482"/>
        <v>0</v>
      </c>
      <c r="EN17" s="10">
        <f t="shared" ca="1" si="482"/>
        <v>0</v>
      </c>
      <c r="EO17" s="10">
        <f t="shared" ca="1" si="482"/>
        <v>0</v>
      </c>
      <c r="EP17" s="10">
        <f t="shared" ref="EP17:GP17" ca="1" si="483">$B17*EP27</f>
        <v>0</v>
      </c>
      <c r="EQ17" s="10">
        <f t="shared" ca="1" si="483"/>
        <v>0</v>
      </c>
      <c r="ER17" s="10">
        <f t="shared" ca="1" si="483"/>
        <v>0</v>
      </c>
      <c r="ES17" s="10">
        <f t="shared" ca="1" si="483"/>
        <v>0</v>
      </c>
      <c r="ET17" s="10">
        <f t="shared" ca="1" si="483"/>
        <v>0</v>
      </c>
      <c r="EU17" s="10">
        <f t="shared" ca="1" si="483"/>
        <v>0</v>
      </c>
      <c r="EV17" s="10">
        <f t="shared" ca="1" si="483"/>
        <v>0</v>
      </c>
      <c r="EW17" s="10">
        <f t="shared" ca="1" si="483"/>
        <v>0</v>
      </c>
      <c r="EX17" s="10">
        <f t="shared" ca="1" si="483"/>
        <v>0</v>
      </c>
      <c r="EY17" s="10">
        <f t="shared" ca="1" si="483"/>
        <v>0</v>
      </c>
      <c r="EZ17" s="10">
        <f t="shared" ca="1" si="483"/>
        <v>0</v>
      </c>
      <c r="FA17" s="10">
        <f t="shared" ca="1" si="483"/>
        <v>0</v>
      </c>
      <c r="FB17" s="10">
        <f t="shared" ca="1" si="483"/>
        <v>0</v>
      </c>
      <c r="FC17" s="10">
        <f t="shared" ca="1" si="483"/>
        <v>0</v>
      </c>
      <c r="FD17" s="10">
        <f t="shared" ca="1" si="483"/>
        <v>0</v>
      </c>
      <c r="FE17" s="10">
        <f t="shared" ca="1" si="483"/>
        <v>0</v>
      </c>
      <c r="FF17" s="10">
        <f t="shared" ca="1" si="483"/>
        <v>0</v>
      </c>
      <c r="FG17" s="10">
        <f t="shared" ca="1" si="483"/>
        <v>0</v>
      </c>
      <c r="FH17" s="10">
        <f t="shared" ca="1" si="483"/>
        <v>0</v>
      </c>
      <c r="FI17" s="10">
        <f t="shared" ca="1" si="483"/>
        <v>0</v>
      </c>
      <c r="FJ17" s="10">
        <f t="shared" ca="1" si="483"/>
        <v>0</v>
      </c>
      <c r="FK17" s="10">
        <f t="shared" ca="1" si="483"/>
        <v>0</v>
      </c>
      <c r="FL17" s="10">
        <f t="shared" ca="1" si="483"/>
        <v>0</v>
      </c>
      <c r="FM17" s="10">
        <f t="shared" ca="1" si="483"/>
        <v>0</v>
      </c>
      <c r="FN17" s="10">
        <f t="shared" ca="1" si="483"/>
        <v>0</v>
      </c>
      <c r="FO17" s="10">
        <f t="shared" ca="1" si="483"/>
        <v>0</v>
      </c>
      <c r="FP17" s="10">
        <f t="shared" ca="1" si="483"/>
        <v>0</v>
      </c>
      <c r="FQ17" s="10">
        <f t="shared" ca="1" si="483"/>
        <v>0</v>
      </c>
      <c r="FR17" s="10">
        <f t="shared" ca="1" si="483"/>
        <v>0</v>
      </c>
      <c r="FS17" s="10">
        <f t="shared" ca="1" si="483"/>
        <v>0</v>
      </c>
      <c r="FT17" s="10">
        <f t="shared" ca="1" si="483"/>
        <v>0</v>
      </c>
      <c r="FU17" s="10">
        <f t="shared" ca="1" si="483"/>
        <v>0</v>
      </c>
      <c r="FV17" s="10">
        <f t="shared" ca="1" si="483"/>
        <v>0</v>
      </c>
      <c r="FW17" s="10">
        <f t="shared" ca="1" si="483"/>
        <v>0</v>
      </c>
      <c r="FX17" s="10">
        <f t="shared" ca="1" si="483"/>
        <v>0</v>
      </c>
      <c r="FY17" s="10">
        <f t="shared" ca="1" si="483"/>
        <v>0</v>
      </c>
      <c r="FZ17" s="10">
        <f t="shared" ca="1" si="483"/>
        <v>0</v>
      </c>
      <c r="GA17" s="10">
        <f t="shared" ca="1" si="483"/>
        <v>0</v>
      </c>
      <c r="GB17" s="10">
        <f t="shared" ca="1" si="483"/>
        <v>0</v>
      </c>
      <c r="GC17" s="10">
        <f t="shared" ca="1" si="483"/>
        <v>0</v>
      </c>
      <c r="GD17" s="10">
        <f t="shared" ca="1" si="483"/>
        <v>0</v>
      </c>
      <c r="GE17" s="10">
        <f t="shared" ca="1" si="483"/>
        <v>0</v>
      </c>
      <c r="GF17" s="10">
        <f t="shared" ca="1" si="483"/>
        <v>0</v>
      </c>
      <c r="GG17" s="10">
        <f t="shared" ca="1" si="483"/>
        <v>0</v>
      </c>
      <c r="GH17" s="10">
        <f t="shared" ca="1" si="483"/>
        <v>0</v>
      </c>
      <c r="GI17" s="10">
        <f t="shared" ca="1" si="483"/>
        <v>0</v>
      </c>
      <c r="GJ17" s="10">
        <f t="shared" ca="1" si="483"/>
        <v>0</v>
      </c>
      <c r="GK17" s="10">
        <f t="shared" ca="1" si="483"/>
        <v>0</v>
      </c>
      <c r="GL17" s="10">
        <f t="shared" ca="1" si="483"/>
        <v>0</v>
      </c>
      <c r="GM17" s="10">
        <f t="shared" ca="1" si="483"/>
        <v>0</v>
      </c>
      <c r="GN17" s="10">
        <f t="shared" ca="1" si="483"/>
        <v>0</v>
      </c>
      <c r="GO17" s="10">
        <f t="shared" ca="1" si="483"/>
        <v>0</v>
      </c>
      <c r="GP17" s="10">
        <f t="shared" ca="1" si="483"/>
        <v>0</v>
      </c>
      <c r="GQ17" s="10">
        <f t="shared" ref="GQ17:GZ17" ca="1" si="484">$B17*GQ27</f>
        <v>0</v>
      </c>
      <c r="GR17" s="10">
        <f t="shared" ca="1" si="484"/>
        <v>0</v>
      </c>
      <c r="GS17" s="10">
        <f t="shared" ca="1" si="484"/>
        <v>0</v>
      </c>
      <c r="GT17" s="10">
        <f t="shared" ca="1" si="484"/>
        <v>0</v>
      </c>
      <c r="GU17" s="10">
        <f t="shared" ca="1" si="484"/>
        <v>0</v>
      </c>
      <c r="GV17" s="10">
        <f t="shared" ca="1" si="484"/>
        <v>0</v>
      </c>
      <c r="GW17" s="10">
        <f t="shared" ca="1" si="484"/>
        <v>0</v>
      </c>
      <c r="GX17" s="10">
        <f t="shared" ca="1" si="484"/>
        <v>0</v>
      </c>
      <c r="GY17" s="10">
        <f t="shared" ca="1" si="484"/>
        <v>0</v>
      </c>
      <c r="GZ17" s="10">
        <f t="shared" ca="1" si="484"/>
        <v>0</v>
      </c>
    </row>
    <row r="18" spans="1:208" x14ac:dyDescent="0.2">
      <c r="A18" s="5" t="s">
        <v>199</v>
      </c>
      <c r="B18" s="6">
        <f>B11*B15</f>
        <v>150</v>
      </c>
      <c r="C18" s="10">
        <f t="array" aca="1" ref="C18" ca="1">SUM(IF($S$1:$GZ$1=C$1,$S18:$GZ18,0))</f>
        <v>0</v>
      </c>
      <c r="D18" s="10">
        <f t="array" aca="1" ref="D18" ca="1">SUM(IF($S$1:$GZ$1=D$1,$S18:$GZ18,0))</f>
        <v>300</v>
      </c>
      <c r="E18" s="10">
        <f t="array" aca="1" ref="E18" ca="1">SUM(IF($S$1:$GZ$1=E$1,$S18:$GZ18,0))</f>
        <v>8100</v>
      </c>
      <c r="F18" s="10">
        <f t="array" aca="1" ref="F18" ca="1">SUM(IF($S$1:$GZ$1=F$1,$S18:$GZ18,0))</f>
        <v>26700</v>
      </c>
      <c r="G18" s="10">
        <f t="array" aca="1" ref="G18" ca="1">SUM(IF($S$1:$GZ$1=G$1,$S18:$GZ18,0))</f>
        <v>136200</v>
      </c>
      <c r="H18" s="10">
        <f t="array" aca="1" ref="H18" ca="1">SUM(IF($S$1:$GZ$1=H$1,$S18:$GZ18,0))</f>
        <v>472500</v>
      </c>
      <c r="I18" s="10">
        <f t="array" aca="1" ref="I18" ca="1">SUM(IF($S$1:$GZ$1=I$1,$S18:$GZ18,0))</f>
        <v>893100</v>
      </c>
      <c r="J18" s="10">
        <f t="array" aca="1" ref="J18" ca="1">SUM(IF($S$1:$GZ$1=J$1,$S18:$GZ18,0))</f>
        <v>1065900</v>
      </c>
      <c r="K18" s="10">
        <f t="array" aca="1" ref="K18" ca="1">SUM(IF($S$1:$GZ$1=K$1,$S18:$GZ18,0))</f>
        <v>772350</v>
      </c>
      <c r="L18" s="10">
        <f t="array" aca="1" ref="L18" ca="1">SUM(IF($S$1:$GZ$1=L$1,$S18:$GZ18,0))</f>
        <v>355050</v>
      </c>
      <c r="M18" s="10">
        <f t="array" aca="1" ref="M18" ca="1">SUM(IF($S$1:$GZ$1=M$1,$S18:$GZ18,0))</f>
        <v>31800</v>
      </c>
      <c r="N18" s="10">
        <f t="array" aca="1" ref="N18" ca="1">SUM(IF($S$1:$GZ$1=N$1,$S18:$GZ18,0))</f>
        <v>0</v>
      </c>
      <c r="O18" s="10">
        <f t="array" aca="1" ref="O18" ca="1">SUM(IF($S$1:$GZ$1=O$1,$S18:$GZ18,0))</f>
        <v>0</v>
      </c>
      <c r="P18" s="10">
        <f t="array" aca="1" ref="P18" ca="1">SUM(IF($S$1:$GZ$1=P$1,$S18:$GZ18,0))</f>
        <v>0</v>
      </c>
      <c r="Q18" s="10">
        <f t="array" aca="1" ref="Q18" ca="1">SUM(IF($S$1:$GZ$1=Q$1,$S18:$GZ18,0))</f>
        <v>0</v>
      </c>
      <c r="R18" s="10">
        <f t="array" aca="1" ref="R18" ca="1">SUM(IF($S$1:$GZ$1=R$1,$S18:$GZ18,0))</f>
        <v>0</v>
      </c>
      <c r="S18" s="10">
        <f ca="1">$B18*S29</f>
        <v>0</v>
      </c>
      <c r="T18" s="10">
        <f t="shared" ref="T18:BZ18" ca="1" si="485">$B18*T29</f>
        <v>0</v>
      </c>
      <c r="U18" s="10">
        <f t="shared" ca="1" si="485"/>
        <v>0</v>
      </c>
      <c r="V18" s="10">
        <f t="shared" ca="1" si="485"/>
        <v>0</v>
      </c>
      <c r="W18" s="10">
        <f t="shared" ca="1" si="485"/>
        <v>0</v>
      </c>
      <c r="X18" s="10">
        <f t="shared" ca="1" si="485"/>
        <v>0</v>
      </c>
      <c r="Y18" s="10">
        <f t="shared" ca="1" si="485"/>
        <v>0</v>
      </c>
      <c r="Z18" s="10">
        <f t="shared" ca="1" si="485"/>
        <v>0</v>
      </c>
      <c r="AA18" s="10">
        <f t="shared" ca="1" si="485"/>
        <v>0</v>
      </c>
      <c r="AB18" s="10">
        <f t="shared" ca="1" si="485"/>
        <v>0</v>
      </c>
      <c r="AC18" s="10">
        <f t="shared" ca="1" si="485"/>
        <v>0</v>
      </c>
      <c r="AD18" s="10">
        <f t="shared" ca="1" si="485"/>
        <v>0</v>
      </c>
      <c r="AE18" s="10">
        <f t="shared" ca="1" si="485"/>
        <v>0</v>
      </c>
      <c r="AF18" s="10">
        <f t="shared" ca="1" si="485"/>
        <v>0</v>
      </c>
      <c r="AG18" s="10">
        <f t="shared" ca="1" si="485"/>
        <v>0</v>
      </c>
      <c r="AH18" s="10">
        <f t="shared" ca="1" si="485"/>
        <v>0</v>
      </c>
      <c r="AI18" s="10">
        <f t="shared" ca="1" si="485"/>
        <v>0</v>
      </c>
      <c r="AJ18" s="10">
        <f t="shared" ca="1" si="485"/>
        <v>0</v>
      </c>
      <c r="AK18" s="10">
        <f t="shared" ca="1" si="485"/>
        <v>0</v>
      </c>
      <c r="AL18" s="10">
        <f t="shared" ca="1" si="485"/>
        <v>0</v>
      </c>
      <c r="AM18" s="10">
        <f t="shared" ca="1" si="485"/>
        <v>0</v>
      </c>
      <c r="AN18" s="10">
        <f t="shared" ca="1" si="485"/>
        <v>0</v>
      </c>
      <c r="AO18" s="10">
        <f t="shared" ca="1" si="485"/>
        <v>150</v>
      </c>
      <c r="AP18" s="10">
        <f t="shared" ca="1" si="485"/>
        <v>150</v>
      </c>
      <c r="AQ18" s="10">
        <f t="shared" ca="1" si="485"/>
        <v>300</v>
      </c>
      <c r="AR18" s="10">
        <f t="shared" ca="1" si="485"/>
        <v>300</v>
      </c>
      <c r="AS18" s="10">
        <f t="shared" ca="1" si="485"/>
        <v>450</v>
      </c>
      <c r="AT18" s="10">
        <f t="shared" ca="1" si="485"/>
        <v>450</v>
      </c>
      <c r="AU18" s="10">
        <f t="shared" ca="1" si="485"/>
        <v>600</v>
      </c>
      <c r="AV18" s="10">
        <f t="shared" ca="1" si="485"/>
        <v>600</v>
      </c>
      <c r="AW18" s="10">
        <f t="shared" ca="1" si="485"/>
        <v>750</v>
      </c>
      <c r="AX18" s="10">
        <f t="shared" ca="1" si="485"/>
        <v>750</v>
      </c>
      <c r="AY18" s="10">
        <f t="shared" ca="1" si="485"/>
        <v>900</v>
      </c>
      <c r="AZ18" s="10">
        <f t="shared" ca="1" si="485"/>
        <v>900</v>
      </c>
      <c r="BA18" s="10">
        <f t="shared" ca="1" si="485"/>
        <v>1050</v>
      </c>
      <c r="BB18" s="10">
        <f t="shared" ca="1" si="485"/>
        <v>1050</v>
      </c>
      <c r="BC18" s="10">
        <f t="shared" ca="1" si="485"/>
        <v>1200</v>
      </c>
      <c r="BD18" s="10">
        <f t="shared" ca="1" si="485"/>
        <v>1200</v>
      </c>
      <c r="BE18" s="10">
        <f t="shared" ca="1" si="485"/>
        <v>1350</v>
      </c>
      <c r="BF18" s="10">
        <f t="shared" ca="1" si="485"/>
        <v>1350</v>
      </c>
      <c r="BG18" s="10">
        <f t="shared" ca="1" si="485"/>
        <v>1650</v>
      </c>
      <c r="BH18" s="10">
        <f t="shared" ca="1" si="485"/>
        <v>1650</v>
      </c>
      <c r="BI18" s="10">
        <f t="shared" ca="1" si="485"/>
        <v>2100</v>
      </c>
      <c r="BJ18" s="10">
        <f t="shared" ca="1" si="485"/>
        <v>2250</v>
      </c>
      <c r="BK18" s="10">
        <f t="shared" ca="1" si="485"/>
        <v>2850</v>
      </c>
      <c r="BL18" s="10">
        <f t="shared" ca="1" si="485"/>
        <v>3150</v>
      </c>
      <c r="BM18" s="10">
        <f t="shared" ca="1" si="485"/>
        <v>3750</v>
      </c>
      <c r="BN18" s="10">
        <f t="shared" ca="1" si="485"/>
        <v>4200</v>
      </c>
      <c r="BO18" s="10">
        <f t="shared" ca="1" si="485"/>
        <v>4950</v>
      </c>
      <c r="BP18" s="10">
        <f t="shared" ca="1" si="485"/>
        <v>5550</v>
      </c>
      <c r="BQ18" s="10">
        <f t="shared" ca="1" si="485"/>
        <v>6450</v>
      </c>
      <c r="BR18" s="10">
        <f t="shared" ca="1" si="485"/>
        <v>7200</v>
      </c>
      <c r="BS18" s="10">
        <f t="shared" ca="1" si="485"/>
        <v>8100</v>
      </c>
      <c r="BT18" s="10">
        <f t="shared" ca="1" si="485"/>
        <v>9600</v>
      </c>
      <c r="BU18" s="10">
        <f t="shared" ca="1" si="485"/>
        <v>10500</v>
      </c>
      <c r="BV18" s="10">
        <f t="shared" ca="1" si="485"/>
        <v>12450</v>
      </c>
      <c r="BW18" s="10">
        <f t="shared" ca="1" si="485"/>
        <v>14100</v>
      </c>
      <c r="BX18" s="10">
        <f t="shared" ca="1" si="485"/>
        <v>16500</v>
      </c>
      <c r="BY18" s="10">
        <f t="shared" ca="1" si="485"/>
        <v>18900</v>
      </c>
      <c r="BZ18" s="10">
        <f t="shared" ca="1" si="485"/>
        <v>21900</v>
      </c>
      <c r="CA18" s="10">
        <f t="shared" ref="CA18:CI18" ca="1" si="486">$B18*CA29</f>
        <v>24750</v>
      </c>
      <c r="CB18" s="10">
        <f t="shared" ca="1" si="486"/>
        <v>27750</v>
      </c>
      <c r="CC18" s="10">
        <f t="shared" ca="1" si="486"/>
        <v>30600</v>
      </c>
      <c r="CD18" s="10">
        <f t="shared" ca="1" si="486"/>
        <v>33600</v>
      </c>
      <c r="CE18" s="10">
        <f t="shared" ca="1" si="486"/>
        <v>36450</v>
      </c>
      <c r="CF18" s="10">
        <f t="shared" ca="1" si="486"/>
        <v>38850</v>
      </c>
      <c r="CG18" s="10">
        <f t="shared" ca="1" si="486"/>
        <v>41700</v>
      </c>
      <c r="CH18" s="10">
        <f t="shared" ca="1" si="486"/>
        <v>43650</v>
      </c>
      <c r="CI18" s="10">
        <f t="shared" ca="1" si="486"/>
        <v>45750</v>
      </c>
      <c r="CJ18" s="10">
        <f t="shared" ref="CJ18:EO18" ca="1" si="487">$B18*CJ29</f>
        <v>47250</v>
      </c>
      <c r="CK18" s="10">
        <f t="shared" ca="1" si="487"/>
        <v>49950</v>
      </c>
      <c r="CL18" s="10">
        <f t="shared" ca="1" si="487"/>
        <v>52200</v>
      </c>
      <c r="CM18" s="10">
        <f t="shared" ca="1" si="487"/>
        <v>55650</v>
      </c>
      <c r="CN18" s="10">
        <f t="shared" ca="1" si="487"/>
        <v>59250</v>
      </c>
      <c r="CO18" s="10">
        <f t="shared" ca="1" si="487"/>
        <v>62700</v>
      </c>
      <c r="CP18" s="10">
        <f t="shared" ca="1" si="487"/>
        <v>66300</v>
      </c>
      <c r="CQ18" s="10">
        <f t="shared" ca="1" si="487"/>
        <v>69750</v>
      </c>
      <c r="CR18" s="10">
        <f t="shared" ca="1" si="487"/>
        <v>73350</v>
      </c>
      <c r="CS18" s="10">
        <f t="shared" ca="1" si="487"/>
        <v>76650</v>
      </c>
      <c r="CT18" s="10">
        <f t="shared" ca="1" si="487"/>
        <v>80250</v>
      </c>
      <c r="CU18" s="10">
        <f t="shared" ca="1" si="487"/>
        <v>83400</v>
      </c>
      <c r="CV18" s="10">
        <f t="shared" ca="1" si="487"/>
        <v>86850</v>
      </c>
      <c r="CW18" s="10">
        <f t="shared" ca="1" si="487"/>
        <v>88500</v>
      </c>
      <c r="CX18" s="10">
        <f t="shared" ca="1" si="487"/>
        <v>90450</v>
      </c>
      <c r="CY18" s="10">
        <f t="shared" ca="1" si="487"/>
        <v>90750</v>
      </c>
      <c r="CZ18" s="10">
        <f t="shared" ca="1" si="487"/>
        <v>91050</v>
      </c>
      <c r="DA18" s="10">
        <f t="shared" ca="1" si="487"/>
        <v>91050</v>
      </c>
      <c r="DB18" s="10">
        <f t="shared" ca="1" si="487"/>
        <v>91050</v>
      </c>
      <c r="DC18" s="10">
        <f t="shared" ca="1" si="487"/>
        <v>90750</v>
      </c>
      <c r="DD18" s="10">
        <f t="shared" ca="1" si="487"/>
        <v>90450</v>
      </c>
      <c r="DE18" s="10">
        <f t="shared" ca="1" si="487"/>
        <v>90000</v>
      </c>
      <c r="DF18" s="10">
        <f t="shared" ca="1" si="487"/>
        <v>88800</v>
      </c>
      <c r="DG18" s="10">
        <f t="shared" ca="1" si="487"/>
        <v>88200</v>
      </c>
      <c r="DH18" s="10">
        <f t="shared" ca="1" si="487"/>
        <v>86400</v>
      </c>
      <c r="DI18" s="10">
        <f t="shared" ca="1" si="487"/>
        <v>84900</v>
      </c>
      <c r="DJ18" s="10">
        <f t="shared" ca="1" si="487"/>
        <v>82500</v>
      </c>
      <c r="DK18" s="10">
        <f t="shared" ca="1" si="487"/>
        <v>80100</v>
      </c>
      <c r="DL18" s="10">
        <f t="shared" ca="1" si="487"/>
        <v>77100</v>
      </c>
      <c r="DM18" s="10">
        <f t="shared" ca="1" si="487"/>
        <v>74100</v>
      </c>
      <c r="DN18" s="10">
        <f t="shared" ca="1" si="487"/>
        <v>71100</v>
      </c>
      <c r="DO18" s="10">
        <f t="shared" ca="1" si="487"/>
        <v>68100</v>
      </c>
      <c r="DP18" s="10">
        <f t="shared" ca="1" si="487"/>
        <v>65100</v>
      </c>
      <c r="DQ18" s="10">
        <f t="shared" ca="1" si="487"/>
        <v>62100</v>
      </c>
      <c r="DR18" s="10">
        <f t="shared" ca="1" si="487"/>
        <v>59700</v>
      </c>
      <c r="DS18" s="10">
        <f t="shared" ca="1" si="487"/>
        <v>56700</v>
      </c>
      <c r="DT18" s="10">
        <f t="shared" ca="1" si="487"/>
        <v>54750</v>
      </c>
      <c r="DU18" s="10">
        <f t="shared" ca="1" si="487"/>
        <v>52500</v>
      </c>
      <c r="DV18" s="10">
        <f t="shared" ca="1" si="487"/>
        <v>51000</v>
      </c>
      <c r="DW18" s="10">
        <f t="shared" ca="1" si="487"/>
        <v>48150</v>
      </c>
      <c r="DX18" s="10">
        <f t="shared" ca="1" si="487"/>
        <v>45900</v>
      </c>
      <c r="DY18" s="10">
        <f t="shared" ca="1" si="487"/>
        <v>42300</v>
      </c>
      <c r="DZ18" s="10">
        <f t="shared" ca="1" si="487"/>
        <v>38700</v>
      </c>
      <c r="EA18" s="10">
        <f t="shared" ca="1" si="487"/>
        <v>35100</v>
      </c>
      <c r="EB18" s="10">
        <f t="shared" ca="1" si="487"/>
        <v>31500</v>
      </c>
      <c r="EC18" s="10">
        <f t="shared" ca="1" si="487"/>
        <v>27900</v>
      </c>
      <c r="ED18" s="10">
        <f t="shared" ca="1" si="487"/>
        <v>24300</v>
      </c>
      <c r="EE18" s="10">
        <f t="shared" ca="1" si="487"/>
        <v>20700</v>
      </c>
      <c r="EF18" s="10">
        <f t="shared" ca="1" si="487"/>
        <v>17100</v>
      </c>
      <c r="EG18" s="10">
        <f t="shared" ca="1" si="487"/>
        <v>13500</v>
      </c>
      <c r="EH18" s="10">
        <f t="shared" ca="1" si="487"/>
        <v>9900</v>
      </c>
      <c r="EI18" s="10">
        <f t="shared" ca="1" si="487"/>
        <v>7650</v>
      </c>
      <c r="EJ18" s="10">
        <f t="shared" ca="1" si="487"/>
        <v>5400</v>
      </c>
      <c r="EK18" s="10">
        <f t="shared" ca="1" si="487"/>
        <v>4500</v>
      </c>
      <c r="EL18" s="10">
        <f t="shared" ca="1" si="487"/>
        <v>3750</v>
      </c>
      <c r="EM18" s="10">
        <f t="shared" ca="1" si="487"/>
        <v>3000</v>
      </c>
      <c r="EN18" s="10">
        <f t="shared" ca="1" si="487"/>
        <v>2400</v>
      </c>
      <c r="EO18" s="10">
        <f t="shared" ca="1" si="487"/>
        <v>1800</v>
      </c>
      <c r="EP18" s="10">
        <f t="shared" ref="EP18:GP18" ca="1" si="488">$B18*EP29</f>
        <v>1350</v>
      </c>
      <c r="EQ18" s="10">
        <f t="shared" ca="1" si="488"/>
        <v>900</v>
      </c>
      <c r="ER18" s="10">
        <f t="shared" ca="1" si="488"/>
        <v>600</v>
      </c>
      <c r="ES18" s="10">
        <f t="shared" ca="1" si="488"/>
        <v>300</v>
      </c>
      <c r="ET18" s="10">
        <f t="shared" ca="1" si="488"/>
        <v>150</v>
      </c>
      <c r="EU18" s="10">
        <f t="shared" ca="1" si="488"/>
        <v>0</v>
      </c>
      <c r="EV18" s="10">
        <f t="shared" ca="1" si="488"/>
        <v>0</v>
      </c>
      <c r="EW18" s="10">
        <f t="shared" ca="1" si="488"/>
        <v>0</v>
      </c>
      <c r="EX18" s="10">
        <f t="shared" ca="1" si="488"/>
        <v>0</v>
      </c>
      <c r="EY18" s="10">
        <f t="shared" ca="1" si="488"/>
        <v>0</v>
      </c>
      <c r="EZ18" s="10">
        <f t="shared" ca="1" si="488"/>
        <v>0</v>
      </c>
      <c r="FA18" s="10">
        <f t="shared" ca="1" si="488"/>
        <v>0</v>
      </c>
      <c r="FB18" s="10">
        <f t="shared" ca="1" si="488"/>
        <v>0</v>
      </c>
      <c r="FC18" s="10">
        <f t="shared" ca="1" si="488"/>
        <v>0</v>
      </c>
      <c r="FD18" s="10">
        <f t="shared" ca="1" si="488"/>
        <v>0</v>
      </c>
      <c r="FE18" s="10">
        <f t="shared" ca="1" si="488"/>
        <v>0</v>
      </c>
      <c r="FF18" s="10">
        <f t="shared" ca="1" si="488"/>
        <v>0</v>
      </c>
      <c r="FG18" s="10">
        <f t="shared" ca="1" si="488"/>
        <v>0</v>
      </c>
      <c r="FH18" s="10">
        <f t="shared" ca="1" si="488"/>
        <v>0</v>
      </c>
      <c r="FI18" s="10">
        <f t="shared" ca="1" si="488"/>
        <v>0</v>
      </c>
      <c r="FJ18" s="10">
        <f t="shared" ca="1" si="488"/>
        <v>0</v>
      </c>
      <c r="FK18" s="10">
        <f t="shared" ca="1" si="488"/>
        <v>0</v>
      </c>
      <c r="FL18" s="10">
        <f t="shared" ca="1" si="488"/>
        <v>0</v>
      </c>
      <c r="FM18" s="10">
        <f t="shared" ca="1" si="488"/>
        <v>0</v>
      </c>
      <c r="FN18" s="10">
        <f t="shared" ca="1" si="488"/>
        <v>0</v>
      </c>
      <c r="FO18" s="10">
        <f t="shared" ca="1" si="488"/>
        <v>0</v>
      </c>
      <c r="FP18" s="10">
        <f t="shared" ca="1" si="488"/>
        <v>0</v>
      </c>
      <c r="FQ18" s="10">
        <f t="shared" ca="1" si="488"/>
        <v>0</v>
      </c>
      <c r="FR18" s="10">
        <f t="shared" ca="1" si="488"/>
        <v>0</v>
      </c>
      <c r="FS18" s="10">
        <f t="shared" ca="1" si="488"/>
        <v>0</v>
      </c>
      <c r="FT18" s="10">
        <f t="shared" ca="1" si="488"/>
        <v>0</v>
      </c>
      <c r="FU18" s="10">
        <f t="shared" ca="1" si="488"/>
        <v>0</v>
      </c>
      <c r="FV18" s="10">
        <f t="shared" ca="1" si="488"/>
        <v>0</v>
      </c>
      <c r="FW18" s="10">
        <f t="shared" ca="1" si="488"/>
        <v>0</v>
      </c>
      <c r="FX18" s="10">
        <f t="shared" ca="1" si="488"/>
        <v>0</v>
      </c>
      <c r="FY18" s="10">
        <f t="shared" ca="1" si="488"/>
        <v>0</v>
      </c>
      <c r="FZ18" s="10">
        <f t="shared" ca="1" si="488"/>
        <v>0</v>
      </c>
      <c r="GA18" s="10">
        <f t="shared" ca="1" si="488"/>
        <v>0</v>
      </c>
      <c r="GB18" s="10">
        <f t="shared" ca="1" si="488"/>
        <v>0</v>
      </c>
      <c r="GC18" s="10">
        <f t="shared" ca="1" si="488"/>
        <v>0</v>
      </c>
      <c r="GD18" s="10">
        <f t="shared" ca="1" si="488"/>
        <v>0</v>
      </c>
      <c r="GE18" s="10">
        <f t="shared" ca="1" si="488"/>
        <v>0</v>
      </c>
      <c r="GF18" s="10">
        <f t="shared" ca="1" si="488"/>
        <v>0</v>
      </c>
      <c r="GG18" s="10">
        <f t="shared" ca="1" si="488"/>
        <v>0</v>
      </c>
      <c r="GH18" s="10">
        <f t="shared" ca="1" si="488"/>
        <v>0</v>
      </c>
      <c r="GI18" s="10">
        <f t="shared" ca="1" si="488"/>
        <v>0</v>
      </c>
      <c r="GJ18" s="10">
        <f t="shared" ca="1" si="488"/>
        <v>0</v>
      </c>
      <c r="GK18" s="10">
        <f t="shared" ca="1" si="488"/>
        <v>0</v>
      </c>
      <c r="GL18" s="10">
        <f t="shared" ca="1" si="488"/>
        <v>0</v>
      </c>
      <c r="GM18" s="10">
        <f t="shared" ca="1" si="488"/>
        <v>0</v>
      </c>
      <c r="GN18" s="10">
        <f t="shared" ca="1" si="488"/>
        <v>0</v>
      </c>
      <c r="GO18" s="10">
        <f t="shared" ca="1" si="488"/>
        <v>0</v>
      </c>
      <c r="GP18" s="10">
        <f t="shared" ca="1" si="488"/>
        <v>0</v>
      </c>
      <c r="GQ18" s="10">
        <f t="shared" ref="GQ18:GZ18" ca="1" si="489">$B18*GQ29</f>
        <v>0</v>
      </c>
      <c r="GR18" s="10">
        <f t="shared" ca="1" si="489"/>
        <v>0</v>
      </c>
      <c r="GS18" s="10">
        <f t="shared" ca="1" si="489"/>
        <v>0</v>
      </c>
      <c r="GT18" s="10">
        <f t="shared" ca="1" si="489"/>
        <v>0</v>
      </c>
      <c r="GU18" s="10">
        <f t="shared" ca="1" si="489"/>
        <v>0</v>
      </c>
      <c r="GV18" s="10">
        <f t="shared" ca="1" si="489"/>
        <v>0</v>
      </c>
      <c r="GW18" s="10">
        <f t="shared" ca="1" si="489"/>
        <v>0</v>
      </c>
      <c r="GX18" s="10">
        <f t="shared" ca="1" si="489"/>
        <v>0</v>
      </c>
      <c r="GY18" s="10">
        <f t="shared" ca="1" si="489"/>
        <v>0</v>
      </c>
      <c r="GZ18" s="10">
        <f t="shared" ca="1" si="489"/>
        <v>0</v>
      </c>
    </row>
    <row r="19" spans="1:208" x14ac:dyDescent="0.2">
      <c r="A19" s="5" t="s">
        <v>30</v>
      </c>
      <c r="B19" s="6">
        <f>B10*B14*B16</f>
        <v>75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</row>
    <row r="20" spans="1:208" x14ac:dyDescent="0.2">
      <c r="A20" s="5" t="s">
        <v>27</v>
      </c>
      <c r="B20" s="13">
        <v>0.06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</row>
    <row r="21" spans="1:208" x14ac:dyDescent="0.2">
      <c r="A21" s="5" t="s">
        <v>26</v>
      </c>
      <c r="B21" s="11">
        <f>NPER(B20/12,B19,-B8*(1-B9))</f>
        <v>21.124739598583997</v>
      </c>
      <c r="C21" s="10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</row>
    <row r="22" spans="1:208" x14ac:dyDescent="0.2">
      <c r="A22" s="5" t="s">
        <v>202</v>
      </c>
      <c r="B22" s="11">
        <v>60</v>
      </c>
      <c r="C22" s="10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</row>
    <row r="23" spans="1:208" x14ac:dyDescent="0.2">
      <c r="A23" s="5" t="s">
        <v>37</v>
      </c>
      <c r="B23" s="11"/>
      <c r="C23" s="10">
        <f t="array" aca="1" ref="C23" ca="1">SUM(IF($S$1:$GZ$1=C$1,$S23:$GZ23,0))</f>
        <v>4500</v>
      </c>
      <c r="D23" s="10">
        <f t="array" aca="1" ref="D23" ca="1">SUM(IF($S$1:$GZ$1=D$1,$S23:$GZ23,0))</f>
        <v>15250</v>
      </c>
      <c r="E23" s="10">
        <f t="array" aca="1" ref="E23" ca="1">SUM(IF($S$1:$GZ$1=E$1,$S23:$GZ23,0))</f>
        <v>68250</v>
      </c>
      <c r="F23" s="10">
        <f t="array" aca="1" ref="F23" ca="1">SUM(IF($S$1:$GZ$1=F$1,$S23:$GZ23,0))</f>
        <v>297875</v>
      </c>
      <c r="G23" s="10">
        <f t="array" aca="1" ref="G23" ca="1">SUM(IF($S$1:$GZ$1=G$1,$S23:$GZ23,0))</f>
        <v>546375</v>
      </c>
      <c r="H23" s="10">
        <f t="array" aca="1" ref="H23" ca="1">SUM(IF($S$1:$GZ$1=H$1,$S23:$GZ23,0))</f>
        <v>556375</v>
      </c>
      <c r="I23" s="10">
        <f t="array" aca="1" ref="I23" ca="1">SUM(IF($S$1:$GZ$1=I$1,$S23:$GZ23,0))</f>
        <v>228250</v>
      </c>
      <c r="J23" s="10">
        <f t="array" aca="1" ref="J23" ca="1">SUM(IF($S$1:$GZ$1=J$1,$S23:$GZ23,0))</f>
        <v>15625</v>
      </c>
      <c r="K23" s="10">
        <f t="array" aca="1" ref="K23" ca="1">SUM(IF($S$1:$GZ$1=K$1,$S23:$GZ23,0))</f>
        <v>0</v>
      </c>
      <c r="L23" s="10">
        <f t="array" aca="1" ref="L23" ca="1">SUM(IF($S$1:$GZ$1=L$1,$S23:$GZ23,0))</f>
        <v>0</v>
      </c>
      <c r="M23" s="10">
        <f t="array" aca="1" ref="M23" ca="1">SUM(IF($S$1:$GZ$1=M$1,$S23:$GZ23,0))</f>
        <v>0</v>
      </c>
      <c r="N23" s="10">
        <f t="array" aca="1" ref="N23" ca="1">SUM(IF($S$1:$GZ$1=N$1,$S23:$GZ23,0))</f>
        <v>0</v>
      </c>
      <c r="O23" s="10">
        <f t="array" aca="1" ref="O23" ca="1">SUM(IF($S$1:$GZ$1=O$1,$S23:$GZ23,0))</f>
        <v>0</v>
      </c>
      <c r="P23" s="10">
        <f t="array" aca="1" ref="P23" ca="1">SUM(IF($S$1:$GZ$1=P$1,$S23:$GZ23,0))</f>
        <v>0</v>
      </c>
      <c r="Q23" s="10">
        <f t="array" aca="1" ref="Q23" ca="1">SUM(IF($S$1:$GZ$1=Q$1,$S23:$GZ23,0))</f>
        <v>0</v>
      </c>
      <c r="R23" s="10">
        <f t="array" aca="1" ref="R23" ca="1">SUM(IF($S$1:$GZ$1=R$1,$S23:$GZ23,0))</f>
        <v>0</v>
      </c>
      <c r="S23" s="10">
        <f ca="1">S10-S16</f>
        <v>0</v>
      </c>
      <c r="T23" s="10">
        <f t="shared" ref="T23:BZ23" ca="1" si="490">T10-T16</f>
        <v>125</v>
      </c>
      <c r="U23" s="10">
        <f t="shared" ca="1" si="490"/>
        <v>125</v>
      </c>
      <c r="V23" s="10">
        <f t="shared" ca="1" si="490"/>
        <v>250</v>
      </c>
      <c r="W23" s="10">
        <f t="shared" ca="1" si="490"/>
        <v>250</v>
      </c>
      <c r="X23" s="10">
        <f t="shared" ca="1" si="490"/>
        <v>375</v>
      </c>
      <c r="Y23" s="10">
        <f t="shared" ca="1" si="490"/>
        <v>375</v>
      </c>
      <c r="Z23" s="10">
        <f t="shared" ca="1" si="490"/>
        <v>500</v>
      </c>
      <c r="AA23" s="10">
        <f t="shared" ca="1" si="490"/>
        <v>500</v>
      </c>
      <c r="AB23" s="10">
        <f t="shared" ca="1" si="490"/>
        <v>625</v>
      </c>
      <c r="AC23" s="10">
        <f t="shared" ca="1" si="490"/>
        <v>625</v>
      </c>
      <c r="AD23" s="10">
        <f t="shared" ca="1" si="490"/>
        <v>750</v>
      </c>
      <c r="AE23" s="10">
        <f t="shared" ca="1" si="490"/>
        <v>750</v>
      </c>
      <c r="AF23" s="10">
        <f t="shared" ca="1" si="490"/>
        <v>875</v>
      </c>
      <c r="AG23" s="10">
        <f t="shared" ca="1" si="490"/>
        <v>875</v>
      </c>
      <c r="AH23" s="10">
        <f t="shared" ca="1" si="490"/>
        <v>1000</v>
      </c>
      <c r="AI23" s="10">
        <f t="shared" ca="1" si="490"/>
        <v>1000</v>
      </c>
      <c r="AJ23" s="10">
        <f t="shared" ca="1" si="490"/>
        <v>1125</v>
      </c>
      <c r="AK23" s="10">
        <f t="shared" ca="1" si="490"/>
        <v>1125</v>
      </c>
      <c r="AL23" s="10">
        <f t="shared" ca="1" si="490"/>
        <v>1375</v>
      </c>
      <c r="AM23" s="10">
        <f t="shared" ca="1" si="490"/>
        <v>1375</v>
      </c>
      <c r="AN23" s="10">
        <f t="shared" ca="1" si="490"/>
        <v>1750</v>
      </c>
      <c r="AO23" s="10">
        <f t="shared" ca="1" si="490"/>
        <v>1750</v>
      </c>
      <c r="AP23" s="10">
        <f t="shared" ca="1" si="490"/>
        <v>2250</v>
      </c>
      <c r="AQ23" s="10">
        <f t="shared" ca="1" si="490"/>
        <v>2375</v>
      </c>
      <c r="AR23" s="10">
        <f t="shared" ca="1" si="490"/>
        <v>2875</v>
      </c>
      <c r="AS23" s="10">
        <f t="shared" ca="1" si="490"/>
        <v>3125</v>
      </c>
      <c r="AT23" s="10">
        <f t="shared" ca="1" si="490"/>
        <v>3750</v>
      </c>
      <c r="AU23" s="10">
        <f t="shared" ca="1" si="490"/>
        <v>4125</v>
      </c>
      <c r="AV23" s="10">
        <f t="shared" ca="1" si="490"/>
        <v>4875</v>
      </c>
      <c r="AW23" s="10">
        <f t="shared" ca="1" si="490"/>
        <v>5375</v>
      </c>
      <c r="AX23" s="10">
        <f t="shared" ca="1" si="490"/>
        <v>6125</v>
      </c>
      <c r="AY23" s="10">
        <f t="shared" ca="1" si="490"/>
        <v>7250</v>
      </c>
      <c r="AZ23" s="10">
        <f t="shared" ca="1" si="490"/>
        <v>8000</v>
      </c>
      <c r="BA23" s="10">
        <f t="shared" ca="1" si="490"/>
        <v>9500</v>
      </c>
      <c r="BB23" s="10">
        <f t="shared" ca="1" si="490"/>
        <v>10875</v>
      </c>
      <c r="BC23" s="10">
        <f t="shared" ca="1" si="490"/>
        <v>12750</v>
      </c>
      <c r="BD23" s="10">
        <f t="shared" ca="1" si="490"/>
        <v>14750</v>
      </c>
      <c r="BE23" s="10">
        <f t="shared" ca="1" si="490"/>
        <v>17125</v>
      </c>
      <c r="BF23" s="10">
        <f t="shared" ca="1" si="490"/>
        <v>19625</v>
      </c>
      <c r="BG23" s="10">
        <f t="shared" ca="1" si="490"/>
        <v>21875</v>
      </c>
      <c r="BH23" s="10">
        <f t="shared" ca="1" si="490"/>
        <v>24375</v>
      </c>
      <c r="BI23" s="10">
        <f t="shared" ca="1" si="490"/>
        <v>26500</v>
      </c>
      <c r="BJ23" s="10">
        <f t="shared" ca="1" si="490"/>
        <v>28875</v>
      </c>
      <c r="BK23" s="10">
        <f t="shared" ca="1" si="490"/>
        <v>30375</v>
      </c>
      <c r="BL23" s="10">
        <f t="shared" ca="1" si="490"/>
        <v>32625</v>
      </c>
      <c r="BM23" s="10">
        <f t="shared" ca="1" si="490"/>
        <v>33750</v>
      </c>
      <c r="BN23" s="10">
        <f t="shared" ca="1" si="490"/>
        <v>35250</v>
      </c>
      <c r="BO23" s="10">
        <f t="shared" ca="1" si="490"/>
        <v>35875</v>
      </c>
      <c r="BP23" s="10">
        <f t="shared" ca="1" si="490"/>
        <v>37750</v>
      </c>
      <c r="BQ23" s="10">
        <f t="shared" ca="1" si="490"/>
        <v>38875</v>
      </c>
      <c r="BR23" s="10">
        <f t="shared" ca="1" si="490"/>
        <v>41250</v>
      </c>
      <c r="BS23" s="10">
        <f t="shared" ca="1" si="490"/>
        <v>43500</v>
      </c>
      <c r="BT23" s="10">
        <f t="shared" ca="1" si="490"/>
        <v>45250</v>
      </c>
      <c r="BU23" s="10">
        <f t="shared" ca="1" si="490"/>
        <v>47500</v>
      </c>
      <c r="BV23" s="10">
        <f t="shared" ca="1" si="490"/>
        <v>48875</v>
      </c>
      <c r="BW23" s="10">
        <f t="shared" ca="1" si="490"/>
        <v>50500</v>
      </c>
      <c r="BX23" s="10">
        <f t="shared" ca="1" si="490"/>
        <v>51500</v>
      </c>
      <c r="BY23" s="10">
        <f t="shared" ca="1" si="490"/>
        <v>52500</v>
      </c>
      <c r="BZ23" s="10">
        <f t="shared" ca="1" si="490"/>
        <v>53000</v>
      </c>
      <c r="CA23" s="10">
        <f t="shared" ref="CA23:CI23" ca="1" si="491">CA10-CA16</f>
        <v>53500</v>
      </c>
      <c r="CB23" s="10">
        <f t="shared" ca="1" si="491"/>
        <v>52875</v>
      </c>
      <c r="CC23" s="10">
        <f t="shared" ca="1" si="491"/>
        <v>52250</v>
      </c>
      <c r="CD23" s="10">
        <f t="shared" ca="1" si="491"/>
        <v>50500</v>
      </c>
      <c r="CE23" s="10">
        <f t="shared" ca="1" si="491"/>
        <v>48625</v>
      </c>
      <c r="CF23" s="10">
        <f t="shared" ca="1" si="491"/>
        <v>47250</v>
      </c>
      <c r="CG23" s="10">
        <f t="shared" ca="1" si="491"/>
        <v>45250</v>
      </c>
      <c r="CH23" s="10">
        <f t="shared" ca="1" si="491"/>
        <v>44125</v>
      </c>
      <c r="CI23" s="10">
        <f t="shared" ca="1" si="491"/>
        <v>42625</v>
      </c>
      <c r="CJ23" s="10">
        <f t="shared" ref="CJ23:EO23" ca="1" si="492">CJ10-CJ16</f>
        <v>41750</v>
      </c>
      <c r="CK23" s="10">
        <f t="shared" ca="1" si="492"/>
        <v>39625</v>
      </c>
      <c r="CL23" s="10">
        <f t="shared" ca="1" si="492"/>
        <v>38000</v>
      </c>
      <c r="CM23" s="10">
        <f t="shared" ca="1" si="492"/>
        <v>35125</v>
      </c>
      <c r="CN23" s="10">
        <f t="shared" ca="1" si="492"/>
        <v>32250</v>
      </c>
      <c r="CO23" s="10">
        <f t="shared" ca="1" si="492"/>
        <v>29250</v>
      </c>
      <c r="CP23" s="10">
        <f t="shared" ca="1" si="492"/>
        <v>26250</v>
      </c>
      <c r="CQ23" s="10">
        <f t="shared" ca="1" si="492"/>
        <v>23250</v>
      </c>
      <c r="CR23" s="10">
        <f t="shared" ca="1" si="492"/>
        <v>20250</v>
      </c>
      <c r="CS23" s="10">
        <f t="shared" ca="1" si="492"/>
        <v>17250</v>
      </c>
      <c r="CT23" s="10">
        <f t="shared" ca="1" si="492"/>
        <v>14250</v>
      </c>
      <c r="CU23" s="10">
        <f t="shared" ca="1" si="492"/>
        <v>11250</v>
      </c>
      <c r="CV23" s="10">
        <f t="shared" ca="1" si="492"/>
        <v>8250</v>
      </c>
      <c r="CW23" s="10">
        <f t="shared" ca="1" si="492"/>
        <v>6375</v>
      </c>
      <c r="CX23" s="10">
        <f t="shared" ca="1" si="492"/>
        <v>4500</v>
      </c>
      <c r="CY23" s="10">
        <f t="shared" ca="1" si="492"/>
        <v>3750</v>
      </c>
      <c r="CZ23" s="10">
        <f t="shared" ca="1" si="492"/>
        <v>3125</v>
      </c>
      <c r="DA23" s="10">
        <f t="shared" ca="1" si="492"/>
        <v>2500</v>
      </c>
      <c r="DB23" s="10">
        <f t="shared" ca="1" si="492"/>
        <v>2000</v>
      </c>
      <c r="DC23" s="10">
        <f t="shared" ca="1" si="492"/>
        <v>1500</v>
      </c>
      <c r="DD23" s="10">
        <f t="shared" ca="1" si="492"/>
        <v>1125</v>
      </c>
      <c r="DE23" s="10">
        <f t="shared" ca="1" si="492"/>
        <v>750</v>
      </c>
      <c r="DF23" s="10">
        <f t="shared" ca="1" si="492"/>
        <v>500</v>
      </c>
      <c r="DG23" s="10">
        <f t="shared" ca="1" si="492"/>
        <v>250</v>
      </c>
      <c r="DH23" s="10">
        <f t="shared" ca="1" si="492"/>
        <v>125</v>
      </c>
      <c r="DI23" s="10">
        <f t="shared" ca="1" si="492"/>
        <v>0</v>
      </c>
      <c r="DJ23" s="10">
        <f t="shared" ca="1" si="492"/>
        <v>0</v>
      </c>
      <c r="DK23" s="10">
        <f t="shared" ca="1" si="492"/>
        <v>0</v>
      </c>
      <c r="DL23" s="10">
        <f t="shared" ca="1" si="492"/>
        <v>0</v>
      </c>
      <c r="DM23" s="10">
        <f t="shared" ca="1" si="492"/>
        <v>0</v>
      </c>
      <c r="DN23" s="10">
        <f t="shared" ca="1" si="492"/>
        <v>0</v>
      </c>
      <c r="DO23" s="10">
        <f t="shared" ca="1" si="492"/>
        <v>0</v>
      </c>
      <c r="DP23" s="10">
        <f t="shared" ca="1" si="492"/>
        <v>0</v>
      </c>
      <c r="DQ23" s="10">
        <f t="shared" ca="1" si="492"/>
        <v>0</v>
      </c>
      <c r="DR23" s="10">
        <f t="shared" ca="1" si="492"/>
        <v>0</v>
      </c>
      <c r="DS23" s="10">
        <f t="shared" ca="1" si="492"/>
        <v>0</v>
      </c>
      <c r="DT23" s="10">
        <f t="shared" ca="1" si="492"/>
        <v>0</v>
      </c>
      <c r="DU23" s="10">
        <f t="shared" ca="1" si="492"/>
        <v>0</v>
      </c>
      <c r="DV23" s="10">
        <f t="shared" ca="1" si="492"/>
        <v>0</v>
      </c>
      <c r="DW23" s="10">
        <f t="shared" ca="1" si="492"/>
        <v>0</v>
      </c>
      <c r="DX23" s="10">
        <f t="shared" ca="1" si="492"/>
        <v>0</v>
      </c>
      <c r="DY23" s="10">
        <f t="shared" ca="1" si="492"/>
        <v>0</v>
      </c>
      <c r="DZ23" s="10">
        <f t="shared" ca="1" si="492"/>
        <v>0</v>
      </c>
      <c r="EA23" s="10">
        <f t="shared" ca="1" si="492"/>
        <v>0</v>
      </c>
      <c r="EB23" s="10">
        <f t="shared" ca="1" si="492"/>
        <v>0</v>
      </c>
      <c r="EC23" s="10">
        <f t="shared" ca="1" si="492"/>
        <v>0</v>
      </c>
      <c r="ED23" s="10">
        <f t="shared" ca="1" si="492"/>
        <v>0</v>
      </c>
      <c r="EE23" s="10">
        <f t="shared" ca="1" si="492"/>
        <v>0</v>
      </c>
      <c r="EF23" s="10">
        <f t="shared" ca="1" si="492"/>
        <v>0</v>
      </c>
      <c r="EG23" s="10">
        <f t="shared" ca="1" si="492"/>
        <v>0</v>
      </c>
      <c r="EH23" s="10">
        <f t="shared" ca="1" si="492"/>
        <v>0</v>
      </c>
      <c r="EI23" s="10">
        <f t="shared" ca="1" si="492"/>
        <v>0</v>
      </c>
      <c r="EJ23" s="10">
        <f t="shared" ca="1" si="492"/>
        <v>0</v>
      </c>
      <c r="EK23" s="10">
        <f t="shared" ca="1" si="492"/>
        <v>0</v>
      </c>
      <c r="EL23" s="10">
        <f t="shared" ca="1" si="492"/>
        <v>0</v>
      </c>
      <c r="EM23" s="10">
        <f t="shared" ca="1" si="492"/>
        <v>0</v>
      </c>
      <c r="EN23" s="10">
        <f t="shared" ca="1" si="492"/>
        <v>0</v>
      </c>
      <c r="EO23" s="10">
        <f t="shared" ca="1" si="492"/>
        <v>0</v>
      </c>
      <c r="EP23" s="10">
        <f t="shared" ref="EP23:GP23" ca="1" si="493">EP10-EP16</f>
        <v>0</v>
      </c>
      <c r="EQ23" s="10">
        <f t="shared" ca="1" si="493"/>
        <v>0</v>
      </c>
      <c r="ER23" s="10">
        <f t="shared" ca="1" si="493"/>
        <v>0</v>
      </c>
      <c r="ES23" s="10">
        <f t="shared" ca="1" si="493"/>
        <v>0</v>
      </c>
      <c r="ET23" s="10">
        <f t="shared" ca="1" si="493"/>
        <v>0</v>
      </c>
      <c r="EU23" s="10">
        <f t="shared" ca="1" si="493"/>
        <v>0</v>
      </c>
      <c r="EV23" s="10">
        <f t="shared" ca="1" si="493"/>
        <v>0</v>
      </c>
      <c r="EW23" s="10">
        <f t="shared" ca="1" si="493"/>
        <v>0</v>
      </c>
      <c r="EX23" s="10">
        <f t="shared" ca="1" si="493"/>
        <v>0</v>
      </c>
      <c r="EY23" s="10">
        <f t="shared" ca="1" si="493"/>
        <v>0</v>
      </c>
      <c r="EZ23" s="10">
        <f t="shared" ca="1" si="493"/>
        <v>0</v>
      </c>
      <c r="FA23" s="10">
        <f t="shared" ca="1" si="493"/>
        <v>0</v>
      </c>
      <c r="FB23" s="10">
        <f t="shared" ca="1" si="493"/>
        <v>0</v>
      </c>
      <c r="FC23" s="10">
        <f t="shared" ca="1" si="493"/>
        <v>0</v>
      </c>
      <c r="FD23" s="10">
        <f t="shared" ca="1" si="493"/>
        <v>0</v>
      </c>
      <c r="FE23" s="10">
        <f t="shared" ca="1" si="493"/>
        <v>0</v>
      </c>
      <c r="FF23" s="10">
        <f t="shared" ca="1" si="493"/>
        <v>0</v>
      </c>
      <c r="FG23" s="10">
        <f t="shared" ca="1" si="493"/>
        <v>0</v>
      </c>
      <c r="FH23" s="10">
        <f t="shared" ca="1" si="493"/>
        <v>0</v>
      </c>
      <c r="FI23" s="10">
        <f t="shared" ca="1" si="493"/>
        <v>0</v>
      </c>
      <c r="FJ23" s="10">
        <f t="shared" ca="1" si="493"/>
        <v>0</v>
      </c>
      <c r="FK23" s="10">
        <f t="shared" ca="1" si="493"/>
        <v>0</v>
      </c>
      <c r="FL23" s="10">
        <f t="shared" ca="1" si="493"/>
        <v>0</v>
      </c>
      <c r="FM23" s="10">
        <f t="shared" ca="1" si="493"/>
        <v>0</v>
      </c>
      <c r="FN23" s="10">
        <f t="shared" ca="1" si="493"/>
        <v>0</v>
      </c>
      <c r="FO23" s="10">
        <f t="shared" ca="1" si="493"/>
        <v>0</v>
      </c>
      <c r="FP23" s="10">
        <f t="shared" ca="1" si="493"/>
        <v>0</v>
      </c>
      <c r="FQ23" s="10">
        <f t="shared" ca="1" si="493"/>
        <v>0</v>
      </c>
      <c r="FR23" s="10">
        <f t="shared" ca="1" si="493"/>
        <v>0</v>
      </c>
      <c r="FS23" s="10">
        <f t="shared" ca="1" si="493"/>
        <v>0</v>
      </c>
      <c r="FT23" s="10">
        <f t="shared" ca="1" si="493"/>
        <v>0</v>
      </c>
      <c r="FU23" s="10">
        <f t="shared" ca="1" si="493"/>
        <v>0</v>
      </c>
      <c r="FV23" s="10">
        <f t="shared" ca="1" si="493"/>
        <v>0</v>
      </c>
      <c r="FW23" s="10">
        <f t="shared" ca="1" si="493"/>
        <v>0</v>
      </c>
      <c r="FX23" s="10">
        <f t="shared" ca="1" si="493"/>
        <v>0</v>
      </c>
      <c r="FY23" s="10">
        <f t="shared" ca="1" si="493"/>
        <v>0</v>
      </c>
      <c r="FZ23" s="10">
        <f t="shared" ca="1" si="493"/>
        <v>0</v>
      </c>
      <c r="GA23" s="10">
        <f t="shared" ca="1" si="493"/>
        <v>0</v>
      </c>
      <c r="GB23" s="10">
        <f t="shared" ca="1" si="493"/>
        <v>0</v>
      </c>
      <c r="GC23" s="10">
        <f t="shared" ca="1" si="493"/>
        <v>0</v>
      </c>
      <c r="GD23" s="10">
        <f t="shared" ca="1" si="493"/>
        <v>0</v>
      </c>
      <c r="GE23" s="10">
        <f t="shared" ca="1" si="493"/>
        <v>0</v>
      </c>
      <c r="GF23" s="10">
        <f t="shared" ca="1" si="493"/>
        <v>0</v>
      </c>
      <c r="GG23" s="10">
        <f t="shared" ca="1" si="493"/>
        <v>0</v>
      </c>
      <c r="GH23" s="10">
        <f t="shared" ca="1" si="493"/>
        <v>0</v>
      </c>
      <c r="GI23" s="10">
        <f t="shared" ca="1" si="493"/>
        <v>0</v>
      </c>
      <c r="GJ23" s="10">
        <f t="shared" ca="1" si="493"/>
        <v>0</v>
      </c>
      <c r="GK23" s="10">
        <f t="shared" ca="1" si="493"/>
        <v>0</v>
      </c>
      <c r="GL23" s="10">
        <f t="shared" ca="1" si="493"/>
        <v>0</v>
      </c>
      <c r="GM23" s="10">
        <f t="shared" ca="1" si="493"/>
        <v>0</v>
      </c>
      <c r="GN23" s="10">
        <f t="shared" ca="1" si="493"/>
        <v>0</v>
      </c>
      <c r="GO23" s="10">
        <f t="shared" ca="1" si="493"/>
        <v>0</v>
      </c>
      <c r="GP23" s="10">
        <f t="shared" ca="1" si="493"/>
        <v>0</v>
      </c>
      <c r="GQ23" s="10">
        <f t="shared" ref="GQ23:GZ23" ca="1" si="494">GQ10-GQ16</f>
        <v>0</v>
      </c>
      <c r="GR23" s="10">
        <f t="shared" ca="1" si="494"/>
        <v>0</v>
      </c>
      <c r="GS23" s="10">
        <f t="shared" ca="1" si="494"/>
        <v>0</v>
      </c>
      <c r="GT23" s="10">
        <f t="shared" ca="1" si="494"/>
        <v>0</v>
      </c>
      <c r="GU23" s="10">
        <f t="shared" ca="1" si="494"/>
        <v>0</v>
      </c>
      <c r="GV23" s="10">
        <f t="shared" ca="1" si="494"/>
        <v>0</v>
      </c>
      <c r="GW23" s="10">
        <f t="shared" ca="1" si="494"/>
        <v>0</v>
      </c>
      <c r="GX23" s="10">
        <f t="shared" ca="1" si="494"/>
        <v>0</v>
      </c>
      <c r="GY23" s="10">
        <f t="shared" ca="1" si="494"/>
        <v>0</v>
      </c>
      <c r="GZ23" s="10">
        <f t="shared" ca="1" si="494"/>
        <v>0</v>
      </c>
    </row>
    <row r="24" spans="1:208" x14ac:dyDescent="0.2">
      <c r="A24" s="5" t="s">
        <v>206</v>
      </c>
      <c r="C24" s="10">
        <f t="array" ref="C24">SUM(IF($S$1:$GZ$1=C$1,$S24:$GZ24,0))</f>
        <v>6</v>
      </c>
      <c r="D24" s="10">
        <f t="array" ref="D24">SUM(IF($S$1:$GZ$1=D$1,$S24:$GZ24,0))</f>
        <v>13</v>
      </c>
      <c r="E24" s="10">
        <f t="array" ref="E24">SUM(IF($S$1:$GZ$1=E$1,$S24:$GZ24,0))</f>
        <v>75</v>
      </c>
      <c r="F24" s="10">
        <f t="array" ref="F24">SUM(IF($S$1:$GZ$1=F$1,$S24:$GZ24,0))</f>
        <v>216</v>
      </c>
      <c r="G24" s="10">
        <f t="array" ref="G24">SUM(IF($S$1:$GZ$1=G$1,$S24:$GZ24,0))</f>
        <v>260</v>
      </c>
      <c r="H24" s="10">
        <f t="array" ref="H24">SUM(IF($S$1:$GZ$1=H$1,$S24:$GZ24,0))</f>
        <v>88</v>
      </c>
      <c r="I24" s="10">
        <f t="array" ref="I24">SUM(IF($S$1:$GZ$1=I$1,$S24:$GZ24,0))</f>
        <v>2</v>
      </c>
      <c r="J24" s="10">
        <f t="array" ref="J24">SUM(IF($S$1:$GZ$1=J$1,$S24:$GZ24,0))</f>
        <v>0</v>
      </c>
      <c r="K24" s="10">
        <f t="array" ref="K24">SUM(IF($S$1:$GZ$1=K$1,$S24:$GZ24,0))</f>
        <v>0</v>
      </c>
      <c r="L24" s="10">
        <f t="array" ref="L24">SUM(IF($S$1:$GZ$1=L$1,$S24:$GZ24,0))</f>
        <v>0</v>
      </c>
      <c r="M24" s="10">
        <f t="array" ref="M24">SUM(IF($S$1:$GZ$1=M$1,$S24:$GZ24,0))</f>
        <v>0</v>
      </c>
      <c r="N24" s="10">
        <f t="array" ref="N24">SUM(IF($S$1:$GZ$1=N$1,$S24:$GZ24,0))</f>
        <v>0</v>
      </c>
      <c r="O24" s="10">
        <f t="array" ref="O24">SUM(IF($S$1:$GZ$1=O$1,$S24:$GZ24,0))</f>
        <v>0</v>
      </c>
      <c r="P24" s="10">
        <f t="array" ref="P24">SUM(IF($S$1:$GZ$1=P$1,$S24:$GZ24,0))</f>
        <v>0</v>
      </c>
      <c r="Q24" s="10">
        <f t="array" ref="Q24">SUM(IF($S$1:$GZ$1=Q$1,$S24:$GZ24,0))</f>
        <v>0</v>
      </c>
      <c r="R24" s="10">
        <f t="array" ref="R24">SUM(IF($S$1:$GZ$1=R$1,$S24:$GZ24,0))</f>
        <v>0</v>
      </c>
      <c r="S24" s="606">
        <f t="array" ref="S24">SUM(IF('Bloc Timing and Returns'!$E$31:$E$10000=S$2,IF('Bloc Timing and Returns'!$B$31:$B$10000=$A7,1,0),0))</f>
        <v>0</v>
      </c>
      <c r="T24" s="606">
        <f t="array" ref="T24">SUM(IF('Bloc Timing and Returns'!$E$31:$E$10000=T$2,IF('Bloc Timing and Returns'!$B$31:$B$10000=$A7,1,0),0))</f>
        <v>1</v>
      </c>
      <c r="U24" s="606">
        <f t="array" ref="U24">SUM(IF('Bloc Timing and Returns'!$E$31:$E$10000=U$2,IF('Bloc Timing and Returns'!$B$31:$B$10000=$A7,1,0),0))</f>
        <v>0</v>
      </c>
      <c r="V24" s="606">
        <f t="array" ref="V24">SUM(IF('Bloc Timing and Returns'!$E$31:$E$10000=V$2,IF('Bloc Timing and Returns'!$B$31:$B$10000=$A7,1,0),0))</f>
        <v>1</v>
      </c>
      <c r="W24" s="606">
        <f t="array" ref="W24">SUM(IF('Bloc Timing and Returns'!$E$31:$E$10000=W$2,IF('Bloc Timing and Returns'!$B$31:$B$10000=$A7,1,0),0))</f>
        <v>0</v>
      </c>
      <c r="X24" s="606">
        <f t="array" ref="X24">SUM(IF('Bloc Timing and Returns'!$E$31:$E$10000=X$2,IF('Bloc Timing and Returns'!$B$31:$B$10000=$A7,1,0),0))</f>
        <v>1</v>
      </c>
      <c r="Y24" s="606">
        <f t="array" ref="Y24">SUM(IF('Bloc Timing and Returns'!$E$31:$E$10000=Y$2,IF('Bloc Timing and Returns'!$B$31:$B$10000=$A7,1,0),0))</f>
        <v>0</v>
      </c>
      <c r="Z24" s="606">
        <f t="array" ref="Z24">SUM(IF('Bloc Timing and Returns'!$E$31:$E$10000=Z$2,IF('Bloc Timing and Returns'!$B$31:$B$10000=$A7,1,0),0))</f>
        <v>1</v>
      </c>
      <c r="AA24" s="606">
        <f t="array" ref="AA24">SUM(IF('Bloc Timing and Returns'!$E$31:$E$10000=AA$2,IF('Bloc Timing and Returns'!$B$31:$B$10000=$A7,1,0),0))</f>
        <v>0</v>
      </c>
      <c r="AB24" s="606">
        <f t="array" ref="AB24">SUM(IF('Bloc Timing and Returns'!$E$31:$E$10000=AB$2,IF('Bloc Timing and Returns'!$B$31:$B$10000=$A7,1,0),0))</f>
        <v>1</v>
      </c>
      <c r="AC24" s="606">
        <f t="array" ref="AC24">SUM(IF('Bloc Timing and Returns'!$E$31:$E$10000=AC$2,IF('Bloc Timing and Returns'!$B$31:$B$10000=$A7,1,0),0))</f>
        <v>0</v>
      </c>
      <c r="AD24" s="606">
        <f t="array" ref="AD24">SUM(IF('Bloc Timing and Returns'!$E$31:$E$10000=AD$2,IF('Bloc Timing and Returns'!$B$31:$B$10000=$A7,1,0),0))</f>
        <v>1</v>
      </c>
      <c r="AE24" s="606">
        <f t="array" ref="AE24">SUM(IF('Bloc Timing and Returns'!$E$31:$E$10000=AE$2,IF('Bloc Timing and Returns'!$B$31:$B$10000=$A7,1,0),0))</f>
        <v>0</v>
      </c>
      <c r="AF24" s="606">
        <f t="array" ref="AF24">SUM(IF('Bloc Timing and Returns'!$E$31:$E$10000=AF$2,IF('Bloc Timing and Returns'!$B$31:$B$10000=$A7,1,0),0))</f>
        <v>1</v>
      </c>
      <c r="AG24" s="606">
        <f t="array" ref="AG24">SUM(IF('Bloc Timing and Returns'!$E$31:$E$10000=AG$2,IF('Bloc Timing and Returns'!$B$31:$B$10000=$A7,1,0),0))</f>
        <v>0</v>
      </c>
      <c r="AH24" s="606">
        <f t="array" ref="AH24">SUM(IF('Bloc Timing and Returns'!$E$31:$E$10000=AH$2,IF('Bloc Timing and Returns'!$B$31:$B$10000=$A7,1,0),0))</f>
        <v>1</v>
      </c>
      <c r="AI24" s="606">
        <f t="array" ref="AI24">SUM(IF('Bloc Timing and Returns'!$E$31:$E$10000=AI$2,IF('Bloc Timing and Returns'!$B$31:$B$10000=$A7,1,0),0))</f>
        <v>0</v>
      </c>
      <c r="AJ24" s="606">
        <f t="array" ref="AJ24">SUM(IF('Bloc Timing and Returns'!$E$31:$E$10000=AJ$2,IF('Bloc Timing and Returns'!$B$31:$B$10000=$A7,1,0),0))</f>
        <v>1</v>
      </c>
      <c r="AK24" s="606">
        <f t="array" ref="AK24">SUM(IF('Bloc Timing and Returns'!$E$31:$E$10000=AK$2,IF('Bloc Timing and Returns'!$B$31:$B$10000=$A7,1,0),0))</f>
        <v>0</v>
      </c>
      <c r="AL24" s="606">
        <f t="array" ref="AL24">SUM(IF('Bloc Timing and Returns'!$E$31:$E$10000=AL$2,IF('Bloc Timing and Returns'!$B$31:$B$10000=$A7,1,0),0))</f>
        <v>2</v>
      </c>
      <c r="AM24" s="606">
        <f t="array" ref="AM24">SUM(IF('Bloc Timing and Returns'!$E$31:$E$10000=AM$2,IF('Bloc Timing and Returns'!$B$31:$B$10000=$A7,1,0),0))</f>
        <v>0</v>
      </c>
      <c r="AN24" s="606">
        <f t="array" ref="AN24">SUM(IF('Bloc Timing and Returns'!$E$31:$E$10000=AN$2,IF('Bloc Timing and Returns'!$B$31:$B$10000=$A7,1,0),0))</f>
        <v>3</v>
      </c>
      <c r="AO24" s="606">
        <f t="array" ref="AO24">SUM(IF('Bloc Timing and Returns'!$E$31:$E$10000=AO$2,IF('Bloc Timing and Returns'!$B$31:$B$10000=$A7,1,0),0))</f>
        <v>1</v>
      </c>
      <c r="AP24" s="606">
        <f t="array" ref="AP24">SUM(IF('Bloc Timing and Returns'!$E$31:$E$10000=AP$2,IF('Bloc Timing and Returns'!$B$31:$B$10000=$A7,1,0),0))</f>
        <v>4</v>
      </c>
      <c r="AQ24" s="606">
        <f t="array" ref="AQ24">SUM(IF('Bloc Timing and Returns'!$E$31:$E$10000=AQ$2,IF('Bloc Timing and Returns'!$B$31:$B$10000=$A7,1,0),0))</f>
        <v>2</v>
      </c>
      <c r="AR24" s="606">
        <f t="array" ref="AR24">SUM(IF('Bloc Timing and Returns'!$E$31:$E$10000=AR$2,IF('Bloc Timing and Returns'!$B$31:$B$10000=$A7,1,0),0))</f>
        <v>4</v>
      </c>
      <c r="AS24" s="606">
        <f t="array" ref="AS24">SUM(IF('Bloc Timing and Returns'!$E$31:$E$10000=AS$2,IF('Bloc Timing and Returns'!$B$31:$B$10000=$A7,1,0),0))</f>
        <v>3</v>
      </c>
      <c r="AT24" s="606">
        <f t="array" ref="AT24">SUM(IF('Bloc Timing and Returns'!$E$31:$E$10000=AT$2,IF('Bloc Timing and Returns'!$B$31:$B$10000=$A7,1,0),0))</f>
        <v>5</v>
      </c>
      <c r="AU24" s="606">
        <f t="array" ref="AU24">SUM(IF('Bloc Timing and Returns'!$E$31:$E$10000=AU$2,IF('Bloc Timing and Returns'!$B$31:$B$10000=$A7,1,0),0))</f>
        <v>4</v>
      </c>
      <c r="AV24" s="606">
        <f t="array" ref="AV24">SUM(IF('Bloc Timing and Returns'!$E$31:$E$10000=AV$2,IF('Bloc Timing and Returns'!$B$31:$B$10000=$A7,1,0),0))</f>
        <v>6</v>
      </c>
      <c r="AW24" s="606">
        <f t="array" ref="AW24">SUM(IF('Bloc Timing and Returns'!$E$31:$E$10000=AW$2,IF('Bloc Timing and Returns'!$B$31:$B$10000=$A7,1,0),0))</f>
        <v>5</v>
      </c>
      <c r="AX24" s="606">
        <f t="array" ref="AX24">SUM(IF('Bloc Timing and Returns'!$E$31:$E$10000=AX$2,IF('Bloc Timing and Returns'!$B$31:$B$10000=$A7,1,0),0))</f>
        <v>6</v>
      </c>
      <c r="AY24" s="606">
        <f t="array" ref="AY24">SUM(IF('Bloc Timing and Returns'!$E$31:$E$10000=AY$2,IF('Bloc Timing and Returns'!$B$31:$B$10000=$A7,1,0),0))</f>
        <v>10</v>
      </c>
      <c r="AZ24" s="606">
        <f t="array" ref="AZ24">SUM(IF('Bloc Timing and Returns'!$E$31:$E$10000=AZ$2,IF('Bloc Timing and Returns'!$B$31:$B$10000=$A7,1,0),0))</f>
        <v>6</v>
      </c>
      <c r="BA24" s="606">
        <f t="array" ref="BA24">SUM(IF('Bloc Timing and Returns'!$E$31:$E$10000=BA$2,IF('Bloc Timing and Returns'!$B$31:$B$10000=$A7,1,0),0))</f>
        <v>13</v>
      </c>
      <c r="BB24" s="606">
        <f t="array" ref="BB24">SUM(IF('Bloc Timing and Returns'!$E$31:$E$10000=BB$2,IF('Bloc Timing and Returns'!$B$31:$B$10000=$A7,1,0),0))</f>
        <v>11</v>
      </c>
      <c r="BC24" s="606">
        <f t="array" ref="BC24">SUM(IF('Bloc Timing and Returns'!$E$31:$E$10000=BC$2,IF('Bloc Timing and Returns'!$B$31:$B$10000=$A7,1,0),0))</f>
        <v>16</v>
      </c>
      <c r="BD24" s="606">
        <f t="array" ref="BD24">SUM(IF('Bloc Timing and Returns'!$E$31:$E$10000=BD$2,IF('Bloc Timing and Returns'!$B$31:$B$10000=$A7,1,0),0))</f>
        <v>16</v>
      </c>
      <c r="BE24" s="606">
        <f t="array" ref="BE24">SUM(IF('Bloc Timing and Returns'!$E$31:$E$10000=BE$2,IF('Bloc Timing and Returns'!$B$31:$B$10000=$A7,1,0),0))</f>
        <v>20</v>
      </c>
      <c r="BF24" s="606">
        <f t="array" ref="BF24">SUM(IF('Bloc Timing and Returns'!$E$31:$E$10000=BF$2,IF('Bloc Timing and Returns'!$B$31:$B$10000=$A7,1,0),0))</f>
        <v>20</v>
      </c>
      <c r="BG24" s="606">
        <f t="array" ref="BG24">SUM(IF('Bloc Timing and Returns'!$E$31:$E$10000=BG$2,IF('Bloc Timing and Returns'!$B$31:$B$10000=$A7,1,0),0))</f>
        <v>20</v>
      </c>
      <c r="BH24" s="606">
        <f t="array" ref="BH24">SUM(IF('Bloc Timing and Returns'!$E$31:$E$10000=BH$2,IF('Bloc Timing and Returns'!$B$31:$B$10000=$A7,1,0),0))</f>
        <v>20</v>
      </c>
      <c r="BI24" s="606">
        <f t="array" ref="BI24">SUM(IF('Bloc Timing and Returns'!$E$31:$E$10000=BI$2,IF('Bloc Timing and Returns'!$B$31:$B$10000=$A7,1,0),0))</f>
        <v>20</v>
      </c>
      <c r="BJ24" s="606">
        <f t="array" ref="BJ24">SUM(IF('Bloc Timing and Returns'!$E$31:$E$10000=BJ$2,IF('Bloc Timing and Returns'!$B$31:$B$10000=$A7,1,0),0))</f>
        <v>20</v>
      </c>
      <c r="BK24" s="606">
        <f t="array" ref="BK24">SUM(IF('Bloc Timing and Returns'!$E$31:$E$10000=BK$2,IF('Bloc Timing and Returns'!$B$31:$B$10000=$A7,1,0),0))</f>
        <v>16</v>
      </c>
      <c r="BL24" s="606">
        <f t="array" ref="BL24">SUM(IF('Bloc Timing and Returns'!$E$31:$E$10000=BL$2,IF('Bloc Timing and Returns'!$B$31:$B$10000=$A7,1,0),0))</f>
        <v>20</v>
      </c>
      <c r="BM24" s="606">
        <f t="array" ref="BM24">SUM(IF('Bloc Timing and Returns'!$E$31:$E$10000=BM$2,IF('Bloc Timing and Returns'!$B$31:$B$10000=$A7,1,0),0))</f>
        <v>13</v>
      </c>
      <c r="BN24" s="606">
        <f t="array" ref="BN24">SUM(IF('Bloc Timing and Returns'!$E$31:$E$10000=BN$2,IF('Bloc Timing and Returns'!$B$31:$B$10000=$A7,1,0),0))</f>
        <v>15</v>
      </c>
      <c r="BO24" s="606">
        <f t="array" ref="BO24">SUM(IF('Bloc Timing and Returns'!$E$31:$E$10000=BO$2,IF('Bloc Timing and Returns'!$B$31:$B$10000=$A7,1,0),0))</f>
        <v>10</v>
      </c>
      <c r="BP24" s="606">
        <f t="array" ref="BP24">SUM(IF('Bloc Timing and Returns'!$E$31:$E$10000=BP$2,IF('Bloc Timing and Returns'!$B$31:$B$10000=$A7,1,0),0))</f>
        <v>19</v>
      </c>
      <c r="BQ24" s="606">
        <f t="array" ref="BQ24">SUM(IF('Bloc Timing and Returns'!$E$31:$E$10000=BQ$2,IF('Bloc Timing and Returns'!$B$31:$B$10000=$A7,1,0),0))</f>
        <v>15</v>
      </c>
      <c r="BR24" s="606">
        <f t="array" ref="BR24">SUM(IF('Bloc Timing and Returns'!$E$31:$E$10000=BR$2,IF('Bloc Timing and Returns'!$B$31:$B$10000=$A7,1,0),0))</f>
        <v>24</v>
      </c>
      <c r="BS24" s="606">
        <f t="array" ref="BS24">SUM(IF('Bloc Timing and Returns'!$E$31:$E$10000=BS$2,IF('Bloc Timing and Returns'!$B$31:$B$10000=$A7,1,0),0))</f>
        <v>24</v>
      </c>
      <c r="BT24" s="606">
        <f t="array" ref="BT24">SUM(IF('Bloc Timing and Returns'!$E$31:$E$10000=BT$2,IF('Bloc Timing and Returns'!$B$31:$B$10000=$A7,1,0),0))</f>
        <v>24</v>
      </c>
      <c r="BU24" s="606">
        <f t="array" ref="BU24">SUM(IF('Bloc Timing and Returns'!$E$31:$E$10000=BU$2,IF('Bloc Timing and Returns'!$B$31:$B$10000=$A7,1,0),0))</f>
        <v>24</v>
      </c>
      <c r="BV24" s="606">
        <f t="array" ref="BV24">SUM(IF('Bloc Timing and Returns'!$E$31:$E$10000=BV$2,IF('Bloc Timing and Returns'!$B$31:$B$10000=$A7,1,0),0))</f>
        <v>24</v>
      </c>
      <c r="BW24" s="606">
        <f t="array" ref="BW24">SUM(IF('Bloc Timing and Returns'!$E$31:$E$10000=BW$2,IF('Bloc Timing and Returns'!$B$31:$B$10000=$A7,1,0),0))</f>
        <v>24</v>
      </c>
      <c r="BX24" s="606">
        <f t="array" ref="BX24">SUM(IF('Bloc Timing and Returns'!$E$31:$E$10000=BX$2,IF('Bloc Timing and Returns'!$B$31:$B$10000=$A7,1,0),0))</f>
        <v>24</v>
      </c>
      <c r="BY24" s="606">
        <f t="array" ref="BY24">SUM(IF('Bloc Timing and Returns'!$E$31:$E$10000=BY$2,IF('Bloc Timing and Returns'!$B$31:$B$10000=$A7,1,0),0))</f>
        <v>24</v>
      </c>
      <c r="BZ24" s="606">
        <f t="array" ref="BZ24">SUM(IF('Bloc Timing and Returns'!$E$31:$E$10000=BZ$2,IF('Bloc Timing and Returns'!$B$31:$B$10000=$A7,1,0),0))</f>
        <v>24</v>
      </c>
      <c r="CA24" s="606">
        <f t="array" ref="CA24">SUM(IF('Bloc Timing and Returns'!$E$31:$E$10000=CA$2,IF('Bloc Timing and Returns'!$B$31:$B$10000=$A7,1,0),0))</f>
        <v>24</v>
      </c>
      <c r="CB24" s="606">
        <f t="array" ref="CB24">SUM(IF('Bloc Timing and Returns'!$E$31:$E$10000=CB$2,IF('Bloc Timing and Returns'!$B$31:$B$10000=$A7,1,0),0))</f>
        <v>15</v>
      </c>
      <c r="CC24" s="606">
        <f t="array" ref="CC24">SUM(IF('Bloc Timing and Returns'!$E$31:$E$10000=CC$2,IF('Bloc Timing and Returns'!$B$31:$B$10000=$A7,1,0),0))</f>
        <v>15</v>
      </c>
      <c r="CD24" s="606">
        <f t="array" ref="CD24">SUM(IF('Bloc Timing and Returns'!$E$31:$E$10000=CD$2,IF('Bloc Timing and Returns'!$B$31:$B$10000=$A7,1,0),0))</f>
        <v>6</v>
      </c>
      <c r="CE24" s="606">
        <f t="array" ref="CE24">SUM(IF('Bloc Timing and Returns'!$E$31:$E$10000=CE$2,IF('Bloc Timing and Returns'!$B$31:$B$10000=$A7,1,0),0))</f>
        <v>5</v>
      </c>
      <c r="CF24" s="606">
        <f t="array" ref="CF24">SUM(IF('Bloc Timing and Returns'!$E$31:$E$10000=CF$2,IF('Bloc Timing and Returns'!$B$31:$B$10000=$A7,1,0),0))</f>
        <v>5</v>
      </c>
      <c r="CG24" s="606">
        <f t="array" ref="CG24">SUM(IF('Bloc Timing and Returns'!$E$31:$E$10000=CG$2,IF('Bloc Timing and Returns'!$B$31:$B$10000=$A7,1,0),0))</f>
        <v>4</v>
      </c>
      <c r="CH24" s="606">
        <f t="array" ref="CH24">SUM(IF('Bloc Timing and Returns'!$E$31:$E$10000=CH$2,IF('Bloc Timing and Returns'!$B$31:$B$10000=$A7,1,0),0))</f>
        <v>4</v>
      </c>
      <c r="CI24" s="606">
        <f t="array" ref="CI24">SUM(IF('Bloc Timing and Returns'!$E$31:$E$10000=CI$2,IF('Bloc Timing and Returns'!$B$31:$B$10000=$A7,1,0),0))</f>
        <v>3</v>
      </c>
      <c r="CJ24" s="606">
        <f t="array" ref="CJ24">SUM(IF('Bloc Timing and Returns'!$E$31:$E$10000=CJ$2,IF('Bloc Timing and Returns'!$B$31:$B$10000=$A7,1,0),0))</f>
        <v>3</v>
      </c>
      <c r="CK24" s="606">
        <f t="array" ref="CK24">SUM(IF('Bloc Timing and Returns'!$E$31:$E$10000=CK$2,IF('Bloc Timing and Returns'!$B$31:$B$10000=$A7,1,0),0))</f>
        <v>2</v>
      </c>
      <c r="CL24" s="606">
        <f t="array" ref="CL24">SUM(IF('Bloc Timing and Returns'!$E$31:$E$10000=CL$2,IF('Bloc Timing and Returns'!$B$31:$B$10000=$A7,1,0),0))</f>
        <v>2</v>
      </c>
      <c r="CM24" s="606">
        <f t="array" ref="CM24">SUM(IF('Bloc Timing and Returns'!$E$31:$E$10000=CM$2,IF('Bloc Timing and Returns'!$B$31:$B$10000=$A7,1,0),0))</f>
        <v>1</v>
      </c>
      <c r="CN24" s="606">
        <f t="array" ref="CN24">SUM(IF('Bloc Timing and Returns'!$E$31:$E$10000=CN$2,IF('Bloc Timing and Returns'!$B$31:$B$10000=$A7,1,0),0))</f>
        <v>1</v>
      </c>
      <c r="CO24" s="606">
        <f t="array" ref="CO24">SUM(IF('Bloc Timing and Returns'!$E$31:$E$10000=CO$2,IF('Bloc Timing and Returns'!$B$31:$B$10000=$A7,1,0),0))</f>
        <v>0</v>
      </c>
      <c r="CP24" s="606">
        <f t="array" ref="CP24">SUM(IF('Bloc Timing and Returns'!$E$31:$E$10000=CP$2,IF('Bloc Timing and Returns'!$B$31:$B$10000=$A7,1,0),0))</f>
        <v>0</v>
      </c>
      <c r="CQ24" s="606">
        <f t="array" ref="CQ24">SUM(IF('Bloc Timing and Returns'!$E$31:$E$10000=CQ$2,IF('Bloc Timing and Returns'!$B$31:$B$10000=$A7,1,0),0))</f>
        <v>0</v>
      </c>
      <c r="CR24" s="606">
        <f t="array" ref="CR24">SUM(IF('Bloc Timing and Returns'!$E$31:$E$10000=CR$2,IF('Bloc Timing and Returns'!$B$31:$B$10000=$A7,1,0),0))</f>
        <v>0</v>
      </c>
      <c r="CS24" s="606">
        <f t="array" ref="CS24">SUM(IF('Bloc Timing and Returns'!$E$31:$E$10000=CS$2,IF('Bloc Timing and Returns'!$B$31:$B$10000=$A7,1,0),0))</f>
        <v>0</v>
      </c>
      <c r="CT24" s="606">
        <f t="array" ref="CT24">SUM(IF('Bloc Timing and Returns'!$E$31:$E$10000=CT$2,IF('Bloc Timing and Returns'!$B$31:$B$10000=$A7,1,0),0))</f>
        <v>0</v>
      </c>
      <c r="CU24" s="606">
        <f t="array" ref="CU24">SUM(IF('Bloc Timing and Returns'!$E$31:$E$10000=CU$2,IF('Bloc Timing and Returns'!$B$31:$B$10000=$A7,1,0),0))</f>
        <v>0</v>
      </c>
      <c r="CV24" s="606">
        <f t="array" ref="CV24">SUM(IF('Bloc Timing and Returns'!$E$31:$E$10000=CV$2,IF('Bloc Timing and Returns'!$B$31:$B$10000=$A7,1,0),0))</f>
        <v>0</v>
      </c>
      <c r="CW24" s="606">
        <f t="array" ref="CW24">SUM(IF('Bloc Timing and Returns'!$E$31:$E$10000=CW$2,IF('Bloc Timing and Returns'!$B$31:$B$10000=$A7,1,0),0))</f>
        <v>0</v>
      </c>
      <c r="CX24" s="606">
        <f t="array" ref="CX24">SUM(IF('Bloc Timing and Returns'!$E$31:$E$10000=CX$2,IF('Bloc Timing and Returns'!$B$31:$B$10000=$A7,1,0),0))</f>
        <v>0</v>
      </c>
      <c r="CY24" s="606">
        <f t="array" ref="CY24">SUM(IF('Bloc Timing and Returns'!$E$31:$E$10000=CY$2,IF('Bloc Timing and Returns'!$B$31:$B$10000=$A7,1,0),0))</f>
        <v>0</v>
      </c>
      <c r="CZ24" s="606">
        <f t="array" ref="CZ24">SUM(IF('Bloc Timing and Returns'!$E$31:$E$10000=CZ$2,IF('Bloc Timing and Returns'!$B$31:$B$10000=$A7,1,0),0))</f>
        <v>0</v>
      </c>
      <c r="DA24" s="606">
        <f t="array" ref="DA24">SUM(IF('Bloc Timing and Returns'!$E$31:$E$10000=DA$2,IF('Bloc Timing and Returns'!$B$31:$B$10000=$A7,1,0),0))</f>
        <v>0</v>
      </c>
      <c r="DB24" s="606">
        <f t="array" ref="DB24">SUM(IF('Bloc Timing and Returns'!$E$31:$E$10000=DB$2,IF('Bloc Timing and Returns'!$B$31:$B$10000=$A7,1,0),0))</f>
        <v>0</v>
      </c>
      <c r="DC24" s="606">
        <f t="array" ref="DC24">SUM(IF('Bloc Timing and Returns'!$E$31:$E$10000=DC$2,IF('Bloc Timing and Returns'!$B$31:$B$10000=$A7,1,0),0))</f>
        <v>0</v>
      </c>
      <c r="DD24" s="606">
        <f t="array" ref="DD24">SUM(IF('Bloc Timing and Returns'!$E$31:$E$10000=DD$2,IF('Bloc Timing and Returns'!$B$31:$B$10000=$A7,1,0),0))</f>
        <v>0</v>
      </c>
      <c r="DE24" s="606">
        <f t="array" ref="DE24">SUM(IF('Bloc Timing and Returns'!$E$31:$E$10000=DE$2,IF('Bloc Timing and Returns'!$B$31:$B$10000=$A7,1,0),0))</f>
        <v>0</v>
      </c>
      <c r="DF24" s="606">
        <f t="array" ref="DF24">SUM(IF('Bloc Timing and Returns'!$E$31:$E$10000=DF$2,IF('Bloc Timing and Returns'!$B$31:$B$10000=$A7,1,0),0))</f>
        <v>0</v>
      </c>
      <c r="DG24" s="606">
        <f t="array" ref="DG24">SUM(IF('Bloc Timing and Returns'!$E$31:$E$10000=DG$2,IF('Bloc Timing and Returns'!$B$31:$B$10000=$A7,1,0),0))</f>
        <v>0</v>
      </c>
      <c r="DH24" s="606">
        <f t="array" ref="DH24">SUM(IF('Bloc Timing and Returns'!$E$31:$E$10000=DH$2,IF('Bloc Timing and Returns'!$B$31:$B$10000=$A7,1,0),0))</f>
        <v>0</v>
      </c>
      <c r="DI24" s="606">
        <f t="array" ref="DI24">SUM(IF('Bloc Timing and Returns'!$E$31:$E$10000=DI$2,IF('Bloc Timing and Returns'!$B$31:$B$10000=$A7,1,0),0))</f>
        <v>0</v>
      </c>
      <c r="DJ24" s="606">
        <f t="array" ref="DJ24">SUM(IF('Bloc Timing and Returns'!$E$31:$E$10000=DJ$2,IF('Bloc Timing and Returns'!$B$31:$B$10000=$A7,1,0),0))</f>
        <v>0</v>
      </c>
      <c r="DK24" s="606">
        <f t="array" ref="DK24">SUM(IF('Bloc Timing and Returns'!$E$31:$E$10000=DK$2,IF('Bloc Timing and Returns'!$B$31:$B$10000=$A7,1,0),0))</f>
        <v>0</v>
      </c>
      <c r="DL24" s="606">
        <f t="array" ref="DL24">SUM(IF('Bloc Timing and Returns'!$E$31:$E$10000=DL$2,IF('Bloc Timing and Returns'!$B$31:$B$10000=$A7,1,0),0))</f>
        <v>0</v>
      </c>
      <c r="DM24" s="606">
        <f t="array" ref="DM24">SUM(IF('Bloc Timing and Returns'!$E$31:$E$10000=DM$2,IF('Bloc Timing and Returns'!$B$31:$B$10000=$A7,1,0),0))</f>
        <v>0</v>
      </c>
      <c r="DN24" s="606">
        <f t="array" ref="DN24">SUM(IF('Bloc Timing and Returns'!$E$31:$E$10000=DN$2,IF('Bloc Timing and Returns'!$B$31:$B$10000=$A7,1,0),0))</f>
        <v>0</v>
      </c>
      <c r="DO24" s="606">
        <f t="array" ref="DO24">SUM(IF('Bloc Timing and Returns'!$E$31:$E$10000=DO$2,IF('Bloc Timing and Returns'!$B$31:$B$10000=$A7,1,0),0))</f>
        <v>0</v>
      </c>
      <c r="DP24" s="606">
        <f t="array" ref="DP24">SUM(IF('Bloc Timing and Returns'!$E$31:$E$10000=DP$2,IF('Bloc Timing and Returns'!$B$31:$B$10000=$A7,1,0),0))</f>
        <v>0</v>
      </c>
      <c r="DQ24" s="606">
        <f t="array" ref="DQ24">SUM(IF('Bloc Timing and Returns'!$E$31:$E$10000=DQ$2,IF('Bloc Timing and Returns'!$B$31:$B$10000=$A7,1,0),0))</f>
        <v>0</v>
      </c>
      <c r="DR24" s="606">
        <f t="array" ref="DR24">SUM(IF('Bloc Timing and Returns'!$E$31:$E$10000=DR$2,IF('Bloc Timing and Returns'!$B$31:$B$10000=$A7,1,0),0))</f>
        <v>0</v>
      </c>
      <c r="DS24" s="606">
        <f t="array" ref="DS24">SUM(IF('Bloc Timing and Returns'!$E$31:$E$10000=DS$2,IF('Bloc Timing and Returns'!$B$31:$B$10000=$A7,1,0),0))</f>
        <v>0</v>
      </c>
      <c r="DT24" s="606">
        <f t="array" ref="DT24">SUM(IF('Bloc Timing and Returns'!$E$31:$E$10000=DT$2,IF('Bloc Timing and Returns'!$B$31:$B$10000=$A7,1,0),0))</f>
        <v>0</v>
      </c>
      <c r="DU24" s="606">
        <f t="array" ref="DU24">SUM(IF('Bloc Timing and Returns'!$E$31:$E$10000=DU$2,IF('Bloc Timing and Returns'!$B$31:$B$10000=$A7,1,0),0))</f>
        <v>0</v>
      </c>
      <c r="DV24" s="606">
        <f t="array" ref="DV24">SUM(IF('Bloc Timing and Returns'!$E$31:$E$10000=DV$2,IF('Bloc Timing and Returns'!$B$31:$B$10000=$A7,1,0),0))</f>
        <v>0</v>
      </c>
      <c r="DW24" s="606">
        <f t="array" ref="DW24">SUM(IF('Bloc Timing and Returns'!$E$31:$E$10000=DW$2,IF('Bloc Timing and Returns'!$B$31:$B$10000=$A7,1,0),0))</f>
        <v>0</v>
      </c>
      <c r="DX24" s="606">
        <f t="array" ref="DX24">SUM(IF('Bloc Timing and Returns'!$E$31:$E$10000=DX$2,IF('Bloc Timing and Returns'!$B$31:$B$10000=$A7,1,0),0))</f>
        <v>0</v>
      </c>
      <c r="DY24" s="606">
        <f t="array" ref="DY24">SUM(IF('Bloc Timing and Returns'!$E$31:$E$10000=DY$2,IF('Bloc Timing and Returns'!$B$31:$B$10000=$A7,1,0),0))</f>
        <v>0</v>
      </c>
      <c r="DZ24" s="606">
        <f t="array" ref="DZ24">SUM(IF('Bloc Timing and Returns'!$E$31:$E$10000=DZ$2,IF('Bloc Timing and Returns'!$B$31:$B$10000=$A7,1,0),0))</f>
        <v>0</v>
      </c>
      <c r="EA24" s="606">
        <f t="array" ref="EA24">SUM(IF('Bloc Timing and Returns'!$E$31:$E$10000=EA$2,IF('Bloc Timing and Returns'!$B$31:$B$10000=$A7,1,0),0))</f>
        <v>0</v>
      </c>
      <c r="EB24" s="606">
        <f t="array" ref="EB24">SUM(IF('Bloc Timing and Returns'!$E$31:$E$10000=EB$2,IF('Bloc Timing and Returns'!$B$31:$B$10000=$A7,1,0),0))</f>
        <v>0</v>
      </c>
      <c r="EC24" s="606">
        <f t="array" ref="EC24">SUM(IF('Bloc Timing and Returns'!$E$31:$E$10000=EC$2,IF('Bloc Timing and Returns'!$B$31:$B$10000=$A7,1,0),0))</f>
        <v>0</v>
      </c>
      <c r="ED24" s="606">
        <f t="array" ref="ED24">SUM(IF('Bloc Timing and Returns'!$E$31:$E$10000=ED$2,IF('Bloc Timing and Returns'!$B$31:$B$10000=$A7,1,0),0))</f>
        <v>0</v>
      </c>
      <c r="EE24" s="606">
        <f t="array" ref="EE24">SUM(IF('Bloc Timing and Returns'!$E$31:$E$10000=EE$2,IF('Bloc Timing and Returns'!$B$31:$B$10000=$A7,1,0),0))</f>
        <v>0</v>
      </c>
      <c r="EF24" s="606">
        <f t="array" ref="EF24">SUM(IF('Bloc Timing and Returns'!$E$31:$E$10000=EF$2,IF('Bloc Timing and Returns'!$B$31:$B$10000=$A7,1,0),0))</f>
        <v>0</v>
      </c>
      <c r="EG24" s="606">
        <f t="array" ref="EG24">SUM(IF('Bloc Timing and Returns'!$E$31:$E$10000=EG$2,IF('Bloc Timing and Returns'!$B$31:$B$10000=$A7,1,0),0))</f>
        <v>0</v>
      </c>
      <c r="EH24" s="606">
        <f t="array" ref="EH24">SUM(IF('Bloc Timing and Returns'!$E$31:$E$10000=EH$2,IF('Bloc Timing and Returns'!$B$31:$B$10000=$A7,1,0),0))</f>
        <v>0</v>
      </c>
      <c r="EI24" s="606">
        <f t="array" ref="EI24">SUM(IF('Bloc Timing and Returns'!$E$31:$E$10000=EI$2,IF('Bloc Timing and Returns'!$B$31:$B$10000=$A7,1,0),0))</f>
        <v>0</v>
      </c>
      <c r="EJ24" s="606">
        <f t="array" ref="EJ24">SUM(IF('Bloc Timing and Returns'!$E$31:$E$10000=EJ$2,IF('Bloc Timing and Returns'!$B$31:$B$10000=$A7,1,0),0))</f>
        <v>0</v>
      </c>
      <c r="EK24" s="606">
        <f t="array" ref="EK24">SUM(IF('Bloc Timing and Returns'!$E$31:$E$10000=EK$2,IF('Bloc Timing and Returns'!$B$31:$B$10000=$A7,1,0),0))</f>
        <v>0</v>
      </c>
      <c r="EL24" s="606">
        <f t="array" ref="EL24">SUM(IF('Bloc Timing and Returns'!$E$31:$E$10000=EL$2,IF('Bloc Timing and Returns'!$B$31:$B$10000=$A7,1,0),0))</f>
        <v>0</v>
      </c>
      <c r="EM24" s="606">
        <f t="array" ref="EM24">SUM(IF('Bloc Timing and Returns'!$E$31:$E$10000=EM$2,IF('Bloc Timing and Returns'!$B$31:$B$10000=$A7,1,0),0))</f>
        <v>0</v>
      </c>
      <c r="EN24" s="606">
        <f t="array" ref="EN24">SUM(IF('Bloc Timing and Returns'!$E$31:$E$10000=EN$2,IF('Bloc Timing and Returns'!$B$31:$B$10000=$A7,1,0),0))</f>
        <v>0</v>
      </c>
      <c r="EO24" s="606">
        <f t="array" ref="EO24">SUM(IF('Bloc Timing and Returns'!$E$31:$E$10000=EO$2,IF('Bloc Timing and Returns'!$B$31:$B$10000=$A7,1,0),0))</f>
        <v>0</v>
      </c>
      <c r="EP24" s="606">
        <f t="array" ref="EP24">SUM(IF('Bloc Timing and Returns'!$E$31:$E$10000=EP$2,IF('Bloc Timing and Returns'!$B$31:$B$10000=$A7,1,0),0))</f>
        <v>0</v>
      </c>
      <c r="EQ24" s="606">
        <f t="array" ref="EQ24">SUM(IF('Bloc Timing and Returns'!$E$31:$E$10000=EQ$2,IF('Bloc Timing and Returns'!$B$31:$B$10000=$A7,1,0),0))</f>
        <v>0</v>
      </c>
      <c r="ER24" s="606">
        <f t="array" ref="ER24">SUM(IF('Bloc Timing and Returns'!$E$31:$E$10000=ER$2,IF('Bloc Timing and Returns'!$B$31:$B$10000=$A7,1,0),0))</f>
        <v>0</v>
      </c>
      <c r="ES24" s="606">
        <f t="array" ref="ES24">SUM(IF('Bloc Timing and Returns'!$E$31:$E$10000=ES$2,IF('Bloc Timing and Returns'!$B$31:$B$10000=$A7,1,0),0))</f>
        <v>0</v>
      </c>
      <c r="ET24" s="606">
        <f t="array" ref="ET24">SUM(IF('Bloc Timing and Returns'!$E$31:$E$10000=ET$2,IF('Bloc Timing and Returns'!$B$31:$B$10000=$A7,1,0),0))</f>
        <v>0</v>
      </c>
      <c r="EU24" s="606">
        <f t="array" ref="EU24">SUM(IF('Bloc Timing and Returns'!$E$31:$E$10000=EU$2,IF('Bloc Timing and Returns'!$B$31:$B$10000=$A7,1,0),0))</f>
        <v>0</v>
      </c>
      <c r="EV24" s="606">
        <f t="array" ref="EV24">SUM(IF('Bloc Timing and Returns'!$E$31:$E$10000=EV$2,IF('Bloc Timing and Returns'!$B$31:$B$10000=$A7,1,0),0))</f>
        <v>0</v>
      </c>
      <c r="EW24" s="606">
        <f t="array" ref="EW24">SUM(IF('Bloc Timing and Returns'!$E$31:$E$10000=EW$2,IF('Bloc Timing and Returns'!$B$31:$B$10000=$A7,1,0),0))</f>
        <v>0</v>
      </c>
      <c r="EX24" s="606">
        <f t="array" ref="EX24">SUM(IF('Bloc Timing and Returns'!$E$31:$E$10000=EX$2,IF('Bloc Timing and Returns'!$B$31:$B$10000=$A7,1,0),0))</f>
        <v>0</v>
      </c>
      <c r="EY24" s="606">
        <f t="array" ref="EY24">SUM(IF('Bloc Timing and Returns'!$E$31:$E$10000=EY$2,IF('Bloc Timing and Returns'!$B$31:$B$10000=$A7,1,0),0))</f>
        <v>0</v>
      </c>
      <c r="EZ24" s="606">
        <f t="array" ref="EZ24">SUM(IF('Bloc Timing and Returns'!$E$31:$E$10000=EZ$2,IF('Bloc Timing and Returns'!$B$31:$B$10000=$A7,1,0),0))</f>
        <v>0</v>
      </c>
      <c r="FA24" s="606">
        <f t="array" ref="FA24">SUM(IF('Bloc Timing and Returns'!$E$31:$E$10000=FA$2,IF('Bloc Timing and Returns'!$B$31:$B$10000=$A7,1,0),0))</f>
        <v>0</v>
      </c>
      <c r="FB24" s="606">
        <f t="array" ref="FB24">SUM(IF('Bloc Timing and Returns'!$E$31:$E$10000=FB$2,IF('Bloc Timing and Returns'!$B$31:$B$10000=$A7,1,0),0))</f>
        <v>0</v>
      </c>
      <c r="FC24" s="606">
        <f t="array" ref="FC24">SUM(IF('Bloc Timing and Returns'!$E$31:$E$10000=FC$2,IF('Bloc Timing and Returns'!$B$31:$B$10000=$A7,1,0),0))</f>
        <v>0</v>
      </c>
      <c r="FD24" s="606">
        <f t="array" ref="FD24">SUM(IF('Bloc Timing and Returns'!$E$31:$E$10000=FD$2,IF('Bloc Timing and Returns'!$B$31:$B$10000=$A7,1,0),0))</f>
        <v>0</v>
      </c>
      <c r="FE24" s="606">
        <f t="array" ref="FE24">SUM(IF('Bloc Timing and Returns'!$E$31:$E$10000=FE$2,IF('Bloc Timing and Returns'!$B$31:$B$10000=$A7,1,0),0))</f>
        <v>0</v>
      </c>
      <c r="FF24" s="606">
        <f t="array" ref="FF24">SUM(IF('Bloc Timing and Returns'!$E$31:$E$10000=FF$2,IF('Bloc Timing and Returns'!$B$31:$B$10000=$A7,1,0),0))</f>
        <v>0</v>
      </c>
      <c r="FG24" s="606">
        <f t="array" ref="FG24">SUM(IF('Bloc Timing and Returns'!$E$31:$E$10000=FG$2,IF('Bloc Timing and Returns'!$B$31:$B$10000=$A7,1,0),0))</f>
        <v>0</v>
      </c>
      <c r="FH24" s="606">
        <f t="array" ref="FH24">SUM(IF('Bloc Timing and Returns'!$E$31:$E$10000=FH$2,IF('Bloc Timing and Returns'!$B$31:$B$10000=$A7,1,0),0))</f>
        <v>0</v>
      </c>
      <c r="FI24" s="606">
        <f t="array" ref="FI24">SUM(IF('Bloc Timing and Returns'!$E$31:$E$10000=FI$2,IF('Bloc Timing and Returns'!$B$31:$B$10000=$A7,1,0),0))</f>
        <v>0</v>
      </c>
      <c r="FJ24" s="606">
        <f t="array" ref="FJ24">SUM(IF('Bloc Timing and Returns'!$E$31:$E$10000=FJ$2,IF('Bloc Timing and Returns'!$B$31:$B$10000=$A7,1,0),0))</f>
        <v>0</v>
      </c>
      <c r="FK24" s="606">
        <f t="array" ref="FK24">SUM(IF('Bloc Timing and Returns'!$E$31:$E$10000=FK$2,IF('Bloc Timing and Returns'!$B$31:$B$10000=$A7,1,0),0))</f>
        <v>0</v>
      </c>
      <c r="FL24" s="606">
        <f t="array" ref="FL24">SUM(IF('Bloc Timing and Returns'!$E$31:$E$10000=FL$2,IF('Bloc Timing and Returns'!$B$31:$B$10000=$A7,1,0),0))</f>
        <v>0</v>
      </c>
      <c r="FM24" s="606">
        <f t="array" ref="FM24">SUM(IF('Bloc Timing and Returns'!$E$31:$E$10000=FM$2,IF('Bloc Timing and Returns'!$B$31:$B$10000=$A7,1,0),0))</f>
        <v>0</v>
      </c>
      <c r="FN24" s="606">
        <f t="array" ref="FN24">SUM(IF('Bloc Timing and Returns'!$E$31:$E$10000=FN$2,IF('Bloc Timing and Returns'!$B$31:$B$10000=$A7,1,0),0))</f>
        <v>0</v>
      </c>
      <c r="FO24" s="606">
        <f t="array" ref="FO24">SUM(IF('Bloc Timing and Returns'!$E$31:$E$10000=FO$2,IF('Bloc Timing and Returns'!$B$31:$B$10000=$A7,1,0),0))</f>
        <v>0</v>
      </c>
      <c r="FP24" s="606">
        <f t="array" ref="FP24">SUM(IF('Bloc Timing and Returns'!$E$31:$E$10000=FP$2,IF('Bloc Timing and Returns'!$B$31:$B$10000=$A7,1,0),0))</f>
        <v>0</v>
      </c>
      <c r="FQ24" s="606">
        <f t="array" ref="FQ24">SUM(IF('Bloc Timing and Returns'!$E$31:$E$10000=FQ$2,IF('Bloc Timing and Returns'!$B$31:$B$10000=$A7,1,0),0))</f>
        <v>0</v>
      </c>
      <c r="FR24" s="606">
        <f t="array" ref="FR24">SUM(IF('Bloc Timing and Returns'!$E$31:$E$10000=FR$2,IF('Bloc Timing and Returns'!$B$31:$B$10000=$A7,1,0),0))</f>
        <v>0</v>
      </c>
      <c r="FS24" s="606">
        <f t="array" ref="FS24">SUM(IF('Bloc Timing and Returns'!$E$31:$E$10000=FS$2,IF('Bloc Timing and Returns'!$B$31:$B$10000=$A7,1,0),0))</f>
        <v>0</v>
      </c>
      <c r="FT24" s="606">
        <f t="array" ref="FT24">SUM(IF('Bloc Timing and Returns'!$E$31:$E$10000=FT$2,IF('Bloc Timing and Returns'!$B$31:$B$10000=$A7,1,0),0))</f>
        <v>0</v>
      </c>
      <c r="FU24" s="606">
        <f t="array" ref="FU24">SUM(IF('Bloc Timing and Returns'!$E$31:$E$10000=FU$2,IF('Bloc Timing and Returns'!$B$31:$B$10000=$A7,1,0),0))</f>
        <v>0</v>
      </c>
      <c r="FV24" s="606">
        <f t="array" ref="FV24">SUM(IF('Bloc Timing and Returns'!$E$31:$E$10000=FV$2,IF('Bloc Timing and Returns'!$B$31:$B$10000=$A7,1,0),0))</f>
        <v>0</v>
      </c>
      <c r="FW24" s="606">
        <f t="array" ref="FW24">SUM(IF('Bloc Timing and Returns'!$E$31:$E$10000=FW$2,IF('Bloc Timing and Returns'!$B$31:$B$10000=$A7,1,0),0))</f>
        <v>0</v>
      </c>
      <c r="FX24" s="606">
        <f t="array" ref="FX24">SUM(IF('Bloc Timing and Returns'!$E$31:$E$10000=FX$2,IF('Bloc Timing and Returns'!$B$31:$B$10000=$A7,1,0),0))</f>
        <v>0</v>
      </c>
      <c r="FY24" s="606">
        <f t="array" ref="FY24">SUM(IF('Bloc Timing and Returns'!$E$31:$E$10000=FY$2,IF('Bloc Timing and Returns'!$B$31:$B$10000=$A7,1,0),0))</f>
        <v>0</v>
      </c>
      <c r="FZ24" s="606">
        <f t="array" ref="FZ24">SUM(IF('Bloc Timing and Returns'!$E$31:$E$10000=FZ$2,IF('Bloc Timing and Returns'!$B$31:$B$10000=$A7,1,0),0))</f>
        <v>0</v>
      </c>
      <c r="GA24" s="606">
        <f t="array" ref="GA24">SUM(IF('Bloc Timing and Returns'!$E$31:$E$10000=GA$2,IF('Bloc Timing and Returns'!$B$31:$B$10000=$A7,1,0),0))</f>
        <v>0</v>
      </c>
      <c r="GB24" s="606">
        <f t="array" ref="GB24">SUM(IF('Bloc Timing and Returns'!$E$31:$E$10000=GB$2,IF('Bloc Timing and Returns'!$B$31:$B$10000=$A7,1,0),0))</f>
        <v>0</v>
      </c>
      <c r="GC24" s="606">
        <f t="array" ref="GC24">SUM(IF('Bloc Timing and Returns'!$E$31:$E$10000=GC$2,IF('Bloc Timing and Returns'!$B$31:$B$10000=$A7,1,0),0))</f>
        <v>0</v>
      </c>
      <c r="GD24" s="606">
        <f t="array" ref="GD24">SUM(IF('Bloc Timing and Returns'!$E$31:$E$10000=GD$2,IF('Bloc Timing and Returns'!$B$31:$B$10000=$A7,1,0),0))</f>
        <v>0</v>
      </c>
      <c r="GE24" s="606">
        <f t="array" ref="GE24">SUM(IF('Bloc Timing and Returns'!$E$31:$E$10000=GE$2,IF('Bloc Timing and Returns'!$B$31:$B$10000=$A7,1,0),0))</f>
        <v>0</v>
      </c>
      <c r="GF24" s="606">
        <f t="array" ref="GF24">SUM(IF('Bloc Timing and Returns'!$E$31:$E$10000=GF$2,IF('Bloc Timing and Returns'!$B$31:$B$10000=$A7,1,0),0))</f>
        <v>0</v>
      </c>
      <c r="GG24" s="606">
        <f t="array" ref="GG24">SUM(IF('Bloc Timing and Returns'!$E$31:$E$10000=GG$2,IF('Bloc Timing and Returns'!$B$31:$B$10000=$A7,1,0),0))</f>
        <v>0</v>
      </c>
      <c r="GH24" s="606">
        <f t="array" ref="GH24">SUM(IF('Bloc Timing and Returns'!$E$31:$E$10000=GH$2,IF('Bloc Timing and Returns'!$B$31:$B$10000=$A7,1,0),0))</f>
        <v>0</v>
      </c>
      <c r="GI24" s="606">
        <f t="array" ref="GI24">SUM(IF('Bloc Timing and Returns'!$E$31:$E$10000=GI$2,IF('Bloc Timing and Returns'!$B$31:$B$10000=$A7,1,0),0))</f>
        <v>0</v>
      </c>
      <c r="GJ24" s="606">
        <f t="array" ref="GJ24">SUM(IF('Bloc Timing and Returns'!$E$31:$E$10000=GJ$2,IF('Bloc Timing and Returns'!$B$31:$B$10000=$A7,1,0),0))</f>
        <v>0</v>
      </c>
      <c r="GK24" s="606">
        <f t="array" ref="GK24">SUM(IF('Bloc Timing and Returns'!$E$31:$E$10000=GK$2,IF('Bloc Timing and Returns'!$B$31:$B$10000=$A7,1,0),0))</f>
        <v>0</v>
      </c>
      <c r="GL24" s="606">
        <f t="array" ref="GL24">SUM(IF('Bloc Timing and Returns'!$E$31:$E$10000=GL$2,IF('Bloc Timing and Returns'!$B$31:$B$10000=$A7,1,0),0))</f>
        <v>0</v>
      </c>
      <c r="GM24" s="606">
        <f t="array" ref="GM24">SUM(IF('Bloc Timing and Returns'!$E$31:$E$10000=GM$2,IF('Bloc Timing and Returns'!$B$31:$B$10000=$A7,1,0),0))</f>
        <v>0</v>
      </c>
      <c r="GN24" s="606">
        <f t="array" ref="GN24">SUM(IF('Bloc Timing and Returns'!$E$31:$E$10000=GN$2,IF('Bloc Timing and Returns'!$B$31:$B$10000=$A7,1,0),0))</f>
        <v>0</v>
      </c>
      <c r="GO24" s="606">
        <f t="array" ref="GO24">SUM(IF('Bloc Timing and Returns'!$E$31:$E$10000=GO$2,IF('Bloc Timing and Returns'!$B$31:$B$10000=$A7,1,0),0))</f>
        <v>0</v>
      </c>
      <c r="GP24" s="606">
        <f t="array" ref="GP24">SUM(IF('Bloc Timing and Returns'!$E$31:$E$10000=GP$2,IF('Bloc Timing and Returns'!$B$31:$B$10000=$A7,1,0),0))</f>
        <v>0</v>
      </c>
      <c r="GQ24" s="606">
        <f t="array" ref="GQ24">SUM(IF('Bloc Timing and Returns'!$E$31:$E$10000=GQ$2,IF('Bloc Timing and Returns'!$B$31:$B$10000=$A7,1,0),0))</f>
        <v>0</v>
      </c>
      <c r="GR24" s="606">
        <f t="array" ref="GR24">SUM(IF('Bloc Timing and Returns'!$E$31:$E$10000=GR$2,IF('Bloc Timing and Returns'!$B$31:$B$10000=$A7,1,0),0))</f>
        <v>0</v>
      </c>
      <c r="GS24" s="606">
        <f t="array" ref="GS24">SUM(IF('Bloc Timing and Returns'!$E$31:$E$10000=GS$2,IF('Bloc Timing and Returns'!$B$31:$B$10000=$A7,1,0),0))</f>
        <v>0</v>
      </c>
      <c r="GT24" s="606">
        <f t="array" ref="GT24">SUM(IF('Bloc Timing and Returns'!$E$31:$E$10000=GT$2,IF('Bloc Timing and Returns'!$B$31:$B$10000=$A7,1,0),0))</f>
        <v>0</v>
      </c>
      <c r="GU24" s="606">
        <f t="array" ref="GU24">SUM(IF('Bloc Timing and Returns'!$E$31:$E$10000=GU$2,IF('Bloc Timing and Returns'!$B$31:$B$10000=$A7,1,0),0))</f>
        <v>0</v>
      </c>
      <c r="GV24" s="606">
        <f t="array" ref="GV24">SUM(IF('Bloc Timing and Returns'!$E$31:$E$10000=GV$2,IF('Bloc Timing and Returns'!$B$31:$B$10000=$A7,1,0),0))</f>
        <v>0</v>
      </c>
      <c r="GW24" s="606">
        <f t="array" ref="GW24">SUM(IF('Bloc Timing and Returns'!$E$31:$E$10000=GW$2,IF('Bloc Timing and Returns'!$B$31:$B$10000=$A7,1,0),0))</f>
        <v>0</v>
      </c>
      <c r="GX24" s="606">
        <f t="array" ref="GX24">SUM(IF('Bloc Timing and Returns'!$E$31:$E$10000=GX$2,IF('Bloc Timing and Returns'!$B$31:$B$10000=$A7,1,0),0))</f>
        <v>0</v>
      </c>
      <c r="GY24" s="606">
        <f t="array" ref="GY24">SUM(IF('Bloc Timing and Returns'!$E$31:$E$10000=GY$2,IF('Bloc Timing and Returns'!$B$31:$B$10000=$A7,1,0),0))</f>
        <v>0</v>
      </c>
      <c r="GZ24" s="606">
        <f t="array" ref="GZ24">SUM(IF('Bloc Timing and Returns'!$E$31:$E$10000=GZ$2,IF('Bloc Timing and Returns'!$B$31:$B$10000=$A7,1,0),0))</f>
        <v>0</v>
      </c>
    </row>
    <row r="25" spans="1:208" x14ac:dyDescent="0.2">
      <c r="A25" s="5" t="s">
        <v>200</v>
      </c>
      <c r="C25" s="10">
        <f t="array" aca="1" ref="C25" ca="1">SUM(IF($S$1:$GZ$1=C$1,$S25:$GZ25,0))</f>
        <v>0</v>
      </c>
      <c r="D25" s="10">
        <f t="array" aca="1" ref="D25" ca="1">SUM(IF($S$1:$GZ$1=D$1,$S25:$GZ25,0))</f>
        <v>1</v>
      </c>
      <c r="E25" s="10">
        <f t="array" aca="1" ref="E25" ca="1">SUM(IF($S$1:$GZ$1=E$1,$S25:$GZ25,0))</f>
        <v>6</v>
      </c>
      <c r="F25" s="10">
        <f t="array" aca="1" ref="F25" ca="1">SUM(IF($S$1:$GZ$1=F$1,$S25:$GZ25,0))</f>
        <v>21</v>
      </c>
      <c r="G25" s="10">
        <f t="array" aca="1" ref="G25" ca="1">SUM(IF($S$1:$GZ$1=G$1,$S25:$GZ25,0))</f>
        <v>118</v>
      </c>
      <c r="H25" s="10">
        <f t="array" aca="1" ref="H25" ca="1">SUM(IF($S$1:$GZ$1=H$1,$S25:$GZ25,0))</f>
        <v>208</v>
      </c>
      <c r="I25" s="10">
        <f t="array" aca="1" ref="I25" ca="1">SUM(IF($S$1:$GZ$1=I$1,$S25:$GZ25,0))</f>
        <v>270</v>
      </c>
      <c r="J25" s="10">
        <f t="array" aca="1" ref="J25" ca="1">SUM(IF($S$1:$GZ$1=J$1,$S25:$GZ25,0))</f>
        <v>36</v>
      </c>
      <c r="K25" s="10">
        <f t="array" aca="1" ref="K25" ca="1">SUM(IF($S$1:$GZ$1=K$1,$S25:$GZ25,0))</f>
        <v>0</v>
      </c>
      <c r="L25" s="10">
        <f t="array" aca="1" ref="L25" ca="1">SUM(IF($S$1:$GZ$1=L$1,$S25:$GZ25,0))</f>
        <v>0</v>
      </c>
      <c r="M25" s="10">
        <f t="array" aca="1" ref="M25" ca="1">SUM(IF($S$1:$GZ$1=M$1,$S25:$GZ25,0))</f>
        <v>0</v>
      </c>
      <c r="N25" s="10">
        <f t="array" aca="1" ref="N25" ca="1">SUM(IF($S$1:$GZ$1=N$1,$S25:$GZ25,0))</f>
        <v>0</v>
      </c>
      <c r="O25" s="10">
        <f t="array" aca="1" ref="O25" ca="1">SUM(IF($S$1:$GZ$1=O$1,$S25:$GZ25,0))</f>
        <v>0</v>
      </c>
      <c r="P25" s="10">
        <f t="array" aca="1" ref="P25" ca="1">SUM(IF($S$1:$GZ$1=P$1,$S25:$GZ25,0))</f>
        <v>0</v>
      </c>
      <c r="Q25" s="10">
        <f t="array" aca="1" ref="Q25" ca="1">SUM(IF($S$1:$GZ$1=Q$1,$S25:$GZ25,0))</f>
        <v>0</v>
      </c>
      <c r="R25" s="10">
        <f t="array" aca="1" ref="R25" ca="1">SUM(IF($S$1:$GZ$1=R$1,$S25:$GZ25,0))</f>
        <v>0</v>
      </c>
      <c r="S25" s="10">
        <f t="shared" ref="S25:AX25" ca="1" si="495">IF(S$2&gt;=ROUNDUP($B21,0),OFFSET(S24,0,-ROUNDUP($B21,0)+1),0)</f>
        <v>0</v>
      </c>
      <c r="T25" s="10">
        <f t="shared" ca="1" si="495"/>
        <v>0</v>
      </c>
      <c r="U25" s="10">
        <f t="shared" ca="1" si="495"/>
        <v>0</v>
      </c>
      <c r="V25" s="10">
        <f t="shared" ca="1" si="495"/>
        <v>0</v>
      </c>
      <c r="W25" s="10">
        <f t="shared" ca="1" si="495"/>
        <v>0</v>
      </c>
      <c r="X25" s="10">
        <f t="shared" ca="1" si="495"/>
        <v>0</v>
      </c>
      <c r="Y25" s="10">
        <f t="shared" ca="1" si="495"/>
        <v>0</v>
      </c>
      <c r="Z25" s="10">
        <f t="shared" ca="1" si="495"/>
        <v>0</v>
      </c>
      <c r="AA25" s="10">
        <f t="shared" ca="1" si="495"/>
        <v>0</v>
      </c>
      <c r="AB25" s="10">
        <f t="shared" ca="1" si="495"/>
        <v>0</v>
      </c>
      <c r="AC25" s="10">
        <f t="shared" ca="1" si="495"/>
        <v>0</v>
      </c>
      <c r="AD25" s="10">
        <f t="shared" ca="1" si="495"/>
        <v>0</v>
      </c>
      <c r="AE25" s="10">
        <f t="shared" ca="1" si="495"/>
        <v>0</v>
      </c>
      <c r="AF25" s="10">
        <f t="shared" ca="1" si="495"/>
        <v>0</v>
      </c>
      <c r="AG25" s="10">
        <f t="shared" ca="1" si="495"/>
        <v>0</v>
      </c>
      <c r="AH25" s="10">
        <f t="shared" ca="1" si="495"/>
        <v>0</v>
      </c>
      <c r="AI25" s="10">
        <f t="shared" ca="1" si="495"/>
        <v>0</v>
      </c>
      <c r="AJ25" s="10">
        <f t="shared" ca="1" si="495"/>
        <v>0</v>
      </c>
      <c r="AK25" s="10">
        <f t="shared" ca="1" si="495"/>
        <v>0</v>
      </c>
      <c r="AL25" s="10">
        <f t="shared" ca="1" si="495"/>
        <v>0</v>
      </c>
      <c r="AM25" s="10">
        <f t="shared" ca="1" si="495"/>
        <v>0</v>
      </c>
      <c r="AN25" s="10">
        <f t="shared" ca="1" si="495"/>
        <v>0</v>
      </c>
      <c r="AO25" s="10">
        <f t="shared" ca="1" si="495"/>
        <v>1</v>
      </c>
      <c r="AP25" s="10">
        <f t="shared" ca="1" si="495"/>
        <v>0</v>
      </c>
      <c r="AQ25" s="10">
        <f t="shared" ca="1" si="495"/>
        <v>1</v>
      </c>
      <c r="AR25" s="10">
        <f t="shared" ca="1" si="495"/>
        <v>0</v>
      </c>
      <c r="AS25" s="10">
        <f t="shared" ca="1" si="495"/>
        <v>1</v>
      </c>
      <c r="AT25" s="10">
        <f t="shared" ca="1" si="495"/>
        <v>0</v>
      </c>
      <c r="AU25" s="10">
        <f t="shared" ca="1" si="495"/>
        <v>1</v>
      </c>
      <c r="AV25" s="10">
        <f t="shared" ca="1" si="495"/>
        <v>0</v>
      </c>
      <c r="AW25" s="10">
        <f t="shared" ca="1" si="495"/>
        <v>1</v>
      </c>
      <c r="AX25" s="10">
        <f t="shared" ca="1" si="495"/>
        <v>0</v>
      </c>
      <c r="AY25" s="10">
        <f t="shared" ref="AY25:CA25" ca="1" si="496">IF(AY$2&gt;=ROUNDUP($B21,0),OFFSET(AY24,0,-ROUNDUP($B21,0)+1),0)</f>
        <v>1</v>
      </c>
      <c r="AZ25" s="10">
        <f t="shared" ca="1" si="496"/>
        <v>0</v>
      </c>
      <c r="BA25" s="10">
        <f t="shared" ca="1" si="496"/>
        <v>1</v>
      </c>
      <c r="BB25" s="10">
        <f t="shared" ca="1" si="496"/>
        <v>0</v>
      </c>
      <c r="BC25" s="10">
        <f t="shared" ca="1" si="496"/>
        <v>1</v>
      </c>
      <c r="BD25" s="10">
        <f t="shared" ca="1" si="496"/>
        <v>0</v>
      </c>
      <c r="BE25" s="10">
        <f t="shared" ca="1" si="496"/>
        <v>1</v>
      </c>
      <c r="BF25" s="10">
        <f t="shared" ca="1" si="496"/>
        <v>0</v>
      </c>
      <c r="BG25" s="10">
        <f t="shared" ca="1" si="496"/>
        <v>2</v>
      </c>
      <c r="BH25" s="10">
        <f t="shared" ca="1" si="496"/>
        <v>0</v>
      </c>
      <c r="BI25" s="10">
        <f t="shared" ca="1" si="496"/>
        <v>3</v>
      </c>
      <c r="BJ25" s="10">
        <f t="shared" ca="1" si="496"/>
        <v>1</v>
      </c>
      <c r="BK25" s="10">
        <f t="shared" ca="1" si="496"/>
        <v>4</v>
      </c>
      <c r="BL25" s="10">
        <f t="shared" ca="1" si="496"/>
        <v>2</v>
      </c>
      <c r="BM25" s="10">
        <f t="shared" ca="1" si="496"/>
        <v>4</v>
      </c>
      <c r="BN25" s="10">
        <f t="shared" ca="1" si="496"/>
        <v>3</v>
      </c>
      <c r="BO25" s="10">
        <f t="shared" ca="1" si="496"/>
        <v>5</v>
      </c>
      <c r="BP25" s="10">
        <f t="shared" ca="1" si="496"/>
        <v>4</v>
      </c>
      <c r="BQ25" s="10">
        <f t="shared" ca="1" si="496"/>
        <v>6</v>
      </c>
      <c r="BR25" s="10">
        <f t="shared" ca="1" si="496"/>
        <v>5</v>
      </c>
      <c r="BS25" s="10">
        <f t="shared" ca="1" si="496"/>
        <v>6</v>
      </c>
      <c r="BT25" s="10">
        <f t="shared" ca="1" si="496"/>
        <v>10</v>
      </c>
      <c r="BU25" s="10">
        <f t="shared" ca="1" si="496"/>
        <v>6</v>
      </c>
      <c r="BV25" s="10">
        <f t="shared" ca="1" si="496"/>
        <v>13</v>
      </c>
      <c r="BW25" s="10">
        <f t="shared" ca="1" si="496"/>
        <v>11</v>
      </c>
      <c r="BX25" s="10">
        <f t="shared" ca="1" si="496"/>
        <v>16</v>
      </c>
      <c r="BY25" s="10">
        <f t="shared" ca="1" si="496"/>
        <v>16</v>
      </c>
      <c r="BZ25" s="10">
        <f t="shared" ca="1" si="496"/>
        <v>20</v>
      </c>
      <c r="CA25" s="10">
        <f t="shared" ca="1" si="496"/>
        <v>20</v>
      </c>
      <c r="CB25" s="10">
        <f t="shared" ref="CB25" ca="1" si="497">IF(CB$2&gt;=ROUNDUP($B21,0),OFFSET(CB24,0,-ROUNDUP($B21,0)+1),0)</f>
        <v>20</v>
      </c>
      <c r="CC25" s="10">
        <f t="shared" ref="CC25" ca="1" si="498">IF(CC$2&gt;=ROUNDUP($B21,0),OFFSET(CC24,0,-ROUNDUP($B21,0)+1),0)</f>
        <v>20</v>
      </c>
      <c r="CD25" s="10">
        <f t="shared" ref="CD25" ca="1" si="499">IF(CD$2&gt;=ROUNDUP($B21,0),OFFSET(CD24,0,-ROUNDUP($B21,0)+1),0)</f>
        <v>20</v>
      </c>
      <c r="CE25" s="10">
        <f t="shared" ref="CE25" ca="1" si="500">IF(CE$2&gt;=ROUNDUP($B21,0),OFFSET(CE24,0,-ROUNDUP($B21,0)+1),0)</f>
        <v>20</v>
      </c>
      <c r="CF25" s="10">
        <f t="shared" ref="CF25" ca="1" si="501">IF(CF$2&gt;=ROUNDUP($B21,0),OFFSET(CF24,0,-ROUNDUP($B21,0)+1),0)</f>
        <v>16</v>
      </c>
      <c r="CG25" s="10">
        <f t="shared" ref="CG25" ca="1" si="502">IF(CG$2&gt;=ROUNDUP($B21,0),OFFSET(CG24,0,-ROUNDUP($B21,0)+1),0)</f>
        <v>20</v>
      </c>
      <c r="CH25" s="10">
        <f t="shared" ref="CH25" ca="1" si="503">IF(CH$2&gt;=ROUNDUP($B21,0),OFFSET(CH24,0,-ROUNDUP($B21,0)+1),0)</f>
        <v>13</v>
      </c>
      <c r="CI25" s="10">
        <f t="shared" ref="CI25" ca="1" si="504">IF(CI$2&gt;=ROUNDUP($B21,0),OFFSET(CI24,0,-ROUNDUP($B21,0)+1),0)</f>
        <v>15</v>
      </c>
      <c r="CJ25" s="10">
        <f t="shared" ref="CJ25" ca="1" si="505">IF(CJ$2&gt;=ROUNDUP($B21,0),OFFSET(CJ24,0,-ROUNDUP($B21,0)+1),0)</f>
        <v>10</v>
      </c>
      <c r="CK25" s="10">
        <f t="shared" ref="CK25" ca="1" si="506">IF(CK$2&gt;=ROUNDUP($B21,0),OFFSET(CK24,0,-ROUNDUP($B21,0)+1),0)</f>
        <v>19</v>
      </c>
      <c r="CL25" s="10">
        <f t="shared" ref="CL25" ca="1" si="507">IF(CL$2&gt;=ROUNDUP($B21,0),OFFSET(CL24,0,-ROUNDUP($B21,0)+1),0)</f>
        <v>15</v>
      </c>
      <c r="CM25" s="10">
        <f t="shared" ref="CM25" ca="1" si="508">IF(CM$2&gt;=ROUNDUP($B21,0),OFFSET(CM24,0,-ROUNDUP($B21,0)+1),0)</f>
        <v>24</v>
      </c>
      <c r="CN25" s="10">
        <f t="shared" ref="CN25" ca="1" si="509">IF(CN$2&gt;=ROUNDUP($B21,0),OFFSET(CN24,0,-ROUNDUP($B21,0)+1),0)</f>
        <v>24</v>
      </c>
      <c r="CO25" s="10">
        <f t="shared" ref="CO25" ca="1" si="510">IF(CO$2&gt;=ROUNDUP($B21,0),OFFSET(CO24,0,-ROUNDUP($B21,0)+1),0)</f>
        <v>24</v>
      </c>
      <c r="CP25" s="10">
        <f t="shared" ref="CP25" ca="1" si="511">IF(CP$2&gt;=ROUNDUP($B21,0),OFFSET(CP24,0,-ROUNDUP($B21,0)+1),0)</f>
        <v>24</v>
      </c>
      <c r="CQ25" s="10">
        <f t="shared" ref="CQ25" ca="1" si="512">IF(CQ$2&gt;=ROUNDUP($B21,0),OFFSET(CQ24,0,-ROUNDUP($B21,0)+1),0)</f>
        <v>24</v>
      </c>
      <c r="CR25" s="10">
        <f t="shared" ref="CR25" ca="1" si="513">IF(CR$2&gt;=ROUNDUP($B21,0),OFFSET(CR24,0,-ROUNDUP($B21,0)+1),0)</f>
        <v>24</v>
      </c>
      <c r="CS25" s="10">
        <f t="shared" ref="CS25" ca="1" si="514">IF(CS$2&gt;=ROUNDUP($B21,0),OFFSET(CS24,0,-ROUNDUP($B21,0)+1),0)</f>
        <v>24</v>
      </c>
      <c r="CT25" s="10">
        <f t="shared" ref="CT25" ca="1" si="515">IF(CT$2&gt;=ROUNDUP($B21,0),OFFSET(CT24,0,-ROUNDUP($B21,0)+1),0)</f>
        <v>24</v>
      </c>
      <c r="CU25" s="10">
        <f t="shared" ref="CU25" ca="1" si="516">IF(CU$2&gt;=ROUNDUP($B21,0),OFFSET(CU24,0,-ROUNDUP($B21,0)+1),0)</f>
        <v>24</v>
      </c>
      <c r="CV25" s="10">
        <f t="shared" ref="CV25" ca="1" si="517">IF(CV$2&gt;=ROUNDUP($B21,0),OFFSET(CV24,0,-ROUNDUP($B21,0)+1),0)</f>
        <v>24</v>
      </c>
      <c r="CW25" s="10">
        <f t="shared" ref="CW25" ca="1" si="518">IF(CW$2&gt;=ROUNDUP($B21,0),OFFSET(CW24,0,-ROUNDUP($B21,0)+1),0)</f>
        <v>15</v>
      </c>
      <c r="CX25" s="10">
        <f t="shared" ref="CX25" ca="1" si="519">IF(CX$2&gt;=ROUNDUP($B21,0),OFFSET(CX24,0,-ROUNDUP($B21,0)+1),0)</f>
        <v>15</v>
      </c>
      <c r="CY25" s="10">
        <f t="shared" ref="CY25" ca="1" si="520">IF(CY$2&gt;=ROUNDUP($B21,0),OFFSET(CY24,0,-ROUNDUP($B21,0)+1),0)</f>
        <v>6</v>
      </c>
      <c r="CZ25" s="10">
        <f t="shared" ref="CZ25" ca="1" si="521">IF(CZ$2&gt;=ROUNDUP($B21,0),OFFSET(CZ24,0,-ROUNDUP($B21,0)+1),0)</f>
        <v>5</v>
      </c>
      <c r="DA25" s="10">
        <f t="shared" ref="DA25" ca="1" si="522">IF(DA$2&gt;=ROUNDUP($B21,0),OFFSET(DA24,0,-ROUNDUP($B21,0)+1),0)</f>
        <v>5</v>
      </c>
      <c r="DB25" s="10">
        <f t="shared" ref="DB25" ca="1" si="523">IF(DB$2&gt;=ROUNDUP($B21,0),OFFSET(DB24,0,-ROUNDUP($B21,0)+1),0)</f>
        <v>4</v>
      </c>
      <c r="DC25" s="10">
        <f t="shared" ref="DC25" ca="1" si="524">IF(DC$2&gt;=ROUNDUP($B21,0),OFFSET(DC24,0,-ROUNDUP($B21,0)+1),0)</f>
        <v>4</v>
      </c>
      <c r="DD25" s="10">
        <f t="shared" ref="DD25" ca="1" si="525">IF(DD$2&gt;=ROUNDUP($B21,0),OFFSET(DD24,0,-ROUNDUP($B21,0)+1),0)</f>
        <v>3</v>
      </c>
      <c r="DE25" s="10">
        <f t="shared" ref="DE25" ca="1" si="526">IF(DE$2&gt;=ROUNDUP($B21,0),OFFSET(DE24,0,-ROUNDUP($B21,0)+1),0)</f>
        <v>3</v>
      </c>
      <c r="DF25" s="10">
        <f t="shared" ref="DF25" ca="1" si="527">IF(DF$2&gt;=ROUNDUP($B21,0),OFFSET(DF24,0,-ROUNDUP($B21,0)+1),0)</f>
        <v>2</v>
      </c>
      <c r="DG25" s="10">
        <f t="shared" ref="DG25" ca="1" si="528">IF(DG$2&gt;=ROUNDUP($B21,0),OFFSET(DG24,0,-ROUNDUP($B21,0)+1),0)</f>
        <v>2</v>
      </c>
      <c r="DH25" s="10">
        <f t="shared" ref="DH25" ca="1" si="529">IF(DH$2&gt;=ROUNDUP($B21,0),OFFSET(DH24,0,-ROUNDUP($B21,0)+1),0)</f>
        <v>1</v>
      </c>
      <c r="DI25" s="10">
        <f t="shared" ref="DI25" ca="1" si="530">IF(DI$2&gt;=ROUNDUP($B21,0),OFFSET(DI24,0,-ROUNDUP($B21,0)+1),0)</f>
        <v>1</v>
      </c>
      <c r="DJ25" s="10">
        <f t="shared" ref="DJ25" ca="1" si="531">IF(DJ$2&gt;=ROUNDUP($B21,0),OFFSET(DJ24,0,-ROUNDUP($B21,0)+1),0)</f>
        <v>0</v>
      </c>
      <c r="DK25" s="10">
        <f t="shared" ref="DK25" ca="1" si="532">IF(DK$2&gt;=ROUNDUP($B21,0),OFFSET(DK24,0,-ROUNDUP($B21,0)+1),0)</f>
        <v>0</v>
      </c>
      <c r="DL25" s="10">
        <f t="shared" ref="DL25" ca="1" si="533">IF(DL$2&gt;=ROUNDUP($B21,0),OFFSET(DL24,0,-ROUNDUP($B21,0)+1),0)</f>
        <v>0</v>
      </c>
      <c r="DM25" s="10">
        <f t="shared" ref="DM25" ca="1" si="534">IF(DM$2&gt;=ROUNDUP($B21,0),OFFSET(DM24,0,-ROUNDUP($B21,0)+1),0)</f>
        <v>0</v>
      </c>
      <c r="DN25" s="10">
        <f t="shared" ref="DN25" ca="1" si="535">IF(DN$2&gt;=ROUNDUP($B21,0),OFFSET(DN24,0,-ROUNDUP($B21,0)+1),0)</f>
        <v>0</v>
      </c>
      <c r="DO25" s="10">
        <f t="shared" ref="DO25" ca="1" si="536">IF(DO$2&gt;=ROUNDUP($B21,0),OFFSET(DO24,0,-ROUNDUP($B21,0)+1),0)</f>
        <v>0</v>
      </c>
      <c r="DP25" s="10">
        <f t="shared" ref="DP25" ca="1" si="537">IF(DP$2&gt;=ROUNDUP($B21,0),OFFSET(DP24,0,-ROUNDUP($B21,0)+1),0)</f>
        <v>0</v>
      </c>
      <c r="DQ25" s="10">
        <f t="shared" ref="DQ25" ca="1" si="538">IF(DQ$2&gt;=ROUNDUP($B21,0),OFFSET(DQ24,0,-ROUNDUP($B21,0)+1),0)</f>
        <v>0</v>
      </c>
      <c r="DR25" s="10">
        <f t="shared" ref="DR25" ca="1" si="539">IF(DR$2&gt;=ROUNDUP($B21,0),OFFSET(DR24,0,-ROUNDUP($B21,0)+1),0)</f>
        <v>0</v>
      </c>
      <c r="DS25" s="10">
        <f t="shared" ref="DS25" ca="1" si="540">IF(DS$2&gt;=ROUNDUP($B21,0),OFFSET(DS24,0,-ROUNDUP($B21,0)+1),0)</f>
        <v>0</v>
      </c>
      <c r="DT25" s="10">
        <f t="shared" ref="DT25" ca="1" si="541">IF(DT$2&gt;=ROUNDUP($B21,0),OFFSET(DT24,0,-ROUNDUP($B21,0)+1),0)</f>
        <v>0</v>
      </c>
      <c r="DU25" s="10">
        <f t="shared" ref="DU25" ca="1" si="542">IF(DU$2&gt;=ROUNDUP($B21,0),OFFSET(DU24,0,-ROUNDUP($B21,0)+1),0)</f>
        <v>0</v>
      </c>
      <c r="DV25" s="10">
        <f t="shared" ref="DV25" ca="1" si="543">IF(DV$2&gt;=ROUNDUP($B21,0),OFFSET(DV24,0,-ROUNDUP($B21,0)+1),0)</f>
        <v>0</v>
      </c>
      <c r="DW25" s="10">
        <f t="shared" ref="DW25" ca="1" si="544">IF(DW$2&gt;=ROUNDUP($B21,0),OFFSET(DW24,0,-ROUNDUP($B21,0)+1),0)</f>
        <v>0</v>
      </c>
      <c r="DX25" s="10">
        <f t="shared" ref="DX25" ca="1" si="545">IF(DX$2&gt;=ROUNDUP($B21,0),OFFSET(DX24,0,-ROUNDUP($B21,0)+1),0)</f>
        <v>0</v>
      </c>
      <c r="DY25" s="10">
        <f t="shared" ref="DY25" ca="1" si="546">IF(DY$2&gt;=ROUNDUP($B21,0),OFFSET(DY24,0,-ROUNDUP($B21,0)+1),0)</f>
        <v>0</v>
      </c>
      <c r="DZ25" s="10">
        <f t="shared" ref="DZ25" ca="1" si="547">IF(DZ$2&gt;=ROUNDUP($B21,0),OFFSET(DZ24,0,-ROUNDUP($B21,0)+1),0)</f>
        <v>0</v>
      </c>
      <c r="EA25" s="10">
        <f t="shared" ref="EA25" ca="1" si="548">IF(EA$2&gt;=ROUNDUP($B21,0),OFFSET(EA24,0,-ROUNDUP($B21,0)+1),0)</f>
        <v>0</v>
      </c>
      <c r="EB25" s="10">
        <f t="shared" ref="EB25" ca="1" si="549">IF(EB$2&gt;=ROUNDUP($B21,0),OFFSET(EB24,0,-ROUNDUP($B21,0)+1),0)</f>
        <v>0</v>
      </c>
      <c r="EC25" s="10">
        <f t="shared" ref="EC25" ca="1" si="550">IF(EC$2&gt;=ROUNDUP($B21,0),OFFSET(EC24,0,-ROUNDUP($B21,0)+1),0)</f>
        <v>0</v>
      </c>
      <c r="ED25" s="10">
        <f t="shared" ref="ED25" ca="1" si="551">IF(ED$2&gt;=ROUNDUP($B21,0),OFFSET(ED24,0,-ROUNDUP($B21,0)+1),0)</f>
        <v>0</v>
      </c>
      <c r="EE25" s="10">
        <f t="shared" ref="EE25" ca="1" si="552">IF(EE$2&gt;=ROUNDUP($B21,0),OFFSET(EE24,0,-ROUNDUP($B21,0)+1),0)</f>
        <v>0</v>
      </c>
      <c r="EF25" s="10">
        <f t="shared" ref="EF25" ca="1" si="553">IF(EF$2&gt;=ROUNDUP($B21,0),OFFSET(EF24,0,-ROUNDUP($B21,0)+1),0)</f>
        <v>0</v>
      </c>
      <c r="EG25" s="10">
        <f t="shared" ref="EG25" ca="1" si="554">IF(EG$2&gt;=ROUNDUP($B21,0),OFFSET(EG24,0,-ROUNDUP($B21,0)+1),0)</f>
        <v>0</v>
      </c>
      <c r="EH25" s="10">
        <f t="shared" ref="EH25" ca="1" si="555">IF(EH$2&gt;=ROUNDUP($B21,0),OFFSET(EH24,0,-ROUNDUP($B21,0)+1),0)</f>
        <v>0</v>
      </c>
      <c r="EI25" s="10">
        <f t="shared" ref="EI25" ca="1" si="556">IF(EI$2&gt;=ROUNDUP($B21,0),OFFSET(EI24,0,-ROUNDUP($B21,0)+1),0)</f>
        <v>0</v>
      </c>
      <c r="EJ25" s="10">
        <f t="shared" ref="EJ25" ca="1" si="557">IF(EJ$2&gt;=ROUNDUP($B21,0),OFFSET(EJ24,0,-ROUNDUP($B21,0)+1),0)</f>
        <v>0</v>
      </c>
      <c r="EK25" s="10">
        <f t="shared" ref="EK25" ca="1" si="558">IF(EK$2&gt;=ROUNDUP($B21,0),OFFSET(EK24,0,-ROUNDUP($B21,0)+1),0)</f>
        <v>0</v>
      </c>
      <c r="EL25" s="10">
        <f t="shared" ref="EL25" ca="1" si="559">IF(EL$2&gt;=ROUNDUP($B21,0),OFFSET(EL24,0,-ROUNDUP($B21,0)+1),0)</f>
        <v>0</v>
      </c>
      <c r="EM25" s="10">
        <f t="shared" ref="EM25" ca="1" si="560">IF(EM$2&gt;=ROUNDUP($B21,0),OFFSET(EM24,0,-ROUNDUP($B21,0)+1),0)</f>
        <v>0</v>
      </c>
      <c r="EN25" s="10">
        <f t="shared" ref="EN25" ca="1" si="561">IF(EN$2&gt;=ROUNDUP($B21,0),OFFSET(EN24,0,-ROUNDUP($B21,0)+1),0)</f>
        <v>0</v>
      </c>
      <c r="EO25" s="10">
        <f t="shared" ref="EO25" ca="1" si="562">IF(EO$2&gt;=ROUNDUP($B21,0),OFFSET(EO24,0,-ROUNDUP($B21,0)+1),0)</f>
        <v>0</v>
      </c>
      <c r="EP25" s="10">
        <f t="shared" ref="EP25" ca="1" si="563">IF(EP$2&gt;=ROUNDUP($B21,0),OFFSET(EP24,0,-ROUNDUP($B21,0)+1),0)</f>
        <v>0</v>
      </c>
      <c r="EQ25" s="10">
        <f t="shared" ref="EQ25" ca="1" si="564">IF(EQ$2&gt;=ROUNDUP($B21,0),OFFSET(EQ24,0,-ROUNDUP($B21,0)+1),0)</f>
        <v>0</v>
      </c>
      <c r="ER25" s="10">
        <f t="shared" ref="ER25" ca="1" si="565">IF(ER$2&gt;=ROUNDUP($B21,0),OFFSET(ER24,0,-ROUNDUP($B21,0)+1),0)</f>
        <v>0</v>
      </c>
      <c r="ES25" s="10">
        <f t="shared" ref="ES25" ca="1" si="566">IF(ES$2&gt;=ROUNDUP($B21,0),OFFSET(ES24,0,-ROUNDUP($B21,0)+1),0)</f>
        <v>0</v>
      </c>
      <c r="ET25" s="10">
        <f t="shared" ref="ET25" ca="1" si="567">IF(ET$2&gt;=ROUNDUP($B21,0),OFFSET(ET24,0,-ROUNDUP($B21,0)+1),0)</f>
        <v>0</v>
      </c>
      <c r="EU25" s="10">
        <f t="shared" ref="EU25" ca="1" si="568">IF(EU$2&gt;=ROUNDUP($B21,0),OFFSET(EU24,0,-ROUNDUP($B21,0)+1),0)</f>
        <v>0</v>
      </c>
      <c r="EV25" s="10">
        <f t="shared" ref="EV25" ca="1" si="569">IF(EV$2&gt;=ROUNDUP($B21,0),OFFSET(EV24,0,-ROUNDUP($B21,0)+1),0)</f>
        <v>0</v>
      </c>
      <c r="EW25" s="10">
        <f t="shared" ref="EW25" ca="1" si="570">IF(EW$2&gt;=ROUNDUP($B21,0),OFFSET(EW24,0,-ROUNDUP($B21,0)+1),0)</f>
        <v>0</v>
      </c>
      <c r="EX25" s="10">
        <f t="shared" ref="EX25" ca="1" si="571">IF(EX$2&gt;=ROUNDUP($B21,0),OFFSET(EX24,0,-ROUNDUP($B21,0)+1),0)</f>
        <v>0</v>
      </c>
      <c r="EY25" s="10">
        <f t="shared" ref="EY25" ca="1" si="572">IF(EY$2&gt;=ROUNDUP($B21,0),OFFSET(EY24,0,-ROUNDUP($B21,0)+1),0)</f>
        <v>0</v>
      </c>
      <c r="EZ25" s="10">
        <f t="shared" ref="EZ25" ca="1" si="573">IF(EZ$2&gt;=ROUNDUP($B21,0),OFFSET(EZ24,0,-ROUNDUP($B21,0)+1),0)</f>
        <v>0</v>
      </c>
      <c r="FA25" s="10">
        <f t="shared" ref="FA25" ca="1" si="574">IF(FA$2&gt;=ROUNDUP($B21,0),OFFSET(FA24,0,-ROUNDUP($B21,0)+1),0)</f>
        <v>0</v>
      </c>
      <c r="FB25" s="10">
        <f t="shared" ref="FB25" ca="1" si="575">IF(FB$2&gt;=ROUNDUP($B21,0),OFFSET(FB24,0,-ROUNDUP($B21,0)+1),0)</f>
        <v>0</v>
      </c>
      <c r="FC25" s="10">
        <f t="shared" ref="FC25" ca="1" si="576">IF(FC$2&gt;=ROUNDUP($B21,0),OFFSET(FC24,0,-ROUNDUP($B21,0)+1),0)</f>
        <v>0</v>
      </c>
      <c r="FD25" s="10">
        <f t="shared" ref="FD25" ca="1" si="577">IF(FD$2&gt;=ROUNDUP($B21,0),OFFSET(FD24,0,-ROUNDUP($B21,0)+1),0)</f>
        <v>0</v>
      </c>
      <c r="FE25" s="10">
        <f t="shared" ref="FE25" ca="1" si="578">IF(FE$2&gt;=ROUNDUP($B21,0),OFFSET(FE24,0,-ROUNDUP($B21,0)+1),0)</f>
        <v>0</v>
      </c>
      <c r="FF25" s="10">
        <f t="shared" ref="FF25" ca="1" si="579">IF(FF$2&gt;=ROUNDUP($B21,0),OFFSET(FF24,0,-ROUNDUP($B21,0)+1),0)</f>
        <v>0</v>
      </c>
      <c r="FG25" s="10">
        <f t="shared" ref="FG25" ca="1" si="580">IF(FG$2&gt;=ROUNDUP($B21,0),OFFSET(FG24,0,-ROUNDUP($B21,0)+1),0)</f>
        <v>0</v>
      </c>
      <c r="FH25" s="10">
        <f t="shared" ref="FH25" ca="1" si="581">IF(FH$2&gt;=ROUNDUP($B21,0),OFFSET(FH24,0,-ROUNDUP($B21,0)+1),0)</f>
        <v>0</v>
      </c>
      <c r="FI25" s="10">
        <f t="shared" ref="FI25" ca="1" si="582">IF(FI$2&gt;=ROUNDUP($B21,0),OFFSET(FI24,0,-ROUNDUP($B21,0)+1),0)</f>
        <v>0</v>
      </c>
      <c r="FJ25" s="10">
        <f t="shared" ref="FJ25" ca="1" si="583">IF(FJ$2&gt;=ROUNDUP($B21,0),OFFSET(FJ24,0,-ROUNDUP($B21,0)+1),0)</f>
        <v>0</v>
      </c>
      <c r="FK25" s="10">
        <f t="shared" ref="FK25" ca="1" si="584">IF(FK$2&gt;=ROUNDUP($B21,0),OFFSET(FK24,0,-ROUNDUP($B21,0)+1),0)</f>
        <v>0</v>
      </c>
      <c r="FL25" s="10">
        <f t="shared" ref="FL25" ca="1" si="585">IF(FL$2&gt;=ROUNDUP($B21,0),OFFSET(FL24,0,-ROUNDUP($B21,0)+1),0)</f>
        <v>0</v>
      </c>
      <c r="FM25" s="10">
        <f t="shared" ref="FM25" ca="1" si="586">IF(FM$2&gt;=ROUNDUP($B21,0),OFFSET(FM24,0,-ROUNDUP($B21,0)+1),0)</f>
        <v>0</v>
      </c>
      <c r="FN25" s="10">
        <f t="shared" ref="FN25" ca="1" si="587">IF(FN$2&gt;=ROUNDUP($B21,0),OFFSET(FN24,0,-ROUNDUP($B21,0)+1),0)</f>
        <v>0</v>
      </c>
      <c r="FO25" s="10">
        <f t="shared" ref="FO25" ca="1" si="588">IF(FO$2&gt;=ROUNDUP($B21,0),OFFSET(FO24,0,-ROUNDUP($B21,0)+1),0)</f>
        <v>0</v>
      </c>
      <c r="FP25" s="10">
        <f t="shared" ref="FP25" ca="1" si="589">IF(FP$2&gt;=ROUNDUP($B21,0),OFFSET(FP24,0,-ROUNDUP($B21,0)+1),0)</f>
        <v>0</v>
      </c>
      <c r="FQ25" s="10">
        <f t="shared" ref="FQ25" ca="1" si="590">IF(FQ$2&gt;=ROUNDUP($B21,0),OFFSET(FQ24,0,-ROUNDUP($B21,0)+1),0)</f>
        <v>0</v>
      </c>
      <c r="FR25" s="10">
        <f t="shared" ref="FR25" ca="1" si="591">IF(FR$2&gt;=ROUNDUP($B21,0),OFFSET(FR24,0,-ROUNDUP($B21,0)+1),0)</f>
        <v>0</v>
      </c>
      <c r="FS25" s="10">
        <f t="shared" ref="FS25" ca="1" si="592">IF(FS$2&gt;=ROUNDUP($B21,0),OFFSET(FS24,0,-ROUNDUP($B21,0)+1),0)</f>
        <v>0</v>
      </c>
      <c r="FT25" s="10">
        <f t="shared" ref="FT25" ca="1" si="593">IF(FT$2&gt;=ROUNDUP($B21,0),OFFSET(FT24,0,-ROUNDUP($B21,0)+1),0)</f>
        <v>0</v>
      </c>
      <c r="FU25" s="10">
        <f t="shared" ref="FU25" ca="1" si="594">IF(FU$2&gt;=ROUNDUP($B21,0),OFFSET(FU24,0,-ROUNDUP($B21,0)+1),0)</f>
        <v>0</v>
      </c>
      <c r="FV25" s="10">
        <f t="shared" ref="FV25" ca="1" si="595">IF(FV$2&gt;=ROUNDUP($B21,0),OFFSET(FV24,0,-ROUNDUP($B21,0)+1),0)</f>
        <v>0</v>
      </c>
      <c r="FW25" s="10">
        <f t="shared" ref="FW25" ca="1" si="596">IF(FW$2&gt;=ROUNDUP($B21,0),OFFSET(FW24,0,-ROUNDUP($B21,0)+1),0)</f>
        <v>0</v>
      </c>
      <c r="FX25" s="10">
        <f t="shared" ref="FX25" ca="1" si="597">IF(FX$2&gt;=ROUNDUP($B21,0),OFFSET(FX24,0,-ROUNDUP($B21,0)+1),0)</f>
        <v>0</v>
      </c>
      <c r="FY25" s="10">
        <f t="shared" ref="FY25" ca="1" si="598">IF(FY$2&gt;=ROUNDUP($B21,0),OFFSET(FY24,0,-ROUNDUP($B21,0)+1),0)</f>
        <v>0</v>
      </c>
      <c r="FZ25" s="10">
        <f t="shared" ref="FZ25" ca="1" si="599">IF(FZ$2&gt;=ROUNDUP($B21,0),OFFSET(FZ24,0,-ROUNDUP($B21,0)+1),0)</f>
        <v>0</v>
      </c>
      <c r="GA25" s="10">
        <f t="shared" ref="GA25" ca="1" si="600">IF(GA$2&gt;=ROUNDUP($B21,0),OFFSET(GA24,0,-ROUNDUP($B21,0)+1),0)</f>
        <v>0</v>
      </c>
      <c r="GB25" s="10">
        <f t="shared" ref="GB25" ca="1" si="601">IF(GB$2&gt;=ROUNDUP($B21,0),OFFSET(GB24,0,-ROUNDUP($B21,0)+1),0)</f>
        <v>0</v>
      </c>
      <c r="GC25" s="10">
        <f t="shared" ref="GC25" ca="1" si="602">IF(GC$2&gt;=ROUNDUP($B21,0),OFFSET(GC24,0,-ROUNDUP($B21,0)+1),0)</f>
        <v>0</v>
      </c>
      <c r="GD25" s="10">
        <f t="shared" ref="GD25" ca="1" si="603">IF(GD$2&gt;=ROUNDUP($B21,0),OFFSET(GD24,0,-ROUNDUP($B21,0)+1),0)</f>
        <v>0</v>
      </c>
      <c r="GE25" s="10">
        <f t="shared" ref="GE25" ca="1" si="604">IF(GE$2&gt;=ROUNDUP($B21,0),OFFSET(GE24,0,-ROUNDUP($B21,0)+1),0)</f>
        <v>0</v>
      </c>
      <c r="GF25" s="10">
        <f t="shared" ref="GF25" ca="1" si="605">IF(GF$2&gt;=ROUNDUP($B21,0),OFFSET(GF24,0,-ROUNDUP($B21,0)+1),0)</f>
        <v>0</v>
      </c>
      <c r="GG25" s="10">
        <f t="shared" ref="GG25" ca="1" si="606">IF(GG$2&gt;=ROUNDUP($B21,0),OFFSET(GG24,0,-ROUNDUP($B21,0)+1),0)</f>
        <v>0</v>
      </c>
      <c r="GH25" s="10">
        <f t="shared" ref="GH25" ca="1" si="607">IF(GH$2&gt;=ROUNDUP($B21,0),OFFSET(GH24,0,-ROUNDUP($B21,0)+1),0)</f>
        <v>0</v>
      </c>
      <c r="GI25" s="10">
        <f t="shared" ref="GI25" ca="1" si="608">IF(GI$2&gt;=ROUNDUP($B21,0),OFFSET(GI24,0,-ROUNDUP($B21,0)+1),0)</f>
        <v>0</v>
      </c>
      <c r="GJ25" s="10">
        <f t="shared" ref="GJ25" ca="1" si="609">IF(GJ$2&gt;=ROUNDUP($B21,0),OFFSET(GJ24,0,-ROUNDUP($B21,0)+1),0)</f>
        <v>0</v>
      </c>
      <c r="GK25" s="10">
        <f t="shared" ref="GK25" ca="1" si="610">IF(GK$2&gt;=ROUNDUP($B21,0),OFFSET(GK24,0,-ROUNDUP($B21,0)+1),0)</f>
        <v>0</v>
      </c>
      <c r="GL25" s="10">
        <f t="shared" ref="GL25" ca="1" si="611">IF(GL$2&gt;=ROUNDUP($B21,0),OFFSET(GL24,0,-ROUNDUP($B21,0)+1),0)</f>
        <v>0</v>
      </c>
      <c r="GM25" s="10">
        <f t="shared" ref="GM25" ca="1" si="612">IF(GM$2&gt;=ROUNDUP($B21,0),OFFSET(GM24,0,-ROUNDUP($B21,0)+1),0)</f>
        <v>0</v>
      </c>
      <c r="GN25" s="10">
        <f t="shared" ref="GN25" ca="1" si="613">IF(GN$2&gt;=ROUNDUP($B21,0),OFFSET(GN24,0,-ROUNDUP($B21,0)+1),0)</f>
        <v>0</v>
      </c>
      <c r="GO25" s="10">
        <f t="shared" ref="GO25" ca="1" si="614">IF(GO$2&gt;=ROUNDUP($B21,0),OFFSET(GO24,0,-ROUNDUP($B21,0)+1),0)</f>
        <v>0</v>
      </c>
      <c r="GP25" s="10">
        <f t="shared" ref="GP25" ca="1" si="615">IF(GP$2&gt;=ROUNDUP($B21,0),OFFSET(GP24,0,-ROUNDUP($B21,0)+1),0)</f>
        <v>0</v>
      </c>
      <c r="GQ25" s="10">
        <f t="shared" ref="GQ25" ca="1" si="616">IF(GQ$2&gt;=ROUNDUP($B21,0),OFFSET(GQ24,0,-ROUNDUP($B21,0)+1),0)</f>
        <v>0</v>
      </c>
      <c r="GR25" s="10">
        <f t="shared" ref="GR25" ca="1" si="617">IF(GR$2&gt;=ROUNDUP($B21,0),OFFSET(GR24,0,-ROUNDUP($B21,0)+1),0)</f>
        <v>0</v>
      </c>
      <c r="GS25" s="10">
        <f t="shared" ref="GS25" ca="1" si="618">IF(GS$2&gt;=ROUNDUP($B21,0),OFFSET(GS24,0,-ROUNDUP($B21,0)+1),0)</f>
        <v>0</v>
      </c>
      <c r="GT25" s="10">
        <f t="shared" ref="GT25" ca="1" si="619">IF(GT$2&gt;=ROUNDUP($B21,0),OFFSET(GT24,0,-ROUNDUP($B21,0)+1),0)</f>
        <v>0</v>
      </c>
      <c r="GU25" s="10">
        <f t="shared" ref="GU25" ca="1" si="620">IF(GU$2&gt;=ROUNDUP($B21,0),OFFSET(GU24,0,-ROUNDUP($B21,0)+1),0)</f>
        <v>0</v>
      </c>
      <c r="GV25" s="10">
        <f t="shared" ref="GV25" ca="1" si="621">IF(GV$2&gt;=ROUNDUP($B21,0),OFFSET(GV24,0,-ROUNDUP($B21,0)+1),0)</f>
        <v>0</v>
      </c>
      <c r="GW25" s="10">
        <f t="shared" ref="GW25" ca="1" si="622">IF(GW$2&gt;=ROUNDUP($B21,0),OFFSET(GW24,0,-ROUNDUP($B21,0)+1),0)</f>
        <v>0</v>
      </c>
      <c r="GX25" s="10">
        <f t="shared" ref="GX25" ca="1" si="623">IF(GX$2&gt;=ROUNDUP($B21,0),OFFSET(GX24,0,-ROUNDUP($B21,0)+1),0)</f>
        <v>0</v>
      </c>
      <c r="GY25" s="10">
        <f t="shared" ref="GY25" ca="1" si="624">IF(GY$2&gt;=ROUNDUP($B21,0),OFFSET(GY24,0,-ROUNDUP($B21,0)+1),0)</f>
        <v>0</v>
      </c>
      <c r="GZ25" s="10">
        <f t="shared" ref="GZ25" ca="1" si="625">IF(GZ$2&gt;=ROUNDUP($B21,0),OFFSET(GZ24,0,-ROUNDUP($B21,0)+1),0)</f>
        <v>0</v>
      </c>
    </row>
    <row r="26" spans="1:208" x14ac:dyDescent="0.2">
      <c r="A26" s="5" t="s">
        <v>203</v>
      </c>
      <c r="C26" s="10">
        <f>C24</f>
        <v>6</v>
      </c>
      <c r="D26" s="10">
        <f>C26+D24</f>
        <v>19</v>
      </c>
      <c r="E26" s="10">
        <f t="shared" ref="E26:G26" si="626">D26+E24</f>
        <v>94</v>
      </c>
      <c r="F26" s="10">
        <f t="shared" si="626"/>
        <v>310</v>
      </c>
      <c r="G26" s="10">
        <f t="shared" si="626"/>
        <v>570</v>
      </c>
      <c r="H26" s="10">
        <f t="shared" ref="H26" si="627">G26+H24</f>
        <v>658</v>
      </c>
      <c r="I26" s="10">
        <f t="shared" ref="I26" si="628">H26+I24</f>
        <v>660</v>
      </c>
      <c r="J26" s="10">
        <f t="shared" ref="J26" si="629">I26+J24</f>
        <v>660</v>
      </c>
      <c r="K26" s="10">
        <f t="shared" ref="K26" si="630">J26+K24</f>
        <v>660</v>
      </c>
      <c r="L26" s="10">
        <f t="shared" ref="L26" si="631">K26+L24</f>
        <v>660</v>
      </c>
      <c r="M26" s="10">
        <f t="shared" ref="M26" si="632">L26+M24</f>
        <v>660</v>
      </c>
      <c r="N26" s="10">
        <f t="shared" ref="N26" si="633">M26+N24</f>
        <v>660</v>
      </c>
      <c r="O26" s="10">
        <f t="shared" ref="O26" si="634">N26+O24</f>
        <v>660</v>
      </c>
      <c r="P26" s="10">
        <f t="shared" ref="P26" si="635">O26+P24</f>
        <v>660</v>
      </c>
      <c r="Q26" s="10">
        <f t="shared" ref="Q26" si="636">P26+Q24</f>
        <v>660</v>
      </c>
      <c r="R26" s="10">
        <f t="shared" ref="R26" si="637">Q26+R24</f>
        <v>660</v>
      </c>
      <c r="S26" s="10">
        <f>S24</f>
        <v>0</v>
      </c>
      <c r="T26" s="10">
        <f>S26+T24</f>
        <v>1</v>
      </c>
      <c r="U26" s="10">
        <f t="shared" ref="U26:CA26" si="638">T26+U24</f>
        <v>1</v>
      </c>
      <c r="V26" s="10">
        <f t="shared" si="638"/>
        <v>2</v>
      </c>
      <c r="W26" s="10">
        <f t="shared" si="638"/>
        <v>2</v>
      </c>
      <c r="X26" s="10">
        <f t="shared" si="638"/>
        <v>3</v>
      </c>
      <c r="Y26" s="10">
        <f t="shared" si="638"/>
        <v>3</v>
      </c>
      <c r="Z26" s="10">
        <f t="shared" si="638"/>
        <v>4</v>
      </c>
      <c r="AA26" s="10">
        <f t="shared" si="638"/>
        <v>4</v>
      </c>
      <c r="AB26" s="10">
        <f t="shared" si="638"/>
        <v>5</v>
      </c>
      <c r="AC26" s="10">
        <f t="shared" si="638"/>
        <v>5</v>
      </c>
      <c r="AD26" s="10">
        <f t="shared" si="638"/>
        <v>6</v>
      </c>
      <c r="AE26" s="10">
        <f t="shared" si="638"/>
        <v>6</v>
      </c>
      <c r="AF26" s="10">
        <f t="shared" si="638"/>
        <v>7</v>
      </c>
      <c r="AG26" s="10">
        <f t="shared" si="638"/>
        <v>7</v>
      </c>
      <c r="AH26" s="10">
        <f t="shared" si="638"/>
        <v>8</v>
      </c>
      <c r="AI26" s="10">
        <f t="shared" si="638"/>
        <v>8</v>
      </c>
      <c r="AJ26" s="10">
        <f t="shared" si="638"/>
        <v>9</v>
      </c>
      <c r="AK26" s="10">
        <f t="shared" si="638"/>
        <v>9</v>
      </c>
      <c r="AL26" s="10">
        <f t="shared" si="638"/>
        <v>11</v>
      </c>
      <c r="AM26" s="10">
        <f t="shared" si="638"/>
        <v>11</v>
      </c>
      <c r="AN26" s="10">
        <f t="shared" si="638"/>
        <v>14</v>
      </c>
      <c r="AO26" s="10">
        <f t="shared" si="638"/>
        <v>15</v>
      </c>
      <c r="AP26" s="10">
        <f t="shared" si="638"/>
        <v>19</v>
      </c>
      <c r="AQ26" s="10">
        <f t="shared" si="638"/>
        <v>21</v>
      </c>
      <c r="AR26" s="10">
        <f t="shared" si="638"/>
        <v>25</v>
      </c>
      <c r="AS26" s="10">
        <f t="shared" si="638"/>
        <v>28</v>
      </c>
      <c r="AT26" s="10">
        <f t="shared" si="638"/>
        <v>33</v>
      </c>
      <c r="AU26" s="10">
        <f t="shared" si="638"/>
        <v>37</v>
      </c>
      <c r="AV26" s="10">
        <f t="shared" si="638"/>
        <v>43</v>
      </c>
      <c r="AW26" s="10">
        <f t="shared" si="638"/>
        <v>48</v>
      </c>
      <c r="AX26" s="10">
        <f t="shared" si="638"/>
        <v>54</v>
      </c>
      <c r="AY26" s="10">
        <f t="shared" si="638"/>
        <v>64</v>
      </c>
      <c r="AZ26" s="10">
        <f t="shared" si="638"/>
        <v>70</v>
      </c>
      <c r="BA26" s="10">
        <f t="shared" si="638"/>
        <v>83</v>
      </c>
      <c r="BB26" s="10">
        <f t="shared" si="638"/>
        <v>94</v>
      </c>
      <c r="BC26" s="10">
        <f t="shared" si="638"/>
        <v>110</v>
      </c>
      <c r="BD26" s="10">
        <f t="shared" si="638"/>
        <v>126</v>
      </c>
      <c r="BE26" s="10">
        <f t="shared" si="638"/>
        <v>146</v>
      </c>
      <c r="BF26" s="10">
        <f t="shared" si="638"/>
        <v>166</v>
      </c>
      <c r="BG26" s="10">
        <f t="shared" si="638"/>
        <v>186</v>
      </c>
      <c r="BH26" s="10">
        <f t="shared" si="638"/>
        <v>206</v>
      </c>
      <c r="BI26" s="10">
        <f t="shared" si="638"/>
        <v>226</v>
      </c>
      <c r="BJ26" s="10">
        <f t="shared" si="638"/>
        <v>246</v>
      </c>
      <c r="BK26" s="10">
        <f t="shared" si="638"/>
        <v>262</v>
      </c>
      <c r="BL26" s="10">
        <f t="shared" si="638"/>
        <v>282</v>
      </c>
      <c r="BM26" s="10">
        <f t="shared" si="638"/>
        <v>295</v>
      </c>
      <c r="BN26" s="10">
        <f t="shared" si="638"/>
        <v>310</v>
      </c>
      <c r="BO26" s="10">
        <f t="shared" si="638"/>
        <v>320</v>
      </c>
      <c r="BP26" s="10">
        <f t="shared" si="638"/>
        <v>339</v>
      </c>
      <c r="BQ26" s="10">
        <f t="shared" si="638"/>
        <v>354</v>
      </c>
      <c r="BR26" s="10">
        <f t="shared" si="638"/>
        <v>378</v>
      </c>
      <c r="BS26" s="10">
        <f t="shared" si="638"/>
        <v>402</v>
      </c>
      <c r="BT26" s="10">
        <f t="shared" si="638"/>
        <v>426</v>
      </c>
      <c r="BU26" s="10">
        <f t="shared" si="638"/>
        <v>450</v>
      </c>
      <c r="BV26" s="10">
        <f t="shared" si="638"/>
        <v>474</v>
      </c>
      <c r="BW26" s="10">
        <f t="shared" si="638"/>
        <v>498</v>
      </c>
      <c r="BX26" s="10">
        <f t="shared" si="638"/>
        <v>522</v>
      </c>
      <c r="BY26" s="10">
        <f t="shared" si="638"/>
        <v>546</v>
      </c>
      <c r="BZ26" s="10">
        <f t="shared" si="638"/>
        <v>570</v>
      </c>
      <c r="CA26" s="10">
        <f t="shared" si="638"/>
        <v>594</v>
      </c>
      <c r="CB26" s="10">
        <f t="shared" ref="CB26" si="639">CA26+CB24</f>
        <v>609</v>
      </c>
      <c r="CC26" s="10">
        <f t="shared" ref="CC26" si="640">CB26+CC24</f>
        <v>624</v>
      </c>
      <c r="CD26" s="10">
        <f t="shared" ref="CD26" si="641">CC26+CD24</f>
        <v>630</v>
      </c>
      <c r="CE26" s="10">
        <f t="shared" ref="CE26" si="642">CD26+CE24</f>
        <v>635</v>
      </c>
      <c r="CF26" s="10">
        <f t="shared" ref="CF26" si="643">CE26+CF24</f>
        <v>640</v>
      </c>
      <c r="CG26" s="10">
        <f t="shared" ref="CG26" si="644">CF26+CG24</f>
        <v>644</v>
      </c>
      <c r="CH26" s="10">
        <f t="shared" ref="CH26" si="645">CG26+CH24</f>
        <v>648</v>
      </c>
      <c r="CI26" s="10">
        <f t="shared" ref="CI26" si="646">CH26+CI24</f>
        <v>651</v>
      </c>
      <c r="CJ26" s="10">
        <f t="shared" ref="CJ26" si="647">CI26+CJ24</f>
        <v>654</v>
      </c>
      <c r="CK26" s="10">
        <f t="shared" ref="CK26" si="648">CJ26+CK24</f>
        <v>656</v>
      </c>
      <c r="CL26" s="10">
        <f t="shared" ref="CL26" si="649">CK26+CL24</f>
        <v>658</v>
      </c>
      <c r="CM26" s="10">
        <f t="shared" ref="CM26" si="650">CL26+CM24</f>
        <v>659</v>
      </c>
      <c r="CN26" s="10">
        <f t="shared" ref="CN26" si="651">CM26+CN24</f>
        <v>660</v>
      </c>
      <c r="CO26" s="10">
        <f t="shared" ref="CO26" si="652">CN26+CO24</f>
        <v>660</v>
      </c>
      <c r="CP26" s="10">
        <f t="shared" ref="CP26" si="653">CO26+CP24</f>
        <v>660</v>
      </c>
      <c r="CQ26" s="10">
        <f t="shared" ref="CQ26" si="654">CP26+CQ24</f>
        <v>660</v>
      </c>
      <c r="CR26" s="10">
        <f t="shared" ref="CR26" si="655">CQ26+CR24</f>
        <v>660</v>
      </c>
      <c r="CS26" s="10">
        <f t="shared" ref="CS26" si="656">CR26+CS24</f>
        <v>660</v>
      </c>
      <c r="CT26" s="10">
        <f t="shared" ref="CT26" si="657">CS26+CT24</f>
        <v>660</v>
      </c>
      <c r="CU26" s="10">
        <f t="shared" ref="CU26" si="658">CT26+CU24</f>
        <v>660</v>
      </c>
      <c r="CV26" s="10">
        <f t="shared" ref="CV26" si="659">CU26+CV24</f>
        <v>660</v>
      </c>
      <c r="CW26" s="10">
        <f t="shared" ref="CW26" si="660">CV26+CW24</f>
        <v>660</v>
      </c>
      <c r="CX26" s="10">
        <f t="shared" ref="CX26" si="661">CW26+CX24</f>
        <v>660</v>
      </c>
      <c r="CY26" s="10">
        <f t="shared" ref="CY26" si="662">CX26+CY24</f>
        <v>660</v>
      </c>
      <c r="CZ26" s="10">
        <f t="shared" ref="CZ26" si="663">CY26+CZ24</f>
        <v>660</v>
      </c>
      <c r="DA26" s="10">
        <f t="shared" ref="DA26" si="664">CZ26+DA24</f>
        <v>660</v>
      </c>
      <c r="DB26" s="10">
        <f t="shared" ref="DB26" si="665">DA26+DB24</f>
        <v>660</v>
      </c>
      <c r="DC26" s="10">
        <f t="shared" ref="DC26" si="666">DB26+DC24</f>
        <v>660</v>
      </c>
      <c r="DD26" s="10">
        <f t="shared" ref="DD26" si="667">DC26+DD24</f>
        <v>660</v>
      </c>
      <c r="DE26" s="10">
        <f t="shared" ref="DE26" si="668">DD26+DE24</f>
        <v>660</v>
      </c>
      <c r="DF26" s="10">
        <f t="shared" ref="DF26" si="669">DE26+DF24</f>
        <v>660</v>
      </c>
      <c r="DG26" s="10">
        <f t="shared" ref="DG26" si="670">DF26+DG24</f>
        <v>660</v>
      </c>
      <c r="DH26" s="10">
        <f t="shared" ref="DH26" si="671">DG26+DH24</f>
        <v>660</v>
      </c>
      <c r="DI26" s="10">
        <f t="shared" ref="DI26" si="672">DH26+DI24</f>
        <v>660</v>
      </c>
      <c r="DJ26" s="10">
        <f t="shared" ref="DJ26" si="673">DI26+DJ24</f>
        <v>660</v>
      </c>
      <c r="DK26" s="10">
        <f t="shared" ref="DK26" si="674">DJ26+DK24</f>
        <v>660</v>
      </c>
      <c r="DL26" s="10">
        <f t="shared" ref="DL26" si="675">DK26+DL24</f>
        <v>660</v>
      </c>
      <c r="DM26" s="10">
        <f t="shared" ref="DM26" si="676">DL26+DM24</f>
        <v>660</v>
      </c>
      <c r="DN26" s="10">
        <f t="shared" ref="DN26" si="677">DM26+DN24</f>
        <v>660</v>
      </c>
      <c r="DO26" s="10">
        <f t="shared" ref="DO26" si="678">DN26+DO24</f>
        <v>660</v>
      </c>
      <c r="DP26" s="10">
        <f t="shared" ref="DP26" si="679">DO26+DP24</f>
        <v>660</v>
      </c>
      <c r="DQ26" s="10">
        <f t="shared" ref="DQ26" si="680">DP26+DQ24</f>
        <v>660</v>
      </c>
      <c r="DR26" s="10">
        <f t="shared" ref="DR26" si="681">DQ26+DR24</f>
        <v>660</v>
      </c>
      <c r="DS26" s="10">
        <f t="shared" ref="DS26" si="682">DR26+DS24</f>
        <v>660</v>
      </c>
      <c r="DT26" s="10">
        <f t="shared" ref="DT26" si="683">DS26+DT24</f>
        <v>660</v>
      </c>
      <c r="DU26" s="10">
        <f t="shared" ref="DU26" si="684">DT26+DU24</f>
        <v>660</v>
      </c>
      <c r="DV26" s="10">
        <f t="shared" ref="DV26" si="685">DU26+DV24</f>
        <v>660</v>
      </c>
      <c r="DW26" s="10">
        <f t="shared" ref="DW26" si="686">DV26+DW24</f>
        <v>660</v>
      </c>
      <c r="DX26" s="10">
        <f t="shared" ref="DX26" si="687">DW26+DX24</f>
        <v>660</v>
      </c>
      <c r="DY26" s="10">
        <f t="shared" ref="DY26" si="688">DX26+DY24</f>
        <v>660</v>
      </c>
      <c r="DZ26" s="10">
        <f t="shared" ref="DZ26" si="689">DY26+DZ24</f>
        <v>660</v>
      </c>
      <c r="EA26" s="10">
        <f t="shared" ref="EA26" si="690">DZ26+EA24</f>
        <v>660</v>
      </c>
      <c r="EB26" s="10">
        <f t="shared" ref="EB26" si="691">EA26+EB24</f>
        <v>660</v>
      </c>
      <c r="EC26" s="10">
        <f t="shared" ref="EC26" si="692">EB26+EC24</f>
        <v>660</v>
      </c>
      <c r="ED26" s="10">
        <f t="shared" ref="ED26" si="693">EC26+ED24</f>
        <v>660</v>
      </c>
      <c r="EE26" s="10">
        <f t="shared" ref="EE26" si="694">ED26+EE24</f>
        <v>660</v>
      </c>
      <c r="EF26" s="10">
        <f t="shared" ref="EF26" si="695">EE26+EF24</f>
        <v>660</v>
      </c>
      <c r="EG26" s="10">
        <f t="shared" ref="EG26" si="696">EF26+EG24</f>
        <v>660</v>
      </c>
      <c r="EH26" s="10">
        <f t="shared" ref="EH26" si="697">EG26+EH24</f>
        <v>660</v>
      </c>
      <c r="EI26" s="10">
        <f t="shared" ref="EI26" si="698">EH26+EI24</f>
        <v>660</v>
      </c>
      <c r="EJ26" s="10">
        <f t="shared" ref="EJ26" si="699">EI26+EJ24</f>
        <v>660</v>
      </c>
      <c r="EK26" s="10">
        <f t="shared" ref="EK26" si="700">EJ26+EK24</f>
        <v>660</v>
      </c>
      <c r="EL26" s="10">
        <f t="shared" ref="EL26" si="701">EK26+EL24</f>
        <v>660</v>
      </c>
      <c r="EM26" s="10">
        <f t="shared" ref="EM26" si="702">EL26+EM24</f>
        <v>660</v>
      </c>
      <c r="EN26" s="10">
        <f t="shared" ref="EN26" si="703">EM26+EN24</f>
        <v>660</v>
      </c>
      <c r="EO26" s="10">
        <f t="shared" ref="EO26" si="704">EN26+EO24</f>
        <v>660</v>
      </c>
      <c r="EP26" s="10">
        <f t="shared" ref="EP26" si="705">EO26+EP24</f>
        <v>660</v>
      </c>
      <c r="EQ26" s="10">
        <f t="shared" ref="EQ26" si="706">EP26+EQ24</f>
        <v>660</v>
      </c>
      <c r="ER26" s="10">
        <f t="shared" ref="ER26" si="707">EQ26+ER24</f>
        <v>660</v>
      </c>
      <c r="ES26" s="10">
        <f t="shared" ref="ES26" si="708">ER26+ES24</f>
        <v>660</v>
      </c>
      <c r="ET26" s="10">
        <f t="shared" ref="ET26" si="709">ES26+ET24</f>
        <v>660</v>
      </c>
      <c r="EU26" s="10">
        <f t="shared" ref="EU26" si="710">ET26+EU24</f>
        <v>660</v>
      </c>
      <c r="EV26" s="10">
        <f t="shared" ref="EV26" si="711">EU26+EV24</f>
        <v>660</v>
      </c>
      <c r="EW26" s="10">
        <f t="shared" ref="EW26" si="712">EV26+EW24</f>
        <v>660</v>
      </c>
      <c r="EX26" s="10">
        <f t="shared" ref="EX26" si="713">EW26+EX24</f>
        <v>660</v>
      </c>
      <c r="EY26" s="10">
        <f t="shared" ref="EY26" si="714">EX26+EY24</f>
        <v>660</v>
      </c>
      <c r="EZ26" s="10">
        <f t="shared" ref="EZ26" si="715">EY26+EZ24</f>
        <v>660</v>
      </c>
      <c r="FA26" s="10">
        <f t="shared" ref="FA26" si="716">EZ26+FA24</f>
        <v>660</v>
      </c>
      <c r="FB26" s="10">
        <f t="shared" ref="FB26" si="717">FA26+FB24</f>
        <v>660</v>
      </c>
      <c r="FC26" s="10">
        <f t="shared" ref="FC26" si="718">FB26+FC24</f>
        <v>660</v>
      </c>
      <c r="FD26" s="10">
        <f t="shared" ref="FD26" si="719">FC26+FD24</f>
        <v>660</v>
      </c>
      <c r="FE26" s="10">
        <f t="shared" ref="FE26" si="720">FD26+FE24</f>
        <v>660</v>
      </c>
      <c r="FF26" s="10">
        <f t="shared" ref="FF26" si="721">FE26+FF24</f>
        <v>660</v>
      </c>
      <c r="FG26" s="10">
        <f t="shared" ref="FG26" si="722">FF26+FG24</f>
        <v>660</v>
      </c>
      <c r="FH26" s="10">
        <f t="shared" ref="FH26" si="723">FG26+FH24</f>
        <v>660</v>
      </c>
      <c r="FI26" s="10">
        <f t="shared" ref="FI26" si="724">FH26+FI24</f>
        <v>660</v>
      </c>
      <c r="FJ26" s="10">
        <f t="shared" ref="FJ26" si="725">FI26+FJ24</f>
        <v>660</v>
      </c>
      <c r="FK26" s="10">
        <f t="shared" ref="FK26" si="726">FJ26+FK24</f>
        <v>660</v>
      </c>
      <c r="FL26" s="10">
        <f t="shared" ref="FL26" si="727">FK26+FL24</f>
        <v>660</v>
      </c>
      <c r="FM26" s="10">
        <f t="shared" ref="FM26" si="728">FL26+FM24</f>
        <v>660</v>
      </c>
      <c r="FN26" s="10">
        <f t="shared" ref="FN26" si="729">FM26+FN24</f>
        <v>660</v>
      </c>
      <c r="FO26" s="10">
        <f t="shared" ref="FO26" si="730">FN26+FO24</f>
        <v>660</v>
      </c>
      <c r="FP26" s="10">
        <f t="shared" ref="FP26" si="731">FO26+FP24</f>
        <v>660</v>
      </c>
      <c r="FQ26" s="10">
        <f t="shared" ref="FQ26" si="732">FP26+FQ24</f>
        <v>660</v>
      </c>
      <c r="FR26" s="10">
        <f t="shared" ref="FR26" si="733">FQ26+FR24</f>
        <v>660</v>
      </c>
      <c r="FS26" s="10">
        <f t="shared" ref="FS26" si="734">FR26+FS24</f>
        <v>660</v>
      </c>
      <c r="FT26" s="10">
        <f t="shared" ref="FT26" si="735">FS26+FT24</f>
        <v>660</v>
      </c>
      <c r="FU26" s="10">
        <f t="shared" ref="FU26" si="736">FT26+FU24</f>
        <v>660</v>
      </c>
      <c r="FV26" s="10">
        <f t="shared" ref="FV26" si="737">FU26+FV24</f>
        <v>660</v>
      </c>
      <c r="FW26" s="10">
        <f t="shared" ref="FW26" si="738">FV26+FW24</f>
        <v>660</v>
      </c>
      <c r="FX26" s="10">
        <f t="shared" ref="FX26" si="739">FW26+FX24</f>
        <v>660</v>
      </c>
      <c r="FY26" s="10">
        <f t="shared" ref="FY26" si="740">FX26+FY24</f>
        <v>660</v>
      </c>
      <c r="FZ26" s="10">
        <f t="shared" ref="FZ26" si="741">FY26+FZ24</f>
        <v>660</v>
      </c>
      <c r="GA26" s="10">
        <f t="shared" ref="GA26" si="742">FZ26+GA24</f>
        <v>660</v>
      </c>
      <c r="GB26" s="10">
        <f t="shared" ref="GB26" si="743">GA26+GB24</f>
        <v>660</v>
      </c>
      <c r="GC26" s="10">
        <f t="shared" ref="GC26" si="744">GB26+GC24</f>
        <v>660</v>
      </c>
      <c r="GD26" s="10">
        <f t="shared" ref="GD26" si="745">GC26+GD24</f>
        <v>660</v>
      </c>
      <c r="GE26" s="10">
        <f t="shared" ref="GE26" si="746">GD26+GE24</f>
        <v>660</v>
      </c>
      <c r="GF26" s="10">
        <f t="shared" ref="GF26" si="747">GE26+GF24</f>
        <v>660</v>
      </c>
      <c r="GG26" s="10">
        <f t="shared" ref="GG26" si="748">GF26+GG24</f>
        <v>660</v>
      </c>
      <c r="GH26" s="10">
        <f t="shared" ref="GH26" si="749">GG26+GH24</f>
        <v>660</v>
      </c>
      <c r="GI26" s="10">
        <f t="shared" ref="GI26" si="750">GH26+GI24</f>
        <v>660</v>
      </c>
      <c r="GJ26" s="10">
        <f t="shared" ref="GJ26" si="751">GI26+GJ24</f>
        <v>660</v>
      </c>
      <c r="GK26" s="10">
        <f t="shared" ref="GK26" si="752">GJ26+GK24</f>
        <v>660</v>
      </c>
      <c r="GL26" s="10">
        <f t="shared" ref="GL26" si="753">GK26+GL24</f>
        <v>660</v>
      </c>
      <c r="GM26" s="10">
        <f t="shared" ref="GM26" si="754">GL26+GM24</f>
        <v>660</v>
      </c>
      <c r="GN26" s="10">
        <f t="shared" ref="GN26" si="755">GM26+GN24</f>
        <v>660</v>
      </c>
      <c r="GO26" s="10">
        <f t="shared" ref="GO26" si="756">GN26+GO24</f>
        <v>660</v>
      </c>
      <c r="GP26" s="10">
        <f t="shared" ref="GP26" si="757">GO26+GP24</f>
        <v>660</v>
      </c>
      <c r="GQ26" s="10">
        <f t="shared" ref="GQ26" si="758">GP26+GQ24</f>
        <v>660</v>
      </c>
      <c r="GR26" s="10">
        <f t="shared" ref="GR26" si="759">GQ26+GR24</f>
        <v>660</v>
      </c>
      <c r="GS26" s="10">
        <f t="shared" ref="GS26" si="760">GR26+GS24</f>
        <v>660</v>
      </c>
      <c r="GT26" s="10">
        <f t="shared" ref="GT26" si="761">GS26+GT24</f>
        <v>660</v>
      </c>
      <c r="GU26" s="10">
        <f t="shared" ref="GU26" si="762">GT26+GU24</f>
        <v>660</v>
      </c>
      <c r="GV26" s="10">
        <f t="shared" ref="GV26" si="763">GU26+GV24</f>
        <v>660</v>
      </c>
      <c r="GW26" s="10">
        <f t="shared" ref="GW26" si="764">GV26+GW24</f>
        <v>660</v>
      </c>
      <c r="GX26" s="10">
        <f t="shared" ref="GX26" si="765">GW26+GX24</f>
        <v>660</v>
      </c>
      <c r="GY26" s="10">
        <f t="shared" ref="GY26" si="766">GX26+GY24</f>
        <v>660</v>
      </c>
      <c r="GZ26" s="10">
        <f t="shared" ref="GZ26" si="767">GY26+GZ24</f>
        <v>660</v>
      </c>
    </row>
    <row r="27" spans="1:208" x14ac:dyDescent="0.2">
      <c r="A27" s="5" t="s">
        <v>204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>
        <f ca="1">S26-SUM($S25:S25)</f>
        <v>0</v>
      </c>
      <c r="T27" s="10">
        <f ca="1">T26-SUM($S25:T25)</f>
        <v>1</v>
      </c>
      <c r="U27" s="10">
        <f ca="1">U26-SUM($S25:U25)</f>
        <v>1</v>
      </c>
      <c r="V27" s="10">
        <f ca="1">V26-SUM($S25:V25)</f>
        <v>2</v>
      </c>
      <c r="W27" s="10">
        <f ca="1">W26-SUM($S25:W25)</f>
        <v>2</v>
      </c>
      <c r="X27" s="10">
        <f ca="1">X26-SUM($S25:X25)</f>
        <v>3</v>
      </c>
      <c r="Y27" s="10">
        <f ca="1">Y26-SUM($S25:Y25)</f>
        <v>3</v>
      </c>
      <c r="Z27" s="10">
        <f ca="1">Z26-SUM($S25:Z25)</f>
        <v>4</v>
      </c>
      <c r="AA27" s="10">
        <f ca="1">AA26-SUM($S25:AA25)</f>
        <v>4</v>
      </c>
      <c r="AB27" s="10">
        <f ca="1">AB26-SUM($S25:AB25)</f>
        <v>5</v>
      </c>
      <c r="AC27" s="10">
        <f ca="1">AC26-SUM($S25:AC25)</f>
        <v>5</v>
      </c>
      <c r="AD27" s="10">
        <f ca="1">AD26-SUM($S25:AD25)</f>
        <v>6</v>
      </c>
      <c r="AE27" s="10">
        <f ca="1">AE26-SUM($S25:AE25)</f>
        <v>6</v>
      </c>
      <c r="AF27" s="10">
        <f ca="1">AF26-SUM($S25:AF25)</f>
        <v>7</v>
      </c>
      <c r="AG27" s="10">
        <f ca="1">AG26-SUM($S25:AG25)</f>
        <v>7</v>
      </c>
      <c r="AH27" s="10">
        <f ca="1">AH26-SUM($S25:AH25)</f>
        <v>8</v>
      </c>
      <c r="AI27" s="10">
        <f ca="1">AI26-SUM($S25:AI25)</f>
        <v>8</v>
      </c>
      <c r="AJ27" s="10">
        <f ca="1">AJ26-SUM($S25:AJ25)</f>
        <v>9</v>
      </c>
      <c r="AK27" s="10">
        <f ca="1">AK26-SUM($S25:AK25)</f>
        <v>9</v>
      </c>
      <c r="AL27" s="10">
        <f ca="1">AL26-SUM($S25:AL25)</f>
        <v>11</v>
      </c>
      <c r="AM27" s="10">
        <f ca="1">AM26-SUM($S25:AM25)</f>
        <v>11</v>
      </c>
      <c r="AN27" s="10">
        <f ca="1">AN26-SUM($S25:AN25)</f>
        <v>14</v>
      </c>
      <c r="AO27" s="10">
        <f ca="1">AO26-SUM($S25:AO25)</f>
        <v>14</v>
      </c>
      <c r="AP27" s="10">
        <f ca="1">AP26-SUM($S25:AP25)</f>
        <v>18</v>
      </c>
      <c r="AQ27" s="10">
        <f ca="1">AQ26-SUM($S25:AQ25)</f>
        <v>19</v>
      </c>
      <c r="AR27" s="10">
        <f ca="1">AR26-SUM($S25:AR25)</f>
        <v>23</v>
      </c>
      <c r="AS27" s="10">
        <f ca="1">AS26-SUM($S25:AS25)</f>
        <v>25</v>
      </c>
      <c r="AT27" s="10">
        <f ca="1">AT26-SUM($S25:AT25)</f>
        <v>30</v>
      </c>
      <c r="AU27" s="10">
        <f ca="1">AU26-SUM($S25:AU25)</f>
        <v>33</v>
      </c>
      <c r="AV27" s="10">
        <f ca="1">AV26-SUM($S25:AV25)</f>
        <v>39</v>
      </c>
      <c r="AW27" s="10">
        <f ca="1">AW26-SUM($S25:AW25)</f>
        <v>43</v>
      </c>
      <c r="AX27" s="10">
        <f ca="1">AX26-SUM($S25:AX25)</f>
        <v>49</v>
      </c>
      <c r="AY27" s="10">
        <f ca="1">AY26-SUM($S25:AY25)</f>
        <v>58</v>
      </c>
      <c r="AZ27" s="10">
        <f ca="1">AZ26-SUM($S25:AZ25)</f>
        <v>64</v>
      </c>
      <c r="BA27" s="10">
        <f ca="1">BA26-SUM($S25:BA25)</f>
        <v>76</v>
      </c>
      <c r="BB27" s="10">
        <f ca="1">BB26-SUM($S25:BB25)</f>
        <v>87</v>
      </c>
      <c r="BC27" s="10">
        <f ca="1">BC26-SUM($S25:BC25)</f>
        <v>102</v>
      </c>
      <c r="BD27" s="10">
        <f ca="1">BD26-SUM($S25:BD25)</f>
        <v>118</v>
      </c>
      <c r="BE27" s="10">
        <f ca="1">BE26-SUM($S25:BE25)</f>
        <v>137</v>
      </c>
      <c r="BF27" s="10">
        <f ca="1">BF26-SUM($S25:BF25)</f>
        <v>157</v>
      </c>
      <c r="BG27" s="10">
        <f ca="1">BG26-SUM($S25:BG25)</f>
        <v>175</v>
      </c>
      <c r="BH27" s="10">
        <f ca="1">BH26-SUM($S25:BH25)</f>
        <v>195</v>
      </c>
      <c r="BI27" s="10">
        <f ca="1">BI26-SUM($S25:BI25)</f>
        <v>212</v>
      </c>
      <c r="BJ27" s="10">
        <f ca="1">BJ26-SUM($S25:BJ25)</f>
        <v>231</v>
      </c>
      <c r="BK27" s="10">
        <f ca="1">BK26-SUM($S25:BK25)</f>
        <v>243</v>
      </c>
      <c r="BL27" s="10">
        <f ca="1">BL26-SUM($S25:BL25)</f>
        <v>261</v>
      </c>
      <c r="BM27" s="10">
        <f ca="1">BM26-SUM($S25:BM25)</f>
        <v>270</v>
      </c>
      <c r="BN27" s="10">
        <f ca="1">BN26-SUM($S25:BN25)</f>
        <v>282</v>
      </c>
      <c r="BO27" s="10">
        <f ca="1">BO26-SUM($S25:BO25)</f>
        <v>287</v>
      </c>
      <c r="BP27" s="10">
        <f ca="1">BP26-SUM($S25:BP25)</f>
        <v>302</v>
      </c>
      <c r="BQ27" s="10">
        <f ca="1">BQ26-SUM($S25:BQ25)</f>
        <v>311</v>
      </c>
      <c r="BR27" s="10">
        <f ca="1">BR26-SUM($S25:BR25)</f>
        <v>330</v>
      </c>
      <c r="BS27" s="10">
        <f ca="1">BS26-SUM($S25:BS25)</f>
        <v>348</v>
      </c>
      <c r="BT27" s="10">
        <f ca="1">BT26-SUM($S25:BT25)</f>
        <v>362</v>
      </c>
      <c r="BU27" s="10">
        <f ca="1">BU26-SUM($S25:BU25)</f>
        <v>380</v>
      </c>
      <c r="BV27" s="10">
        <f ca="1">BV26-SUM($S25:BV25)</f>
        <v>391</v>
      </c>
      <c r="BW27" s="10">
        <f ca="1">BW26-SUM($S25:BW25)</f>
        <v>404</v>
      </c>
      <c r="BX27" s="10">
        <f ca="1">BX26-SUM($S25:BX25)</f>
        <v>412</v>
      </c>
      <c r="BY27" s="10">
        <f ca="1">BY26-SUM($S25:BY25)</f>
        <v>420</v>
      </c>
      <c r="BZ27" s="10">
        <f ca="1">BZ26-SUM($S25:BZ25)</f>
        <v>424</v>
      </c>
      <c r="CA27" s="10">
        <f ca="1">CA26-SUM($S25:CA25)</f>
        <v>428</v>
      </c>
      <c r="CB27" s="10">
        <f ca="1">CB26-SUM($S25:CB25)</f>
        <v>423</v>
      </c>
      <c r="CC27" s="10">
        <f ca="1">CC26-SUM($S25:CC25)</f>
        <v>418</v>
      </c>
      <c r="CD27" s="10">
        <f ca="1">CD26-SUM($S25:CD25)</f>
        <v>404</v>
      </c>
      <c r="CE27" s="10">
        <f ca="1">CE26-SUM($S25:CE25)</f>
        <v>389</v>
      </c>
      <c r="CF27" s="10">
        <f ca="1">CF26-SUM($S25:CF25)</f>
        <v>378</v>
      </c>
      <c r="CG27" s="10">
        <f ca="1">CG26-SUM($S25:CG25)</f>
        <v>362</v>
      </c>
      <c r="CH27" s="10">
        <f ca="1">CH26-SUM($S25:CH25)</f>
        <v>353</v>
      </c>
      <c r="CI27" s="10">
        <f ca="1">CI26-SUM($S25:CI25)</f>
        <v>341</v>
      </c>
      <c r="CJ27" s="10">
        <f ca="1">CJ26-SUM($S25:CJ25)</f>
        <v>334</v>
      </c>
      <c r="CK27" s="10">
        <f ca="1">CK26-SUM($S25:CK25)</f>
        <v>317</v>
      </c>
      <c r="CL27" s="10">
        <f ca="1">CL26-SUM($S25:CL25)</f>
        <v>304</v>
      </c>
      <c r="CM27" s="10">
        <f ca="1">CM26-SUM($S25:CM25)</f>
        <v>281</v>
      </c>
      <c r="CN27" s="10">
        <f ca="1">CN26-SUM($S25:CN25)</f>
        <v>258</v>
      </c>
      <c r="CO27" s="10">
        <f ca="1">CO26-SUM($S25:CO25)</f>
        <v>234</v>
      </c>
      <c r="CP27" s="10">
        <f ca="1">CP26-SUM($S25:CP25)</f>
        <v>210</v>
      </c>
      <c r="CQ27" s="10">
        <f ca="1">CQ26-SUM($S25:CQ25)</f>
        <v>186</v>
      </c>
      <c r="CR27" s="10">
        <f ca="1">CR26-SUM($S25:CR25)</f>
        <v>162</v>
      </c>
      <c r="CS27" s="10">
        <f ca="1">CS26-SUM($S25:CS25)</f>
        <v>138</v>
      </c>
      <c r="CT27" s="10">
        <f ca="1">CT26-SUM($S25:CT25)</f>
        <v>114</v>
      </c>
      <c r="CU27" s="10">
        <f ca="1">CU26-SUM($S25:CU25)</f>
        <v>90</v>
      </c>
      <c r="CV27" s="10">
        <f ca="1">CV26-SUM($S25:CV25)</f>
        <v>66</v>
      </c>
      <c r="CW27" s="10">
        <f ca="1">CW26-SUM($S25:CW25)</f>
        <v>51</v>
      </c>
      <c r="CX27" s="10">
        <f ca="1">CX26-SUM($S25:CX25)</f>
        <v>36</v>
      </c>
      <c r="CY27" s="10">
        <f ca="1">CY26-SUM($S25:CY25)</f>
        <v>30</v>
      </c>
      <c r="CZ27" s="10">
        <f ca="1">CZ26-SUM($S25:CZ25)</f>
        <v>25</v>
      </c>
      <c r="DA27" s="10">
        <f ca="1">DA26-SUM($S25:DA25)</f>
        <v>20</v>
      </c>
      <c r="DB27" s="10">
        <f ca="1">DB26-SUM($S25:DB25)</f>
        <v>16</v>
      </c>
      <c r="DC27" s="10">
        <f ca="1">DC26-SUM($S25:DC25)</f>
        <v>12</v>
      </c>
      <c r="DD27" s="10">
        <f ca="1">DD26-SUM($S25:DD25)</f>
        <v>9</v>
      </c>
      <c r="DE27" s="10">
        <f ca="1">DE26-SUM($S25:DE25)</f>
        <v>6</v>
      </c>
      <c r="DF27" s="10">
        <f ca="1">DF26-SUM($S25:DF25)</f>
        <v>4</v>
      </c>
      <c r="DG27" s="10">
        <f ca="1">DG26-SUM($S25:DG25)</f>
        <v>2</v>
      </c>
      <c r="DH27" s="10">
        <f ca="1">DH26-SUM($S25:DH25)</f>
        <v>1</v>
      </c>
      <c r="DI27" s="10">
        <f ca="1">DI26-SUM($S25:DI25)</f>
        <v>0</v>
      </c>
      <c r="DJ27" s="10">
        <f ca="1">DJ26-SUM($S25:DJ25)</f>
        <v>0</v>
      </c>
      <c r="DK27" s="10">
        <f ca="1">DK26-SUM($S25:DK25)</f>
        <v>0</v>
      </c>
      <c r="DL27" s="10">
        <f ca="1">DL26-SUM($S25:DL25)</f>
        <v>0</v>
      </c>
      <c r="DM27" s="10">
        <f ca="1">DM26-SUM($S25:DM25)</f>
        <v>0</v>
      </c>
      <c r="DN27" s="10">
        <f ca="1">DN26-SUM($S25:DN25)</f>
        <v>0</v>
      </c>
      <c r="DO27" s="10">
        <f ca="1">DO26-SUM($S25:DO25)</f>
        <v>0</v>
      </c>
      <c r="DP27" s="10">
        <f ca="1">DP26-SUM($S25:DP25)</f>
        <v>0</v>
      </c>
      <c r="DQ27" s="10">
        <f ca="1">DQ26-SUM($S25:DQ25)</f>
        <v>0</v>
      </c>
      <c r="DR27" s="10">
        <f ca="1">DR26-SUM($S25:DR25)</f>
        <v>0</v>
      </c>
      <c r="DS27" s="10">
        <f ca="1">DS26-SUM($S25:DS25)</f>
        <v>0</v>
      </c>
      <c r="DT27" s="10">
        <f ca="1">DT26-SUM($S25:DT25)</f>
        <v>0</v>
      </c>
      <c r="DU27" s="10">
        <f ca="1">DU26-SUM($S25:DU25)</f>
        <v>0</v>
      </c>
      <c r="DV27" s="10">
        <f ca="1">DV26-SUM($S25:DV25)</f>
        <v>0</v>
      </c>
      <c r="DW27" s="10">
        <f ca="1">DW26-SUM($S25:DW25)</f>
        <v>0</v>
      </c>
      <c r="DX27" s="10">
        <f ca="1">DX26-SUM($S25:DX25)</f>
        <v>0</v>
      </c>
      <c r="DY27" s="10">
        <f ca="1">DY26-SUM($S25:DY25)</f>
        <v>0</v>
      </c>
      <c r="DZ27" s="10">
        <f ca="1">DZ26-SUM($S25:DZ25)</f>
        <v>0</v>
      </c>
      <c r="EA27" s="10">
        <f ca="1">EA26-SUM($S25:EA25)</f>
        <v>0</v>
      </c>
      <c r="EB27" s="10">
        <f ca="1">EB26-SUM($S25:EB25)</f>
        <v>0</v>
      </c>
      <c r="EC27" s="10">
        <f ca="1">EC26-SUM($S25:EC25)</f>
        <v>0</v>
      </c>
      <c r="ED27" s="10">
        <f ca="1">ED26-SUM($S25:ED25)</f>
        <v>0</v>
      </c>
      <c r="EE27" s="10">
        <f ca="1">EE26-SUM($S25:EE25)</f>
        <v>0</v>
      </c>
      <c r="EF27" s="10">
        <f ca="1">EF26-SUM($S25:EF25)</f>
        <v>0</v>
      </c>
      <c r="EG27" s="10">
        <f ca="1">EG26-SUM($S25:EG25)</f>
        <v>0</v>
      </c>
      <c r="EH27" s="10">
        <f ca="1">EH26-SUM($S25:EH25)</f>
        <v>0</v>
      </c>
      <c r="EI27" s="10">
        <f ca="1">EI26-SUM($S25:EI25)</f>
        <v>0</v>
      </c>
      <c r="EJ27" s="10">
        <f ca="1">EJ26-SUM($S25:EJ25)</f>
        <v>0</v>
      </c>
      <c r="EK27" s="10">
        <f ca="1">EK26-SUM($S25:EK25)</f>
        <v>0</v>
      </c>
      <c r="EL27" s="10">
        <f ca="1">EL26-SUM($S25:EL25)</f>
        <v>0</v>
      </c>
      <c r="EM27" s="10">
        <f ca="1">EM26-SUM($S25:EM25)</f>
        <v>0</v>
      </c>
      <c r="EN27" s="10">
        <f ca="1">EN26-SUM($S25:EN25)</f>
        <v>0</v>
      </c>
      <c r="EO27" s="10">
        <f ca="1">EO26-SUM($S25:EO25)</f>
        <v>0</v>
      </c>
      <c r="EP27" s="10">
        <f ca="1">EP26-SUM($S25:EP25)</f>
        <v>0</v>
      </c>
      <c r="EQ27" s="10">
        <f ca="1">EQ26-SUM($S25:EQ25)</f>
        <v>0</v>
      </c>
      <c r="ER27" s="10">
        <f ca="1">ER26-SUM($S25:ER25)</f>
        <v>0</v>
      </c>
      <c r="ES27" s="10">
        <f ca="1">ES26-SUM($S25:ES25)</f>
        <v>0</v>
      </c>
      <c r="ET27" s="10">
        <f ca="1">ET26-SUM($S25:ET25)</f>
        <v>0</v>
      </c>
      <c r="EU27" s="10">
        <f ca="1">EU26-SUM($S25:EU25)</f>
        <v>0</v>
      </c>
      <c r="EV27" s="10">
        <f ca="1">EV26-SUM($S25:EV25)</f>
        <v>0</v>
      </c>
      <c r="EW27" s="10">
        <f ca="1">EW26-SUM($S25:EW25)</f>
        <v>0</v>
      </c>
      <c r="EX27" s="10">
        <f ca="1">EX26-SUM($S25:EX25)</f>
        <v>0</v>
      </c>
      <c r="EY27" s="10">
        <f ca="1">EY26-SUM($S25:EY25)</f>
        <v>0</v>
      </c>
      <c r="EZ27" s="10">
        <f ca="1">EZ26-SUM($S25:EZ25)</f>
        <v>0</v>
      </c>
      <c r="FA27" s="10">
        <f ca="1">FA26-SUM($S25:FA25)</f>
        <v>0</v>
      </c>
      <c r="FB27" s="10">
        <f ca="1">FB26-SUM($S25:FB25)</f>
        <v>0</v>
      </c>
      <c r="FC27" s="10">
        <f ca="1">FC26-SUM($S25:FC25)</f>
        <v>0</v>
      </c>
      <c r="FD27" s="10">
        <f ca="1">FD26-SUM($S25:FD25)</f>
        <v>0</v>
      </c>
      <c r="FE27" s="10">
        <f ca="1">FE26-SUM($S25:FE25)</f>
        <v>0</v>
      </c>
      <c r="FF27" s="10">
        <f ca="1">FF26-SUM($S25:FF25)</f>
        <v>0</v>
      </c>
      <c r="FG27" s="10">
        <f ca="1">FG26-SUM($S25:FG25)</f>
        <v>0</v>
      </c>
      <c r="FH27" s="10">
        <f ca="1">FH26-SUM($S25:FH25)</f>
        <v>0</v>
      </c>
      <c r="FI27" s="10">
        <f ca="1">FI26-SUM($S25:FI25)</f>
        <v>0</v>
      </c>
      <c r="FJ27" s="10">
        <f ca="1">FJ26-SUM($S25:FJ25)</f>
        <v>0</v>
      </c>
      <c r="FK27" s="10">
        <f ca="1">FK26-SUM($S25:FK25)</f>
        <v>0</v>
      </c>
      <c r="FL27" s="10">
        <f ca="1">FL26-SUM($S25:FL25)</f>
        <v>0</v>
      </c>
      <c r="FM27" s="10">
        <f ca="1">FM26-SUM($S25:FM25)</f>
        <v>0</v>
      </c>
      <c r="FN27" s="10">
        <f ca="1">FN26-SUM($S25:FN25)</f>
        <v>0</v>
      </c>
      <c r="FO27" s="10">
        <f ca="1">FO26-SUM($S25:FO25)</f>
        <v>0</v>
      </c>
      <c r="FP27" s="10">
        <f ca="1">FP26-SUM($S25:FP25)</f>
        <v>0</v>
      </c>
      <c r="FQ27" s="10">
        <f ca="1">FQ26-SUM($S25:FQ25)</f>
        <v>0</v>
      </c>
      <c r="FR27" s="10">
        <f ca="1">FR26-SUM($S25:FR25)</f>
        <v>0</v>
      </c>
      <c r="FS27" s="10">
        <f ca="1">FS26-SUM($S25:FS25)</f>
        <v>0</v>
      </c>
      <c r="FT27" s="10">
        <f ca="1">FT26-SUM($S25:FT25)</f>
        <v>0</v>
      </c>
      <c r="FU27" s="10">
        <f ca="1">FU26-SUM($S25:FU25)</f>
        <v>0</v>
      </c>
      <c r="FV27" s="10">
        <f ca="1">FV26-SUM($S25:FV25)</f>
        <v>0</v>
      </c>
      <c r="FW27" s="10">
        <f ca="1">FW26-SUM($S25:FW25)</f>
        <v>0</v>
      </c>
      <c r="FX27" s="10">
        <f ca="1">FX26-SUM($S25:FX25)</f>
        <v>0</v>
      </c>
      <c r="FY27" s="10">
        <f ca="1">FY26-SUM($S25:FY25)</f>
        <v>0</v>
      </c>
      <c r="FZ27" s="10">
        <f ca="1">FZ26-SUM($S25:FZ25)</f>
        <v>0</v>
      </c>
      <c r="GA27" s="10">
        <f ca="1">GA26-SUM($S25:GA25)</f>
        <v>0</v>
      </c>
      <c r="GB27" s="10">
        <f ca="1">GB26-SUM($S25:GB25)</f>
        <v>0</v>
      </c>
      <c r="GC27" s="10">
        <f ca="1">GC26-SUM($S25:GC25)</f>
        <v>0</v>
      </c>
      <c r="GD27" s="10">
        <f ca="1">GD26-SUM($S25:GD25)</f>
        <v>0</v>
      </c>
      <c r="GE27" s="10">
        <f ca="1">GE26-SUM($S25:GE25)</f>
        <v>0</v>
      </c>
      <c r="GF27" s="10">
        <f ca="1">GF26-SUM($S25:GF25)</f>
        <v>0</v>
      </c>
      <c r="GG27" s="10">
        <f ca="1">GG26-SUM($S25:GG25)</f>
        <v>0</v>
      </c>
      <c r="GH27" s="10">
        <f ca="1">GH26-SUM($S25:GH25)</f>
        <v>0</v>
      </c>
      <c r="GI27" s="10">
        <f ca="1">GI26-SUM($S25:GI25)</f>
        <v>0</v>
      </c>
      <c r="GJ27" s="10">
        <f ca="1">GJ26-SUM($S25:GJ25)</f>
        <v>0</v>
      </c>
      <c r="GK27" s="10">
        <f ca="1">GK26-SUM($S25:GK25)</f>
        <v>0</v>
      </c>
      <c r="GL27" s="10">
        <f ca="1">GL26-SUM($S25:GL25)</f>
        <v>0</v>
      </c>
      <c r="GM27" s="10">
        <f ca="1">GM26-SUM($S25:GM25)</f>
        <v>0</v>
      </c>
      <c r="GN27" s="10">
        <f ca="1">GN26-SUM($S25:GN25)</f>
        <v>0</v>
      </c>
      <c r="GO27" s="10">
        <f ca="1">GO26-SUM($S25:GO25)</f>
        <v>0</v>
      </c>
      <c r="GP27" s="10">
        <f ca="1">GP26-SUM($S25:GP25)</f>
        <v>0</v>
      </c>
      <c r="GQ27" s="10">
        <f ca="1">GQ26-SUM($S25:GQ25)</f>
        <v>0</v>
      </c>
      <c r="GR27" s="10">
        <f ca="1">GR26-SUM($S25:GR25)</f>
        <v>0</v>
      </c>
      <c r="GS27" s="10">
        <f ca="1">GS26-SUM($S25:GS25)</f>
        <v>0</v>
      </c>
      <c r="GT27" s="10">
        <f ca="1">GT26-SUM($S25:GT25)</f>
        <v>0</v>
      </c>
      <c r="GU27" s="10">
        <f ca="1">GU26-SUM($S25:GU25)</f>
        <v>0</v>
      </c>
      <c r="GV27" s="10">
        <f ca="1">GV26-SUM($S25:GV25)</f>
        <v>0</v>
      </c>
      <c r="GW27" s="10">
        <f ca="1">GW26-SUM($S25:GW25)</f>
        <v>0</v>
      </c>
      <c r="GX27" s="10">
        <f ca="1">GX26-SUM($S25:GX25)</f>
        <v>0</v>
      </c>
      <c r="GY27" s="10">
        <f ca="1">GY26-SUM($S25:GY25)</f>
        <v>0</v>
      </c>
      <c r="GZ27" s="10">
        <f ca="1">GZ26-SUM($S25:GZ25)</f>
        <v>0</v>
      </c>
    </row>
    <row r="28" spans="1:208" x14ac:dyDescent="0.2">
      <c r="A28" s="5" t="s">
        <v>201</v>
      </c>
      <c r="C28" s="10">
        <f t="array" aca="1" ref="C28" ca="1">SUM(IF($S$1:$GZ$1=C$1,$S28:$GZ28,0))</f>
        <v>0</v>
      </c>
      <c r="D28" s="10">
        <f t="array" aca="1" ref="D28" ca="1">SUM(IF($S$1:$GZ$1=D$1,$S28:$GZ28,0))</f>
        <v>0</v>
      </c>
      <c r="E28" s="10">
        <f t="array" aca="1" ref="E28" ca="1">SUM(IF($S$1:$GZ$1=E$1,$S28:$GZ28,0))</f>
        <v>0</v>
      </c>
      <c r="F28" s="10">
        <f t="array" aca="1" ref="F28" ca="1">SUM(IF($S$1:$GZ$1=F$1,$S28:$GZ28,0))</f>
        <v>0</v>
      </c>
      <c r="G28" s="10">
        <f t="array" aca="1" ref="G28" ca="1">SUM(IF($S$1:$GZ$1=G$1,$S28:$GZ28,0))</f>
        <v>0</v>
      </c>
      <c r="H28" s="10">
        <f t="array" aca="1" ref="H28" ca="1">SUM(IF($S$1:$GZ$1=H$1,$S28:$GZ28,0))</f>
        <v>6</v>
      </c>
      <c r="I28" s="10">
        <f t="array" aca="1" ref="I28" ca="1">SUM(IF($S$1:$GZ$1=I$1,$S28:$GZ28,0))</f>
        <v>15</v>
      </c>
      <c r="J28" s="10">
        <f t="array" aca="1" ref="J28" ca="1">SUM(IF($S$1:$GZ$1=J$1,$S28:$GZ28,0))</f>
        <v>89</v>
      </c>
      <c r="K28" s="10">
        <f t="array" aca="1" ref="K28" ca="1">SUM(IF($S$1:$GZ$1=K$1,$S28:$GZ28,0))</f>
        <v>210</v>
      </c>
      <c r="L28" s="10">
        <f t="array" aca="1" ref="L28" ca="1">SUM(IF($S$1:$GZ$1=L$1,$S28:$GZ28,0))</f>
        <v>274</v>
      </c>
      <c r="M28" s="10">
        <f t="array" aca="1" ref="M28" ca="1">SUM(IF($S$1:$GZ$1=M$1,$S28:$GZ28,0))</f>
        <v>65</v>
      </c>
      <c r="N28" s="10">
        <f t="array" aca="1" ref="N28" ca="1">SUM(IF($S$1:$GZ$1=N$1,$S28:$GZ28,0))</f>
        <v>1</v>
      </c>
      <c r="O28" s="10">
        <f t="array" aca="1" ref="O28" ca="1">SUM(IF($S$1:$GZ$1=O$1,$S28:$GZ28,0))</f>
        <v>0</v>
      </c>
      <c r="P28" s="10">
        <f t="array" aca="1" ref="P28" ca="1">SUM(IF($S$1:$GZ$1=P$1,$S28:$GZ28,0))</f>
        <v>0</v>
      </c>
      <c r="Q28" s="10">
        <f t="array" aca="1" ref="Q28" ca="1">SUM(IF($S$1:$GZ$1=Q$1,$S28:$GZ28,0))</f>
        <v>0</v>
      </c>
      <c r="R28" s="10">
        <f t="array" aca="1" ref="R28" ca="1">SUM(IF($S$1:$GZ$1=R$1,$S28:$GZ28,0))</f>
        <v>0</v>
      </c>
      <c r="S28" s="10">
        <f t="shared" ref="S28:AX28" ca="1" si="768">IF(S$2&gt;=ROUNDUP($B22,0),OFFSET(S24,0,-ROUNDUP($B22,0)+1),0)</f>
        <v>0</v>
      </c>
      <c r="T28" s="10">
        <f t="shared" ca="1" si="768"/>
        <v>0</v>
      </c>
      <c r="U28" s="10">
        <f t="shared" ca="1" si="768"/>
        <v>0</v>
      </c>
      <c r="V28" s="10">
        <f t="shared" ca="1" si="768"/>
        <v>0</v>
      </c>
      <c r="W28" s="10">
        <f t="shared" ca="1" si="768"/>
        <v>0</v>
      </c>
      <c r="X28" s="10">
        <f t="shared" ca="1" si="768"/>
        <v>0</v>
      </c>
      <c r="Y28" s="10">
        <f t="shared" ca="1" si="768"/>
        <v>0</v>
      </c>
      <c r="Z28" s="10">
        <f t="shared" ca="1" si="768"/>
        <v>0</v>
      </c>
      <c r="AA28" s="10">
        <f t="shared" ca="1" si="768"/>
        <v>0</v>
      </c>
      <c r="AB28" s="10">
        <f t="shared" ca="1" si="768"/>
        <v>0</v>
      </c>
      <c r="AC28" s="10">
        <f t="shared" ca="1" si="768"/>
        <v>0</v>
      </c>
      <c r="AD28" s="10">
        <f t="shared" ca="1" si="768"/>
        <v>0</v>
      </c>
      <c r="AE28" s="10">
        <f t="shared" ca="1" si="768"/>
        <v>0</v>
      </c>
      <c r="AF28" s="10">
        <f t="shared" ca="1" si="768"/>
        <v>0</v>
      </c>
      <c r="AG28" s="10">
        <f t="shared" ca="1" si="768"/>
        <v>0</v>
      </c>
      <c r="AH28" s="10">
        <f t="shared" ca="1" si="768"/>
        <v>0</v>
      </c>
      <c r="AI28" s="10">
        <f t="shared" ca="1" si="768"/>
        <v>0</v>
      </c>
      <c r="AJ28" s="10">
        <f t="shared" ca="1" si="768"/>
        <v>0</v>
      </c>
      <c r="AK28" s="10">
        <f t="shared" ca="1" si="768"/>
        <v>0</v>
      </c>
      <c r="AL28" s="10">
        <f t="shared" ca="1" si="768"/>
        <v>0</v>
      </c>
      <c r="AM28" s="10">
        <f t="shared" ca="1" si="768"/>
        <v>0</v>
      </c>
      <c r="AN28" s="10">
        <f t="shared" ca="1" si="768"/>
        <v>0</v>
      </c>
      <c r="AO28" s="10">
        <f t="shared" ca="1" si="768"/>
        <v>0</v>
      </c>
      <c r="AP28" s="10">
        <f t="shared" ca="1" si="768"/>
        <v>0</v>
      </c>
      <c r="AQ28" s="10">
        <f t="shared" ca="1" si="768"/>
        <v>0</v>
      </c>
      <c r="AR28" s="10">
        <f t="shared" ca="1" si="768"/>
        <v>0</v>
      </c>
      <c r="AS28" s="10">
        <f t="shared" ca="1" si="768"/>
        <v>0</v>
      </c>
      <c r="AT28" s="10">
        <f t="shared" ca="1" si="768"/>
        <v>0</v>
      </c>
      <c r="AU28" s="10">
        <f t="shared" ca="1" si="768"/>
        <v>0</v>
      </c>
      <c r="AV28" s="10">
        <f t="shared" ca="1" si="768"/>
        <v>0</v>
      </c>
      <c r="AW28" s="10">
        <f t="shared" ca="1" si="768"/>
        <v>0</v>
      </c>
      <c r="AX28" s="10">
        <f t="shared" ca="1" si="768"/>
        <v>0</v>
      </c>
      <c r="AY28" s="10">
        <f t="shared" ref="AY28:BZ28" ca="1" si="769">IF(AY$2&gt;=ROUNDUP($B22,0),OFFSET(AY24,0,-ROUNDUP($B22,0)+1),0)</f>
        <v>0</v>
      </c>
      <c r="AZ28" s="10">
        <f t="shared" ca="1" si="769"/>
        <v>0</v>
      </c>
      <c r="BA28" s="10">
        <f t="shared" ca="1" si="769"/>
        <v>0</v>
      </c>
      <c r="BB28" s="10">
        <f t="shared" ca="1" si="769"/>
        <v>0</v>
      </c>
      <c r="BC28" s="10">
        <f t="shared" ca="1" si="769"/>
        <v>0</v>
      </c>
      <c r="BD28" s="10">
        <f t="shared" ca="1" si="769"/>
        <v>0</v>
      </c>
      <c r="BE28" s="10">
        <f t="shared" ca="1" si="769"/>
        <v>0</v>
      </c>
      <c r="BF28" s="10">
        <f t="shared" ca="1" si="769"/>
        <v>0</v>
      </c>
      <c r="BG28" s="10">
        <f t="shared" ca="1" si="769"/>
        <v>0</v>
      </c>
      <c r="BH28" s="10">
        <f t="shared" ca="1" si="769"/>
        <v>0</v>
      </c>
      <c r="BI28" s="10">
        <f t="shared" ca="1" si="769"/>
        <v>0</v>
      </c>
      <c r="BJ28" s="10">
        <f t="shared" ca="1" si="769"/>
        <v>0</v>
      </c>
      <c r="BK28" s="10">
        <f t="shared" ca="1" si="769"/>
        <v>0</v>
      </c>
      <c r="BL28" s="10">
        <f t="shared" ca="1" si="769"/>
        <v>0</v>
      </c>
      <c r="BM28" s="10">
        <f t="shared" ca="1" si="769"/>
        <v>0</v>
      </c>
      <c r="BN28" s="10">
        <f t="shared" ca="1" si="769"/>
        <v>0</v>
      </c>
      <c r="BO28" s="10">
        <f t="shared" ca="1" si="769"/>
        <v>0</v>
      </c>
      <c r="BP28" s="10">
        <f t="shared" ca="1" si="769"/>
        <v>0</v>
      </c>
      <c r="BQ28" s="10">
        <f t="shared" ca="1" si="769"/>
        <v>0</v>
      </c>
      <c r="BR28" s="10">
        <f t="shared" ca="1" si="769"/>
        <v>0</v>
      </c>
      <c r="BS28" s="10">
        <f t="shared" ca="1" si="769"/>
        <v>0</v>
      </c>
      <c r="BT28" s="10">
        <f t="shared" ca="1" si="769"/>
        <v>0</v>
      </c>
      <c r="BU28" s="10">
        <f t="shared" ca="1" si="769"/>
        <v>0</v>
      </c>
      <c r="BV28" s="10">
        <f t="shared" ca="1" si="769"/>
        <v>0</v>
      </c>
      <c r="BW28" s="10">
        <f t="shared" ca="1" si="769"/>
        <v>0</v>
      </c>
      <c r="BX28" s="10">
        <f t="shared" ca="1" si="769"/>
        <v>0</v>
      </c>
      <c r="BY28" s="10">
        <f t="shared" ca="1" si="769"/>
        <v>0</v>
      </c>
      <c r="BZ28" s="10">
        <f t="shared" ca="1" si="769"/>
        <v>0</v>
      </c>
      <c r="CA28" s="10">
        <f t="shared" ref="CA28:CI28" ca="1" si="770">IF(CA$2&gt;=ROUNDUP($B22,0),OFFSET(CA24,0,-ROUNDUP($B22,0)+1),0)</f>
        <v>1</v>
      </c>
      <c r="CB28" s="10">
        <f t="shared" ca="1" si="770"/>
        <v>0</v>
      </c>
      <c r="CC28" s="10">
        <f t="shared" ca="1" si="770"/>
        <v>1</v>
      </c>
      <c r="CD28" s="10">
        <f t="shared" ca="1" si="770"/>
        <v>0</v>
      </c>
      <c r="CE28" s="10">
        <f t="shared" ca="1" si="770"/>
        <v>1</v>
      </c>
      <c r="CF28" s="10">
        <f t="shared" ca="1" si="770"/>
        <v>0</v>
      </c>
      <c r="CG28" s="10">
        <f t="shared" ca="1" si="770"/>
        <v>1</v>
      </c>
      <c r="CH28" s="10">
        <f t="shared" ca="1" si="770"/>
        <v>0</v>
      </c>
      <c r="CI28" s="10">
        <f t="shared" ca="1" si="770"/>
        <v>1</v>
      </c>
      <c r="CJ28" s="10">
        <f t="shared" ref="CJ28:EO28" ca="1" si="771">IF(CJ$2&gt;=ROUNDUP($B22,0),OFFSET(CJ24,0,-ROUNDUP($B22,0)+1),0)</f>
        <v>0</v>
      </c>
      <c r="CK28" s="10">
        <f t="shared" ca="1" si="771"/>
        <v>1</v>
      </c>
      <c r="CL28" s="10">
        <f t="shared" ca="1" si="771"/>
        <v>0</v>
      </c>
      <c r="CM28" s="10">
        <f t="shared" ca="1" si="771"/>
        <v>1</v>
      </c>
      <c r="CN28" s="10">
        <f t="shared" ca="1" si="771"/>
        <v>0</v>
      </c>
      <c r="CO28" s="10">
        <f t="shared" ca="1" si="771"/>
        <v>1</v>
      </c>
      <c r="CP28" s="10">
        <f t="shared" ca="1" si="771"/>
        <v>0</v>
      </c>
      <c r="CQ28" s="10">
        <f t="shared" ca="1" si="771"/>
        <v>1</v>
      </c>
      <c r="CR28" s="10">
        <f t="shared" ca="1" si="771"/>
        <v>0</v>
      </c>
      <c r="CS28" s="10">
        <f t="shared" ca="1" si="771"/>
        <v>2</v>
      </c>
      <c r="CT28" s="10">
        <f t="shared" ca="1" si="771"/>
        <v>0</v>
      </c>
      <c r="CU28" s="10">
        <f t="shared" ca="1" si="771"/>
        <v>3</v>
      </c>
      <c r="CV28" s="10">
        <f t="shared" ca="1" si="771"/>
        <v>1</v>
      </c>
      <c r="CW28" s="10">
        <f t="shared" ca="1" si="771"/>
        <v>4</v>
      </c>
      <c r="CX28" s="10">
        <f t="shared" ca="1" si="771"/>
        <v>2</v>
      </c>
      <c r="CY28" s="10">
        <f t="shared" ca="1" si="771"/>
        <v>4</v>
      </c>
      <c r="CZ28" s="10">
        <f t="shared" ca="1" si="771"/>
        <v>3</v>
      </c>
      <c r="DA28" s="10">
        <f t="shared" ca="1" si="771"/>
        <v>5</v>
      </c>
      <c r="DB28" s="10">
        <f t="shared" ca="1" si="771"/>
        <v>4</v>
      </c>
      <c r="DC28" s="10">
        <f t="shared" ca="1" si="771"/>
        <v>6</v>
      </c>
      <c r="DD28" s="10">
        <f t="shared" ca="1" si="771"/>
        <v>5</v>
      </c>
      <c r="DE28" s="10">
        <f t="shared" ca="1" si="771"/>
        <v>6</v>
      </c>
      <c r="DF28" s="10">
        <f t="shared" ca="1" si="771"/>
        <v>10</v>
      </c>
      <c r="DG28" s="10">
        <f t="shared" ca="1" si="771"/>
        <v>6</v>
      </c>
      <c r="DH28" s="10">
        <f t="shared" ca="1" si="771"/>
        <v>13</v>
      </c>
      <c r="DI28" s="10">
        <f t="shared" ca="1" si="771"/>
        <v>11</v>
      </c>
      <c r="DJ28" s="10">
        <f t="shared" ca="1" si="771"/>
        <v>16</v>
      </c>
      <c r="DK28" s="10">
        <f t="shared" ca="1" si="771"/>
        <v>16</v>
      </c>
      <c r="DL28" s="10">
        <f t="shared" ca="1" si="771"/>
        <v>20</v>
      </c>
      <c r="DM28" s="10">
        <f t="shared" ca="1" si="771"/>
        <v>20</v>
      </c>
      <c r="DN28" s="10">
        <f t="shared" ca="1" si="771"/>
        <v>20</v>
      </c>
      <c r="DO28" s="10">
        <f t="shared" ca="1" si="771"/>
        <v>20</v>
      </c>
      <c r="DP28" s="10">
        <f t="shared" ca="1" si="771"/>
        <v>20</v>
      </c>
      <c r="DQ28" s="10">
        <f t="shared" ca="1" si="771"/>
        <v>20</v>
      </c>
      <c r="DR28" s="10">
        <f t="shared" ca="1" si="771"/>
        <v>16</v>
      </c>
      <c r="DS28" s="10">
        <f t="shared" ca="1" si="771"/>
        <v>20</v>
      </c>
      <c r="DT28" s="10">
        <f t="shared" ca="1" si="771"/>
        <v>13</v>
      </c>
      <c r="DU28" s="10">
        <f t="shared" ca="1" si="771"/>
        <v>15</v>
      </c>
      <c r="DV28" s="10">
        <f t="shared" ca="1" si="771"/>
        <v>10</v>
      </c>
      <c r="DW28" s="10">
        <f t="shared" ca="1" si="771"/>
        <v>19</v>
      </c>
      <c r="DX28" s="10">
        <f t="shared" ca="1" si="771"/>
        <v>15</v>
      </c>
      <c r="DY28" s="10">
        <f t="shared" ca="1" si="771"/>
        <v>24</v>
      </c>
      <c r="DZ28" s="10">
        <f t="shared" ca="1" si="771"/>
        <v>24</v>
      </c>
      <c r="EA28" s="10">
        <f t="shared" ca="1" si="771"/>
        <v>24</v>
      </c>
      <c r="EB28" s="10">
        <f t="shared" ca="1" si="771"/>
        <v>24</v>
      </c>
      <c r="EC28" s="10">
        <f t="shared" ca="1" si="771"/>
        <v>24</v>
      </c>
      <c r="ED28" s="10">
        <f t="shared" ca="1" si="771"/>
        <v>24</v>
      </c>
      <c r="EE28" s="10">
        <f t="shared" ca="1" si="771"/>
        <v>24</v>
      </c>
      <c r="EF28" s="10">
        <f t="shared" ca="1" si="771"/>
        <v>24</v>
      </c>
      <c r="EG28" s="10">
        <f t="shared" ca="1" si="771"/>
        <v>24</v>
      </c>
      <c r="EH28" s="10">
        <f t="shared" ca="1" si="771"/>
        <v>24</v>
      </c>
      <c r="EI28" s="10">
        <f t="shared" ca="1" si="771"/>
        <v>15</v>
      </c>
      <c r="EJ28" s="10">
        <f t="shared" ca="1" si="771"/>
        <v>15</v>
      </c>
      <c r="EK28" s="10">
        <f t="shared" ca="1" si="771"/>
        <v>6</v>
      </c>
      <c r="EL28" s="10">
        <f t="shared" ca="1" si="771"/>
        <v>5</v>
      </c>
      <c r="EM28" s="10">
        <f t="shared" ca="1" si="771"/>
        <v>5</v>
      </c>
      <c r="EN28" s="10">
        <f t="shared" ca="1" si="771"/>
        <v>4</v>
      </c>
      <c r="EO28" s="10">
        <f t="shared" ca="1" si="771"/>
        <v>4</v>
      </c>
      <c r="EP28" s="10">
        <f t="shared" ref="EP28:GP28" ca="1" si="772">IF(EP$2&gt;=ROUNDUP($B22,0),OFFSET(EP24,0,-ROUNDUP($B22,0)+1),0)</f>
        <v>3</v>
      </c>
      <c r="EQ28" s="10">
        <f t="shared" ca="1" si="772"/>
        <v>3</v>
      </c>
      <c r="ER28" s="10">
        <f t="shared" ca="1" si="772"/>
        <v>2</v>
      </c>
      <c r="ES28" s="10">
        <f t="shared" ca="1" si="772"/>
        <v>2</v>
      </c>
      <c r="ET28" s="10">
        <f t="shared" ca="1" si="772"/>
        <v>1</v>
      </c>
      <c r="EU28" s="10">
        <f t="shared" ca="1" si="772"/>
        <v>1</v>
      </c>
      <c r="EV28" s="10">
        <f t="shared" ca="1" si="772"/>
        <v>0</v>
      </c>
      <c r="EW28" s="10">
        <f t="shared" ca="1" si="772"/>
        <v>0</v>
      </c>
      <c r="EX28" s="10">
        <f t="shared" ca="1" si="772"/>
        <v>0</v>
      </c>
      <c r="EY28" s="10">
        <f t="shared" ca="1" si="772"/>
        <v>0</v>
      </c>
      <c r="EZ28" s="10">
        <f t="shared" ca="1" si="772"/>
        <v>0</v>
      </c>
      <c r="FA28" s="10">
        <f t="shared" ca="1" si="772"/>
        <v>0</v>
      </c>
      <c r="FB28" s="10">
        <f t="shared" ca="1" si="772"/>
        <v>0</v>
      </c>
      <c r="FC28" s="10">
        <f t="shared" ca="1" si="772"/>
        <v>0</v>
      </c>
      <c r="FD28" s="10">
        <f t="shared" ca="1" si="772"/>
        <v>0</v>
      </c>
      <c r="FE28" s="10">
        <f t="shared" ca="1" si="772"/>
        <v>0</v>
      </c>
      <c r="FF28" s="10">
        <f t="shared" ca="1" si="772"/>
        <v>0</v>
      </c>
      <c r="FG28" s="10">
        <f t="shared" ca="1" si="772"/>
        <v>0</v>
      </c>
      <c r="FH28" s="10">
        <f t="shared" ca="1" si="772"/>
        <v>0</v>
      </c>
      <c r="FI28" s="10">
        <f t="shared" ca="1" si="772"/>
        <v>0</v>
      </c>
      <c r="FJ28" s="10">
        <f t="shared" ca="1" si="772"/>
        <v>0</v>
      </c>
      <c r="FK28" s="10">
        <f t="shared" ca="1" si="772"/>
        <v>0</v>
      </c>
      <c r="FL28" s="10">
        <f t="shared" ca="1" si="772"/>
        <v>0</v>
      </c>
      <c r="FM28" s="10">
        <f t="shared" ca="1" si="772"/>
        <v>0</v>
      </c>
      <c r="FN28" s="10">
        <f t="shared" ca="1" si="772"/>
        <v>0</v>
      </c>
      <c r="FO28" s="10">
        <f t="shared" ca="1" si="772"/>
        <v>0</v>
      </c>
      <c r="FP28" s="10">
        <f t="shared" ca="1" si="772"/>
        <v>0</v>
      </c>
      <c r="FQ28" s="10">
        <f t="shared" ca="1" si="772"/>
        <v>0</v>
      </c>
      <c r="FR28" s="10">
        <f t="shared" ca="1" si="772"/>
        <v>0</v>
      </c>
      <c r="FS28" s="10">
        <f t="shared" ca="1" si="772"/>
        <v>0</v>
      </c>
      <c r="FT28" s="10">
        <f t="shared" ca="1" si="772"/>
        <v>0</v>
      </c>
      <c r="FU28" s="10">
        <f t="shared" ca="1" si="772"/>
        <v>0</v>
      </c>
      <c r="FV28" s="10">
        <f t="shared" ca="1" si="772"/>
        <v>0</v>
      </c>
      <c r="FW28" s="10">
        <f t="shared" ca="1" si="772"/>
        <v>0</v>
      </c>
      <c r="FX28" s="10">
        <f t="shared" ca="1" si="772"/>
        <v>0</v>
      </c>
      <c r="FY28" s="10">
        <f t="shared" ca="1" si="772"/>
        <v>0</v>
      </c>
      <c r="FZ28" s="10">
        <f t="shared" ca="1" si="772"/>
        <v>0</v>
      </c>
      <c r="GA28" s="10">
        <f t="shared" ca="1" si="772"/>
        <v>0</v>
      </c>
      <c r="GB28" s="10">
        <f t="shared" ca="1" si="772"/>
        <v>0</v>
      </c>
      <c r="GC28" s="10">
        <f t="shared" ca="1" si="772"/>
        <v>0</v>
      </c>
      <c r="GD28" s="10">
        <f t="shared" ca="1" si="772"/>
        <v>0</v>
      </c>
      <c r="GE28" s="10">
        <f t="shared" ca="1" si="772"/>
        <v>0</v>
      </c>
      <c r="GF28" s="10">
        <f t="shared" ca="1" si="772"/>
        <v>0</v>
      </c>
      <c r="GG28" s="10">
        <f t="shared" ca="1" si="772"/>
        <v>0</v>
      </c>
      <c r="GH28" s="10">
        <f t="shared" ca="1" si="772"/>
        <v>0</v>
      </c>
      <c r="GI28" s="10">
        <f t="shared" ca="1" si="772"/>
        <v>0</v>
      </c>
      <c r="GJ28" s="10">
        <f t="shared" ca="1" si="772"/>
        <v>0</v>
      </c>
      <c r="GK28" s="10">
        <f t="shared" ca="1" si="772"/>
        <v>0</v>
      </c>
      <c r="GL28" s="10">
        <f t="shared" ca="1" si="772"/>
        <v>0</v>
      </c>
      <c r="GM28" s="10">
        <f t="shared" ca="1" si="772"/>
        <v>0</v>
      </c>
      <c r="GN28" s="10">
        <f t="shared" ca="1" si="772"/>
        <v>0</v>
      </c>
      <c r="GO28" s="10">
        <f t="shared" ca="1" si="772"/>
        <v>0</v>
      </c>
      <c r="GP28" s="10">
        <f t="shared" ca="1" si="772"/>
        <v>0</v>
      </c>
      <c r="GQ28" s="10">
        <f t="shared" ref="GQ28:GZ28" ca="1" si="773">IF(GQ$2&gt;=ROUNDUP($B22,0),OFFSET(GQ24,0,-ROUNDUP($B22,0)+1),0)</f>
        <v>0</v>
      </c>
      <c r="GR28" s="10">
        <f t="shared" ca="1" si="773"/>
        <v>0</v>
      </c>
      <c r="GS28" s="10">
        <f t="shared" ca="1" si="773"/>
        <v>0</v>
      </c>
      <c r="GT28" s="10">
        <f t="shared" ca="1" si="773"/>
        <v>0</v>
      </c>
      <c r="GU28" s="10">
        <f t="shared" ca="1" si="773"/>
        <v>0</v>
      </c>
      <c r="GV28" s="10">
        <f t="shared" ca="1" si="773"/>
        <v>0</v>
      </c>
      <c r="GW28" s="10">
        <f t="shared" ca="1" si="773"/>
        <v>0</v>
      </c>
      <c r="GX28" s="10">
        <f t="shared" ca="1" si="773"/>
        <v>0</v>
      </c>
      <c r="GY28" s="10">
        <f t="shared" ca="1" si="773"/>
        <v>0</v>
      </c>
      <c r="GZ28" s="10">
        <f t="shared" ca="1" si="773"/>
        <v>0</v>
      </c>
    </row>
    <row r="29" spans="1:208" x14ac:dyDescent="0.2">
      <c r="A29" s="5" t="s">
        <v>205</v>
      </c>
      <c r="C29" s="10">
        <f ca="1">SUM($C25:C25)-SUM($C28:C28)</f>
        <v>0</v>
      </c>
      <c r="D29" s="10">
        <f ca="1">SUM($C25:D25)-SUM($C28:D28)</f>
        <v>1</v>
      </c>
      <c r="E29" s="10">
        <f ca="1">SUM($C25:E25)-SUM($C28:E28)</f>
        <v>7</v>
      </c>
      <c r="F29" s="10">
        <f ca="1">SUM($C25:F25)-SUM($C28:F28)</f>
        <v>28</v>
      </c>
      <c r="G29" s="10">
        <f ca="1">SUM($C25:G25)-SUM($C28:G28)</f>
        <v>146</v>
      </c>
      <c r="H29" s="10">
        <f ca="1">SUM($C25:H25)-SUM($C28:H28)</f>
        <v>348</v>
      </c>
      <c r="I29" s="10">
        <f ca="1">SUM($C25:I25)-SUM($C28:I28)</f>
        <v>603</v>
      </c>
      <c r="J29" s="10">
        <f ca="1">SUM($C25:J25)-SUM($C28:J28)</f>
        <v>550</v>
      </c>
      <c r="K29" s="10">
        <f ca="1">SUM($C25:K25)-SUM($C28:K28)</f>
        <v>340</v>
      </c>
      <c r="L29" s="10">
        <f ca="1">SUM($C25:L25)-SUM($C28:L28)</f>
        <v>66</v>
      </c>
      <c r="M29" s="10">
        <f ca="1">SUM($C25:M25)-SUM($C28:M28)</f>
        <v>1</v>
      </c>
      <c r="N29" s="10">
        <f ca="1">SUM($C25:N25)-SUM($C28:N28)</f>
        <v>0</v>
      </c>
      <c r="O29" s="10">
        <f ca="1">SUM($C25:O25)-SUM($C28:O28)</f>
        <v>0</v>
      </c>
      <c r="P29" s="10">
        <f ca="1">SUM($C25:P25)-SUM($C28:P28)</f>
        <v>0</v>
      </c>
      <c r="Q29" s="10">
        <f ca="1">SUM($C25:Q25)-SUM($C28:Q28)</f>
        <v>0</v>
      </c>
      <c r="R29" s="10">
        <f ca="1">SUM($C25:R25)-SUM($C28:R28)</f>
        <v>0</v>
      </c>
      <c r="S29" s="10">
        <f ca="1">SUM($S25:S25)-SUM($S28:S28)</f>
        <v>0</v>
      </c>
      <c r="T29" s="10">
        <f ca="1">SUM($S25:T25)-SUM($S28:T28)</f>
        <v>0</v>
      </c>
      <c r="U29" s="10">
        <f ca="1">SUM($S25:U25)-SUM($S28:U28)</f>
        <v>0</v>
      </c>
      <c r="V29" s="10">
        <f ca="1">SUM($S25:V25)-SUM($S28:V28)</f>
        <v>0</v>
      </c>
      <c r="W29" s="10">
        <f ca="1">SUM($S25:W25)-SUM($S28:W28)</f>
        <v>0</v>
      </c>
      <c r="X29" s="10">
        <f ca="1">SUM($S25:X25)-SUM($S28:X28)</f>
        <v>0</v>
      </c>
      <c r="Y29" s="10">
        <f ca="1">SUM($S25:Y25)-SUM($S28:Y28)</f>
        <v>0</v>
      </c>
      <c r="Z29" s="10">
        <f ca="1">SUM($S25:Z25)-SUM($S28:Z28)</f>
        <v>0</v>
      </c>
      <c r="AA29" s="10">
        <f ca="1">SUM($S25:AA25)-SUM($S28:AA28)</f>
        <v>0</v>
      </c>
      <c r="AB29" s="10">
        <f ca="1">SUM($S25:AB25)-SUM($S28:AB28)</f>
        <v>0</v>
      </c>
      <c r="AC29" s="10">
        <f ca="1">SUM($S25:AC25)-SUM($S28:AC28)</f>
        <v>0</v>
      </c>
      <c r="AD29" s="10">
        <f ca="1">SUM($S25:AD25)-SUM($S28:AD28)</f>
        <v>0</v>
      </c>
      <c r="AE29" s="10">
        <f ca="1">SUM($S25:AE25)-SUM($S28:AE28)</f>
        <v>0</v>
      </c>
      <c r="AF29" s="10">
        <f ca="1">SUM($S25:AF25)-SUM($S28:AF28)</f>
        <v>0</v>
      </c>
      <c r="AG29" s="10">
        <f ca="1">SUM($S25:AG25)-SUM($S28:AG28)</f>
        <v>0</v>
      </c>
      <c r="AH29" s="10">
        <f ca="1">SUM($S25:AH25)-SUM($S28:AH28)</f>
        <v>0</v>
      </c>
      <c r="AI29" s="10">
        <f ca="1">SUM($S25:AI25)-SUM($S28:AI28)</f>
        <v>0</v>
      </c>
      <c r="AJ29" s="10">
        <f ca="1">SUM($S25:AJ25)-SUM($S28:AJ28)</f>
        <v>0</v>
      </c>
      <c r="AK29" s="10">
        <f ca="1">SUM($S25:AK25)-SUM($S28:AK28)</f>
        <v>0</v>
      </c>
      <c r="AL29" s="10">
        <f ca="1">SUM($S25:AL25)-SUM($S28:AL28)</f>
        <v>0</v>
      </c>
      <c r="AM29" s="10">
        <f ca="1">SUM($S25:AM25)-SUM($S28:AM28)</f>
        <v>0</v>
      </c>
      <c r="AN29" s="10">
        <f ca="1">SUM($S25:AN25)-SUM($S28:AN28)</f>
        <v>0</v>
      </c>
      <c r="AO29" s="10">
        <f ca="1">SUM($S25:AO25)-SUM($S28:AO28)</f>
        <v>1</v>
      </c>
      <c r="AP29" s="10">
        <f ca="1">SUM($S25:AP25)-SUM($S28:AP28)</f>
        <v>1</v>
      </c>
      <c r="AQ29" s="10">
        <f ca="1">SUM($S25:AQ25)-SUM($S28:AQ28)</f>
        <v>2</v>
      </c>
      <c r="AR29" s="10">
        <f ca="1">SUM($S25:AR25)-SUM($S28:AR28)</f>
        <v>2</v>
      </c>
      <c r="AS29" s="10">
        <f ca="1">SUM($S25:AS25)-SUM($S28:AS28)</f>
        <v>3</v>
      </c>
      <c r="AT29" s="10">
        <f ca="1">SUM($S25:AT25)-SUM($S28:AT28)</f>
        <v>3</v>
      </c>
      <c r="AU29" s="10">
        <f ca="1">SUM($S25:AU25)-SUM($S28:AU28)</f>
        <v>4</v>
      </c>
      <c r="AV29" s="10">
        <f ca="1">SUM($S25:AV25)-SUM($S28:AV28)</f>
        <v>4</v>
      </c>
      <c r="AW29" s="10">
        <f ca="1">SUM($S25:AW25)-SUM($S28:AW28)</f>
        <v>5</v>
      </c>
      <c r="AX29" s="10">
        <f ca="1">SUM($S25:AX25)-SUM($S28:AX28)</f>
        <v>5</v>
      </c>
      <c r="AY29" s="10">
        <f ca="1">SUM($S25:AY25)-SUM($S28:AY28)</f>
        <v>6</v>
      </c>
      <c r="AZ29" s="10">
        <f ca="1">SUM($S25:AZ25)-SUM($S28:AZ28)</f>
        <v>6</v>
      </c>
      <c r="BA29" s="10">
        <f ca="1">SUM($S25:BA25)-SUM($S28:BA28)</f>
        <v>7</v>
      </c>
      <c r="BB29" s="10">
        <f ca="1">SUM($S25:BB25)-SUM($S28:BB28)</f>
        <v>7</v>
      </c>
      <c r="BC29" s="10">
        <f ca="1">SUM($S25:BC25)-SUM($S28:BC28)</f>
        <v>8</v>
      </c>
      <c r="BD29" s="10">
        <f ca="1">SUM($S25:BD25)-SUM($S28:BD28)</f>
        <v>8</v>
      </c>
      <c r="BE29" s="10">
        <f ca="1">SUM($S25:BE25)-SUM($S28:BE28)</f>
        <v>9</v>
      </c>
      <c r="BF29" s="10">
        <f ca="1">SUM($S25:BF25)-SUM($S28:BF28)</f>
        <v>9</v>
      </c>
      <c r="BG29" s="10">
        <f ca="1">SUM($S25:BG25)-SUM($S28:BG28)</f>
        <v>11</v>
      </c>
      <c r="BH29" s="10">
        <f ca="1">SUM($S25:BH25)-SUM($S28:BH28)</f>
        <v>11</v>
      </c>
      <c r="BI29" s="10">
        <f ca="1">SUM($S25:BI25)-SUM($S28:BI28)</f>
        <v>14</v>
      </c>
      <c r="BJ29" s="10">
        <f ca="1">SUM($S25:BJ25)-SUM($S28:BJ28)</f>
        <v>15</v>
      </c>
      <c r="BK29" s="10">
        <f ca="1">SUM($S25:BK25)-SUM($S28:BK28)</f>
        <v>19</v>
      </c>
      <c r="BL29" s="10">
        <f ca="1">SUM($S25:BL25)-SUM($S28:BL28)</f>
        <v>21</v>
      </c>
      <c r="BM29" s="10">
        <f ca="1">SUM($S25:BM25)-SUM($S28:BM28)</f>
        <v>25</v>
      </c>
      <c r="BN29" s="10">
        <f ca="1">SUM($S25:BN25)-SUM($S28:BN28)</f>
        <v>28</v>
      </c>
      <c r="BO29" s="10">
        <f ca="1">SUM($S25:BO25)-SUM($S28:BO28)</f>
        <v>33</v>
      </c>
      <c r="BP29" s="10">
        <f ca="1">SUM($S25:BP25)-SUM($S28:BP28)</f>
        <v>37</v>
      </c>
      <c r="BQ29" s="10">
        <f ca="1">SUM($S25:BQ25)-SUM($S28:BQ28)</f>
        <v>43</v>
      </c>
      <c r="BR29" s="10">
        <f ca="1">SUM($S25:BR25)-SUM($S28:BR28)</f>
        <v>48</v>
      </c>
      <c r="BS29" s="10">
        <f ca="1">SUM($S25:BS25)-SUM($S28:BS28)</f>
        <v>54</v>
      </c>
      <c r="BT29" s="10">
        <f ca="1">SUM($S25:BT25)-SUM($S28:BT28)</f>
        <v>64</v>
      </c>
      <c r="BU29" s="10">
        <f ca="1">SUM($S25:BU25)-SUM($S28:BU28)</f>
        <v>70</v>
      </c>
      <c r="BV29" s="10">
        <f ca="1">SUM($S25:BV25)-SUM($S28:BV28)</f>
        <v>83</v>
      </c>
      <c r="BW29" s="10">
        <f ca="1">SUM($S25:BW25)-SUM($S28:BW28)</f>
        <v>94</v>
      </c>
      <c r="BX29" s="10">
        <f ca="1">SUM($S25:BX25)-SUM($S28:BX28)</f>
        <v>110</v>
      </c>
      <c r="BY29" s="10">
        <f ca="1">SUM($S25:BY25)-SUM($S28:BY28)</f>
        <v>126</v>
      </c>
      <c r="BZ29" s="10">
        <f ca="1">SUM($S25:BZ25)-SUM($S28:BZ28)</f>
        <v>146</v>
      </c>
      <c r="CA29" s="10">
        <f ca="1">SUM($S25:CA25)-SUM($S28:CA28)</f>
        <v>165</v>
      </c>
      <c r="CB29" s="10">
        <f ca="1">SUM($S25:CB25)-SUM($S28:CB28)</f>
        <v>185</v>
      </c>
      <c r="CC29" s="10">
        <f ca="1">SUM($S25:CC25)-SUM($S28:CC28)</f>
        <v>204</v>
      </c>
      <c r="CD29" s="10">
        <f ca="1">SUM($S25:CD25)-SUM($S28:CD28)</f>
        <v>224</v>
      </c>
      <c r="CE29" s="10">
        <f ca="1">SUM($S25:CE25)-SUM($S28:CE28)</f>
        <v>243</v>
      </c>
      <c r="CF29" s="10">
        <f ca="1">SUM($S25:CF25)-SUM($S28:CF28)</f>
        <v>259</v>
      </c>
      <c r="CG29" s="10">
        <f ca="1">SUM($S25:CG25)-SUM($S28:CG28)</f>
        <v>278</v>
      </c>
      <c r="CH29" s="10">
        <f ca="1">SUM($S25:CH25)-SUM($S28:CH28)</f>
        <v>291</v>
      </c>
      <c r="CI29" s="10">
        <f ca="1">SUM($S25:CI25)-SUM($S28:CI28)</f>
        <v>305</v>
      </c>
      <c r="CJ29" s="10">
        <f ca="1">SUM($S25:CJ25)-SUM($S28:CJ28)</f>
        <v>315</v>
      </c>
      <c r="CK29" s="10">
        <f ca="1">SUM($S25:CK25)-SUM($S28:CK28)</f>
        <v>333</v>
      </c>
      <c r="CL29" s="10">
        <f ca="1">SUM($S25:CL25)-SUM($S28:CL28)</f>
        <v>348</v>
      </c>
      <c r="CM29" s="10">
        <f ca="1">SUM($S25:CM25)-SUM($S28:CM28)</f>
        <v>371</v>
      </c>
      <c r="CN29" s="10">
        <f ca="1">SUM($S25:CN25)-SUM($S28:CN28)</f>
        <v>395</v>
      </c>
      <c r="CO29" s="10">
        <f ca="1">SUM($S25:CO25)-SUM($S28:CO28)</f>
        <v>418</v>
      </c>
      <c r="CP29" s="10">
        <f ca="1">SUM($S25:CP25)-SUM($S28:CP28)</f>
        <v>442</v>
      </c>
      <c r="CQ29" s="10">
        <f ca="1">SUM($S25:CQ25)-SUM($S28:CQ28)</f>
        <v>465</v>
      </c>
      <c r="CR29" s="10">
        <f ca="1">SUM($S25:CR25)-SUM($S28:CR28)</f>
        <v>489</v>
      </c>
      <c r="CS29" s="10">
        <f ca="1">SUM($S25:CS25)-SUM($S28:CS28)</f>
        <v>511</v>
      </c>
      <c r="CT29" s="10">
        <f ca="1">SUM($S25:CT25)-SUM($S28:CT28)</f>
        <v>535</v>
      </c>
      <c r="CU29" s="10">
        <f ca="1">SUM($S25:CU25)-SUM($S28:CU28)</f>
        <v>556</v>
      </c>
      <c r="CV29" s="10">
        <f ca="1">SUM($S25:CV25)-SUM($S28:CV28)</f>
        <v>579</v>
      </c>
      <c r="CW29" s="10">
        <f ca="1">SUM($S25:CW25)-SUM($S28:CW28)</f>
        <v>590</v>
      </c>
      <c r="CX29" s="10">
        <f ca="1">SUM($S25:CX25)-SUM($S28:CX28)</f>
        <v>603</v>
      </c>
      <c r="CY29" s="10">
        <f ca="1">SUM($S25:CY25)-SUM($S28:CY28)</f>
        <v>605</v>
      </c>
      <c r="CZ29" s="10">
        <f ca="1">SUM($S25:CZ25)-SUM($S28:CZ28)</f>
        <v>607</v>
      </c>
      <c r="DA29" s="10">
        <f ca="1">SUM($S25:DA25)-SUM($S28:DA28)</f>
        <v>607</v>
      </c>
      <c r="DB29" s="10">
        <f ca="1">SUM($S25:DB25)-SUM($S28:DB28)</f>
        <v>607</v>
      </c>
      <c r="DC29" s="10">
        <f ca="1">SUM($S25:DC25)-SUM($S28:DC28)</f>
        <v>605</v>
      </c>
      <c r="DD29" s="10">
        <f ca="1">SUM($S25:DD25)-SUM($S28:DD28)</f>
        <v>603</v>
      </c>
      <c r="DE29" s="10">
        <f ca="1">SUM($S25:DE25)-SUM($S28:DE28)</f>
        <v>600</v>
      </c>
      <c r="DF29" s="10">
        <f ca="1">SUM($S25:DF25)-SUM($S28:DF28)</f>
        <v>592</v>
      </c>
      <c r="DG29" s="10">
        <f ca="1">SUM($S25:DG25)-SUM($S28:DG28)</f>
        <v>588</v>
      </c>
      <c r="DH29" s="10">
        <f ca="1">SUM($S25:DH25)-SUM($S28:DH28)</f>
        <v>576</v>
      </c>
      <c r="DI29" s="10">
        <f ca="1">SUM($S25:DI25)-SUM($S28:DI28)</f>
        <v>566</v>
      </c>
      <c r="DJ29" s="10">
        <f ca="1">SUM($S25:DJ25)-SUM($S28:DJ28)</f>
        <v>550</v>
      </c>
      <c r="DK29" s="10">
        <f ca="1">SUM($S25:DK25)-SUM($S28:DK28)</f>
        <v>534</v>
      </c>
      <c r="DL29" s="10">
        <f ca="1">SUM($S25:DL25)-SUM($S28:DL28)</f>
        <v>514</v>
      </c>
      <c r="DM29" s="10">
        <f ca="1">SUM($S25:DM25)-SUM($S28:DM28)</f>
        <v>494</v>
      </c>
      <c r="DN29" s="10">
        <f ca="1">SUM($S25:DN25)-SUM($S28:DN28)</f>
        <v>474</v>
      </c>
      <c r="DO29" s="10">
        <f ca="1">SUM($S25:DO25)-SUM($S28:DO28)</f>
        <v>454</v>
      </c>
      <c r="DP29" s="10">
        <f ca="1">SUM($S25:DP25)-SUM($S28:DP28)</f>
        <v>434</v>
      </c>
      <c r="DQ29" s="10">
        <f ca="1">SUM($S25:DQ25)-SUM($S28:DQ28)</f>
        <v>414</v>
      </c>
      <c r="DR29" s="10">
        <f ca="1">SUM($S25:DR25)-SUM($S28:DR28)</f>
        <v>398</v>
      </c>
      <c r="DS29" s="10">
        <f ca="1">SUM($S25:DS25)-SUM($S28:DS28)</f>
        <v>378</v>
      </c>
      <c r="DT29" s="10">
        <f ca="1">SUM($S25:DT25)-SUM($S28:DT28)</f>
        <v>365</v>
      </c>
      <c r="DU29" s="10">
        <f ca="1">SUM($S25:DU25)-SUM($S28:DU28)</f>
        <v>350</v>
      </c>
      <c r="DV29" s="10">
        <f ca="1">SUM($S25:DV25)-SUM($S28:DV28)</f>
        <v>340</v>
      </c>
      <c r="DW29" s="10">
        <f ca="1">SUM($S25:DW25)-SUM($S28:DW28)</f>
        <v>321</v>
      </c>
      <c r="DX29" s="10">
        <f ca="1">SUM($S25:DX25)-SUM($S28:DX28)</f>
        <v>306</v>
      </c>
      <c r="DY29" s="10">
        <f ca="1">SUM($S25:DY25)-SUM($S28:DY28)</f>
        <v>282</v>
      </c>
      <c r="DZ29" s="10">
        <f ca="1">SUM($S25:DZ25)-SUM($S28:DZ28)</f>
        <v>258</v>
      </c>
      <c r="EA29" s="10">
        <f ca="1">SUM($S25:EA25)-SUM($S28:EA28)</f>
        <v>234</v>
      </c>
      <c r="EB29" s="10">
        <f ca="1">SUM($S25:EB25)-SUM($S28:EB28)</f>
        <v>210</v>
      </c>
      <c r="EC29" s="10">
        <f ca="1">SUM($S25:EC25)-SUM($S28:EC28)</f>
        <v>186</v>
      </c>
      <c r="ED29" s="10">
        <f ca="1">SUM($S25:ED25)-SUM($S28:ED28)</f>
        <v>162</v>
      </c>
      <c r="EE29" s="10">
        <f ca="1">SUM($S25:EE25)-SUM($S28:EE28)</f>
        <v>138</v>
      </c>
      <c r="EF29" s="10">
        <f ca="1">SUM($S25:EF25)-SUM($S28:EF28)</f>
        <v>114</v>
      </c>
      <c r="EG29" s="10">
        <f ca="1">SUM($S25:EG25)-SUM($S28:EG28)</f>
        <v>90</v>
      </c>
      <c r="EH29" s="10">
        <f ca="1">SUM($S25:EH25)-SUM($S28:EH28)</f>
        <v>66</v>
      </c>
      <c r="EI29" s="10">
        <f ca="1">SUM($S25:EI25)-SUM($S28:EI28)</f>
        <v>51</v>
      </c>
      <c r="EJ29" s="10">
        <f ca="1">SUM($S25:EJ25)-SUM($S28:EJ28)</f>
        <v>36</v>
      </c>
      <c r="EK29" s="10">
        <f ca="1">SUM($S25:EK25)-SUM($S28:EK28)</f>
        <v>30</v>
      </c>
      <c r="EL29" s="10">
        <f ca="1">SUM($S25:EL25)-SUM($S28:EL28)</f>
        <v>25</v>
      </c>
      <c r="EM29" s="10">
        <f ca="1">SUM($S25:EM25)-SUM($S28:EM28)</f>
        <v>20</v>
      </c>
      <c r="EN29" s="10">
        <f ca="1">SUM($S25:EN25)-SUM($S28:EN28)</f>
        <v>16</v>
      </c>
      <c r="EO29" s="10">
        <f ca="1">SUM($S25:EO25)-SUM($S28:EO28)</f>
        <v>12</v>
      </c>
      <c r="EP29" s="10">
        <f ca="1">SUM($S25:EP25)-SUM($S28:EP28)</f>
        <v>9</v>
      </c>
      <c r="EQ29" s="10">
        <f ca="1">SUM($S25:EQ25)-SUM($S28:EQ28)</f>
        <v>6</v>
      </c>
      <c r="ER29" s="10">
        <f ca="1">SUM($S25:ER25)-SUM($S28:ER28)</f>
        <v>4</v>
      </c>
      <c r="ES29" s="10">
        <f ca="1">SUM($S25:ES25)-SUM($S28:ES28)</f>
        <v>2</v>
      </c>
      <c r="ET29" s="10">
        <f ca="1">SUM($S25:ET25)-SUM($S28:ET28)</f>
        <v>1</v>
      </c>
      <c r="EU29" s="10">
        <f ca="1">SUM($S25:EU25)-SUM($S28:EU28)</f>
        <v>0</v>
      </c>
      <c r="EV29" s="10">
        <f ca="1">SUM($S25:EV25)-SUM($S28:EV28)</f>
        <v>0</v>
      </c>
      <c r="EW29" s="10">
        <f ca="1">SUM($S25:EW25)-SUM($S28:EW28)</f>
        <v>0</v>
      </c>
      <c r="EX29" s="10">
        <f ca="1">SUM($S25:EX25)-SUM($S28:EX28)</f>
        <v>0</v>
      </c>
      <c r="EY29" s="10">
        <f ca="1">SUM($S25:EY25)-SUM($S28:EY28)</f>
        <v>0</v>
      </c>
      <c r="EZ29" s="10">
        <f ca="1">SUM($S25:EZ25)-SUM($S28:EZ28)</f>
        <v>0</v>
      </c>
      <c r="FA29" s="10">
        <f ca="1">SUM($S25:FA25)-SUM($S28:FA28)</f>
        <v>0</v>
      </c>
      <c r="FB29" s="10">
        <f ca="1">SUM($S25:FB25)-SUM($S28:FB28)</f>
        <v>0</v>
      </c>
      <c r="FC29" s="10">
        <f ca="1">SUM($S25:FC25)-SUM($S28:FC28)</f>
        <v>0</v>
      </c>
      <c r="FD29" s="10">
        <f ca="1">SUM($S25:FD25)-SUM($S28:FD28)</f>
        <v>0</v>
      </c>
      <c r="FE29" s="10">
        <f ca="1">SUM($S25:FE25)-SUM($S28:FE28)</f>
        <v>0</v>
      </c>
      <c r="FF29" s="10">
        <f ca="1">SUM($S25:FF25)-SUM($S28:FF28)</f>
        <v>0</v>
      </c>
      <c r="FG29" s="10">
        <f ca="1">SUM($S25:FG25)-SUM($S28:FG28)</f>
        <v>0</v>
      </c>
      <c r="FH29" s="10">
        <f ca="1">SUM($S25:FH25)-SUM($S28:FH28)</f>
        <v>0</v>
      </c>
      <c r="FI29" s="10">
        <f ca="1">SUM($S25:FI25)-SUM($S28:FI28)</f>
        <v>0</v>
      </c>
      <c r="FJ29" s="10">
        <f ca="1">SUM($S25:FJ25)-SUM($S28:FJ28)</f>
        <v>0</v>
      </c>
      <c r="FK29" s="10">
        <f ca="1">SUM($S25:FK25)-SUM($S28:FK28)</f>
        <v>0</v>
      </c>
      <c r="FL29" s="10">
        <f ca="1">SUM($S25:FL25)-SUM($S28:FL28)</f>
        <v>0</v>
      </c>
      <c r="FM29" s="10">
        <f ca="1">SUM($S25:FM25)-SUM($S28:FM28)</f>
        <v>0</v>
      </c>
      <c r="FN29" s="10">
        <f ca="1">SUM($S25:FN25)-SUM($S28:FN28)</f>
        <v>0</v>
      </c>
      <c r="FO29" s="10">
        <f ca="1">SUM($S25:FO25)-SUM($S28:FO28)</f>
        <v>0</v>
      </c>
      <c r="FP29" s="10">
        <f ca="1">SUM($S25:FP25)-SUM($S28:FP28)</f>
        <v>0</v>
      </c>
      <c r="FQ29" s="10">
        <f ca="1">SUM($S25:FQ25)-SUM($S28:FQ28)</f>
        <v>0</v>
      </c>
      <c r="FR29" s="10">
        <f ca="1">SUM($S25:FR25)-SUM($S28:FR28)</f>
        <v>0</v>
      </c>
      <c r="FS29" s="10">
        <f ca="1">SUM($S25:FS25)-SUM($S28:FS28)</f>
        <v>0</v>
      </c>
      <c r="FT29" s="10">
        <f ca="1">SUM($S25:FT25)-SUM($S28:FT28)</f>
        <v>0</v>
      </c>
      <c r="FU29" s="10">
        <f ca="1">SUM($S25:FU25)-SUM($S28:FU28)</f>
        <v>0</v>
      </c>
      <c r="FV29" s="10">
        <f ca="1">SUM($S25:FV25)-SUM($S28:FV28)</f>
        <v>0</v>
      </c>
      <c r="FW29" s="10">
        <f ca="1">SUM($S25:FW25)-SUM($S28:FW28)</f>
        <v>0</v>
      </c>
      <c r="FX29" s="10">
        <f ca="1">SUM($S25:FX25)-SUM($S28:FX28)</f>
        <v>0</v>
      </c>
      <c r="FY29" s="10">
        <f ca="1">SUM($S25:FY25)-SUM($S28:FY28)</f>
        <v>0</v>
      </c>
      <c r="FZ29" s="10">
        <f ca="1">SUM($S25:FZ25)-SUM($S28:FZ28)</f>
        <v>0</v>
      </c>
      <c r="GA29" s="10">
        <f ca="1">SUM($S25:GA25)-SUM($S28:GA28)</f>
        <v>0</v>
      </c>
      <c r="GB29" s="10">
        <f ca="1">SUM($S25:GB25)-SUM($S28:GB28)</f>
        <v>0</v>
      </c>
      <c r="GC29" s="10">
        <f ca="1">SUM($S25:GC25)-SUM($S28:GC28)</f>
        <v>0</v>
      </c>
      <c r="GD29" s="10">
        <f ca="1">SUM($S25:GD25)-SUM($S28:GD28)</f>
        <v>0</v>
      </c>
      <c r="GE29" s="10">
        <f ca="1">SUM($S25:GE25)-SUM($S28:GE28)</f>
        <v>0</v>
      </c>
      <c r="GF29" s="10">
        <f ca="1">SUM($S25:GF25)-SUM($S28:GF28)</f>
        <v>0</v>
      </c>
      <c r="GG29" s="10">
        <f ca="1">SUM($S25:GG25)-SUM($S28:GG28)</f>
        <v>0</v>
      </c>
      <c r="GH29" s="10">
        <f ca="1">SUM($S25:GH25)-SUM($S28:GH28)</f>
        <v>0</v>
      </c>
      <c r="GI29" s="10">
        <f ca="1">SUM($S25:GI25)-SUM($S28:GI28)</f>
        <v>0</v>
      </c>
      <c r="GJ29" s="10">
        <f ca="1">SUM($S25:GJ25)-SUM($S28:GJ28)</f>
        <v>0</v>
      </c>
      <c r="GK29" s="10">
        <f ca="1">SUM($S25:GK25)-SUM($S28:GK28)</f>
        <v>0</v>
      </c>
      <c r="GL29" s="10">
        <f ca="1">SUM($S25:GL25)-SUM($S28:GL28)</f>
        <v>0</v>
      </c>
      <c r="GM29" s="10">
        <f ca="1">SUM($S25:GM25)-SUM($S28:GM28)</f>
        <v>0</v>
      </c>
      <c r="GN29" s="10">
        <f ca="1">SUM($S25:GN25)-SUM($S28:GN28)</f>
        <v>0</v>
      </c>
      <c r="GO29" s="10">
        <f ca="1">SUM($S25:GO25)-SUM($S28:GO28)</f>
        <v>0</v>
      </c>
      <c r="GP29" s="10">
        <f ca="1">SUM($S25:GP25)-SUM($S28:GP28)</f>
        <v>0</v>
      </c>
      <c r="GQ29" s="10">
        <f ca="1">SUM($S25:GQ25)-SUM($S28:GQ28)</f>
        <v>0</v>
      </c>
      <c r="GR29" s="10">
        <f ca="1">SUM($S25:GR25)-SUM($S28:GR28)</f>
        <v>0</v>
      </c>
      <c r="GS29" s="10">
        <f ca="1">SUM($S25:GS25)-SUM($S28:GS28)</f>
        <v>0</v>
      </c>
      <c r="GT29" s="10">
        <f ca="1">SUM($S25:GT25)-SUM($S28:GT28)</f>
        <v>0</v>
      </c>
      <c r="GU29" s="10">
        <f ca="1">SUM($S25:GU25)-SUM($S28:GU28)</f>
        <v>0</v>
      </c>
      <c r="GV29" s="10">
        <f ca="1">SUM($S25:GV25)-SUM($S28:GV28)</f>
        <v>0</v>
      </c>
      <c r="GW29" s="10">
        <f ca="1">SUM($S25:GW25)-SUM($S28:GW28)</f>
        <v>0</v>
      </c>
      <c r="GX29" s="10">
        <f ca="1">SUM($S25:GX25)-SUM($S28:GX28)</f>
        <v>0</v>
      </c>
      <c r="GY29" s="10">
        <f ca="1">SUM($S25:GY25)-SUM($S28:GY28)</f>
        <v>0</v>
      </c>
      <c r="GZ29" s="10">
        <f ca="1">SUM($S25:GZ25)-SUM($S28:GZ28)</f>
        <v>0</v>
      </c>
    </row>
    <row r="30" spans="1:208" x14ac:dyDescent="0.2">
      <c r="A30" s="5" t="s">
        <v>40</v>
      </c>
      <c r="C30" s="10">
        <f t="array" aca="1" ref="C30" ca="1">SUM(IF($S$1:$GZ$1=C$1,$S30:$GZ30,0))</f>
        <v>-300</v>
      </c>
      <c r="D30" s="10">
        <f t="array" aca="1" ref="D30" ca="1">SUM(IF($S$1:$GZ$1=D$1,$S30:$GZ30,0))</f>
        <v>2950</v>
      </c>
      <c r="E30" s="10">
        <f t="array" aca="1" ref="E30" ca="1">SUM(IF($S$1:$GZ$1=E$1,$S30:$GZ30,0))</f>
        <v>11550</v>
      </c>
      <c r="F30" s="10">
        <f t="array" aca="1" ref="F30" ca="1">SUM(IF($S$1:$GZ$1=F$1,$S30:$GZ30,0))</f>
        <v>97425</v>
      </c>
      <c r="G30" s="10">
        <f t="array" aca="1" ref="G30" ca="1">SUM(IF($S$1:$GZ$1=G$1,$S30:$GZ30,0))</f>
        <v>334025</v>
      </c>
      <c r="H30" s="10">
        <f t="array" aca="1" ref="H30" ca="1">SUM(IF($S$1:$GZ$1=H$1,$S30:$GZ30,0))</f>
        <v>762325</v>
      </c>
      <c r="I30" s="10">
        <f t="array" aca="1" ref="I30" ca="1">SUM(IF($S$1:$GZ$1=I$1,$S30:$GZ30,0))</f>
        <v>1029050</v>
      </c>
      <c r="J30" s="10">
        <f t="array" aca="1" ref="J30" ca="1">SUM(IF($S$1:$GZ$1=J$1,$S30:$GZ30,0))</f>
        <v>1075275</v>
      </c>
      <c r="K30" s="10">
        <f t="array" aca="1" ref="K30" ca="1">SUM(IF($S$1:$GZ$1=K$1,$S30:$GZ30,0))</f>
        <v>772350</v>
      </c>
      <c r="L30" s="10">
        <f t="array" aca="1" ref="L30" ca="1">SUM(IF($S$1:$GZ$1=L$1,$S30:$GZ30,0))</f>
        <v>355050</v>
      </c>
      <c r="M30" s="10">
        <f t="array" aca="1" ref="M30" ca="1">SUM(IF($S$1:$GZ$1=M$1,$S30:$GZ30,0))</f>
        <v>31800</v>
      </c>
      <c r="N30" s="10">
        <f t="array" aca="1" ref="N30" ca="1">SUM(IF($S$1:$GZ$1=N$1,$S30:$GZ30,0))</f>
        <v>0</v>
      </c>
      <c r="O30" s="10">
        <f t="array" aca="1" ref="O30" ca="1">SUM(IF($S$1:$GZ$1=O$1,$S30:$GZ30,0))</f>
        <v>0</v>
      </c>
      <c r="P30" s="10">
        <f t="array" aca="1" ref="P30" ca="1">SUM(IF($S$1:$GZ$1=P$1,$S30:$GZ30,0))</f>
        <v>0</v>
      </c>
      <c r="Q30" s="10">
        <f t="array" aca="1" ref="Q30" ca="1">SUM(IF($S$1:$GZ$1=Q$1,$S30:$GZ30,0))</f>
        <v>0</v>
      </c>
      <c r="R30" s="10">
        <f t="array" aca="1" ref="R30" ca="1">SUM(IF($S$1:$GZ$1=R$1,$S30:$GZ30,0))</f>
        <v>0</v>
      </c>
      <c r="S30" s="10">
        <f ca="1">S17+S18-S9</f>
        <v>0</v>
      </c>
      <c r="T30" s="10">
        <f t="shared" ref="T30:BZ30" ca="1" si="774">T17+T18-T9</f>
        <v>-425</v>
      </c>
      <c r="U30" s="10">
        <f t="shared" ca="1" si="774"/>
        <v>75</v>
      </c>
      <c r="V30" s="10">
        <f t="shared" ca="1" si="774"/>
        <v>-350</v>
      </c>
      <c r="W30" s="10">
        <f t="shared" ca="1" si="774"/>
        <v>150</v>
      </c>
      <c r="X30" s="10">
        <f t="shared" ca="1" si="774"/>
        <v>-275</v>
      </c>
      <c r="Y30" s="10">
        <f t="shared" ca="1" si="774"/>
        <v>225</v>
      </c>
      <c r="Z30" s="10">
        <f t="shared" ca="1" si="774"/>
        <v>-200</v>
      </c>
      <c r="AA30" s="10">
        <f t="shared" ca="1" si="774"/>
        <v>300</v>
      </c>
      <c r="AB30" s="10">
        <f t="shared" ca="1" si="774"/>
        <v>-125</v>
      </c>
      <c r="AC30" s="10">
        <f t="shared" ca="1" si="774"/>
        <v>375</v>
      </c>
      <c r="AD30" s="10">
        <f t="shared" ca="1" si="774"/>
        <v>-50</v>
      </c>
      <c r="AE30" s="10">
        <f t="shared" ca="1" si="774"/>
        <v>450</v>
      </c>
      <c r="AF30" s="10">
        <f t="shared" ca="1" si="774"/>
        <v>25</v>
      </c>
      <c r="AG30" s="10">
        <f t="shared" ca="1" si="774"/>
        <v>525</v>
      </c>
      <c r="AH30" s="10">
        <f t="shared" ca="1" si="774"/>
        <v>100</v>
      </c>
      <c r="AI30" s="10">
        <f t="shared" ca="1" si="774"/>
        <v>600</v>
      </c>
      <c r="AJ30" s="10">
        <f t="shared" ca="1" si="774"/>
        <v>175</v>
      </c>
      <c r="AK30" s="10">
        <f t="shared" ca="1" si="774"/>
        <v>675</v>
      </c>
      <c r="AL30" s="10">
        <f t="shared" ca="1" si="774"/>
        <v>-175</v>
      </c>
      <c r="AM30" s="10">
        <f t="shared" ca="1" si="774"/>
        <v>825</v>
      </c>
      <c r="AN30" s="10">
        <f t="shared" ca="1" si="774"/>
        <v>-450</v>
      </c>
      <c r="AO30" s="10">
        <f t="shared" ca="1" si="774"/>
        <v>700</v>
      </c>
      <c r="AP30" s="10">
        <f t="shared" ca="1" si="774"/>
        <v>-500</v>
      </c>
      <c r="AQ30" s="10">
        <f t="shared" ca="1" si="774"/>
        <v>725</v>
      </c>
      <c r="AR30" s="10">
        <f t="shared" ca="1" si="774"/>
        <v>25</v>
      </c>
      <c r="AS30" s="10">
        <f t="shared" ca="1" si="774"/>
        <v>825</v>
      </c>
      <c r="AT30" s="10">
        <f t="shared" ca="1" si="774"/>
        <v>200</v>
      </c>
      <c r="AU30" s="10">
        <f t="shared" ca="1" si="774"/>
        <v>1075</v>
      </c>
      <c r="AV30" s="10">
        <f t="shared" ca="1" si="774"/>
        <v>525</v>
      </c>
      <c r="AW30" s="10">
        <f t="shared" ca="1" si="774"/>
        <v>1475</v>
      </c>
      <c r="AX30" s="10">
        <f t="shared" ca="1" si="774"/>
        <v>1425</v>
      </c>
      <c r="AY30" s="10">
        <f t="shared" ca="1" si="774"/>
        <v>250</v>
      </c>
      <c r="AZ30" s="10">
        <f t="shared" ca="1" si="774"/>
        <v>2700</v>
      </c>
      <c r="BA30" s="10">
        <f t="shared" ca="1" si="774"/>
        <v>250</v>
      </c>
      <c r="BB30" s="10">
        <f t="shared" ca="1" si="774"/>
        <v>2075</v>
      </c>
      <c r="BC30" s="10">
        <f t="shared" ca="1" si="774"/>
        <v>850</v>
      </c>
      <c r="BD30" s="10">
        <f t="shared" ca="1" si="774"/>
        <v>2050</v>
      </c>
      <c r="BE30" s="10">
        <f t="shared" ca="1" si="774"/>
        <v>1625</v>
      </c>
      <c r="BF30" s="10">
        <f t="shared" ca="1" si="774"/>
        <v>3125</v>
      </c>
      <c r="BG30" s="10">
        <f t="shared" ca="1" si="774"/>
        <v>4775</v>
      </c>
      <c r="BH30" s="10">
        <f t="shared" ca="1" si="774"/>
        <v>6275</v>
      </c>
      <c r="BI30" s="10">
        <f t="shared" ca="1" si="774"/>
        <v>8000</v>
      </c>
      <c r="BJ30" s="10">
        <f t="shared" ca="1" si="774"/>
        <v>9575</v>
      </c>
      <c r="BK30" s="10">
        <f t="shared" ca="1" si="774"/>
        <v>13075</v>
      </c>
      <c r="BL30" s="10">
        <f t="shared" ca="1" si="774"/>
        <v>12725</v>
      </c>
      <c r="BM30" s="10">
        <f t="shared" ca="1" si="774"/>
        <v>17500</v>
      </c>
      <c r="BN30" s="10">
        <f t="shared" ca="1" si="774"/>
        <v>17850</v>
      </c>
      <c r="BO30" s="10">
        <f t="shared" ca="1" si="774"/>
        <v>21475</v>
      </c>
      <c r="BP30" s="10">
        <f t="shared" ca="1" si="774"/>
        <v>18700</v>
      </c>
      <c r="BQ30" s="10">
        <f t="shared" ca="1" si="774"/>
        <v>22275</v>
      </c>
      <c r="BR30" s="10">
        <f t="shared" ca="1" si="774"/>
        <v>19950</v>
      </c>
      <c r="BS30" s="10">
        <f t="shared" ca="1" si="774"/>
        <v>22200</v>
      </c>
      <c r="BT30" s="10">
        <f t="shared" ca="1" si="774"/>
        <v>24750</v>
      </c>
      <c r="BU30" s="10">
        <f t="shared" ca="1" si="774"/>
        <v>27000</v>
      </c>
      <c r="BV30" s="10">
        <f t="shared" ca="1" si="774"/>
        <v>29775</v>
      </c>
      <c r="BW30" s="10">
        <f t="shared" ca="1" si="774"/>
        <v>32400</v>
      </c>
      <c r="BX30" s="10">
        <f t="shared" ca="1" si="774"/>
        <v>35400</v>
      </c>
      <c r="BY30" s="10">
        <f t="shared" ca="1" si="774"/>
        <v>38400</v>
      </c>
      <c r="BZ30" s="10">
        <f t="shared" ca="1" si="774"/>
        <v>41700</v>
      </c>
      <c r="CA30" s="10">
        <f t="shared" ref="CA30:CI30" ca="1" si="775">CA17+CA18-CA9</f>
        <v>44850</v>
      </c>
      <c r="CB30" s="10">
        <f t="shared" ca="1" si="775"/>
        <v>51975</v>
      </c>
      <c r="CC30" s="10">
        <f t="shared" ca="1" si="775"/>
        <v>54450</v>
      </c>
      <c r="CD30" s="10">
        <f t="shared" ca="1" si="775"/>
        <v>60900</v>
      </c>
      <c r="CE30" s="10">
        <f t="shared" ca="1" si="775"/>
        <v>63125</v>
      </c>
      <c r="CF30" s="10">
        <f t="shared" ca="1" si="775"/>
        <v>64700</v>
      </c>
      <c r="CG30" s="10">
        <f t="shared" ca="1" si="775"/>
        <v>66850</v>
      </c>
      <c r="CH30" s="10">
        <f t="shared" ca="1" si="775"/>
        <v>68125</v>
      </c>
      <c r="CI30" s="10">
        <f t="shared" ca="1" si="775"/>
        <v>69825</v>
      </c>
      <c r="CJ30" s="10">
        <f t="shared" ref="CJ30:EO30" ca="1" si="776">CJ17+CJ18-CJ9</f>
        <v>70800</v>
      </c>
      <c r="CK30" s="10">
        <f t="shared" ca="1" si="776"/>
        <v>72725</v>
      </c>
      <c r="CL30" s="10">
        <f t="shared" ca="1" si="776"/>
        <v>74000</v>
      </c>
      <c r="CM30" s="10">
        <f t="shared" ca="1" si="776"/>
        <v>76225</v>
      </c>
      <c r="CN30" s="10">
        <f t="shared" ca="1" si="776"/>
        <v>78100</v>
      </c>
      <c r="CO30" s="10">
        <f t="shared" ca="1" si="776"/>
        <v>80250</v>
      </c>
      <c r="CP30" s="10">
        <f t="shared" ca="1" si="776"/>
        <v>82050</v>
      </c>
      <c r="CQ30" s="10">
        <f t="shared" ca="1" si="776"/>
        <v>83700</v>
      </c>
      <c r="CR30" s="10">
        <f t="shared" ca="1" si="776"/>
        <v>85500</v>
      </c>
      <c r="CS30" s="10">
        <f t="shared" ca="1" si="776"/>
        <v>87000</v>
      </c>
      <c r="CT30" s="10">
        <f t="shared" ca="1" si="776"/>
        <v>88800</v>
      </c>
      <c r="CU30" s="10">
        <f t="shared" ca="1" si="776"/>
        <v>90150</v>
      </c>
      <c r="CV30" s="10">
        <f t="shared" ca="1" si="776"/>
        <v>91800</v>
      </c>
      <c r="CW30" s="10">
        <f t="shared" ca="1" si="776"/>
        <v>92325</v>
      </c>
      <c r="CX30" s="10">
        <f t="shared" ca="1" si="776"/>
        <v>93150</v>
      </c>
      <c r="CY30" s="10">
        <f t="shared" ca="1" si="776"/>
        <v>93000</v>
      </c>
      <c r="CZ30" s="10">
        <f t="shared" ca="1" si="776"/>
        <v>92925</v>
      </c>
      <c r="DA30" s="10">
        <f t="shared" ca="1" si="776"/>
        <v>92550</v>
      </c>
      <c r="DB30" s="10">
        <f t="shared" ca="1" si="776"/>
        <v>92250</v>
      </c>
      <c r="DC30" s="10">
        <f t="shared" ca="1" si="776"/>
        <v>91650</v>
      </c>
      <c r="DD30" s="10">
        <f t="shared" ca="1" si="776"/>
        <v>91125</v>
      </c>
      <c r="DE30" s="10">
        <f t="shared" ca="1" si="776"/>
        <v>90450</v>
      </c>
      <c r="DF30" s="10">
        <f t="shared" ca="1" si="776"/>
        <v>89100</v>
      </c>
      <c r="DG30" s="10">
        <f t="shared" ca="1" si="776"/>
        <v>88350</v>
      </c>
      <c r="DH30" s="10">
        <f t="shared" ca="1" si="776"/>
        <v>86475</v>
      </c>
      <c r="DI30" s="10">
        <f t="shared" ca="1" si="776"/>
        <v>84900</v>
      </c>
      <c r="DJ30" s="10">
        <f t="shared" ca="1" si="776"/>
        <v>82500</v>
      </c>
      <c r="DK30" s="10">
        <f t="shared" ca="1" si="776"/>
        <v>80100</v>
      </c>
      <c r="DL30" s="10">
        <f t="shared" ca="1" si="776"/>
        <v>77100</v>
      </c>
      <c r="DM30" s="10">
        <f t="shared" ca="1" si="776"/>
        <v>74100</v>
      </c>
      <c r="DN30" s="10">
        <f t="shared" ca="1" si="776"/>
        <v>71100</v>
      </c>
      <c r="DO30" s="10">
        <f t="shared" ca="1" si="776"/>
        <v>68100</v>
      </c>
      <c r="DP30" s="10">
        <f t="shared" ca="1" si="776"/>
        <v>65100</v>
      </c>
      <c r="DQ30" s="10">
        <f t="shared" ca="1" si="776"/>
        <v>62100</v>
      </c>
      <c r="DR30" s="10">
        <f t="shared" ca="1" si="776"/>
        <v>59700</v>
      </c>
      <c r="DS30" s="10">
        <f t="shared" ca="1" si="776"/>
        <v>56700</v>
      </c>
      <c r="DT30" s="10">
        <f t="shared" ca="1" si="776"/>
        <v>54750</v>
      </c>
      <c r="DU30" s="10">
        <f t="shared" ca="1" si="776"/>
        <v>52500</v>
      </c>
      <c r="DV30" s="10">
        <f t="shared" ca="1" si="776"/>
        <v>51000</v>
      </c>
      <c r="DW30" s="10">
        <f t="shared" ca="1" si="776"/>
        <v>48150</v>
      </c>
      <c r="DX30" s="10">
        <f t="shared" ca="1" si="776"/>
        <v>45900</v>
      </c>
      <c r="DY30" s="10">
        <f t="shared" ca="1" si="776"/>
        <v>42300</v>
      </c>
      <c r="DZ30" s="10">
        <f t="shared" ca="1" si="776"/>
        <v>38700</v>
      </c>
      <c r="EA30" s="10">
        <f t="shared" ca="1" si="776"/>
        <v>35100</v>
      </c>
      <c r="EB30" s="10">
        <f t="shared" ca="1" si="776"/>
        <v>31500</v>
      </c>
      <c r="EC30" s="10">
        <f t="shared" ca="1" si="776"/>
        <v>27900</v>
      </c>
      <c r="ED30" s="10">
        <f t="shared" ca="1" si="776"/>
        <v>24300</v>
      </c>
      <c r="EE30" s="10">
        <f t="shared" ca="1" si="776"/>
        <v>20700</v>
      </c>
      <c r="EF30" s="10">
        <f t="shared" ca="1" si="776"/>
        <v>17100</v>
      </c>
      <c r="EG30" s="10">
        <f t="shared" ca="1" si="776"/>
        <v>13500</v>
      </c>
      <c r="EH30" s="10">
        <f t="shared" ca="1" si="776"/>
        <v>9900</v>
      </c>
      <c r="EI30" s="10">
        <f t="shared" ca="1" si="776"/>
        <v>7650</v>
      </c>
      <c r="EJ30" s="10">
        <f t="shared" ca="1" si="776"/>
        <v>5400</v>
      </c>
      <c r="EK30" s="10">
        <f t="shared" ca="1" si="776"/>
        <v>4500</v>
      </c>
      <c r="EL30" s="10">
        <f t="shared" ca="1" si="776"/>
        <v>3750</v>
      </c>
      <c r="EM30" s="10">
        <f t="shared" ca="1" si="776"/>
        <v>3000</v>
      </c>
      <c r="EN30" s="10">
        <f t="shared" ca="1" si="776"/>
        <v>2400</v>
      </c>
      <c r="EO30" s="10">
        <f t="shared" ca="1" si="776"/>
        <v>1800</v>
      </c>
      <c r="EP30" s="10">
        <f t="shared" ref="EP30:GP30" ca="1" si="777">EP17+EP18-EP9</f>
        <v>1350</v>
      </c>
      <c r="EQ30" s="10">
        <f t="shared" ca="1" si="777"/>
        <v>900</v>
      </c>
      <c r="ER30" s="10">
        <f t="shared" ca="1" si="777"/>
        <v>600</v>
      </c>
      <c r="ES30" s="10">
        <f t="shared" ca="1" si="777"/>
        <v>300</v>
      </c>
      <c r="ET30" s="10">
        <f t="shared" ca="1" si="777"/>
        <v>150</v>
      </c>
      <c r="EU30" s="10">
        <f t="shared" ca="1" si="777"/>
        <v>0</v>
      </c>
      <c r="EV30" s="10">
        <f t="shared" ca="1" si="777"/>
        <v>0</v>
      </c>
      <c r="EW30" s="10">
        <f t="shared" ca="1" si="777"/>
        <v>0</v>
      </c>
      <c r="EX30" s="10">
        <f t="shared" ca="1" si="777"/>
        <v>0</v>
      </c>
      <c r="EY30" s="10">
        <f t="shared" ca="1" si="777"/>
        <v>0</v>
      </c>
      <c r="EZ30" s="10">
        <f t="shared" ca="1" si="777"/>
        <v>0</v>
      </c>
      <c r="FA30" s="10">
        <f t="shared" ca="1" si="777"/>
        <v>0</v>
      </c>
      <c r="FB30" s="10">
        <f t="shared" ca="1" si="777"/>
        <v>0</v>
      </c>
      <c r="FC30" s="10">
        <f t="shared" ca="1" si="777"/>
        <v>0</v>
      </c>
      <c r="FD30" s="10">
        <f t="shared" ca="1" si="777"/>
        <v>0</v>
      </c>
      <c r="FE30" s="10">
        <f t="shared" ca="1" si="777"/>
        <v>0</v>
      </c>
      <c r="FF30" s="10">
        <f t="shared" ca="1" si="777"/>
        <v>0</v>
      </c>
      <c r="FG30" s="10">
        <f t="shared" ca="1" si="777"/>
        <v>0</v>
      </c>
      <c r="FH30" s="10">
        <f t="shared" ca="1" si="777"/>
        <v>0</v>
      </c>
      <c r="FI30" s="10">
        <f t="shared" ca="1" si="777"/>
        <v>0</v>
      </c>
      <c r="FJ30" s="10">
        <f t="shared" ca="1" si="777"/>
        <v>0</v>
      </c>
      <c r="FK30" s="10">
        <f t="shared" ca="1" si="777"/>
        <v>0</v>
      </c>
      <c r="FL30" s="10">
        <f t="shared" ca="1" si="777"/>
        <v>0</v>
      </c>
      <c r="FM30" s="10">
        <f t="shared" ca="1" si="777"/>
        <v>0</v>
      </c>
      <c r="FN30" s="10">
        <f t="shared" ca="1" si="777"/>
        <v>0</v>
      </c>
      <c r="FO30" s="10">
        <f t="shared" ca="1" si="777"/>
        <v>0</v>
      </c>
      <c r="FP30" s="10">
        <f t="shared" ca="1" si="777"/>
        <v>0</v>
      </c>
      <c r="FQ30" s="10">
        <f t="shared" ca="1" si="777"/>
        <v>0</v>
      </c>
      <c r="FR30" s="10">
        <f t="shared" ca="1" si="777"/>
        <v>0</v>
      </c>
      <c r="FS30" s="10">
        <f t="shared" ca="1" si="777"/>
        <v>0</v>
      </c>
      <c r="FT30" s="10">
        <f t="shared" ca="1" si="777"/>
        <v>0</v>
      </c>
      <c r="FU30" s="10">
        <f t="shared" ca="1" si="777"/>
        <v>0</v>
      </c>
      <c r="FV30" s="10">
        <f t="shared" ca="1" si="777"/>
        <v>0</v>
      </c>
      <c r="FW30" s="10">
        <f t="shared" ca="1" si="777"/>
        <v>0</v>
      </c>
      <c r="FX30" s="10">
        <f t="shared" ca="1" si="777"/>
        <v>0</v>
      </c>
      <c r="FY30" s="10">
        <f t="shared" ca="1" si="777"/>
        <v>0</v>
      </c>
      <c r="FZ30" s="10">
        <f t="shared" ca="1" si="777"/>
        <v>0</v>
      </c>
      <c r="GA30" s="10">
        <f t="shared" ca="1" si="777"/>
        <v>0</v>
      </c>
      <c r="GB30" s="10">
        <f t="shared" ca="1" si="777"/>
        <v>0</v>
      </c>
      <c r="GC30" s="10">
        <f t="shared" ca="1" si="777"/>
        <v>0</v>
      </c>
      <c r="GD30" s="10">
        <f t="shared" ca="1" si="777"/>
        <v>0</v>
      </c>
      <c r="GE30" s="10">
        <f t="shared" ca="1" si="777"/>
        <v>0</v>
      </c>
      <c r="GF30" s="10">
        <f t="shared" ca="1" si="777"/>
        <v>0</v>
      </c>
      <c r="GG30" s="10">
        <f t="shared" ca="1" si="777"/>
        <v>0</v>
      </c>
      <c r="GH30" s="10">
        <f t="shared" ca="1" si="777"/>
        <v>0</v>
      </c>
      <c r="GI30" s="10">
        <f t="shared" ca="1" si="777"/>
        <v>0</v>
      </c>
      <c r="GJ30" s="10">
        <f t="shared" ca="1" si="777"/>
        <v>0</v>
      </c>
      <c r="GK30" s="10">
        <f t="shared" ca="1" si="777"/>
        <v>0</v>
      </c>
      <c r="GL30" s="10">
        <f t="shared" ca="1" si="777"/>
        <v>0</v>
      </c>
      <c r="GM30" s="10">
        <f t="shared" ca="1" si="777"/>
        <v>0</v>
      </c>
      <c r="GN30" s="10">
        <f t="shared" ca="1" si="777"/>
        <v>0</v>
      </c>
      <c r="GO30" s="10">
        <f t="shared" ca="1" si="777"/>
        <v>0</v>
      </c>
      <c r="GP30" s="10">
        <f t="shared" ca="1" si="777"/>
        <v>0</v>
      </c>
      <c r="GQ30" s="10">
        <f t="shared" ref="GQ30:GZ30" ca="1" si="778">GQ17+GQ18-GQ9</f>
        <v>0</v>
      </c>
      <c r="GR30" s="10">
        <f t="shared" ca="1" si="778"/>
        <v>0</v>
      </c>
      <c r="GS30" s="10">
        <f t="shared" ca="1" si="778"/>
        <v>0</v>
      </c>
      <c r="GT30" s="10">
        <f t="shared" ca="1" si="778"/>
        <v>0</v>
      </c>
      <c r="GU30" s="10">
        <f t="shared" ca="1" si="778"/>
        <v>0</v>
      </c>
      <c r="GV30" s="10">
        <f t="shared" ca="1" si="778"/>
        <v>0</v>
      </c>
      <c r="GW30" s="10">
        <f t="shared" ca="1" si="778"/>
        <v>0</v>
      </c>
      <c r="GX30" s="10">
        <f t="shared" ca="1" si="778"/>
        <v>0</v>
      </c>
      <c r="GY30" s="10">
        <f t="shared" ca="1" si="778"/>
        <v>0</v>
      </c>
      <c r="GZ30" s="10">
        <f t="shared" ca="1" si="778"/>
        <v>0</v>
      </c>
    </row>
    <row r="31" spans="1:208" x14ac:dyDescent="0.2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208" x14ac:dyDescent="0.2">
      <c r="A32" s="20" t="s">
        <v>15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208" x14ac:dyDescent="0.2">
      <c r="A33" s="5" t="s">
        <v>20</v>
      </c>
      <c r="B33" s="15">
        <v>15000</v>
      </c>
      <c r="C33" s="10">
        <f t="array" ref="C33">SUM(IF($S$1:$GZ$1=C$1,$S33:$GZ33,0))</f>
        <v>45000</v>
      </c>
      <c r="D33" s="10">
        <f t="array" ref="D33">SUM(IF($S$1:$GZ$1=D$1,$S33:$GZ33,0))</f>
        <v>165000</v>
      </c>
      <c r="E33" s="10">
        <f t="array" ref="E33">SUM(IF($S$1:$GZ$1=E$1,$S33:$GZ33,0))</f>
        <v>1035000</v>
      </c>
      <c r="F33" s="10">
        <f t="array" ref="F33">SUM(IF($S$1:$GZ$1=F$1,$S33:$GZ33,0))</f>
        <v>2175000</v>
      </c>
      <c r="G33" s="10">
        <f t="array" ref="G33">SUM(IF($S$1:$GZ$1=G$1,$S33:$GZ33,0))</f>
        <v>2745000</v>
      </c>
      <c r="H33" s="10">
        <f t="array" ref="H33">SUM(IF($S$1:$GZ$1=H$1,$S33:$GZ33,0))</f>
        <v>420000</v>
      </c>
      <c r="I33" s="10">
        <f t="array" ref="I33">SUM(IF($S$1:$GZ$1=I$1,$S33:$GZ33,0))</f>
        <v>0</v>
      </c>
      <c r="J33" s="10">
        <f t="array" ref="J33">SUM(IF($S$1:$GZ$1=J$1,$S33:$GZ33,0))</f>
        <v>0</v>
      </c>
      <c r="K33" s="10">
        <f t="array" ref="K33">SUM(IF($S$1:$GZ$1=K$1,$S33:$GZ33,0))</f>
        <v>0</v>
      </c>
      <c r="L33" s="10">
        <f t="array" ref="L33">SUM(IF($S$1:$GZ$1=L$1,$S33:$GZ33,0))</f>
        <v>0</v>
      </c>
      <c r="M33" s="10">
        <f t="array" ref="M33">SUM(IF($S$1:$GZ$1=M$1,$S33:$GZ33,0))</f>
        <v>0</v>
      </c>
      <c r="N33" s="10">
        <f t="array" ref="N33">SUM(IF($S$1:$GZ$1=N$1,$S33:$GZ33,0))</f>
        <v>0</v>
      </c>
      <c r="O33" s="10">
        <f t="array" ref="O33">SUM(IF($S$1:$GZ$1=O$1,$S33:$GZ33,0))</f>
        <v>0</v>
      </c>
      <c r="P33" s="10">
        <f t="array" ref="P33">SUM(IF($S$1:$GZ$1=P$1,$S33:$GZ33,0))</f>
        <v>0</v>
      </c>
      <c r="Q33" s="10">
        <f t="array" ref="Q33">SUM(IF($S$1:$GZ$1=Q$1,$S33:$GZ33,0))</f>
        <v>0</v>
      </c>
      <c r="R33" s="10">
        <f t="array" ref="R33">SUM(IF($S$1:$GZ$1=R$1,$S33:$GZ33,0))</f>
        <v>0</v>
      </c>
      <c r="S33" s="10">
        <f t="shared" ref="S33:BZ33" si="779">$B33*S49</f>
        <v>0</v>
      </c>
      <c r="T33" s="10">
        <f t="shared" si="779"/>
        <v>0</v>
      </c>
      <c r="U33" s="10">
        <f t="shared" si="779"/>
        <v>0</v>
      </c>
      <c r="V33" s="10">
        <f t="shared" si="779"/>
        <v>0</v>
      </c>
      <c r="W33" s="10">
        <f t="shared" si="779"/>
        <v>0</v>
      </c>
      <c r="X33" s="10">
        <f t="shared" si="779"/>
        <v>0</v>
      </c>
      <c r="Y33" s="10">
        <f t="shared" si="779"/>
        <v>0</v>
      </c>
      <c r="Z33" s="10">
        <f t="shared" si="779"/>
        <v>0</v>
      </c>
      <c r="AA33" s="10">
        <f t="shared" si="779"/>
        <v>45000</v>
      </c>
      <c r="AB33" s="10">
        <f t="shared" si="779"/>
        <v>0</v>
      </c>
      <c r="AC33" s="10">
        <f t="shared" si="779"/>
        <v>0</v>
      </c>
      <c r="AD33" s="10">
        <f t="shared" si="779"/>
        <v>0</v>
      </c>
      <c r="AE33" s="10">
        <f t="shared" si="779"/>
        <v>15000</v>
      </c>
      <c r="AF33" s="10">
        <f t="shared" si="779"/>
        <v>0</v>
      </c>
      <c r="AG33" s="10">
        <f t="shared" si="779"/>
        <v>0</v>
      </c>
      <c r="AH33" s="10">
        <f t="shared" si="779"/>
        <v>15000</v>
      </c>
      <c r="AI33" s="10">
        <f t="shared" si="779"/>
        <v>0</v>
      </c>
      <c r="AJ33" s="10">
        <f t="shared" si="779"/>
        <v>0</v>
      </c>
      <c r="AK33" s="10">
        <f t="shared" si="779"/>
        <v>30000</v>
      </c>
      <c r="AL33" s="10">
        <f t="shared" si="779"/>
        <v>0</v>
      </c>
      <c r="AM33" s="10">
        <f t="shared" si="779"/>
        <v>30000</v>
      </c>
      <c r="AN33" s="10">
        <f t="shared" si="779"/>
        <v>30000</v>
      </c>
      <c r="AO33" s="10">
        <f t="shared" si="779"/>
        <v>15000</v>
      </c>
      <c r="AP33" s="10">
        <f t="shared" si="779"/>
        <v>30000</v>
      </c>
      <c r="AQ33" s="10">
        <f t="shared" si="779"/>
        <v>45000</v>
      </c>
      <c r="AR33" s="10">
        <f t="shared" si="779"/>
        <v>30000</v>
      </c>
      <c r="AS33" s="10">
        <f t="shared" si="779"/>
        <v>60000</v>
      </c>
      <c r="AT33" s="10">
        <f t="shared" si="779"/>
        <v>45000</v>
      </c>
      <c r="AU33" s="10">
        <f t="shared" si="779"/>
        <v>60000</v>
      </c>
      <c r="AV33" s="10">
        <f t="shared" si="779"/>
        <v>60000</v>
      </c>
      <c r="AW33" s="10">
        <f t="shared" si="779"/>
        <v>60000</v>
      </c>
      <c r="AX33" s="10">
        <f t="shared" si="779"/>
        <v>120000</v>
      </c>
      <c r="AY33" s="10">
        <f t="shared" si="779"/>
        <v>60000</v>
      </c>
      <c r="AZ33" s="10">
        <f t="shared" si="779"/>
        <v>195000</v>
      </c>
      <c r="BA33" s="10">
        <f t="shared" si="779"/>
        <v>165000</v>
      </c>
      <c r="BB33" s="10">
        <f t="shared" si="779"/>
        <v>135000</v>
      </c>
      <c r="BC33" s="10">
        <f t="shared" si="779"/>
        <v>165000</v>
      </c>
      <c r="BD33" s="10">
        <f t="shared" si="779"/>
        <v>255000</v>
      </c>
      <c r="BE33" s="10">
        <f t="shared" si="779"/>
        <v>105000</v>
      </c>
      <c r="BF33" s="10">
        <f t="shared" si="779"/>
        <v>240000</v>
      </c>
      <c r="BG33" s="10">
        <f t="shared" si="779"/>
        <v>195000</v>
      </c>
      <c r="BH33" s="10">
        <f t="shared" si="779"/>
        <v>210000</v>
      </c>
      <c r="BI33" s="10">
        <f t="shared" si="779"/>
        <v>210000</v>
      </c>
      <c r="BJ33" s="10">
        <f t="shared" si="779"/>
        <v>165000</v>
      </c>
      <c r="BK33" s="10">
        <f t="shared" si="779"/>
        <v>195000</v>
      </c>
      <c r="BL33" s="10">
        <f t="shared" si="779"/>
        <v>120000</v>
      </c>
      <c r="BM33" s="10">
        <f t="shared" si="779"/>
        <v>120000</v>
      </c>
      <c r="BN33" s="10">
        <f t="shared" si="779"/>
        <v>195000</v>
      </c>
      <c r="BO33" s="10">
        <f t="shared" si="779"/>
        <v>195000</v>
      </c>
      <c r="BP33" s="10">
        <f t="shared" si="779"/>
        <v>195000</v>
      </c>
      <c r="BQ33" s="10">
        <f t="shared" si="779"/>
        <v>195000</v>
      </c>
      <c r="BR33" s="10">
        <f t="shared" si="779"/>
        <v>195000</v>
      </c>
      <c r="BS33" s="10">
        <f t="shared" si="779"/>
        <v>195000</v>
      </c>
      <c r="BT33" s="10">
        <f t="shared" si="779"/>
        <v>195000</v>
      </c>
      <c r="BU33" s="10">
        <f t="shared" si="779"/>
        <v>330000</v>
      </c>
      <c r="BV33" s="10">
        <f t="shared" si="779"/>
        <v>195000</v>
      </c>
      <c r="BW33" s="10">
        <f t="shared" si="779"/>
        <v>330000</v>
      </c>
      <c r="BX33" s="10">
        <f t="shared" si="779"/>
        <v>330000</v>
      </c>
      <c r="BY33" s="10">
        <f t="shared" si="779"/>
        <v>195000</v>
      </c>
      <c r="BZ33" s="10">
        <f t="shared" si="779"/>
        <v>195000</v>
      </c>
      <c r="CA33" s="10">
        <f t="shared" ref="CA33:CI33" si="780">$B33*CA49</f>
        <v>60000</v>
      </c>
      <c r="CB33" s="10">
        <f t="shared" si="780"/>
        <v>60000</v>
      </c>
      <c r="CC33" s="10">
        <f t="shared" si="780"/>
        <v>45000</v>
      </c>
      <c r="CD33" s="10">
        <f t="shared" si="780"/>
        <v>45000</v>
      </c>
      <c r="CE33" s="10">
        <f t="shared" si="780"/>
        <v>45000</v>
      </c>
      <c r="CF33" s="10">
        <f t="shared" si="780"/>
        <v>45000</v>
      </c>
      <c r="CG33" s="10">
        <f t="shared" si="780"/>
        <v>30000</v>
      </c>
      <c r="CH33" s="10">
        <f t="shared" si="780"/>
        <v>30000</v>
      </c>
      <c r="CI33" s="10">
        <f t="shared" si="780"/>
        <v>30000</v>
      </c>
      <c r="CJ33" s="10">
        <f t="shared" ref="CJ33:EO33" si="781">$B33*CJ49</f>
        <v>15000</v>
      </c>
      <c r="CK33" s="10">
        <f t="shared" si="781"/>
        <v>15000</v>
      </c>
      <c r="CL33" s="10">
        <f t="shared" si="781"/>
        <v>0</v>
      </c>
      <c r="CM33" s="10">
        <f t="shared" si="781"/>
        <v>0</v>
      </c>
      <c r="CN33" s="10">
        <f t="shared" si="781"/>
        <v>0</v>
      </c>
      <c r="CO33" s="10">
        <f t="shared" si="781"/>
        <v>0</v>
      </c>
      <c r="CP33" s="10">
        <f t="shared" si="781"/>
        <v>0</v>
      </c>
      <c r="CQ33" s="10">
        <f t="shared" si="781"/>
        <v>0</v>
      </c>
      <c r="CR33" s="10">
        <f t="shared" si="781"/>
        <v>0</v>
      </c>
      <c r="CS33" s="10">
        <f t="shared" si="781"/>
        <v>0</v>
      </c>
      <c r="CT33" s="10">
        <f t="shared" si="781"/>
        <v>0</v>
      </c>
      <c r="CU33" s="10">
        <f t="shared" si="781"/>
        <v>0</v>
      </c>
      <c r="CV33" s="10">
        <f t="shared" si="781"/>
        <v>0</v>
      </c>
      <c r="CW33" s="10">
        <f t="shared" si="781"/>
        <v>0</v>
      </c>
      <c r="CX33" s="10">
        <f t="shared" si="781"/>
        <v>0</v>
      </c>
      <c r="CY33" s="10">
        <f t="shared" si="781"/>
        <v>0</v>
      </c>
      <c r="CZ33" s="10">
        <f t="shared" si="781"/>
        <v>0</v>
      </c>
      <c r="DA33" s="10">
        <f t="shared" si="781"/>
        <v>0</v>
      </c>
      <c r="DB33" s="10">
        <f t="shared" si="781"/>
        <v>0</v>
      </c>
      <c r="DC33" s="10">
        <f t="shared" si="781"/>
        <v>0</v>
      </c>
      <c r="DD33" s="10">
        <f t="shared" si="781"/>
        <v>0</v>
      </c>
      <c r="DE33" s="10">
        <f t="shared" si="781"/>
        <v>0</v>
      </c>
      <c r="DF33" s="10">
        <f t="shared" si="781"/>
        <v>0</v>
      </c>
      <c r="DG33" s="10">
        <f t="shared" si="781"/>
        <v>0</v>
      </c>
      <c r="DH33" s="10">
        <f t="shared" si="781"/>
        <v>0</v>
      </c>
      <c r="DI33" s="10">
        <f t="shared" si="781"/>
        <v>0</v>
      </c>
      <c r="DJ33" s="10">
        <f t="shared" si="781"/>
        <v>0</v>
      </c>
      <c r="DK33" s="10">
        <f t="shared" si="781"/>
        <v>0</v>
      </c>
      <c r="DL33" s="10">
        <f t="shared" si="781"/>
        <v>0</v>
      </c>
      <c r="DM33" s="10">
        <f t="shared" si="781"/>
        <v>0</v>
      </c>
      <c r="DN33" s="10">
        <f t="shared" si="781"/>
        <v>0</v>
      </c>
      <c r="DO33" s="10">
        <f t="shared" si="781"/>
        <v>0</v>
      </c>
      <c r="DP33" s="10">
        <f t="shared" si="781"/>
        <v>0</v>
      </c>
      <c r="DQ33" s="10">
        <f t="shared" si="781"/>
        <v>0</v>
      </c>
      <c r="DR33" s="10">
        <f t="shared" si="781"/>
        <v>0</v>
      </c>
      <c r="DS33" s="10">
        <f t="shared" si="781"/>
        <v>0</v>
      </c>
      <c r="DT33" s="10">
        <f t="shared" si="781"/>
        <v>0</v>
      </c>
      <c r="DU33" s="10">
        <f t="shared" si="781"/>
        <v>0</v>
      </c>
      <c r="DV33" s="10">
        <f t="shared" si="781"/>
        <v>0</v>
      </c>
      <c r="DW33" s="10">
        <f t="shared" si="781"/>
        <v>0</v>
      </c>
      <c r="DX33" s="10">
        <f t="shared" si="781"/>
        <v>0</v>
      </c>
      <c r="DY33" s="10">
        <f t="shared" si="781"/>
        <v>0</v>
      </c>
      <c r="DZ33" s="10">
        <f t="shared" si="781"/>
        <v>0</v>
      </c>
      <c r="EA33" s="10">
        <f t="shared" si="781"/>
        <v>0</v>
      </c>
      <c r="EB33" s="10">
        <f t="shared" si="781"/>
        <v>0</v>
      </c>
      <c r="EC33" s="10">
        <f t="shared" si="781"/>
        <v>0</v>
      </c>
      <c r="ED33" s="10">
        <f t="shared" si="781"/>
        <v>0</v>
      </c>
      <c r="EE33" s="10">
        <f t="shared" si="781"/>
        <v>0</v>
      </c>
      <c r="EF33" s="10">
        <f t="shared" si="781"/>
        <v>0</v>
      </c>
      <c r="EG33" s="10">
        <f t="shared" si="781"/>
        <v>0</v>
      </c>
      <c r="EH33" s="10">
        <f t="shared" si="781"/>
        <v>0</v>
      </c>
      <c r="EI33" s="10">
        <f t="shared" si="781"/>
        <v>0</v>
      </c>
      <c r="EJ33" s="10">
        <f t="shared" si="781"/>
        <v>0</v>
      </c>
      <c r="EK33" s="10">
        <f t="shared" si="781"/>
        <v>0</v>
      </c>
      <c r="EL33" s="10">
        <f t="shared" si="781"/>
        <v>0</v>
      </c>
      <c r="EM33" s="10">
        <f t="shared" si="781"/>
        <v>0</v>
      </c>
      <c r="EN33" s="10">
        <f t="shared" si="781"/>
        <v>0</v>
      </c>
      <c r="EO33" s="10">
        <f t="shared" si="781"/>
        <v>0</v>
      </c>
      <c r="EP33" s="10">
        <f t="shared" ref="EP33:GP33" si="782">$B33*EP49</f>
        <v>0</v>
      </c>
      <c r="EQ33" s="10">
        <f t="shared" si="782"/>
        <v>0</v>
      </c>
      <c r="ER33" s="10">
        <f t="shared" si="782"/>
        <v>0</v>
      </c>
      <c r="ES33" s="10">
        <f t="shared" si="782"/>
        <v>0</v>
      </c>
      <c r="ET33" s="10">
        <f t="shared" si="782"/>
        <v>0</v>
      </c>
      <c r="EU33" s="10">
        <f t="shared" si="782"/>
        <v>0</v>
      </c>
      <c r="EV33" s="10">
        <f t="shared" si="782"/>
        <v>0</v>
      </c>
      <c r="EW33" s="10">
        <f t="shared" si="782"/>
        <v>0</v>
      </c>
      <c r="EX33" s="10">
        <f t="shared" si="782"/>
        <v>0</v>
      </c>
      <c r="EY33" s="10">
        <f t="shared" si="782"/>
        <v>0</v>
      </c>
      <c r="EZ33" s="10">
        <f t="shared" si="782"/>
        <v>0</v>
      </c>
      <c r="FA33" s="10">
        <f t="shared" si="782"/>
        <v>0</v>
      </c>
      <c r="FB33" s="10">
        <f t="shared" si="782"/>
        <v>0</v>
      </c>
      <c r="FC33" s="10">
        <f t="shared" si="782"/>
        <v>0</v>
      </c>
      <c r="FD33" s="10">
        <f t="shared" si="782"/>
        <v>0</v>
      </c>
      <c r="FE33" s="10">
        <f t="shared" si="782"/>
        <v>0</v>
      </c>
      <c r="FF33" s="10">
        <f t="shared" si="782"/>
        <v>0</v>
      </c>
      <c r="FG33" s="10">
        <f t="shared" si="782"/>
        <v>0</v>
      </c>
      <c r="FH33" s="10">
        <f t="shared" si="782"/>
        <v>0</v>
      </c>
      <c r="FI33" s="10">
        <f t="shared" si="782"/>
        <v>0</v>
      </c>
      <c r="FJ33" s="10">
        <f t="shared" si="782"/>
        <v>0</v>
      </c>
      <c r="FK33" s="10">
        <f t="shared" si="782"/>
        <v>0</v>
      </c>
      <c r="FL33" s="10">
        <f t="shared" si="782"/>
        <v>0</v>
      </c>
      <c r="FM33" s="10">
        <f t="shared" si="782"/>
        <v>0</v>
      </c>
      <c r="FN33" s="10">
        <f t="shared" si="782"/>
        <v>0</v>
      </c>
      <c r="FO33" s="10">
        <f t="shared" si="782"/>
        <v>0</v>
      </c>
      <c r="FP33" s="10">
        <f t="shared" si="782"/>
        <v>0</v>
      </c>
      <c r="FQ33" s="10">
        <f t="shared" si="782"/>
        <v>0</v>
      </c>
      <c r="FR33" s="10">
        <f t="shared" si="782"/>
        <v>0</v>
      </c>
      <c r="FS33" s="10">
        <f t="shared" si="782"/>
        <v>0</v>
      </c>
      <c r="FT33" s="10">
        <f t="shared" si="782"/>
        <v>0</v>
      </c>
      <c r="FU33" s="10">
        <f t="shared" si="782"/>
        <v>0</v>
      </c>
      <c r="FV33" s="10">
        <f t="shared" si="782"/>
        <v>0</v>
      </c>
      <c r="FW33" s="10">
        <f t="shared" si="782"/>
        <v>0</v>
      </c>
      <c r="FX33" s="10">
        <f t="shared" si="782"/>
        <v>0</v>
      </c>
      <c r="FY33" s="10">
        <f t="shared" si="782"/>
        <v>0</v>
      </c>
      <c r="FZ33" s="10">
        <f t="shared" si="782"/>
        <v>0</v>
      </c>
      <c r="GA33" s="10">
        <f t="shared" si="782"/>
        <v>0</v>
      </c>
      <c r="GB33" s="10">
        <f t="shared" si="782"/>
        <v>0</v>
      </c>
      <c r="GC33" s="10">
        <f t="shared" si="782"/>
        <v>0</v>
      </c>
      <c r="GD33" s="10">
        <f t="shared" si="782"/>
        <v>0</v>
      </c>
      <c r="GE33" s="10">
        <f t="shared" si="782"/>
        <v>0</v>
      </c>
      <c r="GF33" s="10">
        <f t="shared" si="782"/>
        <v>0</v>
      </c>
      <c r="GG33" s="10">
        <f t="shared" si="782"/>
        <v>0</v>
      </c>
      <c r="GH33" s="10">
        <f t="shared" si="782"/>
        <v>0</v>
      </c>
      <c r="GI33" s="10">
        <f t="shared" si="782"/>
        <v>0</v>
      </c>
      <c r="GJ33" s="10">
        <f t="shared" si="782"/>
        <v>0</v>
      </c>
      <c r="GK33" s="10">
        <f t="shared" si="782"/>
        <v>0</v>
      </c>
      <c r="GL33" s="10">
        <f t="shared" si="782"/>
        <v>0</v>
      </c>
      <c r="GM33" s="10">
        <f t="shared" si="782"/>
        <v>0</v>
      </c>
      <c r="GN33" s="10">
        <f t="shared" si="782"/>
        <v>0</v>
      </c>
      <c r="GO33" s="10">
        <f t="shared" si="782"/>
        <v>0</v>
      </c>
      <c r="GP33" s="10">
        <f t="shared" si="782"/>
        <v>0</v>
      </c>
      <c r="GQ33" s="10">
        <f t="shared" ref="GQ33:GZ33" si="783">$B33*GQ49</f>
        <v>0</v>
      </c>
      <c r="GR33" s="10">
        <f t="shared" si="783"/>
        <v>0</v>
      </c>
      <c r="GS33" s="10">
        <f t="shared" si="783"/>
        <v>0</v>
      </c>
      <c r="GT33" s="10">
        <f t="shared" si="783"/>
        <v>0</v>
      </c>
      <c r="GU33" s="10">
        <f t="shared" si="783"/>
        <v>0</v>
      </c>
      <c r="GV33" s="10">
        <f t="shared" si="783"/>
        <v>0</v>
      </c>
      <c r="GW33" s="10">
        <f t="shared" si="783"/>
        <v>0</v>
      </c>
      <c r="GX33" s="10">
        <f t="shared" si="783"/>
        <v>0</v>
      </c>
      <c r="GY33" s="10">
        <f t="shared" si="783"/>
        <v>0</v>
      </c>
      <c r="GZ33" s="10">
        <f t="shared" si="783"/>
        <v>0</v>
      </c>
    </row>
    <row r="34" spans="1:208" x14ac:dyDescent="0.2">
      <c r="A34" s="5" t="s">
        <v>39</v>
      </c>
      <c r="B34" s="12">
        <v>0.25</v>
      </c>
      <c r="C34" s="10">
        <f t="array" ref="C34">SUM(IF($S$1:$GZ$1=C$1,$S34:$GZ34,0))</f>
        <v>11250</v>
      </c>
      <c r="D34" s="10">
        <f t="array" ref="D34">SUM(IF($S$1:$GZ$1=D$1,$S34:$GZ34,0))</f>
        <v>41250</v>
      </c>
      <c r="E34" s="10">
        <f t="array" ref="E34">SUM(IF($S$1:$GZ$1=E$1,$S34:$GZ34,0))</f>
        <v>258750</v>
      </c>
      <c r="F34" s="10">
        <f t="array" ref="F34">SUM(IF($S$1:$GZ$1=F$1,$S34:$GZ34,0))</f>
        <v>543750</v>
      </c>
      <c r="G34" s="10">
        <f t="array" ref="G34">SUM(IF($S$1:$GZ$1=G$1,$S34:$GZ34,0))</f>
        <v>686250</v>
      </c>
      <c r="H34" s="10">
        <f t="array" ref="H34">SUM(IF($S$1:$GZ$1=H$1,$S34:$GZ34,0))</f>
        <v>105000</v>
      </c>
      <c r="I34" s="10">
        <f t="array" ref="I34">SUM(IF($S$1:$GZ$1=I$1,$S34:$GZ34,0))</f>
        <v>0</v>
      </c>
      <c r="J34" s="10">
        <f t="array" ref="J34">SUM(IF($S$1:$GZ$1=J$1,$S34:$GZ34,0))</f>
        <v>0</v>
      </c>
      <c r="K34" s="10">
        <f t="array" ref="K34">SUM(IF($S$1:$GZ$1=K$1,$S34:$GZ34,0))</f>
        <v>0</v>
      </c>
      <c r="L34" s="10">
        <f t="array" ref="L34">SUM(IF($S$1:$GZ$1=L$1,$S34:$GZ34,0))</f>
        <v>0</v>
      </c>
      <c r="M34" s="10">
        <f t="array" ref="M34">SUM(IF($S$1:$GZ$1=M$1,$S34:$GZ34,0))</f>
        <v>0</v>
      </c>
      <c r="N34" s="10">
        <f t="array" ref="N34">SUM(IF($S$1:$GZ$1=N$1,$S34:$GZ34,0))</f>
        <v>0</v>
      </c>
      <c r="O34" s="10">
        <f t="array" ref="O34">SUM(IF($S$1:$GZ$1=O$1,$S34:$GZ34,0))</f>
        <v>0</v>
      </c>
      <c r="P34" s="10">
        <f t="array" ref="P34">SUM(IF($S$1:$GZ$1=P$1,$S34:$GZ34,0))</f>
        <v>0</v>
      </c>
      <c r="Q34" s="10">
        <f t="array" ref="Q34">SUM(IF($S$1:$GZ$1=Q$1,$S34:$GZ34,0))</f>
        <v>0</v>
      </c>
      <c r="R34" s="10">
        <f t="array" ref="R34">SUM(IF($S$1:$GZ$1=R$1,$S34:$GZ34,0))</f>
        <v>0</v>
      </c>
      <c r="S34" s="10">
        <f>S33*$B34</f>
        <v>0</v>
      </c>
      <c r="T34" s="10">
        <f t="shared" ref="T34:BZ34" si="784">T33*$B34</f>
        <v>0</v>
      </c>
      <c r="U34" s="10">
        <f t="shared" si="784"/>
        <v>0</v>
      </c>
      <c r="V34" s="10">
        <f t="shared" si="784"/>
        <v>0</v>
      </c>
      <c r="W34" s="10">
        <f t="shared" si="784"/>
        <v>0</v>
      </c>
      <c r="X34" s="10">
        <f t="shared" si="784"/>
        <v>0</v>
      </c>
      <c r="Y34" s="10">
        <f t="shared" si="784"/>
        <v>0</v>
      </c>
      <c r="Z34" s="10">
        <f t="shared" si="784"/>
        <v>0</v>
      </c>
      <c r="AA34" s="10">
        <f t="shared" si="784"/>
        <v>11250</v>
      </c>
      <c r="AB34" s="10">
        <f t="shared" si="784"/>
        <v>0</v>
      </c>
      <c r="AC34" s="10">
        <f t="shared" si="784"/>
        <v>0</v>
      </c>
      <c r="AD34" s="10">
        <f t="shared" si="784"/>
        <v>0</v>
      </c>
      <c r="AE34" s="10">
        <f t="shared" si="784"/>
        <v>3750</v>
      </c>
      <c r="AF34" s="10">
        <f t="shared" si="784"/>
        <v>0</v>
      </c>
      <c r="AG34" s="10">
        <f t="shared" si="784"/>
        <v>0</v>
      </c>
      <c r="AH34" s="10">
        <f t="shared" si="784"/>
        <v>3750</v>
      </c>
      <c r="AI34" s="10">
        <f t="shared" si="784"/>
        <v>0</v>
      </c>
      <c r="AJ34" s="10">
        <f t="shared" si="784"/>
        <v>0</v>
      </c>
      <c r="AK34" s="10">
        <f t="shared" si="784"/>
        <v>7500</v>
      </c>
      <c r="AL34" s="10">
        <f t="shared" si="784"/>
        <v>0</v>
      </c>
      <c r="AM34" s="10">
        <f t="shared" si="784"/>
        <v>7500</v>
      </c>
      <c r="AN34" s="10">
        <f t="shared" si="784"/>
        <v>7500</v>
      </c>
      <c r="AO34" s="10">
        <f t="shared" si="784"/>
        <v>3750</v>
      </c>
      <c r="AP34" s="10">
        <f t="shared" si="784"/>
        <v>7500</v>
      </c>
      <c r="AQ34" s="10">
        <f t="shared" si="784"/>
        <v>11250</v>
      </c>
      <c r="AR34" s="10">
        <f t="shared" si="784"/>
        <v>7500</v>
      </c>
      <c r="AS34" s="10">
        <f t="shared" si="784"/>
        <v>15000</v>
      </c>
      <c r="AT34" s="10">
        <f t="shared" si="784"/>
        <v>11250</v>
      </c>
      <c r="AU34" s="10">
        <f t="shared" si="784"/>
        <v>15000</v>
      </c>
      <c r="AV34" s="10">
        <f t="shared" si="784"/>
        <v>15000</v>
      </c>
      <c r="AW34" s="10">
        <f t="shared" si="784"/>
        <v>15000</v>
      </c>
      <c r="AX34" s="10">
        <f t="shared" si="784"/>
        <v>30000</v>
      </c>
      <c r="AY34" s="10">
        <f t="shared" si="784"/>
        <v>15000</v>
      </c>
      <c r="AZ34" s="10">
        <f t="shared" si="784"/>
        <v>48750</v>
      </c>
      <c r="BA34" s="10">
        <f t="shared" si="784"/>
        <v>41250</v>
      </c>
      <c r="BB34" s="10">
        <f t="shared" si="784"/>
        <v>33750</v>
      </c>
      <c r="BC34" s="10">
        <f t="shared" si="784"/>
        <v>41250</v>
      </c>
      <c r="BD34" s="10">
        <f t="shared" si="784"/>
        <v>63750</v>
      </c>
      <c r="BE34" s="10">
        <f t="shared" si="784"/>
        <v>26250</v>
      </c>
      <c r="BF34" s="10">
        <f t="shared" si="784"/>
        <v>60000</v>
      </c>
      <c r="BG34" s="10">
        <f t="shared" si="784"/>
        <v>48750</v>
      </c>
      <c r="BH34" s="10">
        <f t="shared" si="784"/>
        <v>52500</v>
      </c>
      <c r="BI34" s="10">
        <f t="shared" si="784"/>
        <v>52500</v>
      </c>
      <c r="BJ34" s="10">
        <f t="shared" si="784"/>
        <v>41250</v>
      </c>
      <c r="BK34" s="10">
        <f t="shared" si="784"/>
        <v>48750</v>
      </c>
      <c r="BL34" s="10">
        <f t="shared" si="784"/>
        <v>30000</v>
      </c>
      <c r="BM34" s="10">
        <f t="shared" si="784"/>
        <v>30000</v>
      </c>
      <c r="BN34" s="10">
        <f t="shared" si="784"/>
        <v>48750</v>
      </c>
      <c r="BO34" s="10">
        <f t="shared" si="784"/>
        <v>48750</v>
      </c>
      <c r="BP34" s="10">
        <f t="shared" si="784"/>
        <v>48750</v>
      </c>
      <c r="BQ34" s="10">
        <f t="shared" si="784"/>
        <v>48750</v>
      </c>
      <c r="BR34" s="10">
        <f t="shared" si="784"/>
        <v>48750</v>
      </c>
      <c r="BS34" s="10">
        <f t="shared" si="784"/>
        <v>48750</v>
      </c>
      <c r="BT34" s="10">
        <f t="shared" si="784"/>
        <v>48750</v>
      </c>
      <c r="BU34" s="10">
        <f t="shared" si="784"/>
        <v>82500</v>
      </c>
      <c r="BV34" s="10">
        <f t="shared" si="784"/>
        <v>48750</v>
      </c>
      <c r="BW34" s="10">
        <f t="shared" si="784"/>
        <v>82500</v>
      </c>
      <c r="BX34" s="10">
        <f t="shared" si="784"/>
        <v>82500</v>
      </c>
      <c r="BY34" s="10">
        <f t="shared" si="784"/>
        <v>48750</v>
      </c>
      <c r="BZ34" s="10">
        <f t="shared" si="784"/>
        <v>48750</v>
      </c>
      <c r="CA34" s="10">
        <f t="shared" ref="CA34:CI34" si="785">CA33*$B34</f>
        <v>15000</v>
      </c>
      <c r="CB34" s="10">
        <f t="shared" si="785"/>
        <v>15000</v>
      </c>
      <c r="CC34" s="10">
        <f t="shared" si="785"/>
        <v>11250</v>
      </c>
      <c r="CD34" s="10">
        <f t="shared" si="785"/>
        <v>11250</v>
      </c>
      <c r="CE34" s="10">
        <f t="shared" si="785"/>
        <v>11250</v>
      </c>
      <c r="CF34" s="10">
        <f t="shared" si="785"/>
        <v>11250</v>
      </c>
      <c r="CG34" s="10">
        <f t="shared" si="785"/>
        <v>7500</v>
      </c>
      <c r="CH34" s="10">
        <f t="shared" si="785"/>
        <v>7500</v>
      </c>
      <c r="CI34" s="10">
        <f t="shared" si="785"/>
        <v>7500</v>
      </c>
      <c r="CJ34" s="10">
        <f t="shared" ref="CJ34:EO34" si="786">CJ33*$B34</f>
        <v>3750</v>
      </c>
      <c r="CK34" s="10">
        <f t="shared" si="786"/>
        <v>3750</v>
      </c>
      <c r="CL34" s="10">
        <f t="shared" si="786"/>
        <v>0</v>
      </c>
      <c r="CM34" s="10">
        <f t="shared" si="786"/>
        <v>0</v>
      </c>
      <c r="CN34" s="10">
        <f t="shared" si="786"/>
        <v>0</v>
      </c>
      <c r="CO34" s="10">
        <f t="shared" si="786"/>
        <v>0</v>
      </c>
      <c r="CP34" s="10">
        <f t="shared" si="786"/>
        <v>0</v>
      </c>
      <c r="CQ34" s="10">
        <f t="shared" si="786"/>
        <v>0</v>
      </c>
      <c r="CR34" s="10">
        <f t="shared" si="786"/>
        <v>0</v>
      </c>
      <c r="CS34" s="10">
        <f t="shared" si="786"/>
        <v>0</v>
      </c>
      <c r="CT34" s="10">
        <f t="shared" si="786"/>
        <v>0</v>
      </c>
      <c r="CU34" s="10">
        <f t="shared" si="786"/>
        <v>0</v>
      </c>
      <c r="CV34" s="10">
        <f t="shared" si="786"/>
        <v>0</v>
      </c>
      <c r="CW34" s="10">
        <f t="shared" si="786"/>
        <v>0</v>
      </c>
      <c r="CX34" s="10">
        <f t="shared" si="786"/>
        <v>0</v>
      </c>
      <c r="CY34" s="10">
        <f t="shared" si="786"/>
        <v>0</v>
      </c>
      <c r="CZ34" s="10">
        <f t="shared" si="786"/>
        <v>0</v>
      </c>
      <c r="DA34" s="10">
        <f t="shared" si="786"/>
        <v>0</v>
      </c>
      <c r="DB34" s="10">
        <f t="shared" si="786"/>
        <v>0</v>
      </c>
      <c r="DC34" s="10">
        <f t="shared" si="786"/>
        <v>0</v>
      </c>
      <c r="DD34" s="10">
        <f t="shared" si="786"/>
        <v>0</v>
      </c>
      <c r="DE34" s="10">
        <f t="shared" si="786"/>
        <v>0</v>
      </c>
      <c r="DF34" s="10">
        <f t="shared" si="786"/>
        <v>0</v>
      </c>
      <c r="DG34" s="10">
        <f t="shared" si="786"/>
        <v>0</v>
      </c>
      <c r="DH34" s="10">
        <f t="shared" si="786"/>
        <v>0</v>
      </c>
      <c r="DI34" s="10">
        <f t="shared" si="786"/>
        <v>0</v>
      </c>
      <c r="DJ34" s="10">
        <f t="shared" si="786"/>
        <v>0</v>
      </c>
      <c r="DK34" s="10">
        <f t="shared" si="786"/>
        <v>0</v>
      </c>
      <c r="DL34" s="10">
        <f t="shared" si="786"/>
        <v>0</v>
      </c>
      <c r="DM34" s="10">
        <f t="shared" si="786"/>
        <v>0</v>
      </c>
      <c r="DN34" s="10">
        <f t="shared" si="786"/>
        <v>0</v>
      </c>
      <c r="DO34" s="10">
        <f t="shared" si="786"/>
        <v>0</v>
      </c>
      <c r="DP34" s="10">
        <f t="shared" si="786"/>
        <v>0</v>
      </c>
      <c r="DQ34" s="10">
        <f t="shared" si="786"/>
        <v>0</v>
      </c>
      <c r="DR34" s="10">
        <f t="shared" si="786"/>
        <v>0</v>
      </c>
      <c r="DS34" s="10">
        <f t="shared" si="786"/>
        <v>0</v>
      </c>
      <c r="DT34" s="10">
        <f t="shared" si="786"/>
        <v>0</v>
      </c>
      <c r="DU34" s="10">
        <f t="shared" si="786"/>
        <v>0</v>
      </c>
      <c r="DV34" s="10">
        <f t="shared" si="786"/>
        <v>0</v>
      </c>
      <c r="DW34" s="10">
        <f t="shared" si="786"/>
        <v>0</v>
      </c>
      <c r="DX34" s="10">
        <f t="shared" si="786"/>
        <v>0</v>
      </c>
      <c r="DY34" s="10">
        <f t="shared" si="786"/>
        <v>0</v>
      </c>
      <c r="DZ34" s="10">
        <f t="shared" si="786"/>
        <v>0</v>
      </c>
      <c r="EA34" s="10">
        <f t="shared" si="786"/>
        <v>0</v>
      </c>
      <c r="EB34" s="10">
        <f t="shared" si="786"/>
        <v>0</v>
      </c>
      <c r="EC34" s="10">
        <f t="shared" si="786"/>
        <v>0</v>
      </c>
      <c r="ED34" s="10">
        <f t="shared" si="786"/>
        <v>0</v>
      </c>
      <c r="EE34" s="10">
        <f t="shared" si="786"/>
        <v>0</v>
      </c>
      <c r="EF34" s="10">
        <f t="shared" si="786"/>
        <v>0</v>
      </c>
      <c r="EG34" s="10">
        <f t="shared" si="786"/>
        <v>0</v>
      </c>
      <c r="EH34" s="10">
        <f t="shared" si="786"/>
        <v>0</v>
      </c>
      <c r="EI34" s="10">
        <f t="shared" si="786"/>
        <v>0</v>
      </c>
      <c r="EJ34" s="10">
        <f t="shared" si="786"/>
        <v>0</v>
      </c>
      <c r="EK34" s="10">
        <f t="shared" si="786"/>
        <v>0</v>
      </c>
      <c r="EL34" s="10">
        <f t="shared" si="786"/>
        <v>0</v>
      </c>
      <c r="EM34" s="10">
        <f t="shared" si="786"/>
        <v>0</v>
      </c>
      <c r="EN34" s="10">
        <f t="shared" si="786"/>
        <v>0</v>
      </c>
      <c r="EO34" s="10">
        <f t="shared" si="786"/>
        <v>0</v>
      </c>
      <c r="EP34" s="10">
        <f t="shared" ref="EP34:GP34" si="787">EP33*$B34</f>
        <v>0</v>
      </c>
      <c r="EQ34" s="10">
        <f t="shared" si="787"/>
        <v>0</v>
      </c>
      <c r="ER34" s="10">
        <f t="shared" si="787"/>
        <v>0</v>
      </c>
      <c r="ES34" s="10">
        <f t="shared" si="787"/>
        <v>0</v>
      </c>
      <c r="ET34" s="10">
        <f t="shared" si="787"/>
        <v>0</v>
      </c>
      <c r="EU34" s="10">
        <f t="shared" si="787"/>
        <v>0</v>
      </c>
      <c r="EV34" s="10">
        <f t="shared" si="787"/>
        <v>0</v>
      </c>
      <c r="EW34" s="10">
        <f t="shared" si="787"/>
        <v>0</v>
      </c>
      <c r="EX34" s="10">
        <f t="shared" si="787"/>
        <v>0</v>
      </c>
      <c r="EY34" s="10">
        <f t="shared" si="787"/>
        <v>0</v>
      </c>
      <c r="EZ34" s="10">
        <f t="shared" si="787"/>
        <v>0</v>
      </c>
      <c r="FA34" s="10">
        <f t="shared" si="787"/>
        <v>0</v>
      </c>
      <c r="FB34" s="10">
        <f t="shared" si="787"/>
        <v>0</v>
      </c>
      <c r="FC34" s="10">
        <f t="shared" si="787"/>
        <v>0</v>
      </c>
      <c r="FD34" s="10">
        <f t="shared" si="787"/>
        <v>0</v>
      </c>
      <c r="FE34" s="10">
        <f t="shared" si="787"/>
        <v>0</v>
      </c>
      <c r="FF34" s="10">
        <f t="shared" si="787"/>
        <v>0</v>
      </c>
      <c r="FG34" s="10">
        <f t="shared" si="787"/>
        <v>0</v>
      </c>
      <c r="FH34" s="10">
        <f t="shared" si="787"/>
        <v>0</v>
      </c>
      <c r="FI34" s="10">
        <f t="shared" si="787"/>
        <v>0</v>
      </c>
      <c r="FJ34" s="10">
        <f t="shared" si="787"/>
        <v>0</v>
      </c>
      <c r="FK34" s="10">
        <f t="shared" si="787"/>
        <v>0</v>
      </c>
      <c r="FL34" s="10">
        <f t="shared" si="787"/>
        <v>0</v>
      </c>
      <c r="FM34" s="10">
        <f t="shared" si="787"/>
        <v>0</v>
      </c>
      <c r="FN34" s="10">
        <f t="shared" si="787"/>
        <v>0</v>
      </c>
      <c r="FO34" s="10">
        <f t="shared" si="787"/>
        <v>0</v>
      </c>
      <c r="FP34" s="10">
        <f t="shared" si="787"/>
        <v>0</v>
      </c>
      <c r="FQ34" s="10">
        <f t="shared" si="787"/>
        <v>0</v>
      </c>
      <c r="FR34" s="10">
        <f t="shared" si="787"/>
        <v>0</v>
      </c>
      <c r="FS34" s="10">
        <f t="shared" si="787"/>
        <v>0</v>
      </c>
      <c r="FT34" s="10">
        <f t="shared" si="787"/>
        <v>0</v>
      </c>
      <c r="FU34" s="10">
        <f t="shared" si="787"/>
        <v>0</v>
      </c>
      <c r="FV34" s="10">
        <f t="shared" si="787"/>
        <v>0</v>
      </c>
      <c r="FW34" s="10">
        <f t="shared" si="787"/>
        <v>0</v>
      </c>
      <c r="FX34" s="10">
        <f t="shared" si="787"/>
        <v>0</v>
      </c>
      <c r="FY34" s="10">
        <f t="shared" si="787"/>
        <v>0</v>
      </c>
      <c r="FZ34" s="10">
        <f t="shared" si="787"/>
        <v>0</v>
      </c>
      <c r="GA34" s="10">
        <f t="shared" si="787"/>
        <v>0</v>
      </c>
      <c r="GB34" s="10">
        <f t="shared" si="787"/>
        <v>0</v>
      </c>
      <c r="GC34" s="10">
        <f t="shared" si="787"/>
        <v>0</v>
      </c>
      <c r="GD34" s="10">
        <f t="shared" si="787"/>
        <v>0</v>
      </c>
      <c r="GE34" s="10">
        <f t="shared" si="787"/>
        <v>0</v>
      </c>
      <c r="GF34" s="10">
        <f t="shared" si="787"/>
        <v>0</v>
      </c>
      <c r="GG34" s="10">
        <f t="shared" si="787"/>
        <v>0</v>
      </c>
      <c r="GH34" s="10">
        <f t="shared" si="787"/>
        <v>0</v>
      </c>
      <c r="GI34" s="10">
        <f t="shared" si="787"/>
        <v>0</v>
      </c>
      <c r="GJ34" s="10">
        <f t="shared" si="787"/>
        <v>0</v>
      </c>
      <c r="GK34" s="10">
        <f t="shared" si="787"/>
        <v>0</v>
      </c>
      <c r="GL34" s="10">
        <f t="shared" si="787"/>
        <v>0</v>
      </c>
      <c r="GM34" s="10">
        <f t="shared" si="787"/>
        <v>0</v>
      </c>
      <c r="GN34" s="10">
        <f t="shared" si="787"/>
        <v>0</v>
      </c>
      <c r="GO34" s="10">
        <f t="shared" si="787"/>
        <v>0</v>
      </c>
      <c r="GP34" s="10">
        <f t="shared" si="787"/>
        <v>0</v>
      </c>
      <c r="GQ34" s="10">
        <f t="shared" ref="GQ34:GZ34" si="788">GQ33*$B34</f>
        <v>0</v>
      </c>
      <c r="GR34" s="10">
        <f t="shared" si="788"/>
        <v>0</v>
      </c>
      <c r="GS34" s="10">
        <f t="shared" si="788"/>
        <v>0</v>
      </c>
      <c r="GT34" s="10">
        <f t="shared" si="788"/>
        <v>0</v>
      </c>
      <c r="GU34" s="10">
        <f t="shared" si="788"/>
        <v>0</v>
      </c>
      <c r="GV34" s="10">
        <f t="shared" si="788"/>
        <v>0</v>
      </c>
      <c r="GW34" s="10">
        <f t="shared" si="788"/>
        <v>0</v>
      </c>
      <c r="GX34" s="10">
        <f t="shared" si="788"/>
        <v>0</v>
      </c>
      <c r="GY34" s="10">
        <f t="shared" si="788"/>
        <v>0</v>
      </c>
      <c r="GZ34" s="10">
        <f t="shared" si="788"/>
        <v>0</v>
      </c>
    </row>
    <row r="35" spans="1:208" x14ac:dyDescent="0.2">
      <c r="A35" s="5" t="s">
        <v>194</v>
      </c>
      <c r="B35" s="15">
        <v>500</v>
      </c>
      <c r="C35" s="10">
        <f t="array" aca="1" ref="C35" ca="1">SUM(IF($S$1:$GZ$1=C$1,$S35:$GZ35,0))</f>
        <v>6000</v>
      </c>
      <c r="D35" s="10">
        <f t="array" aca="1" ref="D35" ca="1">SUM(IF($S$1:$GZ$1=D$1,$S35:$GZ35,0))</f>
        <v>43500</v>
      </c>
      <c r="E35" s="10">
        <f t="array" aca="1" ref="E35" ca="1">SUM(IF($S$1:$GZ$1=E$1,$S35:$GZ35,0))</f>
        <v>251500</v>
      </c>
      <c r="F35" s="10">
        <f t="array" aca="1" ref="F35" ca="1">SUM(IF($S$1:$GZ$1=F$1,$S35:$GZ35,0))</f>
        <v>987500</v>
      </c>
      <c r="G35" s="10">
        <f t="array" aca="1" ref="G35" ca="1">SUM(IF($S$1:$GZ$1=G$1,$S35:$GZ35,0))</f>
        <v>1933500</v>
      </c>
      <c r="H35" s="10">
        <f t="array" aca="1" ref="H35" ca="1">SUM(IF($S$1:$GZ$1=H$1,$S35:$GZ35,0))</f>
        <v>2580500</v>
      </c>
      <c r="I35" s="10">
        <f t="array" aca="1" ref="I35" ca="1">SUM(IF($S$1:$GZ$1=I$1,$S35:$GZ35,0))</f>
        <v>2626000</v>
      </c>
      <c r="J35" s="10">
        <f t="array" aca="1" ref="J35" ca="1">SUM(IF($S$1:$GZ$1=J$1,$S35:$GZ35,0))</f>
        <v>2584000</v>
      </c>
      <c r="K35" s="10">
        <f t="array" aca="1" ref="K35" ca="1">SUM(IF($S$1:$GZ$1=K$1,$S35:$GZ35,0))</f>
        <v>2344000</v>
      </c>
      <c r="L35" s="10">
        <f t="array" aca="1" ref="L35" ca="1">SUM(IF($S$1:$GZ$1=L$1,$S35:$GZ35,0))</f>
        <v>1573000</v>
      </c>
      <c r="M35" s="10">
        <f t="array" aca="1" ref="M35" ca="1">SUM(IF($S$1:$GZ$1=M$1,$S35:$GZ35,0))</f>
        <v>613500</v>
      </c>
      <c r="N35" s="10">
        <f t="array" aca="1" ref="N35" ca="1">SUM(IF($S$1:$GZ$1=N$1,$S35:$GZ35,0))</f>
        <v>41500</v>
      </c>
      <c r="O35" s="10">
        <f t="array" aca="1" ref="O35" ca="1">SUM(IF($S$1:$GZ$1=O$1,$S35:$GZ35,0))</f>
        <v>0</v>
      </c>
      <c r="P35" s="10">
        <f t="array" aca="1" ref="P35" ca="1">SUM(IF($S$1:$GZ$1=P$1,$S35:$GZ35,0))</f>
        <v>0</v>
      </c>
      <c r="Q35" s="10">
        <f t="array" aca="1" ref="Q35" ca="1">SUM(IF($S$1:$GZ$1=Q$1,$S35:$GZ35,0))</f>
        <v>0</v>
      </c>
      <c r="R35" s="10">
        <f t="array" aca="1" ref="R35" ca="1">SUM(IF($S$1:$GZ$1=R$1,$S35:$GZ35,0))</f>
        <v>0</v>
      </c>
      <c r="S35" s="10">
        <f ca="1">$B35*S52</f>
        <v>0</v>
      </c>
      <c r="T35" s="10">
        <f t="shared" ref="T35:BZ35" ca="1" si="789">$B35*T52</f>
        <v>0</v>
      </c>
      <c r="U35" s="10">
        <f t="shared" ca="1" si="789"/>
        <v>0</v>
      </c>
      <c r="V35" s="10">
        <f t="shared" ca="1" si="789"/>
        <v>0</v>
      </c>
      <c r="W35" s="10">
        <f t="shared" ca="1" si="789"/>
        <v>0</v>
      </c>
      <c r="X35" s="10">
        <f t="shared" ca="1" si="789"/>
        <v>0</v>
      </c>
      <c r="Y35" s="10">
        <f t="shared" ca="1" si="789"/>
        <v>0</v>
      </c>
      <c r="Z35" s="10">
        <f t="shared" ca="1" si="789"/>
        <v>0</v>
      </c>
      <c r="AA35" s="10">
        <f t="shared" ca="1" si="789"/>
        <v>1500</v>
      </c>
      <c r="AB35" s="10">
        <f t="shared" ca="1" si="789"/>
        <v>1500</v>
      </c>
      <c r="AC35" s="10">
        <f t="shared" ca="1" si="789"/>
        <v>1500</v>
      </c>
      <c r="AD35" s="10">
        <f t="shared" ca="1" si="789"/>
        <v>1500</v>
      </c>
      <c r="AE35" s="10">
        <f t="shared" ca="1" si="789"/>
        <v>2000</v>
      </c>
      <c r="AF35" s="10">
        <f t="shared" ca="1" si="789"/>
        <v>2000</v>
      </c>
      <c r="AG35" s="10">
        <f t="shared" ca="1" si="789"/>
        <v>2000</v>
      </c>
      <c r="AH35" s="10">
        <f t="shared" ca="1" si="789"/>
        <v>2500</v>
      </c>
      <c r="AI35" s="10">
        <f t="shared" ca="1" si="789"/>
        <v>2500</v>
      </c>
      <c r="AJ35" s="10">
        <f t="shared" ca="1" si="789"/>
        <v>2500</v>
      </c>
      <c r="AK35" s="10">
        <f t="shared" ca="1" si="789"/>
        <v>3500</v>
      </c>
      <c r="AL35" s="10">
        <f t="shared" ca="1" si="789"/>
        <v>3500</v>
      </c>
      <c r="AM35" s="10">
        <f t="shared" ca="1" si="789"/>
        <v>4500</v>
      </c>
      <c r="AN35" s="10">
        <f t="shared" ca="1" si="789"/>
        <v>5500</v>
      </c>
      <c r="AO35" s="10">
        <f t="shared" ca="1" si="789"/>
        <v>6000</v>
      </c>
      <c r="AP35" s="10">
        <f t="shared" ca="1" si="789"/>
        <v>7000</v>
      </c>
      <c r="AQ35" s="10">
        <f t="shared" ca="1" si="789"/>
        <v>8500</v>
      </c>
      <c r="AR35" s="10">
        <f t="shared" ca="1" si="789"/>
        <v>9500</v>
      </c>
      <c r="AS35" s="10">
        <f t="shared" ca="1" si="789"/>
        <v>11500</v>
      </c>
      <c r="AT35" s="10">
        <f t="shared" ca="1" si="789"/>
        <v>13000</v>
      </c>
      <c r="AU35" s="10">
        <f t="shared" ca="1" si="789"/>
        <v>15000</v>
      </c>
      <c r="AV35" s="10">
        <f t="shared" ca="1" si="789"/>
        <v>17000</v>
      </c>
      <c r="AW35" s="10">
        <f t="shared" ca="1" si="789"/>
        <v>19000</v>
      </c>
      <c r="AX35" s="10">
        <f t="shared" ca="1" si="789"/>
        <v>23000</v>
      </c>
      <c r="AY35" s="10">
        <f t="shared" ca="1" si="789"/>
        <v>25000</v>
      </c>
      <c r="AZ35" s="10">
        <f t="shared" ca="1" si="789"/>
        <v>31500</v>
      </c>
      <c r="BA35" s="10">
        <f t="shared" ca="1" si="789"/>
        <v>37000</v>
      </c>
      <c r="BB35" s="10">
        <f t="shared" ca="1" si="789"/>
        <v>41500</v>
      </c>
      <c r="BC35" s="10">
        <f t="shared" ca="1" si="789"/>
        <v>47000</v>
      </c>
      <c r="BD35" s="10">
        <f t="shared" ca="1" si="789"/>
        <v>55500</v>
      </c>
      <c r="BE35" s="10">
        <f t="shared" ca="1" si="789"/>
        <v>59000</v>
      </c>
      <c r="BF35" s="10">
        <f t="shared" ca="1" si="789"/>
        <v>67000</v>
      </c>
      <c r="BG35" s="10">
        <f t="shared" ca="1" si="789"/>
        <v>73500</v>
      </c>
      <c r="BH35" s="10">
        <f t="shared" ca="1" si="789"/>
        <v>80500</v>
      </c>
      <c r="BI35" s="10">
        <f t="shared" ca="1" si="789"/>
        <v>87500</v>
      </c>
      <c r="BJ35" s="10">
        <f t="shared" ca="1" si="789"/>
        <v>93000</v>
      </c>
      <c r="BK35" s="10">
        <f t="shared" ca="1" si="789"/>
        <v>99500</v>
      </c>
      <c r="BL35" s="10">
        <f t="shared" ca="1" si="789"/>
        <v>103500</v>
      </c>
      <c r="BM35" s="10">
        <f t="shared" ca="1" si="789"/>
        <v>107500</v>
      </c>
      <c r="BN35" s="10">
        <f t="shared" ca="1" si="789"/>
        <v>114000</v>
      </c>
      <c r="BO35" s="10">
        <f t="shared" ca="1" si="789"/>
        <v>120500</v>
      </c>
      <c r="BP35" s="10">
        <f t="shared" ca="1" si="789"/>
        <v>127000</v>
      </c>
      <c r="BQ35" s="10">
        <f t="shared" ca="1" si="789"/>
        <v>133500</v>
      </c>
      <c r="BR35" s="10">
        <f t="shared" ca="1" si="789"/>
        <v>140000</v>
      </c>
      <c r="BS35" s="10">
        <f t="shared" ca="1" si="789"/>
        <v>146500</v>
      </c>
      <c r="BT35" s="10">
        <f t="shared" ca="1" si="789"/>
        <v>153000</v>
      </c>
      <c r="BU35" s="10">
        <f t="shared" ca="1" si="789"/>
        <v>164000</v>
      </c>
      <c r="BV35" s="10">
        <f t="shared" ca="1" si="789"/>
        <v>170500</v>
      </c>
      <c r="BW35" s="10">
        <f t="shared" ca="1" si="789"/>
        <v>181500</v>
      </c>
      <c r="BX35" s="10">
        <f t="shared" ca="1" si="789"/>
        <v>192500</v>
      </c>
      <c r="BY35" s="10">
        <f t="shared" ca="1" si="789"/>
        <v>199000</v>
      </c>
      <c r="BZ35" s="10">
        <f t="shared" ca="1" si="789"/>
        <v>205500</v>
      </c>
      <c r="CA35" s="10">
        <f t="shared" ref="CA35:CI35" ca="1" si="790">$B35*CA52</f>
        <v>207500</v>
      </c>
      <c r="CB35" s="10">
        <f t="shared" ca="1" si="790"/>
        <v>209500</v>
      </c>
      <c r="CC35" s="10">
        <f t="shared" ca="1" si="790"/>
        <v>211000</v>
      </c>
      <c r="CD35" s="10">
        <f t="shared" ca="1" si="790"/>
        <v>212500</v>
      </c>
      <c r="CE35" s="10">
        <f t="shared" ca="1" si="790"/>
        <v>214000</v>
      </c>
      <c r="CF35" s="10">
        <f t="shared" ca="1" si="790"/>
        <v>215500</v>
      </c>
      <c r="CG35" s="10">
        <f t="shared" ca="1" si="790"/>
        <v>216500</v>
      </c>
      <c r="CH35" s="10">
        <f t="shared" ca="1" si="790"/>
        <v>217500</v>
      </c>
      <c r="CI35" s="10">
        <f t="shared" ca="1" si="790"/>
        <v>218500</v>
      </c>
      <c r="CJ35" s="10">
        <f t="shared" ref="CJ35:EO35" ca="1" si="791">$B35*CJ52</f>
        <v>219000</v>
      </c>
      <c r="CK35" s="10">
        <f t="shared" ca="1" si="791"/>
        <v>219500</v>
      </c>
      <c r="CL35" s="10">
        <f t="shared" ca="1" si="791"/>
        <v>219500</v>
      </c>
      <c r="CM35" s="10">
        <f t="shared" ca="1" si="791"/>
        <v>219500</v>
      </c>
      <c r="CN35" s="10">
        <f t="shared" ca="1" si="791"/>
        <v>219500</v>
      </c>
      <c r="CO35" s="10">
        <f t="shared" ca="1" si="791"/>
        <v>219500</v>
      </c>
      <c r="CP35" s="10">
        <f t="shared" ca="1" si="791"/>
        <v>219500</v>
      </c>
      <c r="CQ35" s="10">
        <f t="shared" ca="1" si="791"/>
        <v>219500</v>
      </c>
      <c r="CR35" s="10">
        <f t="shared" ca="1" si="791"/>
        <v>219500</v>
      </c>
      <c r="CS35" s="10">
        <f t="shared" ca="1" si="791"/>
        <v>219500</v>
      </c>
      <c r="CT35" s="10">
        <f t="shared" ca="1" si="791"/>
        <v>218000</v>
      </c>
      <c r="CU35" s="10">
        <f t="shared" ca="1" si="791"/>
        <v>218000</v>
      </c>
      <c r="CV35" s="10">
        <f t="shared" ca="1" si="791"/>
        <v>218000</v>
      </c>
      <c r="CW35" s="10">
        <f t="shared" ca="1" si="791"/>
        <v>218000</v>
      </c>
      <c r="CX35" s="10">
        <f t="shared" ca="1" si="791"/>
        <v>217500</v>
      </c>
      <c r="CY35" s="10">
        <f t="shared" ca="1" si="791"/>
        <v>217500</v>
      </c>
      <c r="CZ35" s="10">
        <f t="shared" ca="1" si="791"/>
        <v>217500</v>
      </c>
      <c r="DA35" s="10">
        <f t="shared" ca="1" si="791"/>
        <v>217000</v>
      </c>
      <c r="DB35" s="10">
        <f t="shared" ca="1" si="791"/>
        <v>217000</v>
      </c>
      <c r="DC35" s="10">
        <f t="shared" ca="1" si="791"/>
        <v>217000</v>
      </c>
      <c r="DD35" s="10">
        <f t="shared" ca="1" si="791"/>
        <v>216000</v>
      </c>
      <c r="DE35" s="10">
        <f t="shared" ca="1" si="791"/>
        <v>216000</v>
      </c>
      <c r="DF35" s="10">
        <f t="shared" ca="1" si="791"/>
        <v>215000</v>
      </c>
      <c r="DG35" s="10">
        <f t="shared" ca="1" si="791"/>
        <v>214000</v>
      </c>
      <c r="DH35" s="10">
        <f t="shared" ca="1" si="791"/>
        <v>213500</v>
      </c>
      <c r="DI35" s="10">
        <f t="shared" ca="1" si="791"/>
        <v>212500</v>
      </c>
      <c r="DJ35" s="10">
        <f t="shared" ca="1" si="791"/>
        <v>211000</v>
      </c>
      <c r="DK35" s="10">
        <f t="shared" ca="1" si="791"/>
        <v>210000</v>
      </c>
      <c r="DL35" s="10">
        <f t="shared" ca="1" si="791"/>
        <v>208000</v>
      </c>
      <c r="DM35" s="10">
        <f t="shared" ca="1" si="791"/>
        <v>206500</v>
      </c>
      <c r="DN35" s="10">
        <f t="shared" ca="1" si="791"/>
        <v>204500</v>
      </c>
      <c r="DO35" s="10">
        <f t="shared" ca="1" si="791"/>
        <v>202500</v>
      </c>
      <c r="DP35" s="10">
        <f t="shared" ca="1" si="791"/>
        <v>200500</v>
      </c>
      <c r="DQ35" s="10">
        <f t="shared" ca="1" si="791"/>
        <v>196500</v>
      </c>
      <c r="DR35" s="10">
        <f t="shared" ca="1" si="791"/>
        <v>194500</v>
      </c>
      <c r="DS35" s="10">
        <f t="shared" ca="1" si="791"/>
        <v>188000</v>
      </c>
      <c r="DT35" s="10">
        <f t="shared" ca="1" si="791"/>
        <v>182500</v>
      </c>
      <c r="DU35" s="10">
        <f t="shared" ca="1" si="791"/>
        <v>178000</v>
      </c>
      <c r="DV35" s="10">
        <f t="shared" ca="1" si="791"/>
        <v>172500</v>
      </c>
      <c r="DW35" s="10">
        <f t="shared" ca="1" si="791"/>
        <v>164000</v>
      </c>
      <c r="DX35" s="10">
        <f t="shared" ca="1" si="791"/>
        <v>160500</v>
      </c>
      <c r="DY35" s="10">
        <f t="shared" ca="1" si="791"/>
        <v>152500</v>
      </c>
      <c r="DZ35" s="10">
        <f t="shared" ca="1" si="791"/>
        <v>146000</v>
      </c>
      <c r="EA35" s="10">
        <f t="shared" ca="1" si="791"/>
        <v>139000</v>
      </c>
      <c r="EB35" s="10">
        <f t="shared" ca="1" si="791"/>
        <v>132000</v>
      </c>
      <c r="EC35" s="10">
        <f t="shared" ca="1" si="791"/>
        <v>126500</v>
      </c>
      <c r="ED35" s="10">
        <f t="shared" ca="1" si="791"/>
        <v>120000</v>
      </c>
      <c r="EE35" s="10">
        <f t="shared" ca="1" si="791"/>
        <v>116000</v>
      </c>
      <c r="EF35" s="10">
        <f t="shared" ca="1" si="791"/>
        <v>112000</v>
      </c>
      <c r="EG35" s="10">
        <f t="shared" ca="1" si="791"/>
        <v>105500</v>
      </c>
      <c r="EH35" s="10">
        <f t="shared" ca="1" si="791"/>
        <v>99000</v>
      </c>
      <c r="EI35" s="10">
        <f t="shared" ca="1" si="791"/>
        <v>92500</v>
      </c>
      <c r="EJ35" s="10">
        <f t="shared" ca="1" si="791"/>
        <v>86000</v>
      </c>
      <c r="EK35" s="10">
        <f t="shared" ca="1" si="791"/>
        <v>79500</v>
      </c>
      <c r="EL35" s="10">
        <f t="shared" ca="1" si="791"/>
        <v>73000</v>
      </c>
      <c r="EM35" s="10">
        <f t="shared" ca="1" si="791"/>
        <v>66500</v>
      </c>
      <c r="EN35" s="10">
        <f t="shared" ca="1" si="791"/>
        <v>55500</v>
      </c>
      <c r="EO35" s="10">
        <f t="shared" ca="1" si="791"/>
        <v>49000</v>
      </c>
      <c r="EP35" s="10">
        <f t="shared" ref="EP35:GP35" ca="1" si="792">$B35*EP52</f>
        <v>38000</v>
      </c>
      <c r="EQ35" s="10">
        <f t="shared" ca="1" si="792"/>
        <v>27000</v>
      </c>
      <c r="ER35" s="10">
        <f t="shared" ca="1" si="792"/>
        <v>20500</v>
      </c>
      <c r="ES35" s="10">
        <f t="shared" ca="1" si="792"/>
        <v>14000</v>
      </c>
      <c r="ET35" s="10">
        <f t="shared" ca="1" si="792"/>
        <v>12000</v>
      </c>
      <c r="EU35" s="10">
        <f t="shared" ca="1" si="792"/>
        <v>10000</v>
      </c>
      <c r="EV35" s="10">
        <f t="shared" ca="1" si="792"/>
        <v>8500</v>
      </c>
      <c r="EW35" s="10">
        <f t="shared" ca="1" si="792"/>
        <v>7000</v>
      </c>
      <c r="EX35" s="10">
        <f t="shared" ca="1" si="792"/>
        <v>5500</v>
      </c>
      <c r="EY35" s="10">
        <f t="shared" ca="1" si="792"/>
        <v>4000</v>
      </c>
      <c r="EZ35" s="10">
        <f t="shared" ca="1" si="792"/>
        <v>3000</v>
      </c>
      <c r="FA35" s="10">
        <f t="shared" ca="1" si="792"/>
        <v>2000</v>
      </c>
      <c r="FB35" s="10">
        <f t="shared" ca="1" si="792"/>
        <v>1000</v>
      </c>
      <c r="FC35" s="10">
        <f t="shared" ca="1" si="792"/>
        <v>500</v>
      </c>
      <c r="FD35" s="10">
        <f t="shared" ca="1" si="792"/>
        <v>0</v>
      </c>
      <c r="FE35" s="10">
        <f t="shared" ca="1" si="792"/>
        <v>0</v>
      </c>
      <c r="FF35" s="10">
        <f t="shared" ca="1" si="792"/>
        <v>0</v>
      </c>
      <c r="FG35" s="10">
        <f t="shared" ca="1" si="792"/>
        <v>0</v>
      </c>
      <c r="FH35" s="10">
        <f t="shared" ca="1" si="792"/>
        <v>0</v>
      </c>
      <c r="FI35" s="10">
        <f t="shared" ca="1" si="792"/>
        <v>0</v>
      </c>
      <c r="FJ35" s="10">
        <f t="shared" ca="1" si="792"/>
        <v>0</v>
      </c>
      <c r="FK35" s="10">
        <f t="shared" ca="1" si="792"/>
        <v>0</v>
      </c>
      <c r="FL35" s="10">
        <f t="shared" ca="1" si="792"/>
        <v>0</v>
      </c>
      <c r="FM35" s="10">
        <f t="shared" ca="1" si="792"/>
        <v>0</v>
      </c>
      <c r="FN35" s="10">
        <f t="shared" ca="1" si="792"/>
        <v>0</v>
      </c>
      <c r="FO35" s="10">
        <f t="shared" ca="1" si="792"/>
        <v>0</v>
      </c>
      <c r="FP35" s="10">
        <f t="shared" ca="1" si="792"/>
        <v>0</v>
      </c>
      <c r="FQ35" s="10">
        <f t="shared" ca="1" si="792"/>
        <v>0</v>
      </c>
      <c r="FR35" s="10">
        <f t="shared" ca="1" si="792"/>
        <v>0</v>
      </c>
      <c r="FS35" s="10">
        <f t="shared" ca="1" si="792"/>
        <v>0</v>
      </c>
      <c r="FT35" s="10">
        <f t="shared" ca="1" si="792"/>
        <v>0</v>
      </c>
      <c r="FU35" s="10">
        <f t="shared" ca="1" si="792"/>
        <v>0</v>
      </c>
      <c r="FV35" s="10">
        <f t="shared" ca="1" si="792"/>
        <v>0</v>
      </c>
      <c r="FW35" s="10">
        <f t="shared" ca="1" si="792"/>
        <v>0</v>
      </c>
      <c r="FX35" s="10">
        <f t="shared" ca="1" si="792"/>
        <v>0</v>
      </c>
      <c r="FY35" s="10">
        <f t="shared" ca="1" si="792"/>
        <v>0</v>
      </c>
      <c r="FZ35" s="10">
        <f t="shared" ca="1" si="792"/>
        <v>0</v>
      </c>
      <c r="GA35" s="10">
        <f t="shared" ca="1" si="792"/>
        <v>0</v>
      </c>
      <c r="GB35" s="10">
        <f t="shared" ca="1" si="792"/>
        <v>0</v>
      </c>
      <c r="GC35" s="10">
        <f t="shared" ca="1" si="792"/>
        <v>0</v>
      </c>
      <c r="GD35" s="10">
        <f t="shared" ca="1" si="792"/>
        <v>0</v>
      </c>
      <c r="GE35" s="10">
        <f t="shared" ca="1" si="792"/>
        <v>0</v>
      </c>
      <c r="GF35" s="10">
        <f t="shared" ca="1" si="792"/>
        <v>0</v>
      </c>
      <c r="GG35" s="10">
        <f t="shared" ca="1" si="792"/>
        <v>0</v>
      </c>
      <c r="GH35" s="10">
        <f t="shared" ca="1" si="792"/>
        <v>0</v>
      </c>
      <c r="GI35" s="10">
        <f t="shared" ca="1" si="792"/>
        <v>0</v>
      </c>
      <c r="GJ35" s="10">
        <f t="shared" ca="1" si="792"/>
        <v>0</v>
      </c>
      <c r="GK35" s="10">
        <f t="shared" ca="1" si="792"/>
        <v>0</v>
      </c>
      <c r="GL35" s="10">
        <f t="shared" ca="1" si="792"/>
        <v>0</v>
      </c>
      <c r="GM35" s="10">
        <f t="shared" ca="1" si="792"/>
        <v>0</v>
      </c>
      <c r="GN35" s="10">
        <f t="shared" ca="1" si="792"/>
        <v>0</v>
      </c>
      <c r="GO35" s="10">
        <f t="shared" ca="1" si="792"/>
        <v>0</v>
      </c>
      <c r="GP35" s="10">
        <f t="shared" ca="1" si="792"/>
        <v>0</v>
      </c>
      <c r="GQ35" s="10">
        <f t="shared" ref="GQ35:GZ35" ca="1" si="793">$B35*GQ52</f>
        <v>0</v>
      </c>
      <c r="GR35" s="10">
        <f t="shared" ca="1" si="793"/>
        <v>0</v>
      </c>
      <c r="GS35" s="10">
        <f t="shared" ca="1" si="793"/>
        <v>0</v>
      </c>
      <c r="GT35" s="10">
        <f t="shared" ca="1" si="793"/>
        <v>0</v>
      </c>
      <c r="GU35" s="10">
        <f t="shared" ca="1" si="793"/>
        <v>0</v>
      </c>
      <c r="GV35" s="10">
        <f t="shared" ca="1" si="793"/>
        <v>0</v>
      </c>
      <c r="GW35" s="10">
        <f t="shared" ca="1" si="793"/>
        <v>0</v>
      </c>
      <c r="GX35" s="10">
        <f t="shared" ca="1" si="793"/>
        <v>0</v>
      </c>
      <c r="GY35" s="10">
        <f t="shared" ca="1" si="793"/>
        <v>0</v>
      </c>
      <c r="GZ35" s="10">
        <f t="shared" ca="1" si="793"/>
        <v>0</v>
      </c>
    </row>
    <row r="36" spans="1:208" x14ac:dyDescent="0.2">
      <c r="A36" s="5" t="s">
        <v>195</v>
      </c>
      <c r="B36" s="6">
        <v>500</v>
      </c>
      <c r="C36" s="10">
        <f t="array" aca="1" ref="C36" ca="1">SUM(IF($S$1:$GZ$1=C$1,$S36:$GZ36,0))</f>
        <v>0</v>
      </c>
      <c r="D36" s="10">
        <f t="array" aca="1" ref="D36" ca="1">SUM(IF($S$1:$GZ$1=D$1,$S36:$GZ36,0))</f>
        <v>0</v>
      </c>
      <c r="E36" s="10">
        <f t="array" aca="1" ref="E36" ca="1">SUM(IF($S$1:$GZ$1=E$1,$S36:$GZ36,0))</f>
        <v>0</v>
      </c>
      <c r="F36" s="10">
        <f t="array" aca="1" ref="F36" ca="1">SUM(IF($S$1:$GZ$1=F$1,$S36:$GZ36,0))</f>
        <v>0</v>
      </c>
      <c r="G36" s="10">
        <f t="array" aca="1" ref="G36" ca="1">SUM(IF($S$1:$GZ$1=G$1,$S36:$GZ36,0))</f>
        <v>0</v>
      </c>
      <c r="H36" s="10">
        <f t="array" aca="1" ref="H36" ca="1">SUM(IF($S$1:$GZ$1=H$1,$S36:$GZ36,0))</f>
        <v>0</v>
      </c>
      <c r="I36" s="10">
        <f t="array" aca="1" ref="I36" ca="1">SUM(IF($S$1:$GZ$1=I$1,$S36:$GZ36,0))</f>
        <v>8000</v>
      </c>
      <c r="J36" s="10">
        <f t="array" aca="1" ref="J36" ca="1">SUM(IF($S$1:$GZ$1=J$1,$S36:$GZ36,0))</f>
        <v>50000</v>
      </c>
      <c r="K36" s="10">
        <f t="array" aca="1" ref="K36" ca="1">SUM(IF($S$1:$GZ$1=K$1,$S36:$GZ36,0))</f>
        <v>282000</v>
      </c>
      <c r="L36" s="10">
        <f t="array" aca="1" ref="L36" ca="1">SUM(IF($S$1:$GZ$1=L$1,$S36:$GZ36,0))</f>
        <v>1011000</v>
      </c>
      <c r="M36" s="10">
        <f t="array" aca="1" ref="M36" ca="1">SUM(IF($S$1:$GZ$1=M$1,$S36:$GZ36,0))</f>
        <v>1730500</v>
      </c>
      <c r="N36" s="10">
        <f t="array" aca="1" ref="N36" ca="1">SUM(IF($S$1:$GZ$1=N$1,$S36:$GZ36,0))</f>
        <v>1531500</v>
      </c>
      <c r="O36" s="10">
        <f t="array" aca="1" ref="O36" ca="1">SUM(IF($S$1:$GZ$1=O$1,$S36:$GZ36,0))</f>
        <v>613500</v>
      </c>
      <c r="P36" s="10">
        <f t="array" aca="1" ref="P36" ca="1">SUM(IF($S$1:$GZ$1=P$1,$S36:$GZ36,0))</f>
        <v>41500</v>
      </c>
      <c r="Q36" s="10">
        <f t="array" aca="1" ref="Q36" ca="1">SUM(IF($S$1:$GZ$1=Q$1,$S36:$GZ36,0))</f>
        <v>0</v>
      </c>
      <c r="R36" s="10">
        <f t="array" aca="1" ref="R36" ca="1">SUM(IF($S$1:$GZ$1=R$1,$S36:$GZ36,0))</f>
        <v>0</v>
      </c>
      <c r="S36" s="10">
        <f ca="1">$B36*S54</f>
        <v>0</v>
      </c>
      <c r="T36" s="10">
        <f t="shared" ref="T36:BZ36" ca="1" si="794">$B36*T54</f>
        <v>0</v>
      </c>
      <c r="U36" s="10">
        <f t="shared" ca="1" si="794"/>
        <v>0</v>
      </c>
      <c r="V36" s="10">
        <f t="shared" ca="1" si="794"/>
        <v>0</v>
      </c>
      <c r="W36" s="10">
        <f t="shared" ca="1" si="794"/>
        <v>0</v>
      </c>
      <c r="X36" s="10">
        <f t="shared" ca="1" si="794"/>
        <v>0</v>
      </c>
      <c r="Y36" s="10">
        <f t="shared" ca="1" si="794"/>
        <v>0</v>
      </c>
      <c r="Z36" s="10">
        <f t="shared" ca="1" si="794"/>
        <v>0</v>
      </c>
      <c r="AA36" s="10">
        <f t="shared" ca="1" si="794"/>
        <v>0</v>
      </c>
      <c r="AB36" s="10">
        <f t="shared" ca="1" si="794"/>
        <v>0</v>
      </c>
      <c r="AC36" s="10">
        <f t="shared" ca="1" si="794"/>
        <v>0</v>
      </c>
      <c r="AD36" s="10">
        <f t="shared" ca="1" si="794"/>
        <v>0</v>
      </c>
      <c r="AE36" s="10">
        <f t="shared" ca="1" si="794"/>
        <v>0</v>
      </c>
      <c r="AF36" s="10">
        <f t="shared" ca="1" si="794"/>
        <v>0</v>
      </c>
      <c r="AG36" s="10">
        <f t="shared" ca="1" si="794"/>
        <v>0</v>
      </c>
      <c r="AH36" s="10">
        <f t="shared" ca="1" si="794"/>
        <v>0</v>
      </c>
      <c r="AI36" s="10">
        <f t="shared" ca="1" si="794"/>
        <v>0</v>
      </c>
      <c r="AJ36" s="10">
        <f t="shared" ca="1" si="794"/>
        <v>0</v>
      </c>
      <c r="AK36" s="10">
        <f t="shared" ca="1" si="794"/>
        <v>0</v>
      </c>
      <c r="AL36" s="10">
        <f t="shared" ca="1" si="794"/>
        <v>0</v>
      </c>
      <c r="AM36" s="10">
        <f t="shared" ca="1" si="794"/>
        <v>0</v>
      </c>
      <c r="AN36" s="10">
        <f t="shared" ca="1" si="794"/>
        <v>0</v>
      </c>
      <c r="AO36" s="10">
        <f t="shared" ca="1" si="794"/>
        <v>0</v>
      </c>
      <c r="AP36" s="10">
        <f t="shared" ca="1" si="794"/>
        <v>0</v>
      </c>
      <c r="AQ36" s="10">
        <f t="shared" ca="1" si="794"/>
        <v>0</v>
      </c>
      <c r="AR36" s="10">
        <f t="shared" ca="1" si="794"/>
        <v>0</v>
      </c>
      <c r="AS36" s="10">
        <f t="shared" ca="1" si="794"/>
        <v>0</v>
      </c>
      <c r="AT36" s="10">
        <f t="shared" ca="1" si="794"/>
        <v>0</v>
      </c>
      <c r="AU36" s="10">
        <f t="shared" ca="1" si="794"/>
        <v>0</v>
      </c>
      <c r="AV36" s="10">
        <f t="shared" ca="1" si="794"/>
        <v>0</v>
      </c>
      <c r="AW36" s="10">
        <f t="shared" ca="1" si="794"/>
        <v>0</v>
      </c>
      <c r="AX36" s="10">
        <f t="shared" ca="1" si="794"/>
        <v>0</v>
      </c>
      <c r="AY36" s="10">
        <f t="shared" ca="1" si="794"/>
        <v>0</v>
      </c>
      <c r="AZ36" s="10">
        <f t="shared" ca="1" si="794"/>
        <v>0</v>
      </c>
      <c r="BA36" s="10">
        <f t="shared" ca="1" si="794"/>
        <v>0</v>
      </c>
      <c r="BB36" s="10">
        <f t="shared" ca="1" si="794"/>
        <v>0</v>
      </c>
      <c r="BC36" s="10">
        <f t="shared" ca="1" si="794"/>
        <v>0</v>
      </c>
      <c r="BD36" s="10">
        <f t="shared" ca="1" si="794"/>
        <v>0</v>
      </c>
      <c r="BE36" s="10">
        <f t="shared" ca="1" si="794"/>
        <v>0</v>
      </c>
      <c r="BF36" s="10">
        <f t="shared" ca="1" si="794"/>
        <v>0</v>
      </c>
      <c r="BG36" s="10">
        <f t="shared" ca="1" si="794"/>
        <v>0</v>
      </c>
      <c r="BH36" s="10">
        <f t="shared" ca="1" si="794"/>
        <v>0</v>
      </c>
      <c r="BI36" s="10">
        <f t="shared" ca="1" si="794"/>
        <v>0</v>
      </c>
      <c r="BJ36" s="10">
        <f t="shared" ca="1" si="794"/>
        <v>0</v>
      </c>
      <c r="BK36" s="10">
        <f t="shared" ca="1" si="794"/>
        <v>0</v>
      </c>
      <c r="BL36" s="10">
        <f t="shared" ca="1" si="794"/>
        <v>0</v>
      </c>
      <c r="BM36" s="10">
        <f t="shared" ca="1" si="794"/>
        <v>0</v>
      </c>
      <c r="BN36" s="10">
        <f t="shared" ca="1" si="794"/>
        <v>0</v>
      </c>
      <c r="BO36" s="10">
        <f t="shared" ca="1" si="794"/>
        <v>0</v>
      </c>
      <c r="BP36" s="10">
        <f t="shared" ca="1" si="794"/>
        <v>0</v>
      </c>
      <c r="BQ36" s="10">
        <f t="shared" ca="1" si="794"/>
        <v>0</v>
      </c>
      <c r="BR36" s="10">
        <f t="shared" ca="1" si="794"/>
        <v>0</v>
      </c>
      <c r="BS36" s="10">
        <f t="shared" ca="1" si="794"/>
        <v>0</v>
      </c>
      <c r="BT36" s="10">
        <f t="shared" ca="1" si="794"/>
        <v>0</v>
      </c>
      <c r="BU36" s="10">
        <f t="shared" ca="1" si="794"/>
        <v>0</v>
      </c>
      <c r="BV36" s="10">
        <f t="shared" ca="1" si="794"/>
        <v>0</v>
      </c>
      <c r="BW36" s="10">
        <f t="shared" ca="1" si="794"/>
        <v>0</v>
      </c>
      <c r="BX36" s="10">
        <f t="shared" ca="1" si="794"/>
        <v>0</v>
      </c>
      <c r="BY36" s="10">
        <f t="shared" ca="1" si="794"/>
        <v>0</v>
      </c>
      <c r="BZ36" s="10">
        <f t="shared" ca="1" si="794"/>
        <v>0</v>
      </c>
      <c r="CA36" s="10">
        <f t="shared" ref="CA36:CI36" ca="1" si="795">$B36*CA54</f>
        <v>0</v>
      </c>
      <c r="CB36" s="10">
        <f t="shared" ca="1" si="795"/>
        <v>0</v>
      </c>
      <c r="CC36" s="10">
        <f t="shared" ca="1" si="795"/>
        <v>0</v>
      </c>
      <c r="CD36" s="10">
        <f t="shared" ca="1" si="795"/>
        <v>0</v>
      </c>
      <c r="CE36" s="10">
        <f t="shared" ca="1" si="795"/>
        <v>0</v>
      </c>
      <c r="CF36" s="10">
        <f t="shared" ca="1" si="795"/>
        <v>0</v>
      </c>
      <c r="CG36" s="10">
        <f t="shared" ca="1" si="795"/>
        <v>0</v>
      </c>
      <c r="CH36" s="10">
        <f t="shared" ca="1" si="795"/>
        <v>0</v>
      </c>
      <c r="CI36" s="10">
        <f t="shared" ca="1" si="795"/>
        <v>0</v>
      </c>
      <c r="CJ36" s="10">
        <f t="shared" ref="CJ36:EO36" ca="1" si="796">$B36*CJ54</f>
        <v>0</v>
      </c>
      <c r="CK36" s="10">
        <f t="shared" ca="1" si="796"/>
        <v>0</v>
      </c>
      <c r="CL36" s="10">
        <f t="shared" ca="1" si="796"/>
        <v>0</v>
      </c>
      <c r="CM36" s="10">
        <f t="shared" ca="1" si="796"/>
        <v>0</v>
      </c>
      <c r="CN36" s="10">
        <f t="shared" ca="1" si="796"/>
        <v>0</v>
      </c>
      <c r="CO36" s="10">
        <f t="shared" ca="1" si="796"/>
        <v>0</v>
      </c>
      <c r="CP36" s="10">
        <f t="shared" ca="1" si="796"/>
        <v>0</v>
      </c>
      <c r="CQ36" s="10">
        <f t="shared" ca="1" si="796"/>
        <v>0</v>
      </c>
      <c r="CR36" s="10">
        <f t="shared" ca="1" si="796"/>
        <v>0</v>
      </c>
      <c r="CS36" s="10">
        <f t="shared" ca="1" si="796"/>
        <v>0</v>
      </c>
      <c r="CT36" s="10">
        <f t="shared" ca="1" si="796"/>
        <v>1500</v>
      </c>
      <c r="CU36" s="10">
        <f t="shared" ca="1" si="796"/>
        <v>1500</v>
      </c>
      <c r="CV36" s="10">
        <f t="shared" ca="1" si="796"/>
        <v>1500</v>
      </c>
      <c r="CW36" s="10">
        <f t="shared" ca="1" si="796"/>
        <v>1500</v>
      </c>
      <c r="CX36" s="10">
        <f t="shared" ca="1" si="796"/>
        <v>2000</v>
      </c>
      <c r="CY36" s="10">
        <f t="shared" ca="1" si="796"/>
        <v>2000</v>
      </c>
      <c r="CZ36" s="10">
        <f t="shared" ca="1" si="796"/>
        <v>2000</v>
      </c>
      <c r="DA36" s="10">
        <f t="shared" ca="1" si="796"/>
        <v>2500</v>
      </c>
      <c r="DB36" s="10">
        <f t="shared" ca="1" si="796"/>
        <v>2500</v>
      </c>
      <c r="DC36" s="10">
        <f t="shared" ca="1" si="796"/>
        <v>2500</v>
      </c>
      <c r="DD36" s="10">
        <f t="shared" ca="1" si="796"/>
        <v>3500</v>
      </c>
      <c r="DE36" s="10">
        <f t="shared" ca="1" si="796"/>
        <v>3500</v>
      </c>
      <c r="DF36" s="10">
        <f t="shared" ca="1" si="796"/>
        <v>4500</v>
      </c>
      <c r="DG36" s="10">
        <f t="shared" ca="1" si="796"/>
        <v>5500</v>
      </c>
      <c r="DH36" s="10">
        <f t="shared" ca="1" si="796"/>
        <v>6000</v>
      </c>
      <c r="DI36" s="10">
        <f t="shared" ca="1" si="796"/>
        <v>7000</v>
      </c>
      <c r="DJ36" s="10">
        <f t="shared" ca="1" si="796"/>
        <v>8500</v>
      </c>
      <c r="DK36" s="10">
        <f t="shared" ca="1" si="796"/>
        <v>9500</v>
      </c>
      <c r="DL36" s="10">
        <f t="shared" ca="1" si="796"/>
        <v>11500</v>
      </c>
      <c r="DM36" s="10">
        <f t="shared" ca="1" si="796"/>
        <v>13000</v>
      </c>
      <c r="DN36" s="10">
        <f t="shared" ca="1" si="796"/>
        <v>15000</v>
      </c>
      <c r="DO36" s="10">
        <f t="shared" ca="1" si="796"/>
        <v>17000</v>
      </c>
      <c r="DP36" s="10">
        <f t="shared" ca="1" si="796"/>
        <v>19000</v>
      </c>
      <c r="DQ36" s="10">
        <f t="shared" ca="1" si="796"/>
        <v>23000</v>
      </c>
      <c r="DR36" s="10">
        <f t="shared" ca="1" si="796"/>
        <v>23500</v>
      </c>
      <c r="DS36" s="10">
        <f t="shared" ca="1" si="796"/>
        <v>30000</v>
      </c>
      <c r="DT36" s="10">
        <f t="shared" ca="1" si="796"/>
        <v>35500</v>
      </c>
      <c r="DU36" s="10">
        <f t="shared" ca="1" si="796"/>
        <v>40000</v>
      </c>
      <c r="DV36" s="10">
        <f t="shared" ca="1" si="796"/>
        <v>45000</v>
      </c>
      <c r="DW36" s="10">
        <f t="shared" ca="1" si="796"/>
        <v>53500</v>
      </c>
      <c r="DX36" s="10">
        <f t="shared" ca="1" si="796"/>
        <v>57000</v>
      </c>
      <c r="DY36" s="10">
        <f t="shared" ca="1" si="796"/>
        <v>64500</v>
      </c>
      <c r="DZ36" s="10">
        <f t="shared" ca="1" si="796"/>
        <v>71000</v>
      </c>
      <c r="EA36" s="10">
        <f t="shared" ca="1" si="796"/>
        <v>78000</v>
      </c>
      <c r="EB36" s="10">
        <f t="shared" ca="1" si="796"/>
        <v>84000</v>
      </c>
      <c r="EC36" s="10">
        <f t="shared" ca="1" si="796"/>
        <v>89500</v>
      </c>
      <c r="ED36" s="10">
        <f t="shared" ca="1" si="796"/>
        <v>95000</v>
      </c>
      <c r="EE36" s="10">
        <f t="shared" ca="1" si="796"/>
        <v>98000</v>
      </c>
      <c r="EF36" s="10">
        <f t="shared" ca="1" si="796"/>
        <v>101500</v>
      </c>
      <c r="EG36" s="10">
        <f t="shared" ca="1" si="796"/>
        <v>107000</v>
      </c>
      <c r="EH36" s="10">
        <f t="shared" ca="1" si="796"/>
        <v>112000</v>
      </c>
      <c r="EI36" s="10">
        <f t="shared" ca="1" si="796"/>
        <v>117500</v>
      </c>
      <c r="EJ36" s="10">
        <f t="shared" ca="1" si="796"/>
        <v>122000</v>
      </c>
      <c r="EK36" s="10">
        <f t="shared" ca="1" si="796"/>
        <v>127000</v>
      </c>
      <c r="EL36" s="10">
        <f t="shared" ca="1" si="796"/>
        <v>131500</v>
      </c>
      <c r="EM36" s="10">
        <f t="shared" ca="1" si="796"/>
        <v>136000</v>
      </c>
      <c r="EN36" s="10">
        <f t="shared" ca="1" si="796"/>
        <v>145000</v>
      </c>
      <c r="EO36" s="10">
        <f t="shared" ca="1" si="796"/>
        <v>147500</v>
      </c>
      <c r="EP36" s="10">
        <f t="shared" ref="EP36:GP36" ca="1" si="797">$B36*EP54</f>
        <v>156500</v>
      </c>
      <c r="EQ36" s="10">
        <f t="shared" ca="1" si="797"/>
        <v>161000</v>
      </c>
      <c r="ER36" s="10">
        <f t="shared" ca="1" si="797"/>
        <v>162000</v>
      </c>
      <c r="ES36" s="10">
        <f t="shared" ca="1" si="797"/>
        <v>164000</v>
      </c>
      <c r="ET36" s="10">
        <f t="shared" ca="1" si="797"/>
        <v>160500</v>
      </c>
      <c r="EU36" s="10">
        <f t="shared" ca="1" si="797"/>
        <v>154000</v>
      </c>
      <c r="EV36" s="10">
        <f t="shared" ca="1" si="797"/>
        <v>152000</v>
      </c>
      <c r="EW36" s="10">
        <f t="shared" ca="1" si="797"/>
        <v>145500</v>
      </c>
      <c r="EX36" s="10">
        <f t="shared" ca="1" si="797"/>
        <v>140500</v>
      </c>
      <c r="EY36" s="10">
        <f t="shared" ca="1" si="797"/>
        <v>135000</v>
      </c>
      <c r="EZ36" s="10">
        <f t="shared" ca="1" si="797"/>
        <v>129000</v>
      </c>
      <c r="FA36" s="10">
        <f t="shared" ca="1" si="797"/>
        <v>124500</v>
      </c>
      <c r="FB36" s="10">
        <f t="shared" ca="1" si="797"/>
        <v>119000</v>
      </c>
      <c r="FC36" s="10">
        <f t="shared" ca="1" si="797"/>
        <v>115500</v>
      </c>
      <c r="FD36" s="10">
        <f t="shared" ca="1" si="797"/>
        <v>112000</v>
      </c>
      <c r="FE36" s="10">
        <f t="shared" ca="1" si="797"/>
        <v>105500</v>
      </c>
      <c r="FF36" s="10">
        <f t="shared" ca="1" si="797"/>
        <v>99000</v>
      </c>
      <c r="FG36" s="10">
        <f t="shared" ca="1" si="797"/>
        <v>92500</v>
      </c>
      <c r="FH36" s="10">
        <f t="shared" ca="1" si="797"/>
        <v>86000</v>
      </c>
      <c r="FI36" s="10">
        <f t="shared" ca="1" si="797"/>
        <v>79500</v>
      </c>
      <c r="FJ36" s="10">
        <f t="shared" ca="1" si="797"/>
        <v>73000</v>
      </c>
      <c r="FK36" s="10">
        <f t="shared" ca="1" si="797"/>
        <v>66500</v>
      </c>
      <c r="FL36" s="10">
        <f t="shared" ca="1" si="797"/>
        <v>55500</v>
      </c>
      <c r="FM36" s="10">
        <f t="shared" ca="1" si="797"/>
        <v>49000</v>
      </c>
      <c r="FN36" s="10">
        <f t="shared" ca="1" si="797"/>
        <v>38000</v>
      </c>
      <c r="FO36" s="10">
        <f t="shared" ca="1" si="797"/>
        <v>27000</v>
      </c>
      <c r="FP36" s="10">
        <f t="shared" ca="1" si="797"/>
        <v>20500</v>
      </c>
      <c r="FQ36" s="10">
        <f t="shared" ca="1" si="797"/>
        <v>14000</v>
      </c>
      <c r="FR36" s="10">
        <f t="shared" ca="1" si="797"/>
        <v>12000</v>
      </c>
      <c r="FS36" s="10">
        <f t="shared" ca="1" si="797"/>
        <v>10000</v>
      </c>
      <c r="FT36" s="10">
        <f t="shared" ca="1" si="797"/>
        <v>8500</v>
      </c>
      <c r="FU36" s="10">
        <f t="shared" ca="1" si="797"/>
        <v>7000</v>
      </c>
      <c r="FV36" s="10">
        <f t="shared" ca="1" si="797"/>
        <v>5500</v>
      </c>
      <c r="FW36" s="10">
        <f t="shared" ca="1" si="797"/>
        <v>4000</v>
      </c>
      <c r="FX36" s="10">
        <f t="shared" ca="1" si="797"/>
        <v>3000</v>
      </c>
      <c r="FY36" s="10">
        <f t="shared" ca="1" si="797"/>
        <v>2000</v>
      </c>
      <c r="FZ36" s="10">
        <f t="shared" ca="1" si="797"/>
        <v>1000</v>
      </c>
      <c r="GA36" s="10">
        <f t="shared" ca="1" si="797"/>
        <v>500</v>
      </c>
      <c r="GB36" s="10">
        <f t="shared" ca="1" si="797"/>
        <v>0</v>
      </c>
      <c r="GC36" s="10">
        <f t="shared" ca="1" si="797"/>
        <v>0</v>
      </c>
      <c r="GD36" s="10">
        <f t="shared" ca="1" si="797"/>
        <v>0</v>
      </c>
      <c r="GE36" s="10">
        <f t="shared" ca="1" si="797"/>
        <v>0</v>
      </c>
      <c r="GF36" s="10">
        <f t="shared" ca="1" si="797"/>
        <v>0</v>
      </c>
      <c r="GG36" s="10">
        <f t="shared" ca="1" si="797"/>
        <v>0</v>
      </c>
      <c r="GH36" s="10">
        <f t="shared" ca="1" si="797"/>
        <v>0</v>
      </c>
      <c r="GI36" s="10">
        <f t="shared" ca="1" si="797"/>
        <v>0</v>
      </c>
      <c r="GJ36" s="10">
        <f t="shared" ca="1" si="797"/>
        <v>0</v>
      </c>
      <c r="GK36" s="10">
        <f t="shared" ca="1" si="797"/>
        <v>0</v>
      </c>
      <c r="GL36" s="10">
        <f t="shared" ca="1" si="797"/>
        <v>0</v>
      </c>
      <c r="GM36" s="10">
        <f t="shared" ca="1" si="797"/>
        <v>0</v>
      </c>
      <c r="GN36" s="10">
        <f t="shared" ca="1" si="797"/>
        <v>0</v>
      </c>
      <c r="GO36" s="10">
        <f t="shared" ca="1" si="797"/>
        <v>0</v>
      </c>
      <c r="GP36" s="10">
        <f t="shared" ca="1" si="797"/>
        <v>0</v>
      </c>
      <c r="GQ36" s="10">
        <f t="shared" ref="GQ36:GZ36" ca="1" si="798">$B36*GQ54</f>
        <v>0</v>
      </c>
      <c r="GR36" s="10">
        <f t="shared" ca="1" si="798"/>
        <v>0</v>
      </c>
      <c r="GS36" s="10">
        <f t="shared" ca="1" si="798"/>
        <v>0</v>
      </c>
      <c r="GT36" s="10">
        <f t="shared" ca="1" si="798"/>
        <v>0</v>
      </c>
      <c r="GU36" s="10">
        <f t="shared" ca="1" si="798"/>
        <v>0</v>
      </c>
      <c r="GV36" s="10">
        <f t="shared" ca="1" si="798"/>
        <v>0</v>
      </c>
      <c r="GW36" s="10">
        <f t="shared" ca="1" si="798"/>
        <v>0</v>
      </c>
      <c r="GX36" s="10">
        <f t="shared" ca="1" si="798"/>
        <v>0</v>
      </c>
      <c r="GY36" s="10">
        <f t="shared" ca="1" si="798"/>
        <v>0</v>
      </c>
      <c r="GZ36" s="10">
        <f t="shared" ca="1" si="798"/>
        <v>0</v>
      </c>
    </row>
    <row r="37" spans="1:208" x14ac:dyDescent="0.2">
      <c r="A37" s="5" t="s">
        <v>192</v>
      </c>
      <c r="B37" s="17">
        <f>1-B39</f>
        <v>0.25</v>
      </c>
      <c r="C37" s="10">
        <f t="array" aca="1" ref="C37" ca="1">SUM(IF($S$1:$GZ$1=C$1,$S37:$GZ37,0))</f>
        <v>1500</v>
      </c>
      <c r="D37" s="10">
        <f t="array" aca="1" ref="D37" ca="1">SUM(IF($S$1:$GZ$1=D$1,$S37:$GZ37,0))</f>
        <v>10875</v>
      </c>
      <c r="E37" s="10">
        <f t="array" aca="1" ref="E37" ca="1">SUM(IF($S$1:$GZ$1=E$1,$S37:$GZ37,0))</f>
        <v>62875</v>
      </c>
      <c r="F37" s="10">
        <f t="array" aca="1" ref="F37" ca="1">SUM(IF($S$1:$GZ$1=F$1,$S37:$GZ37,0))</f>
        <v>246875</v>
      </c>
      <c r="G37" s="10">
        <f t="array" aca="1" ref="G37" ca="1">SUM(IF($S$1:$GZ$1=G$1,$S37:$GZ37,0))</f>
        <v>483375</v>
      </c>
      <c r="H37" s="10">
        <f t="array" aca="1" ref="H37" ca="1">SUM(IF($S$1:$GZ$1=H$1,$S37:$GZ37,0))</f>
        <v>645125</v>
      </c>
      <c r="I37" s="10">
        <f t="array" aca="1" ref="I37" ca="1">SUM(IF($S$1:$GZ$1=I$1,$S37:$GZ37,0))</f>
        <v>656500</v>
      </c>
      <c r="J37" s="10">
        <f t="array" aca="1" ref="J37" ca="1">SUM(IF($S$1:$GZ$1=J$1,$S37:$GZ37,0))</f>
        <v>646000</v>
      </c>
      <c r="K37" s="10">
        <f t="array" aca="1" ref="K37" ca="1">SUM(IF($S$1:$GZ$1=K$1,$S37:$GZ37,0))</f>
        <v>586000</v>
      </c>
      <c r="L37" s="10">
        <f t="array" aca="1" ref="L37" ca="1">SUM(IF($S$1:$GZ$1=L$1,$S37:$GZ37,0))</f>
        <v>393250</v>
      </c>
      <c r="M37" s="10">
        <f t="array" aca="1" ref="M37" ca="1">SUM(IF($S$1:$GZ$1=M$1,$S37:$GZ37,0))</f>
        <v>153375</v>
      </c>
      <c r="N37" s="10">
        <f t="array" aca="1" ref="N37" ca="1">SUM(IF($S$1:$GZ$1=N$1,$S37:$GZ37,0))</f>
        <v>10375</v>
      </c>
      <c r="O37" s="10">
        <f t="array" aca="1" ref="O37" ca="1">SUM(IF($S$1:$GZ$1=O$1,$S37:$GZ37,0))</f>
        <v>0</v>
      </c>
      <c r="P37" s="10">
        <f t="array" aca="1" ref="P37" ca="1">SUM(IF($S$1:$GZ$1=P$1,$S37:$GZ37,0))</f>
        <v>0</v>
      </c>
      <c r="Q37" s="10">
        <f t="array" aca="1" ref="Q37" ca="1">SUM(IF($S$1:$GZ$1=Q$1,$S37:$GZ37,0))</f>
        <v>0</v>
      </c>
      <c r="R37" s="10">
        <f t="array" aca="1" ref="R37" ca="1">SUM(IF($S$1:$GZ$1=R$1,$S37:$GZ37,0))</f>
        <v>0</v>
      </c>
      <c r="S37" s="10">
        <f ca="1">S35-S39</f>
        <v>0</v>
      </c>
      <c r="T37" s="10">
        <f t="shared" ref="T37:BZ38" ca="1" si="799">T35-T39</f>
        <v>0</v>
      </c>
      <c r="U37" s="10">
        <f t="shared" ca="1" si="799"/>
        <v>0</v>
      </c>
      <c r="V37" s="10">
        <f t="shared" ca="1" si="799"/>
        <v>0</v>
      </c>
      <c r="W37" s="10">
        <f t="shared" ca="1" si="799"/>
        <v>0</v>
      </c>
      <c r="X37" s="10">
        <f t="shared" ca="1" si="799"/>
        <v>0</v>
      </c>
      <c r="Y37" s="10">
        <f t="shared" ca="1" si="799"/>
        <v>0</v>
      </c>
      <c r="Z37" s="10">
        <f t="shared" ca="1" si="799"/>
        <v>0</v>
      </c>
      <c r="AA37" s="10">
        <f t="shared" ca="1" si="799"/>
        <v>375</v>
      </c>
      <c r="AB37" s="10">
        <f t="shared" ca="1" si="799"/>
        <v>375</v>
      </c>
      <c r="AC37" s="10">
        <f t="shared" ca="1" si="799"/>
        <v>375</v>
      </c>
      <c r="AD37" s="10">
        <f t="shared" ca="1" si="799"/>
        <v>375</v>
      </c>
      <c r="AE37" s="10">
        <f t="shared" ca="1" si="799"/>
        <v>500</v>
      </c>
      <c r="AF37" s="10">
        <f t="shared" ca="1" si="799"/>
        <v>500</v>
      </c>
      <c r="AG37" s="10">
        <f t="shared" ca="1" si="799"/>
        <v>500</v>
      </c>
      <c r="AH37" s="10">
        <f t="shared" ca="1" si="799"/>
        <v>625</v>
      </c>
      <c r="AI37" s="10">
        <f t="shared" ca="1" si="799"/>
        <v>625</v>
      </c>
      <c r="AJ37" s="10">
        <f t="shared" ca="1" si="799"/>
        <v>625</v>
      </c>
      <c r="AK37" s="10">
        <f t="shared" ca="1" si="799"/>
        <v>875</v>
      </c>
      <c r="AL37" s="10">
        <f t="shared" ca="1" si="799"/>
        <v>875</v>
      </c>
      <c r="AM37" s="10">
        <f t="shared" ca="1" si="799"/>
        <v>1125</v>
      </c>
      <c r="AN37" s="10">
        <f t="shared" ca="1" si="799"/>
        <v>1375</v>
      </c>
      <c r="AO37" s="10">
        <f t="shared" ca="1" si="799"/>
        <v>1500</v>
      </c>
      <c r="AP37" s="10">
        <f t="shared" ca="1" si="799"/>
        <v>1750</v>
      </c>
      <c r="AQ37" s="10">
        <f t="shared" ca="1" si="799"/>
        <v>2125</v>
      </c>
      <c r="AR37" s="10">
        <f t="shared" ca="1" si="799"/>
        <v>2375</v>
      </c>
      <c r="AS37" s="10">
        <f t="shared" ca="1" si="799"/>
        <v>2875</v>
      </c>
      <c r="AT37" s="10">
        <f t="shared" ca="1" si="799"/>
        <v>3250</v>
      </c>
      <c r="AU37" s="10">
        <f t="shared" ca="1" si="799"/>
        <v>3750</v>
      </c>
      <c r="AV37" s="10">
        <f t="shared" ca="1" si="799"/>
        <v>4250</v>
      </c>
      <c r="AW37" s="10">
        <f t="shared" ca="1" si="799"/>
        <v>4750</v>
      </c>
      <c r="AX37" s="10">
        <f t="shared" ca="1" si="799"/>
        <v>5750</v>
      </c>
      <c r="AY37" s="10">
        <f t="shared" ca="1" si="799"/>
        <v>6250</v>
      </c>
      <c r="AZ37" s="10">
        <f t="shared" ca="1" si="799"/>
        <v>7875</v>
      </c>
      <c r="BA37" s="10">
        <f t="shared" ca="1" si="799"/>
        <v>9250</v>
      </c>
      <c r="BB37" s="10">
        <f t="shared" ca="1" si="799"/>
        <v>10375</v>
      </c>
      <c r="BC37" s="10">
        <f t="shared" ca="1" si="799"/>
        <v>11750</v>
      </c>
      <c r="BD37" s="10">
        <f t="shared" ca="1" si="799"/>
        <v>13875</v>
      </c>
      <c r="BE37" s="10">
        <f t="shared" ca="1" si="799"/>
        <v>14750</v>
      </c>
      <c r="BF37" s="10">
        <f t="shared" ca="1" si="799"/>
        <v>16750</v>
      </c>
      <c r="BG37" s="10">
        <f t="shared" ca="1" si="799"/>
        <v>18375</v>
      </c>
      <c r="BH37" s="10">
        <f t="shared" ca="1" si="799"/>
        <v>20125</v>
      </c>
      <c r="BI37" s="10">
        <f t="shared" ca="1" si="799"/>
        <v>21875</v>
      </c>
      <c r="BJ37" s="10">
        <f t="shared" ca="1" si="799"/>
        <v>23250</v>
      </c>
      <c r="BK37" s="10">
        <f t="shared" ca="1" si="799"/>
        <v>24875</v>
      </c>
      <c r="BL37" s="10">
        <f t="shared" ca="1" si="799"/>
        <v>25875</v>
      </c>
      <c r="BM37" s="10">
        <f t="shared" ca="1" si="799"/>
        <v>26875</v>
      </c>
      <c r="BN37" s="10">
        <f t="shared" ca="1" si="799"/>
        <v>28500</v>
      </c>
      <c r="BO37" s="10">
        <f t="shared" ca="1" si="799"/>
        <v>30125</v>
      </c>
      <c r="BP37" s="10">
        <f t="shared" ca="1" si="799"/>
        <v>31750</v>
      </c>
      <c r="BQ37" s="10">
        <f t="shared" ca="1" si="799"/>
        <v>33375</v>
      </c>
      <c r="BR37" s="10">
        <f t="shared" ca="1" si="799"/>
        <v>35000</v>
      </c>
      <c r="BS37" s="10">
        <f t="shared" ca="1" si="799"/>
        <v>36625</v>
      </c>
      <c r="BT37" s="10">
        <f t="shared" ca="1" si="799"/>
        <v>38250</v>
      </c>
      <c r="BU37" s="10">
        <f t="shared" ca="1" si="799"/>
        <v>41000</v>
      </c>
      <c r="BV37" s="10">
        <f t="shared" ca="1" si="799"/>
        <v>42625</v>
      </c>
      <c r="BW37" s="10">
        <f t="shared" ca="1" si="799"/>
        <v>45375</v>
      </c>
      <c r="BX37" s="10">
        <f t="shared" ca="1" si="799"/>
        <v>48125</v>
      </c>
      <c r="BY37" s="10">
        <f t="shared" ca="1" si="799"/>
        <v>49750</v>
      </c>
      <c r="BZ37" s="10">
        <f t="shared" ca="1" si="799"/>
        <v>51375</v>
      </c>
      <c r="CA37" s="10">
        <f t="shared" ref="CA37:CI37" ca="1" si="800">CA35-CA39</f>
        <v>51875</v>
      </c>
      <c r="CB37" s="10">
        <f t="shared" ca="1" si="800"/>
        <v>52375</v>
      </c>
      <c r="CC37" s="10">
        <f t="shared" ca="1" si="800"/>
        <v>52750</v>
      </c>
      <c r="CD37" s="10">
        <f t="shared" ca="1" si="800"/>
        <v>53125</v>
      </c>
      <c r="CE37" s="10">
        <f t="shared" ca="1" si="800"/>
        <v>53500</v>
      </c>
      <c r="CF37" s="10">
        <f t="shared" ca="1" si="800"/>
        <v>53875</v>
      </c>
      <c r="CG37" s="10">
        <f t="shared" ca="1" si="800"/>
        <v>54125</v>
      </c>
      <c r="CH37" s="10">
        <f t="shared" ca="1" si="800"/>
        <v>54375</v>
      </c>
      <c r="CI37" s="10">
        <f t="shared" ca="1" si="800"/>
        <v>54625</v>
      </c>
      <c r="CJ37" s="10">
        <f t="shared" ref="CJ37:EO37" ca="1" si="801">CJ35-CJ39</f>
        <v>54750</v>
      </c>
      <c r="CK37" s="10">
        <f t="shared" ca="1" si="801"/>
        <v>54875</v>
      </c>
      <c r="CL37" s="10">
        <f t="shared" ca="1" si="801"/>
        <v>54875</v>
      </c>
      <c r="CM37" s="10">
        <f t="shared" ca="1" si="801"/>
        <v>54875</v>
      </c>
      <c r="CN37" s="10">
        <f t="shared" ca="1" si="801"/>
        <v>54875</v>
      </c>
      <c r="CO37" s="10">
        <f t="shared" ca="1" si="801"/>
        <v>54875</v>
      </c>
      <c r="CP37" s="10">
        <f t="shared" ca="1" si="801"/>
        <v>54875</v>
      </c>
      <c r="CQ37" s="10">
        <f t="shared" ca="1" si="801"/>
        <v>54875</v>
      </c>
      <c r="CR37" s="10">
        <f t="shared" ca="1" si="801"/>
        <v>54875</v>
      </c>
      <c r="CS37" s="10">
        <f t="shared" ca="1" si="801"/>
        <v>54875</v>
      </c>
      <c r="CT37" s="10">
        <f t="shared" ca="1" si="801"/>
        <v>54500</v>
      </c>
      <c r="CU37" s="10">
        <f t="shared" ca="1" si="801"/>
        <v>54500</v>
      </c>
      <c r="CV37" s="10">
        <f t="shared" ca="1" si="801"/>
        <v>54500</v>
      </c>
      <c r="CW37" s="10">
        <f t="shared" ca="1" si="801"/>
        <v>54500</v>
      </c>
      <c r="CX37" s="10">
        <f t="shared" ca="1" si="801"/>
        <v>54375</v>
      </c>
      <c r="CY37" s="10">
        <f t="shared" ca="1" si="801"/>
        <v>54375</v>
      </c>
      <c r="CZ37" s="10">
        <f t="shared" ca="1" si="801"/>
        <v>54375</v>
      </c>
      <c r="DA37" s="10">
        <f t="shared" ca="1" si="801"/>
        <v>54250</v>
      </c>
      <c r="DB37" s="10">
        <f t="shared" ca="1" si="801"/>
        <v>54250</v>
      </c>
      <c r="DC37" s="10">
        <f t="shared" ca="1" si="801"/>
        <v>54250</v>
      </c>
      <c r="DD37" s="10">
        <f t="shared" ca="1" si="801"/>
        <v>54000</v>
      </c>
      <c r="DE37" s="10">
        <f t="shared" ca="1" si="801"/>
        <v>54000</v>
      </c>
      <c r="DF37" s="10">
        <f t="shared" ca="1" si="801"/>
        <v>53750</v>
      </c>
      <c r="DG37" s="10">
        <f t="shared" ca="1" si="801"/>
        <v>53500</v>
      </c>
      <c r="DH37" s="10">
        <f t="shared" ca="1" si="801"/>
        <v>53375</v>
      </c>
      <c r="DI37" s="10">
        <f t="shared" ca="1" si="801"/>
        <v>53125</v>
      </c>
      <c r="DJ37" s="10">
        <f t="shared" ca="1" si="801"/>
        <v>52750</v>
      </c>
      <c r="DK37" s="10">
        <f t="shared" ca="1" si="801"/>
        <v>52500</v>
      </c>
      <c r="DL37" s="10">
        <f t="shared" ca="1" si="801"/>
        <v>52000</v>
      </c>
      <c r="DM37" s="10">
        <f t="shared" ca="1" si="801"/>
        <v>51625</v>
      </c>
      <c r="DN37" s="10">
        <f t="shared" ca="1" si="801"/>
        <v>51125</v>
      </c>
      <c r="DO37" s="10">
        <f t="shared" ca="1" si="801"/>
        <v>50625</v>
      </c>
      <c r="DP37" s="10">
        <f t="shared" ca="1" si="801"/>
        <v>50125</v>
      </c>
      <c r="DQ37" s="10">
        <f t="shared" ca="1" si="801"/>
        <v>49125</v>
      </c>
      <c r="DR37" s="10">
        <f t="shared" ca="1" si="801"/>
        <v>48625</v>
      </c>
      <c r="DS37" s="10">
        <f t="shared" ca="1" si="801"/>
        <v>47000</v>
      </c>
      <c r="DT37" s="10">
        <f t="shared" ca="1" si="801"/>
        <v>45625</v>
      </c>
      <c r="DU37" s="10">
        <f t="shared" ca="1" si="801"/>
        <v>44500</v>
      </c>
      <c r="DV37" s="10">
        <f t="shared" ca="1" si="801"/>
        <v>43125</v>
      </c>
      <c r="DW37" s="10">
        <f t="shared" ca="1" si="801"/>
        <v>41000</v>
      </c>
      <c r="DX37" s="10">
        <f t="shared" ca="1" si="801"/>
        <v>40125</v>
      </c>
      <c r="DY37" s="10">
        <f t="shared" ca="1" si="801"/>
        <v>38125</v>
      </c>
      <c r="DZ37" s="10">
        <f t="shared" ca="1" si="801"/>
        <v>36500</v>
      </c>
      <c r="EA37" s="10">
        <f t="shared" ca="1" si="801"/>
        <v>34750</v>
      </c>
      <c r="EB37" s="10">
        <f t="shared" ca="1" si="801"/>
        <v>33000</v>
      </c>
      <c r="EC37" s="10">
        <f t="shared" ca="1" si="801"/>
        <v>31625</v>
      </c>
      <c r="ED37" s="10">
        <f t="shared" ca="1" si="801"/>
        <v>30000</v>
      </c>
      <c r="EE37" s="10">
        <f t="shared" ca="1" si="801"/>
        <v>29000</v>
      </c>
      <c r="EF37" s="10">
        <f t="shared" ca="1" si="801"/>
        <v>28000</v>
      </c>
      <c r="EG37" s="10">
        <f t="shared" ca="1" si="801"/>
        <v>26375</v>
      </c>
      <c r="EH37" s="10">
        <f t="shared" ca="1" si="801"/>
        <v>24750</v>
      </c>
      <c r="EI37" s="10">
        <f t="shared" ca="1" si="801"/>
        <v>23125</v>
      </c>
      <c r="EJ37" s="10">
        <f t="shared" ca="1" si="801"/>
        <v>21500</v>
      </c>
      <c r="EK37" s="10">
        <f t="shared" ca="1" si="801"/>
        <v>19875</v>
      </c>
      <c r="EL37" s="10">
        <f t="shared" ca="1" si="801"/>
        <v>18250</v>
      </c>
      <c r="EM37" s="10">
        <f t="shared" ca="1" si="801"/>
        <v>16625</v>
      </c>
      <c r="EN37" s="10">
        <f t="shared" ca="1" si="801"/>
        <v>13875</v>
      </c>
      <c r="EO37" s="10">
        <f t="shared" ca="1" si="801"/>
        <v>12250</v>
      </c>
      <c r="EP37" s="10">
        <f t="shared" ref="EP37:GP37" ca="1" si="802">EP35-EP39</f>
        <v>9500</v>
      </c>
      <c r="EQ37" s="10">
        <f t="shared" ca="1" si="802"/>
        <v>6750</v>
      </c>
      <c r="ER37" s="10">
        <f t="shared" ca="1" si="802"/>
        <v>5125</v>
      </c>
      <c r="ES37" s="10">
        <f t="shared" ca="1" si="802"/>
        <v>3500</v>
      </c>
      <c r="ET37" s="10">
        <f t="shared" ca="1" si="802"/>
        <v>3000</v>
      </c>
      <c r="EU37" s="10">
        <f t="shared" ca="1" si="802"/>
        <v>2500</v>
      </c>
      <c r="EV37" s="10">
        <f t="shared" ca="1" si="802"/>
        <v>2125</v>
      </c>
      <c r="EW37" s="10">
        <f t="shared" ca="1" si="802"/>
        <v>1750</v>
      </c>
      <c r="EX37" s="10">
        <f t="shared" ca="1" si="802"/>
        <v>1375</v>
      </c>
      <c r="EY37" s="10">
        <f t="shared" ca="1" si="802"/>
        <v>1000</v>
      </c>
      <c r="EZ37" s="10">
        <f t="shared" ca="1" si="802"/>
        <v>750</v>
      </c>
      <c r="FA37" s="10">
        <f t="shared" ca="1" si="802"/>
        <v>500</v>
      </c>
      <c r="FB37" s="10">
        <f t="shared" ca="1" si="802"/>
        <v>250</v>
      </c>
      <c r="FC37" s="10">
        <f t="shared" ca="1" si="802"/>
        <v>125</v>
      </c>
      <c r="FD37" s="10">
        <f t="shared" ca="1" si="802"/>
        <v>0</v>
      </c>
      <c r="FE37" s="10">
        <f t="shared" ca="1" si="802"/>
        <v>0</v>
      </c>
      <c r="FF37" s="10">
        <f t="shared" ca="1" si="802"/>
        <v>0</v>
      </c>
      <c r="FG37" s="10">
        <f t="shared" ca="1" si="802"/>
        <v>0</v>
      </c>
      <c r="FH37" s="10">
        <f t="shared" ca="1" si="802"/>
        <v>0</v>
      </c>
      <c r="FI37" s="10">
        <f t="shared" ca="1" si="802"/>
        <v>0</v>
      </c>
      <c r="FJ37" s="10">
        <f t="shared" ca="1" si="802"/>
        <v>0</v>
      </c>
      <c r="FK37" s="10">
        <f t="shared" ca="1" si="802"/>
        <v>0</v>
      </c>
      <c r="FL37" s="10">
        <f t="shared" ca="1" si="802"/>
        <v>0</v>
      </c>
      <c r="FM37" s="10">
        <f t="shared" ca="1" si="802"/>
        <v>0</v>
      </c>
      <c r="FN37" s="10">
        <f t="shared" ca="1" si="802"/>
        <v>0</v>
      </c>
      <c r="FO37" s="10">
        <f t="shared" ca="1" si="802"/>
        <v>0</v>
      </c>
      <c r="FP37" s="10">
        <f t="shared" ca="1" si="802"/>
        <v>0</v>
      </c>
      <c r="FQ37" s="10">
        <f t="shared" ca="1" si="802"/>
        <v>0</v>
      </c>
      <c r="FR37" s="10">
        <f t="shared" ca="1" si="802"/>
        <v>0</v>
      </c>
      <c r="FS37" s="10">
        <f t="shared" ca="1" si="802"/>
        <v>0</v>
      </c>
      <c r="FT37" s="10">
        <f t="shared" ca="1" si="802"/>
        <v>0</v>
      </c>
      <c r="FU37" s="10">
        <f t="shared" ca="1" si="802"/>
        <v>0</v>
      </c>
      <c r="FV37" s="10">
        <f t="shared" ca="1" si="802"/>
        <v>0</v>
      </c>
      <c r="FW37" s="10">
        <f t="shared" ca="1" si="802"/>
        <v>0</v>
      </c>
      <c r="FX37" s="10">
        <f t="shared" ca="1" si="802"/>
        <v>0</v>
      </c>
      <c r="FY37" s="10">
        <f t="shared" ca="1" si="802"/>
        <v>0</v>
      </c>
      <c r="FZ37" s="10">
        <f t="shared" ca="1" si="802"/>
        <v>0</v>
      </c>
      <c r="GA37" s="10">
        <f t="shared" ca="1" si="802"/>
        <v>0</v>
      </c>
      <c r="GB37" s="10">
        <f t="shared" ca="1" si="802"/>
        <v>0</v>
      </c>
      <c r="GC37" s="10">
        <f t="shared" ca="1" si="802"/>
        <v>0</v>
      </c>
      <c r="GD37" s="10">
        <f t="shared" ca="1" si="802"/>
        <v>0</v>
      </c>
      <c r="GE37" s="10">
        <f t="shared" ca="1" si="802"/>
        <v>0</v>
      </c>
      <c r="GF37" s="10">
        <f t="shared" ca="1" si="802"/>
        <v>0</v>
      </c>
      <c r="GG37" s="10">
        <f t="shared" ca="1" si="802"/>
        <v>0</v>
      </c>
      <c r="GH37" s="10">
        <f t="shared" ca="1" si="802"/>
        <v>0</v>
      </c>
      <c r="GI37" s="10">
        <f t="shared" ca="1" si="802"/>
        <v>0</v>
      </c>
      <c r="GJ37" s="10">
        <f t="shared" ca="1" si="802"/>
        <v>0</v>
      </c>
      <c r="GK37" s="10">
        <f t="shared" ca="1" si="802"/>
        <v>0</v>
      </c>
      <c r="GL37" s="10">
        <f t="shared" ca="1" si="802"/>
        <v>0</v>
      </c>
      <c r="GM37" s="10">
        <f t="shared" ca="1" si="802"/>
        <v>0</v>
      </c>
      <c r="GN37" s="10">
        <f t="shared" ca="1" si="802"/>
        <v>0</v>
      </c>
      <c r="GO37" s="10">
        <f t="shared" ca="1" si="802"/>
        <v>0</v>
      </c>
      <c r="GP37" s="10">
        <f t="shared" ca="1" si="802"/>
        <v>0</v>
      </c>
      <c r="GQ37" s="10">
        <f t="shared" ref="GQ37:GZ37" ca="1" si="803">GQ35-GQ39</f>
        <v>0</v>
      </c>
      <c r="GR37" s="10">
        <f t="shared" ca="1" si="803"/>
        <v>0</v>
      </c>
      <c r="GS37" s="10">
        <f t="shared" ca="1" si="803"/>
        <v>0</v>
      </c>
      <c r="GT37" s="10">
        <f t="shared" ca="1" si="803"/>
        <v>0</v>
      </c>
      <c r="GU37" s="10">
        <f t="shared" ca="1" si="803"/>
        <v>0</v>
      </c>
      <c r="GV37" s="10">
        <f t="shared" ca="1" si="803"/>
        <v>0</v>
      </c>
      <c r="GW37" s="10">
        <f t="shared" ca="1" si="803"/>
        <v>0</v>
      </c>
      <c r="GX37" s="10">
        <f t="shared" ca="1" si="803"/>
        <v>0</v>
      </c>
      <c r="GY37" s="10">
        <f t="shared" ca="1" si="803"/>
        <v>0</v>
      </c>
      <c r="GZ37" s="10">
        <f t="shared" ca="1" si="803"/>
        <v>0</v>
      </c>
    </row>
    <row r="38" spans="1:208" x14ac:dyDescent="0.2">
      <c r="A38" s="5" t="s">
        <v>193</v>
      </c>
      <c r="B38" s="17">
        <f>1-B40</f>
        <v>0.25</v>
      </c>
      <c r="C38" s="10">
        <f t="array" aca="1" ref="C38" ca="1">SUM(IF($S$1:$GZ$1=C$1,$S38:$GZ38,0))</f>
        <v>0</v>
      </c>
      <c r="D38" s="10">
        <f t="array" aca="1" ref="D38" ca="1">SUM(IF($S$1:$GZ$1=D$1,$S38:$GZ38,0))</f>
        <v>0</v>
      </c>
      <c r="E38" s="10">
        <f t="array" aca="1" ref="E38" ca="1">SUM(IF($S$1:$GZ$1=E$1,$S38:$GZ38,0))</f>
        <v>0</v>
      </c>
      <c r="F38" s="10">
        <f t="array" aca="1" ref="F38" ca="1">SUM(IF($S$1:$GZ$1=F$1,$S38:$GZ38,0))</f>
        <v>0</v>
      </c>
      <c r="G38" s="10">
        <f t="array" aca="1" ref="G38" ca="1">SUM(IF($S$1:$GZ$1=G$1,$S38:$GZ38,0))</f>
        <v>0</v>
      </c>
      <c r="H38" s="10">
        <f t="array" aca="1" ref="H38" ca="1">SUM(IF($S$1:$GZ$1=H$1,$S38:$GZ38,0))</f>
        <v>0</v>
      </c>
      <c r="I38" s="10">
        <f t="array" aca="1" ref="I38" ca="1">SUM(IF($S$1:$GZ$1=I$1,$S38:$GZ38,0))</f>
        <v>2000</v>
      </c>
      <c r="J38" s="10">
        <f t="array" aca="1" ref="J38" ca="1">SUM(IF($S$1:$GZ$1=J$1,$S38:$GZ38,0))</f>
        <v>12500</v>
      </c>
      <c r="K38" s="10">
        <f t="array" aca="1" ref="K38" ca="1">SUM(IF($S$1:$GZ$1=K$1,$S38:$GZ38,0))</f>
        <v>70500</v>
      </c>
      <c r="L38" s="10">
        <f t="array" aca="1" ref="L38" ca="1">SUM(IF($S$1:$GZ$1=L$1,$S38:$GZ38,0))</f>
        <v>252750</v>
      </c>
      <c r="M38" s="10">
        <f t="array" aca="1" ref="M38" ca="1">SUM(IF($S$1:$GZ$1=M$1,$S38:$GZ38,0))</f>
        <v>432625</v>
      </c>
      <c r="N38" s="10">
        <f t="array" aca="1" ref="N38" ca="1">SUM(IF($S$1:$GZ$1=N$1,$S38:$GZ38,0))</f>
        <v>382875</v>
      </c>
      <c r="O38" s="10">
        <f t="array" aca="1" ref="O38" ca="1">SUM(IF($S$1:$GZ$1=O$1,$S38:$GZ38,0))</f>
        <v>153375</v>
      </c>
      <c r="P38" s="10">
        <f t="array" aca="1" ref="P38" ca="1">SUM(IF($S$1:$GZ$1=P$1,$S38:$GZ38,0))</f>
        <v>10375</v>
      </c>
      <c r="Q38" s="10">
        <f t="array" aca="1" ref="Q38" ca="1">SUM(IF($S$1:$GZ$1=Q$1,$S38:$GZ38,0))</f>
        <v>0</v>
      </c>
      <c r="R38" s="10">
        <f t="array" aca="1" ref="R38" ca="1">SUM(IF($S$1:$GZ$1=R$1,$S38:$GZ38,0))</f>
        <v>0</v>
      </c>
      <c r="S38" s="10">
        <f ca="1">S36-S40</f>
        <v>0</v>
      </c>
      <c r="T38" s="10">
        <f t="shared" ref="T38:AP38" ca="1" si="804">T36-T40</f>
        <v>0</v>
      </c>
      <c r="U38" s="10">
        <f t="shared" ca="1" si="804"/>
        <v>0</v>
      </c>
      <c r="V38" s="10">
        <f t="shared" ca="1" si="804"/>
        <v>0</v>
      </c>
      <c r="W38" s="10">
        <f t="shared" ca="1" si="804"/>
        <v>0</v>
      </c>
      <c r="X38" s="10">
        <f t="shared" ca="1" si="804"/>
        <v>0</v>
      </c>
      <c r="Y38" s="10">
        <f t="shared" ca="1" si="804"/>
        <v>0</v>
      </c>
      <c r="Z38" s="10">
        <f t="shared" ca="1" si="804"/>
        <v>0</v>
      </c>
      <c r="AA38" s="10">
        <f t="shared" ca="1" si="804"/>
        <v>0</v>
      </c>
      <c r="AB38" s="10">
        <f t="shared" ca="1" si="804"/>
        <v>0</v>
      </c>
      <c r="AC38" s="10">
        <f t="shared" ca="1" si="804"/>
        <v>0</v>
      </c>
      <c r="AD38" s="10">
        <f t="shared" ca="1" si="804"/>
        <v>0</v>
      </c>
      <c r="AE38" s="10">
        <f t="shared" ca="1" si="804"/>
        <v>0</v>
      </c>
      <c r="AF38" s="10">
        <f t="shared" ca="1" si="804"/>
        <v>0</v>
      </c>
      <c r="AG38" s="10">
        <f t="shared" ca="1" si="804"/>
        <v>0</v>
      </c>
      <c r="AH38" s="10">
        <f t="shared" ca="1" si="804"/>
        <v>0</v>
      </c>
      <c r="AI38" s="10">
        <f t="shared" ca="1" si="804"/>
        <v>0</v>
      </c>
      <c r="AJ38" s="10">
        <f t="shared" ca="1" si="804"/>
        <v>0</v>
      </c>
      <c r="AK38" s="10">
        <f t="shared" ca="1" si="804"/>
        <v>0</v>
      </c>
      <c r="AL38" s="10">
        <f t="shared" ca="1" si="804"/>
        <v>0</v>
      </c>
      <c r="AM38" s="10">
        <f t="shared" ca="1" si="804"/>
        <v>0</v>
      </c>
      <c r="AN38" s="10">
        <f t="shared" ca="1" si="804"/>
        <v>0</v>
      </c>
      <c r="AO38" s="10">
        <f t="shared" ca="1" si="804"/>
        <v>0</v>
      </c>
      <c r="AP38" s="10">
        <f t="shared" ca="1" si="804"/>
        <v>0</v>
      </c>
      <c r="AQ38" s="10">
        <f t="shared" ca="1" si="799"/>
        <v>0</v>
      </c>
      <c r="AR38" s="10">
        <f t="shared" ca="1" si="799"/>
        <v>0</v>
      </c>
      <c r="AS38" s="10">
        <f t="shared" ca="1" si="799"/>
        <v>0</v>
      </c>
      <c r="AT38" s="10">
        <f t="shared" ca="1" si="799"/>
        <v>0</v>
      </c>
      <c r="AU38" s="10">
        <f t="shared" ca="1" si="799"/>
        <v>0</v>
      </c>
      <c r="AV38" s="10">
        <f t="shared" ca="1" si="799"/>
        <v>0</v>
      </c>
      <c r="AW38" s="10">
        <f t="shared" ca="1" si="799"/>
        <v>0</v>
      </c>
      <c r="AX38" s="10">
        <f t="shared" ca="1" si="799"/>
        <v>0</v>
      </c>
      <c r="AY38" s="10">
        <f t="shared" ca="1" si="799"/>
        <v>0</v>
      </c>
      <c r="AZ38" s="10">
        <f t="shared" ca="1" si="799"/>
        <v>0</v>
      </c>
      <c r="BA38" s="10">
        <f t="shared" ca="1" si="799"/>
        <v>0</v>
      </c>
      <c r="BB38" s="10">
        <f t="shared" ca="1" si="799"/>
        <v>0</v>
      </c>
      <c r="BC38" s="10">
        <f t="shared" ca="1" si="799"/>
        <v>0</v>
      </c>
      <c r="BD38" s="10">
        <f t="shared" ca="1" si="799"/>
        <v>0</v>
      </c>
      <c r="BE38" s="10">
        <f t="shared" ca="1" si="799"/>
        <v>0</v>
      </c>
      <c r="BF38" s="10">
        <f t="shared" ca="1" si="799"/>
        <v>0</v>
      </c>
      <c r="BG38" s="10">
        <f t="shared" ca="1" si="799"/>
        <v>0</v>
      </c>
      <c r="BH38" s="10">
        <f t="shared" ca="1" si="799"/>
        <v>0</v>
      </c>
      <c r="BI38" s="10">
        <f t="shared" ca="1" si="799"/>
        <v>0</v>
      </c>
      <c r="BJ38" s="10">
        <f t="shared" ca="1" si="799"/>
        <v>0</v>
      </c>
      <c r="BK38" s="10">
        <f t="shared" ca="1" si="799"/>
        <v>0</v>
      </c>
      <c r="BL38" s="10">
        <f t="shared" ca="1" si="799"/>
        <v>0</v>
      </c>
      <c r="BM38" s="10">
        <f t="shared" ca="1" si="799"/>
        <v>0</v>
      </c>
      <c r="BN38" s="10">
        <f t="shared" ca="1" si="799"/>
        <v>0</v>
      </c>
      <c r="BO38" s="10">
        <f t="shared" ca="1" si="799"/>
        <v>0</v>
      </c>
      <c r="BP38" s="10">
        <f t="shared" ca="1" si="799"/>
        <v>0</v>
      </c>
      <c r="BQ38" s="10">
        <f t="shared" ca="1" si="799"/>
        <v>0</v>
      </c>
      <c r="BR38" s="10">
        <f t="shared" ca="1" si="799"/>
        <v>0</v>
      </c>
      <c r="BS38" s="10">
        <f t="shared" ca="1" si="799"/>
        <v>0</v>
      </c>
      <c r="BT38" s="10">
        <f t="shared" ca="1" si="799"/>
        <v>0</v>
      </c>
      <c r="BU38" s="10">
        <f t="shared" ca="1" si="799"/>
        <v>0</v>
      </c>
      <c r="BV38" s="10">
        <f t="shared" ca="1" si="799"/>
        <v>0</v>
      </c>
      <c r="BW38" s="10">
        <f t="shared" ca="1" si="799"/>
        <v>0</v>
      </c>
      <c r="BX38" s="10">
        <f t="shared" ca="1" si="799"/>
        <v>0</v>
      </c>
      <c r="BY38" s="10">
        <f t="shared" ca="1" si="799"/>
        <v>0</v>
      </c>
      <c r="BZ38" s="10">
        <f t="shared" ca="1" si="799"/>
        <v>0</v>
      </c>
      <c r="CA38" s="10">
        <f t="shared" ref="CA38:CI38" ca="1" si="805">CA36-CA40</f>
        <v>0</v>
      </c>
      <c r="CB38" s="10">
        <f t="shared" ca="1" si="805"/>
        <v>0</v>
      </c>
      <c r="CC38" s="10">
        <f t="shared" ca="1" si="805"/>
        <v>0</v>
      </c>
      <c r="CD38" s="10">
        <f t="shared" ca="1" si="805"/>
        <v>0</v>
      </c>
      <c r="CE38" s="10">
        <f t="shared" ca="1" si="805"/>
        <v>0</v>
      </c>
      <c r="CF38" s="10">
        <f t="shared" ca="1" si="805"/>
        <v>0</v>
      </c>
      <c r="CG38" s="10">
        <f t="shared" ca="1" si="805"/>
        <v>0</v>
      </c>
      <c r="CH38" s="10">
        <f t="shared" ca="1" si="805"/>
        <v>0</v>
      </c>
      <c r="CI38" s="10">
        <f t="shared" ca="1" si="805"/>
        <v>0</v>
      </c>
      <c r="CJ38" s="10">
        <f t="shared" ref="CJ38:EO38" ca="1" si="806">CJ36-CJ40</f>
        <v>0</v>
      </c>
      <c r="CK38" s="10">
        <f t="shared" ca="1" si="806"/>
        <v>0</v>
      </c>
      <c r="CL38" s="10">
        <f t="shared" ca="1" si="806"/>
        <v>0</v>
      </c>
      <c r="CM38" s="10">
        <f t="shared" ca="1" si="806"/>
        <v>0</v>
      </c>
      <c r="CN38" s="10">
        <f t="shared" ca="1" si="806"/>
        <v>0</v>
      </c>
      <c r="CO38" s="10">
        <f t="shared" ca="1" si="806"/>
        <v>0</v>
      </c>
      <c r="CP38" s="10">
        <f t="shared" ca="1" si="806"/>
        <v>0</v>
      </c>
      <c r="CQ38" s="10">
        <f t="shared" ca="1" si="806"/>
        <v>0</v>
      </c>
      <c r="CR38" s="10">
        <f t="shared" ca="1" si="806"/>
        <v>0</v>
      </c>
      <c r="CS38" s="10">
        <f t="shared" ca="1" si="806"/>
        <v>0</v>
      </c>
      <c r="CT38" s="10">
        <f t="shared" ca="1" si="806"/>
        <v>375</v>
      </c>
      <c r="CU38" s="10">
        <f t="shared" ca="1" si="806"/>
        <v>375</v>
      </c>
      <c r="CV38" s="10">
        <f t="shared" ca="1" si="806"/>
        <v>375</v>
      </c>
      <c r="CW38" s="10">
        <f t="shared" ca="1" si="806"/>
        <v>375</v>
      </c>
      <c r="CX38" s="10">
        <f t="shared" ca="1" si="806"/>
        <v>500</v>
      </c>
      <c r="CY38" s="10">
        <f t="shared" ca="1" si="806"/>
        <v>500</v>
      </c>
      <c r="CZ38" s="10">
        <f t="shared" ca="1" si="806"/>
        <v>500</v>
      </c>
      <c r="DA38" s="10">
        <f t="shared" ca="1" si="806"/>
        <v>625</v>
      </c>
      <c r="DB38" s="10">
        <f t="shared" ca="1" si="806"/>
        <v>625</v>
      </c>
      <c r="DC38" s="10">
        <f t="shared" ca="1" si="806"/>
        <v>625</v>
      </c>
      <c r="DD38" s="10">
        <f t="shared" ca="1" si="806"/>
        <v>875</v>
      </c>
      <c r="DE38" s="10">
        <f t="shared" ca="1" si="806"/>
        <v>875</v>
      </c>
      <c r="DF38" s="10">
        <f t="shared" ca="1" si="806"/>
        <v>1125</v>
      </c>
      <c r="DG38" s="10">
        <f t="shared" ca="1" si="806"/>
        <v>1375</v>
      </c>
      <c r="DH38" s="10">
        <f t="shared" ca="1" si="806"/>
        <v>1500</v>
      </c>
      <c r="DI38" s="10">
        <f t="shared" ca="1" si="806"/>
        <v>1750</v>
      </c>
      <c r="DJ38" s="10">
        <f t="shared" ca="1" si="806"/>
        <v>2125</v>
      </c>
      <c r="DK38" s="10">
        <f t="shared" ca="1" si="806"/>
        <v>2375</v>
      </c>
      <c r="DL38" s="10">
        <f t="shared" ca="1" si="806"/>
        <v>2875</v>
      </c>
      <c r="DM38" s="10">
        <f t="shared" ca="1" si="806"/>
        <v>3250</v>
      </c>
      <c r="DN38" s="10">
        <f t="shared" ca="1" si="806"/>
        <v>3750</v>
      </c>
      <c r="DO38" s="10">
        <f t="shared" ca="1" si="806"/>
        <v>4250</v>
      </c>
      <c r="DP38" s="10">
        <f t="shared" ca="1" si="806"/>
        <v>4750</v>
      </c>
      <c r="DQ38" s="10">
        <f t="shared" ca="1" si="806"/>
        <v>5750</v>
      </c>
      <c r="DR38" s="10">
        <f t="shared" ca="1" si="806"/>
        <v>5875</v>
      </c>
      <c r="DS38" s="10">
        <f t="shared" ca="1" si="806"/>
        <v>7500</v>
      </c>
      <c r="DT38" s="10">
        <f t="shared" ca="1" si="806"/>
        <v>8875</v>
      </c>
      <c r="DU38" s="10">
        <f t="shared" ca="1" si="806"/>
        <v>10000</v>
      </c>
      <c r="DV38" s="10">
        <f t="shared" ca="1" si="806"/>
        <v>11250</v>
      </c>
      <c r="DW38" s="10">
        <f t="shared" ca="1" si="806"/>
        <v>13375</v>
      </c>
      <c r="DX38" s="10">
        <f t="shared" ca="1" si="806"/>
        <v>14250</v>
      </c>
      <c r="DY38" s="10">
        <f t="shared" ca="1" si="806"/>
        <v>16125</v>
      </c>
      <c r="DZ38" s="10">
        <f t="shared" ca="1" si="806"/>
        <v>17750</v>
      </c>
      <c r="EA38" s="10">
        <f t="shared" ca="1" si="806"/>
        <v>19500</v>
      </c>
      <c r="EB38" s="10">
        <f t="shared" ca="1" si="806"/>
        <v>21000</v>
      </c>
      <c r="EC38" s="10">
        <f t="shared" ca="1" si="806"/>
        <v>22375</v>
      </c>
      <c r="ED38" s="10">
        <f t="shared" ca="1" si="806"/>
        <v>23750</v>
      </c>
      <c r="EE38" s="10">
        <f t="shared" ca="1" si="806"/>
        <v>24500</v>
      </c>
      <c r="EF38" s="10">
        <f t="shared" ca="1" si="806"/>
        <v>25375</v>
      </c>
      <c r="EG38" s="10">
        <f t="shared" ca="1" si="806"/>
        <v>26750</v>
      </c>
      <c r="EH38" s="10">
        <f t="shared" ca="1" si="806"/>
        <v>28000</v>
      </c>
      <c r="EI38" s="10">
        <f t="shared" ca="1" si="806"/>
        <v>29375</v>
      </c>
      <c r="EJ38" s="10">
        <f t="shared" ca="1" si="806"/>
        <v>30500</v>
      </c>
      <c r="EK38" s="10">
        <f t="shared" ca="1" si="806"/>
        <v>31750</v>
      </c>
      <c r="EL38" s="10">
        <f t="shared" ca="1" si="806"/>
        <v>32875</v>
      </c>
      <c r="EM38" s="10">
        <f t="shared" ca="1" si="806"/>
        <v>34000</v>
      </c>
      <c r="EN38" s="10">
        <f t="shared" ca="1" si="806"/>
        <v>36250</v>
      </c>
      <c r="EO38" s="10">
        <f t="shared" ca="1" si="806"/>
        <v>36875</v>
      </c>
      <c r="EP38" s="10">
        <f t="shared" ref="EP38:GP38" ca="1" si="807">EP36-EP40</f>
        <v>39125</v>
      </c>
      <c r="EQ38" s="10">
        <f t="shared" ca="1" si="807"/>
        <v>40250</v>
      </c>
      <c r="ER38" s="10">
        <f t="shared" ca="1" si="807"/>
        <v>40500</v>
      </c>
      <c r="ES38" s="10">
        <f t="shared" ca="1" si="807"/>
        <v>41000</v>
      </c>
      <c r="ET38" s="10">
        <f t="shared" ca="1" si="807"/>
        <v>40125</v>
      </c>
      <c r="EU38" s="10">
        <f t="shared" ca="1" si="807"/>
        <v>38500</v>
      </c>
      <c r="EV38" s="10">
        <f t="shared" ca="1" si="807"/>
        <v>38000</v>
      </c>
      <c r="EW38" s="10">
        <f t="shared" ca="1" si="807"/>
        <v>36375</v>
      </c>
      <c r="EX38" s="10">
        <f t="shared" ca="1" si="807"/>
        <v>35125</v>
      </c>
      <c r="EY38" s="10">
        <f t="shared" ca="1" si="807"/>
        <v>33750</v>
      </c>
      <c r="EZ38" s="10">
        <f t="shared" ca="1" si="807"/>
        <v>32250</v>
      </c>
      <c r="FA38" s="10">
        <f t="shared" ca="1" si="807"/>
        <v>31125</v>
      </c>
      <c r="FB38" s="10">
        <f t="shared" ca="1" si="807"/>
        <v>29750</v>
      </c>
      <c r="FC38" s="10">
        <f t="shared" ca="1" si="807"/>
        <v>28875</v>
      </c>
      <c r="FD38" s="10">
        <f t="shared" ca="1" si="807"/>
        <v>28000</v>
      </c>
      <c r="FE38" s="10">
        <f t="shared" ca="1" si="807"/>
        <v>26375</v>
      </c>
      <c r="FF38" s="10">
        <f t="shared" ca="1" si="807"/>
        <v>24750</v>
      </c>
      <c r="FG38" s="10">
        <f t="shared" ca="1" si="807"/>
        <v>23125</v>
      </c>
      <c r="FH38" s="10">
        <f t="shared" ca="1" si="807"/>
        <v>21500</v>
      </c>
      <c r="FI38" s="10">
        <f t="shared" ca="1" si="807"/>
        <v>19875</v>
      </c>
      <c r="FJ38" s="10">
        <f t="shared" ca="1" si="807"/>
        <v>18250</v>
      </c>
      <c r="FK38" s="10">
        <f t="shared" ca="1" si="807"/>
        <v>16625</v>
      </c>
      <c r="FL38" s="10">
        <f t="shared" ca="1" si="807"/>
        <v>13875</v>
      </c>
      <c r="FM38" s="10">
        <f t="shared" ca="1" si="807"/>
        <v>12250</v>
      </c>
      <c r="FN38" s="10">
        <f t="shared" ca="1" si="807"/>
        <v>9500</v>
      </c>
      <c r="FO38" s="10">
        <f t="shared" ca="1" si="807"/>
        <v>6750</v>
      </c>
      <c r="FP38" s="10">
        <f t="shared" ca="1" si="807"/>
        <v>5125</v>
      </c>
      <c r="FQ38" s="10">
        <f t="shared" ca="1" si="807"/>
        <v>3500</v>
      </c>
      <c r="FR38" s="10">
        <f t="shared" ca="1" si="807"/>
        <v>3000</v>
      </c>
      <c r="FS38" s="10">
        <f t="shared" ca="1" si="807"/>
        <v>2500</v>
      </c>
      <c r="FT38" s="10">
        <f t="shared" ca="1" si="807"/>
        <v>2125</v>
      </c>
      <c r="FU38" s="10">
        <f t="shared" ca="1" si="807"/>
        <v>1750</v>
      </c>
      <c r="FV38" s="10">
        <f t="shared" ca="1" si="807"/>
        <v>1375</v>
      </c>
      <c r="FW38" s="10">
        <f t="shared" ca="1" si="807"/>
        <v>1000</v>
      </c>
      <c r="FX38" s="10">
        <f t="shared" ca="1" si="807"/>
        <v>750</v>
      </c>
      <c r="FY38" s="10">
        <f t="shared" ca="1" si="807"/>
        <v>500</v>
      </c>
      <c r="FZ38" s="10">
        <f t="shared" ca="1" si="807"/>
        <v>250</v>
      </c>
      <c r="GA38" s="10">
        <f t="shared" ca="1" si="807"/>
        <v>125</v>
      </c>
      <c r="GB38" s="10">
        <f t="shared" ca="1" si="807"/>
        <v>0</v>
      </c>
      <c r="GC38" s="10">
        <f t="shared" ca="1" si="807"/>
        <v>0</v>
      </c>
      <c r="GD38" s="10">
        <f t="shared" ca="1" si="807"/>
        <v>0</v>
      </c>
      <c r="GE38" s="10">
        <f t="shared" ca="1" si="807"/>
        <v>0</v>
      </c>
      <c r="GF38" s="10">
        <f t="shared" ca="1" si="807"/>
        <v>0</v>
      </c>
      <c r="GG38" s="10">
        <f t="shared" ca="1" si="807"/>
        <v>0</v>
      </c>
      <c r="GH38" s="10">
        <f t="shared" ca="1" si="807"/>
        <v>0</v>
      </c>
      <c r="GI38" s="10">
        <f t="shared" ca="1" si="807"/>
        <v>0</v>
      </c>
      <c r="GJ38" s="10">
        <f t="shared" ca="1" si="807"/>
        <v>0</v>
      </c>
      <c r="GK38" s="10">
        <f t="shared" ca="1" si="807"/>
        <v>0</v>
      </c>
      <c r="GL38" s="10">
        <f t="shared" ca="1" si="807"/>
        <v>0</v>
      </c>
      <c r="GM38" s="10">
        <f t="shared" ca="1" si="807"/>
        <v>0</v>
      </c>
      <c r="GN38" s="10">
        <f t="shared" ca="1" si="807"/>
        <v>0</v>
      </c>
      <c r="GO38" s="10">
        <f t="shared" ca="1" si="807"/>
        <v>0</v>
      </c>
      <c r="GP38" s="10">
        <f t="shared" ca="1" si="807"/>
        <v>0</v>
      </c>
      <c r="GQ38" s="10">
        <f t="shared" ref="GQ38:GZ38" ca="1" si="808">GQ36-GQ40</f>
        <v>0</v>
      </c>
      <c r="GR38" s="10">
        <f t="shared" ca="1" si="808"/>
        <v>0</v>
      </c>
      <c r="GS38" s="10">
        <f t="shared" ca="1" si="808"/>
        <v>0</v>
      </c>
      <c r="GT38" s="10">
        <f t="shared" ca="1" si="808"/>
        <v>0</v>
      </c>
      <c r="GU38" s="10">
        <f t="shared" ca="1" si="808"/>
        <v>0</v>
      </c>
      <c r="GV38" s="10">
        <f t="shared" ca="1" si="808"/>
        <v>0</v>
      </c>
      <c r="GW38" s="10">
        <f t="shared" ca="1" si="808"/>
        <v>0</v>
      </c>
      <c r="GX38" s="10">
        <f t="shared" ca="1" si="808"/>
        <v>0</v>
      </c>
      <c r="GY38" s="10">
        <f t="shared" ca="1" si="808"/>
        <v>0</v>
      </c>
      <c r="GZ38" s="10">
        <f t="shared" ca="1" si="808"/>
        <v>0</v>
      </c>
    </row>
    <row r="39" spans="1:208" x14ac:dyDescent="0.2">
      <c r="A39" s="5" t="s">
        <v>196</v>
      </c>
      <c r="B39" s="12">
        <v>0.75</v>
      </c>
      <c r="C39" s="10">
        <f t="array" aca="1" ref="C39" ca="1">SUM(IF($S$1:$GZ$1=C$1,$S39:$GZ39,0))</f>
        <v>4500</v>
      </c>
      <c r="D39" s="10">
        <f t="array" aca="1" ref="D39" ca="1">SUM(IF($S$1:$GZ$1=D$1,$S39:$GZ39,0))</f>
        <v>32625</v>
      </c>
      <c r="E39" s="10">
        <f t="array" aca="1" ref="E39" ca="1">SUM(IF($S$1:$GZ$1=E$1,$S39:$GZ39,0))</f>
        <v>188625</v>
      </c>
      <c r="F39" s="10">
        <f t="array" aca="1" ref="F39" ca="1">SUM(IF($S$1:$GZ$1=F$1,$S39:$GZ39,0))</f>
        <v>740625</v>
      </c>
      <c r="G39" s="10">
        <f t="array" aca="1" ref="G39" ca="1">SUM(IF($S$1:$GZ$1=G$1,$S39:$GZ39,0))</f>
        <v>1450125</v>
      </c>
      <c r="H39" s="10">
        <f t="array" aca="1" ref="H39" ca="1">SUM(IF($S$1:$GZ$1=H$1,$S39:$GZ39,0))</f>
        <v>1935375</v>
      </c>
      <c r="I39" s="10">
        <f t="array" aca="1" ref="I39" ca="1">SUM(IF($S$1:$GZ$1=I$1,$S39:$GZ39,0))</f>
        <v>1969500</v>
      </c>
      <c r="J39" s="10">
        <f t="array" aca="1" ref="J39" ca="1">SUM(IF($S$1:$GZ$1=J$1,$S39:$GZ39,0))</f>
        <v>1938000</v>
      </c>
      <c r="K39" s="10">
        <f t="array" aca="1" ref="K39" ca="1">SUM(IF($S$1:$GZ$1=K$1,$S39:$GZ39,0))</f>
        <v>1758000</v>
      </c>
      <c r="L39" s="10">
        <f t="array" aca="1" ref="L39" ca="1">SUM(IF($S$1:$GZ$1=L$1,$S39:$GZ39,0))</f>
        <v>1179750</v>
      </c>
      <c r="M39" s="10">
        <f t="array" aca="1" ref="M39" ca="1">SUM(IF($S$1:$GZ$1=M$1,$S39:$GZ39,0))</f>
        <v>460125</v>
      </c>
      <c r="N39" s="10">
        <f t="array" aca="1" ref="N39" ca="1">SUM(IF($S$1:$GZ$1=N$1,$S39:$GZ39,0))</f>
        <v>31125</v>
      </c>
      <c r="O39" s="10">
        <f t="array" aca="1" ref="O39" ca="1">SUM(IF($S$1:$GZ$1=O$1,$S39:$GZ39,0))</f>
        <v>0</v>
      </c>
      <c r="P39" s="10">
        <f t="array" aca="1" ref="P39" ca="1">SUM(IF($S$1:$GZ$1=P$1,$S39:$GZ39,0))</f>
        <v>0</v>
      </c>
      <c r="Q39" s="10">
        <f t="array" aca="1" ref="Q39" ca="1">SUM(IF($S$1:$GZ$1=Q$1,$S39:$GZ39,0))</f>
        <v>0</v>
      </c>
      <c r="R39" s="10">
        <f t="array" aca="1" ref="R39" ca="1">SUM(IF($S$1:$GZ$1=R$1,$S39:$GZ39,0))</f>
        <v>0</v>
      </c>
      <c r="S39" s="10">
        <f ca="1">S35*$B39</f>
        <v>0</v>
      </c>
      <c r="T39" s="10">
        <f t="shared" ref="T39:BZ39" ca="1" si="809">T35*$B39</f>
        <v>0</v>
      </c>
      <c r="U39" s="10">
        <f t="shared" ca="1" si="809"/>
        <v>0</v>
      </c>
      <c r="V39" s="10">
        <f t="shared" ca="1" si="809"/>
        <v>0</v>
      </c>
      <c r="W39" s="10">
        <f t="shared" ca="1" si="809"/>
        <v>0</v>
      </c>
      <c r="X39" s="10">
        <f t="shared" ca="1" si="809"/>
        <v>0</v>
      </c>
      <c r="Y39" s="10">
        <f t="shared" ca="1" si="809"/>
        <v>0</v>
      </c>
      <c r="Z39" s="10">
        <f t="shared" ca="1" si="809"/>
        <v>0</v>
      </c>
      <c r="AA39" s="10">
        <f t="shared" ca="1" si="809"/>
        <v>1125</v>
      </c>
      <c r="AB39" s="10">
        <f t="shared" ca="1" si="809"/>
        <v>1125</v>
      </c>
      <c r="AC39" s="10">
        <f t="shared" ca="1" si="809"/>
        <v>1125</v>
      </c>
      <c r="AD39" s="10">
        <f t="shared" ca="1" si="809"/>
        <v>1125</v>
      </c>
      <c r="AE39" s="10">
        <f t="shared" ca="1" si="809"/>
        <v>1500</v>
      </c>
      <c r="AF39" s="10">
        <f t="shared" ca="1" si="809"/>
        <v>1500</v>
      </c>
      <c r="AG39" s="10">
        <f t="shared" ca="1" si="809"/>
        <v>1500</v>
      </c>
      <c r="AH39" s="10">
        <f t="shared" ca="1" si="809"/>
        <v>1875</v>
      </c>
      <c r="AI39" s="10">
        <f t="shared" ca="1" si="809"/>
        <v>1875</v>
      </c>
      <c r="AJ39" s="10">
        <f t="shared" ca="1" si="809"/>
        <v>1875</v>
      </c>
      <c r="AK39" s="10">
        <f t="shared" ca="1" si="809"/>
        <v>2625</v>
      </c>
      <c r="AL39" s="10">
        <f t="shared" ca="1" si="809"/>
        <v>2625</v>
      </c>
      <c r="AM39" s="10">
        <f t="shared" ca="1" si="809"/>
        <v>3375</v>
      </c>
      <c r="AN39" s="10">
        <f t="shared" ca="1" si="809"/>
        <v>4125</v>
      </c>
      <c r="AO39" s="10">
        <f t="shared" ca="1" si="809"/>
        <v>4500</v>
      </c>
      <c r="AP39" s="10">
        <f t="shared" ca="1" si="809"/>
        <v>5250</v>
      </c>
      <c r="AQ39" s="10">
        <f t="shared" ca="1" si="809"/>
        <v>6375</v>
      </c>
      <c r="AR39" s="10">
        <f t="shared" ca="1" si="809"/>
        <v>7125</v>
      </c>
      <c r="AS39" s="10">
        <f t="shared" ca="1" si="809"/>
        <v>8625</v>
      </c>
      <c r="AT39" s="10">
        <f t="shared" ca="1" si="809"/>
        <v>9750</v>
      </c>
      <c r="AU39" s="10">
        <f t="shared" ca="1" si="809"/>
        <v>11250</v>
      </c>
      <c r="AV39" s="10">
        <f t="shared" ca="1" si="809"/>
        <v>12750</v>
      </c>
      <c r="AW39" s="10">
        <f t="shared" ca="1" si="809"/>
        <v>14250</v>
      </c>
      <c r="AX39" s="10">
        <f t="shared" ca="1" si="809"/>
        <v>17250</v>
      </c>
      <c r="AY39" s="10">
        <f t="shared" ca="1" si="809"/>
        <v>18750</v>
      </c>
      <c r="AZ39" s="10">
        <f t="shared" ca="1" si="809"/>
        <v>23625</v>
      </c>
      <c r="BA39" s="10">
        <f t="shared" ca="1" si="809"/>
        <v>27750</v>
      </c>
      <c r="BB39" s="10">
        <f t="shared" ca="1" si="809"/>
        <v>31125</v>
      </c>
      <c r="BC39" s="10">
        <f t="shared" ca="1" si="809"/>
        <v>35250</v>
      </c>
      <c r="BD39" s="10">
        <f t="shared" ca="1" si="809"/>
        <v>41625</v>
      </c>
      <c r="BE39" s="10">
        <f t="shared" ca="1" si="809"/>
        <v>44250</v>
      </c>
      <c r="BF39" s="10">
        <f t="shared" ca="1" si="809"/>
        <v>50250</v>
      </c>
      <c r="BG39" s="10">
        <f t="shared" ca="1" si="809"/>
        <v>55125</v>
      </c>
      <c r="BH39" s="10">
        <f t="shared" ca="1" si="809"/>
        <v>60375</v>
      </c>
      <c r="BI39" s="10">
        <f t="shared" ca="1" si="809"/>
        <v>65625</v>
      </c>
      <c r="BJ39" s="10">
        <f t="shared" ca="1" si="809"/>
        <v>69750</v>
      </c>
      <c r="BK39" s="10">
        <f t="shared" ca="1" si="809"/>
        <v>74625</v>
      </c>
      <c r="BL39" s="10">
        <f t="shared" ca="1" si="809"/>
        <v>77625</v>
      </c>
      <c r="BM39" s="10">
        <f t="shared" ca="1" si="809"/>
        <v>80625</v>
      </c>
      <c r="BN39" s="10">
        <f t="shared" ca="1" si="809"/>
        <v>85500</v>
      </c>
      <c r="BO39" s="10">
        <f t="shared" ca="1" si="809"/>
        <v>90375</v>
      </c>
      <c r="BP39" s="10">
        <f t="shared" ca="1" si="809"/>
        <v>95250</v>
      </c>
      <c r="BQ39" s="10">
        <f t="shared" ca="1" si="809"/>
        <v>100125</v>
      </c>
      <c r="BR39" s="10">
        <f t="shared" ca="1" si="809"/>
        <v>105000</v>
      </c>
      <c r="BS39" s="10">
        <f t="shared" ca="1" si="809"/>
        <v>109875</v>
      </c>
      <c r="BT39" s="10">
        <f t="shared" ca="1" si="809"/>
        <v>114750</v>
      </c>
      <c r="BU39" s="10">
        <f t="shared" ca="1" si="809"/>
        <v>123000</v>
      </c>
      <c r="BV39" s="10">
        <f t="shared" ca="1" si="809"/>
        <v>127875</v>
      </c>
      <c r="BW39" s="10">
        <f t="shared" ca="1" si="809"/>
        <v>136125</v>
      </c>
      <c r="BX39" s="10">
        <f t="shared" ca="1" si="809"/>
        <v>144375</v>
      </c>
      <c r="BY39" s="10">
        <f t="shared" ca="1" si="809"/>
        <v>149250</v>
      </c>
      <c r="BZ39" s="10">
        <f t="shared" ca="1" si="809"/>
        <v>154125</v>
      </c>
      <c r="CA39" s="10">
        <f t="shared" ref="CA39:CI39" ca="1" si="810">CA35*$B39</f>
        <v>155625</v>
      </c>
      <c r="CB39" s="10">
        <f t="shared" ca="1" si="810"/>
        <v>157125</v>
      </c>
      <c r="CC39" s="10">
        <f t="shared" ca="1" si="810"/>
        <v>158250</v>
      </c>
      <c r="CD39" s="10">
        <f t="shared" ca="1" si="810"/>
        <v>159375</v>
      </c>
      <c r="CE39" s="10">
        <f t="shared" ca="1" si="810"/>
        <v>160500</v>
      </c>
      <c r="CF39" s="10">
        <f t="shared" ca="1" si="810"/>
        <v>161625</v>
      </c>
      <c r="CG39" s="10">
        <f t="shared" ca="1" si="810"/>
        <v>162375</v>
      </c>
      <c r="CH39" s="10">
        <f t="shared" ca="1" si="810"/>
        <v>163125</v>
      </c>
      <c r="CI39" s="10">
        <f t="shared" ca="1" si="810"/>
        <v>163875</v>
      </c>
      <c r="CJ39" s="10">
        <f t="shared" ref="CJ39:EO39" ca="1" si="811">CJ35*$B39</f>
        <v>164250</v>
      </c>
      <c r="CK39" s="10">
        <f t="shared" ca="1" si="811"/>
        <v>164625</v>
      </c>
      <c r="CL39" s="10">
        <f t="shared" ca="1" si="811"/>
        <v>164625</v>
      </c>
      <c r="CM39" s="10">
        <f t="shared" ca="1" si="811"/>
        <v>164625</v>
      </c>
      <c r="CN39" s="10">
        <f t="shared" ca="1" si="811"/>
        <v>164625</v>
      </c>
      <c r="CO39" s="10">
        <f t="shared" ca="1" si="811"/>
        <v>164625</v>
      </c>
      <c r="CP39" s="10">
        <f t="shared" ca="1" si="811"/>
        <v>164625</v>
      </c>
      <c r="CQ39" s="10">
        <f t="shared" ca="1" si="811"/>
        <v>164625</v>
      </c>
      <c r="CR39" s="10">
        <f t="shared" ca="1" si="811"/>
        <v>164625</v>
      </c>
      <c r="CS39" s="10">
        <f t="shared" ca="1" si="811"/>
        <v>164625</v>
      </c>
      <c r="CT39" s="10">
        <f t="shared" ca="1" si="811"/>
        <v>163500</v>
      </c>
      <c r="CU39" s="10">
        <f t="shared" ca="1" si="811"/>
        <v>163500</v>
      </c>
      <c r="CV39" s="10">
        <f t="shared" ca="1" si="811"/>
        <v>163500</v>
      </c>
      <c r="CW39" s="10">
        <f t="shared" ca="1" si="811"/>
        <v>163500</v>
      </c>
      <c r="CX39" s="10">
        <f t="shared" ca="1" si="811"/>
        <v>163125</v>
      </c>
      <c r="CY39" s="10">
        <f t="shared" ca="1" si="811"/>
        <v>163125</v>
      </c>
      <c r="CZ39" s="10">
        <f t="shared" ca="1" si="811"/>
        <v>163125</v>
      </c>
      <c r="DA39" s="10">
        <f t="shared" ca="1" si="811"/>
        <v>162750</v>
      </c>
      <c r="DB39" s="10">
        <f t="shared" ca="1" si="811"/>
        <v>162750</v>
      </c>
      <c r="DC39" s="10">
        <f t="shared" ca="1" si="811"/>
        <v>162750</v>
      </c>
      <c r="DD39" s="10">
        <f t="shared" ca="1" si="811"/>
        <v>162000</v>
      </c>
      <c r="DE39" s="10">
        <f t="shared" ca="1" si="811"/>
        <v>162000</v>
      </c>
      <c r="DF39" s="10">
        <f t="shared" ca="1" si="811"/>
        <v>161250</v>
      </c>
      <c r="DG39" s="10">
        <f t="shared" ca="1" si="811"/>
        <v>160500</v>
      </c>
      <c r="DH39" s="10">
        <f t="shared" ca="1" si="811"/>
        <v>160125</v>
      </c>
      <c r="DI39" s="10">
        <f t="shared" ca="1" si="811"/>
        <v>159375</v>
      </c>
      <c r="DJ39" s="10">
        <f t="shared" ca="1" si="811"/>
        <v>158250</v>
      </c>
      <c r="DK39" s="10">
        <f t="shared" ca="1" si="811"/>
        <v>157500</v>
      </c>
      <c r="DL39" s="10">
        <f t="shared" ca="1" si="811"/>
        <v>156000</v>
      </c>
      <c r="DM39" s="10">
        <f t="shared" ca="1" si="811"/>
        <v>154875</v>
      </c>
      <c r="DN39" s="10">
        <f t="shared" ca="1" si="811"/>
        <v>153375</v>
      </c>
      <c r="DO39" s="10">
        <f t="shared" ca="1" si="811"/>
        <v>151875</v>
      </c>
      <c r="DP39" s="10">
        <f t="shared" ca="1" si="811"/>
        <v>150375</v>
      </c>
      <c r="DQ39" s="10">
        <f t="shared" ca="1" si="811"/>
        <v>147375</v>
      </c>
      <c r="DR39" s="10">
        <f t="shared" ca="1" si="811"/>
        <v>145875</v>
      </c>
      <c r="DS39" s="10">
        <f t="shared" ca="1" si="811"/>
        <v>141000</v>
      </c>
      <c r="DT39" s="10">
        <f t="shared" ca="1" si="811"/>
        <v>136875</v>
      </c>
      <c r="DU39" s="10">
        <f t="shared" ca="1" si="811"/>
        <v>133500</v>
      </c>
      <c r="DV39" s="10">
        <f t="shared" ca="1" si="811"/>
        <v>129375</v>
      </c>
      <c r="DW39" s="10">
        <f t="shared" ca="1" si="811"/>
        <v>123000</v>
      </c>
      <c r="DX39" s="10">
        <f t="shared" ca="1" si="811"/>
        <v>120375</v>
      </c>
      <c r="DY39" s="10">
        <f t="shared" ca="1" si="811"/>
        <v>114375</v>
      </c>
      <c r="DZ39" s="10">
        <f t="shared" ca="1" si="811"/>
        <v>109500</v>
      </c>
      <c r="EA39" s="10">
        <f t="shared" ca="1" si="811"/>
        <v>104250</v>
      </c>
      <c r="EB39" s="10">
        <f t="shared" ca="1" si="811"/>
        <v>99000</v>
      </c>
      <c r="EC39" s="10">
        <f t="shared" ca="1" si="811"/>
        <v>94875</v>
      </c>
      <c r="ED39" s="10">
        <f t="shared" ca="1" si="811"/>
        <v>90000</v>
      </c>
      <c r="EE39" s="10">
        <f t="shared" ca="1" si="811"/>
        <v>87000</v>
      </c>
      <c r="EF39" s="10">
        <f t="shared" ca="1" si="811"/>
        <v>84000</v>
      </c>
      <c r="EG39" s="10">
        <f t="shared" ca="1" si="811"/>
        <v>79125</v>
      </c>
      <c r="EH39" s="10">
        <f t="shared" ca="1" si="811"/>
        <v>74250</v>
      </c>
      <c r="EI39" s="10">
        <f t="shared" ca="1" si="811"/>
        <v>69375</v>
      </c>
      <c r="EJ39" s="10">
        <f t="shared" ca="1" si="811"/>
        <v>64500</v>
      </c>
      <c r="EK39" s="10">
        <f t="shared" ca="1" si="811"/>
        <v>59625</v>
      </c>
      <c r="EL39" s="10">
        <f t="shared" ca="1" si="811"/>
        <v>54750</v>
      </c>
      <c r="EM39" s="10">
        <f t="shared" ca="1" si="811"/>
        <v>49875</v>
      </c>
      <c r="EN39" s="10">
        <f t="shared" ca="1" si="811"/>
        <v>41625</v>
      </c>
      <c r="EO39" s="10">
        <f t="shared" ca="1" si="811"/>
        <v>36750</v>
      </c>
      <c r="EP39" s="10">
        <f t="shared" ref="EP39:GP39" ca="1" si="812">EP35*$B39</f>
        <v>28500</v>
      </c>
      <c r="EQ39" s="10">
        <f t="shared" ca="1" si="812"/>
        <v>20250</v>
      </c>
      <c r="ER39" s="10">
        <f t="shared" ca="1" si="812"/>
        <v>15375</v>
      </c>
      <c r="ES39" s="10">
        <f t="shared" ca="1" si="812"/>
        <v>10500</v>
      </c>
      <c r="ET39" s="10">
        <f t="shared" ca="1" si="812"/>
        <v>9000</v>
      </c>
      <c r="EU39" s="10">
        <f t="shared" ca="1" si="812"/>
        <v>7500</v>
      </c>
      <c r="EV39" s="10">
        <f t="shared" ca="1" si="812"/>
        <v>6375</v>
      </c>
      <c r="EW39" s="10">
        <f t="shared" ca="1" si="812"/>
        <v>5250</v>
      </c>
      <c r="EX39" s="10">
        <f t="shared" ca="1" si="812"/>
        <v>4125</v>
      </c>
      <c r="EY39" s="10">
        <f t="shared" ca="1" si="812"/>
        <v>3000</v>
      </c>
      <c r="EZ39" s="10">
        <f t="shared" ca="1" si="812"/>
        <v>2250</v>
      </c>
      <c r="FA39" s="10">
        <f t="shared" ca="1" si="812"/>
        <v>1500</v>
      </c>
      <c r="FB39" s="10">
        <f t="shared" ca="1" si="812"/>
        <v>750</v>
      </c>
      <c r="FC39" s="10">
        <f t="shared" ca="1" si="812"/>
        <v>375</v>
      </c>
      <c r="FD39" s="10">
        <f t="shared" ca="1" si="812"/>
        <v>0</v>
      </c>
      <c r="FE39" s="10">
        <f t="shared" ca="1" si="812"/>
        <v>0</v>
      </c>
      <c r="FF39" s="10">
        <f t="shared" ca="1" si="812"/>
        <v>0</v>
      </c>
      <c r="FG39" s="10">
        <f t="shared" ca="1" si="812"/>
        <v>0</v>
      </c>
      <c r="FH39" s="10">
        <f t="shared" ca="1" si="812"/>
        <v>0</v>
      </c>
      <c r="FI39" s="10">
        <f t="shared" ca="1" si="812"/>
        <v>0</v>
      </c>
      <c r="FJ39" s="10">
        <f t="shared" ca="1" si="812"/>
        <v>0</v>
      </c>
      <c r="FK39" s="10">
        <f t="shared" ca="1" si="812"/>
        <v>0</v>
      </c>
      <c r="FL39" s="10">
        <f t="shared" ca="1" si="812"/>
        <v>0</v>
      </c>
      <c r="FM39" s="10">
        <f t="shared" ca="1" si="812"/>
        <v>0</v>
      </c>
      <c r="FN39" s="10">
        <f t="shared" ca="1" si="812"/>
        <v>0</v>
      </c>
      <c r="FO39" s="10">
        <f t="shared" ca="1" si="812"/>
        <v>0</v>
      </c>
      <c r="FP39" s="10">
        <f t="shared" ca="1" si="812"/>
        <v>0</v>
      </c>
      <c r="FQ39" s="10">
        <f t="shared" ca="1" si="812"/>
        <v>0</v>
      </c>
      <c r="FR39" s="10">
        <f t="shared" ca="1" si="812"/>
        <v>0</v>
      </c>
      <c r="FS39" s="10">
        <f t="shared" ca="1" si="812"/>
        <v>0</v>
      </c>
      <c r="FT39" s="10">
        <f t="shared" ca="1" si="812"/>
        <v>0</v>
      </c>
      <c r="FU39" s="10">
        <f t="shared" ca="1" si="812"/>
        <v>0</v>
      </c>
      <c r="FV39" s="10">
        <f t="shared" ca="1" si="812"/>
        <v>0</v>
      </c>
      <c r="FW39" s="10">
        <f t="shared" ca="1" si="812"/>
        <v>0</v>
      </c>
      <c r="FX39" s="10">
        <f t="shared" ca="1" si="812"/>
        <v>0</v>
      </c>
      <c r="FY39" s="10">
        <f t="shared" ca="1" si="812"/>
        <v>0</v>
      </c>
      <c r="FZ39" s="10">
        <f t="shared" ca="1" si="812"/>
        <v>0</v>
      </c>
      <c r="GA39" s="10">
        <f t="shared" ca="1" si="812"/>
        <v>0</v>
      </c>
      <c r="GB39" s="10">
        <f t="shared" ca="1" si="812"/>
        <v>0</v>
      </c>
      <c r="GC39" s="10">
        <f t="shared" ca="1" si="812"/>
        <v>0</v>
      </c>
      <c r="GD39" s="10">
        <f t="shared" ca="1" si="812"/>
        <v>0</v>
      </c>
      <c r="GE39" s="10">
        <f t="shared" ca="1" si="812"/>
        <v>0</v>
      </c>
      <c r="GF39" s="10">
        <f t="shared" ca="1" si="812"/>
        <v>0</v>
      </c>
      <c r="GG39" s="10">
        <f t="shared" ca="1" si="812"/>
        <v>0</v>
      </c>
      <c r="GH39" s="10">
        <f t="shared" ca="1" si="812"/>
        <v>0</v>
      </c>
      <c r="GI39" s="10">
        <f t="shared" ca="1" si="812"/>
        <v>0</v>
      </c>
      <c r="GJ39" s="10">
        <f t="shared" ca="1" si="812"/>
        <v>0</v>
      </c>
      <c r="GK39" s="10">
        <f t="shared" ca="1" si="812"/>
        <v>0</v>
      </c>
      <c r="GL39" s="10">
        <f t="shared" ca="1" si="812"/>
        <v>0</v>
      </c>
      <c r="GM39" s="10">
        <f t="shared" ca="1" si="812"/>
        <v>0</v>
      </c>
      <c r="GN39" s="10">
        <f t="shared" ca="1" si="812"/>
        <v>0</v>
      </c>
      <c r="GO39" s="10">
        <f t="shared" ca="1" si="812"/>
        <v>0</v>
      </c>
      <c r="GP39" s="10">
        <f t="shared" ca="1" si="812"/>
        <v>0</v>
      </c>
      <c r="GQ39" s="10">
        <f t="shared" ref="GQ39:GZ39" ca="1" si="813">GQ35*$B39</f>
        <v>0</v>
      </c>
      <c r="GR39" s="10">
        <f t="shared" ca="1" si="813"/>
        <v>0</v>
      </c>
      <c r="GS39" s="10">
        <f t="shared" ca="1" si="813"/>
        <v>0</v>
      </c>
      <c r="GT39" s="10">
        <f t="shared" ca="1" si="813"/>
        <v>0</v>
      </c>
      <c r="GU39" s="10">
        <f t="shared" ca="1" si="813"/>
        <v>0</v>
      </c>
      <c r="GV39" s="10">
        <f t="shared" ca="1" si="813"/>
        <v>0</v>
      </c>
      <c r="GW39" s="10">
        <f t="shared" ca="1" si="813"/>
        <v>0</v>
      </c>
      <c r="GX39" s="10">
        <f t="shared" ca="1" si="813"/>
        <v>0</v>
      </c>
      <c r="GY39" s="10">
        <f t="shared" ca="1" si="813"/>
        <v>0</v>
      </c>
      <c r="GZ39" s="10">
        <f t="shared" ca="1" si="813"/>
        <v>0</v>
      </c>
    </row>
    <row r="40" spans="1:208" x14ac:dyDescent="0.2">
      <c r="A40" s="5" t="s">
        <v>197</v>
      </c>
      <c r="B40" s="12">
        <v>0.75</v>
      </c>
      <c r="C40" s="10">
        <f t="array" aca="1" ref="C40" ca="1">SUM(IF($S$1:$GZ$1=C$1,$S40:$GZ40,0))</f>
        <v>0</v>
      </c>
      <c r="D40" s="10">
        <f t="array" aca="1" ref="D40" ca="1">SUM(IF($S$1:$GZ$1=D$1,$S40:$GZ40,0))</f>
        <v>0</v>
      </c>
      <c r="E40" s="10">
        <f t="array" aca="1" ref="E40" ca="1">SUM(IF($S$1:$GZ$1=E$1,$S40:$GZ40,0))</f>
        <v>0</v>
      </c>
      <c r="F40" s="10">
        <f t="array" aca="1" ref="F40" ca="1">SUM(IF($S$1:$GZ$1=F$1,$S40:$GZ40,0))</f>
        <v>0</v>
      </c>
      <c r="G40" s="10">
        <f t="array" aca="1" ref="G40" ca="1">SUM(IF($S$1:$GZ$1=G$1,$S40:$GZ40,0))</f>
        <v>0</v>
      </c>
      <c r="H40" s="10">
        <f t="array" aca="1" ref="H40" ca="1">SUM(IF($S$1:$GZ$1=H$1,$S40:$GZ40,0))</f>
        <v>0</v>
      </c>
      <c r="I40" s="10">
        <f t="array" aca="1" ref="I40" ca="1">SUM(IF($S$1:$GZ$1=I$1,$S40:$GZ40,0))</f>
        <v>6000</v>
      </c>
      <c r="J40" s="10">
        <f t="array" aca="1" ref="J40" ca="1">SUM(IF($S$1:$GZ$1=J$1,$S40:$GZ40,0))</f>
        <v>37500</v>
      </c>
      <c r="K40" s="10">
        <f t="array" aca="1" ref="K40" ca="1">SUM(IF($S$1:$GZ$1=K$1,$S40:$GZ40,0))</f>
        <v>211500</v>
      </c>
      <c r="L40" s="10">
        <f t="array" aca="1" ref="L40" ca="1">SUM(IF($S$1:$GZ$1=L$1,$S40:$GZ40,0))</f>
        <v>758250</v>
      </c>
      <c r="M40" s="10">
        <f t="array" aca="1" ref="M40" ca="1">SUM(IF($S$1:$GZ$1=M$1,$S40:$GZ40,0))</f>
        <v>1297875</v>
      </c>
      <c r="N40" s="10">
        <f t="array" aca="1" ref="N40" ca="1">SUM(IF($S$1:$GZ$1=N$1,$S40:$GZ40,0))</f>
        <v>1148625</v>
      </c>
      <c r="O40" s="10">
        <f t="array" aca="1" ref="O40" ca="1">SUM(IF($S$1:$GZ$1=O$1,$S40:$GZ40,0))</f>
        <v>460125</v>
      </c>
      <c r="P40" s="10">
        <f t="array" aca="1" ref="P40" ca="1">SUM(IF($S$1:$GZ$1=P$1,$S40:$GZ40,0))</f>
        <v>31125</v>
      </c>
      <c r="Q40" s="10">
        <f t="array" aca="1" ref="Q40" ca="1">SUM(IF($S$1:$GZ$1=Q$1,$S40:$GZ40,0))</f>
        <v>0</v>
      </c>
      <c r="R40" s="10">
        <f t="array" aca="1" ref="R40" ca="1">SUM(IF($S$1:$GZ$1=R$1,$S40:$GZ40,0))</f>
        <v>0</v>
      </c>
      <c r="S40" s="10">
        <f ca="1">S36*$B40</f>
        <v>0</v>
      </c>
      <c r="T40" s="10">
        <f t="shared" ref="T40:BZ40" ca="1" si="814">T36*$B40</f>
        <v>0</v>
      </c>
      <c r="U40" s="10">
        <f t="shared" ca="1" si="814"/>
        <v>0</v>
      </c>
      <c r="V40" s="10">
        <f t="shared" ca="1" si="814"/>
        <v>0</v>
      </c>
      <c r="W40" s="10">
        <f t="shared" ca="1" si="814"/>
        <v>0</v>
      </c>
      <c r="X40" s="10">
        <f t="shared" ca="1" si="814"/>
        <v>0</v>
      </c>
      <c r="Y40" s="10">
        <f t="shared" ca="1" si="814"/>
        <v>0</v>
      </c>
      <c r="Z40" s="10">
        <f t="shared" ca="1" si="814"/>
        <v>0</v>
      </c>
      <c r="AA40" s="10">
        <f t="shared" ca="1" si="814"/>
        <v>0</v>
      </c>
      <c r="AB40" s="10">
        <f t="shared" ca="1" si="814"/>
        <v>0</v>
      </c>
      <c r="AC40" s="10">
        <f t="shared" ca="1" si="814"/>
        <v>0</v>
      </c>
      <c r="AD40" s="10">
        <f t="shared" ca="1" si="814"/>
        <v>0</v>
      </c>
      <c r="AE40" s="10">
        <f t="shared" ca="1" si="814"/>
        <v>0</v>
      </c>
      <c r="AF40" s="10">
        <f t="shared" ca="1" si="814"/>
        <v>0</v>
      </c>
      <c r="AG40" s="10">
        <f t="shared" ca="1" si="814"/>
        <v>0</v>
      </c>
      <c r="AH40" s="10">
        <f t="shared" ca="1" si="814"/>
        <v>0</v>
      </c>
      <c r="AI40" s="10">
        <f t="shared" ca="1" si="814"/>
        <v>0</v>
      </c>
      <c r="AJ40" s="10">
        <f t="shared" ca="1" si="814"/>
        <v>0</v>
      </c>
      <c r="AK40" s="10">
        <f t="shared" ca="1" si="814"/>
        <v>0</v>
      </c>
      <c r="AL40" s="10">
        <f t="shared" ca="1" si="814"/>
        <v>0</v>
      </c>
      <c r="AM40" s="10">
        <f t="shared" ca="1" si="814"/>
        <v>0</v>
      </c>
      <c r="AN40" s="10">
        <f t="shared" ca="1" si="814"/>
        <v>0</v>
      </c>
      <c r="AO40" s="10">
        <f t="shared" ca="1" si="814"/>
        <v>0</v>
      </c>
      <c r="AP40" s="10">
        <f t="shared" ca="1" si="814"/>
        <v>0</v>
      </c>
      <c r="AQ40" s="10">
        <f t="shared" ca="1" si="814"/>
        <v>0</v>
      </c>
      <c r="AR40" s="10">
        <f t="shared" ca="1" si="814"/>
        <v>0</v>
      </c>
      <c r="AS40" s="10">
        <f t="shared" ca="1" si="814"/>
        <v>0</v>
      </c>
      <c r="AT40" s="10">
        <f t="shared" ca="1" si="814"/>
        <v>0</v>
      </c>
      <c r="AU40" s="10">
        <f t="shared" ca="1" si="814"/>
        <v>0</v>
      </c>
      <c r="AV40" s="10">
        <f t="shared" ca="1" si="814"/>
        <v>0</v>
      </c>
      <c r="AW40" s="10">
        <f t="shared" ca="1" si="814"/>
        <v>0</v>
      </c>
      <c r="AX40" s="10">
        <f t="shared" ca="1" si="814"/>
        <v>0</v>
      </c>
      <c r="AY40" s="10">
        <f t="shared" ca="1" si="814"/>
        <v>0</v>
      </c>
      <c r="AZ40" s="10">
        <f t="shared" ca="1" si="814"/>
        <v>0</v>
      </c>
      <c r="BA40" s="10">
        <f t="shared" ca="1" si="814"/>
        <v>0</v>
      </c>
      <c r="BB40" s="10">
        <f t="shared" ca="1" si="814"/>
        <v>0</v>
      </c>
      <c r="BC40" s="10">
        <f t="shared" ca="1" si="814"/>
        <v>0</v>
      </c>
      <c r="BD40" s="10">
        <f t="shared" ca="1" si="814"/>
        <v>0</v>
      </c>
      <c r="BE40" s="10">
        <f t="shared" ca="1" si="814"/>
        <v>0</v>
      </c>
      <c r="BF40" s="10">
        <f t="shared" ca="1" si="814"/>
        <v>0</v>
      </c>
      <c r="BG40" s="10">
        <f t="shared" ca="1" si="814"/>
        <v>0</v>
      </c>
      <c r="BH40" s="10">
        <f t="shared" ca="1" si="814"/>
        <v>0</v>
      </c>
      <c r="BI40" s="10">
        <f t="shared" ca="1" si="814"/>
        <v>0</v>
      </c>
      <c r="BJ40" s="10">
        <f t="shared" ca="1" si="814"/>
        <v>0</v>
      </c>
      <c r="BK40" s="10">
        <f t="shared" ca="1" si="814"/>
        <v>0</v>
      </c>
      <c r="BL40" s="10">
        <f t="shared" ca="1" si="814"/>
        <v>0</v>
      </c>
      <c r="BM40" s="10">
        <f t="shared" ca="1" si="814"/>
        <v>0</v>
      </c>
      <c r="BN40" s="10">
        <f t="shared" ca="1" si="814"/>
        <v>0</v>
      </c>
      <c r="BO40" s="10">
        <f t="shared" ca="1" si="814"/>
        <v>0</v>
      </c>
      <c r="BP40" s="10">
        <f t="shared" ca="1" si="814"/>
        <v>0</v>
      </c>
      <c r="BQ40" s="10">
        <f t="shared" ca="1" si="814"/>
        <v>0</v>
      </c>
      <c r="BR40" s="10">
        <f t="shared" ca="1" si="814"/>
        <v>0</v>
      </c>
      <c r="BS40" s="10">
        <f t="shared" ca="1" si="814"/>
        <v>0</v>
      </c>
      <c r="BT40" s="10">
        <f t="shared" ca="1" si="814"/>
        <v>0</v>
      </c>
      <c r="BU40" s="10">
        <f t="shared" ca="1" si="814"/>
        <v>0</v>
      </c>
      <c r="BV40" s="10">
        <f t="shared" ca="1" si="814"/>
        <v>0</v>
      </c>
      <c r="BW40" s="10">
        <f t="shared" ca="1" si="814"/>
        <v>0</v>
      </c>
      <c r="BX40" s="10">
        <f t="shared" ca="1" si="814"/>
        <v>0</v>
      </c>
      <c r="BY40" s="10">
        <f t="shared" ca="1" si="814"/>
        <v>0</v>
      </c>
      <c r="BZ40" s="10">
        <f t="shared" ca="1" si="814"/>
        <v>0</v>
      </c>
      <c r="CA40" s="10">
        <f t="shared" ref="CA40:CI40" ca="1" si="815">CA36*$B40</f>
        <v>0</v>
      </c>
      <c r="CB40" s="10">
        <f t="shared" ca="1" si="815"/>
        <v>0</v>
      </c>
      <c r="CC40" s="10">
        <f t="shared" ca="1" si="815"/>
        <v>0</v>
      </c>
      <c r="CD40" s="10">
        <f t="shared" ca="1" si="815"/>
        <v>0</v>
      </c>
      <c r="CE40" s="10">
        <f t="shared" ca="1" si="815"/>
        <v>0</v>
      </c>
      <c r="CF40" s="10">
        <f t="shared" ca="1" si="815"/>
        <v>0</v>
      </c>
      <c r="CG40" s="10">
        <f t="shared" ca="1" si="815"/>
        <v>0</v>
      </c>
      <c r="CH40" s="10">
        <f t="shared" ca="1" si="815"/>
        <v>0</v>
      </c>
      <c r="CI40" s="10">
        <f t="shared" ca="1" si="815"/>
        <v>0</v>
      </c>
      <c r="CJ40" s="10">
        <f t="shared" ref="CJ40:EO40" ca="1" si="816">CJ36*$B40</f>
        <v>0</v>
      </c>
      <c r="CK40" s="10">
        <f t="shared" ca="1" si="816"/>
        <v>0</v>
      </c>
      <c r="CL40" s="10">
        <f t="shared" ca="1" si="816"/>
        <v>0</v>
      </c>
      <c r="CM40" s="10">
        <f t="shared" ca="1" si="816"/>
        <v>0</v>
      </c>
      <c r="CN40" s="10">
        <f t="shared" ca="1" si="816"/>
        <v>0</v>
      </c>
      <c r="CO40" s="10">
        <f t="shared" ca="1" si="816"/>
        <v>0</v>
      </c>
      <c r="CP40" s="10">
        <f t="shared" ca="1" si="816"/>
        <v>0</v>
      </c>
      <c r="CQ40" s="10">
        <f t="shared" ca="1" si="816"/>
        <v>0</v>
      </c>
      <c r="CR40" s="10">
        <f t="shared" ca="1" si="816"/>
        <v>0</v>
      </c>
      <c r="CS40" s="10">
        <f t="shared" ca="1" si="816"/>
        <v>0</v>
      </c>
      <c r="CT40" s="10">
        <f t="shared" ca="1" si="816"/>
        <v>1125</v>
      </c>
      <c r="CU40" s="10">
        <f t="shared" ca="1" si="816"/>
        <v>1125</v>
      </c>
      <c r="CV40" s="10">
        <f t="shared" ca="1" si="816"/>
        <v>1125</v>
      </c>
      <c r="CW40" s="10">
        <f t="shared" ca="1" si="816"/>
        <v>1125</v>
      </c>
      <c r="CX40" s="10">
        <f t="shared" ca="1" si="816"/>
        <v>1500</v>
      </c>
      <c r="CY40" s="10">
        <f t="shared" ca="1" si="816"/>
        <v>1500</v>
      </c>
      <c r="CZ40" s="10">
        <f t="shared" ca="1" si="816"/>
        <v>1500</v>
      </c>
      <c r="DA40" s="10">
        <f t="shared" ca="1" si="816"/>
        <v>1875</v>
      </c>
      <c r="DB40" s="10">
        <f t="shared" ca="1" si="816"/>
        <v>1875</v>
      </c>
      <c r="DC40" s="10">
        <f t="shared" ca="1" si="816"/>
        <v>1875</v>
      </c>
      <c r="DD40" s="10">
        <f t="shared" ca="1" si="816"/>
        <v>2625</v>
      </c>
      <c r="DE40" s="10">
        <f t="shared" ca="1" si="816"/>
        <v>2625</v>
      </c>
      <c r="DF40" s="10">
        <f t="shared" ca="1" si="816"/>
        <v>3375</v>
      </c>
      <c r="DG40" s="10">
        <f t="shared" ca="1" si="816"/>
        <v>4125</v>
      </c>
      <c r="DH40" s="10">
        <f t="shared" ca="1" si="816"/>
        <v>4500</v>
      </c>
      <c r="DI40" s="10">
        <f t="shared" ca="1" si="816"/>
        <v>5250</v>
      </c>
      <c r="DJ40" s="10">
        <f t="shared" ca="1" si="816"/>
        <v>6375</v>
      </c>
      <c r="DK40" s="10">
        <f t="shared" ca="1" si="816"/>
        <v>7125</v>
      </c>
      <c r="DL40" s="10">
        <f t="shared" ca="1" si="816"/>
        <v>8625</v>
      </c>
      <c r="DM40" s="10">
        <f t="shared" ca="1" si="816"/>
        <v>9750</v>
      </c>
      <c r="DN40" s="10">
        <f t="shared" ca="1" si="816"/>
        <v>11250</v>
      </c>
      <c r="DO40" s="10">
        <f t="shared" ca="1" si="816"/>
        <v>12750</v>
      </c>
      <c r="DP40" s="10">
        <f t="shared" ca="1" si="816"/>
        <v>14250</v>
      </c>
      <c r="DQ40" s="10">
        <f t="shared" ca="1" si="816"/>
        <v>17250</v>
      </c>
      <c r="DR40" s="10">
        <f t="shared" ca="1" si="816"/>
        <v>17625</v>
      </c>
      <c r="DS40" s="10">
        <f t="shared" ca="1" si="816"/>
        <v>22500</v>
      </c>
      <c r="DT40" s="10">
        <f t="shared" ca="1" si="816"/>
        <v>26625</v>
      </c>
      <c r="DU40" s="10">
        <f t="shared" ca="1" si="816"/>
        <v>30000</v>
      </c>
      <c r="DV40" s="10">
        <f t="shared" ca="1" si="816"/>
        <v>33750</v>
      </c>
      <c r="DW40" s="10">
        <f t="shared" ca="1" si="816"/>
        <v>40125</v>
      </c>
      <c r="DX40" s="10">
        <f t="shared" ca="1" si="816"/>
        <v>42750</v>
      </c>
      <c r="DY40" s="10">
        <f t="shared" ca="1" si="816"/>
        <v>48375</v>
      </c>
      <c r="DZ40" s="10">
        <f t="shared" ca="1" si="816"/>
        <v>53250</v>
      </c>
      <c r="EA40" s="10">
        <f t="shared" ca="1" si="816"/>
        <v>58500</v>
      </c>
      <c r="EB40" s="10">
        <f t="shared" ca="1" si="816"/>
        <v>63000</v>
      </c>
      <c r="EC40" s="10">
        <f t="shared" ca="1" si="816"/>
        <v>67125</v>
      </c>
      <c r="ED40" s="10">
        <f t="shared" ca="1" si="816"/>
        <v>71250</v>
      </c>
      <c r="EE40" s="10">
        <f t="shared" ca="1" si="816"/>
        <v>73500</v>
      </c>
      <c r="EF40" s="10">
        <f t="shared" ca="1" si="816"/>
        <v>76125</v>
      </c>
      <c r="EG40" s="10">
        <f t="shared" ca="1" si="816"/>
        <v>80250</v>
      </c>
      <c r="EH40" s="10">
        <f t="shared" ca="1" si="816"/>
        <v>84000</v>
      </c>
      <c r="EI40" s="10">
        <f t="shared" ca="1" si="816"/>
        <v>88125</v>
      </c>
      <c r="EJ40" s="10">
        <f t="shared" ca="1" si="816"/>
        <v>91500</v>
      </c>
      <c r="EK40" s="10">
        <f t="shared" ca="1" si="816"/>
        <v>95250</v>
      </c>
      <c r="EL40" s="10">
        <f t="shared" ca="1" si="816"/>
        <v>98625</v>
      </c>
      <c r="EM40" s="10">
        <f t="shared" ca="1" si="816"/>
        <v>102000</v>
      </c>
      <c r="EN40" s="10">
        <f t="shared" ca="1" si="816"/>
        <v>108750</v>
      </c>
      <c r="EO40" s="10">
        <f t="shared" ca="1" si="816"/>
        <v>110625</v>
      </c>
      <c r="EP40" s="10">
        <f t="shared" ref="EP40:GP40" ca="1" si="817">EP36*$B40</f>
        <v>117375</v>
      </c>
      <c r="EQ40" s="10">
        <f t="shared" ca="1" si="817"/>
        <v>120750</v>
      </c>
      <c r="ER40" s="10">
        <f t="shared" ca="1" si="817"/>
        <v>121500</v>
      </c>
      <c r="ES40" s="10">
        <f t="shared" ca="1" si="817"/>
        <v>123000</v>
      </c>
      <c r="ET40" s="10">
        <f t="shared" ca="1" si="817"/>
        <v>120375</v>
      </c>
      <c r="EU40" s="10">
        <f t="shared" ca="1" si="817"/>
        <v>115500</v>
      </c>
      <c r="EV40" s="10">
        <f t="shared" ca="1" si="817"/>
        <v>114000</v>
      </c>
      <c r="EW40" s="10">
        <f t="shared" ca="1" si="817"/>
        <v>109125</v>
      </c>
      <c r="EX40" s="10">
        <f t="shared" ca="1" si="817"/>
        <v>105375</v>
      </c>
      <c r="EY40" s="10">
        <f t="shared" ca="1" si="817"/>
        <v>101250</v>
      </c>
      <c r="EZ40" s="10">
        <f t="shared" ca="1" si="817"/>
        <v>96750</v>
      </c>
      <c r="FA40" s="10">
        <f t="shared" ca="1" si="817"/>
        <v>93375</v>
      </c>
      <c r="FB40" s="10">
        <f t="shared" ca="1" si="817"/>
        <v>89250</v>
      </c>
      <c r="FC40" s="10">
        <f t="shared" ca="1" si="817"/>
        <v>86625</v>
      </c>
      <c r="FD40" s="10">
        <f t="shared" ca="1" si="817"/>
        <v>84000</v>
      </c>
      <c r="FE40" s="10">
        <f t="shared" ca="1" si="817"/>
        <v>79125</v>
      </c>
      <c r="FF40" s="10">
        <f t="shared" ca="1" si="817"/>
        <v>74250</v>
      </c>
      <c r="FG40" s="10">
        <f t="shared" ca="1" si="817"/>
        <v>69375</v>
      </c>
      <c r="FH40" s="10">
        <f t="shared" ca="1" si="817"/>
        <v>64500</v>
      </c>
      <c r="FI40" s="10">
        <f t="shared" ca="1" si="817"/>
        <v>59625</v>
      </c>
      <c r="FJ40" s="10">
        <f t="shared" ca="1" si="817"/>
        <v>54750</v>
      </c>
      <c r="FK40" s="10">
        <f t="shared" ca="1" si="817"/>
        <v>49875</v>
      </c>
      <c r="FL40" s="10">
        <f t="shared" ca="1" si="817"/>
        <v>41625</v>
      </c>
      <c r="FM40" s="10">
        <f t="shared" ca="1" si="817"/>
        <v>36750</v>
      </c>
      <c r="FN40" s="10">
        <f t="shared" ca="1" si="817"/>
        <v>28500</v>
      </c>
      <c r="FO40" s="10">
        <f t="shared" ca="1" si="817"/>
        <v>20250</v>
      </c>
      <c r="FP40" s="10">
        <f t="shared" ca="1" si="817"/>
        <v>15375</v>
      </c>
      <c r="FQ40" s="10">
        <f t="shared" ca="1" si="817"/>
        <v>10500</v>
      </c>
      <c r="FR40" s="10">
        <f t="shared" ca="1" si="817"/>
        <v>9000</v>
      </c>
      <c r="FS40" s="10">
        <f t="shared" ca="1" si="817"/>
        <v>7500</v>
      </c>
      <c r="FT40" s="10">
        <f t="shared" ca="1" si="817"/>
        <v>6375</v>
      </c>
      <c r="FU40" s="10">
        <f t="shared" ca="1" si="817"/>
        <v>5250</v>
      </c>
      <c r="FV40" s="10">
        <f t="shared" ca="1" si="817"/>
        <v>4125</v>
      </c>
      <c r="FW40" s="10">
        <f t="shared" ca="1" si="817"/>
        <v>3000</v>
      </c>
      <c r="FX40" s="10">
        <f t="shared" ca="1" si="817"/>
        <v>2250</v>
      </c>
      <c r="FY40" s="10">
        <f t="shared" ca="1" si="817"/>
        <v>1500</v>
      </c>
      <c r="FZ40" s="10">
        <f t="shared" ca="1" si="817"/>
        <v>750</v>
      </c>
      <c r="GA40" s="10">
        <f t="shared" ca="1" si="817"/>
        <v>375</v>
      </c>
      <c r="GB40" s="10">
        <f t="shared" ca="1" si="817"/>
        <v>0</v>
      </c>
      <c r="GC40" s="10">
        <f t="shared" ca="1" si="817"/>
        <v>0</v>
      </c>
      <c r="GD40" s="10">
        <f t="shared" ca="1" si="817"/>
        <v>0</v>
      </c>
      <c r="GE40" s="10">
        <f t="shared" ca="1" si="817"/>
        <v>0</v>
      </c>
      <c r="GF40" s="10">
        <f t="shared" ca="1" si="817"/>
        <v>0</v>
      </c>
      <c r="GG40" s="10">
        <f t="shared" ca="1" si="817"/>
        <v>0</v>
      </c>
      <c r="GH40" s="10">
        <f t="shared" ca="1" si="817"/>
        <v>0</v>
      </c>
      <c r="GI40" s="10">
        <f t="shared" ca="1" si="817"/>
        <v>0</v>
      </c>
      <c r="GJ40" s="10">
        <f t="shared" ca="1" si="817"/>
        <v>0</v>
      </c>
      <c r="GK40" s="10">
        <f t="shared" ca="1" si="817"/>
        <v>0</v>
      </c>
      <c r="GL40" s="10">
        <f t="shared" ca="1" si="817"/>
        <v>0</v>
      </c>
      <c r="GM40" s="10">
        <f t="shared" ca="1" si="817"/>
        <v>0</v>
      </c>
      <c r="GN40" s="10">
        <f t="shared" ca="1" si="817"/>
        <v>0</v>
      </c>
      <c r="GO40" s="10">
        <f t="shared" ca="1" si="817"/>
        <v>0</v>
      </c>
      <c r="GP40" s="10">
        <f t="shared" ca="1" si="817"/>
        <v>0</v>
      </c>
      <c r="GQ40" s="10">
        <f t="shared" ref="GQ40:GZ40" ca="1" si="818">GQ36*$B40</f>
        <v>0</v>
      </c>
      <c r="GR40" s="10">
        <f t="shared" ca="1" si="818"/>
        <v>0</v>
      </c>
      <c r="GS40" s="10">
        <f t="shared" ca="1" si="818"/>
        <v>0</v>
      </c>
      <c r="GT40" s="10">
        <f t="shared" ca="1" si="818"/>
        <v>0</v>
      </c>
      <c r="GU40" s="10">
        <f t="shared" ca="1" si="818"/>
        <v>0</v>
      </c>
      <c r="GV40" s="10">
        <f t="shared" ca="1" si="818"/>
        <v>0</v>
      </c>
      <c r="GW40" s="10">
        <f t="shared" ca="1" si="818"/>
        <v>0</v>
      </c>
      <c r="GX40" s="10">
        <f t="shared" ca="1" si="818"/>
        <v>0</v>
      </c>
      <c r="GY40" s="10">
        <f t="shared" ca="1" si="818"/>
        <v>0</v>
      </c>
      <c r="GZ40" s="10">
        <f t="shared" ca="1" si="818"/>
        <v>0</v>
      </c>
    </row>
    <row r="41" spans="1:208" x14ac:dyDescent="0.2">
      <c r="A41" s="5" t="s">
        <v>38</v>
      </c>
      <c r="B41" s="12">
        <v>0.5</v>
      </c>
      <c r="C41" s="10">
        <f t="array" aca="1" ref="C41" ca="1">SUM(IF($S$1:$GZ$1=C$1,$S41:$GZ41,0))</f>
        <v>2250</v>
      </c>
      <c r="D41" s="10">
        <f t="array" aca="1" ref="D41" ca="1">SUM(IF($S$1:$GZ$1=D$1,$S41:$GZ41,0))</f>
        <v>16312.5</v>
      </c>
      <c r="E41" s="10">
        <f t="array" aca="1" ref="E41" ca="1">SUM(IF($S$1:$GZ$1=E$1,$S41:$GZ41,0))</f>
        <v>94312.5</v>
      </c>
      <c r="F41" s="10">
        <f t="array" aca="1" ref="F41" ca="1">SUM(IF($S$1:$GZ$1=F$1,$S41:$GZ41,0))</f>
        <v>370312.5</v>
      </c>
      <c r="G41" s="10">
        <f t="array" aca="1" ref="G41" ca="1">SUM(IF($S$1:$GZ$1=G$1,$S41:$GZ41,0))</f>
        <v>725062.5</v>
      </c>
      <c r="H41" s="10">
        <f t="array" aca="1" ref="H41" ca="1">SUM(IF($S$1:$GZ$1=H$1,$S41:$GZ41,0))</f>
        <v>967687.5</v>
      </c>
      <c r="I41" s="10">
        <f t="array" aca="1" ref="I41" ca="1">SUM(IF($S$1:$GZ$1=I$1,$S41:$GZ41,0))</f>
        <v>984750</v>
      </c>
      <c r="J41" s="10">
        <f t="array" aca="1" ref="J41" ca="1">SUM(IF($S$1:$GZ$1=J$1,$S41:$GZ41,0))</f>
        <v>969000</v>
      </c>
      <c r="K41" s="10">
        <f t="array" aca="1" ref="K41" ca="1">SUM(IF($S$1:$GZ$1=K$1,$S41:$GZ41,0))</f>
        <v>879000</v>
      </c>
      <c r="L41" s="10">
        <f t="array" aca="1" ref="L41" ca="1">SUM(IF($S$1:$GZ$1=L$1,$S41:$GZ41,0))</f>
        <v>589875</v>
      </c>
      <c r="M41" s="10">
        <f t="array" aca="1" ref="M41" ca="1">SUM(IF($S$1:$GZ$1=M$1,$S41:$GZ41,0))</f>
        <v>230062.5</v>
      </c>
      <c r="N41" s="10">
        <f t="array" aca="1" ref="N41" ca="1">SUM(IF($S$1:$GZ$1=N$1,$S41:$GZ41,0))</f>
        <v>15562.5</v>
      </c>
      <c r="O41" s="10">
        <f t="array" aca="1" ref="O41" ca="1">SUM(IF($S$1:$GZ$1=O$1,$S41:$GZ41,0))</f>
        <v>0</v>
      </c>
      <c r="P41" s="10">
        <f t="array" aca="1" ref="P41" ca="1">SUM(IF($S$1:$GZ$1=P$1,$S41:$GZ41,0))</f>
        <v>0</v>
      </c>
      <c r="Q41" s="10">
        <f t="array" aca="1" ref="Q41" ca="1">SUM(IF($S$1:$GZ$1=Q$1,$S41:$GZ41,0))</f>
        <v>0</v>
      </c>
      <c r="R41" s="10">
        <f t="array" aca="1" ref="R41" ca="1">SUM(IF($S$1:$GZ$1=R$1,$S41:$GZ41,0))</f>
        <v>0</v>
      </c>
      <c r="S41" s="10">
        <f ca="1">S39*$B41</f>
        <v>0</v>
      </c>
      <c r="T41" s="10">
        <f t="shared" ref="T41:BZ41" ca="1" si="819">T39*$B41</f>
        <v>0</v>
      </c>
      <c r="U41" s="10">
        <f t="shared" ca="1" si="819"/>
        <v>0</v>
      </c>
      <c r="V41" s="10">
        <f t="shared" ca="1" si="819"/>
        <v>0</v>
      </c>
      <c r="W41" s="10">
        <f t="shared" ca="1" si="819"/>
        <v>0</v>
      </c>
      <c r="X41" s="10">
        <f t="shared" ca="1" si="819"/>
        <v>0</v>
      </c>
      <c r="Y41" s="10">
        <f t="shared" ca="1" si="819"/>
        <v>0</v>
      </c>
      <c r="Z41" s="10">
        <f t="shared" ca="1" si="819"/>
        <v>0</v>
      </c>
      <c r="AA41" s="10">
        <f t="shared" ca="1" si="819"/>
        <v>562.5</v>
      </c>
      <c r="AB41" s="10">
        <f t="shared" ca="1" si="819"/>
        <v>562.5</v>
      </c>
      <c r="AC41" s="10">
        <f t="shared" ca="1" si="819"/>
        <v>562.5</v>
      </c>
      <c r="AD41" s="10">
        <f t="shared" ca="1" si="819"/>
        <v>562.5</v>
      </c>
      <c r="AE41" s="10">
        <f t="shared" ca="1" si="819"/>
        <v>750</v>
      </c>
      <c r="AF41" s="10">
        <f t="shared" ca="1" si="819"/>
        <v>750</v>
      </c>
      <c r="AG41" s="10">
        <f t="shared" ca="1" si="819"/>
        <v>750</v>
      </c>
      <c r="AH41" s="10">
        <f t="shared" ca="1" si="819"/>
        <v>937.5</v>
      </c>
      <c r="AI41" s="10">
        <f t="shared" ca="1" si="819"/>
        <v>937.5</v>
      </c>
      <c r="AJ41" s="10">
        <f t="shared" ca="1" si="819"/>
        <v>937.5</v>
      </c>
      <c r="AK41" s="10">
        <f t="shared" ca="1" si="819"/>
        <v>1312.5</v>
      </c>
      <c r="AL41" s="10">
        <f t="shared" ca="1" si="819"/>
        <v>1312.5</v>
      </c>
      <c r="AM41" s="10">
        <f t="shared" ca="1" si="819"/>
        <v>1687.5</v>
      </c>
      <c r="AN41" s="10">
        <f t="shared" ca="1" si="819"/>
        <v>2062.5</v>
      </c>
      <c r="AO41" s="10">
        <f t="shared" ca="1" si="819"/>
        <v>2250</v>
      </c>
      <c r="AP41" s="10">
        <f t="shared" ca="1" si="819"/>
        <v>2625</v>
      </c>
      <c r="AQ41" s="10">
        <f t="shared" ca="1" si="819"/>
        <v>3187.5</v>
      </c>
      <c r="AR41" s="10">
        <f t="shared" ca="1" si="819"/>
        <v>3562.5</v>
      </c>
      <c r="AS41" s="10">
        <f t="shared" ca="1" si="819"/>
        <v>4312.5</v>
      </c>
      <c r="AT41" s="10">
        <f t="shared" ca="1" si="819"/>
        <v>4875</v>
      </c>
      <c r="AU41" s="10">
        <f t="shared" ca="1" si="819"/>
        <v>5625</v>
      </c>
      <c r="AV41" s="10">
        <f t="shared" ca="1" si="819"/>
        <v>6375</v>
      </c>
      <c r="AW41" s="10">
        <f t="shared" ca="1" si="819"/>
        <v>7125</v>
      </c>
      <c r="AX41" s="10">
        <f t="shared" ca="1" si="819"/>
        <v>8625</v>
      </c>
      <c r="AY41" s="10">
        <f t="shared" ca="1" si="819"/>
        <v>9375</v>
      </c>
      <c r="AZ41" s="10">
        <f t="shared" ca="1" si="819"/>
        <v>11812.5</v>
      </c>
      <c r="BA41" s="10">
        <f t="shared" ca="1" si="819"/>
        <v>13875</v>
      </c>
      <c r="BB41" s="10">
        <f t="shared" ca="1" si="819"/>
        <v>15562.5</v>
      </c>
      <c r="BC41" s="10">
        <f t="shared" ca="1" si="819"/>
        <v>17625</v>
      </c>
      <c r="BD41" s="10">
        <f t="shared" ca="1" si="819"/>
        <v>20812.5</v>
      </c>
      <c r="BE41" s="10">
        <f t="shared" ca="1" si="819"/>
        <v>22125</v>
      </c>
      <c r="BF41" s="10">
        <f t="shared" ca="1" si="819"/>
        <v>25125</v>
      </c>
      <c r="BG41" s="10">
        <f t="shared" ca="1" si="819"/>
        <v>27562.5</v>
      </c>
      <c r="BH41" s="10">
        <f t="shared" ca="1" si="819"/>
        <v>30187.5</v>
      </c>
      <c r="BI41" s="10">
        <f t="shared" ca="1" si="819"/>
        <v>32812.5</v>
      </c>
      <c r="BJ41" s="10">
        <f t="shared" ca="1" si="819"/>
        <v>34875</v>
      </c>
      <c r="BK41" s="10">
        <f t="shared" ca="1" si="819"/>
        <v>37312.5</v>
      </c>
      <c r="BL41" s="10">
        <f t="shared" ca="1" si="819"/>
        <v>38812.5</v>
      </c>
      <c r="BM41" s="10">
        <f t="shared" ca="1" si="819"/>
        <v>40312.5</v>
      </c>
      <c r="BN41" s="10">
        <f t="shared" ca="1" si="819"/>
        <v>42750</v>
      </c>
      <c r="BO41" s="10">
        <f t="shared" ca="1" si="819"/>
        <v>45187.5</v>
      </c>
      <c r="BP41" s="10">
        <f t="shared" ca="1" si="819"/>
        <v>47625</v>
      </c>
      <c r="BQ41" s="10">
        <f t="shared" ca="1" si="819"/>
        <v>50062.5</v>
      </c>
      <c r="BR41" s="10">
        <f t="shared" ca="1" si="819"/>
        <v>52500</v>
      </c>
      <c r="BS41" s="10">
        <f t="shared" ca="1" si="819"/>
        <v>54937.5</v>
      </c>
      <c r="BT41" s="10">
        <f t="shared" ca="1" si="819"/>
        <v>57375</v>
      </c>
      <c r="BU41" s="10">
        <f t="shared" ca="1" si="819"/>
        <v>61500</v>
      </c>
      <c r="BV41" s="10">
        <f t="shared" ca="1" si="819"/>
        <v>63937.5</v>
      </c>
      <c r="BW41" s="10">
        <f t="shared" ca="1" si="819"/>
        <v>68062.5</v>
      </c>
      <c r="BX41" s="10">
        <f t="shared" ca="1" si="819"/>
        <v>72187.5</v>
      </c>
      <c r="BY41" s="10">
        <f t="shared" ca="1" si="819"/>
        <v>74625</v>
      </c>
      <c r="BZ41" s="10">
        <f t="shared" ca="1" si="819"/>
        <v>77062.5</v>
      </c>
      <c r="CA41" s="10">
        <f t="shared" ref="CA41:CI41" ca="1" si="820">CA39*$B41</f>
        <v>77812.5</v>
      </c>
      <c r="CB41" s="10">
        <f t="shared" ca="1" si="820"/>
        <v>78562.5</v>
      </c>
      <c r="CC41" s="10">
        <f t="shared" ca="1" si="820"/>
        <v>79125</v>
      </c>
      <c r="CD41" s="10">
        <f t="shared" ca="1" si="820"/>
        <v>79687.5</v>
      </c>
      <c r="CE41" s="10">
        <f t="shared" ca="1" si="820"/>
        <v>80250</v>
      </c>
      <c r="CF41" s="10">
        <f t="shared" ca="1" si="820"/>
        <v>80812.5</v>
      </c>
      <c r="CG41" s="10">
        <f t="shared" ca="1" si="820"/>
        <v>81187.5</v>
      </c>
      <c r="CH41" s="10">
        <f t="shared" ca="1" si="820"/>
        <v>81562.5</v>
      </c>
      <c r="CI41" s="10">
        <f t="shared" ca="1" si="820"/>
        <v>81937.5</v>
      </c>
      <c r="CJ41" s="10">
        <f t="shared" ref="CJ41:EO41" ca="1" si="821">CJ39*$B41</f>
        <v>82125</v>
      </c>
      <c r="CK41" s="10">
        <f t="shared" ca="1" si="821"/>
        <v>82312.5</v>
      </c>
      <c r="CL41" s="10">
        <f t="shared" ca="1" si="821"/>
        <v>82312.5</v>
      </c>
      <c r="CM41" s="10">
        <f t="shared" ca="1" si="821"/>
        <v>82312.5</v>
      </c>
      <c r="CN41" s="10">
        <f t="shared" ca="1" si="821"/>
        <v>82312.5</v>
      </c>
      <c r="CO41" s="10">
        <f t="shared" ca="1" si="821"/>
        <v>82312.5</v>
      </c>
      <c r="CP41" s="10">
        <f t="shared" ca="1" si="821"/>
        <v>82312.5</v>
      </c>
      <c r="CQ41" s="10">
        <f t="shared" ca="1" si="821"/>
        <v>82312.5</v>
      </c>
      <c r="CR41" s="10">
        <f t="shared" ca="1" si="821"/>
        <v>82312.5</v>
      </c>
      <c r="CS41" s="10">
        <f t="shared" ca="1" si="821"/>
        <v>82312.5</v>
      </c>
      <c r="CT41" s="10">
        <f t="shared" ca="1" si="821"/>
        <v>81750</v>
      </c>
      <c r="CU41" s="10">
        <f t="shared" ca="1" si="821"/>
        <v>81750</v>
      </c>
      <c r="CV41" s="10">
        <f t="shared" ca="1" si="821"/>
        <v>81750</v>
      </c>
      <c r="CW41" s="10">
        <f t="shared" ca="1" si="821"/>
        <v>81750</v>
      </c>
      <c r="CX41" s="10">
        <f t="shared" ca="1" si="821"/>
        <v>81562.5</v>
      </c>
      <c r="CY41" s="10">
        <f t="shared" ca="1" si="821"/>
        <v>81562.5</v>
      </c>
      <c r="CZ41" s="10">
        <f t="shared" ca="1" si="821"/>
        <v>81562.5</v>
      </c>
      <c r="DA41" s="10">
        <f t="shared" ca="1" si="821"/>
        <v>81375</v>
      </c>
      <c r="DB41" s="10">
        <f t="shared" ca="1" si="821"/>
        <v>81375</v>
      </c>
      <c r="DC41" s="10">
        <f t="shared" ca="1" si="821"/>
        <v>81375</v>
      </c>
      <c r="DD41" s="10">
        <f t="shared" ca="1" si="821"/>
        <v>81000</v>
      </c>
      <c r="DE41" s="10">
        <f t="shared" ca="1" si="821"/>
        <v>81000</v>
      </c>
      <c r="DF41" s="10">
        <f t="shared" ca="1" si="821"/>
        <v>80625</v>
      </c>
      <c r="DG41" s="10">
        <f t="shared" ca="1" si="821"/>
        <v>80250</v>
      </c>
      <c r="DH41" s="10">
        <f t="shared" ca="1" si="821"/>
        <v>80062.5</v>
      </c>
      <c r="DI41" s="10">
        <f t="shared" ca="1" si="821"/>
        <v>79687.5</v>
      </c>
      <c r="DJ41" s="10">
        <f t="shared" ca="1" si="821"/>
        <v>79125</v>
      </c>
      <c r="DK41" s="10">
        <f t="shared" ca="1" si="821"/>
        <v>78750</v>
      </c>
      <c r="DL41" s="10">
        <f t="shared" ca="1" si="821"/>
        <v>78000</v>
      </c>
      <c r="DM41" s="10">
        <f t="shared" ca="1" si="821"/>
        <v>77437.5</v>
      </c>
      <c r="DN41" s="10">
        <f t="shared" ca="1" si="821"/>
        <v>76687.5</v>
      </c>
      <c r="DO41" s="10">
        <f t="shared" ca="1" si="821"/>
        <v>75937.5</v>
      </c>
      <c r="DP41" s="10">
        <f t="shared" ca="1" si="821"/>
        <v>75187.5</v>
      </c>
      <c r="DQ41" s="10">
        <f t="shared" ca="1" si="821"/>
        <v>73687.5</v>
      </c>
      <c r="DR41" s="10">
        <f t="shared" ca="1" si="821"/>
        <v>72937.5</v>
      </c>
      <c r="DS41" s="10">
        <f t="shared" ca="1" si="821"/>
        <v>70500</v>
      </c>
      <c r="DT41" s="10">
        <f t="shared" ca="1" si="821"/>
        <v>68437.5</v>
      </c>
      <c r="DU41" s="10">
        <f t="shared" ca="1" si="821"/>
        <v>66750</v>
      </c>
      <c r="DV41" s="10">
        <f t="shared" ca="1" si="821"/>
        <v>64687.5</v>
      </c>
      <c r="DW41" s="10">
        <f t="shared" ca="1" si="821"/>
        <v>61500</v>
      </c>
      <c r="DX41" s="10">
        <f t="shared" ca="1" si="821"/>
        <v>60187.5</v>
      </c>
      <c r="DY41" s="10">
        <f t="shared" ca="1" si="821"/>
        <v>57187.5</v>
      </c>
      <c r="DZ41" s="10">
        <f t="shared" ca="1" si="821"/>
        <v>54750</v>
      </c>
      <c r="EA41" s="10">
        <f t="shared" ca="1" si="821"/>
        <v>52125</v>
      </c>
      <c r="EB41" s="10">
        <f t="shared" ca="1" si="821"/>
        <v>49500</v>
      </c>
      <c r="EC41" s="10">
        <f t="shared" ca="1" si="821"/>
        <v>47437.5</v>
      </c>
      <c r="ED41" s="10">
        <f t="shared" ca="1" si="821"/>
        <v>45000</v>
      </c>
      <c r="EE41" s="10">
        <f t="shared" ca="1" si="821"/>
        <v>43500</v>
      </c>
      <c r="EF41" s="10">
        <f t="shared" ca="1" si="821"/>
        <v>42000</v>
      </c>
      <c r="EG41" s="10">
        <f t="shared" ca="1" si="821"/>
        <v>39562.5</v>
      </c>
      <c r="EH41" s="10">
        <f t="shared" ca="1" si="821"/>
        <v>37125</v>
      </c>
      <c r="EI41" s="10">
        <f t="shared" ca="1" si="821"/>
        <v>34687.5</v>
      </c>
      <c r="EJ41" s="10">
        <f t="shared" ca="1" si="821"/>
        <v>32250</v>
      </c>
      <c r="EK41" s="10">
        <f t="shared" ca="1" si="821"/>
        <v>29812.5</v>
      </c>
      <c r="EL41" s="10">
        <f t="shared" ca="1" si="821"/>
        <v>27375</v>
      </c>
      <c r="EM41" s="10">
        <f t="shared" ca="1" si="821"/>
        <v>24937.5</v>
      </c>
      <c r="EN41" s="10">
        <f t="shared" ca="1" si="821"/>
        <v>20812.5</v>
      </c>
      <c r="EO41" s="10">
        <f t="shared" ca="1" si="821"/>
        <v>18375</v>
      </c>
      <c r="EP41" s="10">
        <f t="shared" ref="EP41:GP41" ca="1" si="822">EP39*$B41</f>
        <v>14250</v>
      </c>
      <c r="EQ41" s="10">
        <f t="shared" ca="1" si="822"/>
        <v>10125</v>
      </c>
      <c r="ER41" s="10">
        <f t="shared" ca="1" si="822"/>
        <v>7687.5</v>
      </c>
      <c r="ES41" s="10">
        <f t="shared" ca="1" si="822"/>
        <v>5250</v>
      </c>
      <c r="ET41" s="10">
        <f t="shared" ca="1" si="822"/>
        <v>4500</v>
      </c>
      <c r="EU41" s="10">
        <f t="shared" ca="1" si="822"/>
        <v>3750</v>
      </c>
      <c r="EV41" s="10">
        <f t="shared" ca="1" si="822"/>
        <v>3187.5</v>
      </c>
      <c r="EW41" s="10">
        <f t="shared" ca="1" si="822"/>
        <v>2625</v>
      </c>
      <c r="EX41" s="10">
        <f t="shared" ca="1" si="822"/>
        <v>2062.5</v>
      </c>
      <c r="EY41" s="10">
        <f t="shared" ca="1" si="822"/>
        <v>1500</v>
      </c>
      <c r="EZ41" s="10">
        <f t="shared" ca="1" si="822"/>
        <v>1125</v>
      </c>
      <c r="FA41" s="10">
        <f t="shared" ca="1" si="822"/>
        <v>750</v>
      </c>
      <c r="FB41" s="10">
        <f t="shared" ca="1" si="822"/>
        <v>375</v>
      </c>
      <c r="FC41" s="10">
        <f t="shared" ca="1" si="822"/>
        <v>187.5</v>
      </c>
      <c r="FD41" s="10">
        <f t="shared" ca="1" si="822"/>
        <v>0</v>
      </c>
      <c r="FE41" s="10">
        <f t="shared" ca="1" si="822"/>
        <v>0</v>
      </c>
      <c r="FF41" s="10">
        <f t="shared" ca="1" si="822"/>
        <v>0</v>
      </c>
      <c r="FG41" s="10">
        <f t="shared" ca="1" si="822"/>
        <v>0</v>
      </c>
      <c r="FH41" s="10">
        <f t="shared" ca="1" si="822"/>
        <v>0</v>
      </c>
      <c r="FI41" s="10">
        <f t="shared" ca="1" si="822"/>
        <v>0</v>
      </c>
      <c r="FJ41" s="10">
        <f t="shared" ca="1" si="822"/>
        <v>0</v>
      </c>
      <c r="FK41" s="10">
        <f t="shared" ca="1" si="822"/>
        <v>0</v>
      </c>
      <c r="FL41" s="10">
        <f t="shared" ca="1" si="822"/>
        <v>0</v>
      </c>
      <c r="FM41" s="10">
        <f t="shared" ca="1" si="822"/>
        <v>0</v>
      </c>
      <c r="FN41" s="10">
        <f t="shared" ca="1" si="822"/>
        <v>0</v>
      </c>
      <c r="FO41" s="10">
        <f t="shared" ca="1" si="822"/>
        <v>0</v>
      </c>
      <c r="FP41" s="10">
        <f t="shared" ca="1" si="822"/>
        <v>0</v>
      </c>
      <c r="FQ41" s="10">
        <f t="shared" ca="1" si="822"/>
        <v>0</v>
      </c>
      <c r="FR41" s="10">
        <f t="shared" ca="1" si="822"/>
        <v>0</v>
      </c>
      <c r="FS41" s="10">
        <f t="shared" ca="1" si="822"/>
        <v>0</v>
      </c>
      <c r="FT41" s="10">
        <f t="shared" ca="1" si="822"/>
        <v>0</v>
      </c>
      <c r="FU41" s="10">
        <f t="shared" ca="1" si="822"/>
        <v>0</v>
      </c>
      <c r="FV41" s="10">
        <f t="shared" ca="1" si="822"/>
        <v>0</v>
      </c>
      <c r="FW41" s="10">
        <f t="shared" ca="1" si="822"/>
        <v>0</v>
      </c>
      <c r="FX41" s="10">
        <f t="shared" ca="1" si="822"/>
        <v>0</v>
      </c>
      <c r="FY41" s="10">
        <f t="shared" ca="1" si="822"/>
        <v>0</v>
      </c>
      <c r="FZ41" s="10">
        <f t="shared" ca="1" si="822"/>
        <v>0</v>
      </c>
      <c r="GA41" s="10">
        <f t="shared" ca="1" si="822"/>
        <v>0</v>
      </c>
      <c r="GB41" s="10">
        <f t="shared" ca="1" si="822"/>
        <v>0</v>
      </c>
      <c r="GC41" s="10">
        <f t="shared" ca="1" si="822"/>
        <v>0</v>
      </c>
      <c r="GD41" s="10">
        <f t="shared" ca="1" si="822"/>
        <v>0</v>
      </c>
      <c r="GE41" s="10">
        <f t="shared" ca="1" si="822"/>
        <v>0</v>
      </c>
      <c r="GF41" s="10">
        <f t="shared" ca="1" si="822"/>
        <v>0</v>
      </c>
      <c r="GG41" s="10">
        <f t="shared" ca="1" si="822"/>
        <v>0</v>
      </c>
      <c r="GH41" s="10">
        <f t="shared" ca="1" si="822"/>
        <v>0</v>
      </c>
      <c r="GI41" s="10">
        <f t="shared" ca="1" si="822"/>
        <v>0</v>
      </c>
      <c r="GJ41" s="10">
        <f t="shared" ca="1" si="822"/>
        <v>0</v>
      </c>
      <c r="GK41" s="10">
        <f t="shared" ca="1" si="822"/>
        <v>0</v>
      </c>
      <c r="GL41" s="10">
        <f t="shared" ca="1" si="822"/>
        <v>0</v>
      </c>
      <c r="GM41" s="10">
        <f t="shared" ca="1" si="822"/>
        <v>0</v>
      </c>
      <c r="GN41" s="10">
        <f t="shared" ca="1" si="822"/>
        <v>0</v>
      </c>
      <c r="GO41" s="10">
        <f t="shared" ca="1" si="822"/>
        <v>0</v>
      </c>
      <c r="GP41" s="10">
        <f t="shared" ca="1" si="822"/>
        <v>0</v>
      </c>
      <c r="GQ41" s="10">
        <f t="shared" ref="GQ41:GZ41" ca="1" si="823">GQ39*$B41</f>
        <v>0</v>
      </c>
      <c r="GR41" s="10">
        <f t="shared" ca="1" si="823"/>
        <v>0</v>
      </c>
      <c r="GS41" s="10">
        <f t="shared" ca="1" si="823"/>
        <v>0</v>
      </c>
      <c r="GT41" s="10">
        <f t="shared" ca="1" si="823"/>
        <v>0</v>
      </c>
      <c r="GU41" s="10">
        <f t="shared" ca="1" si="823"/>
        <v>0</v>
      </c>
      <c r="GV41" s="10">
        <f t="shared" ca="1" si="823"/>
        <v>0</v>
      </c>
      <c r="GW41" s="10">
        <f t="shared" ca="1" si="823"/>
        <v>0</v>
      </c>
      <c r="GX41" s="10">
        <f t="shared" ca="1" si="823"/>
        <v>0</v>
      </c>
      <c r="GY41" s="10">
        <f t="shared" ca="1" si="823"/>
        <v>0</v>
      </c>
      <c r="GZ41" s="10">
        <f t="shared" ca="1" si="823"/>
        <v>0</v>
      </c>
    </row>
    <row r="42" spans="1:208" x14ac:dyDescent="0.2">
      <c r="A42" s="5" t="s">
        <v>198</v>
      </c>
      <c r="B42" s="6">
        <f>B35*B39*(1-B41)</f>
        <v>187.5</v>
      </c>
      <c r="C42" s="10">
        <f t="array" aca="1" ref="C42" ca="1">SUM(IF($S$1:$GZ$1=C$1,$S42:$GZ42,0))</f>
        <v>2250</v>
      </c>
      <c r="D42" s="10">
        <f t="array" aca="1" ref="D42" ca="1">SUM(IF($S$1:$GZ$1=D$1,$S42:$GZ42,0))</f>
        <v>16312.5</v>
      </c>
      <c r="E42" s="10">
        <f t="array" aca="1" ref="E42" ca="1">SUM(IF($S$1:$GZ$1=E$1,$S42:$GZ42,0))</f>
        <v>94312.5</v>
      </c>
      <c r="F42" s="10">
        <f t="array" aca="1" ref="F42" ca="1">SUM(IF($S$1:$GZ$1=F$1,$S42:$GZ42,0))</f>
        <v>370312.5</v>
      </c>
      <c r="G42" s="10">
        <f t="array" aca="1" ref="G42" ca="1">SUM(IF($S$1:$GZ$1=G$1,$S42:$GZ42,0))</f>
        <v>725062.5</v>
      </c>
      <c r="H42" s="10">
        <f t="array" aca="1" ref="H42" ca="1">SUM(IF($S$1:$GZ$1=H$1,$S42:$GZ42,0))</f>
        <v>967687.5</v>
      </c>
      <c r="I42" s="10">
        <f t="array" aca="1" ref="I42" ca="1">SUM(IF($S$1:$GZ$1=I$1,$S42:$GZ42,0))</f>
        <v>984750</v>
      </c>
      <c r="J42" s="10">
        <f t="array" aca="1" ref="J42" ca="1">SUM(IF($S$1:$GZ$1=J$1,$S42:$GZ42,0))</f>
        <v>969000</v>
      </c>
      <c r="K42" s="10">
        <f t="array" aca="1" ref="K42" ca="1">SUM(IF($S$1:$GZ$1=K$1,$S42:$GZ42,0))</f>
        <v>879000</v>
      </c>
      <c r="L42" s="10">
        <f t="array" aca="1" ref="L42" ca="1">SUM(IF($S$1:$GZ$1=L$1,$S42:$GZ42,0))</f>
        <v>589875</v>
      </c>
      <c r="M42" s="10">
        <f t="array" aca="1" ref="M42" ca="1">SUM(IF($S$1:$GZ$1=M$1,$S42:$GZ42,0))</f>
        <v>230062.5</v>
      </c>
      <c r="N42" s="10">
        <f t="array" aca="1" ref="N42" ca="1">SUM(IF($S$1:$GZ$1=N$1,$S42:$GZ42,0))</f>
        <v>15562.5</v>
      </c>
      <c r="O42" s="10">
        <f t="array" aca="1" ref="O42" ca="1">SUM(IF($S$1:$GZ$1=O$1,$S42:$GZ42,0))</f>
        <v>0</v>
      </c>
      <c r="P42" s="10">
        <f t="array" aca="1" ref="P42" ca="1">SUM(IF($S$1:$GZ$1=P$1,$S42:$GZ42,0))</f>
        <v>0</v>
      </c>
      <c r="Q42" s="10">
        <f t="array" aca="1" ref="Q42" ca="1">SUM(IF($S$1:$GZ$1=Q$1,$S42:$GZ42,0))</f>
        <v>0</v>
      </c>
      <c r="R42" s="10">
        <f t="array" aca="1" ref="R42" ca="1">SUM(IF($S$1:$GZ$1=R$1,$S42:$GZ42,0))</f>
        <v>0</v>
      </c>
      <c r="S42" s="10">
        <f ca="1">$B42*S52</f>
        <v>0</v>
      </c>
      <c r="T42" s="10">
        <f t="shared" ref="T42:BZ42" ca="1" si="824">$B42*T52</f>
        <v>0</v>
      </c>
      <c r="U42" s="10">
        <f t="shared" ca="1" si="824"/>
        <v>0</v>
      </c>
      <c r="V42" s="10">
        <f t="shared" ca="1" si="824"/>
        <v>0</v>
      </c>
      <c r="W42" s="10">
        <f t="shared" ca="1" si="824"/>
        <v>0</v>
      </c>
      <c r="X42" s="10">
        <f t="shared" ca="1" si="824"/>
        <v>0</v>
      </c>
      <c r="Y42" s="10">
        <f t="shared" ca="1" si="824"/>
        <v>0</v>
      </c>
      <c r="Z42" s="10">
        <f t="shared" ca="1" si="824"/>
        <v>0</v>
      </c>
      <c r="AA42" s="10">
        <f t="shared" ca="1" si="824"/>
        <v>562.5</v>
      </c>
      <c r="AB42" s="10">
        <f t="shared" ca="1" si="824"/>
        <v>562.5</v>
      </c>
      <c r="AC42" s="10">
        <f t="shared" ca="1" si="824"/>
        <v>562.5</v>
      </c>
      <c r="AD42" s="10">
        <f t="shared" ca="1" si="824"/>
        <v>562.5</v>
      </c>
      <c r="AE42" s="10">
        <f t="shared" ca="1" si="824"/>
        <v>750</v>
      </c>
      <c r="AF42" s="10">
        <f t="shared" ca="1" si="824"/>
        <v>750</v>
      </c>
      <c r="AG42" s="10">
        <f t="shared" ca="1" si="824"/>
        <v>750</v>
      </c>
      <c r="AH42" s="10">
        <f t="shared" ca="1" si="824"/>
        <v>937.5</v>
      </c>
      <c r="AI42" s="10">
        <f t="shared" ca="1" si="824"/>
        <v>937.5</v>
      </c>
      <c r="AJ42" s="10">
        <f t="shared" ca="1" si="824"/>
        <v>937.5</v>
      </c>
      <c r="AK42" s="10">
        <f t="shared" ca="1" si="824"/>
        <v>1312.5</v>
      </c>
      <c r="AL42" s="10">
        <f t="shared" ca="1" si="824"/>
        <v>1312.5</v>
      </c>
      <c r="AM42" s="10">
        <f t="shared" ca="1" si="824"/>
        <v>1687.5</v>
      </c>
      <c r="AN42" s="10">
        <f t="shared" ca="1" si="824"/>
        <v>2062.5</v>
      </c>
      <c r="AO42" s="10">
        <f t="shared" ca="1" si="824"/>
        <v>2250</v>
      </c>
      <c r="AP42" s="10">
        <f t="shared" ca="1" si="824"/>
        <v>2625</v>
      </c>
      <c r="AQ42" s="10">
        <f t="shared" ca="1" si="824"/>
        <v>3187.5</v>
      </c>
      <c r="AR42" s="10">
        <f t="shared" ca="1" si="824"/>
        <v>3562.5</v>
      </c>
      <c r="AS42" s="10">
        <f t="shared" ca="1" si="824"/>
        <v>4312.5</v>
      </c>
      <c r="AT42" s="10">
        <f t="shared" ca="1" si="824"/>
        <v>4875</v>
      </c>
      <c r="AU42" s="10">
        <f t="shared" ca="1" si="824"/>
        <v>5625</v>
      </c>
      <c r="AV42" s="10">
        <f t="shared" ca="1" si="824"/>
        <v>6375</v>
      </c>
      <c r="AW42" s="10">
        <f t="shared" ca="1" si="824"/>
        <v>7125</v>
      </c>
      <c r="AX42" s="10">
        <f t="shared" ca="1" si="824"/>
        <v>8625</v>
      </c>
      <c r="AY42" s="10">
        <f t="shared" ca="1" si="824"/>
        <v>9375</v>
      </c>
      <c r="AZ42" s="10">
        <f t="shared" ca="1" si="824"/>
        <v>11812.5</v>
      </c>
      <c r="BA42" s="10">
        <f t="shared" ca="1" si="824"/>
        <v>13875</v>
      </c>
      <c r="BB42" s="10">
        <f t="shared" ca="1" si="824"/>
        <v>15562.5</v>
      </c>
      <c r="BC42" s="10">
        <f t="shared" ca="1" si="824"/>
        <v>17625</v>
      </c>
      <c r="BD42" s="10">
        <f t="shared" ca="1" si="824"/>
        <v>20812.5</v>
      </c>
      <c r="BE42" s="10">
        <f t="shared" ca="1" si="824"/>
        <v>22125</v>
      </c>
      <c r="BF42" s="10">
        <f t="shared" ca="1" si="824"/>
        <v>25125</v>
      </c>
      <c r="BG42" s="10">
        <f t="shared" ca="1" si="824"/>
        <v>27562.5</v>
      </c>
      <c r="BH42" s="10">
        <f t="shared" ca="1" si="824"/>
        <v>30187.5</v>
      </c>
      <c r="BI42" s="10">
        <f t="shared" ca="1" si="824"/>
        <v>32812.5</v>
      </c>
      <c r="BJ42" s="10">
        <f t="shared" ca="1" si="824"/>
        <v>34875</v>
      </c>
      <c r="BK42" s="10">
        <f t="shared" ca="1" si="824"/>
        <v>37312.5</v>
      </c>
      <c r="BL42" s="10">
        <f t="shared" ca="1" si="824"/>
        <v>38812.5</v>
      </c>
      <c r="BM42" s="10">
        <f t="shared" ca="1" si="824"/>
        <v>40312.5</v>
      </c>
      <c r="BN42" s="10">
        <f t="shared" ca="1" si="824"/>
        <v>42750</v>
      </c>
      <c r="BO42" s="10">
        <f t="shared" ca="1" si="824"/>
        <v>45187.5</v>
      </c>
      <c r="BP42" s="10">
        <f t="shared" ca="1" si="824"/>
        <v>47625</v>
      </c>
      <c r="BQ42" s="10">
        <f t="shared" ca="1" si="824"/>
        <v>50062.5</v>
      </c>
      <c r="BR42" s="10">
        <f t="shared" ca="1" si="824"/>
        <v>52500</v>
      </c>
      <c r="BS42" s="10">
        <f t="shared" ca="1" si="824"/>
        <v>54937.5</v>
      </c>
      <c r="BT42" s="10">
        <f t="shared" ca="1" si="824"/>
        <v>57375</v>
      </c>
      <c r="BU42" s="10">
        <f t="shared" ca="1" si="824"/>
        <v>61500</v>
      </c>
      <c r="BV42" s="10">
        <f t="shared" ca="1" si="824"/>
        <v>63937.5</v>
      </c>
      <c r="BW42" s="10">
        <f t="shared" ca="1" si="824"/>
        <v>68062.5</v>
      </c>
      <c r="BX42" s="10">
        <f t="shared" ca="1" si="824"/>
        <v>72187.5</v>
      </c>
      <c r="BY42" s="10">
        <f t="shared" ca="1" si="824"/>
        <v>74625</v>
      </c>
      <c r="BZ42" s="10">
        <f t="shared" ca="1" si="824"/>
        <v>77062.5</v>
      </c>
      <c r="CA42" s="10">
        <f t="shared" ref="CA42:CI42" ca="1" si="825">$B42*CA52</f>
        <v>77812.5</v>
      </c>
      <c r="CB42" s="10">
        <f t="shared" ca="1" si="825"/>
        <v>78562.5</v>
      </c>
      <c r="CC42" s="10">
        <f t="shared" ca="1" si="825"/>
        <v>79125</v>
      </c>
      <c r="CD42" s="10">
        <f t="shared" ca="1" si="825"/>
        <v>79687.5</v>
      </c>
      <c r="CE42" s="10">
        <f t="shared" ca="1" si="825"/>
        <v>80250</v>
      </c>
      <c r="CF42" s="10">
        <f t="shared" ca="1" si="825"/>
        <v>80812.5</v>
      </c>
      <c r="CG42" s="10">
        <f t="shared" ca="1" si="825"/>
        <v>81187.5</v>
      </c>
      <c r="CH42" s="10">
        <f t="shared" ca="1" si="825"/>
        <v>81562.5</v>
      </c>
      <c r="CI42" s="10">
        <f t="shared" ca="1" si="825"/>
        <v>81937.5</v>
      </c>
      <c r="CJ42" s="10">
        <f t="shared" ref="CJ42:EO42" ca="1" si="826">$B42*CJ52</f>
        <v>82125</v>
      </c>
      <c r="CK42" s="10">
        <f t="shared" ca="1" si="826"/>
        <v>82312.5</v>
      </c>
      <c r="CL42" s="10">
        <f t="shared" ca="1" si="826"/>
        <v>82312.5</v>
      </c>
      <c r="CM42" s="10">
        <f t="shared" ca="1" si="826"/>
        <v>82312.5</v>
      </c>
      <c r="CN42" s="10">
        <f t="shared" ca="1" si="826"/>
        <v>82312.5</v>
      </c>
      <c r="CO42" s="10">
        <f t="shared" ca="1" si="826"/>
        <v>82312.5</v>
      </c>
      <c r="CP42" s="10">
        <f t="shared" ca="1" si="826"/>
        <v>82312.5</v>
      </c>
      <c r="CQ42" s="10">
        <f t="shared" ca="1" si="826"/>
        <v>82312.5</v>
      </c>
      <c r="CR42" s="10">
        <f t="shared" ca="1" si="826"/>
        <v>82312.5</v>
      </c>
      <c r="CS42" s="10">
        <f t="shared" ca="1" si="826"/>
        <v>82312.5</v>
      </c>
      <c r="CT42" s="10">
        <f t="shared" ca="1" si="826"/>
        <v>81750</v>
      </c>
      <c r="CU42" s="10">
        <f t="shared" ca="1" si="826"/>
        <v>81750</v>
      </c>
      <c r="CV42" s="10">
        <f t="shared" ca="1" si="826"/>
        <v>81750</v>
      </c>
      <c r="CW42" s="10">
        <f t="shared" ca="1" si="826"/>
        <v>81750</v>
      </c>
      <c r="CX42" s="10">
        <f t="shared" ca="1" si="826"/>
        <v>81562.5</v>
      </c>
      <c r="CY42" s="10">
        <f t="shared" ca="1" si="826"/>
        <v>81562.5</v>
      </c>
      <c r="CZ42" s="10">
        <f t="shared" ca="1" si="826"/>
        <v>81562.5</v>
      </c>
      <c r="DA42" s="10">
        <f t="shared" ca="1" si="826"/>
        <v>81375</v>
      </c>
      <c r="DB42" s="10">
        <f t="shared" ca="1" si="826"/>
        <v>81375</v>
      </c>
      <c r="DC42" s="10">
        <f t="shared" ca="1" si="826"/>
        <v>81375</v>
      </c>
      <c r="DD42" s="10">
        <f t="shared" ca="1" si="826"/>
        <v>81000</v>
      </c>
      <c r="DE42" s="10">
        <f t="shared" ca="1" si="826"/>
        <v>81000</v>
      </c>
      <c r="DF42" s="10">
        <f t="shared" ca="1" si="826"/>
        <v>80625</v>
      </c>
      <c r="DG42" s="10">
        <f t="shared" ca="1" si="826"/>
        <v>80250</v>
      </c>
      <c r="DH42" s="10">
        <f t="shared" ca="1" si="826"/>
        <v>80062.5</v>
      </c>
      <c r="DI42" s="10">
        <f t="shared" ca="1" si="826"/>
        <v>79687.5</v>
      </c>
      <c r="DJ42" s="10">
        <f t="shared" ca="1" si="826"/>
        <v>79125</v>
      </c>
      <c r="DK42" s="10">
        <f t="shared" ca="1" si="826"/>
        <v>78750</v>
      </c>
      <c r="DL42" s="10">
        <f t="shared" ca="1" si="826"/>
        <v>78000</v>
      </c>
      <c r="DM42" s="10">
        <f t="shared" ca="1" si="826"/>
        <v>77437.5</v>
      </c>
      <c r="DN42" s="10">
        <f t="shared" ca="1" si="826"/>
        <v>76687.5</v>
      </c>
      <c r="DO42" s="10">
        <f t="shared" ca="1" si="826"/>
        <v>75937.5</v>
      </c>
      <c r="DP42" s="10">
        <f t="shared" ca="1" si="826"/>
        <v>75187.5</v>
      </c>
      <c r="DQ42" s="10">
        <f t="shared" ca="1" si="826"/>
        <v>73687.5</v>
      </c>
      <c r="DR42" s="10">
        <f t="shared" ca="1" si="826"/>
        <v>72937.5</v>
      </c>
      <c r="DS42" s="10">
        <f t="shared" ca="1" si="826"/>
        <v>70500</v>
      </c>
      <c r="DT42" s="10">
        <f t="shared" ca="1" si="826"/>
        <v>68437.5</v>
      </c>
      <c r="DU42" s="10">
        <f t="shared" ca="1" si="826"/>
        <v>66750</v>
      </c>
      <c r="DV42" s="10">
        <f t="shared" ca="1" si="826"/>
        <v>64687.5</v>
      </c>
      <c r="DW42" s="10">
        <f t="shared" ca="1" si="826"/>
        <v>61500</v>
      </c>
      <c r="DX42" s="10">
        <f t="shared" ca="1" si="826"/>
        <v>60187.5</v>
      </c>
      <c r="DY42" s="10">
        <f t="shared" ca="1" si="826"/>
        <v>57187.5</v>
      </c>
      <c r="DZ42" s="10">
        <f t="shared" ca="1" si="826"/>
        <v>54750</v>
      </c>
      <c r="EA42" s="10">
        <f t="shared" ca="1" si="826"/>
        <v>52125</v>
      </c>
      <c r="EB42" s="10">
        <f t="shared" ca="1" si="826"/>
        <v>49500</v>
      </c>
      <c r="EC42" s="10">
        <f t="shared" ca="1" si="826"/>
        <v>47437.5</v>
      </c>
      <c r="ED42" s="10">
        <f t="shared" ca="1" si="826"/>
        <v>45000</v>
      </c>
      <c r="EE42" s="10">
        <f t="shared" ca="1" si="826"/>
        <v>43500</v>
      </c>
      <c r="EF42" s="10">
        <f t="shared" ca="1" si="826"/>
        <v>42000</v>
      </c>
      <c r="EG42" s="10">
        <f t="shared" ca="1" si="826"/>
        <v>39562.5</v>
      </c>
      <c r="EH42" s="10">
        <f t="shared" ca="1" si="826"/>
        <v>37125</v>
      </c>
      <c r="EI42" s="10">
        <f t="shared" ca="1" si="826"/>
        <v>34687.5</v>
      </c>
      <c r="EJ42" s="10">
        <f t="shared" ca="1" si="826"/>
        <v>32250</v>
      </c>
      <c r="EK42" s="10">
        <f t="shared" ca="1" si="826"/>
        <v>29812.5</v>
      </c>
      <c r="EL42" s="10">
        <f t="shared" ca="1" si="826"/>
        <v>27375</v>
      </c>
      <c r="EM42" s="10">
        <f t="shared" ca="1" si="826"/>
        <v>24937.5</v>
      </c>
      <c r="EN42" s="10">
        <f t="shared" ca="1" si="826"/>
        <v>20812.5</v>
      </c>
      <c r="EO42" s="10">
        <f t="shared" ca="1" si="826"/>
        <v>18375</v>
      </c>
      <c r="EP42" s="10">
        <f t="shared" ref="EP42:GP42" ca="1" si="827">$B42*EP52</f>
        <v>14250</v>
      </c>
      <c r="EQ42" s="10">
        <f t="shared" ca="1" si="827"/>
        <v>10125</v>
      </c>
      <c r="ER42" s="10">
        <f t="shared" ca="1" si="827"/>
        <v>7687.5</v>
      </c>
      <c r="ES42" s="10">
        <f t="shared" ca="1" si="827"/>
        <v>5250</v>
      </c>
      <c r="ET42" s="10">
        <f t="shared" ca="1" si="827"/>
        <v>4500</v>
      </c>
      <c r="EU42" s="10">
        <f t="shared" ca="1" si="827"/>
        <v>3750</v>
      </c>
      <c r="EV42" s="10">
        <f t="shared" ca="1" si="827"/>
        <v>3187.5</v>
      </c>
      <c r="EW42" s="10">
        <f t="shared" ca="1" si="827"/>
        <v>2625</v>
      </c>
      <c r="EX42" s="10">
        <f t="shared" ca="1" si="827"/>
        <v>2062.5</v>
      </c>
      <c r="EY42" s="10">
        <f t="shared" ca="1" si="827"/>
        <v>1500</v>
      </c>
      <c r="EZ42" s="10">
        <f t="shared" ca="1" si="827"/>
        <v>1125</v>
      </c>
      <c r="FA42" s="10">
        <f t="shared" ca="1" si="827"/>
        <v>750</v>
      </c>
      <c r="FB42" s="10">
        <f t="shared" ca="1" si="827"/>
        <v>375</v>
      </c>
      <c r="FC42" s="10">
        <f t="shared" ca="1" si="827"/>
        <v>187.5</v>
      </c>
      <c r="FD42" s="10">
        <f t="shared" ca="1" si="827"/>
        <v>0</v>
      </c>
      <c r="FE42" s="10">
        <f t="shared" ca="1" si="827"/>
        <v>0</v>
      </c>
      <c r="FF42" s="10">
        <f t="shared" ca="1" si="827"/>
        <v>0</v>
      </c>
      <c r="FG42" s="10">
        <f t="shared" ca="1" si="827"/>
        <v>0</v>
      </c>
      <c r="FH42" s="10">
        <f t="shared" ca="1" si="827"/>
        <v>0</v>
      </c>
      <c r="FI42" s="10">
        <f t="shared" ca="1" si="827"/>
        <v>0</v>
      </c>
      <c r="FJ42" s="10">
        <f t="shared" ca="1" si="827"/>
        <v>0</v>
      </c>
      <c r="FK42" s="10">
        <f t="shared" ca="1" si="827"/>
        <v>0</v>
      </c>
      <c r="FL42" s="10">
        <f t="shared" ca="1" si="827"/>
        <v>0</v>
      </c>
      <c r="FM42" s="10">
        <f t="shared" ca="1" si="827"/>
        <v>0</v>
      </c>
      <c r="FN42" s="10">
        <f t="shared" ca="1" si="827"/>
        <v>0</v>
      </c>
      <c r="FO42" s="10">
        <f t="shared" ca="1" si="827"/>
        <v>0</v>
      </c>
      <c r="FP42" s="10">
        <f t="shared" ca="1" si="827"/>
        <v>0</v>
      </c>
      <c r="FQ42" s="10">
        <f t="shared" ca="1" si="827"/>
        <v>0</v>
      </c>
      <c r="FR42" s="10">
        <f t="shared" ca="1" si="827"/>
        <v>0</v>
      </c>
      <c r="FS42" s="10">
        <f t="shared" ca="1" si="827"/>
        <v>0</v>
      </c>
      <c r="FT42" s="10">
        <f t="shared" ca="1" si="827"/>
        <v>0</v>
      </c>
      <c r="FU42" s="10">
        <f t="shared" ca="1" si="827"/>
        <v>0</v>
      </c>
      <c r="FV42" s="10">
        <f t="shared" ca="1" si="827"/>
        <v>0</v>
      </c>
      <c r="FW42" s="10">
        <f t="shared" ca="1" si="827"/>
        <v>0</v>
      </c>
      <c r="FX42" s="10">
        <f t="shared" ca="1" si="827"/>
        <v>0</v>
      </c>
      <c r="FY42" s="10">
        <f t="shared" ca="1" si="827"/>
        <v>0</v>
      </c>
      <c r="FZ42" s="10">
        <f t="shared" ca="1" si="827"/>
        <v>0</v>
      </c>
      <c r="GA42" s="10">
        <f t="shared" ca="1" si="827"/>
        <v>0</v>
      </c>
      <c r="GB42" s="10">
        <f t="shared" ca="1" si="827"/>
        <v>0</v>
      </c>
      <c r="GC42" s="10">
        <f t="shared" ca="1" si="827"/>
        <v>0</v>
      </c>
      <c r="GD42" s="10">
        <f t="shared" ca="1" si="827"/>
        <v>0</v>
      </c>
      <c r="GE42" s="10">
        <f t="shared" ca="1" si="827"/>
        <v>0</v>
      </c>
      <c r="GF42" s="10">
        <f t="shared" ca="1" si="827"/>
        <v>0</v>
      </c>
      <c r="GG42" s="10">
        <f t="shared" ca="1" si="827"/>
        <v>0</v>
      </c>
      <c r="GH42" s="10">
        <f t="shared" ca="1" si="827"/>
        <v>0</v>
      </c>
      <c r="GI42" s="10">
        <f t="shared" ca="1" si="827"/>
        <v>0</v>
      </c>
      <c r="GJ42" s="10">
        <f t="shared" ca="1" si="827"/>
        <v>0</v>
      </c>
      <c r="GK42" s="10">
        <f t="shared" ca="1" si="827"/>
        <v>0</v>
      </c>
      <c r="GL42" s="10">
        <f t="shared" ca="1" si="827"/>
        <v>0</v>
      </c>
      <c r="GM42" s="10">
        <f t="shared" ca="1" si="827"/>
        <v>0</v>
      </c>
      <c r="GN42" s="10">
        <f t="shared" ca="1" si="827"/>
        <v>0</v>
      </c>
      <c r="GO42" s="10">
        <f t="shared" ca="1" si="827"/>
        <v>0</v>
      </c>
      <c r="GP42" s="10">
        <f t="shared" ca="1" si="827"/>
        <v>0</v>
      </c>
      <c r="GQ42" s="10">
        <f t="shared" ref="GQ42:GZ42" ca="1" si="828">$B42*GQ52</f>
        <v>0</v>
      </c>
      <c r="GR42" s="10">
        <f t="shared" ca="1" si="828"/>
        <v>0</v>
      </c>
      <c r="GS42" s="10">
        <f t="shared" ca="1" si="828"/>
        <v>0</v>
      </c>
      <c r="GT42" s="10">
        <f t="shared" ca="1" si="828"/>
        <v>0</v>
      </c>
      <c r="GU42" s="10">
        <f t="shared" ca="1" si="828"/>
        <v>0</v>
      </c>
      <c r="GV42" s="10">
        <f t="shared" ca="1" si="828"/>
        <v>0</v>
      </c>
      <c r="GW42" s="10">
        <f t="shared" ca="1" si="828"/>
        <v>0</v>
      </c>
      <c r="GX42" s="10">
        <f t="shared" ca="1" si="828"/>
        <v>0</v>
      </c>
      <c r="GY42" s="10">
        <f t="shared" ca="1" si="828"/>
        <v>0</v>
      </c>
      <c r="GZ42" s="10">
        <f t="shared" ca="1" si="828"/>
        <v>0</v>
      </c>
    </row>
    <row r="43" spans="1:208" x14ac:dyDescent="0.2">
      <c r="A43" s="5" t="s">
        <v>199</v>
      </c>
      <c r="B43" s="6">
        <f>B36*B40</f>
        <v>375</v>
      </c>
      <c r="C43" s="10">
        <f t="array" aca="1" ref="C43" ca="1">SUM(IF($S$1:$GZ$1=C$1,$S43:$GZ43,0))</f>
        <v>0</v>
      </c>
      <c r="D43" s="10">
        <f t="array" aca="1" ref="D43" ca="1">SUM(IF($S$1:$GZ$1=D$1,$S43:$GZ43,0))</f>
        <v>0</v>
      </c>
      <c r="E43" s="10">
        <f t="array" aca="1" ref="E43" ca="1">SUM(IF($S$1:$GZ$1=E$1,$S43:$GZ43,0))</f>
        <v>0</v>
      </c>
      <c r="F43" s="10">
        <f t="array" aca="1" ref="F43" ca="1">SUM(IF($S$1:$GZ$1=F$1,$S43:$GZ43,0))</f>
        <v>0</v>
      </c>
      <c r="G43" s="10">
        <f t="array" aca="1" ref="G43" ca="1">SUM(IF($S$1:$GZ$1=G$1,$S43:$GZ43,0))</f>
        <v>0</v>
      </c>
      <c r="H43" s="10">
        <f t="array" aca="1" ref="H43" ca="1">SUM(IF($S$1:$GZ$1=H$1,$S43:$GZ43,0))</f>
        <v>0</v>
      </c>
      <c r="I43" s="10">
        <f t="array" aca="1" ref="I43" ca="1">SUM(IF($S$1:$GZ$1=I$1,$S43:$GZ43,0))</f>
        <v>6000</v>
      </c>
      <c r="J43" s="10">
        <f t="array" aca="1" ref="J43" ca="1">SUM(IF($S$1:$GZ$1=J$1,$S43:$GZ43,0))</f>
        <v>37500</v>
      </c>
      <c r="K43" s="10">
        <f t="array" aca="1" ref="K43" ca="1">SUM(IF($S$1:$GZ$1=K$1,$S43:$GZ43,0))</f>
        <v>211500</v>
      </c>
      <c r="L43" s="10">
        <f t="array" aca="1" ref="L43" ca="1">SUM(IF($S$1:$GZ$1=L$1,$S43:$GZ43,0))</f>
        <v>758250</v>
      </c>
      <c r="M43" s="10">
        <f t="array" aca="1" ref="M43" ca="1">SUM(IF($S$1:$GZ$1=M$1,$S43:$GZ43,0))</f>
        <v>1297875</v>
      </c>
      <c r="N43" s="10">
        <f t="array" aca="1" ref="N43" ca="1">SUM(IF($S$1:$GZ$1=N$1,$S43:$GZ43,0))</f>
        <v>1148625</v>
      </c>
      <c r="O43" s="10">
        <f t="array" aca="1" ref="O43" ca="1">SUM(IF($S$1:$GZ$1=O$1,$S43:$GZ43,0))</f>
        <v>460125</v>
      </c>
      <c r="P43" s="10">
        <f t="array" aca="1" ref="P43" ca="1">SUM(IF($S$1:$GZ$1=P$1,$S43:$GZ43,0))</f>
        <v>31125</v>
      </c>
      <c r="Q43" s="10">
        <f t="array" aca="1" ref="Q43" ca="1">SUM(IF($S$1:$GZ$1=Q$1,$S43:$GZ43,0))</f>
        <v>0</v>
      </c>
      <c r="R43" s="10">
        <f t="array" aca="1" ref="R43" ca="1">SUM(IF($S$1:$GZ$1=R$1,$S43:$GZ43,0))</f>
        <v>0</v>
      </c>
      <c r="S43" s="10">
        <f ca="1">$B43*S54</f>
        <v>0</v>
      </c>
      <c r="T43" s="10">
        <f t="shared" ref="T43:BZ43" ca="1" si="829">$B43*T54</f>
        <v>0</v>
      </c>
      <c r="U43" s="10">
        <f t="shared" ca="1" si="829"/>
        <v>0</v>
      </c>
      <c r="V43" s="10">
        <f t="shared" ca="1" si="829"/>
        <v>0</v>
      </c>
      <c r="W43" s="10">
        <f t="shared" ca="1" si="829"/>
        <v>0</v>
      </c>
      <c r="X43" s="10">
        <f t="shared" ca="1" si="829"/>
        <v>0</v>
      </c>
      <c r="Y43" s="10">
        <f t="shared" ca="1" si="829"/>
        <v>0</v>
      </c>
      <c r="Z43" s="10">
        <f t="shared" ca="1" si="829"/>
        <v>0</v>
      </c>
      <c r="AA43" s="10">
        <f t="shared" ca="1" si="829"/>
        <v>0</v>
      </c>
      <c r="AB43" s="10">
        <f t="shared" ca="1" si="829"/>
        <v>0</v>
      </c>
      <c r="AC43" s="10">
        <f t="shared" ca="1" si="829"/>
        <v>0</v>
      </c>
      <c r="AD43" s="10">
        <f t="shared" ca="1" si="829"/>
        <v>0</v>
      </c>
      <c r="AE43" s="10">
        <f t="shared" ca="1" si="829"/>
        <v>0</v>
      </c>
      <c r="AF43" s="10">
        <f t="shared" ca="1" si="829"/>
        <v>0</v>
      </c>
      <c r="AG43" s="10">
        <f t="shared" ca="1" si="829"/>
        <v>0</v>
      </c>
      <c r="AH43" s="10">
        <f t="shared" ca="1" si="829"/>
        <v>0</v>
      </c>
      <c r="AI43" s="10">
        <f t="shared" ca="1" si="829"/>
        <v>0</v>
      </c>
      <c r="AJ43" s="10">
        <f t="shared" ca="1" si="829"/>
        <v>0</v>
      </c>
      <c r="AK43" s="10">
        <f t="shared" ca="1" si="829"/>
        <v>0</v>
      </c>
      <c r="AL43" s="10">
        <f t="shared" ca="1" si="829"/>
        <v>0</v>
      </c>
      <c r="AM43" s="10">
        <f t="shared" ca="1" si="829"/>
        <v>0</v>
      </c>
      <c r="AN43" s="10">
        <f t="shared" ca="1" si="829"/>
        <v>0</v>
      </c>
      <c r="AO43" s="10">
        <f t="shared" ca="1" si="829"/>
        <v>0</v>
      </c>
      <c r="AP43" s="10">
        <f t="shared" ca="1" si="829"/>
        <v>0</v>
      </c>
      <c r="AQ43" s="10">
        <f t="shared" ca="1" si="829"/>
        <v>0</v>
      </c>
      <c r="AR43" s="10">
        <f t="shared" ca="1" si="829"/>
        <v>0</v>
      </c>
      <c r="AS43" s="10">
        <f t="shared" ca="1" si="829"/>
        <v>0</v>
      </c>
      <c r="AT43" s="10">
        <f t="shared" ca="1" si="829"/>
        <v>0</v>
      </c>
      <c r="AU43" s="10">
        <f t="shared" ca="1" si="829"/>
        <v>0</v>
      </c>
      <c r="AV43" s="10">
        <f t="shared" ca="1" si="829"/>
        <v>0</v>
      </c>
      <c r="AW43" s="10">
        <f t="shared" ca="1" si="829"/>
        <v>0</v>
      </c>
      <c r="AX43" s="10">
        <f t="shared" ca="1" si="829"/>
        <v>0</v>
      </c>
      <c r="AY43" s="10">
        <f t="shared" ca="1" si="829"/>
        <v>0</v>
      </c>
      <c r="AZ43" s="10">
        <f t="shared" ca="1" si="829"/>
        <v>0</v>
      </c>
      <c r="BA43" s="10">
        <f t="shared" ca="1" si="829"/>
        <v>0</v>
      </c>
      <c r="BB43" s="10">
        <f t="shared" ca="1" si="829"/>
        <v>0</v>
      </c>
      <c r="BC43" s="10">
        <f t="shared" ca="1" si="829"/>
        <v>0</v>
      </c>
      <c r="BD43" s="10">
        <f t="shared" ca="1" si="829"/>
        <v>0</v>
      </c>
      <c r="BE43" s="10">
        <f t="shared" ca="1" si="829"/>
        <v>0</v>
      </c>
      <c r="BF43" s="10">
        <f t="shared" ca="1" si="829"/>
        <v>0</v>
      </c>
      <c r="BG43" s="10">
        <f t="shared" ca="1" si="829"/>
        <v>0</v>
      </c>
      <c r="BH43" s="10">
        <f t="shared" ca="1" si="829"/>
        <v>0</v>
      </c>
      <c r="BI43" s="10">
        <f t="shared" ca="1" si="829"/>
        <v>0</v>
      </c>
      <c r="BJ43" s="10">
        <f t="shared" ca="1" si="829"/>
        <v>0</v>
      </c>
      <c r="BK43" s="10">
        <f t="shared" ca="1" si="829"/>
        <v>0</v>
      </c>
      <c r="BL43" s="10">
        <f t="shared" ca="1" si="829"/>
        <v>0</v>
      </c>
      <c r="BM43" s="10">
        <f t="shared" ca="1" si="829"/>
        <v>0</v>
      </c>
      <c r="BN43" s="10">
        <f t="shared" ca="1" si="829"/>
        <v>0</v>
      </c>
      <c r="BO43" s="10">
        <f t="shared" ca="1" si="829"/>
        <v>0</v>
      </c>
      <c r="BP43" s="10">
        <f t="shared" ca="1" si="829"/>
        <v>0</v>
      </c>
      <c r="BQ43" s="10">
        <f t="shared" ca="1" si="829"/>
        <v>0</v>
      </c>
      <c r="BR43" s="10">
        <f t="shared" ca="1" si="829"/>
        <v>0</v>
      </c>
      <c r="BS43" s="10">
        <f t="shared" ca="1" si="829"/>
        <v>0</v>
      </c>
      <c r="BT43" s="10">
        <f t="shared" ca="1" si="829"/>
        <v>0</v>
      </c>
      <c r="BU43" s="10">
        <f t="shared" ca="1" si="829"/>
        <v>0</v>
      </c>
      <c r="BV43" s="10">
        <f t="shared" ca="1" si="829"/>
        <v>0</v>
      </c>
      <c r="BW43" s="10">
        <f t="shared" ca="1" si="829"/>
        <v>0</v>
      </c>
      <c r="BX43" s="10">
        <f t="shared" ca="1" si="829"/>
        <v>0</v>
      </c>
      <c r="BY43" s="10">
        <f t="shared" ca="1" si="829"/>
        <v>0</v>
      </c>
      <c r="BZ43" s="10">
        <f t="shared" ca="1" si="829"/>
        <v>0</v>
      </c>
      <c r="CA43" s="10">
        <f t="shared" ref="CA43:CI43" ca="1" si="830">$B43*CA54</f>
        <v>0</v>
      </c>
      <c r="CB43" s="10">
        <f t="shared" ca="1" si="830"/>
        <v>0</v>
      </c>
      <c r="CC43" s="10">
        <f t="shared" ca="1" si="830"/>
        <v>0</v>
      </c>
      <c r="CD43" s="10">
        <f t="shared" ca="1" si="830"/>
        <v>0</v>
      </c>
      <c r="CE43" s="10">
        <f t="shared" ca="1" si="830"/>
        <v>0</v>
      </c>
      <c r="CF43" s="10">
        <f t="shared" ca="1" si="830"/>
        <v>0</v>
      </c>
      <c r="CG43" s="10">
        <f t="shared" ca="1" si="830"/>
        <v>0</v>
      </c>
      <c r="CH43" s="10">
        <f t="shared" ca="1" si="830"/>
        <v>0</v>
      </c>
      <c r="CI43" s="10">
        <f t="shared" ca="1" si="830"/>
        <v>0</v>
      </c>
      <c r="CJ43" s="10">
        <f t="shared" ref="CJ43:EO43" ca="1" si="831">$B43*CJ54</f>
        <v>0</v>
      </c>
      <c r="CK43" s="10">
        <f t="shared" ca="1" si="831"/>
        <v>0</v>
      </c>
      <c r="CL43" s="10">
        <f t="shared" ca="1" si="831"/>
        <v>0</v>
      </c>
      <c r="CM43" s="10">
        <f t="shared" ca="1" si="831"/>
        <v>0</v>
      </c>
      <c r="CN43" s="10">
        <f t="shared" ca="1" si="831"/>
        <v>0</v>
      </c>
      <c r="CO43" s="10">
        <f t="shared" ca="1" si="831"/>
        <v>0</v>
      </c>
      <c r="CP43" s="10">
        <f t="shared" ca="1" si="831"/>
        <v>0</v>
      </c>
      <c r="CQ43" s="10">
        <f t="shared" ca="1" si="831"/>
        <v>0</v>
      </c>
      <c r="CR43" s="10">
        <f t="shared" ca="1" si="831"/>
        <v>0</v>
      </c>
      <c r="CS43" s="10">
        <f t="shared" ca="1" si="831"/>
        <v>0</v>
      </c>
      <c r="CT43" s="10">
        <f t="shared" ca="1" si="831"/>
        <v>1125</v>
      </c>
      <c r="CU43" s="10">
        <f t="shared" ca="1" si="831"/>
        <v>1125</v>
      </c>
      <c r="CV43" s="10">
        <f t="shared" ca="1" si="831"/>
        <v>1125</v>
      </c>
      <c r="CW43" s="10">
        <f t="shared" ca="1" si="831"/>
        <v>1125</v>
      </c>
      <c r="CX43" s="10">
        <f t="shared" ca="1" si="831"/>
        <v>1500</v>
      </c>
      <c r="CY43" s="10">
        <f t="shared" ca="1" si="831"/>
        <v>1500</v>
      </c>
      <c r="CZ43" s="10">
        <f t="shared" ca="1" si="831"/>
        <v>1500</v>
      </c>
      <c r="DA43" s="10">
        <f t="shared" ca="1" si="831"/>
        <v>1875</v>
      </c>
      <c r="DB43" s="10">
        <f t="shared" ca="1" si="831"/>
        <v>1875</v>
      </c>
      <c r="DC43" s="10">
        <f t="shared" ca="1" si="831"/>
        <v>1875</v>
      </c>
      <c r="DD43" s="10">
        <f t="shared" ca="1" si="831"/>
        <v>2625</v>
      </c>
      <c r="DE43" s="10">
        <f t="shared" ca="1" si="831"/>
        <v>2625</v>
      </c>
      <c r="DF43" s="10">
        <f t="shared" ca="1" si="831"/>
        <v>3375</v>
      </c>
      <c r="DG43" s="10">
        <f t="shared" ca="1" si="831"/>
        <v>4125</v>
      </c>
      <c r="DH43" s="10">
        <f t="shared" ca="1" si="831"/>
        <v>4500</v>
      </c>
      <c r="DI43" s="10">
        <f t="shared" ca="1" si="831"/>
        <v>5250</v>
      </c>
      <c r="DJ43" s="10">
        <f t="shared" ca="1" si="831"/>
        <v>6375</v>
      </c>
      <c r="DK43" s="10">
        <f t="shared" ca="1" si="831"/>
        <v>7125</v>
      </c>
      <c r="DL43" s="10">
        <f t="shared" ca="1" si="831"/>
        <v>8625</v>
      </c>
      <c r="DM43" s="10">
        <f t="shared" ca="1" si="831"/>
        <v>9750</v>
      </c>
      <c r="DN43" s="10">
        <f t="shared" ca="1" si="831"/>
        <v>11250</v>
      </c>
      <c r="DO43" s="10">
        <f t="shared" ca="1" si="831"/>
        <v>12750</v>
      </c>
      <c r="DP43" s="10">
        <f t="shared" ca="1" si="831"/>
        <v>14250</v>
      </c>
      <c r="DQ43" s="10">
        <f t="shared" ca="1" si="831"/>
        <v>17250</v>
      </c>
      <c r="DR43" s="10">
        <f t="shared" ca="1" si="831"/>
        <v>17625</v>
      </c>
      <c r="DS43" s="10">
        <f t="shared" ca="1" si="831"/>
        <v>22500</v>
      </c>
      <c r="DT43" s="10">
        <f t="shared" ca="1" si="831"/>
        <v>26625</v>
      </c>
      <c r="DU43" s="10">
        <f t="shared" ca="1" si="831"/>
        <v>30000</v>
      </c>
      <c r="DV43" s="10">
        <f t="shared" ca="1" si="831"/>
        <v>33750</v>
      </c>
      <c r="DW43" s="10">
        <f t="shared" ca="1" si="831"/>
        <v>40125</v>
      </c>
      <c r="DX43" s="10">
        <f t="shared" ca="1" si="831"/>
        <v>42750</v>
      </c>
      <c r="DY43" s="10">
        <f t="shared" ca="1" si="831"/>
        <v>48375</v>
      </c>
      <c r="DZ43" s="10">
        <f t="shared" ca="1" si="831"/>
        <v>53250</v>
      </c>
      <c r="EA43" s="10">
        <f t="shared" ca="1" si="831"/>
        <v>58500</v>
      </c>
      <c r="EB43" s="10">
        <f t="shared" ca="1" si="831"/>
        <v>63000</v>
      </c>
      <c r="EC43" s="10">
        <f t="shared" ca="1" si="831"/>
        <v>67125</v>
      </c>
      <c r="ED43" s="10">
        <f t="shared" ca="1" si="831"/>
        <v>71250</v>
      </c>
      <c r="EE43" s="10">
        <f t="shared" ca="1" si="831"/>
        <v>73500</v>
      </c>
      <c r="EF43" s="10">
        <f t="shared" ca="1" si="831"/>
        <v>76125</v>
      </c>
      <c r="EG43" s="10">
        <f t="shared" ca="1" si="831"/>
        <v>80250</v>
      </c>
      <c r="EH43" s="10">
        <f t="shared" ca="1" si="831"/>
        <v>84000</v>
      </c>
      <c r="EI43" s="10">
        <f t="shared" ca="1" si="831"/>
        <v>88125</v>
      </c>
      <c r="EJ43" s="10">
        <f t="shared" ca="1" si="831"/>
        <v>91500</v>
      </c>
      <c r="EK43" s="10">
        <f t="shared" ca="1" si="831"/>
        <v>95250</v>
      </c>
      <c r="EL43" s="10">
        <f t="shared" ca="1" si="831"/>
        <v>98625</v>
      </c>
      <c r="EM43" s="10">
        <f t="shared" ca="1" si="831"/>
        <v>102000</v>
      </c>
      <c r="EN43" s="10">
        <f t="shared" ca="1" si="831"/>
        <v>108750</v>
      </c>
      <c r="EO43" s="10">
        <f t="shared" ca="1" si="831"/>
        <v>110625</v>
      </c>
      <c r="EP43" s="10">
        <f t="shared" ref="EP43:GP43" ca="1" si="832">$B43*EP54</f>
        <v>117375</v>
      </c>
      <c r="EQ43" s="10">
        <f t="shared" ca="1" si="832"/>
        <v>120750</v>
      </c>
      <c r="ER43" s="10">
        <f t="shared" ca="1" si="832"/>
        <v>121500</v>
      </c>
      <c r="ES43" s="10">
        <f t="shared" ca="1" si="832"/>
        <v>123000</v>
      </c>
      <c r="ET43" s="10">
        <f t="shared" ca="1" si="832"/>
        <v>120375</v>
      </c>
      <c r="EU43" s="10">
        <f t="shared" ca="1" si="832"/>
        <v>115500</v>
      </c>
      <c r="EV43" s="10">
        <f t="shared" ca="1" si="832"/>
        <v>114000</v>
      </c>
      <c r="EW43" s="10">
        <f t="shared" ca="1" si="832"/>
        <v>109125</v>
      </c>
      <c r="EX43" s="10">
        <f t="shared" ca="1" si="832"/>
        <v>105375</v>
      </c>
      <c r="EY43" s="10">
        <f t="shared" ca="1" si="832"/>
        <v>101250</v>
      </c>
      <c r="EZ43" s="10">
        <f t="shared" ca="1" si="832"/>
        <v>96750</v>
      </c>
      <c r="FA43" s="10">
        <f t="shared" ca="1" si="832"/>
        <v>93375</v>
      </c>
      <c r="FB43" s="10">
        <f t="shared" ca="1" si="832"/>
        <v>89250</v>
      </c>
      <c r="FC43" s="10">
        <f t="shared" ca="1" si="832"/>
        <v>86625</v>
      </c>
      <c r="FD43" s="10">
        <f t="shared" ca="1" si="832"/>
        <v>84000</v>
      </c>
      <c r="FE43" s="10">
        <f t="shared" ca="1" si="832"/>
        <v>79125</v>
      </c>
      <c r="FF43" s="10">
        <f t="shared" ca="1" si="832"/>
        <v>74250</v>
      </c>
      <c r="FG43" s="10">
        <f t="shared" ca="1" si="832"/>
        <v>69375</v>
      </c>
      <c r="FH43" s="10">
        <f t="shared" ca="1" si="832"/>
        <v>64500</v>
      </c>
      <c r="FI43" s="10">
        <f t="shared" ca="1" si="832"/>
        <v>59625</v>
      </c>
      <c r="FJ43" s="10">
        <f t="shared" ca="1" si="832"/>
        <v>54750</v>
      </c>
      <c r="FK43" s="10">
        <f t="shared" ca="1" si="832"/>
        <v>49875</v>
      </c>
      <c r="FL43" s="10">
        <f t="shared" ca="1" si="832"/>
        <v>41625</v>
      </c>
      <c r="FM43" s="10">
        <f t="shared" ca="1" si="832"/>
        <v>36750</v>
      </c>
      <c r="FN43" s="10">
        <f t="shared" ca="1" si="832"/>
        <v>28500</v>
      </c>
      <c r="FO43" s="10">
        <f t="shared" ca="1" si="832"/>
        <v>20250</v>
      </c>
      <c r="FP43" s="10">
        <f t="shared" ca="1" si="832"/>
        <v>15375</v>
      </c>
      <c r="FQ43" s="10">
        <f t="shared" ca="1" si="832"/>
        <v>10500</v>
      </c>
      <c r="FR43" s="10">
        <f t="shared" ca="1" si="832"/>
        <v>9000</v>
      </c>
      <c r="FS43" s="10">
        <f t="shared" ca="1" si="832"/>
        <v>7500</v>
      </c>
      <c r="FT43" s="10">
        <f t="shared" ca="1" si="832"/>
        <v>6375</v>
      </c>
      <c r="FU43" s="10">
        <f t="shared" ca="1" si="832"/>
        <v>5250</v>
      </c>
      <c r="FV43" s="10">
        <f t="shared" ca="1" si="832"/>
        <v>4125</v>
      </c>
      <c r="FW43" s="10">
        <f t="shared" ca="1" si="832"/>
        <v>3000</v>
      </c>
      <c r="FX43" s="10">
        <f t="shared" ca="1" si="832"/>
        <v>2250</v>
      </c>
      <c r="FY43" s="10">
        <f t="shared" ca="1" si="832"/>
        <v>1500</v>
      </c>
      <c r="FZ43" s="10">
        <f t="shared" ca="1" si="832"/>
        <v>750</v>
      </c>
      <c r="GA43" s="10">
        <f t="shared" ca="1" si="832"/>
        <v>375</v>
      </c>
      <c r="GB43" s="10">
        <f t="shared" ca="1" si="832"/>
        <v>0</v>
      </c>
      <c r="GC43" s="10">
        <f t="shared" ca="1" si="832"/>
        <v>0</v>
      </c>
      <c r="GD43" s="10">
        <f t="shared" ca="1" si="832"/>
        <v>0</v>
      </c>
      <c r="GE43" s="10">
        <f t="shared" ca="1" si="832"/>
        <v>0</v>
      </c>
      <c r="GF43" s="10">
        <f t="shared" ca="1" si="832"/>
        <v>0</v>
      </c>
      <c r="GG43" s="10">
        <f t="shared" ca="1" si="832"/>
        <v>0</v>
      </c>
      <c r="GH43" s="10">
        <f t="shared" ca="1" si="832"/>
        <v>0</v>
      </c>
      <c r="GI43" s="10">
        <f t="shared" ca="1" si="832"/>
        <v>0</v>
      </c>
      <c r="GJ43" s="10">
        <f t="shared" ca="1" si="832"/>
        <v>0</v>
      </c>
      <c r="GK43" s="10">
        <f t="shared" ca="1" si="832"/>
        <v>0</v>
      </c>
      <c r="GL43" s="10">
        <f t="shared" ca="1" si="832"/>
        <v>0</v>
      </c>
      <c r="GM43" s="10">
        <f t="shared" ca="1" si="832"/>
        <v>0</v>
      </c>
      <c r="GN43" s="10">
        <f t="shared" ca="1" si="832"/>
        <v>0</v>
      </c>
      <c r="GO43" s="10">
        <f t="shared" ca="1" si="832"/>
        <v>0</v>
      </c>
      <c r="GP43" s="10">
        <f t="shared" ca="1" si="832"/>
        <v>0</v>
      </c>
      <c r="GQ43" s="10">
        <f t="shared" ref="GQ43:GZ43" ca="1" si="833">$B43*GQ54</f>
        <v>0</v>
      </c>
      <c r="GR43" s="10">
        <f t="shared" ca="1" si="833"/>
        <v>0</v>
      </c>
      <c r="GS43" s="10">
        <f t="shared" ca="1" si="833"/>
        <v>0</v>
      </c>
      <c r="GT43" s="10">
        <f t="shared" ca="1" si="833"/>
        <v>0</v>
      </c>
      <c r="GU43" s="10">
        <f t="shared" ca="1" si="833"/>
        <v>0</v>
      </c>
      <c r="GV43" s="10">
        <f t="shared" ca="1" si="833"/>
        <v>0</v>
      </c>
      <c r="GW43" s="10">
        <f t="shared" ca="1" si="833"/>
        <v>0</v>
      </c>
      <c r="GX43" s="10">
        <f t="shared" ca="1" si="833"/>
        <v>0</v>
      </c>
      <c r="GY43" s="10">
        <f t="shared" ca="1" si="833"/>
        <v>0</v>
      </c>
      <c r="GZ43" s="10">
        <f t="shared" ca="1" si="833"/>
        <v>0</v>
      </c>
    </row>
    <row r="44" spans="1:208" x14ac:dyDescent="0.2">
      <c r="A44" s="5" t="s">
        <v>30</v>
      </c>
      <c r="B44" s="6">
        <f>B35*B39*B41</f>
        <v>187.5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</row>
    <row r="45" spans="1:208" x14ac:dyDescent="0.2">
      <c r="A45" s="5" t="s">
        <v>27</v>
      </c>
      <c r="B45" s="13">
        <v>0.06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</row>
    <row r="46" spans="1:208" x14ac:dyDescent="0.2">
      <c r="A46" s="5" t="s">
        <v>26</v>
      </c>
      <c r="B46" s="11">
        <f>NPER(B45/12,B44,-B33*(1-B34))</f>
        <v>71.513178015521419</v>
      </c>
      <c r="C46" s="10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</row>
    <row r="47" spans="1:208" x14ac:dyDescent="0.2">
      <c r="A47" s="5" t="s">
        <v>202</v>
      </c>
      <c r="B47" s="11">
        <v>96</v>
      </c>
      <c r="C47" s="10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</row>
    <row r="48" spans="1:208" x14ac:dyDescent="0.2">
      <c r="A48" s="5" t="s">
        <v>37</v>
      </c>
      <c r="B48" s="11"/>
      <c r="C48" s="10">
        <f t="array" aca="1" ref="C48" ca="1">SUM(IF($S$1:$GZ$1=C$1,$S48:$GZ48,0))</f>
        <v>3750</v>
      </c>
      <c r="D48" s="10">
        <f t="array" aca="1" ref="D48" ca="1">SUM(IF($S$1:$GZ$1=D$1,$S48:$GZ48,0))</f>
        <v>27187.5</v>
      </c>
      <c r="E48" s="10">
        <f t="array" aca="1" ref="E48" ca="1">SUM(IF($S$1:$GZ$1=E$1,$S48:$GZ48,0))</f>
        <v>157187.5</v>
      </c>
      <c r="F48" s="10">
        <f t="array" aca="1" ref="F48" ca="1">SUM(IF($S$1:$GZ$1=F$1,$S48:$GZ48,0))</f>
        <v>617187.5</v>
      </c>
      <c r="G48" s="10">
        <f t="array" aca="1" ref="G48" ca="1">SUM(IF($S$1:$GZ$1=G$1,$S48:$GZ48,0))</f>
        <v>1208437.5</v>
      </c>
      <c r="H48" s="10">
        <f t="array" aca="1" ref="H48" ca="1">SUM(IF($S$1:$GZ$1=H$1,$S48:$GZ48,0))</f>
        <v>1612812.5</v>
      </c>
      <c r="I48" s="10">
        <f t="array" aca="1" ref="I48" ca="1">SUM(IF($S$1:$GZ$1=I$1,$S48:$GZ48,0))</f>
        <v>1641250</v>
      </c>
      <c r="J48" s="10">
        <f t="array" aca="1" ref="J48" ca="1">SUM(IF($S$1:$GZ$1=J$1,$S48:$GZ48,0))</f>
        <v>1615000</v>
      </c>
      <c r="K48" s="10">
        <f t="array" aca="1" ref="K48" ca="1">SUM(IF($S$1:$GZ$1=K$1,$S48:$GZ48,0))</f>
        <v>1465000</v>
      </c>
      <c r="L48" s="10">
        <f t="array" aca="1" ref="L48" ca="1">SUM(IF($S$1:$GZ$1=L$1,$S48:$GZ48,0))</f>
        <v>983125</v>
      </c>
      <c r="M48" s="10">
        <f t="array" aca="1" ref="M48" ca="1">SUM(IF($S$1:$GZ$1=M$1,$S48:$GZ48,0))</f>
        <v>383437.5</v>
      </c>
      <c r="N48" s="10">
        <f t="array" aca="1" ref="N48" ca="1">SUM(IF($S$1:$GZ$1=N$1,$S48:$GZ48,0))</f>
        <v>25937.5</v>
      </c>
      <c r="O48" s="10">
        <f t="array" aca="1" ref="O48" ca="1">SUM(IF($S$1:$GZ$1=O$1,$S48:$GZ48,0))</f>
        <v>0</v>
      </c>
      <c r="P48" s="10">
        <f t="array" aca="1" ref="P48" ca="1">SUM(IF($S$1:$GZ$1=P$1,$S48:$GZ48,0))</f>
        <v>0</v>
      </c>
      <c r="Q48" s="10">
        <f t="array" aca="1" ref="Q48" ca="1">SUM(IF($S$1:$GZ$1=Q$1,$S48:$GZ48,0))</f>
        <v>0</v>
      </c>
      <c r="R48" s="10">
        <f t="array" aca="1" ref="R48" ca="1">SUM(IF($S$1:$GZ$1=R$1,$S48:$GZ48,0))</f>
        <v>0</v>
      </c>
      <c r="S48" s="10">
        <f ca="1">S35-S41</f>
        <v>0</v>
      </c>
      <c r="T48" s="10">
        <f t="shared" ref="T48:BZ48" ca="1" si="834">T35-T41</f>
        <v>0</v>
      </c>
      <c r="U48" s="10">
        <f t="shared" ca="1" si="834"/>
        <v>0</v>
      </c>
      <c r="V48" s="10">
        <f t="shared" ca="1" si="834"/>
        <v>0</v>
      </c>
      <c r="W48" s="10">
        <f t="shared" ca="1" si="834"/>
        <v>0</v>
      </c>
      <c r="X48" s="10">
        <f t="shared" ca="1" si="834"/>
        <v>0</v>
      </c>
      <c r="Y48" s="10">
        <f t="shared" ca="1" si="834"/>
        <v>0</v>
      </c>
      <c r="Z48" s="10">
        <f t="shared" ca="1" si="834"/>
        <v>0</v>
      </c>
      <c r="AA48" s="10">
        <f t="shared" ca="1" si="834"/>
        <v>937.5</v>
      </c>
      <c r="AB48" s="10">
        <f t="shared" ca="1" si="834"/>
        <v>937.5</v>
      </c>
      <c r="AC48" s="10">
        <f t="shared" ca="1" si="834"/>
        <v>937.5</v>
      </c>
      <c r="AD48" s="10">
        <f t="shared" ca="1" si="834"/>
        <v>937.5</v>
      </c>
      <c r="AE48" s="10">
        <f t="shared" ca="1" si="834"/>
        <v>1250</v>
      </c>
      <c r="AF48" s="10">
        <f t="shared" ca="1" si="834"/>
        <v>1250</v>
      </c>
      <c r="AG48" s="10">
        <f t="shared" ca="1" si="834"/>
        <v>1250</v>
      </c>
      <c r="AH48" s="10">
        <f t="shared" ca="1" si="834"/>
        <v>1562.5</v>
      </c>
      <c r="AI48" s="10">
        <f t="shared" ca="1" si="834"/>
        <v>1562.5</v>
      </c>
      <c r="AJ48" s="10">
        <f t="shared" ca="1" si="834"/>
        <v>1562.5</v>
      </c>
      <c r="AK48" s="10">
        <f t="shared" ca="1" si="834"/>
        <v>2187.5</v>
      </c>
      <c r="AL48" s="10">
        <f t="shared" ca="1" si="834"/>
        <v>2187.5</v>
      </c>
      <c r="AM48" s="10">
        <f t="shared" ca="1" si="834"/>
        <v>2812.5</v>
      </c>
      <c r="AN48" s="10">
        <f t="shared" ca="1" si="834"/>
        <v>3437.5</v>
      </c>
      <c r="AO48" s="10">
        <f t="shared" ca="1" si="834"/>
        <v>3750</v>
      </c>
      <c r="AP48" s="10">
        <f t="shared" ca="1" si="834"/>
        <v>4375</v>
      </c>
      <c r="AQ48" s="10">
        <f t="shared" ca="1" si="834"/>
        <v>5312.5</v>
      </c>
      <c r="AR48" s="10">
        <f t="shared" ca="1" si="834"/>
        <v>5937.5</v>
      </c>
      <c r="AS48" s="10">
        <f t="shared" ca="1" si="834"/>
        <v>7187.5</v>
      </c>
      <c r="AT48" s="10">
        <f t="shared" ca="1" si="834"/>
        <v>8125</v>
      </c>
      <c r="AU48" s="10">
        <f t="shared" ca="1" si="834"/>
        <v>9375</v>
      </c>
      <c r="AV48" s="10">
        <f t="shared" ca="1" si="834"/>
        <v>10625</v>
      </c>
      <c r="AW48" s="10">
        <f t="shared" ca="1" si="834"/>
        <v>11875</v>
      </c>
      <c r="AX48" s="10">
        <f t="shared" ca="1" si="834"/>
        <v>14375</v>
      </c>
      <c r="AY48" s="10">
        <f t="shared" ca="1" si="834"/>
        <v>15625</v>
      </c>
      <c r="AZ48" s="10">
        <f t="shared" ca="1" si="834"/>
        <v>19687.5</v>
      </c>
      <c r="BA48" s="10">
        <f t="shared" ca="1" si="834"/>
        <v>23125</v>
      </c>
      <c r="BB48" s="10">
        <f t="shared" ca="1" si="834"/>
        <v>25937.5</v>
      </c>
      <c r="BC48" s="10">
        <f t="shared" ca="1" si="834"/>
        <v>29375</v>
      </c>
      <c r="BD48" s="10">
        <f t="shared" ca="1" si="834"/>
        <v>34687.5</v>
      </c>
      <c r="BE48" s="10">
        <f t="shared" ca="1" si="834"/>
        <v>36875</v>
      </c>
      <c r="BF48" s="10">
        <f t="shared" ca="1" si="834"/>
        <v>41875</v>
      </c>
      <c r="BG48" s="10">
        <f t="shared" ca="1" si="834"/>
        <v>45937.5</v>
      </c>
      <c r="BH48" s="10">
        <f t="shared" ca="1" si="834"/>
        <v>50312.5</v>
      </c>
      <c r="BI48" s="10">
        <f t="shared" ca="1" si="834"/>
        <v>54687.5</v>
      </c>
      <c r="BJ48" s="10">
        <f t="shared" ca="1" si="834"/>
        <v>58125</v>
      </c>
      <c r="BK48" s="10">
        <f t="shared" ca="1" si="834"/>
        <v>62187.5</v>
      </c>
      <c r="BL48" s="10">
        <f t="shared" ca="1" si="834"/>
        <v>64687.5</v>
      </c>
      <c r="BM48" s="10">
        <f t="shared" ca="1" si="834"/>
        <v>67187.5</v>
      </c>
      <c r="BN48" s="10">
        <f t="shared" ca="1" si="834"/>
        <v>71250</v>
      </c>
      <c r="BO48" s="10">
        <f t="shared" ca="1" si="834"/>
        <v>75312.5</v>
      </c>
      <c r="BP48" s="10">
        <f t="shared" ca="1" si="834"/>
        <v>79375</v>
      </c>
      <c r="BQ48" s="10">
        <f t="shared" ca="1" si="834"/>
        <v>83437.5</v>
      </c>
      <c r="BR48" s="10">
        <f t="shared" ca="1" si="834"/>
        <v>87500</v>
      </c>
      <c r="BS48" s="10">
        <f t="shared" ca="1" si="834"/>
        <v>91562.5</v>
      </c>
      <c r="BT48" s="10">
        <f t="shared" ca="1" si="834"/>
        <v>95625</v>
      </c>
      <c r="BU48" s="10">
        <f t="shared" ca="1" si="834"/>
        <v>102500</v>
      </c>
      <c r="BV48" s="10">
        <f t="shared" ca="1" si="834"/>
        <v>106562.5</v>
      </c>
      <c r="BW48" s="10">
        <f t="shared" ca="1" si="834"/>
        <v>113437.5</v>
      </c>
      <c r="BX48" s="10">
        <f t="shared" ca="1" si="834"/>
        <v>120312.5</v>
      </c>
      <c r="BY48" s="10">
        <f t="shared" ca="1" si="834"/>
        <v>124375</v>
      </c>
      <c r="BZ48" s="10">
        <f t="shared" ca="1" si="834"/>
        <v>128437.5</v>
      </c>
      <c r="CA48" s="10">
        <f t="shared" ref="CA48:CI48" ca="1" si="835">CA35-CA41</f>
        <v>129687.5</v>
      </c>
      <c r="CB48" s="10">
        <f t="shared" ca="1" si="835"/>
        <v>130937.5</v>
      </c>
      <c r="CC48" s="10">
        <f t="shared" ca="1" si="835"/>
        <v>131875</v>
      </c>
      <c r="CD48" s="10">
        <f t="shared" ca="1" si="835"/>
        <v>132812.5</v>
      </c>
      <c r="CE48" s="10">
        <f t="shared" ca="1" si="835"/>
        <v>133750</v>
      </c>
      <c r="CF48" s="10">
        <f t="shared" ca="1" si="835"/>
        <v>134687.5</v>
      </c>
      <c r="CG48" s="10">
        <f t="shared" ca="1" si="835"/>
        <v>135312.5</v>
      </c>
      <c r="CH48" s="10">
        <f t="shared" ca="1" si="835"/>
        <v>135937.5</v>
      </c>
      <c r="CI48" s="10">
        <f t="shared" ca="1" si="835"/>
        <v>136562.5</v>
      </c>
      <c r="CJ48" s="10">
        <f t="shared" ref="CJ48:EO48" ca="1" si="836">CJ35-CJ41</f>
        <v>136875</v>
      </c>
      <c r="CK48" s="10">
        <f t="shared" ca="1" si="836"/>
        <v>137187.5</v>
      </c>
      <c r="CL48" s="10">
        <f t="shared" ca="1" si="836"/>
        <v>137187.5</v>
      </c>
      <c r="CM48" s="10">
        <f t="shared" ca="1" si="836"/>
        <v>137187.5</v>
      </c>
      <c r="CN48" s="10">
        <f t="shared" ca="1" si="836"/>
        <v>137187.5</v>
      </c>
      <c r="CO48" s="10">
        <f t="shared" ca="1" si="836"/>
        <v>137187.5</v>
      </c>
      <c r="CP48" s="10">
        <f t="shared" ca="1" si="836"/>
        <v>137187.5</v>
      </c>
      <c r="CQ48" s="10">
        <f t="shared" ca="1" si="836"/>
        <v>137187.5</v>
      </c>
      <c r="CR48" s="10">
        <f t="shared" ca="1" si="836"/>
        <v>137187.5</v>
      </c>
      <c r="CS48" s="10">
        <f t="shared" ca="1" si="836"/>
        <v>137187.5</v>
      </c>
      <c r="CT48" s="10">
        <f t="shared" ca="1" si="836"/>
        <v>136250</v>
      </c>
      <c r="CU48" s="10">
        <f t="shared" ca="1" si="836"/>
        <v>136250</v>
      </c>
      <c r="CV48" s="10">
        <f t="shared" ca="1" si="836"/>
        <v>136250</v>
      </c>
      <c r="CW48" s="10">
        <f t="shared" ca="1" si="836"/>
        <v>136250</v>
      </c>
      <c r="CX48" s="10">
        <f t="shared" ca="1" si="836"/>
        <v>135937.5</v>
      </c>
      <c r="CY48" s="10">
        <f t="shared" ca="1" si="836"/>
        <v>135937.5</v>
      </c>
      <c r="CZ48" s="10">
        <f t="shared" ca="1" si="836"/>
        <v>135937.5</v>
      </c>
      <c r="DA48" s="10">
        <f t="shared" ca="1" si="836"/>
        <v>135625</v>
      </c>
      <c r="DB48" s="10">
        <f t="shared" ca="1" si="836"/>
        <v>135625</v>
      </c>
      <c r="DC48" s="10">
        <f t="shared" ca="1" si="836"/>
        <v>135625</v>
      </c>
      <c r="DD48" s="10">
        <f t="shared" ca="1" si="836"/>
        <v>135000</v>
      </c>
      <c r="DE48" s="10">
        <f t="shared" ca="1" si="836"/>
        <v>135000</v>
      </c>
      <c r="DF48" s="10">
        <f t="shared" ca="1" si="836"/>
        <v>134375</v>
      </c>
      <c r="DG48" s="10">
        <f t="shared" ca="1" si="836"/>
        <v>133750</v>
      </c>
      <c r="DH48" s="10">
        <f t="shared" ca="1" si="836"/>
        <v>133437.5</v>
      </c>
      <c r="DI48" s="10">
        <f t="shared" ca="1" si="836"/>
        <v>132812.5</v>
      </c>
      <c r="DJ48" s="10">
        <f t="shared" ca="1" si="836"/>
        <v>131875</v>
      </c>
      <c r="DK48" s="10">
        <f t="shared" ca="1" si="836"/>
        <v>131250</v>
      </c>
      <c r="DL48" s="10">
        <f t="shared" ca="1" si="836"/>
        <v>130000</v>
      </c>
      <c r="DM48" s="10">
        <f t="shared" ca="1" si="836"/>
        <v>129062.5</v>
      </c>
      <c r="DN48" s="10">
        <f t="shared" ca="1" si="836"/>
        <v>127812.5</v>
      </c>
      <c r="DO48" s="10">
        <f t="shared" ca="1" si="836"/>
        <v>126562.5</v>
      </c>
      <c r="DP48" s="10">
        <f t="shared" ca="1" si="836"/>
        <v>125312.5</v>
      </c>
      <c r="DQ48" s="10">
        <f t="shared" ca="1" si="836"/>
        <v>122812.5</v>
      </c>
      <c r="DR48" s="10">
        <f t="shared" ca="1" si="836"/>
        <v>121562.5</v>
      </c>
      <c r="DS48" s="10">
        <f t="shared" ca="1" si="836"/>
        <v>117500</v>
      </c>
      <c r="DT48" s="10">
        <f t="shared" ca="1" si="836"/>
        <v>114062.5</v>
      </c>
      <c r="DU48" s="10">
        <f t="shared" ca="1" si="836"/>
        <v>111250</v>
      </c>
      <c r="DV48" s="10">
        <f t="shared" ca="1" si="836"/>
        <v>107812.5</v>
      </c>
      <c r="DW48" s="10">
        <f t="shared" ca="1" si="836"/>
        <v>102500</v>
      </c>
      <c r="DX48" s="10">
        <f t="shared" ca="1" si="836"/>
        <v>100312.5</v>
      </c>
      <c r="DY48" s="10">
        <f t="shared" ca="1" si="836"/>
        <v>95312.5</v>
      </c>
      <c r="DZ48" s="10">
        <f t="shared" ca="1" si="836"/>
        <v>91250</v>
      </c>
      <c r="EA48" s="10">
        <f t="shared" ca="1" si="836"/>
        <v>86875</v>
      </c>
      <c r="EB48" s="10">
        <f t="shared" ca="1" si="836"/>
        <v>82500</v>
      </c>
      <c r="EC48" s="10">
        <f t="shared" ca="1" si="836"/>
        <v>79062.5</v>
      </c>
      <c r="ED48" s="10">
        <f t="shared" ca="1" si="836"/>
        <v>75000</v>
      </c>
      <c r="EE48" s="10">
        <f t="shared" ca="1" si="836"/>
        <v>72500</v>
      </c>
      <c r="EF48" s="10">
        <f t="shared" ca="1" si="836"/>
        <v>70000</v>
      </c>
      <c r="EG48" s="10">
        <f t="shared" ca="1" si="836"/>
        <v>65937.5</v>
      </c>
      <c r="EH48" s="10">
        <f t="shared" ca="1" si="836"/>
        <v>61875</v>
      </c>
      <c r="EI48" s="10">
        <f t="shared" ca="1" si="836"/>
        <v>57812.5</v>
      </c>
      <c r="EJ48" s="10">
        <f t="shared" ca="1" si="836"/>
        <v>53750</v>
      </c>
      <c r="EK48" s="10">
        <f t="shared" ca="1" si="836"/>
        <v>49687.5</v>
      </c>
      <c r="EL48" s="10">
        <f t="shared" ca="1" si="836"/>
        <v>45625</v>
      </c>
      <c r="EM48" s="10">
        <f t="shared" ca="1" si="836"/>
        <v>41562.5</v>
      </c>
      <c r="EN48" s="10">
        <f t="shared" ca="1" si="836"/>
        <v>34687.5</v>
      </c>
      <c r="EO48" s="10">
        <f t="shared" ca="1" si="836"/>
        <v>30625</v>
      </c>
      <c r="EP48" s="10">
        <f t="shared" ref="EP48:GP48" ca="1" si="837">EP35-EP41</f>
        <v>23750</v>
      </c>
      <c r="EQ48" s="10">
        <f t="shared" ca="1" si="837"/>
        <v>16875</v>
      </c>
      <c r="ER48" s="10">
        <f t="shared" ca="1" si="837"/>
        <v>12812.5</v>
      </c>
      <c r="ES48" s="10">
        <f t="shared" ca="1" si="837"/>
        <v>8750</v>
      </c>
      <c r="ET48" s="10">
        <f t="shared" ca="1" si="837"/>
        <v>7500</v>
      </c>
      <c r="EU48" s="10">
        <f t="shared" ca="1" si="837"/>
        <v>6250</v>
      </c>
      <c r="EV48" s="10">
        <f t="shared" ca="1" si="837"/>
        <v>5312.5</v>
      </c>
      <c r="EW48" s="10">
        <f t="shared" ca="1" si="837"/>
        <v>4375</v>
      </c>
      <c r="EX48" s="10">
        <f t="shared" ca="1" si="837"/>
        <v>3437.5</v>
      </c>
      <c r="EY48" s="10">
        <f t="shared" ca="1" si="837"/>
        <v>2500</v>
      </c>
      <c r="EZ48" s="10">
        <f t="shared" ca="1" si="837"/>
        <v>1875</v>
      </c>
      <c r="FA48" s="10">
        <f t="shared" ca="1" si="837"/>
        <v>1250</v>
      </c>
      <c r="FB48" s="10">
        <f t="shared" ca="1" si="837"/>
        <v>625</v>
      </c>
      <c r="FC48" s="10">
        <f t="shared" ca="1" si="837"/>
        <v>312.5</v>
      </c>
      <c r="FD48" s="10">
        <f t="shared" ca="1" si="837"/>
        <v>0</v>
      </c>
      <c r="FE48" s="10">
        <f t="shared" ca="1" si="837"/>
        <v>0</v>
      </c>
      <c r="FF48" s="10">
        <f t="shared" ca="1" si="837"/>
        <v>0</v>
      </c>
      <c r="FG48" s="10">
        <f t="shared" ca="1" si="837"/>
        <v>0</v>
      </c>
      <c r="FH48" s="10">
        <f t="shared" ca="1" si="837"/>
        <v>0</v>
      </c>
      <c r="FI48" s="10">
        <f t="shared" ca="1" si="837"/>
        <v>0</v>
      </c>
      <c r="FJ48" s="10">
        <f t="shared" ca="1" si="837"/>
        <v>0</v>
      </c>
      <c r="FK48" s="10">
        <f t="shared" ca="1" si="837"/>
        <v>0</v>
      </c>
      <c r="FL48" s="10">
        <f t="shared" ca="1" si="837"/>
        <v>0</v>
      </c>
      <c r="FM48" s="10">
        <f t="shared" ca="1" si="837"/>
        <v>0</v>
      </c>
      <c r="FN48" s="10">
        <f t="shared" ca="1" si="837"/>
        <v>0</v>
      </c>
      <c r="FO48" s="10">
        <f t="shared" ca="1" si="837"/>
        <v>0</v>
      </c>
      <c r="FP48" s="10">
        <f t="shared" ca="1" si="837"/>
        <v>0</v>
      </c>
      <c r="FQ48" s="10">
        <f t="shared" ca="1" si="837"/>
        <v>0</v>
      </c>
      <c r="FR48" s="10">
        <f t="shared" ca="1" si="837"/>
        <v>0</v>
      </c>
      <c r="FS48" s="10">
        <f t="shared" ca="1" si="837"/>
        <v>0</v>
      </c>
      <c r="FT48" s="10">
        <f t="shared" ca="1" si="837"/>
        <v>0</v>
      </c>
      <c r="FU48" s="10">
        <f t="shared" ca="1" si="837"/>
        <v>0</v>
      </c>
      <c r="FV48" s="10">
        <f t="shared" ca="1" si="837"/>
        <v>0</v>
      </c>
      <c r="FW48" s="10">
        <f t="shared" ca="1" si="837"/>
        <v>0</v>
      </c>
      <c r="FX48" s="10">
        <f t="shared" ca="1" si="837"/>
        <v>0</v>
      </c>
      <c r="FY48" s="10">
        <f t="shared" ca="1" si="837"/>
        <v>0</v>
      </c>
      <c r="FZ48" s="10">
        <f t="shared" ca="1" si="837"/>
        <v>0</v>
      </c>
      <c r="GA48" s="10">
        <f t="shared" ca="1" si="837"/>
        <v>0</v>
      </c>
      <c r="GB48" s="10">
        <f t="shared" ca="1" si="837"/>
        <v>0</v>
      </c>
      <c r="GC48" s="10">
        <f t="shared" ca="1" si="837"/>
        <v>0</v>
      </c>
      <c r="GD48" s="10">
        <f t="shared" ca="1" si="837"/>
        <v>0</v>
      </c>
      <c r="GE48" s="10">
        <f t="shared" ca="1" si="837"/>
        <v>0</v>
      </c>
      <c r="GF48" s="10">
        <f t="shared" ca="1" si="837"/>
        <v>0</v>
      </c>
      <c r="GG48" s="10">
        <f t="shared" ca="1" si="837"/>
        <v>0</v>
      </c>
      <c r="GH48" s="10">
        <f t="shared" ca="1" si="837"/>
        <v>0</v>
      </c>
      <c r="GI48" s="10">
        <f t="shared" ca="1" si="837"/>
        <v>0</v>
      </c>
      <c r="GJ48" s="10">
        <f t="shared" ca="1" si="837"/>
        <v>0</v>
      </c>
      <c r="GK48" s="10">
        <f t="shared" ca="1" si="837"/>
        <v>0</v>
      </c>
      <c r="GL48" s="10">
        <f t="shared" ca="1" si="837"/>
        <v>0</v>
      </c>
      <c r="GM48" s="10">
        <f t="shared" ca="1" si="837"/>
        <v>0</v>
      </c>
      <c r="GN48" s="10">
        <f t="shared" ca="1" si="837"/>
        <v>0</v>
      </c>
      <c r="GO48" s="10">
        <f t="shared" ca="1" si="837"/>
        <v>0</v>
      </c>
      <c r="GP48" s="10">
        <f t="shared" ca="1" si="837"/>
        <v>0</v>
      </c>
      <c r="GQ48" s="10">
        <f t="shared" ref="GQ48:GZ48" ca="1" si="838">GQ35-GQ41</f>
        <v>0</v>
      </c>
      <c r="GR48" s="10">
        <f t="shared" ca="1" si="838"/>
        <v>0</v>
      </c>
      <c r="GS48" s="10">
        <f t="shared" ca="1" si="838"/>
        <v>0</v>
      </c>
      <c r="GT48" s="10">
        <f t="shared" ca="1" si="838"/>
        <v>0</v>
      </c>
      <c r="GU48" s="10">
        <f t="shared" ca="1" si="838"/>
        <v>0</v>
      </c>
      <c r="GV48" s="10">
        <f t="shared" ca="1" si="838"/>
        <v>0</v>
      </c>
      <c r="GW48" s="10">
        <f t="shared" ca="1" si="838"/>
        <v>0</v>
      </c>
      <c r="GX48" s="10">
        <f t="shared" ca="1" si="838"/>
        <v>0</v>
      </c>
      <c r="GY48" s="10">
        <f t="shared" ca="1" si="838"/>
        <v>0</v>
      </c>
      <c r="GZ48" s="10">
        <f t="shared" ca="1" si="838"/>
        <v>0</v>
      </c>
    </row>
    <row r="49" spans="1:208" x14ac:dyDescent="0.2">
      <c r="A49" s="5" t="s">
        <v>206</v>
      </c>
      <c r="C49" s="10">
        <f t="array" ref="C49">SUM(IF($S$1:$GZ$1=C$1,$S49:$GZ49,0))</f>
        <v>3</v>
      </c>
      <c r="D49" s="10">
        <f t="array" ref="D49">SUM(IF($S$1:$GZ$1=D$1,$S49:$GZ49,0))</f>
        <v>11</v>
      </c>
      <c r="E49" s="10">
        <f t="array" ref="E49">SUM(IF($S$1:$GZ$1=E$1,$S49:$GZ49,0))</f>
        <v>69</v>
      </c>
      <c r="F49" s="10">
        <f t="array" ref="F49">SUM(IF($S$1:$GZ$1=F$1,$S49:$GZ49,0))</f>
        <v>145</v>
      </c>
      <c r="G49" s="10">
        <f t="array" ref="G49">SUM(IF($S$1:$GZ$1=G$1,$S49:$GZ49,0))</f>
        <v>183</v>
      </c>
      <c r="H49" s="10">
        <f t="array" ref="H49">SUM(IF($S$1:$GZ$1=H$1,$S49:$GZ49,0))</f>
        <v>28</v>
      </c>
      <c r="I49" s="10">
        <f t="array" ref="I49">SUM(IF($S$1:$GZ$1=I$1,$S49:$GZ49,0))</f>
        <v>0</v>
      </c>
      <c r="J49" s="10">
        <f t="array" ref="J49">SUM(IF($S$1:$GZ$1=J$1,$S49:$GZ49,0))</f>
        <v>0</v>
      </c>
      <c r="K49" s="10">
        <f t="array" ref="K49">SUM(IF($S$1:$GZ$1=K$1,$S49:$GZ49,0))</f>
        <v>0</v>
      </c>
      <c r="L49" s="10">
        <f t="array" ref="L49">SUM(IF($S$1:$GZ$1=L$1,$S49:$GZ49,0))</f>
        <v>0</v>
      </c>
      <c r="M49" s="10">
        <f t="array" ref="M49">SUM(IF($S$1:$GZ$1=M$1,$S49:$GZ49,0))</f>
        <v>0</v>
      </c>
      <c r="N49" s="10">
        <f t="array" ref="N49">SUM(IF($S$1:$GZ$1=N$1,$S49:$GZ49,0))</f>
        <v>0</v>
      </c>
      <c r="O49" s="10">
        <f t="array" ref="O49">SUM(IF($S$1:$GZ$1=O$1,$S49:$GZ49,0))</f>
        <v>0</v>
      </c>
      <c r="P49" s="10">
        <f t="array" ref="P49">SUM(IF($S$1:$GZ$1=P$1,$S49:$GZ49,0))</f>
        <v>0</v>
      </c>
      <c r="Q49" s="10">
        <f t="array" ref="Q49">SUM(IF($S$1:$GZ$1=Q$1,$S49:$GZ49,0))</f>
        <v>0</v>
      </c>
      <c r="R49" s="10">
        <f t="array" ref="R49">SUM(IF($S$1:$GZ$1=R$1,$S49:$GZ49,0))</f>
        <v>0</v>
      </c>
      <c r="S49" s="606">
        <f t="array" ref="S49">SUM(IF('Bloc Timing and Returns'!$E$31:$E$10000=S$2,IF('Bloc Timing and Returns'!$B$31:$B$10000=$A32,1,0),0))</f>
        <v>0</v>
      </c>
      <c r="T49" s="606">
        <f t="array" ref="T49">SUM(IF('Bloc Timing and Returns'!$E$31:$E$10000=T$2,IF('Bloc Timing and Returns'!$B$31:$B$10000=$A32,1,0),0))</f>
        <v>0</v>
      </c>
      <c r="U49" s="606">
        <f t="array" ref="U49">SUM(IF('Bloc Timing and Returns'!$E$31:$E$10000=U$2,IF('Bloc Timing and Returns'!$B$31:$B$10000=$A32,1,0),0))</f>
        <v>0</v>
      </c>
      <c r="V49" s="606">
        <f t="array" ref="V49">SUM(IF('Bloc Timing and Returns'!$E$31:$E$10000=V$2,IF('Bloc Timing and Returns'!$B$31:$B$10000=$A32,1,0),0))</f>
        <v>0</v>
      </c>
      <c r="W49" s="606">
        <f t="array" ref="W49">SUM(IF('Bloc Timing and Returns'!$E$31:$E$10000=W$2,IF('Bloc Timing and Returns'!$B$31:$B$10000=$A32,1,0),0))</f>
        <v>0</v>
      </c>
      <c r="X49" s="606">
        <f t="array" ref="X49">SUM(IF('Bloc Timing and Returns'!$E$31:$E$10000=X$2,IF('Bloc Timing and Returns'!$B$31:$B$10000=$A32,1,0),0))</f>
        <v>0</v>
      </c>
      <c r="Y49" s="606">
        <f t="array" ref="Y49">SUM(IF('Bloc Timing and Returns'!$E$31:$E$10000=Y$2,IF('Bloc Timing and Returns'!$B$31:$B$10000=$A32,1,0),0))</f>
        <v>0</v>
      </c>
      <c r="Z49" s="606">
        <f t="array" ref="Z49">SUM(IF('Bloc Timing and Returns'!$E$31:$E$10000=Z$2,IF('Bloc Timing and Returns'!$B$31:$B$10000=$A32,1,0),0))</f>
        <v>0</v>
      </c>
      <c r="AA49" s="606">
        <f t="array" ref="AA49">SUM(IF('Bloc Timing and Returns'!$E$31:$E$10000=AA$2,IF('Bloc Timing and Returns'!$B$31:$B$10000=$A32,1,0),0))</f>
        <v>3</v>
      </c>
      <c r="AB49" s="606">
        <f t="array" ref="AB49">SUM(IF('Bloc Timing and Returns'!$E$31:$E$10000=AB$2,IF('Bloc Timing and Returns'!$B$31:$B$10000=$A32,1,0),0))</f>
        <v>0</v>
      </c>
      <c r="AC49" s="606">
        <f t="array" ref="AC49">SUM(IF('Bloc Timing and Returns'!$E$31:$E$10000=AC$2,IF('Bloc Timing and Returns'!$B$31:$B$10000=$A32,1,0),0))</f>
        <v>0</v>
      </c>
      <c r="AD49" s="606">
        <f t="array" ref="AD49">SUM(IF('Bloc Timing and Returns'!$E$31:$E$10000=AD$2,IF('Bloc Timing and Returns'!$B$31:$B$10000=$A32,1,0),0))</f>
        <v>0</v>
      </c>
      <c r="AE49" s="606">
        <f t="array" ref="AE49">SUM(IF('Bloc Timing and Returns'!$E$31:$E$10000=AE$2,IF('Bloc Timing and Returns'!$B$31:$B$10000=$A32,1,0),0))</f>
        <v>1</v>
      </c>
      <c r="AF49" s="606">
        <f t="array" ref="AF49">SUM(IF('Bloc Timing and Returns'!$E$31:$E$10000=AF$2,IF('Bloc Timing and Returns'!$B$31:$B$10000=$A32,1,0),0))</f>
        <v>0</v>
      </c>
      <c r="AG49" s="606">
        <f t="array" ref="AG49">SUM(IF('Bloc Timing and Returns'!$E$31:$E$10000=AG$2,IF('Bloc Timing and Returns'!$B$31:$B$10000=$A32,1,0),0))</f>
        <v>0</v>
      </c>
      <c r="AH49" s="606">
        <f t="array" ref="AH49">SUM(IF('Bloc Timing and Returns'!$E$31:$E$10000=AH$2,IF('Bloc Timing and Returns'!$B$31:$B$10000=$A32,1,0),0))</f>
        <v>1</v>
      </c>
      <c r="AI49" s="606">
        <f t="array" ref="AI49">SUM(IF('Bloc Timing and Returns'!$E$31:$E$10000=AI$2,IF('Bloc Timing and Returns'!$B$31:$B$10000=$A32,1,0),0))</f>
        <v>0</v>
      </c>
      <c r="AJ49" s="606">
        <f t="array" ref="AJ49">SUM(IF('Bloc Timing and Returns'!$E$31:$E$10000=AJ$2,IF('Bloc Timing and Returns'!$B$31:$B$10000=$A32,1,0),0))</f>
        <v>0</v>
      </c>
      <c r="AK49" s="606">
        <f t="array" ref="AK49">SUM(IF('Bloc Timing and Returns'!$E$31:$E$10000=AK$2,IF('Bloc Timing and Returns'!$B$31:$B$10000=$A32,1,0),0))</f>
        <v>2</v>
      </c>
      <c r="AL49" s="606">
        <f t="array" ref="AL49">SUM(IF('Bloc Timing and Returns'!$E$31:$E$10000=AL$2,IF('Bloc Timing and Returns'!$B$31:$B$10000=$A32,1,0),0))</f>
        <v>0</v>
      </c>
      <c r="AM49" s="606">
        <f t="array" ref="AM49">SUM(IF('Bloc Timing and Returns'!$E$31:$E$10000=AM$2,IF('Bloc Timing and Returns'!$B$31:$B$10000=$A32,1,0),0))</f>
        <v>2</v>
      </c>
      <c r="AN49" s="606">
        <f t="array" ref="AN49">SUM(IF('Bloc Timing and Returns'!$E$31:$E$10000=AN$2,IF('Bloc Timing and Returns'!$B$31:$B$10000=$A32,1,0),0))</f>
        <v>2</v>
      </c>
      <c r="AO49" s="606">
        <f t="array" ref="AO49">SUM(IF('Bloc Timing and Returns'!$E$31:$E$10000=AO$2,IF('Bloc Timing and Returns'!$B$31:$B$10000=$A32,1,0),0))</f>
        <v>1</v>
      </c>
      <c r="AP49" s="606">
        <f t="array" ref="AP49">SUM(IF('Bloc Timing and Returns'!$E$31:$E$10000=AP$2,IF('Bloc Timing and Returns'!$B$31:$B$10000=$A32,1,0),0))</f>
        <v>2</v>
      </c>
      <c r="AQ49" s="606">
        <f t="array" ref="AQ49">SUM(IF('Bloc Timing and Returns'!$E$31:$E$10000=AQ$2,IF('Bloc Timing and Returns'!$B$31:$B$10000=$A32,1,0),0))</f>
        <v>3</v>
      </c>
      <c r="AR49" s="606">
        <f t="array" ref="AR49">SUM(IF('Bloc Timing and Returns'!$E$31:$E$10000=AR$2,IF('Bloc Timing and Returns'!$B$31:$B$10000=$A32,1,0),0))</f>
        <v>2</v>
      </c>
      <c r="AS49" s="606">
        <f t="array" ref="AS49">SUM(IF('Bloc Timing and Returns'!$E$31:$E$10000=AS$2,IF('Bloc Timing and Returns'!$B$31:$B$10000=$A32,1,0),0))</f>
        <v>4</v>
      </c>
      <c r="AT49" s="606">
        <f t="array" ref="AT49">SUM(IF('Bloc Timing and Returns'!$E$31:$E$10000=AT$2,IF('Bloc Timing and Returns'!$B$31:$B$10000=$A32,1,0),0))</f>
        <v>3</v>
      </c>
      <c r="AU49" s="606">
        <f t="array" ref="AU49">SUM(IF('Bloc Timing and Returns'!$E$31:$E$10000=AU$2,IF('Bloc Timing and Returns'!$B$31:$B$10000=$A32,1,0),0))</f>
        <v>4</v>
      </c>
      <c r="AV49" s="606">
        <f t="array" ref="AV49">SUM(IF('Bloc Timing and Returns'!$E$31:$E$10000=AV$2,IF('Bloc Timing and Returns'!$B$31:$B$10000=$A32,1,0),0))</f>
        <v>4</v>
      </c>
      <c r="AW49" s="606">
        <f t="array" ref="AW49">SUM(IF('Bloc Timing and Returns'!$E$31:$E$10000=AW$2,IF('Bloc Timing and Returns'!$B$31:$B$10000=$A32,1,0),0))</f>
        <v>4</v>
      </c>
      <c r="AX49" s="606">
        <f t="array" ref="AX49">SUM(IF('Bloc Timing and Returns'!$E$31:$E$10000=AX$2,IF('Bloc Timing and Returns'!$B$31:$B$10000=$A32,1,0),0))</f>
        <v>8</v>
      </c>
      <c r="AY49" s="606">
        <f t="array" ref="AY49">SUM(IF('Bloc Timing and Returns'!$E$31:$E$10000=AY$2,IF('Bloc Timing and Returns'!$B$31:$B$10000=$A32,1,0),0))</f>
        <v>4</v>
      </c>
      <c r="AZ49" s="606">
        <f t="array" ref="AZ49">SUM(IF('Bloc Timing and Returns'!$E$31:$E$10000=AZ$2,IF('Bloc Timing and Returns'!$B$31:$B$10000=$A32,1,0),0))</f>
        <v>13</v>
      </c>
      <c r="BA49" s="606">
        <f t="array" ref="BA49">SUM(IF('Bloc Timing and Returns'!$E$31:$E$10000=BA$2,IF('Bloc Timing and Returns'!$B$31:$B$10000=$A32,1,0),0))</f>
        <v>11</v>
      </c>
      <c r="BB49" s="606">
        <f t="array" ref="BB49">SUM(IF('Bloc Timing and Returns'!$E$31:$E$10000=BB$2,IF('Bloc Timing and Returns'!$B$31:$B$10000=$A32,1,0),0))</f>
        <v>9</v>
      </c>
      <c r="BC49" s="606">
        <f t="array" ref="BC49">SUM(IF('Bloc Timing and Returns'!$E$31:$E$10000=BC$2,IF('Bloc Timing and Returns'!$B$31:$B$10000=$A32,1,0),0))</f>
        <v>11</v>
      </c>
      <c r="BD49" s="606">
        <f t="array" ref="BD49">SUM(IF('Bloc Timing and Returns'!$E$31:$E$10000=BD$2,IF('Bloc Timing and Returns'!$B$31:$B$10000=$A32,1,0),0))</f>
        <v>17</v>
      </c>
      <c r="BE49" s="606">
        <f t="array" ref="BE49">SUM(IF('Bloc Timing and Returns'!$E$31:$E$10000=BE$2,IF('Bloc Timing and Returns'!$B$31:$B$10000=$A32,1,0),0))</f>
        <v>7</v>
      </c>
      <c r="BF49" s="606">
        <f t="array" ref="BF49">SUM(IF('Bloc Timing and Returns'!$E$31:$E$10000=BF$2,IF('Bloc Timing and Returns'!$B$31:$B$10000=$A32,1,0),0))</f>
        <v>16</v>
      </c>
      <c r="BG49" s="606">
        <f t="array" ref="BG49">SUM(IF('Bloc Timing and Returns'!$E$31:$E$10000=BG$2,IF('Bloc Timing and Returns'!$B$31:$B$10000=$A32,1,0),0))</f>
        <v>13</v>
      </c>
      <c r="BH49" s="606">
        <f t="array" ref="BH49">SUM(IF('Bloc Timing and Returns'!$E$31:$E$10000=BH$2,IF('Bloc Timing and Returns'!$B$31:$B$10000=$A32,1,0),0))</f>
        <v>14</v>
      </c>
      <c r="BI49" s="606">
        <f t="array" ref="BI49">SUM(IF('Bloc Timing and Returns'!$E$31:$E$10000=BI$2,IF('Bloc Timing and Returns'!$B$31:$B$10000=$A32,1,0),0))</f>
        <v>14</v>
      </c>
      <c r="BJ49" s="606">
        <f t="array" ref="BJ49">SUM(IF('Bloc Timing and Returns'!$E$31:$E$10000=BJ$2,IF('Bloc Timing and Returns'!$B$31:$B$10000=$A32,1,0),0))</f>
        <v>11</v>
      </c>
      <c r="BK49" s="606">
        <f t="array" ref="BK49">SUM(IF('Bloc Timing and Returns'!$E$31:$E$10000=BK$2,IF('Bloc Timing and Returns'!$B$31:$B$10000=$A32,1,0),0))</f>
        <v>13</v>
      </c>
      <c r="BL49" s="606">
        <f t="array" ref="BL49">SUM(IF('Bloc Timing and Returns'!$E$31:$E$10000=BL$2,IF('Bloc Timing and Returns'!$B$31:$B$10000=$A32,1,0),0))</f>
        <v>8</v>
      </c>
      <c r="BM49" s="606">
        <f t="array" ref="BM49">SUM(IF('Bloc Timing and Returns'!$E$31:$E$10000=BM$2,IF('Bloc Timing and Returns'!$B$31:$B$10000=$A32,1,0),0))</f>
        <v>8</v>
      </c>
      <c r="BN49" s="606">
        <f t="array" ref="BN49">SUM(IF('Bloc Timing and Returns'!$E$31:$E$10000=BN$2,IF('Bloc Timing and Returns'!$B$31:$B$10000=$A32,1,0),0))</f>
        <v>13</v>
      </c>
      <c r="BO49" s="606">
        <f t="array" ref="BO49">SUM(IF('Bloc Timing and Returns'!$E$31:$E$10000=BO$2,IF('Bloc Timing and Returns'!$B$31:$B$10000=$A32,1,0),0))</f>
        <v>13</v>
      </c>
      <c r="BP49" s="606">
        <f t="array" ref="BP49">SUM(IF('Bloc Timing and Returns'!$E$31:$E$10000=BP$2,IF('Bloc Timing and Returns'!$B$31:$B$10000=$A32,1,0),0))</f>
        <v>13</v>
      </c>
      <c r="BQ49" s="606">
        <f t="array" ref="BQ49">SUM(IF('Bloc Timing and Returns'!$E$31:$E$10000=BQ$2,IF('Bloc Timing and Returns'!$B$31:$B$10000=$A32,1,0),0))</f>
        <v>13</v>
      </c>
      <c r="BR49" s="606">
        <f t="array" ref="BR49">SUM(IF('Bloc Timing and Returns'!$E$31:$E$10000=BR$2,IF('Bloc Timing and Returns'!$B$31:$B$10000=$A32,1,0),0))</f>
        <v>13</v>
      </c>
      <c r="BS49" s="606">
        <f t="array" ref="BS49">SUM(IF('Bloc Timing and Returns'!$E$31:$E$10000=BS$2,IF('Bloc Timing and Returns'!$B$31:$B$10000=$A32,1,0),0))</f>
        <v>13</v>
      </c>
      <c r="BT49" s="606">
        <f t="array" ref="BT49">SUM(IF('Bloc Timing and Returns'!$E$31:$E$10000=BT$2,IF('Bloc Timing and Returns'!$B$31:$B$10000=$A32,1,0),0))</f>
        <v>13</v>
      </c>
      <c r="BU49" s="606">
        <f t="array" ref="BU49">SUM(IF('Bloc Timing and Returns'!$E$31:$E$10000=BU$2,IF('Bloc Timing and Returns'!$B$31:$B$10000=$A32,1,0),0))</f>
        <v>22</v>
      </c>
      <c r="BV49" s="606">
        <f t="array" ref="BV49">SUM(IF('Bloc Timing and Returns'!$E$31:$E$10000=BV$2,IF('Bloc Timing and Returns'!$B$31:$B$10000=$A32,1,0),0))</f>
        <v>13</v>
      </c>
      <c r="BW49" s="606">
        <f t="array" ref="BW49">SUM(IF('Bloc Timing and Returns'!$E$31:$E$10000=BW$2,IF('Bloc Timing and Returns'!$B$31:$B$10000=$A32,1,0),0))</f>
        <v>22</v>
      </c>
      <c r="BX49" s="606">
        <f t="array" ref="BX49">SUM(IF('Bloc Timing and Returns'!$E$31:$E$10000=BX$2,IF('Bloc Timing and Returns'!$B$31:$B$10000=$A32,1,0),0))</f>
        <v>22</v>
      </c>
      <c r="BY49" s="606">
        <f t="array" ref="BY49">SUM(IF('Bloc Timing and Returns'!$E$31:$E$10000=BY$2,IF('Bloc Timing and Returns'!$B$31:$B$10000=$A32,1,0),0))</f>
        <v>13</v>
      </c>
      <c r="BZ49" s="606">
        <f t="array" ref="BZ49">SUM(IF('Bloc Timing and Returns'!$E$31:$E$10000=BZ$2,IF('Bloc Timing and Returns'!$B$31:$B$10000=$A32,1,0),0))</f>
        <v>13</v>
      </c>
      <c r="CA49" s="606">
        <f t="array" ref="CA49">SUM(IF('Bloc Timing and Returns'!$E$31:$E$10000=CA$2,IF('Bloc Timing and Returns'!$B$31:$B$10000=$A32,1,0),0))</f>
        <v>4</v>
      </c>
      <c r="CB49" s="606">
        <f t="array" ref="CB49">SUM(IF('Bloc Timing and Returns'!$E$31:$E$10000=CB$2,IF('Bloc Timing and Returns'!$B$31:$B$10000=$A32,1,0),0))</f>
        <v>4</v>
      </c>
      <c r="CC49" s="606">
        <f t="array" ref="CC49">SUM(IF('Bloc Timing and Returns'!$E$31:$E$10000=CC$2,IF('Bloc Timing and Returns'!$B$31:$B$10000=$A32,1,0),0))</f>
        <v>3</v>
      </c>
      <c r="CD49" s="606">
        <f t="array" ref="CD49">SUM(IF('Bloc Timing and Returns'!$E$31:$E$10000=CD$2,IF('Bloc Timing and Returns'!$B$31:$B$10000=$A32,1,0),0))</f>
        <v>3</v>
      </c>
      <c r="CE49" s="606">
        <f t="array" ref="CE49">SUM(IF('Bloc Timing and Returns'!$E$31:$E$10000=CE$2,IF('Bloc Timing and Returns'!$B$31:$B$10000=$A32,1,0),0))</f>
        <v>3</v>
      </c>
      <c r="CF49" s="606">
        <f t="array" ref="CF49">SUM(IF('Bloc Timing and Returns'!$E$31:$E$10000=CF$2,IF('Bloc Timing and Returns'!$B$31:$B$10000=$A32,1,0),0))</f>
        <v>3</v>
      </c>
      <c r="CG49" s="606">
        <f t="array" ref="CG49">SUM(IF('Bloc Timing and Returns'!$E$31:$E$10000=CG$2,IF('Bloc Timing and Returns'!$B$31:$B$10000=$A32,1,0),0))</f>
        <v>2</v>
      </c>
      <c r="CH49" s="606">
        <f t="array" ref="CH49">SUM(IF('Bloc Timing and Returns'!$E$31:$E$10000=CH$2,IF('Bloc Timing and Returns'!$B$31:$B$10000=$A32,1,0),0))</f>
        <v>2</v>
      </c>
      <c r="CI49" s="606">
        <f t="array" ref="CI49">SUM(IF('Bloc Timing and Returns'!$E$31:$E$10000=CI$2,IF('Bloc Timing and Returns'!$B$31:$B$10000=$A32,1,0),0))</f>
        <v>2</v>
      </c>
      <c r="CJ49" s="606">
        <f t="array" ref="CJ49">SUM(IF('Bloc Timing and Returns'!$E$31:$E$10000=CJ$2,IF('Bloc Timing and Returns'!$B$31:$B$10000=$A32,1,0),0))</f>
        <v>1</v>
      </c>
      <c r="CK49" s="606">
        <f t="array" ref="CK49">SUM(IF('Bloc Timing and Returns'!$E$31:$E$10000=CK$2,IF('Bloc Timing and Returns'!$B$31:$B$10000=$A32,1,0),0))</f>
        <v>1</v>
      </c>
      <c r="CL49" s="606">
        <f t="array" ref="CL49">SUM(IF('Bloc Timing and Returns'!$E$31:$E$10000=CL$2,IF('Bloc Timing and Returns'!$B$31:$B$10000=$A32,1,0),0))</f>
        <v>0</v>
      </c>
      <c r="CM49" s="606">
        <f t="array" ref="CM49">SUM(IF('Bloc Timing and Returns'!$E$31:$E$10000=CM$2,IF('Bloc Timing and Returns'!$B$31:$B$10000=$A32,1,0),0))</f>
        <v>0</v>
      </c>
      <c r="CN49" s="606">
        <f t="array" ref="CN49">SUM(IF('Bloc Timing and Returns'!$E$31:$E$10000=CN$2,IF('Bloc Timing and Returns'!$B$31:$B$10000=$A32,1,0),0))</f>
        <v>0</v>
      </c>
      <c r="CO49" s="606">
        <f t="array" ref="CO49">SUM(IF('Bloc Timing and Returns'!$E$31:$E$10000=CO$2,IF('Bloc Timing and Returns'!$B$31:$B$10000=$A32,1,0),0))</f>
        <v>0</v>
      </c>
      <c r="CP49" s="606">
        <f t="array" ref="CP49">SUM(IF('Bloc Timing and Returns'!$E$31:$E$10000=CP$2,IF('Bloc Timing and Returns'!$B$31:$B$10000=$A32,1,0),0))</f>
        <v>0</v>
      </c>
      <c r="CQ49" s="606">
        <f t="array" ref="CQ49">SUM(IF('Bloc Timing and Returns'!$E$31:$E$10000=CQ$2,IF('Bloc Timing and Returns'!$B$31:$B$10000=$A32,1,0),0))</f>
        <v>0</v>
      </c>
      <c r="CR49" s="606">
        <f t="array" ref="CR49">SUM(IF('Bloc Timing and Returns'!$E$31:$E$10000=CR$2,IF('Bloc Timing and Returns'!$B$31:$B$10000=$A32,1,0),0))</f>
        <v>0</v>
      </c>
      <c r="CS49" s="606">
        <f t="array" ref="CS49">SUM(IF('Bloc Timing and Returns'!$E$31:$E$10000=CS$2,IF('Bloc Timing and Returns'!$B$31:$B$10000=$A32,1,0),0))</f>
        <v>0</v>
      </c>
      <c r="CT49" s="606">
        <f t="array" ref="CT49">SUM(IF('Bloc Timing and Returns'!$E$31:$E$10000=CT$2,IF('Bloc Timing and Returns'!$B$31:$B$10000=$A32,1,0),0))</f>
        <v>0</v>
      </c>
      <c r="CU49" s="606">
        <f t="array" ref="CU49">SUM(IF('Bloc Timing and Returns'!$E$31:$E$10000=CU$2,IF('Bloc Timing and Returns'!$B$31:$B$10000=$A32,1,0),0))</f>
        <v>0</v>
      </c>
      <c r="CV49" s="606">
        <f t="array" ref="CV49">SUM(IF('Bloc Timing and Returns'!$E$31:$E$10000=CV$2,IF('Bloc Timing and Returns'!$B$31:$B$10000=$A32,1,0),0))</f>
        <v>0</v>
      </c>
      <c r="CW49" s="606">
        <f t="array" ref="CW49">SUM(IF('Bloc Timing and Returns'!$E$31:$E$10000=CW$2,IF('Bloc Timing and Returns'!$B$31:$B$10000=$A32,1,0),0))</f>
        <v>0</v>
      </c>
      <c r="CX49" s="606">
        <f t="array" ref="CX49">SUM(IF('Bloc Timing and Returns'!$E$31:$E$10000=CX$2,IF('Bloc Timing and Returns'!$B$31:$B$10000=$A32,1,0),0))</f>
        <v>0</v>
      </c>
      <c r="CY49" s="606">
        <f t="array" ref="CY49">SUM(IF('Bloc Timing and Returns'!$E$31:$E$10000=CY$2,IF('Bloc Timing and Returns'!$B$31:$B$10000=$A32,1,0),0))</f>
        <v>0</v>
      </c>
      <c r="CZ49" s="606">
        <f t="array" ref="CZ49">SUM(IF('Bloc Timing and Returns'!$E$31:$E$10000=CZ$2,IF('Bloc Timing and Returns'!$B$31:$B$10000=$A32,1,0),0))</f>
        <v>0</v>
      </c>
      <c r="DA49" s="606">
        <f t="array" ref="DA49">SUM(IF('Bloc Timing and Returns'!$E$31:$E$10000=DA$2,IF('Bloc Timing and Returns'!$B$31:$B$10000=$A32,1,0),0))</f>
        <v>0</v>
      </c>
      <c r="DB49" s="606">
        <f t="array" ref="DB49">SUM(IF('Bloc Timing and Returns'!$E$31:$E$10000=DB$2,IF('Bloc Timing and Returns'!$B$31:$B$10000=$A32,1,0),0))</f>
        <v>0</v>
      </c>
      <c r="DC49" s="606">
        <f t="array" ref="DC49">SUM(IF('Bloc Timing and Returns'!$E$31:$E$10000=DC$2,IF('Bloc Timing and Returns'!$B$31:$B$10000=$A32,1,0),0))</f>
        <v>0</v>
      </c>
      <c r="DD49" s="606">
        <f t="array" ref="DD49">SUM(IF('Bloc Timing and Returns'!$E$31:$E$10000=DD$2,IF('Bloc Timing and Returns'!$B$31:$B$10000=$A32,1,0),0))</f>
        <v>0</v>
      </c>
      <c r="DE49" s="606">
        <f t="array" ref="DE49">SUM(IF('Bloc Timing and Returns'!$E$31:$E$10000=DE$2,IF('Bloc Timing and Returns'!$B$31:$B$10000=$A32,1,0),0))</f>
        <v>0</v>
      </c>
      <c r="DF49" s="606">
        <f t="array" ref="DF49">SUM(IF('Bloc Timing and Returns'!$E$31:$E$10000=DF$2,IF('Bloc Timing and Returns'!$B$31:$B$10000=$A32,1,0),0))</f>
        <v>0</v>
      </c>
      <c r="DG49" s="606">
        <f t="array" ref="DG49">SUM(IF('Bloc Timing and Returns'!$E$31:$E$10000=DG$2,IF('Bloc Timing and Returns'!$B$31:$B$10000=$A32,1,0),0))</f>
        <v>0</v>
      </c>
      <c r="DH49" s="606">
        <f t="array" ref="DH49">SUM(IF('Bloc Timing and Returns'!$E$31:$E$10000=DH$2,IF('Bloc Timing and Returns'!$B$31:$B$10000=$A32,1,0),0))</f>
        <v>0</v>
      </c>
      <c r="DI49" s="606">
        <f t="array" ref="DI49">SUM(IF('Bloc Timing and Returns'!$E$31:$E$10000=DI$2,IF('Bloc Timing and Returns'!$B$31:$B$10000=$A32,1,0),0))</f>
        <v>0</v>
      </c>
      <c r="DJ49" s="606">
        <f t="array" ref="DJ49">SUM(IF('Bloc Timing and Returns'!$E$31:$E$10000=DJ$2,IF('Bloc Timing and Returns'!$B$31:$B$10000=$A32,1,0),0))</f>
        <v>0</v>
      </c>
      <c r="DK49" s="606">
        <f t="array" ref="DK49">SUM(IF('Bloc Timing and Returns'!$E$31:$E$10000=DK$2,IF('Bloc Timing and Returns'!$B$31:$B$10000=$A32,1,0),0))</f>
        <v>0</v>
      </c>
      <c r="DL49" s="606">
        <f t="array" ref="DL49">SUM(IF('Bloc Timing and Returns'!$E$31:$E$10000=DL$2,IF('Bloc Timing and Returns'!$B$31:$B$10000=$A32,1,0),0))</f>
        <v>0</v>
      </c>
      <c r="DM49" s="606">
        <f t="array" ref="DM49">SUM(IF('Bloc Timing and Returns'!$E$31:$E$10000=DM$2,IF('Bloc Timing and Returns'!$B$31:$B$10000=$A32,1,0),0))</f>
        <v>0</v>
      </c>
      <c r="DN49" s="606">
        <f t="array" ref="DN49">SUM(IF('Bloc Timing and Returns'!$E$31:$E$10000=DN$2,IF('Bloc Timing and Returns'!$B$31:$B$10000=$A32,1,0),0))</f>
        <v>0</v>
      </c>
      <c r="DO49" s="606">
        <f t="array" ref="DO49">SUM(IF('Bloc Timing and Returns'!$E$31:$E$10000=DO$2,IF('Bloc Timing and Returns'!$B$31:$B$10000=$A32,1,0),0))</f>
        <v>0</v>
      </c>
      <c r="DP49" s="606">
        <f t="array" ref="DP49">SUM(IF('Bloc Timing and Returns'!$E$31:$E$10000=DP$2,IF('Bloc Timing and Returns'!$B$31:$B$10000=$A32,1,0),0))</f>
        <v>0</v>
      </c>
      <c r="DQ49" s="606">
        <f t="array" ref="DQ49">SUM(IF('Bloc Timing and Returns'!$E$31:$E$10000=DQ$2,IF('Bloc Timing and Returns'!$B$31:$B$10000=$A32,1,0),0))</f>
        <v>0</v>
      </c>
      <c r="DR49" s="606">
        <f t="array" ref="DR49">SUM(IF('Bloc Timing and Returns'!$E$31:$E$10000=DR$2,IF('Bloc Timing and Returns'!$B$31:$B$10000=$A32,1,0),0))</f>
        <v>0</v>
      </c>
      <c r="DS49" s="606">
        <f t="array" ref="DS49">SUM(IF('Bloc Timing and Returns'!$E$31:$E$10000=DS$2,IF('Bloc Timing and Returns'!$B$31:$B$10000=$A32,1,0),0))</f>
        <v>0</v>
      </c>
      <c r="DT49" s="606">
        <f t="array" ref="DT49">SUM(IF('Bloc Timing and Returns'!$E$31:$E$10000=DT$2,IF('Bloc Timing and Returns'!$B$31:$B$10000=$A32,1,0),0))</f>
        <v>0</v>
      </c>
      <c r="DU49" s="606">
        <f t="array" ref="DU49">SUM(IF('Bloc Timing and Returns'!$E$31:$E$10000=DU$2,IF('Bloc Timing and Returns'!$B$31:$B$10000=$A32,1,0),0))</f>
        <v>0</v>
      </c>
      <c r="DV49" s="606">
        <f t="array" ref="DV49">SUM(IF('Bloc Timing and Returns'!$E$31:$E$10000=DV$2,IF('Bloc Timing and Returns'!$B$31:$B$10000=$A32,1,0),0))</f>
        <v>0</v>
      </c>
      <c r="DW49" s="606">
        <f t="array" ref="DW49">SUM(IF('Bloc Timing and Returns'!$E$31:$E$10000=DW$2,IF('Bloc Timing and Returns'!$B$31:$B$10000=$A32,1,0),0))</f>
        <v>0</v>
      </c>
      <c r="DX49" s="606">
        <f t="array" ref="DX49">SUM(IF('Bloc Timing and Returns'!$E$31:$E$10000=DX$2,IF('Bloc Timing and Returns'!$B$31:$B$10000=$A32,1,0),0))</f>
        <v>0</v>
      </c>
      <c r="DY49" s="606">
        <f t="array" ref="DY49">SUM(IF('Bloc Timing and Returns'!$E$31:$E$10000=DY$2,IF('Bloc Timing and Returns'!$B$31:$B$10000=$A32,1,0),0))</f>
        <v>0</v>
      </c>
      <c r="DZ49" s="606">
        <f t="array" ref="DZ49">SUM(IF('Bloc Timing and Returns'!$E$31:$E$10000=DZ$2,IF('Bloc Timing and Returns'!$B$31:$B$10000=$A32,1,0),0))</f>
        <v>0</v>
      </c>
      <c r="EA49" s="606">
        <f t="array" ref="EA49">SUM(IF('Bloc Timing and Returns'!$E$31:$E$10000=EA$2,IF('Bloc Timing and Returns'!$B$31:$B$10000=$A32,1,0),0))</f>
        <v>0</v>
      </c>
      <c r="EB49" s="606">
        <f t="array" ref="EB49">SUM(IF('Bloc Timing and Returns'!$E$31:$E$10000=EB$2,IF('Bloc Timing and Returns'!$B$31:$B$10000=$A32,1,0),0))</f>
        <v>0</v>
      </c>
      <c r="EC49" s="606">
        <f t="array" ref="EC49">SUM(IF('Bloc Timing and Returns'!$E$31:$E$10000=EC$2,IF('Bloc Timing and Returns'!$B$31:$B$10000=$A32,1,0),0))</f>
        <v>0</v>
      </c>
      <c r="ED49" s="606">
        <f t="array" ref="ED49">SUM(IF('Bloc Timing and Returns'!$E$31:$E$10000=ED$2,IF('Bloc Timing and Returns'!$B$31:$B$10000=$A32,1,0),0))</f>
        <v>0</v>
      </c>
      <c r="EE49" s="606">
        <f t="array" ref="EE49">SUM(IF('Bloc Timing and Returns'!$E$31:$E$10000=EE$2,IF('Bloc Timing and Returns'!$B$31:$B$10000=$A32,1,0),0))</f>
        <v>0</v>
      </c>
      <c r="EF49" s="606">
        <f t="array" ref="EF49">SUM(IF('Bloc Timing and Returns'!$E$31:$E$10000=EF$2,IF('Bloc Timing and Returns'!$B$31:$B$10000=$A32,1,0),0))</f>
        <v>0</v>
      </c>
      <c r="EG49" s="606">
        <f t="array" ref="EG49">SUM(IF('Bloc Timing and Returns'!$E$31:$E$10000=EG$2,IF('Bloc Timing and Returns'!$B$31:$B$10000=$A32,1,0),0))</f>
        <v>0</v>
      </c>
      <c r="EH49" s="606">
        <f t="array" ref="EH49">SUM(IF('Bloc Timing and Returns'!$E$31:$E$10000=EH$2,IF('Bloc Timing and Returns'!$B$31:$B$10000=$A32,1,0),0))</f>
        <v>0</v>
      </c>
      <c r="EI49" s="606">
        <f t="array" ref="EI49">SUM(IF('Bloc Timing and Returns'!$E$31:$E$10000=EI$2,IF('Bloc Timing and Returns'!$B$31:$B$10000=$A32,1,0),0))</f>
        <v>0</v>
      </c>
      <c r="EJ49" s="606">
        <f t="array" ref="EJ49">SUM(IF('Bloc Timing and Returns'!$E$31:$E$10000=EJ$2,IF('Bloc Timing and Returns'!$B$31:$B$10000=$A32,1,0),0))</f>
        <v>0</v>
      </c>
      <c r="EK49" s="606">
        <f t="array" ref="EK49">SUM(IF('Bloc Timing and Returns'!$E$31:$E$10000=EK$2,IF('Bloc Timing and Returns'!$B$31:$B$10000=$A32,1,0),0))</f>
        <v>0</v>
      </c>
      <c r="EL49" s="606">
        <f t="array" ref="EL49">SUM(IF('Bloc Timing and Returns'!$E$31:$E$10000=EL$2,IF('Bloc Timing and Returns'!$B$31:$B$10000=$A32,1,0),0))</f>
        <v>0</v>
      </c>
      <c r="EM49" s="606">
        <f t="array" ref="EM49">SUM(IF('Bloc Timing and Returns'!$E$31:$E$10000=EM$2,IF('Bloc Timing and Returns'!$B$31:$B$10000=$A32,1,0),0))</f>
        <v>0</v>
      </c>
      <c r="EN49" s="606">
        <f t="array" ref="EN49">SUM(IF('Bloc Timing and Returns'!$E$31:$E$10000=EN$2,IF('Bloc Timing and Returns'!$B$31:$B$10000=$A32,1,0),0))</f>
        <v>0</v>
      </c>
      <c r="EO49" s="606">
        <f t="array" ref="EO49">SUM(IF('Bloc Timing and Returns'!$E$31:$E$10000=EO$2,IF('Bloc Timing and Returns'!$B$31:$B$10000=$A32,1,0),0))</f>
        <v>0</v>
      </c>
      <c r="EP49" s="606">
        <f t="array" ref="EP49">SUM(IF('Bloc Timing and Returns'!$E$31:$E$10000=EP$2,IF('Bloc Timing and Returns'!$B$31:$B$10000=$A32,1,0),0))</f>
        <v>0</v>
      </c>
      <c r="EQ49" s="606">
        <f t="array" ref="EQ49">SUM(IF('Bloc Timing and Returns'!$E$31:$E$10000=EQ$2,IF('Bloc Timing and Returns'!$B$31:$B$10000=$A32,1,0),0))</f>
        <v>0</v>
      </c>
      <c r="ER49" s="606">
        <f t="array" ref="ER49">SUM(IF('Bloc Timing and Returns'!$E$31:$E$10000=ER$2,IF('Bloc Timing and Returns'!$B$31:$B$10000=$A32,1,0),0))</f>
        <v>0</v>
      </c>
      <c r="ES49" s="606">
        <f t="array" ref="ES49">SUM(IF('Bloc Timing and Returns'!$E$31:$E$10000=ES$2,IF('Bloc Timing and Returns'!$B$31:$B$10000=$A32,1,0),0))</f>
        <v>0</v>
      </c>
      <c r="ET49" s="606">
        <f t="array" ref="ET49">SUM(IF('Bloc Timing and Returns'!$E$31:$E$10000=ET$2,IF('Bloc Timing and Returns'!$B$31:$B$10000=$A32,1,0),0))</f>
        <v>0</v>
      </c>
      <c r="EU49" s="606">
        <f t="array" ref="EU49">SUM(IF('Bloc Timing and Returns'!$E$31:$E$10000=EU$2,IF('Bloc Timing and Returns'!$B$31:$B$10000=$A32,1,0),0))</f>
        <v>0</v>
      </c>
      <c r="EV49" s="606">
        <f t="array" ref="EV49">SUM(IF('Bloc Timing and Returns'!$E$31:$E$10000=EV$2,IF('Bloc Timing and Returns'!$B$31:$B$10000=$A32,1,0),0))</f>
        <v>0</v>
      </c>
      <c r="EW49" s="606">
        <f t="array" ref="EW49">SUM(IF('Bloc Timing and Returns'!$E$31:$E$10000=EW$2,IF('Bloc Timing and Returns'!$B$31:$B$10000=$A32,1,0),0))</f>
        <v>0</v>
      </c>
      <c r="EX49" s="606">
        <f t="array" ref="EX49">SUM(IF('Bloc Timing and Returns'!$E$31:$E$10000=EX$2,IF('Bloc Timing and Returns'!$B$31:$B$10000=$A32,1,0),0))</f>
        <v>0</v>
      </c>
      <c r="EY49" s="606">
        <f t="array" ref="EY49">SUM(IF('Bloc Timing and Returns'!$E$31:$E$10000=EY$2,IF('Bloc Timing and Returns'!$B$31:$B$10000=$A32,1,0),0))</f>
        <v>0</v>
      </c>
      <c r="EZ49" s="606">
        <f t="array" ref="EZ49">SUM(IF('Bloc Timing and Returns'!$E$31:$E$10000=EZ$2,IF('Bloc Timing and Returns'!$B$31:$B$10000=$A32,1,0),0))</f>
        <v>0</v>
      </c>
      <c r="FA49" s="606">
        <f t="array" ref="FA49">SUM(IF('Bloc Timing and Returns'!$E$31:$E$10000=FA$2,IF('Bloc Timing and Returns'!$B$31:$B$10000=$A32,1,0),0))</f>
        <v>0</v>
      </c>
      <c r="FB49" s="606">
        <f t="array" ref="FB49">SUM(IF('Bloc Timing and Returns'!$E$31:$E$10000=FB$2,IF('Bloc Timing and Returns'!$B$31:$B$10000=$A32,1,0),0))</f>
        <v>0</v>
      </c>
      <c r="FC49" s="606">
        <f t="array" ref="FC49">SUM(IF('Bloc Timing and Returns'!$E$31:$E$10000=FC$2,IF('Bloc Timing and Returns'!$B$31:$B$10000=$A32,1,0),0))</f>
        <v>0</v>
      </c>
      <c r="FD49" s="606">
        <f t="array" ref="FD49">SUM(IF('Bloc Timing and Returns'!$E$31:$E$10000=FD$2,IF('Bloc Timing and Returns'!$B$31:$B$10000=$A32,1,0),0))</f>
        <v>0</v>
      </c>
      <c r="FE49" s="606">
        <f t="array" ref="FE49">SUM(IF('Bloc Timing and Returns'!$E$31:$E$10000=FE$2,IF('Bloc Timing and Returns'!$B$31:$B$10000=$A32,1,0),0))</f>
        <v>0</v>
      </c>
      <c r="FF49" s="606">
        <f t="array" ref="FF49">SUM(IF('Bloc Timing and Returns'!$E$31:$E$10000=FF$2,IF('Bloc Timing and Returns'!$B$31:$B$10000=$A32,1,0),0))</f>
        <v>0</v>
      </c>
      <c r="FG49" s="606">
        <f t="array" ref="FG49">SUM(IF('Bloc Timing and Returns'!$E$31:$E$10000=FG$2,IF('Bloc Timing and Returns'!$B$31:$B$10000=$A32,1,0),0))</f>
        <v>0</v>
      </c>
      <c r="FH49" s="606">
        <f t="array" ref="FH49">SUM(IF('Bloc Timing and Returns'!$E$31:$E$10000=FH$2,IF('Bloc Timing and Returns'!$B$31:$B$10000=$A32,1,0),0))</f>
        <v>0</v>
      </c>
      <c r="FI49" s="606">
        <f t="array" ref="FI49">SUM(IF('Bloc Timing and Returns'!$E$31:$E$10000=FI$2,IF('Bloc Timing and Returns'!$B$31:$B$10000=$A32,1,0),0))</f>
        <v>0</v>
      </c>
      <c r="FJ49" s="606">
        <f t="array" ref="FJ49">SUM(IF('Bloc Timing and Returns'!$E$31:$E$10000=FJ$2,IF('Bloc Timing and Returns'!$B$31:$B$10000=$A32,1,0),0))</f>
        <v>0</v>
      </c>
      <c r="FK49" s="606">
        <f t="array" ref="FK49">SUM(IF('Bloc Timing and Returns'!$E$31:$E$10000=FK$2,IF('Bloc Timing and Returns'!$B$31:$B$10000=$A32,1,0),0))</f>
        <v>0</v>
      </c>
      <c r="FL49" s="606">
        <f t="array" ref="FL49">SUM(IF('Bloc Timing and Returns'!$E$31:$E$10000=FL$2,IF('Bloc Timing and Returns'!$B$31:$B$10000=$A32,1,0),0))</f>
        <v>0</v>
      </c>
      <c r="FM49" s="606">
        <f t="array" ref="FM49">SUM(IF('Bloc Timing and Returns'!$E$31:$E$10000=FM$2,IF('Bloc Timing and Returns'!$B$31:$B$10000=$A32,1,0),0))</f>
        <v>0</v>
      </c>
      <c r="FN49" s="606">
        <f t="array" ref="FN49">SUM(IF('Bloc Timing and Returns'!$E$31:$E$10000=FN$2,IF('Bloc Timing and Returns'!$B$31:$B$10000=$A32,1,0),0))</f>
        <v>0</v>
      </c>
      <c r="FO49" s="606">
        <f t="array" ref="FO49">SUM(IF('Bloc Timing and Returns'!$E$31:$E$10000=FO$2,IF('Bloc Timing and Returns'!$B$31:$B$10000=$A32,1,0),0))</f>
        <v>0</v>
      </c>
      <c r="FP49" s="606">
        <f t="array" ref="FP49">SUM(IF('Bloc Timing and Returns'!$E$31:$E$10000=FP$2,IF('Bloc Timing and Returns'!$B$31:$B$10000=$A32,1,0),0))</f>
        <v>0</v>
      </c>
      <c r="FQ49" s="606">
        <f t="array" ref="FQ49">SUM(IF('Bloc Timing and Returns'!$E$31:$E$10000=FQ$2,IF('Bloc Timing and Returns'!$B$31:$B$10000=$A32,1,0),0))</f>
        <v>0</v>
      </c>
      <c r="FR49" s="606">
        <f t="array" ref="FR49">SUM(IF('Bloc Timing and Returns'!$E$31:$E$10000=FR$2,IF('Bloc Timing and Returns'!$B$31:$B$10000=$A32,1,0),0))</f>
        <v>0</v>
      </c>
      <c r="FS49" s="606">
        <f t="array" ref="FS49">SUM(IF('Bloc Timing and Returns'!$E$31:$E$10000=FS$2,IF('Bloc Timing and Returns'!$B$31:$B$10000=$A32,1,0),0))</f>
        <v>0</v>
      </c>
      <c r="FT49" s="606">
        <f t="array" ref="FT49">SUM(IF('Bloc Timing and Returns'!$E$31:$E$10000=FT$2,IF('Bloc Timing and Returns'!$B$31:$B$10000=$A32,1,0),0))</f>
        <v>0</v>
      </c>
      <c r="FU49" s="606">
        <f t="array" ref="FU49">SUM(IF('Bloc Timing and Returns'!$E$31:$E$10000=FU$2,IF('Bloc Timing and Returns'!$B$31:$B$10000=$A32,1,0),0))</f>
        <v>0</v>
      </c>
      <c r="FV49" s="606">
        <f t="array" ref="FV49">SUM(IF('Bloc Timing and Returns'!$E$31:$E$10000=FV$2,IF('Bloc Timing and Returns'!$B$31:$B$10000=$A32,1,0),0))</f>
        <v>0</v>
      </c>
      <c r="FW49" s="606">
        <f t="array" ref="FW49">SUM(IF('Bloc Timing and Returns'!$E$31:$E$10000=FW$2,IF('Bloc Timing and Returns'!$B$31:$B$10000=$A32,1,0),0))</f>
        <v>0</v>
      </c>
      <c r="FX49" s="606">
        <f t="array" ref="FX49">SUM(IF('Bloc Timing and Returns'!$E$31:$E$10000=FX$2,IF('Bloc Timing and Returns'!$B$31:$B$10000=$A32,1,0),0))</f>
        <v>0</v>
      </c>
      <c r="FY49" s="606">
        <f t="array" ref="FY49">SUM(IF('Bloc Timing and Returns'!$E$31:$E$10000=FY$2,IF('Bloc Timing and Returns'!$B$31:$B$10000=$A32,1,0),0))</f>
        <v>0</v>
      </c>
      <c r="FZ49" s="606">
        <f t="array" ref="FZ49">SUM(IF('Bloc Timing and Returns'!$E$31:$E$10000=FZ$2,IF('Bloc Timing and Returns'!$B$31:$B$10000=$A32,1,0),0))</f>
        <v>0</v>
      </c>
      <c r="GA49" s="606">
        <f t="array" ref="GA49">SUM(IF('Bloc Timing and Returns'!$E$31:$E$10000=GA$2,IF('Bloc Timing and Returns'!$B$31:$B$10000=$A32,1,0),0))</f>
        <v>0</v>
      </c>
      <c r="GB49" s="606">
        <f t="array" ref="GB49">SUM(IF('Bloc Timing and Returns'!$E$31:$E$10000=GB$2,IF('Bloc Timing and Returns'!$B$31:$B$10000=$A32,1,0),0))</f>
        <v>0</v>
      </c>
      <c r="GC49" s="606">
        <f t="array" ref="GC49">SUM(IF('Bloc Timing and Returns'!$E$31:$E$10000=GC$2,IF('Bloc Timing and Returns'!$B$31:$B$10000=$A32,1,0),0))</f>
        <v>0</v>
      </c>
      <c r="GD49" s="606">
        <f t="array" ref="GD49">SUM(IF('Bloc Timing and Returns'!$E$31:$E$10000=GD$2,IF('Bloc Timing and Returns'!$B$31:$B$10000=$A32,1,0),0))</f>
        <v>0</v>
      </c>
      <c r="GE49" s="606">
        <f t="array" ref="GE49">SUM(IF('Bloc Timing and Returns'!$E$31:$E$10000=GE$2,IF('Bloc Timing and Returns'!$B$31:$B$10000=$A32,1,0),0))</f>
        <v>0</v>
      </c>
      <c r="GF49" s="606">
        <f t="array" ref="GF49">SUM(IF('Bloc Timing and Returns'!$E$31:$E$10000=GF$2,IF('Bloc Timing and Returns'!$B$31:$B$10000=$A32,1,0),0))</f>
        <v>0</v>
      </c>
      <c r="GG49" s="606">
        <f t="array" ref="GG49">SUM(IF('Bloc Timing and Returns'!$E$31:$E$10000=GG$2,IF('Bloc Timing and Returns'!$B$31:$B$10000=$A32,1,0),0))</f>
        <v>0</v>
      </c>
      <c r="GH49" s="606">
        <f t="array" ref="GH49">SUM(IF('Bloc Timing and Returns'!$E$31:$E$10000=GH$2,IF('Bloc Timing and Returns'!$B$31:$B$10000=$A32,1,0),0))</f>
        <v>0</v>
      </c>
      <c r="GI49" s="606">
        <f t="array" ref="GI49">SUM(IF('Bloc Timing and Returns'!$E$31:$E$10000=GI$2,IF('Bloc Timing and Returns'!$B$31:$B$10000=$A32,1,0),0))</f>
        <v>0</v>
      </c>
      <c r="GJ49" s="606">
        <f t="array" ref="GJ49">SUM(IF('Bloc Timing and Returns'!$E$31:$E$10000=GJ$2,IF('Bloc Timing and Returns'!$B$31:$B$10000=$A32,1,0),0))</f>
        <v>0</v>
      </c>
      <c r="GK49" s="606">
        <f t="array" ref="GK49">SUM(IF('Bloc Timing and Returns'!$E$31:$E$10000=GK$2,IF('Bloc Timing and Returns'!$B$31:$B$10000=$A32,1,0),0))</f>
        <v>0</v>
      </c>
      <c r="GL49" s="606">
        <f t="array" ref="GL49">SUM(IF('Bloc Timing and Returns'!$E$31:$E$10000=GL$2,IF('Bloc Timing and Returns'!$B$31:$B$10000=$A32,1,0),0))</f>
        <v>0</v>
      </c>
      <c r="GM49" s="606">
        <f t="array" ref="GM49">SUM(IF('Bloc Timing and Returns'!$E$31:$E$10000=GM$2,IF('Bloc Timing and Returns'!$B$31:$B$10000=$A32,1,0),0))</f>
        <v>0</v>
      </c>
      <c r="GN49" s="606">
        <f t="array" ref="GN49">SUM(IF('Bloc Timing and Returns'!$E$31:$E$10000=GN$2,IF('Bloc Timing and Returns'!$B$31:$B$10000=$A32,1,0),0))</f>
        <v>0</v>
      </c>
      <c r="GO49" s="606">
        <f t="array" ref="GO49">SUM(IF('Bloc Timing and Returns'!$E$31:$E$10000=GO$2,IF('Bloc Timing and Returns'!$B$31:$B$10000=$A32,1,0),0))</f>
        <v>0</v>
      </c>
      <c r="GP49" s="606">
        <f t="array" ref="GP49">SUM(IF('Bloc Timing and Returns'!$E$31:$E$10000=GP$2,IF('Bloc Timing and Returns'!$B$31:$B$10000=$A32,1,0),0))</f>
        <v>0</v>
      </c>
      <c r="GQ49" s="606">
        <f t="array" ref="GQ49">SUM(IF('Bloc Timing and Returns'!$E$31:$E$10000=GQ$2,IF('Bloc Timing and Returns'!$B$31:$B$10000=$A32,1,0),0))</f>
        <v>0</v>
      </c>
      <c r="GR49" s="606">
        <f t="array" ref="GR49">SUM(IF('Bloc Timing and Returns'!$E$31:$E$10000=GR$2,IF('Bloc Timing and Returns'!$B$31:$B$10000=$A32,1,0),0))</f>
        <v>0</v>
      </c>
      <c r="GS49" s="606">
        <f t="array" ref="GS49">SUM(IF('Bloc Timing and Returns'!$E$31:$E$10000=GS$2,IF('Bloc Timing and Returns'!$B$31:$B$10000=$A32,1,0),0))</f>
        <v>0</v>
      </c>
      <c r="GT49" s="606">
        <f t="array" ref="GT49">SUM(IF('Bloc Timing and Returns'!$E$31:$E$10000=GT$2,IF('Bloc Timing and Returns'!$B$31:$B$10000=$A32,1,0),0))</f>
        <v>0</v>
      </c>
      <c r="GU49" s="606">
        <f t="array" ref="GU49">SUM(IF('Bloc Timing and Returns'!$E$31:$E$10000=GU$2,IF('Bloc Timing and Returns'!$B$31:$B$10000=$A32,1,0),0))</f>
        <v>0</v>
      </c>
      <c r="GV49" s="606">
        <f t="array" ref="GV49">SUM(IF('Bloc Timing and Returns'!$E$31:$E$10000=GV$2,IF('Bloc Timing and Returns'!$B$31:$B$10000=$A32,1,0),0))</f>
        <v>0</v>
      </c>
      <c r="GW49" s="606">
        <f t="array" ref="GW49">SUM(IF('Bloc Timing and Returns'!$E$31:$E$10000=GW$2,IF('Bloc Timing and Returns'!$B$31:$B$10000=$A32,1,0),0))</f>
        <v>0</v>
      </c>
      <c r="GX49" s="606">
        <f t="array" ref="GX49">SUM(IF('Bloc Timing and Returns'!$E$31:$E$10000=GX$2,IF('Bloc Timing and Returns'!$B$31:$B$10000=$A32,1,0),0))</f>
        <v>0</v>
      </c>
      <c r="GY49" s="606">
        <f t="array" ref="GY49">SUM(IF('Bloc Timing and Returns'!$E$31:$E$10000=GY$2,IF('Bloc Timing and Returns'!$B$31:$B$10000=$A32,1,0),0))</f>
        <v>0</v>
      </c>
      <c r="GZ49" s="606">
        <f t="array" ref="GZ49">SUM(IF('Bloc Timing and Returns'!$E$31:$E$10000=GZ$2,IF('Bloc Timing and Returns'!$B$31:$B$10000=$A32,1,0),0))</f>
        <v>0</v>
      </c>
    </row>
    <row r="50" spans="1:208" x14ac:dyDescent="0.2">
      <c r="A50" s="5" t="s">
        <v>200</v>
      </c>
      <c r="C50" s="10">
        <f t="array" aca="1" ref="C50" ca="1">SUM(IF($S$1:$GZ$1=C$1,$S50:$GZ50,0))</f>
        <v>0</v>
      </c>
      <c r="D50" s="10">
        <f t="array" aca="1" ref="D50" ca="1">SUM(IF($S$1:$GZ$1=D$1,$S50:$GZ50,0))</f>
        <v>0</v>
      </c>
      <c r="E50" s="10">
        <f t="array" aca="1" ref="E50" ca="1">SUM(IF($S$1:$GZ$1=E$1,$S50:$GZ50,0))</f>
        <v>0</v>
      </c>
      <c r="F50" s="10">
        <f t="array" aca="1" ref="F50" ca="1">SUM(IF($S$1:$GZ$1=F$1,$S50:$GZ50,0))</f>
        <v>0</v>
      </c>
      <c r="G50" s="10">
        <f t="array" aca="1" ref="G50" ca="1">SUM(IF($S$1:$GZ$1=G$1,$S50:$GZ50,0))</f>
        <v>0</v>
      </c>
      <c r="H50" s="10">
        <f t="array" aca="1" ref="H50" ca="1">SUM(IF($S$1:$GZ$1=H$1,$S50:$GZ50,0))</f>
        <v>0</v>
      </c>
      <c r="I50" s="10">
        <f t="array" aca="1" ref="I50" ca="1">SUM(IF($S$1:$GZ$1=I$1,$S50:$GZ50,0))</f>
        <v>4</v>
      </c>
      <c r="J50" s="10">
        <f t="array" aca="1" ref="J50" ca="1">SUM(IF($S$1:$GZ$1=J$1,$S50:$GZ50,0))</f>
        <v>13</v>
      </c>
      <c r="K50" s="10">
        <f t="array" aca="1" ref="K50" ca="1">SUM(IF($S$1:$GZ$1=K$1,$S50:$GZ50,0))</f>
        <v>77</v>
      </c>
      <c r="L50" s="10">
        <f t="array" aca="1" ref="L50" ca="1">SUM(IF($S$1:$GZ$1=L$1,$S50:$GZ50,0))</f>
        <v>147</v>
      </c>
      <c r="M50" s="10">
        <f t="array" aca="1" ref="M50" ca="1">SUM(IF($S$1:$GZ$1=M$1,$S50:$GZ50,0))</f>
        <v>174</v>
      </c>
      <c r="N50" s="10">
        <f t="array" aca="1" ref="N50" ca="1">SUM(IF($S$1:$GZ$1=N$1,$S50:$GZ50,0))</f>
        <v>24</v>
      </c>
      <c r="O50" s="10">
        <f t="array" aca="1" ref="O50" ca="1">SUM(IF($S$1:$GZ$1=O$1,$S50:$GZ50,0))</f>
        <v>0</v>
      </c>
      <c r="P50" s="10">
        <f t="array" aca="1" ref="P50" ca="1">SUM(IF($S$1:$GZ$1=P$1,$S50:$GZ50,0))</f>
        <v>0</v>
      </c>
      <c r="Q50" s="10">
        <f t="array" aca="1" ref="Q50" ca="1">SUM(IF($S$1:$GZ$1=Q$1,$S50:$GZ50,0))</f>
        <v>0</v>
      </c>
      <c r="R50" s="10">
        <f t="array" aca="1" ref="R50" ca="1">SUM(IF($S$1:$GZ$1=R$1,$S50:$GZ50,0))</f>
        <v>0</v>
      </c>
      <c r="S50" s="10">
        <f t="shared" ref="S50:AX50" ca="1" si="839">IF(S$2&gt;=ROUNDUP($B46,0),OFFSET(S49,0,-ROUNDUP($B46,0)+1),0)</f>
        <v>0</v>
      </c>
      <c r="T50" s="10">
        <f t="shared" ca="1" si="839"/>
        <v>0</v>
      </c>
      <c r="U50" s="10">
        <f t="shared" ca="1" si="839"/>
        <v>0</v>
      </c>
      <c r="V50" s="10">
        <f t="shared" ca="1" si="839"/>
        <v>0</v>
      </c>
      <c r="W50" s="10">
        <f t="shared" ca="1" si="839"/>
        <v>0</v>
      </c>
      <c r="X50" s="10">
        <f t="shared" ca="1" si="839"/>
        <v>0</v>
      </c>
      <c r="Y50" s="10">
        <f t="shared" ca="1" si="839"/>
        <v>0</v>
      </c>
      <c r="Z50" s="10">
        <f t="shared" ca="1" si="839"/>
        <v>0</v>
      </c>
      <c r="AA50" s="10">
        <f t="shared" ca="1" si="839"/>
        <v>0</v>
      </c>
      <c r="AB50" s="10">
        <f t="shared" ca="1" si="839"/>
        <v>0</v>
      </c>
      <c r="AC50" s="10">
        <f t="shared" ca="1" si="839"/>
        <v>0</v>
      </c>
      <c r="AD50" s="10">
        <f t="shared" ca="1" si="839"/>
        <v>0</v>
      </c>
      <c r="AE50" s="10">
        <f t="shared" ca="1" si="839"/>
        <v>0</v>
      </c>
      <c r="AF50" s="10">
        <f t="shared" ca="1" si="839"/>
        <v>0</v>
      </c>
      <c r="AG50" s="10">
        <f t="shared" ca="1" si="839"/>
        <v>0</v>
      </c>
      <c r="AH50" s="10">
        <f t="shared" ca="1" si="839"/>
        <v>0</v>
      </c>
      <c r="AI50" s="10">
        <f t="shared" ca="1" si="839"/>
        <v>0</v>
      </c>
      <c r="AJ50" s="10">
        <f t="shared" ca="1" si="839"/>
        <v>0</v>
      </c>
      <c r="AK50" s="10">
        <f t="shared" ca="1" si="839"/>
        <v>0</v>
      </c>
      <c r="AL50" s="10">
        <f t="shared" ca="1" si="839"/>
        <v>0</v>
      </c>
      <c r="AM50" s="10">
        <f t="shared" ca="1" si="839"/>
        <v>0</v>
      </c>
      <c r="AN50" s="10">
        <f t="shared" ca="1" si="839"/>
        <v>0</v>
      </c>
      <c r="AO50" s="10">
        <f t="shared" ca="1" si="839"/>
        <v>0</v>
      </c>
      <c r="AP50" s="10">
        <f t="shared" ca="1" si="839"/>
        <v>0</v>
      </c>
      <c r="AQ50" s="10">
        <f t="shared" ca="1" si="839"/>
        <v>0</v>
      </c>
      <c r="AR50" s="10">
        <f t="shared" ca="1" si="839"/>
        <v>0</v>
      </c>
      <c r="AS50" s="10">
        <f t="shared" ca="1" si="839"/>
        <v>0</v>
      </c>
      <c r="AT50" s="10">
        <f t="shared" ca="1" si="839"/>
        <v>0</v>
      </c>
      <c r="AU50" s="10">
        <f t="shared" ca="1" si="839"/>
        <v>0</v>
      </c>
      <c r="AV50" s="10">
        <f t="shared" ca="1" si="839"/>
        <v>0</v>
      </c>
      <c r="AW50" s="10">
        <f t="shared" ca="1" si="839"/>
        <v>0</v>
      </c>
      <c r="AX50" s="10">
        <f t="shared" ca="1" si="839"/>
        <v>0</v>
      </c>
      <c r="AY50" s="10">
        <f t="shared" ref="AY50:CA50" ca="1" si="840">IF(AY$2&gt;=ROUNDUP($B46,0),OFFSET(AY49,0,-ROUNDUP($B46,0)+1),0)</f>
        <v>0</v>
      </c>
      <c r="AZ50" s="10">
        <f t="shared" ca="1" si="840"/>
        <v>0</v>
      </c>
      <c r="BA50" s="10">
        <f t="shared" ca="1" si="840"/>
        <v>0</v>
      </c>
      <c r="BB50" s="10">
        <f t="shared" ca="1" si="840"/>
        <v>0</v>
      </c>
      <c r="BC50" s="10">
        <f t="shared" ca="1" si="840"/>
        <v>0</v>
      </c>
      <c r="BD50" s="10">
        <f t="shared" ca="1" si="840"/>
        <v>0</v>
      </c>
      <c r="BE50" s="10">
        <f t="shared" ca="1" si="840"/>
        <v>0</v>
      </c>
      <c r="BF50" s="10">
        <f t="shared" ca="1" si="840"/>
        <v>0</v>
      </c>
      <c r="BG50" s="10">
        <f t="shared" ca="1" si="840"/>
        <v>0</v>
      </c>
      <c r="BH50" s="10">
        <f t="shared" ca="1" si="840"/>
        <v>0</v>
      </c>
      <c r="BI50" s="10">
        <f t="shared" ca="1" si="840"/>
        <v>0</v>
      </c>
      <c r="BJ50" s="10">
        <f t="shared" ca="1" si="840"/>
        <v>0</v>
      </c>
      <c r="BK50" s="10">
        <f t="shared" ca="1" si="840"/>
        <v>0</v>
      </c>
      <c r="BL50" s="10">
        <f t="shared" ca="1" si="840"/>
        <v>0</v>
      </c>
      <c r="BM50" s="10">
        <f t="shared" ca="1" si="840"/>
        <v>0</v>
      </c>
      <c r="BN50" s="10">
        <f t="shared" ca="1" si="840"/>
        <v>0</v>
      </c>
      <c r="BO50" s="10">
        <f t="shared" ca="1" si="840"/>
        <v>0</v>
      </c>
      <c r="BP50" s="10">
        <f t="shared" ca="1" si="840"/>
        <v>0</v>
      </c>
      <c r="BQ50" s="10">
        <f t="shared" ca="1" si="840"/>
        <v>0</v>
      </c>
      <c r="BR50" s="10">
        <f t="shared" ca="1" si="840"/>
        <v>0</v>
      </c>
      <c r="BS50" s="10">
        <f t="shared" ca="1" si="840"/>
        <v>0</v>
      </c>
      <c r="BT50" s="10">
        <f t="shared" ca="1" si="840"/>
        <v>0</v>
      </c>
      <c r="BU50" s="10">
        <f t="shared" ca="1" si="840"/>
        <v>0</v>
      </c>
      <c r="BV50" s="10">
        <f t="shared" ca="1" si="840"/>
        <v>0</v>
      </c>
      <c r="BW50" s="10">
        <f t="shared" ca="1" si="840"/>
        <v>0</v>
      </c>
      <c r="BX50" s="10">
        <f t="shared" ca="1" si="840"/>
        <v>0</v>
      </c>
      <c r="BY50" s="10">
        <f t="shared" ca="1" si="840"/>
        <v>0</v>
      </c>
      <c r="BZ50" s="10">
        <f t="shared" ca="1" si="840"/>
        <v>0</v>
      </c>
      <c r="CA50" s="10">
        <f t="shared" ca="1" si="840"/>
        <v>0</v>
      </c>
      <c r="CB50" s="10">
        <f t="shared" ref="CB50" ca="1" si="841">IF(CB$2&gt;=ROUNDUP($B46,0),OFFSET(CB49,0,-ROUNDUP($B46,0)+1),0)</f>
        <v>0</v>
      </c>
      <c r="CC50" s="10">
        <f t="shared" ref="CC50" ca="1" si="842">IF(CC$2&gt;=ROUNDUP($B46,0),OFFSET(CC49,0,-ROUNDUP($B46,0)+1),0)</f>
        <v>0</v>
      </c>
      <c r="CD50" s="10">
        <f t="shared" ref="CD50" ca="1" si="843">IF(CD$2&gt;=ROUNDUP($B46,0),OFFSET(CD49,0,-ROUNDUP($B46,0)+1),0)</f>
        <v>0</v>
      </c>
      <c r="CE50" s="10">
        <f t="shared" ref="CE50" ca="1" si="844">IF(CE$2&gt;=ROUNDUP($B46,0),OFFSET(CE49,0,-ROUNDUP($B46,0)+1),0)</f>
        <v>0</v>
      </c>
      <c r="CF50" s="10">
        <f t="shared" ref="CF50" ca="1" si="845">IF(CF$2&gt;=ROUNDUP($B46,0),OFFSET(CF49,0,-ROUNDUP($B46,0)+1),0)</f>
        <v>0</v>
      </c>
      <c r="CG50" s="10">
        <f t="shared" ref="CG50" ca="1" si="846">IF(CG$2&gt;=ROUNDUP($B46,0),OFFSET(CG49,0,-ROUNDUP($B46,0)+1),0)</f>
        <v>0</v>
      </c>
      <c r="CH50" s="10">
        <f t="shared" ref="CH50" ca="1" si="847">IF(CH$2&gt;=ROUNDUP($B46,0),OFFSET(CH49,0,-ROUNDUP($B46,0)+1),0)</f>
        <v>0</v>
      </c>
      <c r="CI50" s="10">
        <f t="shared" ref="CI50" ca="1" si="848">IF(CI$2&gt;=ROUNDUP($B46,0),OFFSET(CI49,0,-ROUNDUP($B46,0)+1),0)</f>
        <v>0</v>
      </c>
      <c r="CJ50" s="10">
        <f t="shared" ref="CJ50" ca="1" si="849">IF(CJ$2&gt;=ROUNDUP($B46,0),OFFSET(CJ49,0,-ROUNDUP($B46,0)+1),0)</f>
        <v>0</v>
      </c>
      <c r="CK50" s="10">
        <f t="shared" ref="CK50" ca="1" si="850">IF(CK$2&gt;=ROUNDUP($B46,0),OFFSET(CK49,0,-ROUNDUP($B46,0)+1),0)</f>
        <v>0</v>
      </c>
      <c r="CL50" s="10">
        <f t="shared" ref="CL50" ca="1" si="851">IF(CL$2&gt;=ROUNDUP($B46,0),OFFSET(CL49,0,-ROUNDUP($B46,0)+1),0)</f>
        <v>0</v>
      </c>
      <c r="CM50" s="10">
        <f t="shared" ref="CM50" ca="1" si="852">IF(CM$2&gt;=ROUNDUP($B46,0),OFFSET(CM49,0,-ROUNDUP($B46,0)+1),0)</f>
        <v>0</v>
      </c>
      <c r="CN50" s="10">
        <f t="shared" ref="CN50" ca="1" si="853">IF(CN$2&gt;=ROUNDUP($B46,0),OFFSET(CN49,0,-ROUNDUP($B46,0)+1),0)</f>
        <v>0</v>
      </c>
      <c r="CO50" s="10">
        <f t="shared" ref="CO50" ca="1" si="854">IF(CO$2&gt;=ROUNDUP($B46,0),OFFSET(CO49,0,-ROUNDUP($B46,0)+1),0)</f>
        <v>0</v>
      </c>
      <c r="CP50" s="10">
        <f t="shared" ref="CP50" ca="1" si="855">IF(CP$2&gt;=ROUNDUP($B46,0),OFFSET(CP49,0,-ROUNDUP($B46,0)+1),0)</f>
        <v>0</v>
      </c>
      <c r="CQ50" s="10">
        <f t="shared" ref="CQ50" ca="1" si="856">IF(CQ$2&gt;=ROUNDUP($B46,0),OFFSET(CQ49,0,-ROUNDUP($B46,0)+1),0)</f>
        <v>0</v>
      </c>
      <c r="CR50" s="10">
        <f t="shared" ref="CR50" ca="1" si="857">IF(CR$2&gt;=ROUNDUP($B46,0),OFFSET(CR49,0,-ROUNDUP($B46,0)+1),0)</f>
        <v>0</v>
      </c>
      <c r="CS50" s="10">
        <f t="shared" ref="CS50" ca="1" si="858">IF(CS$2&gt;=ROUNDUP($B46,0),OFFSET(CS49,0,-ROUNDUP($B46,0)+1),0)</f>
        <v>0</v>
      </c>
      <c r="CT50" s="10">
        <f t="shared" ref="CT50" ca="1" si="859">IF(CT$2&gt;=ROUNDUP($B46,0),OFFSET(CT49,0,-ROUNDUP($B46,0)+1),0)</f>
        <v>3</v>
      </c>
      <c r="CU50" s="10">
        <f t="shared" ref="CU50" ca="1" si="860">IF(CU$2&gt;=ROUNDUP($B46,0),OFFSET(CU49,0,-ROUNDUP($B46,0)+1),0)</f>
        <v>0</v>
      </c>
      <c r="CV50" s="10">
        <f t="shared" ref="CV50" ca="1" si="861">IF(CV$2&gt;=ROUNDUP($B46,0),OFFSET(CV49,0,-ROUNDUP($B46,0)+1),0)</f>
        <v>0</v>
      </c>
      <c r="CW50" s="10">
        <f t="shared" ref="CW50" ca="1" si="862">IF(CW$2&gt;=ROUNDUP($B46,0),OFFSET(CW49,0,-ROUNDUP($B46,0)+1),0)</f>
        <v>0</v>
      </c>
      <c r="CX50" s="10">
        <f t="shared" ref="CX50" ca="1" si="863">IF(CX$2&gt;=ROUNDUP($B46,0),OFFSET(CX49,0,-ROUNDUP($B46,0)+1),0)</f>
        <v>1</v>
      </c>
      <c r="CY50" s="10">
        <f t="shared" ref="CY50" ca="1" si="864">IF(CY$2&gt;=ROUNDUP($B46,0),OFFSET(CY49,0,-ROUNDUP($B46,0)+1),0)</f>
        <v>0</v>
      </c>
      <c r="CZ50" s="10">
        <f t="shared" ref="CZ50" ca="1" si="865">IF(CZ$2&gt;=ROUNDUP($B46,0),OFFSET(CZ49,0,-ROUNDUP($B46,0)+1),0)</f>
        <v>0</v>
      </c>
      <c r="DA50" s="10">
        <f t="shared" ref="DA50" ca="1" si="866">IF(DA$2&gt;=ROUNDUP($B46,0),OFFSET(DA49,0,-ROUNDUP($B46,0)+1),0)</f>
        <v>1</v>
      </c>
      <c r="DB50" s="10">
        <f t="shared" ref="DB50" ca="1" si="867">IF(DB$2&gt;=ROUNDUP($B46,0),OFFSET(DB49,0,-ROUNDUP($B46,0)+1),0)</f>
        <v>0</v>
      </c>
      <c r="DC50" s="10">
        <f t="shared" ref="DC50" ca="1" si="868">IF(DC$2&gt;=ROUNDUP($B46,0),OFFSET(DC49,0,-ROUNDUP($B46,0)+1),0)</f>
        <v>0</v>
      </c>
      <c r="DD50" s="10">
        <f t="shared" ref="DD50" ca="1" si="869">IF(DD$2&gt;=ROUNDUP($B46,0),OFFSET(DD49,0,-ROUNDUP($B46,0)+1),0)</f>
        <v>2</v>
      </c>
      <c r="DE50" s="10">
        <f t="shared" ref="DE50" ca="1" si="870">IF(DE$2&gt;=ROUNDUP($B46,0),OFFSET(DE49,0,-ROUNDUP($B46,0)+1),0)</f>
        <v>0</v>
      </c>
      <c r="DF50" s="10">
        <f t="shared" ref="DF50" ca="1" si="871">IF(DF$2&gt;=ROUNDUP($B46,0),OFFSET(DF49,0,-ROUNDUP($B46,0)+1),0)</f>
        <v>2</v>
      </c>
      <c r="DG50" s="10">
        <f t="shared" ref="DG50" ca="1" si="872">IF(DG$2&gt;=ROUNDUP($B46,0),OFFSET(DG49,0,-ROUNDUP($B46,0)+1),0)</f>
        <v>2</v>
      </c>
      <c r="DH50" s="10">
        <f t="shared" ref="DH50" ca="1" si="873">IF(DH$2&gt;=ROUNDUP($B46,0),OFFSET(DH49,0,-ROUNDUP($B46,0)+1),0)</f>
        <v>1</v>
      </c>
      <c r="DI50" s="10">
        <f t="shared" ref="DI50" ca="1" si="874">IF(DI$2&gt;=ROUNDUP($B46,0),OFFSET(DI49,0,-ROUNDUP($B46,0)+1),0)</f>
        <v>2</v>
      </c>
      <c r="DJ50" s="10">
        <f t="shared" ref="DJ50" ca="1" si="875">IF(DJ$2&gt;=ROUNDUP($B46,0),OFFSET(DJ49,0,-ROUNDUP($B46,0)+1),0)</f>
        <v>3</v>
      </c>
      <c r="DK50" s="10">
        <f t="shared" ref="DK50" ca="1" si="876">IF(DK$2&gt;=ROUNDUP($B46,0),OFFSET(DK49,0,-ROUNDUP($B46,0)+1),0)</f>
        <v>2</v>
      </c>
      <c r="DL50" s="10">
        <f t="shared" ref="DL50" ca="1" si="877">IF(DL$2&gt;=ROUNDUP($B46,0),OFFSET(DL49,0,-ROUNDUP($B46,0)+1),0)</f>
        <v>4</v>
      </c>
      <c r="DM50" s="10">
        <f t="shared" ref="DM50" ca="1" si="878">IF(DM$2&gt;=ROUNDUP($B46,0),OFFSET(DM49,0,-ROUNDUP($B46,0)+1),0)</f>
        <v>3</v>
      </c>
      <c r="DN50" s="10">
        <f t="shared" ref="DN50" ca="1" si="879">IF(DN$2&gt;=ROUNDUP($B46,0),OFFSET(DN49,0,-ROUNDUP($B46,0)+1),0)</f>
        <v>4</v>
      </c>
      <c r="DO50" s="10">
        <f t="shared" ref="DO50" ca="1" si="880">IF(DO$2&gt;=ROUNDUP($B46,0),OFFSET(DO49,0,-ROUNDUP($B46,0)+1),0)</f>
        <v>4</v>
      </c>
      <c r="DP50" s="10">
        <f t="shared" ref="DP50" ca="1" si="881">IF(DP$2&gt;=ROUNDUP($B46,0),OFFSET(DP49,0,-ROUNDUP($B46,0)+1),0)</f>
        <v>4</v>
      </c>
      <c r="DQ50" s="10">
        <f t="shared" ref="DQ50" ca="1" si="882">IF(DQ$2&gt;=ROUNDUP($B46,0),OFFSET(DQ49,0,-ROUNDUP($B46,0)+1),0)</f>
        <v>8</v>
      </c>
      <c r="DR50" s="10">
        <f t="shared" ref="DR50" ca="1" si="883">IF(DR$2&gt;=ROUNDUP($B46,0),OFFSET(DR49,0,-ROUNDUP($B46,0)+1),0)</f>
        <v>4</v>
      </c>
      <c r="DS50" s="10">
        <f t="shared" ref="DS50" ca="1" si="884">IF(DS$2&gt;=ROUNDUP($B46,0),OFFSET(DS49,0,-ROUNDUP($B46,0)+1),0)</f>
        <v>13</v>
      </c>
      <c r="DT50" s="10">
        <f t="shared" ref="DT50" ca="1" si="885">IF(DT$2&gt;=ROUNDUP($B46,0),OFFSET(DT49,0,-ROUNDUP($B46,0)+1),0)</f>
        <v>11</v>
      </c>
      <c r="DU50" s="10">
        <f t="shared" ref="DU50" ca="1" si="886">IF(DU$2&gt;=ROUNDUP($B46,0),OFFSET(DU49,0,-ROUNDUP($B46,0)+1),0)</f>
        <v>9</v>
      </c>
      <c r="DV50" s="10">
        <f t="shared" ref="DV50" ca="1" si="887">IF(DV$2&gt;=ROUNDUP($B46,0),OFFSET(DV49,0,-ROUNDUP($B46,0)+1),0)</f>
        <v>11</v>
      </c>
      <c r="DW50" s="10">
        <f t="shared" ref="DW50" ca="1" si="888">IF(DW$2&gt;=ROUNDUP($B46,0),OFFSET(DW49,0,-ROUNDUP($B46,0)+1),0)</f>
        <v>17</v>
      </c>
      <c r="DX50" s="10">
        <f t="shared" ref="DX50" ca="1" si="889">IF(DX$2&gt;=ROUNDUP($B46,0),OFFSET(DX49,0,-ROUNDUP($B46,0)+1),0)</f>
        <v>7</v>
      </c>
      <c r="DY50" s="10">
        <f t="shared" ref="DY50" ca="1" si="890">IF(DY$2&gt;=ROUNDUP($B46,0),OFFSET(DY49,0,-ROUNDUP($B46,0)+1),0)</f>
        <v>16</v>
      </c>
      <c r="DZ50" s="10">
        <f t="shared" ref="DZ50" ca="1" si="891">IF(DZ$2&gt;=ROUNDUP($B46,0),OFFSET(DZ49,0,-ROUNDUP($B46,0)+1),0)</f>
        <v>13</v>
      </c>
      <c r="EA50" s="10">
        <f t="shared" ref="EA50" ca="1" si="892">IF(EA$2&gt;=ROUNDUP($B46,0),OFFSET(EA49,0,-ROUNDUP($B46,0)+1),0)</f>
        <v>14</v>
      </c>
      <c r="EB50" s="10">
        <f t="shared" ref="EB50" ca="1" si="893">IF(EB$2&gt;=ROUNDUP($B46,0),OFFSET(EB49,0,-ROUNDUP($B46,0)+1),0)</f>
        <v>14</v>
      </c>
      <c r="EC50" s="10">
        <f t="shared" ref="EC50" ca="1" si="894">IF(EC$2&gt;=ROUNDUP($B46,0),OFFSET(EC49,0,-ROUNDUP($B46,0)+1),0)</f>
        <v>11</v>
      </c>
      <c r="ED50" s="10">
        <f t="shared" ref="ED50" ca="1" si="895">IF(ED$2&gt;=ROUNDUP($B46,0),OFFSET(ED49,0,-ROUNDUP($B46,0)+1),0)</f>
        <v>13</v>
      </c>
      <c r="EE50" s="10">
        <f t="shared" ref="EE50" ca="1" si="896">IF(EE$2&gt;=ROUNDUP($B46,0),OFFSET(EE49,0,-ROUNDUP($B46,0)+1),0)</f>
        <v>8</v>
      </c>
      <c r="EF50" s="10">
        <f t="shared" ref="EF50" ca="1" si="897">IF(EF$2&gt;=ROUNDUP($B46,0),OFFSET(EF49,0,-ROUNDUP($B46,0)+1),0)</f>
        <v>8</v>
      </c>
      <c r="EG50" s="10">
        <f t="shared" ref="EG50" ca="1" si="898">IF(EG$2&gt;=ROUNDUP($B46,0),OFFSET(EG49,0,-ROUNDUP($B46,0)+1),0)</f>
        <v>13</v>
      </c>
      <c r="EH50" s="10">
        <f t="shared" ref="EH50" ca="1" si="899">IF(EH$2&gt;=ROUNDUP($B46,0),OFFSET(EH49,0,-ROUNDUP($B46,0)+1),0)</f>
        <v>13</v>
      </c>
      <c r="EI50" s="10">
        <f t="shared" ref="EI50" ca="1" si="900">IF(EI$2&gt;=ROUNDUP($B46,0),OFFSET(EI49,0,-ROUNDUP($B46,0)+1),0)</f>
        <v>13</v>
      </c>
      <c r="EJ50" s="10">
        <f t="shared" ref="EJ50" ca="1" si="901">IF(EJ$2&gt;=ROUNDUP($B46,0),OFFSET(EJ49,0,-ROUNDUP($B46,0)+1),0)</f>
        <v>13</v>
      </c>
      <c r="EK50" s="10">
        <f t="shared" ref="EK50" ca="1" si="902">IF(EK$2&gt;=ROUNDUP($B46,0),OFFSET(EK49,0,-ROUNDUP($B46,0)+1),0)</f>
        <v>13</v>
      </c>
      <c r="EL50" s="10">
        <f t="shared" ref="EL50" ca="1" si="903">IF(EL$2&gt;=ROUNDUP($B46,0),OFFSET(EL49,0,-ROUNDUP($B46,0)+1),0)</f>
        <v>13</v>
      </c>
      <c r="EM50" s="10">
        <f t="shared" ref="EM50" ca="1" si="904">IF(EM$2&gt;=ROUNDUP($B46,0),OFFSET(EM49,0,-ROUNDUP($B46,0)+1),0)</f>
        <v>13</v>
      </c>
      <c r="EN50" s="10">
        <f t="shared" ref="EN50" ca="1" si="905">IF(EN$2&gt;=ROUNDUP($B46,0),OFFSET(EN49,0,-ROUNDUP($B46,0)+1),0)</f>
        <v>22</v>
      </c>
      <c r="EO50" s="10">
        <f t="shared" ref="EO50" ca="1" si="906">IF(EO$2&gt;=ROUNDUP($B46,0),OFFSET(EO49,0,-ROUNDUP($B46,0)+1),0)</f>
        <v>13</v>
      </c>
      <c r="EP50" s="10">
        <f t="shared" ref="EP50" ca="1" si="907">IF(EP$2&gt;=ROUNDUP($B46,0),OFFSET(EP49,0,-ROUNDUP($B46,0)+1),0)</f>
        <v>22</v>
      </c>
      <c r="EQ50" s="10">
        <f t="shared" ref="EQ50" ca="1" si="908">IF(EQ$2&gt;=ROUNDUP($B46,0),OFFSET(EQ49,0,-ROUNDUP($B46,0)+1),0)</f>
        <v>22</v>
      </c>
      <c r="ER50" s="10">
        <f t="shared" ref="ER50" ca="1" si="909">IF(ER$2&gt;=ROUNDUP($B46,0),OFFSET(ER49,0,-ROUNDUP($B46,0)+1),0)</f>
        <v>13</v>
      </c>
      <c r="ES50" s="10">
        <f t="shared" ref="ES50" ca="1" si="910">IF(ES$2&gt;=ROUNDUP($B46,0),OFFSET(ES49,0,-ROUNDUP($B46,0)+1),0)</f>
        <v>13</v>
      </c>
      <c r="ET50" s="10">
        <f t="shared" ref="ET50" ca="1" si="911">IF(ET$2&gt;=ROUNDUP($B46,0),OFFSET(ET49,0,-ROUNDUP($B46,0)+1),0)</f>
        <v>4</v>
      </c>
      <c r="EU50" s="10">
        <f t="shared" ref="EU50" ca="1" si="912">IF(EU$2&gt;=ROUNDUP($B46,0),OFFSET(EU49,0,-ROUNDUP($B46,0)+1),0)</f>
        <v>4</v>
      </c>
      <c r="EV50" s="10">
        <f t="shared" ref="EV50" ca="1" si="913">IF(EV$2&gt;=ROUNDUP($B46,0),OFFSET(EV49,0,-ROUNDUP($B46,0)+1),0)</f>
        <v>3</v>
      </c>
      <c r="EW50" s="10">
        <f t="shared" ref="EW50" ca="1" si="914">IF(EW$2&gt;=ROUNDUP($B46,0),OFFSET(EW49,0,-ROUNDUP($B46,0)+1),0)</f>
        <v>3</v>
      </c>
      <c r="EX50" s="10">
        <f t="shared" ref="EX50" ca="1" si="915">IF(EX$2&gt;=ROUNDUP($B46,0),OFFSET(EX49,0,-ROUNDUP($B46,0)+1),0)</f>
        <v>3</v>
      </c>
      <c r="EY50" s="10">
        <f t="shared" ref="EY50" ca="1" si="916">IF(EY$2&gt;=ROUNDUP($B46,0),OFFSET(EY49,0,-ROUNDUP($B46,0)+1),0)</f>
        <v>3</v>
      </c>
      <c r="EZ50" s="10">
        <f t="shared" ref="EZ50" ca="1" si="917">IF(EZ$2&gt;=ROUNDUP($B46,0),OFFSET(EZ49,0,-ROUNDUP($B46,0)+1),0)</f>
        <v>2</v>
      </c>
      <c r="FA50" s="10">
        <f t="shared" ref="FA50" ca="1" si="918">IF(FA$2&gt;=ROUNDUP($B46,0),OFFSET(FA49,0,-ROUNDUP($B46,0)+1),0)</f>
        <v>2</v>
      </c>
      <c r="FB50" s="10">
        <f t="shared" ref="FB50" ca="1" si="919">IF(FB$2&gt;=ROUNDUP($B46,0),OFFSET(FB49,0,-ROUNDUP($B46,0)+1),0)</f>
        <v>2</v>
      </c>
      <c r="FC50" s="10">
        <f t="shared" ref="FC50" ca="1" si="920">IF(FC$2&gt;=ROUNDUP($B46,0),OFFSET(FC49,0,-ROUNDUP($B46,0)+1),0)</f>
        <v>1</v>
      </c>
      <c r="FD50" s="10">
        <f t="shared" ref="FD50" ca="1" si="921">IF(FD$2&gt;=ROUNDUP($B46,0),OFFSET(FD49,0,-ROUNDUP($B46,0)+1),0)</f>
        <v>1</v>
      </c>
      <c r="FE50" s="10">
        <f t="shared" ref="FE50" ca="1" si="922">IF(FE$2&gt;=ROUNDUP($B46,0),OFFSET(FE49,0,-ROUNDUP($B46,0)+1),0)</f>
        <v>0</v>
      </c>
      <c r="FF50" s="10">
        <f t="shared" ref="FF50" ca="1" si="923">IF(FF$2&gt;=ROUNDUP($B46,0),OFFSET(FF49,0,-ROUNDUP($B46,0)+1),0)</f>
        <v>0</v>
      </c>
      <c r="FG50" s="10">
        <f t="shared" ref="FG50" ca="1" si="924">IF(FG$2&gt;=ROUNDUP($B46,0),OFFSET(FG49,0,-ROUNDUP($B46,0)+1),0)</f>
        <v>0</v>
      </c>
      <c r="FH50" s="10">
        <f t="shared" ref="FH50" ca="1" si="925">IF(FH$2&gt;=ROUNDUP($B46,0),OFFSET(FH49,0,-ROUNDUP($B46,0)+1),0)</f>
        <v>0</v>
      </c>
      <c r="FI50" s="10">
        <f t="shared" ref="FI50" ca="1" si="926">IF(FI$2&gt;=ROUNDUP($B46,0),OFFSET(FI49,0,-ROUNDUP($B46,0)+1),0)</f>
        <v>0</v>
      </c>
      <c r="FJ50" s="10">
        <f t="shared" ref="FJ50" ca="1" si="927">IF(FJ$2&gt;=ROUNDUP($B46,0),OFFSET(FJ49,0,-ROUNDUP($B46,0)+1),0)</f>
        <v>0</v>
      </c>
      <c r="FK50" s="10">
        <f t="shared" ref="FK50" ca="1" si="928">IF(FK$2&gt;=ROUNDUP($B46,0),OFFSET(FK49,0,-ROUNDUP($B46,0)+1),0)</f>
        <v>0</v>
      </c>
      <c r="FL50" s="10">
        <f t="shared" ref="FL50" ca="1" si="929">IF(FL$2&gt;=ROUNDUP($B46,0),OFFSET(FL49,0,-ROUNDUP($B46,0)+1),0)</f>
        <v>0</v>
      </c>
      <c r="FM50" s="10">
        <f t="shared" ref="FM50" ca="1" si="930">IF(FM$2&gt;=ROUNDUP($B46,0),OFFSET(FM49,0,-ROUNDUP($B46,0)+1),0)</f>
        <v>0</v>
      </c>
      <c r="FN50" s="10">
        <f t="shared" ref="FN50" ca="1" si="931">IF(FN$2&gt;=ROUNDUP($B46,0),OFFSET(FN49,0,-ROUNDUP($B46,0)+1),0)</f>
        <v>0</v>
      </c>
      <c r="FO50" s="10">
        <f t="shared" ref="FO50" ca="1" si="932">IF(FO$2&gt;=ROUNDUP($B46,0),OFFSET(FO49,0,-ROUNDUP($B46,0)+1),0)</f>
        <v>0</v>
      </c>
      <c r="FP50" s="10">
        <f t="shared" ref="FP50" ca="1" si="933">IF(FP$2&gt;=ROUNDUP($B46,0),OFFSET(FP49,0,-ROUNDUP($B46,0)+1),0)</f>
        <v>0</v>
      </c>
      <c r="FQ50" s="10">
        <f t="shared" ref="FQ50" ca="1" si="934">IF(FQ$2&gt;=ROUNDUP($B46,0),OFFSET(FQ49,0,-ROUNDUP($B46,0)+1),0)</f>
        <v>0</v>
      </c>
      <c r="FR50" s="10">
        <f t="shared" ref="FR50" ca="1" si="935">IF(FR$2&gt;=ROUNDUP($B46,0),OFFSET(FR49,0,-ROUNDUP($B46,0)+1),0)</f>
        <v>0</v>
      </c>
      <c r="FS50" s="10">
        <f t="shared" ref="FS50" ca="1" si="936">IF(FS$2&gt;=ROUNDUP($B46,0),OFFSET(FS49,0,-ROUNDUP($B46,0)+1),0)</f>
        <v>0</v>
      </c>
      <c r="FT50" s="10">
        <f t="shared" ref="FT50" ca="1" si="937">IF(FT$2&gt;=ROUNDUP($B46,0),OFFSET(FT49,0,-ROUNDUP($B46,0)+1),0)</f>
        <v>0</v>
      </c>
      <c r="FU50" s="10">
        <f t="shared" ref="FU50" ca="1" si="938">IF(FU$2&gt;=ROUNDUP($B46,0),OFFSET(FU49,0,-ROUNDUP($B46,0)+1),0)</f>
        <v>0</v>
      </c>
      <c r="FV50" s="10">
        <f t="shared" ref="FV50" ca="1" si="939">IF(FV$2&gt;=ROUNDUP($B46,0),OFFSET(FV49,0,-ROUNDUP($B46,0)+1),0)</f>
        <v>0</v>
      </c>
      <c r="FW50" s="10">
        <f t="shared" ref="FW50" ca="1" si="940">IF(FW$2&gt;=ROUNDUP($B46,0),OFFSET(FW49,0,-ROUNDUP($B46,0)+1),0)</f>
        <v>0</v>
      </c>
      <c r="FX50" s="10">
        <f t="shared" ref="FX50" ca="1" si="941">IF(FX$2&gt;=ROUNDUP($B46,0),OFFSET(FX49,0,-ROUNDUP($B46,0)+1),0)</f>
        <v>0</v>
      </c>
      <c r="FY50" s="10">
        <f t="shared" ref="FY50" ca="1" si="942">IF(FY$2&gt;=ROUNDUP($B46,0),OFFSET(FY49,0,-ROUNDUP($B46,0)+1),0)</f>
        <v>0</v>
      </c>
      <c r="FZ50" s="10">
        <f t="shared" ref="FZ50" ca="1" si="943">IF(FZ$2&gt;=ROUNDUP($B46,0),OFFSET(FZ49,0,-ROUNDUP($B46,0)+1),0)</f>
        <v>0</v>
      </c>
      <c r="GA50" s="10">
        <f t="shared" ref="GA50" ca="1" si="944">IF(GA$2&gt;=ROUNDUP($B46,0),OFFSET(GA49,0,-ROUNDUP($B46,0)+1),0)</f>
        <v>0</v>
      </c>
      <c r="GB50" s="10">
        <f t="shared" ref="GB50" ca="1" si="945">IF(GB$2&gt;=ROUNDUP($B46,0),OFFSET(GB49,0,-ROUNDUP($B46,0)+1),0)</f>
        <v>0</v>
      </c>
      <c r="GC50" s="10">
        <f t="shared" ref="GC50" ca="1" si="946">IF(GC$2&gt;=ROUNDUP($B46,0),OFFSET(GC49,0,-ROUNDUP($B46,0)+1),0)</f>
        <v>0</v>
      </c>
      <c r="GD50" s="10">
        <f t="shared" ref="GD50" ca="1" si="947">IF(GD$2&gt;=ROUNDUP($B46,0),OFFSET(GD49,0,-ROUNDUP($B46,0)+1),0)</f>
        <v>0</v>
      </c>
      <c r="GE50" s="10">
        <f t="shared" ref="GE50" ca="1" si="948">IF(GE$2&gt;=ROUNDUP($B46,0),OFFSET(GE49,0,-ROUNDUP($B46,0)+1),0)</f>
        <v>0</v>
      </c>
      <c r="GF50" s="10">
        <f t="shared" ref="GF50" ca="1" si="949">IF(GF$2&gt;=ROUNDUP($B46,0),OFFSET(GF49,0,-ROUNDUP($B46,0)+1),0)</f>
        <v>0</v>
      </c>
      <c r="GG50" s="10">
        <f t="shared" ref="GG50" ca="1" si="950">IF(GG$2&gt;=ROUNDUP($B46,0),OFFSET(GG49,0,-ROUNDUP($B46,0)+1),0)</f>
        <v>0</v>
      </c>
      <c r="GH50" s="10">
        <f t="shared" ref="GH50" ca="1" si="951">IF(GH$2&gt;=ROUNDUP($B46,0),OFFSET(GH49,0,-ROUNDUP($B46,0)+1),0)</f>
        <v>0</v>
      </c>
      <c r="GI50" s="10">
        <f t="shared" ref="GI50" ca="1" si="952">IF(GI$2&gt;=ROUNDUP($B46,0),OFFSET(GI49,0,-ROUNDUP($B46,0)+1),0)</f>
        <v>0</v>
      </c>
      <c r="GJ50" s="10">
        <f t="shared" ref="GJ50" ca="1" si="953">IF(GJ$2&gt;=ROUNDUP($B46,0),OFFSET(GJ49,0,-ROUNDUP($B46,0)+1),0)</f>
        <v>0</v>
      </c>
      <c r="GK50" s="10">
        <f t="shared" ref="GK50" ca="1" si="954">IF(GK$2&gt;=ROUNDUP($B46,0),OFFSET(GK49,0,-ROUNDUP($B46,0)+1),0)</f>
        <v>0</v>
      </c>
      <c r="GL50" s="10">
        <f t="shared" ref="GL50" ca="1" si="955">IF(GL$2&gt;=ROUNDUP($B46,0),OFFSET(GL49,0,-ROUNDUP($B46,0)+1),0)</f>
        <v>0</v>
      </c>
      <c r="GM50" s="10">
        <f t="shared" ref="GM50" ca="1" si="956">IF(GM$2&gt;=ROUNDUP($B46,0),OFFSET(GM49,0,-ROUNDUP($B46,0)+1),0)</f>
        <v>0</v>
      </c>
      <c r="GN50" s="10">
        <f t="shared" ref="GN50" ca="1" si="957">IF(GN$2&gt;=ROUNDUP($B46,0),OFFSET(GN49,0,-ROUNDUP($B46,0)+1),0)</f>
        <v>0</v>
      </c>
      <c r="GO50" s="10">
        <f t="shared" ref="GO50" ca="1" si="958">IF(GO$2&gt;=ROUNDUP($B46,0),OFFSET(GO49,0,-ROUNDUP($B46,0)+1),0)</f>
        <v>0</v>
      </c>
      <c r="GP50" s="10">
        <f t="shared" ref="GP50" ca="1" si="959">IF(GP$2&gt;=ROUNDUP($B46,0),OFFSET(GP49,0,-ROUNDUP($B46,0)+1),0)</f>
        <v>0</v>
      </c>
      <c r="GQ50" s="10">
        <f t="shared" ref="GQ50" ca="1" si="960">IF(GQ$2&gt;=ROUNDUP($B46,0),OFFSET(GQ49,0,-ROUNDUP($B46,0)+1),0)</f>
        <v>0</v>
      </c>
      <c r="GR50" s="10">
        <f t="shared" ref="GR50" ca="1" si="961">IF(GR$2&gt;=ROUNDUP($B46,0),OFFSET(GR49,0,-ROUNDUP($B46,0)+1),0)</f>
        <v>0</v>
      </c>
      <c r="GS50" s="10">
        <f t="shared" ref="GS50" ca="1" si="962">IF(GS$2&gt;=ROUNDUP($B46,0),OFFSET(GS49,0,-ROUNDUP($B46,0)+1),0)</f>
        <v>0</v>
      </c>
      <c r="GT50" s="10">
        <f t="shared" ref="GT50" ca="1" si="963">IF(GT$2&gt;=ROUNDUP($B46,0),OFFSET(GT49,0,-ROUNDUP($B46,0)+1),0)</f>
        <v>0</v>
      </c>
      <c r="GU50" s="10">
        <f t="shared" ref="GU50" ca="1" si="964">IF(GU$2&gt;=ROUNDUP($B46,0),OFFSET(GU49,0,-ROUNDUP($B46,0)+1),0)</f>
        <v>0</v>
      </c>
      <c r="GV50" s="10">
        <f t="shared" ref="GV50" ca="1" si="965">IF(GV$2&gt;=ROUNDUP($B46,0),OFFSET(GV49,0,-ROUNDUP($B46,0)+1),0)</f>
        <v>0</v>
      </c>
      <c r="GW50" s="10">
        <f t="shared" ref="GW50" ca="1" si="966">IF(GW$2&gt;=ROUNDUP($B46,0),OFFSET(GW49,0,-ROUNDUP($B46,0)+1),0)</f>
        <v>0</v>
      </c>
      <c r="GX50" s="10">
        <f t="shared" ref="GX50" ca="1" si="967">IF(GX$2&gt;=ROUNDUP($B46,0),OFFSET(GX49,0,-ROUNDUP($B46,0)+1),0)</f>
        <v>0</v>
      </c>
      <c r="GY50" s="10">
        <f t="shared" ref="GY50" ca="1" si="968">IF(GY$2&gt;=ROUNDUP($B46,0),OFFSET(GY49,0,-ROUNDUP($B46,0)+1),0)</f>
        <v>0</v>
      </c>
      <c r="GZ50" s="10">
        <f t="shared" ref="GZ50" ca="1" si="969">IF(GZ$2&gt;=ROUNDUP($B46,0),OFFSET(GZ49,0,-ROUNDUP($B46,0)+1),0)</f>
        <v>0</v>
      </c>
    </row>
    <row r="51" spans="1:208" x14ac:dyDescent="0.2">
      <c r="A51" s="5" t="s">
        <v>203</v>
      </c>
      <c r="C51" s="10">
        <f>C49</f>
        <v>3</v>
      </c>
      <c r="D51" s="10">
        <f>C51+D49</f>
        <v>14</v>
      </c>
      <c r="E51" s="10">
        <f t="shared" ref="E51" si="970">D51+E49</f>
        <v>83</v>
      </c>
      <c r="F51" s="10">
        <f t="shared" ref="F51" si="971">E51+F49</f>
        <v>228</v>
      </c>
      <c r="G51" s="10">
        <f t="shared" ref="G51" si="972">F51+G49</f>
        <v>411</v>
      </c>
      <c r="H51" s="10">
        <f t="shared" ref="H51" si="973">G51+H49</f>
        <v>439</v>
      </c>
      <c r="I51" s="10">
        <f t="shared" ref="I51" si="974">H51+I49</f>
        <v>439</v>
      </c>
      <c r="J51" s="10">
        <f t="shared" ref="J51" si="975">I51+J49</f>
        <v>439</v>
      </c>
      <c r="K51" s="10">
        <f t="shared" ref="K51" si="976">J51+K49</f>
        <v>439</v>
      </c>
      <c r="L51" s="10">
        <f t="shared" ref="L51" si="977">K51+L49</f>
        <v>439</v>
      </c>
      <c r="M51" s="10">
        <f t="shared" ref="M51" si="978">L51+M49</f>
        <v>439</v>
      </c>
      <c r="N51" s="10">
        <f t="shared" ref="N51" si="979">M51+N49</f>
        <v>439</v>
      </c>
      <c r="O51" s="10">
        <f t="shared" ref="O51" si="980">N51+O49</f>
        <v>439</v>
      </c>
      <c r="P51" s="10">
        <f t="shared" ref="P51" si="981">O51+P49</f>
        <v>439</v>
      </c>
      <c r="Q51" s="10">
        <f t="shared" ref="Q51" si="982">P51+Q49</f>
        <v>439</v>
      </c>
      <c r="R51" s="10">
        <f t="shared" ref="R51" si="983">Q51+R49</f>
        <v>439</v>
      </c>
      <c r="S51" s="10">
        <f>S49</f>
        <v>0</v>
      </c>
      <c r="T51" s="10">
        <f>S51+T49</f>
        <v>0</v>
      </c>
      <c r="U51" s="10">
        <f t="shared" ref="U51" si="984">T51+U49</f>
        <v>0</v>
      </c>
      <c r="V51" s="10">
        <f t="shared" ref="V51" si="985">U51+V49</f>
        <v>0</v>
      </c>
      <c r="W51" s="10">
        <f t="shared" ref="W51" si="986">V51+W49</f>
        <v>0</v>
      </c>
      <c r="X51" s="10">
        <f t="shared" ref="X51" si="987">W51+X49</f>
        <v>0</v>
      </c>
      <c r="Y51" s="10">
        <f t="shared" ref="Y51" si="988">X51+Y49</f>
        <v>0</v>
      </c>
      <c r="Z51" s="10">
        <f t="shared" ref="Z51" si="989">Y51+Z49</f>
        <v>0</v>
      </c>
      <c r="AA51" s="10">
        <f t="shared" ref="AA51" si="990">Z51+AA49</f>
        <v>3</v>
      </c>
      <c r="AB51" s="10">
        <f t="shared" ref="AB51" si="991">AA51+AB49</f>
        <v>3</v>
      </c>
      <c r="AC51" s="10">
        <f t="shared" ref="AC51" si="992">AB51+AC49</f>
        <v>3</v>
      </c>
      <c r="AD51" s="10">
        <f t="shared" ref="AD51" si="993">AC51+AD49</f>
        <v>3</v>
      </c>
      <c r="AE51" s="10">
        <f t="shared" ref="AE51" si="994">AD51+AE49</f>
        <v>4</v>
      </c>
      <c r="AF51" s="10">
        <f t="shared" ref="AF51" si="995">AE51+AF49</f>
        <v>4</v>
      </c>
      <c r="AG51" s="10">
        <f t="shared" ref="AG51" si="996">AF51+AG49</f>
        <v>4</v>
      </c>
      <c r="AH51" s="10">
        <f t="shared" ref="AH51" si="997">AG51+AH49</f>
        <v>5</v>
      </c>
      <c r="AI51" s="10">
        <f t="shared" ref="AI51" si="998">AH51+AI49</f>
        <v>5</v>
      </c>
      <c r="AJ51" s="10">
        <f t="shared" ref="AJ51" si="999">AI51+AJ49</f>
        <v>5</v>
      </c>
      <c r="AK51" s="10">
        <f t="shared" ref="AK51" si="1000">AJ51+AK49</f>
        <v>7</v>
      </c>
      <c r="AL51" s="10">
        <f t="shared" ref="AL51" si="1001">AK51+AL49</f>
        <v>7</v>
      </c>
      <c r="AM51" s="10">
        <f t="shared" ref="AM51" si="1002">AL51+AM49</f>
        <v>9</v>
      </c>
      <c r="AN51" s="10">
        <f t="shared" ref="AN51" si="1003">AM51+AN49</f>
        <v>11</v>
      </c>
      <c r="AO51" s="10">
        <f t="shared" ref="AO51" si="1004">AN51+AO49</f>
        <v>12</v>
      </c>
      <c r="AP51" s="10">
        <f t="shared" ref="AP51" si="1005">AO51+AP49</f>
        <v>14</v>
      </c>
      <c r="AQ51" s="10">
        <f t="shared" ref="AQ51" si="1006">AP51+AQ49</f>
        <v>17</v>
      </c>
      <c r="AR51" s="10">
        <f t="shared" ref="AR51" si="1007">AQ51+AR49</f>
        <v>19</v>
      </c>
      <c r="AS51" s="10">
        <f t="shared" ref="AS51" si="1008">AR51+AS49</f>
        <v>23</v>
      </c>
      <c r="AT51" s="10">
        <f t="shared" ref="AT51" si="1009">AS51+AT49</f>
        <v>26</v>
      </c>
      <c r="AU51" s="10">
        <f t="shared" ref="AU51" si="1010">AT51+AU49</f>
        <v>30</v>
      </c>
      <c r="AV51" s="10">
        <f t="shared" ref="AV51" si="1011">AU51+AV49</f>
        <v>34</v>
      </c>
      <c r="AW51" s="10">
        <f t="shared" ref="AW51" si="1012">AV51+AW49</f>
        <v>38</v>
      </c>
      <c r="AX51" s="10">
        <f t="shared" ref="AX51" si="1013">AW51+AX49</f>
        <v>46</v>
      </c>
      <c r="AY51" s="10">
        <f t="shared" ref="AY51" si="1014">AX51+AY49</f>
        <v>50</v>
      </c>
      <c r="AZ51" s="10">
        <f t="shared" ref="AZ51" si="1015">AY51+AZ49</f>
        <v>63</v>
      </c>
      <c r="BA51" s="10">
        <f t="shared" ref="BA51" si="1016">AZ51+BA49</f>
        <v>74</v>
      </c>
      <c r="BB51" s="10">
        <f t="shared" ref="BB51" si="1017">BA51+BB49</f>
        <v>83</v>
      </c>
      <c r="BC51" s="10">
        <f t="shared" ref="BC51" si="1018">BB51+BC49</f>
        <v>94</v>
      </c>
      <c r="BD51" s="10">
        <f t="shared" ref="BD51" si="1019">BC51+BD49</f>
        <v>111</v>
      </c>
      <c r="BE51" s="10">
        <f t="shared" ref="BE51" si="1020">BD51+BE49</f>
        <v>118</v>
      </c>
      <c r="BF51" s="10">
        <f t="shared" ref="BF51" si="1021">BE51+BF49</f>
        <v>134</v>
      </c>
      <c r="BG51" s="10">
        <f t="shared" ref="BG51" si="1022">BF51+BG49</f>
        <v>147</v>
      </c>
      <c r="BH51" s="10">
        <f t="shared" ref="BH51" si="1023">BG51+BH49</f>
        <v>161</v>
      </c>
      <c r="BI51" s="10">
        <f t="shared" ref="BI51" si="1024">BH51+BI49</f>
        <v>175</v>
      </c>
      <c r="BJ51" s="10">
        <f t="shared" ref="BJ51" si="1025">BI51+BJ49</f>
        <v>186</v>
      </c>
      <c r="BK51" s="10">
        <f t="shared" ref="BK51" si="1026">BJ51+BK49</f>
        <v>199</v>
      </c>
      <c r="BL51" s="10">
        <f t="shared" ref="BL51" si="1027">BK51+BL49</f>
        <v>207</v>
      </c>
      <c r="BM51" s="10">
        <f t="shared" ref="BM51" si="1028">BL51+BM49</f>
        <v>215</v>
      </c>
      <c r="BN51" s="10">
        <f t="shared" ref="BN51" si="1029">BM51+BN49</f>
        <v>228</v>
      </c>
      <c r="BO51" s="10">
        <f t="shared" ref="BO51" si="1030">BN51+BO49</f>
        <v>241</v>
      </c>
      <c r="BP51" s="10">
        <f t="shared" ref="BP51" si="1031">BO51+BP49</f>
        <v>254</v>
      </c>
      <c r="BQ51" s="10">
        <f t="shared" ref="BQ51" si="1032">BP51+BQ49</f>
        <v>267</v>
      </c>
      <c r="BR51" s="10">
        <f t="shared" ref="BR51" si="1033">BQ51+BR49</f>
        <v>280</v>
      </c>
      <c r="BS51" s="10">
        <f t="shared" ref="BS51" si="1034">BR51+BS49</f>
        <v>293</v>
      </c>
      <c r="BT51" s="10">
        <f t="shared" ref="BT51" si="1035">BS51+BT49</f>
        <v>306</v>
      </c>
      <c r="BU51" s="10">
        <f t="shared" ref="BU51" si="1036">BT51+BU49</f>
        <v>328</v>
      </c>
      <c r="BV51" s="10">
        <f t="shared" ref="BV51" si="1037">BU51+BV49</f>
        <v>341</v>
      </c>
      <c r="BW51" s="10">
        <f t="shared" ref="BW51" si="1038">BV51+BW49</f>
        <v>363</v>
      </c>
      <c r="BX51" s="10">
        <f t="shared" ref="BX51" si="1039">BW51+BX49</f>
        <v>385</v>
      </c>
      <c r="BY51" s="10">
        <f t="shared" ref="BY51" si="1040">BX51+BY49</f>
        <v>398</v>
      </c>
      <c r="BZ51" s="10">
        <f t="shared" ref="BZ51:CA51" si="1041">BY51+BZ49</f>
        <v>411</v>
      </c>
      <c r="CA51" s="10">
        <f t="shared" si="1041"/>
        <v>415</v>
      </c>
      <c r="CB51" s="10">
        <f t="shared" ref="CB51" si="1042">CA51+CB49</f>
        <v>419</v>
      </c>
      <c r="CC51" s="10">
        <f t="shared" ref="CC51" si="1043">CB51+CC49</f>
        <v>422</v>
      </c>
      <c r="CD51" s="10">
        <f t="shared" ref="CD51" si="1044">CC51+CD49</f>
        <v>425</v>
      </c>
      <c r="CE51" s="10">
        <f t="shared" ref="CE51" si="1045">CD51+CE49</f>
        <v>428</v>
      </c>
      <c r="CF51" s="10">
        <f t="shared" ref="CF51" si="1046">CE51+CF49</f>
        <v>431</v>
      </c>
      <c r="CG51" s="10">
        <f t="shared" ref="CG51" si="1047">CF51+CG49</f>
        <v>433</v>
      </c>
      <c r="CH51" s="10">
        <f t="shared" ref="CH51" si="1048">CG51+CH49</f>
        <v>435</v>
      </c>
      <c r="CI51" s="10">
        <f t="shared" ref="CI51" si="1049">CH51+CI49</f>
        <v>437</v>
      </c>
      <c r="CJ51" s="10">
        <f t="shared" ref="CJ51" si="1050">CI51+CJ49</f>
        <v>438</v>
      </c>
      <c r="CK51" s="10">
        <f t="shared" ref="CK51" si="1051">CJ51+CK49</f>
        <v>439</v>
      </c>
      <c r="CL51" s="10">
        <f t="shared" ref="CL51" si="1052">CK51+CL49</f>
        <v>439</v>
      </c>
      <c r="CM51" s="10">
        <f t="shared" ref="CM51" si="1053">CL51+CM49</f>
        <v>439</v>
      </c>
      <c r="CN51" s="10">
        <f t="shared" ref="CN51" si="1054">CM51+CN49</f>
        <v>439</v>
      </c>
      <c r="CO51" s="10">
        <f t="shared" ref="CO51" si="1055">CN51+CO49</f>
        <v>439</v>
      </c>
      <c r="CP51" s="10">
        <f t="shared" ref="CP51" si="1056">CO51+CP49</f>
        <v>439</v>
      </c>
      <c r="CQ51" s="10">
        <f t="shared" ref="CQ51" si="1057">CP51+CQ49</f>
        <v>439</v>
      </c>
      <c r="CR51" s="10">
        <f t="shared" ref="CR51" si="1058">CQ51+CR49</f>
        <v>439</v>
      </c>
      <c r="CS51" s="10">
        <f t="shared" ref="CS51" si="1059">CR51+CS49</f>
        <v>439</v>
      </c>
      <c r="CT51" s="10">
        <f t="shared" ref="CT51" si="1060">CS51+CT49</f>
        <v>439</v>
      </c>
      <c r="CU51" s="10">
        <f t="shared" ref="CU51" si="1061">CT51+CU49</f>
        <v>439</v>
      </c>
      <c r="CV51" s="10">
        <f t="shared" ref="CV51" si="1062">CU51+CV49</f>
        <v>439</v>
      </c>
      <c r="CW51" s="10">
        <f t="shared" ref="CW51" si="1063">CV51+CW49</f>
        <v>439</v>
      </c>
      <c r="CX51" s="10">
        <f t="shared" ref="CX51" si="1064">CW51+CX49</f>
        <v>439</v>
      </c>
      <c r="CY51" s="10">
        <f t="shared" ref="CY51" si="1065">CX51+CY49</f>
        <v>439</v>
      </c>
      <c r="CZ51" s="10">
        <f t="shared" ref="CZ51" si="1066">CY51+CZ49</f>
        <v>439</v>
      </c>
      <c r="DA51" s="10">
        <f t="shared" ref="DA51" si="1067">CZ51+DA49</f>
        <v>439</v>
      </c>
      <c r="DB51" s="10">
        <f t="shared" ref="DB51" si="1068">DA51+DB49</f>
        <v>439</v>
      </c>
      <c r="DC51" s="10">
        <f t="shared" ref="DC51" si="1069">DB51+DC49</f>
        <v>439</v>
      </c>
      <c r="DD51" s="10">
        <f t="shared" ref="DD51" si="1070">DC51+DD49</f>
        <v>439</v>
      </c>
      <c r="DE51" s="10">
        <f t="shared" ref="DE51" si="1071">DD51+DE49</f>
        <v>439</v>
      </c>
      <c r="DF51" s="10">
        <f t="shared" ref="DF51" si="1072">DE51+DF49</f>
        <v>439</v>
      </c>
      <c r="DG51" s="10">
        <f t="shared" ref="DG51" si="1073">DF51+DG49</f>
        <v>439</v>
      </c>
      <c r="DH51" s="10">
        <f t="shared" ref="DH51" si="1074">DG51+DH49</f>
        <v>439</v>
      </c>
      <c r="DI51" s="10">
        <f t="shared" ref="DI51" si="1075">DH51+DI49</f>
        <v>439</v>
      </c>
      <c r="DJ51" s="10">
        <f t="shared" ref="DJ51" si="1076">DI51+DJ49</f>
        <v>439</v>
      </c>
      <c r="DK51" s="10">
        <f t="shared" ref="DK51" si="1077">DJ51+DK49</f>
        <v>439</v>
      </c>
      <c r="DL51" s="10">
        <f t="shared" ref="DL51" si="1078">DK51+DL49</f>
        <v>439</v>
      </c>
      <c r="DM51" s="10">
        <f t="shared" ref="DM51" si="1079">DL51+DM49</f>
        <v>439</v>
      </c>
      <c r="DN51" s="10">
        <f t="shared" ref="DN51" si="1080">DM51+DN49</f>
        <v>439</v>
      </c>
      <c r="DO51" s="10">
        <f t="shared" ref="DO51" si="1081">DN51+DO49</f>
        <v>439</v>
      </c>
      <c r="DP51" s="10">
        <f t="shared" ref="DP51" si="1082">DO51+DP49</f>
        <v>439</v>
      </c>
      <c r="DQ51" s="10">
        <f t="shared" ref="DQ51" si="1083">DP51+DQ49</f>
        <v>439</v>
      </c>
      <c r="DR51" s="10">
        <f t="shared" ref="DR51" si="1084">DQ51+DR49</f>
        <v>439</v>
      </c>
      <c r="DS51" s="10">
        <f t="shared" ref="DS51" si="1085">DR51+DS49</f>
        <v>439</v>
      </c>
      <c r="DT51" s="10">
        <f t="shared" ref="DT51" si="1086">DS51+DT49</f>
        <v>439</v>
      </c>
      <c r="DU51" s="10">
        <f t="shared" ref="DU51" si="1087">DT51+DU49</f>
        <v>439</v>
      </c>
      <c r="DV51" s="10">
        <f t="shared" ref="DV51" si="1088">DU51+DV49</f>
        <v>439</v>
      </c>
      <c r="DW51" s="10">
        <f t="shared" ref="DW51" si="1089">DV51+DW49</f>
        <v>439</v>
      </c>
      <c r="DX51" s="10">
        <f t="shared" ref="DX51" si="1090">DW51+DX49</f>
        <v>439</v>
      </c>
      <c r="DY51" s="10">
        <f t="shared" ref="DY51" si="1091">DX51+DY49</f>
        <v>439</v>
      </c>
      <c r="DZ51" s="10">
        <f t="shared" ref="DZ51" si="1092">DY51+DZ49</f>
        <v>439</v>
      </c>
      <c r="EA51" s="10">
        <f t="shared" ref="EA51" si="1093">DZ51+EA49</f>
        <v>439</v>
      </c>
      <c r="EB51" s="10">
        <f t="shared" ref="EB51" si="1094">EA51+EB49</f>
        <v>439</v>
      </c>
      <c r="EC51" s="10">
        <f t="shared" ref="EC51" si="1095">EB51+EC49</f>
        <v>439</v>
      </c>
      <c r="ED51" s="10">
        <f t="shared" ref="ED51" si="1096">EC51+ED49</f>
        <v>439</v>
      </c>
      <c r="EE51" s="10">
        <f t="shared" ref="EE51" si="1097">ED51+EE49</f>
        <v>439</v>
      </c>
      <c r="EF51" s="10">
        <f t="shared" ref="EF51" si="1098">EE51+EF49</f>
        <v>439</v>
      </c>
      <c r="EG51" s="10">
        <f t="shared" ref="EG51" si="1099">EF51+EG49</f>
        <v>439</v>
      </c>
      <c r="EH51" s="10">
        <f t="shared" ref="EH51" si="1100">EG51+EH49</f>
        <v>439</v>
      </c>
      <c r="EI51" s="10">
        <f t="shared" ref="EI51" si="1101">EH51+EI49</f>
        <v>439</v>
      </c>
      <c r="EJ51" s="10">
        <f t="shared" ref="EJ51" si="1102">EI51+EJ49</f>
        <v>439</v>
      </c>
      <c r="EK51" s="10">
        <f t="shared" ref="EK51" si="1103">EJ51+EK49</f>
        <v>439</v>
      </c>
      <c r="EL51" s="10">
        <f t="shared" ref="EL51" si="1104">EK51+EL49</f>
        <v>439</v>
      </c>
      <c r="EM51" s="10">
        <f t="shared" ref="EM51" si="1105">EL51+EM49</f>
        <v>439</v>
      </c>
      <c r="EN51" s="10">
        <f t="shared" ref="EN51" si="1106">EM51+EN49</f>
        <v>439</v>
      </c>
      <c r="EO51" s="10">
        <f t="shared" ref="EO51" si="1107">EN51+EO49</f>
        <v>439</v>
      </c>
      <c r="EP51" s="10">
        <f t="shared" ref="EP51" si="1108">EO51+EP49</f>
        <v>439</v>
      </c>
      <c r="EQ51" s="10">
        <f t="shared" ref="EQ51" si="1109">EP51+EQ49</f>
        <v>439</v>
      </c>
      <c r="ER51" s="10">
        <f t="shared" ref="ER51" si="1110">EQ51+ER49</f>
        <v>439</v>
      </c>
      <c r="ES51" s="10">
        <f t="shared" ref="ES51" si="1111">ER51+ES49</f>
        <v>439</v>
      </c>
      <c r="ET51" s="10">
        <f t="shared" ref="ET51" si="1112">ES51+ET49</f>
        <v>439</v>
      </c>
      <c r="EU51" s="10">
        <f t="shared" ref="EU51" si="1113">ET51+EU49</f>
        <v>439</v>
      </c>
      <c r="EV51" s="10">
        <f t="shared" ref="EV51" si="1114">EU51+EV49</f>
        <v>439</v>
      </c>
      <c r="EW51" s="10">
        <f t="shared" ref="EW51" si="1115">EV51+EW49</f>
        <v>439</v>
      </c>
      <c r="EX51" s="10">
        <f t="shared" ref="EX51" si="1116">EW51+EX49</f>
        <v>439</v>
      </c>
      <c r="EY51" s="10">
        <f t="shared" ref="EY51" si="1117">EX51+EY49</f>
        <v>439</v>
      </c>
      <c r="EZ51" s="10">
        <f t="shared" ref="EZ51" si="1118">EY51+EZ49</f>
        <v>439</v>
      </c>
      <c r="FA51" s="10">
        <f t="shared" ref="FA51" si="1119">EZ51+FA49</f>
        <v>439</v>
      </c>
      <c r="FB51" s="10">
        <f t="shared" ref="FB51" si="1120">FA51+FB49</f>
        <v>439</v>
      </c>
      <c r="FC51" s="10">
        <f t="shared" ref="FC51" si="1121">FB51+FC49</f>
        <v>439</v>
      </c>
      <c r="FD51" s="10">
        <f t="shared" ref="FD51" si="1122">FC51+FD49</f>
        <v>439</v>
      </c>
      <c r="FE51" s="10">
        <f t="shared" ref="FE51" si="1123">FD51+FE49</f>
        <v>439</v>
      </c>
      <c r="FF51" s="10">
        <f t="shared" ref="FF51" si="1124">FE51+FF49</f>
        <v>439</v>
      </c>
      <c r="FG51" s="10">
        <f t="shared" ref="FG51" si="1125">FF51+FG49</f>
        <v>439</v>
      </c>
      <c r="FH51" s="10">
        <f t="shared" ref="FH51" si="1126">FG51+FH49</f>
        <v>439</v>
      </c>
      <c r="FI51" s="10">
        <f t="shared" ref="FI51" si="1127">FH51+FI49</f>
        <v>439</v>
      </c>
      <c r="FJ51" s="10">
        <f t="shared" ref="FJ51" si="1128">FI51+FJ49</f>
        <v>439</v>
      </c>
      <c r="FK51" s="10">
        <f t="shared" ref="FK51" si="1129">FJ51+FK49</f>
        <v>439</v>
      </c>
      <c r="FL51" s="10">
        <f t="shared" ref="FL51" si="1130">FK51+FL49</f>
        <v>439</v>
      </c>
      <c r="FM51" s="10">
        <f t="shared" ref="FM51" si="1131">FL51+FM49</f>
        <v>439</v>
      </c>
      <c r="FN51" s="10">
        <f t="shared" ref="FN51" si="1132">FM51+FN49</f>
        <v>439</v>
      </c>
      <c r="FO51" s="10">
        <f t="shared" ref="FO51" si="1133">FN51+FO49</f>
        <v>439</v>
      </c>
      <c r="FP51" s="10">
        <f t="shared" ref="FP51" si="1134">FO51+FP49</f>
        <v>439</v>
      </c>
      <c r="FQ51" s="10">
        <f t="shared" ref="FQ51" si="1135">FP51+FQ49</f>
        <v>439</v>
      </c>
      <c r="FR51" s="10">
        <f t="shared" ref="FR51" si="1136">FQ51+FR49</f>
        <v>439</v>
      </c>
      <c r="FS51" s="10">
        <f t="shared" ref="FS51" si="1137">FR51+FS49</f>
        <v>439</v>
      </c>
      <c r="FT51" s="10">
        <f t="shared" ref="FT51" si="1138">FS51+FT49</f>
        <v>439</v>
      </c>
      <c r="FU51" s="10">
        <f t="shared" ref="FU51" si="1139">FT51+FU49</f>
        <v>439</v>
      </c>
      <c r="FV51" s="10">
        <f t="shared" ref="FV51" si="1140">FU51+FV49</f>
        <v>439</v>
      </c>
      <c r="FW51" s="10">
        <f t="shared" ref="FW51" si="1141">FV51+FW49</f>
        <v>439</v>
      </c>
      <c r="FX51" s="10">
        <f t="shared" ref="FX51" si="1142">FW51+FX49</f>
        <v>439</v>
      </c>
      <c r="FY51" s="10">
        <f t="shared" ref="FY51" si="1143">FX51+FY49</f>
        <v>439</v>
      </c>
      <c r="FZ51" s="10">
        <f t="shared" ref="FZ51" si="1144">FY51+FZ49</f>
        <v>439</v>
      </c>
      <c r="GA51" s="10">
        <f t="shared" ref="GA51" si="1145">FZ51+GA49</f>
        <v>439</v>
      </c>
      <c r="GB51" s="10">
        <f t="shared" ref="GB51" si="1146">GA51+GB49</f>
        <v>439</v>
      </c>
      <c r="GC51" s="10">
        <f t="shared" ref="GC51" si="1147">GB51+GC49</f>
        <v>439</v>
      </c>
      <c r="GD51" s="10">
        <f t="shared" ref="GD51" si="1148">GC51+GD49</f>
        <v>439</v>
      </c>
      <c r="GE51" s="10">
        <f t="shared" ref="GE51" si="1149">GD51+GE49</f>
        <v>439</v>
      </c>
      <c r="GF51" s="10">
        <f t="shared" ref="GF51" si="1150">GE51+GF49</f>
        <v>439</v>
      </c>
      <c r="GG51" s="10">
        <f t="shared" ref="GG51" si="1151">GF51+GG49</f>
        <v>439</v>
      </c>
      <c r="GH51" s="10">
        <f t="shared" ref="GH51" si="1152">GG51+GH49</f>
        <v>439</v>
      </c>
      <c r="GI51" s="10">
        <f t="shared" ref="GI51" si="1153">GH51+GI49</f>
        <v>439</v>
      </c>
      <c r="GJ51" s="10">
        <f t="shared" ref="GJ51" si="1154">GI51+GJ49</f>
        <v>439</v>
      </c>
      <c r="GK51" s="10">
        <f t="shared" ref="GK51" si="1155">GJ51+GK49</f>
        <v>439</v>
      </c>
      <c r="GL51" s="10">
        <f t="shared" ref="GL51" si="1156">GK51+GL49</f>
        <v>439</v>
      </c>
      <c r="GM51" s="10">
        <f t="shared" ref="GM51" si="1157">GL51+GM49</f>
        <v>439</v>
      </c>
      <c r="GN51" s="10">
        <f t="shared" ref="GN51" si="1158">GM51+GN49</f>
        <v>439</v>
      </c>
      <c r="GO51" s="10">
        <f t="shared" ref="GO51" si="1159">GN51+GO49</f>
        <v>439</v>
      </c>
      <c r="GP51" s="10">
        <f t="shared" ref="GP51" si="1160">GO51+GP49</f>
        <v>439</v>
      </c>
      <c r="GQ51" s="10">
        <f t="shared" ref="GQ51" si="1161">GP51+GQ49</f>
        <v>439</v>
      </c>
      <c r="GR51" s="10">
        <f t="shared" ref="GR51" si="1162">GQ51+GR49</f>
        <v>439</v>
      </c>
      <c r="GS51" s="10">
        <f t="shared" ref="GS51" si="1163">GR51+GS49</f>
        <v>439</v>
      </c>
      <c r="GT51" s="10">
        <f t="shared" ref="GT51" si="1164">GS51+GT49</f>
        <v>439</v>
      </c>
      <c r="GU51" s="10">
        <f t="shared" ref="GU51" si="1165">GT51+GU49</f>
        <v>439</v>
      </c>
      <c r="GV51" s="10">
        <f t="shared" ref="GV51" si="1166">GU51+GV49</f>
        <v>439</v>
      </c>
      <c r="GW51" s="10">
        <f t="shared" ref="GW51" si="1167">GV51+GW49</f>
        <v>439</v>
      </c>
      <c r="GX51" s="10">
        <f t="shared" ref="GX51" si="1168">GW51+GX49</f>
        <v>439</v>
      </c>
      <c r="GY51" s="10">
        <f t="shared" ref="GY51" si="1169">GX51+GY49</f>
        <v>439</v>
      </c>
      <c r="GZ51" s="10">
        <f t="shared" ref="GZ51" si="1170">GY51+GZ49</f>
        <v>439</v>
      </c>
    </row>
    <row r="52" spans="1:208" x14ac:dyDescent="0.2">
      <c r="A52" s="5" t="s">
        <v>204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>
        <f ca="1">S51-SUM($S50:S50)</f>
        <v>0</v>
      </c>
      <c r="T52" s="10">
        <f ca="1">T51-SUM($S50:T50)</f>
        <v>0</v>
      </c>
      <c r="U52" s="10">
        <f ca="1">U51-SUM($S50:U50)</f>
        <v>0</v>
      </c>
      <c r="V52" s="10">
        <f ca="1">V51-SUM($S50:V50)</f>
        <v>0</v>
      </c>
      <c r="W52" s="10">
        <f ca="1">W51-SUM($S50:W50)</f>
        <v>0</v>
      </c>
      <c r="X52" s="10">
        <f ca="1">X51-SUM($S50:X50)</f>
        <v>0</v>
      </c>
      <c r="Y52" s="10">
        <f ca="1">Y51-SUM($S50:Y50)</f>
        <v>0</v>
      </c>
      <c r="Z52" s="10">
        <f ca="1">Z51-SUM($S50:Z50)</f>
        <v>0</v>
      </c>
      <c r="AA52" s="10">
        <f ca="1">AA51-SUM($S50:AA50)</f>
        <v>3</v>
      </c>
      <c r="AB52" s="10">
        <f ca="1">AB51-SUM($S50:AB50)</f>
        <v>3</v>
      </c>
      <c r="AC52" s="10">
        <f ca="1">AC51-SUM($S50:AC50)</f>
        <v>3</v>
      </c>
      <c r="AD52" s="10">
        <f ca="1">AD51-SUM($S50:AD50)</f>
        <v>3</v>
      </c>
      <c r="AE52" s="10">
        <f ca="1">AE51-SUM($S50:AE50)</f>
        <v>4</v>
      </c>
      <c r="AF52" s="10">
        <f ca="1">AF51-SUM($S50:AF50)</f>
        <v>4</v>
      </c>
      <c r="AG52" s="10">
        <f ca="1">AG51-SUM($S50:AG50)</f>
        <v>4</v>
      </c>
      <c r="AH52" s="10">
        <f ca="1">AH51-SUM($S50:AH50)</f>
        <v>5</v>
      </c>
      <c r="AI52" s="10">
        <f ca="1">AI51-SUM($S50:AI50)</f>
        <v>5</v>
      </c>
      <c r="AJ52" s="10">
        <f ca="1">AJ51-SUM($S50:AJ50)</f>
        <v>5</v>
      </c>
      <c r="AK52" s="10">
        <f ca="1">AK51-SUM($S50:AK50)</f>
        <v>7</v>
      </c>
      <c r="AL52" s="10">
        <f ca="1">AL51-SUM($S50:AL50)</f>
        <v>7</v>
      </c>
      <c r="AM52" s="10">
        <f ca="1">AM51-SUM($S50:AM50)</f>
        <v>9</v>
      </c>
      <c r="AN52" s="10">
        <f ca="1">AN51-SUM($S50:AN50)</f>
        <v>11</v>
      </c>
      <c r="AO52" s="10">
        <f ca="1">AO51-SUM($S50:AO50)</f>
        <v>12</v>
      </c>
      <c r="AP52" s="10">
        <f ca="1">AP51-SUM($S50:AP50)</f>
        <v>14</v>
      </c>
      <c r="AQ52" s="10">
        <f ca="1">AQ51-SUM($S50:AQ50)</f>
        <v>17</v>
      </c>
      <c r="AR52" s="10">
        <f ca="1">AR51-SUM($S50:AR50)</f>
        <v>19</v>
      </c>
      <c r="AS52" s="10">
        <f ca="1">AS51-SUM($S50:AS50)</f>
        <v>23</v>
      </c>
      <c r="AT52" s="10">
        <f ca="1">AT51-SUM($S50:AT50)</f>
        <v>26</v>
      </c>
      <c r="AU52" s="10">
        <f ca="1">AU51-SUM($S50:AU50)</f>
        <v>30</v>
      </c>
      <c r="AV52" s="10">
        <f ca="1">AV51-SUM($S50:AV50)</f>
        <v>34</v>
      </c>
      <c r="AW52" s="10">
        <f ca="1">AW51-SUM($S50:AW50)</f>
        <v>38</v>
      </c>
      <c r="AX52" s="10">
        <f ca="1">AX51-SUM($S50:AX50)</f>
        <v>46</v>
      </c>
      <c r="AY52" s="10">
        <f ca="1">AY51-SUM($S50:AY50)</f>
        <v>50</v>
      </c>
      <c r="AZ52" s="10">
        <f ca="1">AZ51-SUM($S50:AZ50)</f>
        <v>63</v>
      </c>
      <c r="BA52" s="10">
        <f ca="1">BA51-SUM($S50:BA50)</f>
        <v>74</v>
      </c>
      <c r="BB52" s="10">
        <f ca="1">BB51-SUM($S50:BB50)</f>
        <v>83</v>
      </c>
      <c r="BC52" s="10">
        <f ca="1">BC51-SUM($S50:BC50)</f>
        <v>94</v>
      </c>
      <c r="BD52" s="10">
        <f ca="1">BD51-SUM($S50:BD50)</f>
        <v>111</v>
      </c>
      <c r="BE52" s="10">
        <f ca="1">BE51-SUM($S50:BE50)</f>
        <v>118</v>
      </c>
      <c r="BF52" s="10">
        <f ca="1">BF51-SUM($S50:BF50)</f>
        <v>134</v>
      </c>
      <c r="BG52" s="10">
        <f ca="1">BG51-SUM($S50:BG50)</f>
        <v>147</v>
      </c>
      <c r="BH52" s="10">
        <f ca="1">BH51-SUM($S50:BH50)</f>
        <v>161</v>
      </c>
      <c r="BI52" s="10">
        <f ca="1">BI51-SUM($S50:BI50)</f>
        <v>175</v>
      </c>
      <c r="BJ52" s="10">
        <f ca="1">BJ51-SUM($S50:BJ50)</f>
        <v>186</v>
      </c>
      <c r="BK52" s="10">
        <f ca="1">BK51-SUM($S50:BK50)</f>
        <v>199</v>
      </c>
      <c r="BL52" s="10">
        <f ca="1">BL51-SUM($S50:BL50)</f>
        <v>207</v>
      </c>
      <c r="BM52" s="10">
        <f ca="1">BM51-SUM($S50:BM50)</f>
        <v>215</v>
      </c>
      <c r="BN52" s="10">
        <f ca="1">BN51-SUM($S50:BN50)</f>
        <v>228</v>
      </c>
      <c r="BO52" s="10">
        <f ca="1">BO51-SUM($S50:BO50)</f>
        <v>241</v>
      </c>
      <c r="BP52" s="10">
        <f ca="1">BP51-SUM($S50:BP50)</f>
        <v>254</v>
      </c>
      <c r="BQ52" s="10">
        <f ca="1">BQ51-SUM($S50:BQ50)</f>
        <v>267</v>
      </c>
      <c r="BR52" s="10">
        <f ca="1">BR51-SUM($S50:BR50)</f>
        <v>280</v>
      </c>
      <c r="BS52" s="10">
        <f ca="1">BS51-SUM($S50:BS50)</f>
        <v>293</v>
      </c>
      <c r="BT52" s="10">
        <f ca="1">BT51-SUM($S50:BT50)</f>
        <v>306</v>
      </c>
      <c r="BU52" s="10">
        <f ca="1">BU51-SUM($S50:BU50)</f>
        <v>328</v>
      </c>
      <c r="BV52" s="10">
        <f ca="1">BV51-SUM($S50:BV50)</f>
        <v>341</v>
      </c>
      <c r="BW52" s="10">
        <f ca="1">BW51-SUM($S50:BW50)</f>
        <v>363</v>
      </c>
      <c r="BX52" s="10">
        <f ca="1">BX51-SUM($S50:BX50)</f>
        <v>385</v>
      </c>
      <c r="BY52" s="10">
        <f ca="1">BY51-SUM($S50:BY50)</f>
        <v>398</v>
      </c>
      <c r="BZ52" s="10">
        <f ca="1">BZ51-SUM($S50:BZ50)</f>
        <v>411</v>
      </c>
      <c r="CA52" s="10">
        <f ca="1">CA51-SUM($S50:CA50)</f>
        <v>415</v>
      </c>
      <c r="CB52" s="10">
        <f ca="1">CB51-SUM($S50:CB50)</f>
        <v>419</v>
      </c>
      <c r="CC52" s="10">
        <f ca="1">CC51-SUM($S50:CC50)</f>
        <v>422</v>
      </c>
      <c r="CD52" s="10">
        <f ca="1">CD51-SUM($S50:CD50)</f>
        <v>425</v>
      </c>
      <c r="CE52" s="10">
        <f ca="1">CE51-SUM($S50:CE50)</f>
        <v>428</v>
      </c>
      <c r="CF52" s="10">
        <f ca="1">CF51-SUM($S50:CF50)</f>
        <v>431</v>
      </c>
      <c r="CG52" s="10">
        <f ca="1">CG51-SUM($S50:CG50)</f>
        <v>433</v>
      </c>
      <c r="CH52" s="10">
        <f ca="1">CH51-SUM($S50:CH50)</f>
        <v>435</v>
      </c>
      <c r="CI52" s="10">
        <f ca="1">CI51-SUM($S50:CI50)</f>
        <v>437</v>
      </c>
      <c r="CJ52" s="10">
        <f ca="1">CJ51-SUM($S50:CJ50)</f>
        <v>438</v>
      </c>
      <c r="CK52" s="10">
        <f ca="1">CK51-SUM($S50:CK50)</f>
        <v>439</v>
      </c>
      <c r="CL52" s="10">
        <f ca="1">CL51-SUM($S50:CL50)</f>
        <v>439</v>
      </c>
      <c r="CM52" s="10">
        <f ca="1">CM51-SUM($S50:CM50)</f>
        <v>439</v>
      </c>
      <c r="CN52" s="10">
        <f ca="1">CN51-SUM($S50:CN50)</f>
        <v>439</v>
      </c>
      <c r="CO52" s="10">
        <f ca="1">CO51-SUM($S50:CO50)</f>
        <v>439</v>
      </c>
      <c r="CP52" s="10">
        <f ca="1">CP51-SUM($S50:CP50)</f>
        <v>439</v>
      </c>
      <c r="CQ52" s="10">
        <f ca="1">CQ51-SUM($S50:CQ50)</f>
        <v>439</v>
      </c>
      <c r="CR52" s="10">
        <f ca="1">CR51-SUM($S50:CR50)</f>
        <v>439</v>
      </c>
      <c r="CS52" s="10">
        <f ca="1">CS51-SUM($S50:CS50)</f>
        <v>439</v>
      </c>
      <c r="CT52" s="10">
        <f ca="1">CT51-SUM($S50:CT50)</f>
        <v>436</v>
      </c>
      <c r="CU52" s="10">
        <f ca="1">CU51-SUM($S50:CU50)</f>
        <v>436</v>
      </c>
      <c r="CV52" s="10">
        <f ca="1">CV51-SUM($S50:CV50)</f>
        <v>436</v>
      </c>
      <c r="CW52" s="10">
        <f ca="1">CW51-SUM($S50:CW50)</f>
        <v>436</v>
      </c>
      <c r="CX52" s="10">
        <f ca="1">CX51-SUM($S50:CX50)</f>
        <v>435</v>
      </c>
      <c r="CY52" s="10">
        <f ca="1">CY51-SUM($S50:CY50)</f>
        <v>435</v>
      </c>
      <c r="CZ52" s="10">
        <f ca="1">CZ51-SUM($S50:CZ50)</f>
        <v>435</v>
      </c>
      <c r="DA52" s="10">
        <f ca="1">DA51-SUM($S50:DA50)</f>
        <v>434</v>
      </c>
      <c r="DB52" s="10">
        <f ca="1">DB51-SUM($S50:DB50)</f>
        <v>434</v>
      </c>
      <c r="DC52" s="10">
        <f ca="1">DC51-SUM($S50:DC50)</f>
        <v>434</v>
      </c>
      <c r="DD52" s="10">
        <f ca="1">DD51-SUM($S50:DD50)</f>
        <v>432</v>
      </c>
      <c r="DE52" s="10">
        <f ca="1">DE51-SUM($S50:DE50)</f>
        <v>432</v>
      </c>
      <c r="DF52" s="10">
        <f ca="1">DF51-SUM($S50:DF50)</f>
        <v>430</v>
      </c>
      <c r="DG52" s="10">
        <f ca="1">DG51-SUM($S50:DG50)</f>
        <v>428</v>
      </c>
      <c r="DH52" s="10">
        <f ca="1">DH51-SUM($S50:DH50)</f>
        <v>427</v>
      </c>
      <c r="DI52" s="10">
        <f ca="1">DI51-SUM($S50:DI50)</f>
        <v>425</v>
      </c>
      <c r="DJ52" s="10">
        <f ca="1">DJ51-SUM($S50:DJ50)</f>
        <v>422</v>
      </c>
      <c r="DK52" s="10">
        <f ca="1">DK51-SUM($S50:DK50)</f>
        <v>420</v>
      </c>
      <c r="DL52" s="10">
        <f ca="1">DL51-SUM($S50:DL50)</f>
        <v>416</v>
      </c>
      <c r="DM52" s="10">
        <f ca="1">DM51-SUM($S50:DM50)</f>
        <v>413</v>
      </c>
      <c r="DN52" s="10">
        <f ca="1">DN51-SUM($S50:DN50)</f>
        <v>409</v>
      </c>
      <c r="DO52" s="10">
        <f ca="1">DO51-SUM($S50:DO50)</f>
        <v>405</v>
      </c>
      <c r="DP52" s="10">
        <f ca="1">DP51-SUM($S50:DP50)</f>
        <v>401</v>
      </c>
      <c r="DQ52" s="10">
        <f ca="1">DQ51-SUM($S50:DQ50)</f>
        <v>393</v>
      </c>
      <c r="DR52" s="10">
        <f ca="1">DR51-SUM($S50:DR50)</f>
        <v>389</v>
      </c>
      <c r="DS52" s="10">
        <f ca="1">DS51-SUM($S50:DS50)</f>
        <v>376</v>
      </c>
      <c r="DT52" s="10">
        <f ca="1">DT51-SUM($S50:DT50)</f>
        <v>365</v>
      </c>
      <c r="DU52" s="10">
        <f ca="1">DU51-SUM($S50:DU50)</f>
        <v>356</v>
      </c>
      <c r="DV52" s="10">
        <f ca="1">DV51-SUM($S50:DV50)</f>
        <v>345</v>
      </c>
      <c r="DW52" s="10">
        <f ca="1">DW51-SUM($S50:DW50)</f>
        <v>328</v>
      </c>
      <c r="DX52" s="10">
        <f ca="1">DX51-SUM($S50:DX50)</f>
        <v>321</v>
      </c>
      <c r="DY52" s="10">
        <f ca="1">DY51-SUM($S50:DY50)</f>
        <v>305</v>
      </c>
      <c r="DZ52" s="10">
        <f ca="1">DZ51-SUM($S50:DZ50)</f>
        <v>292</v>
      </c>
      <c r="EA52" s="10">
        <f ca="1">EA51-SUM($S50:EA50)</f>
        <v>278</v>
      </c>
      <c r="EB52" s="10">
        <f ca="1">EB51-SUM($S50:EB50)</f>
        <v>264</v>
      </c>
      <c r="EC52" s="10">
        <f ca="1">EC51-SUM($S50:EC50)</f>
        <v>253</v>
      </c>
      <c r="ED52" s="10">
        <f ca="1">ED51-SUM($S50:ED50)</f>
        <v>240</v>
      </c>
      <c r="EE52" s="10">
        <f ca="1">EE51-SUM($S50:EE50)</f>
        <v>232</v>
      </c>
      <c r="EF52" s="10">
        <f ca="1">EF51-SUM($S50:EF50)</f>
        <v>224</v>
      </c>
      <c r="EG52" s="10">
        <f ca="1">EG51-SUM($S50:EG50)</f>
        <v>211</v>
      </c>
      <c r="EH52" s="10">
        <f ca="1">EH51-SUM($S50:EH50)</f>
        <v>198</v>
      </c>
      <c r="EI52" s="10">
        <f ca="1">EI51-SUM($S50:EI50)</f>
        <v>185</v>
      </c>
      <c r="EJ52" s="10">
        <f ca="1">EJ51-SUM($S50:EJ50)</f>
        <v>172</v>
      </c>
      <c r="EK52" s="10">
        <f ca="1">EK51-SUM($S50:EK50)</f>
        <v>159</v>
      </c>
      <c r="EL52" s="10">
        <f ca="1">EL51-SUM($S50:EL50)</f>
        <v>146</v>
      </c>
      <c r="EM52" s="10">
        <f ca="1">EM51-SUM($S50:EM50)</f>
        <v>133</v>
      </c>
      <c r="EN52" s="10">
        <f ca="1">EN51-SUM($S50:EN50)</f>
        <v>111</v>
      </c>
      <c r="EO52" s="10">
        <f ca="1">EO51-SUM($S50:EO50)</f>
        <v>98</v>
      </c>
      <c r="EP52" s="10">
        <f ca="1">EP51-SUM($S50:EP50)</f>
        <v>76</v>
      </c>
      <c r="EQ52" s="10">
        <f ca="1">EQ51-SUM($S50:EQ50)</f>
        <v>54</v>
      </c>
      <c r="ER52" s="10">
        <f ca="1">ER51-SUM($S50:ER50)</f>
        <v>41</v>
      </c>
      <c r="ES52" s="10">
        <f ca="1">ES51-SUM($S50:ES50)</f>
        <v>28</v>
      </c>
      <c r="ET52" s="10">
        <f ca="1">ET51-SUM($S50:ET50)</f>
        <v>24</v>
      </c>
      <c r="EU52" s="10">
        <f ca="1">EU51-SUM($S50:EU50)</f>
        <v>20</v>
      </c>
      <c r="EV52" s="10">
        <f ca="1">EV51-SUM($S50:EV50)</f>
        <v>17</v>
      </c>
      <c r="EW52" s="10">
        <f ca="1">EW51-SUM($S50:EW50)</f>
        <v>14</v>
      </c>
      <c r="EX52" s="10">
        <f ca="1">EX51-SUM($S50:EX50)</f>
        <v>11</v>
      </c>
      <c r="EY52" s="10">
        <f ca="1">EY51-SUM($S50:EY50)</f>
        <v>8</v>
      </c>
      <c r="EZ52" s="10">
        <f ca="1">EZ51-SUM($S50:EZ50)</f>
        <v>6</v>
      </c>
      <c r="FA52" s="10">
        <f ca="1">FA51-SUM($S50:FA50)</f>
        <v>4</v>
      </c>
      <c r="FB52" s="10">
        <f ca="1">FB51-SUM($S50:FB50)</f>
        <v>2</v>
      </c>
      <c r="FC52" s="10">
        <f ca="1">FC51-SUM($S50:FC50)</f>
        <v>1</v>
      </c>
      <c r="FD52" s="10">
        <f ca="1">FD51-SUM($S50:FD50)</f>
        <v>0</v>
      </c>
      <c r="FE52" s="10">
        <f ca="1">FE51-SUM($S50:FE50)</f>
        <v>0</v>
      </c>
      <c r="FF52" s="10">
        <f ca="1">FF51-SUM($S50:FF50)</f>
        <v>0</v>
      </c>
      <c r="FG52" s="10">
        <f ca="1">FG51-SUM($S50:FG50)</f>
        <v>0</v>
      </c>
      <c r="FH52" s="10">
        <f ca="1">FH51-SUM($S50:FH50)</f>
        <v>0</v>
      </c>
      <c r="FI52" s="10">
        <f ca="1">FI51-SUM($S50:FI50)</f>
        <v>0</v>
      </c>
      <c r="FJ52" s="10">
        <f ca="1">FJ51-SUM($S50:FJ50)</f>
        <v>0</v>
      </c>
      <c r="FK52" s="10">
        <f ca="1">FK51-SUM($S50:FK50)</f>
        <v>0</v>
      </c>
      <c r="FL52" s="10">
        <f ca="1">FL51-SUM($S50:FL50)</f>
        <v>0</v>
      </c>
      <c r="FM52" s="10">
        <f ca="1">FM51-SUM($S50:FM50)</f>
        <v>0</v>
      </c>
      <c r="FN52" s="10">
        <f ca="1">FN51-SUM($S50:FN50)</f>
        <v>0</v>
      </c>
      <c r="FO52" s="10">
        <f ca="1">FO51-SUM($S50:FO50)</f>
        <v>0</v>
      </c>
      <c r="FP52" s="10">
        <f ca="1">FP51-SUM($S50:FP50)</f>
        <v>0</v>
      </c>
      <c r="FQ52" s="10">
        <f ca="1">FQ51-SUM($S50:FQ50)</f>
        <v>0</v>
      </c>
      <c r="FR52" s="10">
        <f ca="1">FR51-SUM($S50:FR50)</f>
        <v>0</v>
      </c>
      <c r="FS52" s="10">
        <f ca="1">FS51-SUM($S50:FS50)</f>
        <v>0</v>
      </c>
      <c r="FT52" s="10">
        <f ca="1">FT51-SUM($S50:FT50)</f>
        <v>0</v>
      </c>
      <c r="FU52" s="10">
        <f ca="1">FU51-SUM($S50:FU50)</f>
        <v>0</v>
      </c>
      <c r="FV52" s="10">
        <f ca="1">FV51-SUM($S50:FV50)</f>
        <v>0</v>
      </c>
      <c r="FW52" s="10">
        <f ca="1">FW51-SUM($S50:FW50)</f>
        <v>0</v>
      </c>
      <c r="FX52" s="10">
        <f ca="1">FX51-SUM($S50:FX50)</f>
        <v>0</v>
      </c>
      <c r="FY52" s="10">
        <f ca="1">FY51-SUM($S50:FY50)</f>
        <v>0</v>
      </c>
      <c r="FZ52" s="10">
        <f ca="1">FZ51-SUM($S50:FZ50)</f>
        <v>0</v>
      </c>
      <c r="GA52" s="10">
        <f ca="1">GA51-SUM($S50:GA50)</f>
        <v>0</v>
      </c>
      <c r="GB52" s="10">
        <f ca="1">GB51-SUM($S50:GB50)</f>
        <v>0</v>
      </c>
      <c r="GC52" s="10">
        <f ca="1">GC51-SUM($S50:GC50)</f>
        <v>0</v>
      </c>
      <c r="GD52" s="10">
        <f ca="1">GD51-SUM($S50:GD50)</f>
        <v>0</v>
      </c>
      <c r="GE52" s="10">
        <f ca="1">GE51-SUM($S50:GE50)</f>
        <v>0</v>
      </c>
      <c r="GF52" s="10">
        <f ca="1">GF51-SUM($S50:GF50)</f>
        <v>0</v>
      </c>
      <c r="GG52" s="10">
        <f ca="1">GG51-SUM($S50:GG50)</f>
        <v>0</v>
      </c>
      <c r="GH52" s="10">
        <f ca="1">GH51-SUM($S50:GH50)</f>
        <v>0</v>
      </c>
      <c r="GI52" s="10">
        <f ca="1">GI51-SUM($S50:GI50)</f>
        <v>0</v>
      </c>
      <c r="GJ52" s="10">
        <f ca="1">GJ51-SUM($S50:GJ50)</f>
        <v>0</v>
      </c>
      <c r="GK52" s="10">
        <f ca="1">GK51-SUM($S50:GK50)</f>
        <v>0</v>
      </c>
      <c r="GL52" s="10">
        <f ca="1">GL51-SUM($S50:GL50)</f>
        <v>0</v>
      </c>
      <c r="GM52" s="10">
        <f ca="1">GM51-SUM($S50:GM50)</f>
        <v>0</v>
      </c>
      <c r="GN52" s="10">
        <f ca="1">GN51-SUM($S50:GN50)</f>
        <v>0</v>
      </c>
      <c r="GO52" s="10">
        <f ca="1">GO51-SUM($S50:GO50)</f>
        <v>0</v>
      </c>
      <c r="GP52" s="10">
        <f ca="1">GP51-SUM($S50:GP50)</f>
        <v>0</v>
      </c>
      <c r="GQ52" s="10">
        <f ca="1">GQ51-SUM($S50:GQ50)</f>
        <v>0</v>
      </c>
      <c r="GR52" s="10">
        <f ca="1">GR51-SUM($S50:GR50)</f>
        <v>0</v>
      </c>
      <c r="GS52" s="10">
        <f ca="1">GS51-SUM($S50:GS50)</f>
        <v>0</v>
      </c>
      <c r="GT52" s="10">
        <f ca="1">GT51-SUM($S50:GT50)</f>
        <v>0</v>
      </c>
      <c r="GU52" s="10">
        <f ca="1">GU51-SUM($S50:GU50)</f>
        <v>0</v>
      </c>
      <c r="GV52" s="10">
        <f ca="1">GV51-SUM($S50:GV50)</f>
        <v>0</v>
      </c>
      <c r="GW52" s="10">
        <f ca="1">GW51-SUM($S50:GW50)</f>
        <v>0</v>
      </c>
      <c r="GX52" s="10">
        <f ca="1">GX51-SUM($S50:GX50)</f>
        <v>0</v>
      </c>
      <c r="GY52" s="10">
        <f ca="1">GY51-SUM($S50:GY50)</f>
        <v>0</v>
      </c>
      <c r="GZ52" s="10">
        <f ca="1">GZ51-SUM($S50:GZ50)</f>
        <v>0</v>
      </c>
    </row>
    <row r="53" spans="1:208" x14ac:dyDescent="0.2">
      <c r="A53" s="5" t="s">
        <v>201</v>
      </c>
      <c r="C53" s="10">
        <f t="array" aca="1" ref="C53" ca="1">SUM(IF($S$1:$GZ$1=C$1,$S53:$GZ53,0))</f>
        <v>0</v>
      </c>
      <c r="D53" s="10">
        <f t="array" aca="1" ref="D53" ca="1">SUM(IF($S$1:$GZ$1=D$1,$S53:$GZ53,0))</f>
        <v>0</v>
      </c>
      <c r="E53" s="10">
        <f t="array" aca="1" ref="E53" ca="1">SUM(IF($S$1:$GZ$1=E$1,$S53:$GZ53,0))</f>
        <v>0</v>
      </c>
      <c r="F53" s="10">
        <f t="array" aca="1" ref="F53" ca="1">SUM(IF($S$1:$GZ$1=F$1,$S53:$GZ53,0))</f>
        <v>0</v>
      </c>
      <c r="G53" s="10">
        <f t="array" aca="1" ref="G53" ca="1">SUM(IF($S$1:$GZ$1=G$1,$S53:$GZ53,0))</f>
        <v>0</v>
      </c>
      <c r="H53" s="10">
        <f t="array" aca="1" ref="H53" ca="1">SUM(IF($S$1:$GZ$1=H$1,$S53:$GZ53,0))</f>
        <v>0</v>
      </c>
      <c r="I53" s="10">
        <f t="array" aca="1" ref="I53" ca="1">SUM(IF($S$1:$GZ$1=I$1,$S53:$GZ53,0))</f>
        <v>0</v>
      </c>
      <c r="J53" s="10">
        <f t="array" aca="1" ref="J53" ca="1">SUM(IF($S$1:$GZ$1=J$1,$S53:$GZ53,0))</f>
        <v>0</v>
      </c>
      <c r="K53" s="10">
        <f t="array" aca="1" ref="K53" ca="1">SUM(IF($S$1:$GZ$1=K$1,$S53:$GZ53,0))</f>
        <v>4</v>
      </c>
      <c r="L53" s="10">
        <f t="array" aca="1" ref="L53" ca="1">SUM(IF($S$1:$GZ$1=L$1,$S53:$GZ53,0))</f>
        <v>13</v>
      </c>
      <c r="M53" s="10">
        <f t="array" aca="1" ref="M53" ca="1">SUM(IF($S$1:$GZ$1=M$1,$S53:$GZ53,0))</f>
        <v>77</v>
      </c>
      <c r="N53" s="10">
        <f t="array" aca="1" ref="N53" ca="1">SUM(IF($S$1:$GZ$1=N$1,$S53:$GZ53,0))</f>
        <v>147</v>
      </c>
      <c r="O53" s="10">
        <f t="array" aca="1" ref="O53" ca="1">SUM(IF($S$1:$GZ$1=O$1,$S53:$GZ53,0))</f>
        <v>174</v>
      </c>
      <c r="P53" s="10">
        <f t="array" aca="1" ref="P53" ca="1">SUM(IF($S$1:$GZ$1=P$1,$S53:$GZ53,0))</f>
        <v>24</v>
      </c>
      <c r="Q53" s="10">
        <f t="array" aca="1" ref="Q53" ca="1">SUM(IF($S$1:$GZ$1=Q$1,$S53:$GZ53,0))</f>
        <v>0</v>
      </c>
      <c r="R53" s="10">
        <f t="array" aca="1" ref="R53" ca="1">SUM(IF($S$1:$GZ$1=R$1,$S53:$GZ53,0))</f>
        <v>0</v>
      </c>
      <c r="S53" s="10">
        <f t="shared" ref="S53:AX53" ca="1" si="1171">IF(S$2&gt;=ROUNDUP($B47,0),OFFSET(S49,0,-ROUNDUP($B47,0)+1),0)</f>
        <v>0</v>
      </c>
      <c r="T53" s="10">
        <f t="shared" ca="1" si="1171"/>
        <v>0</v>
      </c>
      <c r="U53" s="10">
        <f t="shared" ca="1" si="1171"/>
        <v>0</v>
      </c>
      <c r="V53" s="10">
        <f t="shared" ca="1" si="1171"/>
        <v>0</v>
      </c>
      <c r="W53" s="10">
        <f t="shared" ca="1" si="1171"/>
        <v>0</v>
      </c>
      <c r="X53" s="10">
        <f t="shared" ca="1" si="1171"/>
        <v>0</v>
      </c>
      <c r="Y53" s="10">
        <f t="shared" ca="1" si="1171"/>
        <v>0</v>
      </c>
      <c r="Z53" s="10">
        <f t="shared" ca="1" si="1171"/>
        <v>0</v>
      </c>
      <c r="AA53" s="10">
        <f t="shared" ca="1" si="1171"/>
        <v>0</v>
      </c>
      <c r="AB53" s="10">
        <f t="shared" ca="1" si="1171"/>
        <v>0</v>
      </c>
      <c r="AC53" s="10">
        <f t="shared" ca="1" si="1171"/>
        <v>0</v>
      </c>
      <c r="AD53" s="10">
        <f t="shared" ca="1" si="1171"/>
        <v>0</v>
      </c>
      <c r="AE53" s="10">
        <f t="shared" ca="1" si="1171"/>
        <v>0</v>
      </c>
      <c r="AF53" s="10">
        <f t="shared" ca="1" si="1171"/>
        <v>0</v>
      </c>
      <c r="AG53" s="10">
        <f t="shared" ca="1" si="1171"/>
        <v>0</v>
      </c>
      <c r="AH53" s="10">
        <f t="shared" ca="1" si="1171"/>
        <v>0</v>
      </c>
      <c r="AI53" s="10">
        <f t="shared" ca="1" si="1171"/>
        <v>0</v>
      </c>
      <c r="AJ53" s="10">
        <f t="shared" ca="1" si="1171"/>
        <v>0</v>
      </c>
      <c r="AK53" s="10">
        <f t="shared" ca="1" si="1171"/>
        <v>0</v>
      </c>
      <c r="AL53" s="10">
        <f t="shared" ca="1" si="1171"/>
        <v>0</v>
      </c>
      <c r="AM53" s="10">
        <f t="shared" ca="1" si="1171"/>
        <v>0</v>
      </c>
      <c r="AN53" s="10">
        <f t="shared" ca="1" si="1171"/>
        <v>0</v>
      </c>
      <c r="AO53" s="10">
        <f t="shared" ca="1" si="1171"/>
        <v>0</v>
      </c>
      <c r="AP53" s="10">
        <f t="shared" ca="1" si="1171"/>
        <v>0</v>
      </c>
      <c r="AQ53" s="10">
        <f t="shared" ca="1" si="1171"/>
        <v>0</v>
      </c>
      <c r="AR53" s="10">
        <f t="shared" ca="1" si="1171"/>
        <v>0</v>
      </c>
      <c r="AS53" s="10">
        <f t="shared" ca="1" si="1171"/>
        <v>0</v>
      </c>
      <c r="AT53" s="10">
        <f t="shared" ca="1" si="1171"/>
        <v>0</v>
      </c>
      <c r="AU53" s="10">
        <f t="shared" ca="1" si="1171"/>
        <v>0</v>
      </c>
      <c r="AV53" s="10">
        <f t="shared" ca="1" si="1171"/>
        <v>0</v>
      </c>
      <c r="AW53" s="10">
        <f t="shared" ca="1" si="1171"/>
        <v>0</v>
      </c>
      <c r="AX53" s="10">
        <f t="shared" ca="1" si="1171"/>
        <v>0</v>
      </c>
      <c r="AY53" s="10">
        <f t="shared" ref="AY53:BZ53" ca="1" si="1172">IF(AY$2&gt;=ROUNDUP($B47,0),OFFSET(AY49,0,-ROUNDUP($B47,0)+1),0)</f>
        <v>0</v>
      </c>
      <c r="AZ53" s="10">
        <f t="shared" ca="1" si="1172"/>
        <v>0</v>
      </c>
      <c r="BA53" s="10">
        <f t="shared" ca="1" si="1172"/>
        <v>0</v>
      </c>
      <c r="BB53" s="10">
        <f t="shared" ca="1" si="1172"/>
        <v>0</v>
      </c>
      <c r="BC53" s="10">
        <f t="shared" ca="1" si="1172"/>
        <v>0</v>
      </c>
      <c r="BD53" s="10">
        <f t="shared" ca="1" si="1172"/>
        <v>0</v>
      </c>
      <c r="BE53" s="10">
        <f t="shared" ca="1" si="1172"/>
        <v>0</v>
      </c>
      <c r="BF53" s="10">
        <f t="shared" ca="1" si="1172"/>
        <v>0</v>
      </c>
      <c r="BG53" s="10">
        <f t="shared" ca="1" si="1172"/>
        <v>0</v>
      </c>
      <c r="BH53" s="10">
        <f t="shared" ca="1" si="1172"/>
        <v>0</v>
      </c>
      <c r="BI53" s="10">
        <f t="shared" ca="1" si="1172"/>
        <v>0</v>
      </c>
      <c r="BJ53" s="10">
        <f t="shared" ca="1" si="1172"/>
        <v>0</v>
      </c>
      <c r="BK53" s="10">
        <f t="shared" ca="1" si="1172"/>
        <v>0</v>
      </c>
      <c r="BL53" s="10">
        <f t="shared" ca="1" si="1172"/>
        <v>0</v>
      </c>
      <c r="BM53" s="10">
        <f t="shared" ca="1" si="1172"/>
        <v>0</v>
      </c>
      <c r="BN53" s="10">
        <f t="shared" ca="1" si="1172"/>
        <v>0</v>
      </c>
      <c r="BO53" s="10">
        <f t="shared" ca="1" si="1172"/>
        <v>0</v>
      </c>
      <c r="BP53" s="10">
        <f t="shared" ca="1" si="1172"/>
        <v>0</v>
      </c>
      <c r="BQ53" s="10">
        <f t="shared" ca="1" si="1172"/>
        <v>0</v>
      </c>
      <c r="BR53" s="10">
        <f t="shared" ca="1" si="1172"/>
        <v>0</v>
      </c>
      <c r="BS53" s="10">
        <f t="shared" ca="1" si="1172"/>
        <v>0</v>
      </c>
      <c r="BT53" s="10">
        <f t="shared" ca="1" si="1172"/>
        <v>0</v>
      </c>
      <c r="BU53" s="10">
        <f t="shared" ca="1" si="1172"/>
        <v>0</v>
      </c>
      <c r="BV53" s="10">
        <f t="shared" ca="1" si="1172"/>
        <v>0</v>
      </c>
      <c r="BW53" s="10">
        <f t="shared" ca="1" si="1172"/>
        <v>0</v>
      </c>
      <c r="BX53" s="10">
        <f t="shared" ca="1" si="1172"/>
        <v>0</v>
      </c>
      <c r="BY53" s="10">
        <f t="shared" ca="1" si="1172"/>
        <v>0</v>
      </c>
      <c r="BZ53" s="10">
        <f t="shared" ca="1" si="1172"/>
        <v>0</v>
      </c>
      <c r="CA53" s="10">
        <f t="shared" ref="CA53:CI53" ca="1" si="1173">IF(CA$2&gt;=ROUNDUP($B47,0),OFFSET(CA49,0,-ROUNDUP($B47,0)+1),0)</f>
        <v>0</v>
      </c>
      <c r="CB53" s="10">
        <f t="shared" ca="1" si="1173"/>
        <v>0</v>
      </c>
      <c r="CC53" s="10">
        <f t="shared" ca="1" si="1173"/>
        <v>0</v>
      </c>
      <c r="CD53" s="10">
        <f t="shared" ca="1" si="1173"/>
        <v>0</v>
      </c>
      <c r="CE53" s="10">
        <f t="shared" ca="1" si="1173"/>
        <v>0</v>
      </c>
      <c r="CF53" s="10">
        <f t="shared" ca="1" si="1173"/>
        <v>0</v>
      </c>
      <c r="CG53" s="10">
        <f t="shared" ca="1" si="1173"/>
        <v>0</v>
      </c>
      <c r="CH53" s="10">
        <f t="shared" ca="1" si="1173"/>
        <v>0</v>
      </c>
      <c r="CI53" s="10">
        <f t="shared" ca="1" si="1173"/>
        <v>0</v>
      </c>
      <c r="CJ53" s="10">
        <f t="shared" ref="CJ53:EO53" ca="1" si="1174">IF(CJ$2&gt;=ROUNDUP($B47,0),OFFSET(CJ49,0,-ROUNDUP($B47,0)+1),0)</f>
        <v>0</v>
      </c>
      <c r="CK53" s="10">
        <f t="shared" ca="1" si="1174"/>
        <v>0</v>
      </c>
      <c r="CL53" s="10">
        <f t="shared" ca="1" si="1174"/>
        <v>0</v>
      </c>
      <c r="CM53" s="10">
        <f t="shared" ca="1" si="1174"/>
        <v>0</v>
      </c>
      <c r="CN53" s="10">
        <f t="shared" ca="1" si="1174"/>
        <v>0</v>
      </c>
      <c r="CO53" s="10">
        <f t="shared" ca="1" si="1174"/>
        <v>0</v>
      </c>
      <c r="CP53" s="10">
        <f t="shared" ca="1" si="1174"/>
        <v>0</v>
      </c>
      <c r="CQ53" s="10">
        <f t="shared" ca="1" si="1174"/>
        <v>0</v>
      </c>
      <c r="CR53" s="10">
        <f t="shared" ca="1" si="1174"/>
        <v>0</v>
      </c>
      <c r="CS53" s="10">
        <f t="shared" ca="1" si="1174"/>
        <v>0</v>
      </c>
      <c r="CT53" s="10">
        <f t="shared" ca="1" si="1174"/>
        <v>0</v>
      </c>
      <c r="CU53" s="10">
        <f t="shared" ca="1" si="1174"/>
        <v>0</v>
      </c>
      <c r="CV53" s="10">
        <f t="shared" ca="1" si="1174"/>
        <v>0</v>
      </c>
      <c r="CW53" s="10">
        <f t="shared" ca="1" si="1174"/>
        <v>0</v>
      </c>
      <c r="CX53" s="10">
        <f t="shared" ca="1" si="1174"/>
        <v>0</v>
      </c>
      <c r="CY53" s="10">
        <f t="shared" ca="1" si="1174"/>
        <v>0</v>
      </c>
      <c r="CZ53" s="10">
        <f t="shared" ca="1" si="1174"/>
        <v>0</v>
      </c>
      <c r="DA53" s="10">
        <f t="shared" ca="1" si="1174"/>
        <v>0</v>
      </c>
      <c r="DB53" s="10">
        <f t="shared" ca="1" si="1174"/>
        <v>0</v>
      </c>
      <c r="DC53" s="10">
        <f t="shared" ca="1" si="1174"/>
        <v>0</v>
      </c>
      <c r="DD53" s="10">
        <f t="shared" ca="1" si="1174"/>
        <v>0</v>
      </c>
      <c r="DE53" s="10">
        <f t="shared" ca="1" si="1174"/>
        <v>0</v>
      </c>
      <c r="DF53" s="10">
        <f t="shared" ca="1" si="1174"/>
        <v>0</v>
      </c>
      <c r="DG53" s="10">
        <f t="shared" ca="1" si="1174"/>
        <v>0</v>
      </c>
      <c r="DH53" s="10">
        <f t="shared" ca="1" si="1174"/>
        <v>0</v>
      </c>
      <c r="DI53" s="10">
        <f t="shared" ca="1" si="1174"/>
        <v>0</v>
      </c>
      <c r="DJ53" s="10">
        <f t="shared" ca="1" si="1174"/>
        <v>0</v>
      </c>
      <c r="DK53" s="10">
        <f t="shared" ca="1" si="1174"/>
        <v>0</v>
      </c>
      <c r="DL53" s="10">
        <f t="shared" ca="1" si="1174"/>
        <v>0</v>
      </c>
      <c r="DM53" s="10">
        <f t="shared" ca="1" si="1174"/>
        <v>0</v>
      </c>
      <c r="DN53" s="10">
        <f t="shared" ca="1" si="1174"/>
        <v>0</v>
      </c>
      <c r="DO53" s="10">
        <f t="shared" ca="1" si="1174"/>
        <v>0</v>
      </c>
      <c r="DP53" s="10">
        <f t="shared" ca="1" si="1174"/>
        <v>0</v>
      </c>
      <c r="DQ53" s="10">
        <f t="shared" ca="1" si="1174"/>
        <v>0</v>
      </c>
      <c r="DR53" s="10">
        <f t="shared" ca="1" si="1174"/>
        <v>3</v>
      </c>
      <c r="DS53" s="10">
        <f t="shared" ca="1" si="1174"/>
        <v>0</v>
      </c>
      <c r="DT53" s="10">
        <f t="shared" ca="1" si="1174"/>
        <v>0</v>
      </c>
      <c r="DU53" s="10">
        <f t="shared" ca="1" si="1174"/>
        <v>0</v>
      </c>
      <c r="DV53" s="10">
        <f t="shared" ca="1" si="1174"/>
        <v>1</v>
      </c>
      <c r="DW53" s="10">
        <f t="shared" ca="1" si="1174"/>
        <v>0</v>
      </c>
      <c r="DX53" s="10">
        <f t="shared" ca="1" si="1174"/>
        <v>0</v>
      </c>
      <c r="DY53" s="10">
        <f t="shared" ca="1" si="1174"/>
        <v>1</v>
      </c>
      <c r="DZ53" s="10">
        <f t="shared" ca="1" si="1174"/>
        <v>0</v>
      </c>
      <c r="EA53" s="10">
        <f t="shared" ca="1" si="1174"/>
        <v>0</v>
      </c>
      <c r="EB53" s="10">
        <f t="shared" ca="1" si="1174"/>
        <v>2</v>
      </c>
      <c r="EC53" s="10">
        <f t="shared" ca="1" si="1174"/>
        <v>0</v>
      </c>
      <c r="ED53" s="10">
        <f t="shared" ca="1" si="1174"/>
        <v>2</v>
      </c>
      <c r="EE53" s="10">
        <f t="shared" ca="1" si="1174"/>
        <v>2</v>
      </c>
      <c r="EF53" s="10">
        <f t="shared" ca="1" si="1174"/>
        <v>1</v>
      </c>
      <c r="EG53" s="10">
        <f t="shared" ca="1" si="1174"/>
        <v>2</v>
      </c>
      <c r="EH53" s="10">
        <f t="shared" ca="1" si="1174"/>
        <v>3</v>
      </c>
      <c r="EI53" s="10">
        <f t="shared" ca="1" si="1174"/>
        <v>2</v>
      </c>
      <c r="EJ53" s="10">
        <f t="shared" ca="1" si="1174"/>
        <v>4</v>
      </c>
      <c r="EK53" s="10">
        <f t="shared" ca="1" si="1174"/>
        <v>3</v>
      </c>
      <c r="EL53" s="10">
        <f t="shared" ca="1" si="1174"/>
        <v>4</v>
      </c>
      <c r="EM53" s="10">
        <f t="shared" ca="1" si="1174"/>
        <v>4</v>
      </c>
      <c r="EN53" s="10">
        <f t="shared" ca="1" si="1174"/>
        <v>4</v>
      </c>
      <c r="EO53" s="10">
        <f t="shared" ca="1" si="1174"/>
        <v>8</v>
      </c>
      <c r="EP53" s="10">
        <f t="shared" ref="EP53:GP53" ca="1" si="1175">IF(EP$2&gt;=ROUNDUP($B47,0),OFFSET(EP49,0,-ROUNDUP($B47,0)+1),0)</f>
        <v>4</v>
      </c>
      <c r="EQ53" s="10">
        <f t="shared" ca="1" si="1175"/>
        <v>13</v>
      </c>
      <c r="ER53" s="10">
        <f t="shared" ca="1" si="1175"/>
        <v>11</v>
      </c>
      <c r="ES53" s="10">
        <f t="shared" ca="1" si="1175"/>
        <v>9</v>
      </c>
      <c r="ET53" s="10">
        <f t="shared" ca="1" si="1175"/>
        <v>11</v>
      </c>
      <c r="EU53" s="10">
        <f t="shared" ca="1" si="1175"/>
        <v>17</v>
      </c>
      <c r="EV53" s="10">
        <f t="shared" ca="1" si="1175"/>
        <v>7</v>
      </c>
      <c r="EW53" s="10">
        <f t="shared" ca="1" si="1175"/>
        <v>16</v>
      </c>
      <c r="EX53" s="10">
        <f t="shared" ca="1" si="1175"/>
        <v>13</v>
      </c>
      <c r="EY53" s="10">
        <f t="shared" ca="1" si="1175"/>
        <v>14</v>
      </c>
      <c r="EZ53" s="10">
        <f t="shared" ca="1" si="1175"/>
        <v>14</v>
      </c>
      <c r="FA53" s="10">
        <f t="shared" ca="1" si="1175"/>
        <v>11</v>
      </c>
      <c r="FB53" s="10">
        <f t="shared" ca="1" si="1175"/>
        <v>13</v>
      </c>
      <c r="FC53" s="10">
        <f t="shared" ca="1" si="1175"/>
        <v>8</v>
      </c>
      <c r="FD53" s="10">
        <f t="shared" ca="1" si="1175"/>
        <v>8</v>
      </c>
      <c r="FE53" s="10">
        <f t="shared" ca="1" si="1175"/>
        <v>13</v>
      </c>
      <c r="FF53" s="10">
        <f t="shared" ca="1" si="1175"/>
        <v>13</v>
      </c>
      <c r="FG53" s="10">
        <f t="shared" ca="1" si="1175"/>
        <v>13</v>
      </c>
      <c r="FH53" s="10">
        <f t="shared" ca="1" si="1175"/>
        <v>13</v>
      </c>
      <c r="FI53" s="10">
        <f t="shared" ca="1" si="1175"/>
        <v>13</v>
      </c>
      <c r="FJ53" s="10">
        <f t="shared" ca="1" si="1175"/>
        <v>13</v>
      </c>
      <c r="FK53" s="10">
        <f t="shared" ca="1" si="1175"/>
        <v>13</v>
      </c>
      <c r="FL53" s="10">
        <f t="shared" ca="1" si="1175"/>
        <v>22</v>
      </c>
      <c r="FM53" s="10">
        <f t="shared" ca="1" si="1175"/>
        <v>13</v>
      </c>
      <c r="FN53" s="10">
        <f t="shared" ca="1" si="1175"/>
        <v>22</v>
      </c>
      <c r="FO53" s="10">
        <f t="shared" ca="1" si="1175"/>
        <v>22</v>
      </c>
      <c r="FP53" s="10">
        <f t="shared" ca="1" si="1175"/>
        <v>13</v>
      </c>
      <c r="FQ53" s="10">
        <f t="shared" ca="1" si="1175"/>
        <v>13</v>
      </c>
      <c r="FR53" s="10">
        <f t="shared" ca="1" si="1175"/>
        <v>4</v>
      </c>
      <c r="FS53" s="10">
        <f t="shared" ca="1" si="1175"/>
        <v>4</v>
      </c>
      <c r="FT53" s="10">
        <f t="shared" ca="1" si="1175"/>
        <v>3</v>
      </c>
      <c r="FU53" s="10">
        <f t="shared" ca="1" si="1175"/>
        <v>3</v>
      </c>
      <c r="FV53" s="10">
        <f t="shared" ca="1" si="1175"/>
        <v>3</v>
      </c>
      <c r="FW53" s="10">
        <f t="shared" ca="1" si="1175"/>
        <v>3</v>
      </c>
      <c r="FX53" s="10">
        <f t="shared" ca="1" si="1175"/>
        <v>2</v>
      </c>
      <c r="FY53" s="10">
        <f t="shared" ca="1" si="1175"/>
        <v>2</v>
      </c>
      <c r="FZ53" s="10">
        <f t="shared" ca="1" si="1175"/>
        <v>2</v>
      </c>
      <c r="GA53" s="10">
        <f t="shared" ca="1" si="1175"/>
        <v>1</v>
      </c>
      <c r="GB53" s="10">
        <f t="shared" ca="1" si="1175"/>
        <v>1</v>
      </c>
      <c r="GC53" s="10">
        <f t="shared" ca="1" si="1175"/>
        <v>0</v>
      </c>
      <c r="GD53" s="10">
        <f t="shared" ca="1" si="1175"/>
        <v>0</v>
      </c>
      <c r="GE53" s="10">
        <f t="shared" ca="1" si="1175"/>
        <v>0</v>
      </c>
      <c r="GF53" s="10">
        <f t="shared" ca="1" si="1175"/>
        <v>0</v>
      </c>
      <c r="GG53" s="10">
        <f t="shared" ca="1" si="1175"/>
        <v>0</v>
      </c>
      <c r="GH53" s="10">
        <f t="shared" ca="1" si="1175"/>
        <v>0</v>
      </c>
      <c r="GI53" s="10">
        <f t="shared" ca="1" si="1175"/>
        <v>0</v>
      </c>
      <c r="GJ53" s="10">
        <f t="shared" ca="1" si="1175"/>
        <v>0</v>
      </c>
      <c r="GK53" s="10">
        <f t="shared" ca="1" si="1175"/>
        <v>0</v>
      </c>
      <c r="GL53" s="10">
        <f t="shared" ca="1" si="1175"/>
        <v>0</v>
      </c>
      <c r="GM53" s="10">
        <f t="shared" ca="1" si="1175"/>
        <v>0</v>
      </c>
      <c r="GN53" s="10">
        <f t="shared" ca="1" si="1175"/>
        <v>0</v>
      </c>
      <c r="GO53" s="10">
        <f t="shared" ca="1" si="1175"/>
        <v>0</v>
      </c>
      <c r="GP53" s="10">
        <f t="shared" ca="1" si="1175"/>
        <v>0</v>
      </c>
      <c r="GQ53" s="10">
        <f t="shared" ref="GQ53:GZ53" ca="1" si="1176">IF(GQ$2&gt;=ROUNDUP($B47,0),OFFSET(GQ49,0,-ROUNDUP($B47,0)+1),0)</f>
        <v>0</v>
      </c>
      <c r="GR53" s="10">
        <f t="shared" ca="1" si="1176"/>
        <v>0</v>
      </c>
      <c r="GS53" s="10">
        <f t="shared" ca="1" si="1176"/>
        <v>0</v>
      </c>
      <c r="GT53" s="10">
        <f t="shared" ca="1" si="1176"/>
        <v>0</v>
      </c>
      <c r="GU53" s="10">
        <f t="shared" ca="1" si="1176"/>
        <v>0</v>
      </c>
      <c r="GV53" s="10">
        <f t="shared" ca="1" si="1176"/>
        <v>0</v>
      </c>
      <c r="GW53" s="10">
        <f t="shared" ca="1" si="1176"/>
        <v>0</v>
      </c>
      <c r="GX53" s="10">
        <f t="shared" ca="1" si="1176"/>
        <v>0</v>
      </c>
      <c r="GY53" s="10">
        <f t="shared" ca="1" si="1176"/>
        <v>0</v>
      </c>
      <c r="GZ53" s="10">
        <f t="shared" ca="1" si="1176"/>
        <v>0</v>
      </c>
    </row>
    <row r="54" spans="1:208" x14ac:dyDescent="0.2">
      <c r="A54" s="5" t="s">
        <v>205</v>
      </c>
      <c r="C54" s="10">
        <f ca="1">SUM($C50:C50)-SUM($C53:C53)</f>
        <v>0</v>
      </c>
      <c r="D54" s="10">
        <f ca="1">SUM($C50:D50)-SUM($C53:D53)</f>
        <v>0</v>
      </c>
      <c r="E54" s="10">
        <f ca="1">SUM($C50:E50)-SUM($C53:E53)</f>
        <v>0</v>
      </c>
      <c r="F54" s="10">
        <f ca="1">SUM($C50:F50)-SUM($C53:F53)</f>
        <v>0</v>
      </c>
      <c r="G54" s="10">
        <f ca="1">SUM($C50:G50)-SUM($C53:G53)</f>
        <v>0</v>
      </c>
      <c r="H54" s="10">
        <f ca="1">SUM($C50:H50)-SUM($C53:H53)</f>
        <v>0</v>
      </c>
      <c r="I54" s="10">
        <f ca="1">SUM($C50:I50)-SUM($C53:I53)</f>
        <v>4</v>
      </c>
      <c r="J54" s="10">
        <f ca="1">SUM($C50:J50)-SUM($C53:J53)</f>
        <v>17</v>
      </c>
      <c r="K54" s="10">
        <f ca="1">SUM($C50:K50)-SUM($C53:K53)</f>
        <v>90</v>
      </c>
      <c r="L54" s="10">
        <f ca="1">SUM($C50:L50)-SUM($C53:L53)</f>
        <v>224</v>
      </c>
      <c r="M54" s="10">
        <f ca="1">SUM($C50:M50)-SUM($C53:M53)</f>
        <v>321</v>
      </c>
      <c r="N54" s="10">
        <f ca="1">SUM($C50:N50)-SUM($C53:N53)</f>
        <v>198</v>
      </c>
      <c r="O54" s="10">
        <f ca="1">SUM($C50:O50)-SUM($C53:O53)</f>
        <v>24</v>
      </c>
      <c r="P54" s="10">
        <f ca="1">SUM($C50:P50)-SUM($C53:P53)</f>
        <v>0</v>
      </c>
      <c r="Q54" s="10">
        <f ca="1">SUM($C50:Q50)-SUM($C53:Q53)</f>
        <v>0</v>
      </c>
      <c r="R54" s="10">
        <f ca="1">SUM($C50:R50)-SUM($C53:R53)</f>
        <v>0</v>
      </c>
      <c r="S54" s="10">
        <f ca="1">SUM($S50:S50)-SUM($S53:S53)</f>
        <v>0</v>
      </c>
      <c r="T54" s="10">
        <f ca="1">SUM($S50:T50)-SUM($S53:T53)</f>
        <v>0</v>
      </c>
      <c r="U54" s="10">
        <f ca="1">SUM($S50:U50)-SUM($S53:U53)</f>
        <v>0</v>
      </c>
      <c r="V54" s="10">
        <f ca="1">SUM($S50:V50)-SUM($S53:V53)</f>
        <v>0</v>
      </c>
      <c r="W54" s="10">
        <f ca="1">SUM($S50:W50)-SUM($S53:W53)</f>
        <v>0</v>
      </c>
      <c r="X54" s="10">
        <f ca="1">SUM($S50:X50)-SUM($S53:X53)</f>
        <v>0</v>
      </c>
      <c r="Y54" s="10">
        <f ca="1">SUM($S50:Y50)-SUM($S53:Y53)</f>
        <v>0</v>
      </c>
      <c r="Z54" s="10">
        <f ca="1">SUM($S50:Z50)-SUM($S53:Z53)</f>
        <v>0</v>
      </c>
      <c r="AA54" s="10">
        <f ca="1">SUM($S50:AA50)-SUM($S53:AA53)</f>
        <v>0</v>
      </c>
      <c r="AB54" s="10">
        <f ca="1">SUM($S50:AB50)-SUM($S53:AB53)</f>
        <v>0</v>
      </c>
      <c r="AC54" s="10">
        <f ca="1">SUM($S50:AC50)-SUM($S53:AC53)</f>
        <v>0</v>
      </c>
      <c r="AD54" s="10">
        <f ca="1">SUM($S50:AD50)-SUM($S53:AD53)</f>
        <v>0</v>
      </c>
      <c r="AE54" s="10">
        <f ca="1">SUM($S50:AE50)-SUM($S53:AE53)</f>
        <v>0</v>
      </c>
      <c r="AF54" s="10">
        <f ca="1">SUM($S50:AF50)-SUM($S53:AF53)</f>
        <v>0</v>
      </c>
      <c r="AG54" s="10">
        <f ca="1">SUM($S50:AG50)-SUM($S53:AG53)</f>
        <v>0</v>
      </c>
      <c r="AH54" s="10">
        <f ca="1">SUM($S50:AH50)-SUM($S53:AH53)</f>
        <v>0</v>
      </c>
      <c r="AI54" s="10">
        <f ca="1">SUM($S50:AI50)-SUM($S53:AI53)</f>
        <v>0</v>
      </c>
      <c r="AJ54" s="10">
        <f ca="1">SUM($S50:AJ50)-SUM($S53:AJ53)</f>
        <v>0</v>
      </c>
      <c r="AK54" s="10">
        <f ca="1">SUM($S50:AK50)-SUM($S53:AK53)</f>
        <v>0</v>
      </c>
      <c r="AL54" s="10">
        <f ca="1">SUM($S50:AL50)-SUM($S53:AL53)</f>
        <v>0</v>
      </c>
      <c r="AM54" s="10">
        <f ca="1">SUM($S50:AM50)-SUM($S53:AM53)</f>
        <v>0</v>
      </c>
      <c r="AN54" s="10">
        <f ca="1">SUM($S50:AN50)-SUM($S53:AN53)</f>
        <v>0</v>
      </c>
      <c r="AO54" s="10">
        <f ca="1">SUM($S50:AO50)-SUM($S53:AO53)</f>
        <v>0</v>
      </c>
      <c r="AP54" s="10">
        <f ca="1">SUM($S50:AP50)-SUM($S53:AP53)</f>
        <v>0</v>
      </c>
      <c r="AQ54" s="10">
        <f ca="1">SUM($S50:AQ50)-SUM($S53:AQ53)</f>
        <v>0</v>
      </c>
      <c r="AR54" s="10">
        <f ca="1">SUM($S50:AR50)-SUM($S53:AR53)</f>
        <v>0</v>
      </c>
      <c r="AS54" s="10">
        <f ca="1">SUM($S50:AS50)-SUM($S53:AS53)</f>
        <v>0</v>
      </c>
      <c r="AT54" s="10">
        <f ca="1">SUM($S50:AT50)-SUM($S53:AT53)</f>
        <v>0</v>
      </c>
      <c r="AU54" s="10">
        <f ca="1">SUM($S50:AU50)-SUM($S53:AU53)</f>
        <v>0</v>
      </c>
      <c r="AV54" s="10">
        <f ca="1">SUM($S50:AV50)-SUM($S53:AV53)</f>
        <v>0</v>
      </c>
      <c r="AW54" s="10">
        <f ca="1">SUM($S50:AW50)-SUM($S53:AW53)</f>
        <v>0</v>
      </c>
      <c r="AX54" s="10">
        <f ca="1">SUM($S50:AX50)-SUM($S53:AX53)</f>
        <v>0</v>
      </c>
      <c r="AY54" s="10">
        <f ca="1">SUM($S50:AY50)-SUM($S53:AY53)</f>
        <v>0</v>
      </c>
      <c r="AZ54" s="10">
        <f ca="1">SUM($S50:AZ50)-SUM($S53:AZ53)</f>
        <v>0</v>
      </c>
      <c r="BA54" s="10">
        <f ca="1">SUM($S50:BA50)-SUM($S53:BA53)</f>
        <v>0</v>
      </c>
      <c r="BB54" s="10">
        <f ca="1">SUM($S50:BB50)-SUM($S53:BB53)</f>
        <v>0</v>
      </c>
      <c r="BC54" s="10">
        <f ca="1">SUM($S50:BC50)-SUM($S53:BC53)</f>
        <v>0</v>
      </c>
      <c r="BD54" s="10">
        <f ca="1">SUM($S50:BD50)-SUM($S53:BD53)</f>
        <v>0</v>
      </c>
      <c r="BE54" s="10">
        <f ca="1">SUM($S50:BE50)-SUM($S53:BE53)</f>
        <v>0</v>
      </c>
      <c r="BF54" s="10">
        <f ca="1">SUM($S50:BF50)-SUM($S53:BF53)</f>
        <v>0</v>
      </c>
      <c r="BG54" s="10">
        <f ca="1">SUM($S50:BG50)-SUM($S53:BG53)</f>
        <v>0</v>
      </c>
      <c r="BH54" s="10">
        <f ca="1">SUM($S50:BH50)-SUM($S53:BH53)</f>
        <v>0</v>
      </c>
      <c r="BI54" s="10">
        <f ca="1">SUM($S50:BI50)-SUM($S53:BI53)</f>
        <v>0</v>
      </c>
      <c r="BJ54" s="10">
        <f ca="1">SUM($S50:BJ50)-SUM($S53:BJ53)</f>
        <v>0</v>
      </c>
      <c r="BK54" s="10">
        <f ca="1">SUM($S50:BK50)-SUM($S53:BK53)</f>
        <v>0</v>
      </c>
      <c r="BL54" s="10">
        <f ca="1">SUM($S50:BL50)-SUM($S53:BL53)</f>
        <v>0</v>
      </c>
      <c r="BM54" s="10">
        <f ca="1">SUM($S50:BM50)-SUM($S53:BM53)</f>
        <v>0</v>
      </c>
      <c r="BN54" s="10">
        <f ca="1">SUM($S50:BN50)-SUM($S53:BN53)</f>
        <v>0</v>
      </c>
      <c r="BO54" s="10">
        <f ca="1">SUM($S50:BO50)-SUM($S53:BO53)</f>
        <v>0</v>
      </c>
      <c r="BP54" s="10">
        <f ca="1">SUM($S50:BP50)-SUM($S53:BP53)</f>
        <v>0</v>
      </c>
      <c r="BQ54" s="10">
        <f ca="1">SUM($S50:BQ50)-SUM($S53:BQ53)</f>
        <v>0</v>
      </c>
      <c r="BR54" s="10">
        <f ca="1">SUM($S50:BR50)-SUM($S53:BR53)</f>
        <v>0</v>
      </c>
      <c r="BS54" s="10">
        <f ca="1">SUM($S50:BS50)-SUM($S53:BS53)</f>
        <v>0</v>
      </c>
      <c r="BT54" s="10">
        <f ca="1">SUM($S50:BT50)-SUM($S53:BT53)</f>
        <v>0</v>
      </c>
      <c r="BU54" s="10">
        <f ca="1">SUM($S50:BU50)-SUM($S53:BU53)</f>
        <v>0</v>
      </c>
      <c r="BV54" s="10">
        <f ca="1">SUM($S50:BV50)-SUM($S53:BV53)</f>
        <v>0</v>
      </c>
      <c r="BW54" s="10">
        <f ca="1">SUM($S50:BW50)-SUM($S53:BW53)</f>
        <v>0</v>
      </c>
      <c r="BX54" s="10">
        <f ca="1">SUM($S50:BX50)-SUM($S53:BX53)</f>
        <v>0</v>
      </c>
      <c r="BY54" s="10">
        <f ca="1">SUM($S50:BY50)-SUM($S53:BY53)</f>
        <v>0</v>
      </c>
      <c r="BZ54" s="10">
        <f ca="1">SUM($S50:BZ50)-SUM($S53:BZ53)</f>
        <v>0</v>
      </c>
      <c r="CA54" s="10">
        <f ca="1">SUM($S50:CA50)-SUM($S53:CA53)</f>
        <v>0</v>
      </c>
      <c r="CB54" s="10">
        <f ca="1">SUM($S50:CB50)-SUM($S53:CB53)</f>
        <v>0</v>
      </c>
      <c r="CC54" s="10">
        <f ca="1">SUM($S50:CC50)-SUM($S53:CC53)</f>
        <v>0</v>
      </c>
      <c r="CD54" s="10">
        <f ca="1">SUM($S50:CD50)-SUM($S53:CD53)</f>
        <v>0</v>
      </c>
      <c r="CE54" s="10">
        <f ca="1">SUM($S50:CE50)-SUM($S53:CE53)</f>
        <v>0</v>
      </c>
      <c r="CF54" s="10">
        <f ca="1">SUM($S50:CF50)-SUM($S53:CF53)</f>
        <v>0</v>
      </c>
      <c r="CG54" s="10">
        <f ca="1">SUM($S50:CG50)-SUM($S53:CG53)</f>
        <v>0</v>
      </c>
      <c r="CH54" s="10">
        <f ca="1">SUM($S50:CH50)-SUM($S53:CH53)</f>
        <v>0</v>
      </c>
      <c r="CI54" s="10">
        <f ca="1">SUM($S50:CI50)-SUM($S53:CI53)</f>
        <v>0</v>
      </c>
      <c r="CJ54" s="10">
        <f ca="1">SUM($S50:CJ50)-SUM($S53:CJ53)</f>
        <v>0</v>
      </c>
      <c r="CK54" s="10">
        <f ca="1">SUM($S50:CK50)-SUM($S53:CK53)</f>
        <v>0</v>
      </c>
      <c r="CL54" s="10">
        <f ca="1">SUM($S50:CL50)-SUM($S53:CL53)</f>
        <v>0</v>
      </c>
      <c r="CM54" s="10">
        <f ca="1">SUM($S50:CM50)-SUM($S53:CM53)</f>
        <v>0</v>
      </c>
      <c r="CN54" s="10">
        <f ca="1">SUM($S50:CN50)-SUM($S53:CN53)</f>
        <v>0</v>
      </c>
      <c r="CO54" s="10">
        <f ca="1">SUM($S50:CO50)-SUM($S53:CO53)</f>
        <v>0</v>
      </c>
      <c r="CP54" s="10">
        <f ca="1">SUM($S50:CP50)-SUM($S53:CP53)</f>
        <v>0</v>
      </c>
      <c r="CQ54" s="10">
        <f ca="1">SUM($S50:CQ50)-SUM($S53:CQ53)</f>
        <v>0</v>
      </c>
      <c r="CR54" s="10">
        <f ca="1">SUM($S50:CR50)-SUM($S53:CR53)</f>
        <v>0</v>
      </c>
      <c r="CS54" s="10">
        <f ca="1">SUM($S50:CS50)-SUM($S53:CS53)</f>
        <v>0</v>
      </c>
      <c r="CT54" s="10">
        <f ca="1">SUM($S50:CT50)-SUM($S53:CT53)</f>
        <v>3</v>
      </c>
      <c r="CU54" s="10">
        <f ca="1">SUM($S50:CU50)-SUM($S53:CU53)</f>
        <v>3</v>
      </c>
      <c r="CV54" s="10">
        <f ca="1">SUM($S50:CV50)-SUM($S53:CV53)</f>
        <v>3</v>
      </c>
      <c r="CW54" s="10">
        <f ca="1">SUM($S50:CW50)-SUM($S53:CW53)</f>
        <v>3</v>
      </c>
      <c r="CX54" s="10">
        <f ca="1">SUM($S50:CX50)-SUM($S53:CX53)</f>
        <v>4</v>
      </c>
      <c r="CY54" s="10">
        <f ca="1">SUM($S50:CY50)-SUM($S53:CY53)</f>
        <v>4</v>
      </c>
      <c r="CZ54" s="10">
        <f ca="1">SUM($S50:CZ50)-SUM($S53:CZ53)</f>
        <v>4</v>
      </c>
      <c r="DA54" s="10">
        <f ca="1">SUM($S50:DA50)-SUM($S53:DA53)</f>
        <v>5</v>
      </c>
      <c r="DB54" s="10">
        <f ca="1">SUM($S50:DB50)-SUM($S53:DB53)</f>
        <v>5</v>
      </c>
      <c r="DC54" s="10">
        <f ca="1">SUM($S50:DC50)-SUM($S53:DC53)</f>
        <v>5</v>
      </c>
      <c r="DD54" s="10">
        <f ca="1">SUM($S50:DD50)-SUM($S53:DD53)</f>
        <v>7</v>
      </c>
      <c r="DE54" s="10">
        <f ca="1">SUM($S50:DE50)-SUM($S53:DE53)</f>
        <v>7</v>
      </c>
      <c r="DF54" s="10">
        <f ca="1">SUM($S50:DF50)-SUM($S53:DF53)</f>
        <v>9</v>
      </c>
      <c r="DG54" s="10">
        <f ca="1">SUM($S50:DG50)-SUM($S53:DG53)</f>
        <v>11</v>
      </c>
      <c r="DH54" s="10">
        <f ca="1">SUM($S50:DH50)-SUM($S53:DH53)</f>
        <v>12</v>
      </c>
      <c r="DI54" s="10">
        <f ca="1">SUM($S50:DI50)-SUM($S53:DI53)</f>
        <v>14</v>
      </c>
      <c r="DJ54" s="10">
        <f ca="1">SUM($S50:DJ50)-SUM($S53:DJ53)</f>
        <v>17</v>
      </c>
      <c r="DK54" s="10">
        <f ca="1">SUM($S50:DK50)-SUM($S53:DK53)</f>
        <v>19</v>
      </c>
      <c r="DL54" s="10">
        <f ca="1">SUM($S50:DL50)-SUM($S53:DL53)</f>
        <v>23</v>
      </c>
      <c r="DM54" s="10">
        <f ca="1">SUM($S50:DM50)-SUM($S53:DM53)</f>
        <v>26</v>
      </c>
      <c r="DN54" s="10">
        <f ca="1">SUM($S50:DN50)-SUM($S53:DN53)</f>
        <v>30</v>
      </c>
      <c r="DO54" s="10">
        <f ca="1">SUM($S50:DO50)-SUM($S53:DO53)</f>
        <v>34</v>
      </c>
      <c r="DP54" s="10">
        <f ca="1">SUM($S50:DP50)-SUM($S53:DP53)</f>
        <v>38</v>
      </c>
      <c r="DQ54" s="10">
        <f ca="1">SUM($S50:DQ50)-SUM($S53:DQ53)</f>
        <v>46</v>
      </c>
      <c r="DR54" s="10">
        <f ca="1">SUM($S50:DR50)-SUM($S53:DR53)</f>
        <v>47</v>
      </c>
      <c r="DS54" s="10">
        <f ca="1">SUM($S50:DS50)-SUM($S53:DS53)</f>
        <v>60</v>
      </c>
      <c r="DT54" s="10">
        <f ca="1">SUM($S50:DT50)-SUM($S53:DT53)</f>
        <v>71</v>
      </c>
      <c r="DU54" s="10">
        <f ca="1">SUM($S50:DU50)-SUM($S53:DU53)</f>
        <v>80</v>
      </c>
      <c r="DV54" s="10">
        <f ca="1">SUM($S50:DV50)-SUM($S53:DV53)</f>
        <v>90</v>
      </c>
      <c r="DW54" s="10">
        <f ca="1">SUM($S50:DW50)-SUM($S53:DW53)</f>
        <v>107</v>
      </c>
      <c r="DX54" s="10">
        <f ca="1">SUM($S50:DX50)-SUM($S53:DX53)</f>
        <v>114</v>
      </c>
      <c r="DY54" s="10">
        <f ca="1">SUM($S50:DY50)-SUM($S53:DY53)</f>
        <v>129</v>
      </c>
      <c r="DZ54" s="10">
        <f ca="1">SUM($S50:DZ50)-SUM($S53:DZ53)</f>
        <v>142</v>
      </c>
      <c r="EA54" s="10">
        <f ca="1">SUM($S50:EA50)-SUM($S53:EA53)</f>
        <v>156</v>
      </c>
      <c r="EB54" s="10">
        <f ca="1">SUM($S50:EB50)-SUM($S53:EB53)</f>
        <v>168</v>
      </c>
      <c r="EC54" s="10">
        <f ca="1">SUM($S50:EC50)-SUM($S53:EC53)</f>
        <v>179</v>
      </c>
      <c r="ED54" s="10">
        <f ca="1">SUM($S50:ED50)-SUM($S53:ED53)</f>
        <v>190</v>
      </c>
      <c r="EE54" s="10">
        <f ca="1">SUM($S50:EE50)-SUM($S53:EE53)</f>
        <v>196</v>
      </c>
      <c r="EF54" s="10">
        <f ca="1">SUM($S50:EF50)-SUM($S53:EF53)</f>
        <v>203</v>
      </c>
      <c r="EG54" s="10">
        <f ca="1">SUM($S50:EG50)-SUM($S53:EG53)</f>
        <v>214</v>
      </c>
      <c r="EH54" s="10">
        <f ca="1">SUM($S50:EH50)-SUM($S53:EH53)</f>
        <v>224</v>
      </c>
      <c r="EI54" s="10">
        <f ca="1">SUM($S50:EI50)-SUM($S53:EI53)</f>
        <v>235</v>
      </c>
      <c r="EJ54" s="10">
        <f ca="1">SUM($S50:EJ50)-SUM($S53:EJ53)</f>
        <v>244</v>
      </c>
      <c r="EK54" s="10">
        <f ca="1">SUM($S50:EK50)-SUM($S53:EK53)</f>
        <v>254</v>
      </c>
      <c r="EL54" s="10">
        <f ca="1">SUM($S50:EL50)-SUM($S53:EL53)</f>
        <v>263</v>
      </c>
      <c r="EM54" s="10">
        <f ca="1">SUM($S50:EM50)-SUM($S53:EM53)</f>
        <v>272</v>
      </c>
      <c r="EN54" s="10">
        <f ca="1">SUM($S50:EN50)-SUM($S53:EN53)</f>
        <v>290</v>
      </c>
      <c r="EO54" s="10">
        <f ca="1">SUM($S50:EO50)-SUM($S53:EO53)</f>
        <v>295</v>
      </c>
      <c r="EP54" s="10">
        <f ca="1">SUM($S50:EP50)-SUM($S53:EP53)</f>
        <v>313</v>
      </c>
      <c r="EQ54" s="10">
        <f ca="1">SUM($S50:EQ50)-SUM($S53:EQ53)</f>
        <v>322</v>
      </c>
      <c r="ER54" s="10">
        <f ca="1">SUM($S50:ER50)-SUM($S53:ER53)</f>
        <v>324</v>
      </c>
      <c r="ES54" s="10">
        <f ca="1">SUM($S50:ES50)-SUM($S53:ES53)</f>
        <v>328</v>
      </c>
      <c r="ET54" s="10">
        <f ca="1">SUM($S50:ET50)-SUM($S53:ET53)</f>
        <v>321</v>
      </c>
      <c r="EU54" s="10">
        <f ca="1">SUM($S50:EU50)-SUM($S53:EU53)</f>
        <v>308</v>
      </c>
      <c r="EV54" s="10">
        <f ca="1">SUM($S50:EV50)-SUM($S53:EV53)</f>
        <v>304</v>
      </c>
      <c r="EW54" s="10">
        <f ca="1">SUM($S50:EW50)-SUM($S53:EW53)</f>
        <v>291</v>
      </c>
      <c r="EX54" s="10">
        <f ca="1">SUM($S50:EX50)-SUM($S53:EX53)</f>
        <v>281</v>
      </c>
      <c r="EY54" s="10">
        <f ca="1">SUM($S50:EY50)-SUM($S53:EY53)</f>
        <v>270</v>
      </c>
      <c r="EZ54" s="10">
        <f ca="1">SUM($S50:EZ50)-SUM($S53:EZ53)</f>
        <v>258</v>
      </c>
      <c r="FA54" s="10">
        <f ca="1">SUM($S50:FA50)-SUM($S53:FA53)</f>
        <v>249</v>
      </c>
      <c r="FB54" s="10">
        <f ca="1">SUM($S50:FB50)-SUM($S53:FB53)</f>
        <v>238</v>
      </c>
      <c r="FC54" s="10">
        <f ca="1">SUM($S50:FC50)-SUM($S53:FC53)</f>
        <v>231</v>
      </c>
      <c r="FD54" s="10">
        <f ca="1">SUM($S50:FD50)-SUM($S53:FD53)</f>
        <v>224</v>
      </c>
      <c r="FE54" s="10">
        <f ca="1">SUM($S50:FE50)-SUM($S53:FE53)</f>
        <v>211</v>
      </c>
      <c r="FF54" s="10">
        <f ca="1">SUM($S50:FF50)-SUM($S53:FF53)</f>
        <v>198</v>
      </c>
      <c r="FG54" s="10">
        <f ca="1">SUM($S50:FG50)-SUM($S53:FG53)</f>
        <v>185</v>
      </c>
      <c r="FH54" s="10">
        <f ca="1">SUM($S50:FH50)-SUM($S53:FH53)</f>
        <v>172</v>
      </c>
      <c r="FI54" s="10">
        <f ca="1">SUM($S50:FI50)-SUM($S53:FI53)</f>
        <v>159</v>
      </c>
      <c r="FJ54" s="10">
        <f ca="1">SUM($S50:FJ50)-SUM($S53:FJ53)</f>
        <v>146</v>
      </c>
      <c r="FK54" s="10">
        <f ca="1">SUM($S50:FK50)-SUM($S53:FK53)</f>
        <v>133</v>
      </c>
      <c r="FL54" s="10">
        <f ca="1">SUM($S50:FL50)-SUM($S53:FL53)</f>
        <v>111</v>
      </c>
      <c r="FM54" s="10">
        <f ca="1">SUM($S50:FM50)-SUM($S53:FM53)</f>
        <v>98</v>
      </c>
      <c r="FN54" s="10">
        <f ca="1">SUM($S50:FN50)-SUM($S53:FN53)</f>
        <v>76</v>
      </c>
      <c r="FO54" s="10">
        <f ca="1">SUM($S50:FO50)-SUM($S53:FO53)</f>
        <v>54</v>
      </c>
      <c r="FP54" s="10">
        <f ca="1">SUM($S50:FP50)-SUM($S53:FP53)</f>
        <v>41</v>
      </c>
      <c r="FQ54" s="10">
        <f ca="1">SUM($S50:FQ50)-SUM($S53:FQ53)</f>
        <v>28</v>
      </c>
      <c r="FR54" s="10">
        <f ca="1">SUM($S50:FR50)-SUM($S53:FR53)</f>
        <v>24</v>
      </c>
      <c r="FS54" s="10">
        <f ca="1">SUM($S50:FS50)-SUM($S53:FS53)</f>
        <v>20</v>
      </c>
      <c r="FT54" s="10">
        <f ca="1">SUM($S50:FT50)-SUM($S53:FT53)</f>
        <v>17</v>
      </c>
      <c r="FU54" s="10">
        <f ca="1">SUM($S50:FU50)-SUM($S53:FU53)</f>
        <v>14</v>
      </c>
      <c r="FV54" s="10">
        <f ca="1">SUM($S50:FV50)-SUM($S53:FV53)</f>
        <v>11</v>
      </c>
      <c r="FW54" s="10">
        <f ca="1">SUM($S50:FW50)-SUM($S53:FW53)</f>
        <v>8</v>
      </c>
      <c r="FX54" s="10">
        <f ca="1">SUM($S50:FX50)-SUM($S53:FX53)</f>
        <v>6</v>
      </c>
      <c r="FY54" s="10">
        <f ca="1">SUM($S50:FY50)-SUM($S53:FY53)</f>
        <v>4</v>
      </c>
      <c r="FZ54" s="10">
        <f ca="1">SUM($S50:FZ50)-SUM($S53:FZ53)</f>
        <v>2</v>
      </c>
      <c r="GA54" s="10">
        <f ca="1">SUM($S50:GA50)-SUM($S53:GA53)</f>
        <v>1</v>
      </c>
      <c r="GB54" s="10">
        <f ca="1">SUM($S50:GB50)-SUM($S53:GB53)</f>
        <v>0</v>
      </c>
      <c r="GC54" s="10">
        <f ca="1">SUM($S50:GC50)-SUM($S53:GC53)</f>
        <v>0</v>
      </c>
      <c r="GD54" s="10">
        <f ca="1">SUM($S50:GD50)-SUM($S53:GD53)</f>
        <v>0</v>
      </c>
      <c r="GE54" s="10">
        <f ca="1">SUM($S50:GE50)-SUM($S53:GE53)</f>
        <v>0</v>
      </c>
      <c r="GF54" s="10">
        <f ca="1">SUM($S50:GF50)-SUM($S53:GF53)</f>
        <v>0</v>
      </c>
      <c r="GG54" s="10">
        <f ca="1">SUM($S50:GG50)-SUM($S53:GG53)</f>
        <v>0</v>
      </c>
      <c r="GH54" s="10">
        <f ca="1">SUM($S50:GH50)-SUM($S53:GH53)</f>
        <v>0</v>
      </c>
      <c r="GI54" s="10">
        <f ca="1">SUM($S50:GI50)-SUM($S53:GI53)</f>
        <v>0</v>
      </c>
      <c r="GJ54" s="10">
        <f ca="1">SUM($S50:GJ50)-SUM($S53:GJ53)</f>
        <v>0</v>
      </c>
      <c r="GK54" s="10">
        <f ca="1">SUM($S50:GK50)-SUM($S53:GK53)</f>
        <v>0</v>
      </c>
      <c r="GL54" s="10">
        <f ca="1">SUM($S50:GL50)-SUM($S53:GL53)</f>
        <v>0</v>
      </c>
      <c r="GM54" s="10">
        <f ca="1">SUM($S50:GM50)-SUM($S53:GM53)</f>
        <v>0</v>
      </c>
      <c r="GN54" s="10">
        <f ca="1">SUM($S50:GN50)-SUM($S53:GN53)</f>
        <v>0</v>
      </c>
      <c r="GO54" s="10">
        <f ca="1">SUM($S50:GO50)-SUM($S53:GO53)</f>
        <v>0</v>
      </c>
      <c r="GP54" s="10">
        <f ca="1">SUM($S50:GP50)-SUM($S53:GP53)</f>
        <v>0</v>
      </c>
      <c r="GQ54" s="10">
        <f ca="1">SUM($S50:GQ50)-SUM($S53:GQ53)</f>
        <v>0</v>
      </c>
      <c r="GR54" s="10">
        <f ca="1">SUM($S50:GR50)-SUM($S53:GR53)</f>
        <v>0</v>
      </c>
      <c r="GS54" s="10">
        <f ca="1">SUM($S50:GS50)-SUM($S53:GS53)</f>
        <v>0</v>
      </c>
      <c r="GT54" s="10">
        <f ca="1">SUM($S50:GT50)-SUM($S53:GT53)</f>
        <v>0</v>
      </c>
      <c r="GU54" s="10">
        <f ca="1">SUM($S50:GU50)-SUM($S53:GU53)</f>
        <v>0</v>
      </c>
      <c r="GV54" s="10">
        <f ca="1">SUM($S50:GV50)-SUM($S53:GV53)</f>
        <v>0</v>
      </c>
      <c r="GW54" s="10">
        <f ca="1">SUM($S50:GW50)-SUM($S53:GW53)</f>
        <v>0</v>
      </c>
      <c r="GX54" s="10">
        <f ca="1">SUM($S50:GX50)-SUM($S53:GX53)</f>
        <v>0</v>
      </c>
      <c r="GY54" s="10">
        <f ca="1">SUM($S50:GY50)-SUM($S53:GY53)</f>
        <v>0</v>
      </c>
      <c r="GZ54" s="10">
        <f ca="1">SUM($S50:GZ50)-SUM($S53:GZ53)</f>
        <v>0</v>
      </c>
    </row>
    <row r="55" spans="1:208" x14ac:dyDescent="0.2">
      <c r="A55" s="5" t="s">
        <v>40</v>
      </c>
      <c r="C55" s="10">
        <f t="array" aca="1" ref="C55" ca="1">SUM(IF($S$1:$GZ$1=C$1,$S55:$GZ55,0))</f>
        <v>-9000</v>
      </c>
      <c r="D55" s="10">
        <f t="array" aca="1" ref="D55" ca="1">SUM(IF($S$1:$GZ$1=D$1,$S55:$GZ55,0))</f>
        <v>-24937.5</v>
      </c>
      <c r="E55" s="10">
        <f t="array" aca="1" ref="E55" ca="1">SUM(IF($S$1:$GZ$1=E$1,$S55:$GZ55,0))</f>
        <v>-164437.5</v>
      </c>
      <c r="F55" s="10">
        <f t="array" aca="1" ref="F55" ca="1">SUM(IF($S$1:$GZ$1=F$1,$S55:$GZ55,0))</f>
        <v>-173437.5</v>
      </c>
      <c r="G55" s="10">
        <f t="array" aca="1" ref="G55" ca="1">SUM(IF($S$1:$GZ$1=G$1,$S55:$GZ55,0))</f>
        <v>38812.5</v>
      </c>
      <c r="H55" s="10">
        <f t="array" aca="1" ref="H55" ca="1">SUM(IF($S$1:$GZ$1=H$1,$S55:$GZ55,0))</f>
        <v>862687.5</v>
      </c>
      <c r="I55" s="10">
        <f t="array" aca="1" ref="I55" ca="1">SUM(IF($S$1:$GZ$1=I$1,$S55:$GZ55,0))</f>
        <v>990750</v>
      </c>
      <c r="J55" s="10">
        <f t="array" aca="1" ref="J55" ca="1">SUM(IF($S$1:$GZ$1=J$1,$S55:$GZ55,0))</f>
        <v>1006500</v>
      </c>
      <c r="K55" s="10">
        <f t="array" aca="1" ref="K55" ca="1">SUM(IF($S$1:$GZ$1=K$1,$S55:$GZ55,0))</f>
        <v>1090500</v>
      </c>
      <c r="L55" s="10">
        <f t="array" aca="1" ref="L55" ca="1">SUM(IF($S$1:$GZ$1=L$1,$S55:$GZ55,0))</f>
        <v>1348125</v>
      </c>
      <c r="M55" s="10">
        <f t="array" aca="1" ref="M55" ca="1">SUM(IF($S$1:$GZ$1=M$1,$S55:$GZ55,0))</f>
        <v>1527937.5</v>
      </c>
      <c r="N55" s="10">
        <f t="array" aca="1" ref="N55" ca="1">SUM(IF($S$1:$GZ$1=N$1,$S55:$GZ55,0))</f>
        <v>1164187.5</v>
      </c>
      <c r="O55" s="10">
        <f t="array" aca="1" ref="O55" ca="1">SUM(IF($S$1:$GZ$1=O$1,$S55:$GZ55,0))</f>
        <v>460125</v>
      </c>
      <c r="P55" s="10">
        <f t="array" aca="1" ref="P55" ca="1">SUM(IF($S$1:$GZ$1=P$1,$S55:$GZ55,0))</f>
        <v>31125</v>
      </c>
      <c r="Q55" s="10">
        <f t="array" aca="1" ref="Q55" ca="1">SUM(IF($S$1:$GZ$1=Q$1,$S55:$GZ55,0))</f>
        <v>0</v>
      </c>
      <c r="R55" s="10">
        <f t="array" aca="1" ref="R55" ca="1">SUM(IF($S$1:$GZ$1=R$1,$S55:$GZ55,0))</f>
        <v>0</v>
      </c>
      <c r="S55" s="10">
        <f ca="1">S42+S43-S34</f>
        <v>0</v>
      </c>
      <c r="T55" s="10">
        <f t="shared" ref="T55:BZ55" ca="1" si="1177">T42+T43-T34</f>
        <v>0</v>
      </c>
      <c r="U55" s="10">
        <f t="shared" ca="1" si="1177"/>
        <v>0</v>
      </c>
      <c r="V55" s="10">
        <f t="shared" ca="1" si="1177"/>
        <v>0</v>
      </c>
      <c r="W55" s="10">
        <f t="shared" ca="1" si="1177"/>
        <v>0</v>
      </c>
      <c r="X55" s="10">
        <f t="shared" ca="1" si="1177"/>
        <v>0</v>
      </c>
      <c r="Y55" s="10">
        <f t="shared" ca="1" si="1177"/>
        <v>0</v>
      </c>
      <c r="Z55" s="10">
        <f t="shared" ca="1" si="1177"/>
        <v>0</v>
      </c>
      <c r="AA55" s="10">
        <f t="shared" ca="1" si="1177"/>
        <v>-10687.5</v>
      </c>
      <c r="AB55" s="10">
        <f t="shared" ca="1" si="1177"/>
        <v>562.5</v>
      </c>
      <c r="AC55" s="10">
        <f t="shared" ca="1" si="1177"/>
        <v>562.5</v>
      </c>
      <c r="AD55" s="10">
        <f t="shared" ca="1" si="1177"/>
        <v>562.5</v>
      </c>
      <c r="AE55" s="10">
        <f t="shared" ca="1" si="1177"/>
        <v>-3000</v>
      </c>
      <c r="AF55" s="10">
        <f t="shared" ca="1" si="1177"/>
        <v>750</v>
      </c>
      <c r="AG55" s="10">
        <f t="shared" ca="1" si="1177"/>
        <v>750</v>
      </c>
      <c r="AH55" s="10">
        <f t="shared" ca="1" si="1177"/>
        <v>-2812.5</v>
      </c>
      <c r="AI55" s="10">
        <f t="shared" ca="1" si="1177"/>
        <v>937.5</v>
      </c>
      <c r="AJ55" s="10">
        <f t="shared" ca="1" si="1177"/>
        <v>937.5</v>
      </c>
      <c r="AK55" s="10">
        <f t="shared" ca="1" si="1177"/>
        <v>-6187.5</v>
      </c>
      <c r="AL55" s="10">
        <f t="shared" ca="1" si="1177"/>
        <v>1312.5</v>
      </c>
      <c r="AM55" s="10">
        <f t="shared" ca="1" si="1177"/>
        <v>-5812.5</v>
      </c>
      <c r="AN55" s="10">
        <f t="shared" ca="1" si="1177"/>
        <v>-5437.5</v>
      </c>
      <c r="AO55" s="10">
        <f t="shared" ca="1" si="1177"/>
        <v>-1500</v>
      </c>
      <c r="AP55" s="10">
        <f t="shared" ca="1" si="1177"/>
        <v>-4875</v>
      </c>
      <c r="AQ55" s="10">
        <f t="shared" ca="1" si="1177"/>
        <v>-8062.5</v>
      </c>
      <c r="AR55" s="10">
        <f t="shared" ca="1" si="1177"/>
        <v>-3937.5</v>
      </c>
      <c r="AS55" s="10">
        <f t="shared" ca="1" si="1177"/>
        <v>-10687.5</v>
      </c>
      <c r="AT55" s="10">
        <f t="shared" ca="1" si="1177"/>
        <v>-6375</v>
      </c>
      <c r="AU55" s="10">
        <f t="shared" ca="1" si="1177"/>
        <v>-9375</v>
      </c>
      <c r="AV55" s="10">
        <f t="shared" ca="1" si="1177"/>
        <v>-8625</v>
      </c>
      <c r="AW55" s="10">
        <f t="shared" ca="1" si="1177"/>
        <v>-7875</v>
      </c>
      <c r="AX55" s="10">
        <f t="shared" ca="1" si="1177"/>
        <v>-21375</v>
      </c>
      <c r="AY55" s="10">
        <f t="shared" ca="1" si="1177"/>
        <v>-5625</v>
      </c>
      <c r="AZ55" s="10">
        <f t="shared" ca="1" si="1177"/>
        <v>-36937.5</v>
      </c>
      <c r="BA55" s="10">
        <f t="shared" ca="1" si="1177"/>
        <v>-27375</v>
      </c>
      <c r="BB55" s="10">
        <f t="shared" ca="1" si="1177"/>
        <v>-18187.5</v>
      </c>
      <c r="BC55" s="10">
        <f t="shared" ca="1" si="1177"/>
        <v>-23625</v>
      </c>
      <c r="BD55" s="10">
        <f t="shared" ca="1" si="1177"/>
        <v>-42937.5</v>
      </c>
      <c r="BE55" s="10">
        <f t="shared" ca="1" si="1177"/>
        <v>-4125</v>
      </c>
      <c r="BF55" s="10">
        <f t="shared" ca="1" si="1177"/>
        <v>-34875</v>
      </c>
      <c r="BG55" s="10">
        <f t="shared" ca="1" si="1177"/>
        <v>-21187.5</v>
      </c>
      <c r="BH55" s="10">
        <f t="shared" ca="1" si="1177"/>
        <v>-22312.5</v>
      </c>
      <c r="BI55" s="10">
        <f t="shared" ca="1" si="1177"/>
        <v>-19687.5</v>
      </c>
      <c r="BJ55" s="10">
        <f t="shared" ca="1" si="1177"/>
        <v>-6375</v>
      </c>
      <c r="BK55" s="10">
        <f t="shared" ca="1" si="1177"/>
        <v>-11437.5</v>
      </c>
      <c r="BL55" s="10">
        <f t="shared" ca="1" si="1177"/>
        <v>8812.5</v>
      </c>
      <c r="BM55" s="10">
        <f t="shared" ca="1" si="1177"/>
        <v>10312.5</v>
      </c>
      <c r="BN55" s="10">
        <f t="shared" ca="1" si="1177"/>
        <v>-6000</v>
      </c>
      <c r="BO55" s="10">
        <f t="shared" ca="1" si="1177"/>
        <v>-3562.5</v>
      </c>
      <c r="BP55" s="10">
        <f t="shared" ca="1" si="1177"/>
        <v>-1125</v>
      </c>
      <c r="BQ55" s="10">
        <f t="shared" ca="1" si="1177"/>
        <v>1312.5</v>
      </c>
      <c r="BR55" s="10">
        <f t="shared" ca="1" si="1177"/>
        <v>3750</v>
      </c>
      <c r="BS55" s="10">
        <f t="shared" ca="1" si="1177"/>
        <v>6187.5</v>
      </c>
      <c r="BT55" s="10">
        <f t="shared" ca="1" si="1177"/>
        <v>8625</v>
      </c>
      <c r="BU55" s="10">
        <f t="shared" ca="1" si="1177"/>
        <v>-21000</v>
      </c>
      <c r="BV55" s="10">
        <f t="shared" ca="1" si="1177"/>
        <v>15187.5</v>
      </c>
      <c r="BW55" s="10">
        <f t="shared" ca="1" si="1177"/>
        <v>-14437.5</v>
      </c>
      <c r="BX55" s="10">
        <f t="shared" ca="1" si="1177"/>
        <v>-10312.5</v>
      </c>
      <c r="BY55" s="10">
        <f t="shared" ca="1" si="1177"/>
        <v>25875</v>
      </c>
      <c r="BZ55" s="10">
        <f t="shared" ca="1" si="1177"/>
        <v>28312.5</v>
      </c>
      <c r="CA55" s="10">
        <f t="shared" ref="CA55:CI55" ca="1" si="1178">CA42+CA43-CA34</f>
        <v>62812.5</v>
      </c>
      <c r="CB55" s="10">
        <f t="shared" ca="1" si="1178"/>
        <v>63562.5</v>
      </c>
      <c r="CC55" s="10">
        <f t="shared" ca="1" si="1178"/>
        <v>67875</v>
      </c>
      <c r="CD55" s="10">
        <f t="shared" ca="1" si="1178"/>
        <v>68437.5</v>
      </c>
      <c r="CE55" s="10">
        <f t="shared" ca="1" si="1178"/>
        <v>69000</v>
      </c>
      <c r="CF55" s="10">
        <f t="shared" ca="1" si="1178"/>
        <v>69562.5</v>
      </c>
      <c r="CG55" s="10">
        <f t="shared" ca="1" si="1178"/>
        <v>73687.5</v>
      </c>
      <c r="CH55" s="10">
        <f t="shared" ca="1" si="1178"/>
        <v>74062.5</v>
      </c>
      <c r="CI55" s="10">
        <f t="shared" ca="1" si="1178"/>
        <v>74437.5</v>
      </c>
      <c r="CJ55" s="10">
        <f t="shared" ref="CJ55:EO55" ca="1" si="1179">CJ42+CJ43-CJ34</f>
        <v>78375</v>
      </c>
      <c r="CK55" s="10">
        <f t="shared" ca="1" si="1179"/>
        <v>78562.5</v>
      </c>
      <c r="CL55" s="10">
        <f t="shared" ca="1" si="1179"/>
        <v>82312.5</v>
      </c>
      <c r="CM55" s="10">
        <f t="shared" ca="1" si="1179"/>
        <v>82312.5</v>
      </c>
      <c r="CN55" s="10">
        <f t="shared" ca="1" si="1179"/>
        <v>82312.5</v>
      </c>
      <c r="CO55" s="10">
        <f t="shared" ca="1" si="1179"/>
        <v>82312.5</v>
      </c>
      <c r="CP55" s="10">
        <f t="shared" ca="1" si="1179"/>
        <v>82312.5</v>
      </c>
      <c r="CQ55" s="10">
        <f t="shared" ca="1" si="1179"/>
        <v>82312.5</v>
      </c>
      <c r="CR55" s="10">
        <f t="shared" ca="1" si="1179"/>
        <v>82312.5</v>
      </c>
      <c r="CS55" s="10">
        <f t="shared" ca="1" si="1179"/>
        <v>82312.5</v>
      </c>
      <c r="CT55" s="10">
        <f t="shared" ca="1" si="1179"/>
        <v>82875</v>
      </c>
      <c r="CU55" s="10">
        <f t="shared" ca="1" si="1179"/>
        <v>82875</v>
      </c>
      <c r="CV55" s="10">
        <f t="shared" ca="1" si="1179"/>
        <v>82875</v>
      </c>
      <c r="CW55" s="10">
        <f t="shared" ca="1" si="1179"/>
        <v>82875</v>
      </c>
      <c r="CX55" s="10">
        <f t="shared" ca="1" si="1179"/>
        <v>83062.5</v>
      </c>
      <c r="CY55" s="10">
        <f t="shared" ca="1" si="1179"/>
        <v>83062.5</v>
      </c>
      <c r="CZ55" s="10">
        <f t="shared" ca="1" si="1179"/>
        <v>83062.5</v>
      </c>
      <c r="DA55" s="10">
        <f t="shared" ca="1" si="1179"/>
        <v>83250</v>
      </c>
      <c r="DB55" s="10">
        <f t="shared" ca="1" si="1179"/>
        <v>83250</v>
      </c>
      <c r="DC55" s="10">
        <f t="shared" ca="1" si="1179"/>
        <v>83250</v>
      </c>
      <c r="DD55" s="10">
        <f t="shared" ca="1" si="1179"/>
        <v>83625</v>
      </c>
      <c r="DE55" s="10">
        <f t="shared" ca="1" si="1179"/>
        <v>83625</v>
      </c>
      <c r="DF55" s="10">
        <f t="shared" ca="1" si="1179"/>
        <v>84000</v>
      </c>
      <c r="DG55" s="10">
        <f t="shared" ca="1" si="1179"/>
        <v>84375</v>
      </c>
      <c r="DH55" s="10">
        <f t="shared" ca="1" si="1179"/>
        <v>84562.5</v>
      </c>
      <c r="DI55" s="10">
        <f t="shared" ca="1" si="1179"/>
        <v>84937.5</v>
      </c>
      <c r="DJ55" s="10">
        <f t="shared" ca="1" si="1179"/>
        <v>85500</v>
      </c>
      <c r="DK55" s="10">
        <f t="shared" ca="1" si="1179"/>
        <v>85875</v>
      </c>
      <c r="DL55" s="10">
        <f t="shared" ca="1" si="1179"/>
        <v>86625</v>
      </c>
      <c r="DM55" s="10">
        <f t="shared" ca="1" si="1179"/>
        <v>87187.5</v>
      </c>
      <c r="DN55" s="10">
        <f t="shared" ca="1" si="1179"/>
        <v>87937.5</v>
      </c>
      <c r="DO55" s="10">
        <f t="shared" ca="1" si="1179"/>
        <v>88687.5</v>
      </c>
      <c r="DP55" s="10">
        <f t="shared" ca="1" si="1179"/>
        <v>89437.5</v>
      </c>
      <c r="DQ55" s="10">
        <f t="shared" ca="1" si="1179"/>
        <v>90937.5</v>
      </c>
      <c r="DR55" s="10">
        <f t="shared" ca="1" si="1179"/>
        <v>90562.5</v>
      </c>
      <c r="DS55" s="10">
        <f t="shared" ca="1" si="1179"/>
        <v>93000</v>
      </c>
      <c r="DT55" s="10">
        <f t="shared" ca="1" si="1179"/>
        <v>95062.5</v>
      </c>
      <c r="DU55" s="10">
        <f t="shared" ca="1" si="1179"/>
        <v>96750</v>
      </c>
      <c r="DV55" s="10">
        <f t="shared" ca="1" si="1179"/>
        <v>98437.5</v>
      </c>
      <c r="DW55" s="10">
        <f t="shared" ca="1" si="1179"/>
        <v>101625</v>
      </c>
      <c r="DX55" s="10">
        <f t="shared" ca="1" si="1179"/>
        <v>102937.5</v>
      </c>
      <c r="DY55" s="10">
        <f t="shared" ca="1" si="1179"/>
        <v>105562.5</v>
      </c>
      <c r="DZ55" s="10">
        <f t="shared" ca="1" si="1179"/>
        <v>108000</v>
      </c>
      <c r="EA55" s="10">
        <f t="shared" ca="1" si="1179"/>
        <v>110625</v>
      </c>
      <c r="EB55" s="10">
        <f t="shared" ca="1" si="1179"/>
        <v>112500</v>
      </c>
      <c r="EC55" s="10">
        <f t="shared" ca="1" si="1179"/>
        <v>114562.5</v>
      </c>
      <c r="ED55" s="10">
        <f t="shared" ca="1" si="1179"/>
        <v>116250</v>
      </c>
      <c r="EE55" s="10">
        <f t="shared" ca="1" si="1179"/>
        <v>117000</v>
      </c>
      <c r="EF55" s="10">
        <f t="shared" ca="1" si="1179"/>
        <v>118125</v>
      </c>
      <c r="EG55" s="10">
        <f t="shared" ca="1" si="1179"/>
        <v>119812.5</v>
      </c>
      <c r="EH55" s="10">
        <f t="shared" ca="1" si="1179"/>
        <v>121125</v>
      </c>
      <c r="EI55" s="10">
        <f t="shared" ca="1" si="1179"/>
        <v>122812.5</v>
      </c>
      <c r="EJ55" s="10">
        <f t="shared" ca="1" si="1179"/>
        <v>123750</v>
      </c>
      <c r="EK55" s="10">
        <f t="shared" ca="1" si="1179"/>
        <v>125062.5</v>
      </c>
      <c r="EL55" s="10">
        <f t="shared" ca="1" si="1179"/>
        <v>126000</v>
      </c>
      <c r="EM55" s="10">
        <f t="shared" ca="1" si="1179"/>
        <v>126937.5</v>
      </c>
      <c r="EN55" s="10">
        <f t="shared" ca="1" si="1179"/>
        <v>129562.5</v>
      </c>
      <c r="EO55" s="10">
        <f t="shared" ca="1" si="1179"/>
        <v>129000</v>
      </c>
      <c r="EP55" s="10">
        <f t="shared" ref="EP55:GP55" ca="1" si="1180">EP42+EP43-EP34</f>
        <v>131625</v>
      </c>
      <c r="EQ55" s="10">
        <f t="shared" ca="1" si="1180"/>
        <v>130875</v>
      </c>
      <c r="ER55" s="10">
        <f t="shared" ca="1" si="1180"/>
        <v>129187.5</v>
      </c>
      <c r="ES55" s="10">
        <f t="shared" ca="1" si="1180"/>
        <v>128250</v>
      </c>
      <c r="ET55" s="10">
        <f t="shared" ca="1" si="1180"/>
        <v>124875</v>
      </c>
      <c r="EU55" s="10">
        <f t="shared" ca="1" si="1180"/>
        <v>119250</v>
      </c>
      <c r="EV55" s="10">
        <f t="shared" ca="1" si="1180"/>
        <v>117187.5</v>
      </c>
      <c r="EW55" s="10">
        <f t="shared" ca="1" si="1180"/>
        <v>111750</v>
      </c>
      <c r="EX55" s="10">
        <f t="shared" ca="1" si="1180"/>
        <v>107437.5</v>
      </c>
      <c r="EY55" s="10">
        <f t="shared" ca="1" si="1180"/>
        <v>102750</v>
      </c>
      <c r="EZ55" s="10">
        <f t="shared" ca="1" si="1180"/>
        <v>97875</v>
      </c>
      <c r="FA55" s="10">
        <f t="shared" ca="1" si="1180"/>
        <v>94125</v>
      </c>
      <c r="FB55" s="10">
        <f t="shared" ca="1" si="1180"/>
        <v>89625</v>
      </c>
      <c r="FC55" s="10">
        <f t="shared" ca="1" si="1180"/>
        <v>86812.5</v>
      </c>
      <c r="FD55" s="10">
        <f t="shared" ca="1" si="1180"/>
        <v>84000</v>
      </c>
      <c r="FE55" s="10">
        <f t="shared" ca="1" si="1180"/>
        <v>79125</v>
      </c>
      <c r="FF55" s="10">
        <f t="shared" ca="1" si="1180"/>
        <v>74250</v>
      </c>
      <c r="FG55" s="10">
        <f t="shared" ca="1" si="1180"/>
        <v>69375</v>
      </c>
      <c r="FH55" s="10">
        <f t="shared" ca="1" si="1180"/>
        <v>64500</v>
      </c>
      <c r="FI55" s="10">
        <f t="shared" ca="1" si="1180"/>
        <v>59625</v>
      </c>
      <c r="FJ55" s="10">
        <f t="shared" ca="1" si="1180"/>
        <v>54750</v>
      </c>
      <c r="FK55" s="10">
        <f t="shared" ca="1" si="1180"/>
        <v>49875</v>
      </c>
      <c r="FL55" s="10">
        <f t="shared" ca="1" si="1180"/>
        <v>41625</v>
      </c>
      <c r="FM55" s="10">
        <f t="shared" ca="1" si="1180"/>
        <v>36750</v>
      </c>
      <c r="FN55" s="10">
        <f t="shared" ca="1" si="1180"/>
        <v>28500</v>
      </c>
      <c r="FO55" s="10">
        <f t="shared" ca="1" si="1180"/>
        <v>20250</v>
      </c>
      <c r="FP55" s="10">
        <f t="shared" ca="1" si="1180"/>
        <v>15375</v>
      </c>
      <c r="FQ55" s="10">
        <f t="shared" ca="1" si="1180"/>
        <v>10500</v>
      </c>
      <c r="FR55" s="10">
        <f t="shared" ca="1" si="1180"/>
        <v>9000</v>
      </c>
      <c r="FS55" s="10">
        <f t="shared" ca="1" si="1180"/>
        <v>7500</v>
      </c>
      <c r="FT55" s="10">
        <f t="shared" ca="1" si="1180"/>
        <v>6375</v>
      </c>
      <c r="FU55" s="10">
        <f t="shared" ca="1" si="1180"/>
        <v>5250</v>
      </c>
      <c r="FV55" s="10">
        <f t="shared" ca="1" si="1180"/>
        <v>4125</v>
      </c>
      <c r="FW55" s="10">
        <f t="shared" ca="1" si="1180"/>
        <v>3000</v>
      </c>
      <c r="FX55" s="10">
        <f t="shared" ca="1" si="1180"/>
        <v>2250</v>
      </c>
      <c r="FY55" s="10">
        <f t="shared" ca="1" si="1180"/>
        <v>1500</v>
      </c>
      <c r="FZ55" s="10">
        <f t="shared" ca="1" si="1180"/>
        <v>750</v>
      </c>
      <c r="GA55" s="10">
        <f t="shared" ca="1" si="1180"/>
        <v>375</v>
      </c>
      <c r="GB55" s="10">
        <f t="shared" ca="1" si="1180"/>
        <v>0</v>
      </c>
      <c r="GC55" s="10">
        <f t="shared" ca="1" si="1180"/>
        <v>0</v>
      </c>
      <c r="GD55" s="10">
        <f t="shared" ca="1" si="1180"/>
        <v>0</v>
      </c>
      <c r="GE55" s="10">
        <f t="shared" ca="1" si="1180"/>
        <v>0</v>
      </c>
      <c r="GF55" s="10">
        <f t="shared" ca="1" si="1180"/>
        <v>0</v>
      </c>
      <c r="GG55" s="10">
        <f t="shared" ca="1" si="1180"/>
        <v>0</v>
      </c>
      <c r="GH55" s="10">
        <f t="shared" ca="1" si="1180"/>
        <v>0</v>
      </c>
      <c r="GI55" s="10">
        <f t="shared" ca="1" si="1180"/>
        <v>0</v>
      </c>
      <c r="GJ55" s="10">
        <f t="shared" ca="1" si="1180"/>
        <v>0</v>
      </c>
      <c r="GK55" s="10">
        <f t="shared" ca="1" si="1180"/>
        <v>0</v>
      </c>
      <c r="GL55" s="10">
        <f t="shared" ca="1" si="1180"/>
        <v>0</v>
      </c>
      <c r="GM55" s="10">
        <f t="shared" ca="1" si="1180"/>
        <v>0</v>
      </c>
      <c r="GN55" s="10">
        <f t="shared" ca="1" si="1180"/>
        <v>0</v>
      </c>
      <c r="GO55" s="10">
        <f t="shared" ca="1" si="1180"/>
        <v>0</v>
      </c>
      <c r="GP55" s="10">
        <f t="shared" ca="1" si="1180"/>
        <v>0</v>
      </c>
      <c r="GQ55" s="10">
        <f t="shared" ref="GQ55:GZ55" ca="1" si="1181">GQ42+GQ43-GQ34</f>
        <v>0</v>
      </c>
      <c r="GR55" s="10">
        <f t="shared" ca="1" si="1181"/>
        <v>0</v>
      </c>
      <c r="GS55" s="10">
        <f t="shared" ca="1" si="1181"/>
        <v>0</v>
      </c>
      <c r="GT55" s="10">
        <f t="shared" ca="1" si="1181"/>
        <v>0</v>
      </c>
      <c r="GU55" s="10">
        <f t="shared" ca="1" si="1181"/>
        <v>0</v>
      </c>
      <c r="GV55" s="10">
        <f t="shared" ca="1" si="1181"/>
        <v>0</v>
      </c>
      <c r="GW55" s="10">
        <f t="shared" ca="1" si="1181"/>
        <v>0</v>
      </c>
      <c r="GX55" s="10">
        <f t="shared" ca="1" si="1181"/>
        <v>0</v>
      </c>
      <c r="GY55" s="10">
        <f t="shared" ca="1" si="1181"/>
        <v>0</v>
      </c>
      <c r="GZ55" s="10">
        <f t="shared" ca="1" si="1181"/>
        <v>0</v>
      </c>
    </row>
    <row r="56" spans="1:208" x14ac:dyDescent="0.2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208" x14ac:dyDescent="0.2">
      <c r="A57" s="20" t="s">
        <v>464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208" x14ac:dyDescent="0.2">
      <c r="A58" s="5" t="s">
        <v>20</v>
      </c>
      <c r="B58" s="15">
        <v>10000</v>
      </c>
      <c r="C58" s="10">
        <f t="array" ref="C58">SUM(IF($S$1:$GZ$1=C$1,$S58:$GZ58,0))</f>
        <v>30000</v>
      </c>
      <c r="D58" s="10">
        <f t="array" ref="D58">SUM(IF($S$1:$GZ$1=D$1,$S58:$GZ58,0))</f>
        <v>90000</v>
      </c>
      <c r="E58" s="10">
        <f t="array" ref="E58">SUM(IF($S$1:$GZ$1=E$1,$S58:$GZ58,0))</f>
        <v>570000</v>
      </c>
      <c r="F58" s="10">
        <f t="array" ref="F58">SUM(IF($S$1:$GZ$1=F$1,$S58:$GZ58,0))</f>
        <v>1400000</v>
      </c>
      <c r="G58" s="10">
        <f t="array" ref="G58">SUM(IF($S$1:$GZ$1=G$1,$S58:$GZ58,0))</f>
        <v>1780000</v>
      </c>
      <c r="H58" s="10">
        <f t="array" ref="H58">SUM(IF($S$1:$GZ$1=H$1,$S58:$GZ58,0))</f>
        <v>510000</v>
      </c>
      <c r="I58" s="10">
        <f t="array" ref="I58">SUM(IF($S$1:$GZ$1=I$1,$S58:$GZ58,0))</f>
        <v>10000</v>
      </c>
      <c r="J58" s="10">
        <f t="array" ref="J58">SUM(IF($S$1:$GZ$1=J$1,$S58:$GZ58,0))</f>
        <v>0</v>
      </c>
      <c r="K58" s="10">
        <f t="array" ref="K58">SUM(IF($S$1:$GZ$1=K$1,$S58:$GZ58,0))</f>
        <v>0</v>
      </c>
      <c r="L58" s="10">
        <f t="array" ref="L58">SUM(IF($S$1:$GZ$1=L$1,$S58:$GZ58,0))</f>
        <v>0</v>
      </c>
      <c r="M58" s="10">
        <f t="array" ref="M58">SUM(IF($S$1:$GZ$1=M$1,$S58:$GZ58,0))</f>
        <v>0</v>
      </c>
      <c r="N58" s="10">
        <f t="array" ref="N58">SUM(IF($S$1:$GZ$1=N$1,$S58:$GZ58,0))</f>
        <v>0</v>
      </c>
      <c r="O58" s="10">
        <f t="array" ref="O58">SUM(IF($S$1:$GZ$1=O$1,$S58:$GZ58,0))</f>
        <v>0</v>
      </c>
      <c r="P58" s="10">
        <f t="array" ref="P58">SUM(IF($S$1:$GZ$1=P$1,$S58:$GZ58,0))</f>
        <v>0</v>
      </c>
      <c r="Q58" s="10">
        <f t="array" ref="Q58">SUM(IF($S$1:$GZ$1=Q$1,$S58:$GZ58,0))</f>
        <v>0</v>
      </c>
      <c r="R58" s="10">
        <f t="array" ref="R58">SUM(IF($S$1:$GZ$1=R$1,$S58:$GZ58,0))</f>
        <v>0</v>
      </c>
      <c r="S58" s="10">
        <f t="shared" ref="S58:BZ58" si="1182">$B58*S74</f>
        <v>0</v>
      </c>
      <c r="T58" s="10">
        <f t="shared" si="1182"/>
        <v>0</v>
      </c>
      <c r="U58" s="10">
        <f t="shared" si="1182"/>
        <v>0</v>
      </c>
      <c r="V58" s="10">
        <f t="shared" si="1182"/>
        <v>0</v>
      </c>
      <c r="W58" s="10">
        <f t="shared" si="1182"/>
        <v>0</v>
      </c>
      <c r="X58" s="10">
        <f t="shared" si="1182"/>
        <v>0</v>
      </c>
      <c r="Y58" s="10">
        <f t="shared" si="1182"/>
        <v>30000</v>
      </c>
      <c r="Z58" s="10">
        <f t="shared" si="1182"/>
        <v>0</v>
      </c>
      <c r="AA58" s="10">
        <f t="shared" si="1182"/>
        <v>0</v>
      </c>
      <c r="AB58" s="10">
        <f t="shared" si="1182"/>
        <v>0</v>
      </c>
      <c r="AC58" s="10">
        <f t="shared" si="1182"/>
        <v>0</v>
      </c>
      <c r="AD58" s="10">
        <f t="shared" si="1182"/>
        <v>0</v>
      </c>
      <c r="AE58" s="10">
        <f t="shared" si="1182"/>
        <v>0</v>
      </c>
      <c r="AF58" s="10">
        <f t="shared" si="1182"/>
        <v>10000</v>
      </c>
      <c r="AG58" s="10">
        <f t="shared" si="1182"/>
        <v>0</v>
      </c>
      <c r="AH58" s="10">
        <f t="shared" si="1182"/>
        <v>0</v>
      </c>
      <c r="AI58" s="10">
        <f t="shared" si="1182"/>
        <v>10000</v>
      </c>
      <c r="AJ58" s="10">
        <f t="shared" si="1182"/>
        <v>0</v>
      </c>
      <c r="AK58" s="10">
        <f t="shared" si="1182"/>
        <v>0</v>
      </c>
      <c r="AL58" s="10">
        <f t="shared" si="1182"/>
        <v>20000</v>
      </c>
      <c r="AM58" s="10">
        <f t="shared" si="1182"/>
        <v>0</v>
      </c>
      <c r="AN58" s="10">
        <f t="shared" si="1182"/>
        <v>10000</v>
      </c>
      <c r="AO58" s="10">
        <f t="shared" si="1182"/>
        <v>30000</v>
      </c>
      <c r="AP58" s="10">
        <f t="shared" si="1182"/>
        <v>10000</v>
      </c>
      <c r="AQ58" s="10">
        <f t="shared" si="1182"/>
        <v>20000</v>
      </c>
      <c r="AR58" s="10">
        <f t="shared" si="1182"/>
        <v>30000</v>
      </c>
      <c r="AS58" s="10">
        <f t="shared" si="1182"/>
        <v>20000</v>
      </c>
      <c r="AT58" s="10">
        <f t="shared" si="1182"/>
        <v>30000</v>
      </c>
      <c r="AU58" s="10">
        <f t="shared" si="1182"/>
        <v>40000</v>
      </c>
      <c r="AV58" s="10">
        <f t="shared" si="1182"/>
        <v>30000</v>
      </c>
      <c r="AW58" s="10">
        <f t="shared" si="1182"/>
        <v>40000</v>
      </c>
      <c r="AX58" s="10">
        <f t="shared" si="1182"/>
        <v>40000</v>
      </c>
      <c r="AY58" s="10">
        <f t="shared" si="1182"/>
        <v>80000</v>
      </c>
      <c r="AZ58" s="10">
        <f t="shared" si="1182"/>
        <v>40000</v>
      </c>
      <c r="BA58" s="10">
        <f t="shared" si="1182"/>
        <v>70000</v>
      </c>
      <c r="BB58" s="10">
        <f t="shared" si="1182"/>
        <v>130000</v>
      </c>
      <c r="BC58" s="10">
        <f t="shared" si="1182"/>
        <v>70000</v>
      </c>
      <c r="BD58" s="10">
        <f t="shared" si="1182"/>
        <v>120000</v>
      </c>
      <c r="BE58" s="10">
        <f t="shared" si="1182"/>
        <v>170000</v>
      </c>
      <c r="BF58" s="10">
        <f t="shared" si="1182"/>
        <v>110000</v>
      </c>
      <c r="BG58" s="10">
        <f t="shared" si="1182"/>
        <v>120000</v>
      </c>
      <c r="BH58" s="10">
        <f t="shared" si="1182"/>
        <v>170000</v>
      </c>
      <c r="BI58" s="10">
        <f t="shared" si="1182"/>
        <v>110000</v>
      </c>
      <c r="BJ58" s="10">
        <f t="shared" si="1182"/>
        <v>120000</v>
      </c>
      <c r="BK58" s="10">
        <f t="shared" si="1182"/>
        <v>130000</v>
      </c>
      <c r="BL58" s="10">
        <f t="shared" si="1182"/>
        <v>110000</v>
      </c>
      <c r="BM58" s="10">
        <f t="shared" si="1182"/>
        <v>90000</v>
      </c>
      <c r="BN58" s="10">
        <f t="shared" si="1182"/>
        <v>80000</v>
      </c>
      <c r="BO58" s="10">
        <f t="shared" si="1182"/>
        <v>80000</v>
      </c>
      <c r="BP58" s="10">
        <f t="shared" si="1182"/>
        <v>130000</v>
      </c>
      <c r="BQ58" s="10">
        <f t="shared" si="1182"/>
        <v>130000</v>
      </c>
      <c r="BR58" s="10">
        <f t="shared" si="1182"/>
        <v>130000</v>
      </c>
      <c r="BS58" s="10">
        <f t="shared" si="1182"/>
        <v>220000</v>
      </c>
      <c r="BT58" s="10">
        <f t="shared" si="1182"/>
        <v>130000</v>
      </c>
      <c r="BU58" s="10">
        <f t="shared" si="1182"/>
        <v>130000</v>
      </c>
      <c r="BV58" s="10">
        <f t="shared" si="1182"/>
        <v>220000</v>
      </c>
      <c r="BW58" s="10">
        <f t="shared" si="1182"/>
        <v>130000</v>
      </c>
      <c r="BX58" s="10">
        <f t="shared" si="1182"/>
        <v>130000</v>
      </c>
      <c r="BY58" s="10">
        <f t="shared" si="1182"/>
        <v>220000</v>
      </c>
      <c r="BZ58" s="10">
        <f t="shared" si="1182"/>
        <v>130000</v>
      </c>
      <c r="CA58" s="10">
        <f t="shared" ref="CA58:CI58" si="1183">$B58*CA74</f>
        <v>130000</v>
      </c>
      <c r="CB58" s="10">
        <f t="shared" si="1183"/>
        <v>130000</v>
      </c>
      <c r="CC58" s="10">
        <f t="shared" si="1183"/>
        <v>40000</v>
      </c>
      <c r="CD58" s="10">
        <f t="shared" si="1183"/>
        <v>40000</v>
      </c>
      <c r="CE58" s="10">
        <f t="shared" si="1183"/>
        <v>30000</v>
      </c>
      <c r="CF58" s="10">
        <f t="shared" si="1183"/>
        <v>30000</v>
      </c>
      <c r="CG58" s="10">
        <f t="shared" si="1183"/>
        <v>30000</v>
      </c>
      <c r="CH58" s="10">
        <f t="shared" si="1183"/>
        <v>20000</v>
      </c>
      <c r="CI58" s="10">
        <f t="shared" si="1183"/>
        <v>20000</v>
      </c>
      <c r="CJ58" s="10">
        <f t="shared" ref="CJ58:EO58" si="1184">$B58*CJ74</f>
        <v>20000</v>
      </c>
      <c r="CK58" s="10">
        <f t="shared" si="1184"/>
        <v>10000</v>
      </c>
      <c r="CL58" s="10">
        <f t="shared" si="1184"/>
        <v>10000</v>
      </c>
      <c r="CM58" s="10">
        <f t="shared" si="1184"/>
        <v>10000</v>
      </c>
      <c r="CN58" s="10">
        <f t="shared" si="1184"/>
        <v>0</v>
      </c>
      <c r="CO58" s="10">
        <f t="shared" si="1184"/>
        <v>0</v>
      </c>
      <c r="CP58" s="10">
        <f t="shared" si="1184"/>
        <v>0</v>
      </c>
      <c r="CQ58" s="10">
        <f t="shared" si="1184"/>
        <v>0</v>
      </c>
      <c r="CR58" s="10">
        <f t="shared" si="1184"/>
        <v>0</v>
      </c>
      <c r="CS58" s="10">
        <f t="shared" si="1184"/>
        <v>0</v>
      </c>
      <c r="CT58" s="10">
        <f t="shared" si="1184"/>
        <v>0</v>
      </c>
      <c r="CU58" s="10">
        <f t="shared" si="1184"/>
        <v>0</v>
      </c>
      <c r="CV58" s="10">
        <f t="shared" si="1184"/>
        <v>0</v>
      </c>
      <c r="CW58" s="10">
        <f t="shared" si="1184"/>
        <v>0</v>
      </c>
      <c r="CX58" s="10">
        <f t="shared" si="1184"/>
        <v>0</v>
      </c>
      <c r="CY58" s="10">
        <f t="shared" si="1184"/>
        <v>0</v>
      </c>
      <c r="CZ58" s="10">
        <f t="shared" si="1184"/>
        <v>0</v>
      </c>
      <c r="DA58" s="10">
        <f t="shared" si="1184"/>
        <v>0</v>
      </c>
      <c r="DB58" s="10">
        <f t="shared" si="1184"/>
        <v>0</v>
      </c>
      <c r="DC58" s="10">
        <f t="shared" si="1184"/>
        <v>0</v>
      </c>
      <c r="DD58" s="10">
        <f t="shared" si="1184"/>
        <v>0</v>
      </c>
      <c r="DE58" s="10">
        <f t="shared" si="1184"/>
        <v>0</v>
      </c>
      <c r="DF58" s="10">
        <f t="shared" si="1184"/>
        <v>0</v>
      </c>
      <c r="DG58" s="10">
        <f t="shared" si="1184"/>
        <v>0</v>
      </c>
      <c r="DH58" s="10">
        <f t="shared" si="1184"/>
        <v>0</v>
      </c>
      <c r="DI58" s="10">
        <f t="shared" si="1184"/>
        <v>0</v>
      </c>
      <c r="DJ58" s="10">
        <f t="shared" si="1184"/>
        <v>0</v>
      </c>
      <c r="DK58" s="10">
        <f t="shared" si="1184"/>
        <v>0</v>
      </c>
      <c r="DL58" s="10">
        <f t="shared" si="1184"/>
        <v>0</v>
      </c>
      <c r="DM58" s="10">
        <f t="shared" si="1184"/>
        <v>0</v>
      </c>
      <c r="DN58" s="10">
        <f t="shared" si="1184"/>
        <v>0</v>
      </c>
      <c r="DO58" s="10">
        <f t="shared" si="1184"/>
        <v>0</v>
      </c>
      <c r="DP58" s="10">
        <f t="shared" si="1184"/>
        <v>0</v>
      </c>
      <c r="DQ58" s="10">
        <f t="shared" si="1184"/>
        <v>0</v>
      </c>
      <c r="DR58" s="10">
        <f t="shared" si="1184"/>
        <v>0</v>
      </c>
      <c r="DS58" s="10">
        <f t="shared" si="1184"/>
        <v>0</v>
      </c>
      <c r="DT58" s="10">
        <f t="shared" si="1184"/>
        <v>0</v>
      </c>
      <c r="DU58" s="10">
        <f t="shared" si="1184"/>
        <v>0</v>
      </c>
      <c r="DV58" s="10">
        <f t="shared" si="1184"/>
        <v>0</v>
      </c>
      <c r="DW58" s="10">
        <f t="shared" si="1184"/>
        <v>0</v>
      </c>
      <c r="DX58" s="10">
        <f t="shared" si="1184"/>
        <v>0</v>
      </c>
      <c r="DY58" s="10">
        <f t="shared" si="1184"/>
        <v>0</v>
      </c>
      <c r="DZ58" s="10">
        <f t="shared" si="1184"/>
        <v>0</v>
      </c>
      <c r="EA58" s="10">
        <f t="shared" si="1184"/>
        <v>0</v>
      </c>
      <c r="EB58" s="10">
        <f t="shared" si="1184"/>
        <v>0</v>
      </c>
      <c r="EC58" s="10">
        <f t="shared" si="1184"/>
        <v>0</v>
      </c>
      <c r="ED58" s="10">
        <f t="shared" si="1184"/>
        <v>0</v>
      </c>
      <c r="EE58" s="10">
        <f t="shared" si="1184"/>
        <v>0</v>
      </c>
      <c r="EF58" s="10">
        <f t="shared" si="1184"/>
        <v>0</v>
      </c>
      <c r="EG58" s="10">
        <f t="shared" si="1184"/>
        <v>0</v>
      </c>
      <c r="EH58" s="10">
        <f t="shared" si="1184"/>
        <v>0</v>
      </c>
      <c r="EI58" s="10">
        <f t="shared" si="1184"/>
        <v>0</v>
      </c>
      <c r="EJ58" s="10">
        <f t="shared" si="1184"/>
        <v>0</v>
      </c>
      <c r="EK58" s="10">
        <f t="shared" si="1184"/>
        <v>0</v>
      </c>
      <c r="EL58" s="10">
        <f t="shared" si="1184"/>
        <v>0</v>
      </c>
      <c r="EM58" s="10">
        <f t="shared" si="1184"/>
        <v>0</v>
      </c>
      <c r="EN58" s="10">
        <f t="shared" si="1184"/>
        <v>0</v>
      </c>
      <c r="EO58" s="10">
        <f t="shared" si="1184"/>
        <v>0</v>
      </c>
      <c r="EP58" s="10">
        <f t="shared" ref="EP58:GP58" si="1185">$B58*EP74</f>
        <v>0</v>
      </c>
      <c r="EQ58" s="10">
        <f t="shared" si="1185"/>
        <v>0</v>
      </c>
      <c r="ER58" s="10">
        <f t="shared" si="1185"/>
        <v>0</v>
      </c>
      <c r="ES58" s="10">
        <f t="shared" si="1185"/>
        <v>0</v>
      </c>
      <c r="ET58" s="10">
        <f t="shared" si="1185"/>
        <v>0</v>
      </c>
      <c r="EU58" s="10">
        <f t="shared" si="1185"/>
        <v>0</v>
      </c>
      <c r="EV58" s="10">
        <f t="shared" si="1185"/>
        <v>0</v>
      </c>
      <c r="EW58" s="10">
        <f t="shared" si="1185"/>
        <v>0</v>
      </c>
      <c r="EX58" s="10">
        <f t="shared" si="1185"/>
        <v>0</v>
      </c>
      <c r="EY58" s="10">
        <f t="shared" si="1185"/>
        <v>0</v>
      </c>
      <c r="EZ58" s="10">
        <f t="shared" si="1185"/>
        <v>0</v>
      </c>
      <c r="FA58" s="10">
        <f t="shared" si="1185"/>
        <v>0</v>
      </c>
      <c r="FB58" s="10">
        <f t="shared" si="1185"/>
        <v>0</v>
      </c>
      <c r="FC58" s="10">
        <f t="shared" si="1185"/>
        <v>0</v>
      </c>
      <c r="FD58" s="10">
        <f t="shared" si="1185"/>
        <v>0</v>
      </c>
      <c r="FE58" s="10">
        <f t="shared" si="1185"/>
        <v>0</v>
      </c>
      <c r="FF58" s="10">
        <f t="shared" si="1185"/>
        <v>0</v>
      </c>
      <c r="FG58" s="10">
        <f t="shared" si="1185"/>
        <v>0</v>
      </c>
      <c r="FH58" s="10">
        <f t="shared" si="1185"/>
        <v>0</v>
      </c>
      <c r="FI58" s="10">
        <f t="shared" si="1185"/>
        <v>0</v>
      </c>
      <c r="FJ58" s="10">
        <f t="shared" si="1185"/>
        <v>0</v>
      </c>
      <c r="FK58" s="10">
        <f t="shared" si="1185"/>
        <v>0</v>
      </c>
      <c r="FL58" s="10">
        <f t="shared" si="1185"/>
        <v>0</v>
      </c>
      <c r="FM58" s="10">
        <f t="shared" si="1185"/>
        <v>0</v>
      </c>
      <c r="FN58" s="10">
        <f t="shared" si="1185"/>
        <v>0</v>
      </c>
      <c r="FO58" s="10">
        <f t="shared" si="1185"/>
        <v>0</v>
      </c>
      <c r="FP58" s="10">
        <f t="shared" si="1185"/>
        <v>0</v>
      </c>
      <c r="FQ58" s="10">
        <f t="shared" si="1185"/>
        <v>0</v>
      </c>
      <c r="FR58" s="10">
        <f t="shared" si="1185"/>
        <v>0</v>
      </c>
      <c r="FS58" s="10">
        <f t="shared" si="1185"/>
        <v>0</v>
      </c>
      <c r="FT58" s="10">
        <f t="shared" si="1185"/>
        <v>0</v>
      </c>
      <c r="FU58" s="10">
        <f t="shared" si="1185"/>
        <v>0</v>
      </c>
      <c r="FV58" s="10">
        <f t="shared" si="1185"/>
        <v>0</v>
      </c>
      <c r="FW58" s="10">
        <f t="shared" si="1185"/>
        <v>0</v>
      </c>
      <c r="FX58" s="10">
        <f t="shared" si="1185"/>
        <v>0</v>
      </c>
      <c r="FY58" s="10">
        <f t="shared" si="1185"/>
        <v>0</v>
      </c>
      <c r="FZ58" s="10">
        <f t="shared" si="1185"/>
        <v>0</v>
      </c>
      <c r="GA58" s="10">
        <f t="shared" si="1185"/>
        <v>0</v>
      </c>
      <c r="GB58" s="10">
        <f t="shared" si="1185"/>
        <v>0</v>
      </c>
      <c r="GC58" s="10">
        <f t="shared" si="1185"/>
        <v>0</v>
      </c>
      <c r="GD58" s="10">
        <f t="shared" si="1185"/>
        <v>0</v>
      </c>
      <c r="GE58" s="10">
        <f t="shared" si="1185"/>
        <v>0</v>
      </c>
      <c r="GF58" s="10">
        <f t="shared" si="1185"/>
        <v>0</v>
      </c>
      <c r="GG58" s="10">
        <f t="shared" si="1185"/>
        <v>0</v>
      </c>
      <c r="GH58" s="10">
        <f t="shared" si="1185"/>
        <v>0</v>
      </c>
      <c r="GI58" s="10">
        <f t="shared" si="1185"/>
        <v>0</v>
      </c>
      <c r="GJ58" s="10">
        <f t="shared" si="1185"/>
        <v>0</v>
      </c>
      <c r="GK58" s="10">
        <f t="shared" si="1185"/>
        <v>0</v>
      </c>
      <c r="GL58" s="10">
        <f t="shared" si="1185"/>
        <v>0</v>
      </c>
      <c r="GM58" s="10">
        <f t="shared" si="1185"/>
        <v>0</v>
      </c>
      <c r="GN58" s="10">
        <f t="shared" si="1185"/>
        <v>0</v>
      </c>
      <c r="GO58" s="10">
        <f t="shared" si="1185"/>
        <v>0</v>
      </c>
      <c r="GP58" s="10">
        <f t="shared" si="1185"/>
        <v>0</v>
      </c>
      <c r="GQ58" s="10">
        <f t="shared" ref="GQ58:GZ58" si="1186">$B58*GQ74</f>
        <v>0</v>
      </c>
      <c r="GR58" s="10">
        <f t="shared" si="1186"/>
        <v>0</v>
      </c>
      <c r="GS58" s="10">
        <f t="shared" si="1186"/>
        <v>0</v>
      </c>
      <c r="GT58" s="10">
        <f t="shared" si="1186"/>
        <v>0</v>
      </c>
      <c r="GU58" s="10">
        <f t="shared" si="1186"/>
        <v>0</v>
      </c>
      <c r="GV58" s="10">
        <f t="shared" si="1186"/>
        <v>0</v>
      </c>
      <c r="GW58" s="10">
        <f t="shared" si="1186"/>
        <v>0</v>
      </c>
      <c r="GX58" s="10">
        <f t="shared" si="1186"/>
        <v>0</v>
      </c>
      <c r="GY58" s="10">
        <f t="shared" si="1186"/>
        <v>0</v>
      </c>
      <c r="GZ58" s="10">
        <f t="shared" si="1186"/>
        <v>0</v>
      </c>
    </row>
    <row r="59" spans="1:208" x14ac:dyDescent="0.2">
      <c r="A59" s="5" t="s">
        <v>39</v>
      </c>
      <c r="B59" s="12">
        <v>0.25</v>
      </c>
      <c r="C59" s="10">
        <f t="array" ref="C59">SUM(IF($S$1:$GZ$1=C$1,$S59:$GZ59,0))</f>
        <v>7500</v>
      </c>
      <c r="D59" s="10">
        <f t="array" ref="D59">SUM(IF($S$1:$GZ$1=D$1,$S59:$GZ59,0))</f>
        <v>22500</v>
      </c>
      <c r="E59" s="10">
        <f t="array" ref="E59">SUM(IF($S$1:$GZ$1=E$1,$S59:$GZ59,0))</f>
        <v>142500</v>
      </c>
      <c r="F59" s="10">
        <f t="array" ref="F59">SUM(IF($S$1:$GZ$1=F$1,$S59:$GZ59,0))</f>
        <v>350000</v>
      </c>
      <c r="G59" s="10">
        <f t="array" ref="G59">SUM(IF($S$1:$GZ$1=G$1,$S59:$GZ59,0))</f>
        <v>445000</v>
      </c>
      <c r="H59" s="10">
        <f t="array" ref="H59">SUM(IF($S$1:$GZ$1=H$1,$S59:$GZ59,0))</f>
        <v>127500</v>
      </c>
      <c r="I59" s="10">
        <f t="array" ref="I59">SUM(IF($S$1:$GZ$1=I$1,$S59:$GZ59,0))</f>
        <v>2500</v>
      </c>
      <c r="J59" s="10">
        <f t="array" ref="J59">SUM(IF($S$1:$GZ$1=J$1,$S59:$GZ59,0))</f>
        <v>0</v>
      </c>
      <c r="K59" s="10">
        <f t="array" ref="K59">SUM(IF($S$1:$GZ$1=K$1,$S59:$GZ59,0))</f>
        <v>0</v>
      </c>
      <c r="L59" s="10">
        <f t="array" ref="L59">SUM(IF($S$1:$GZ$1=L$1,$S59:$GZ59,0))</f>
        <v>0</v>
      </c>
      <c r="M59" s="10">
        <f t="array" ref="M59">SUM(IF($S$1:$GZ$1=M$1,$S59:$GZ59,0))</f>
        <v>0</v>
      </c>
      <c r="N59" s="10">
        <f t="array" ref="N59">SUM(IF($S$1:$GZ$1=N$1,$S59:$GZ59,0))</f>
        <v>0</v>
      </c>
      <c r="O59" s="10">
        <f t="array" ref="O59">SUM(IF($S$1:$GZ$1=O$1,$S59:$GZ59,0))</f>
        <v>0</v>
      </c>
      <c r="P59" s="10">
        <f t="array" ref="P59">SUM(IF($S$1:$GZ$1=P$1,$S59:$GZ59,0))</f>
        <v>0</v>
      </c>
      <c r="Q59" s="10">
        <f t="array" ref="Q59">SUM(IF($S$1:$GZ$1=Q$1,$S59:$GZ59,0))</f>
        <v>0</v>
      </c>
      <c r="R59" s="10">
        <f t="array" ref="R59">SUM(IF($S$1:$GZ$1=R$1,$S59:$GZ59,0))</f>
        <v>0</v>
      </c>
      <c r="S59" s="10">
        <f>S58*$B59</f>
        <v>0</v>
      </c>
      <c r="T59" s="10">
        <f t="shared" ref="T59:BZ59" si="1187">T58*$B59</f>
        <v>0</v>
      </c>
      <c r="U59" s="10">
        <f t="shared" si="1187"/>
        <v>0</v>
      </c>
      <c r="V59" s="10">
        <f t="shared" si="1187"/>
        <v>0</v>
      </c>
      <c r="W59" s="10">
        <f t="shared" si="1187"/>
        <v>0</v>
      </c>
      <c r="X59" s="10">
        <f t="shared" si="1187"/>
        <v>0</v>
      </c>
      <c r="Y59" s="10">
        <f t="shared" si="1187"/>
        <v>7500</v>
      </c>
      <c r="Z59" s="10">
        <f t="shared" si="1187"/>
        <v>0</v>
      </c>
      <c r="AA59" s="10">
        <f t="shared" si="1187"/>
        <v>0</v>
      </c>
      <c r="AB59" s="10">
        <f t="shared" si="1187"/>
        <v>0</v>
      </c>
      <c r="AC59" s="10">
        <f t="shared" si="1187"/>
        <v>0</v>
      </c>
      <c r="AD59" s="10">
        <f t="shared" si="1187"/>
        <v>0</v>
      </c>
      <c r="AE59" s="10">
        <f t="shared" si="1187"/>
        <v>0</v>
      </c>
      <c r="AF59" s="10">
        <f t="shared" si="1187"/>
        <v>2500</v>
      </c>
      <c r="AG59" s="10">
        <f t="shared" si="1187"/>
        <v>0</v>
      </c>
      <c r="AH59" s="10">
        <f t="shared" si="1187"/>
        <v>0</v>
      </c>
      <c r="AI59" s="10">
        <f t="shared" si="1187"/>
        <v>2500</v>
      </c>
      <c r="AJ59" s="10">
        <f t="shared" si="1187"/>
        <v>0</v>
      </c>
      <c r="AK59" s="10">
        <f t="shared" si="1187"/>
        <v>0</v>
      </c>
      <c r="AL59" s="10">
        <f t="shared" si="1187"/>
        <v>5000</v>
      </c>
      <c r="AM59" s="10">
        <f t="shared" si="1187"/>
        <v>0</v>
      </c>
      <c r="AN59" s="10">
        <f t="shared" si="1187"/>
        <v>2500</v>
      </c>
      <c r="AO59" s="10">
        <f t="shared" si="1187"/>
        <v>7500</v>
      </c>
      <c r="AP59" s="10">
        <f t="shared" si="1187"/>
        <v>2500</v>
      </c>
      <c r="AQ59" s="10">
        <f t="shared" si="1187"/>
        <v>5000</v>
      </c>
      <c r="AR59" s="10">
        <f t="shared" si="1187"/>
        <v>7500</v>
      </c>
      <c r="AS59" s="10">
        <f t="shared" si="1187"/>
        <v>5000</v>
      </c>
      <c r="AT59" s="10">
        <f t="shared" si="1187"/>
        <v>7500</v>
      </c>
      <c r="AU59" s="10">
        <f t="shared" si="1187"/>
        <v>10000</v>
      </c>
      <c r="AV59" s="10">
        <f t="shared" si="1187"/>
        <v>7500</v>
      </c>
      <c r="AW59" s="10">
        <f t="shared" si="1187"/>
        <v>10000</v>
      </c>
      <c r="AX59" s="10">
        <f t="shared" si="1187"/>
        <v>10000</v>
      </c>
      <c r="AY59" s="10">
        <f t="shared" si="1187"/>
        <v>20000</v>
      </c>
      <c r="AZ59" s="10">
        <f t="shared" si="1187"/>
        <v>10000</v>
      </c>
      <c r="BA59" s="10">
        <f t="shared" si="1187"/>
        <v>17500</v>
      </c>
      <c r="BB59" s="10">
        <f t="shared" si="1187"/>
        <v>32500</v>
      </c>
      <c r="BC59" s="10">
        <f t="shared" si="1187"/>
        <v>17500</v>
      </c>
      <c r="BD59" s="10">
        <f t="shared" si="1187"/>
        <v>30000</v>
      </c>
      <c r="BE59" s="10">
        <f t="shared" si="1187"/>
        <v>42500</v>
      </c>
      <c r="BF59" s="10">
        <f t="shared" si="1187"/>
        <v>27500</v>
      </c>
      <c r="BG59" s="10">
        <f t="shared" si="1187"/>
        <v>30000</v>
      </c>
      <c r="BH59" s="10">
        <f t="shared" si="1187"/>
        <v>42500</v>
      </c>
      <c r="BI59" s="10">
        <f t="shared" si="1187"/>
        <v>27500</v>
      </c>
      <c r="BJ59" s="10">
        <f t="shared" si="1187"/>
        <v>30000</v>
      </c>
      <c r="BK59" s="10">
        <f t="shared" si="1187"/>
        <v>32500</v>
      </c>
      <c r="BL59" s="10">
        <f t="shared" si="1187"/>
        <v>27500</v>
      </c>
      <c r="BM59" s="10">
        <f t="shared" si="1187"/>
        <v>22500</v>
      </c>
      <c r="BN59" s="10">
        <f t="shared" si="1187"/>
        <v>20000</v>
      </c>
      <c r="BO59" s="10">
        <f t="shared" si="1187"/>
        <v>20000</v>
      </c>
      <c r="BP59" s="10">
        <f t="shared" si="1187"/>
        <v>32500</v>
      </c>
      <c r="BQ59" s="10">
        <f t="shared" si="1187"/>
        <v>32500</v>
      </c>
      <c r="BR59" s="10">
        <f t="shared" si="1187"/>
        <v>32500</v>
      </c>
      <c r="BS59" s="10">
        <f t="shared" si="1187"/>
        <v>55000</v>
      </c>
      <c r="BT59" s="10">
        <f t="shared" si="1187"/>
        <v>32500</v>
      </c>
      <c r="BU59" s="10">
        <f t="shared" si="1187"/>
        <v>32500</v>
      </c>
      <c r="BV59" s="10">
        <f t="shared" si="1187"/>
        <v>55000</v>
      </c>
      <c r="BW59" s="10">
        <f t="shared" si="1187"/>
        <v>32500</v>
      </c>
      <c r="BX59" s="10">
        <f t="shared" si="1187"/>
        <v>32500</v>
      </c>
      <c r="BY59" s="10">
        <f t="shared" si="1187"/>
        <v>55000</v>
      </c>
      <c r="BZ59" s="10">
        <f t="shared" si="1187"/>
        <v>32500</v>
      </c>
      <c r="CA59" s="10">
        <f t="shared" ref="CA59:CI59" si="1188">CA58*$B59</f>
        <v>32500</v>
      </c>
      <c r="CB59" s="10">
        <f t="shared" si="1188"/>
        <v>32500</v>
      </c>
      <c r="CC59" s="10">
        <f t="shared" si="1188"/>
        <v>10000</v>
      </c>
      <c r="CD59" s="10">
        <f t="shared" si="1188"/>
        <v>10000</v>
      </c>
      <c r="CE59" s="10">
        <f t="shared" si="1188"/>
        <v>7500</v>
      </c>
      <c r="CF59" s="10">
        <f t="shared" si="1188"/>
        <v>7500</v>
      </c>
      <c r="CG59" s="10">
        <f t="shared" si="1188"/>
        <v>7500</v>
      </c>
      <c r="CH59" s="10">
        <f t="shared" si="1188"/>
        <v>5000</v>
      </c>
      <c r="CI59" s="10">
        <f t="shared" si="1188"/>
        <v>5000</v>
      </c>
      <c r="CJ59" s="10">
        <f t="shared" ref="CJ59:EO59" si="1189">CJ58*$B59</f>
        <v>5000</v>
      </c>
      <c r="CK59" s="10">
        <f t="shared" si="1189"/>
        <v>2500</v>
      </c>
      <c r="CL59" s="10">
        <f t="shared" si="1189"/>
        <v>2500</v>
      </c>
      <c r="CM59" s="10">
        <f t="shared" si="1189"/>
        <v>2500</v>
      </c>
      <c r="CN59" s="10">
        <f t="shared" si="1189"/>
        <v>0</v>
      </c>
      <c r="CO59" s="10">
        <f t="shared" si="1189"/>
        <v>0</v>
      </c>
      <c r="CP59" s="10">
        <f t="shared" si="1189"/>
        <v>0</v>
      </c>
      <c r="CQ59" s="10">
        <f t="shared" si="1189"/>
        <v>0</v>
      </c>
      <c r="CR59" s="10">
        <f t="shared" si="1189"/>
        <v>0</v>
      </c>
      <c r="CS59" s="10">
        <f t="shared" si="1189"/>
        <v>0</v>
      </c>
      <c r="CT59" s="10">
        <f t="shared" si="1189"/>
        <v>0</v>
      </c>
      <c r="CU59" s="10">
        <f t="shared" si="1189"/>
        <v>0</v>
      </c>
      <c r="CV59" s="10">
        <f t="shared" si="1189"/>
        <v>0</v>
      </c>
      <c r="CW59" s="10">
        <f t="shared" si="1189"/>
        <v>0</v>
      </c>
      <c r="CX59" s="10">
        <f t="shared" si="1189"/>
        <v>0</v>
      </c>
      <c r="CY59" s="10">
        <f t="shared" si="1189"/>
        <v>0</v>
      </c>
      <c r="CZ59" s="10">
        <f t="shared" si="1189"/>
        <v>0</v>
      </c>
      <c r="DA59" s="10">
        <f t="shared" si="1189"/>
        <v>0</v>
      </c>
      <c r="DB59" s="10">
        <f t="shared" si="1189"/>
        <v>0</v>
      </c>
      <c r="DC59" s="10">
        <f t="shared" si="1189"/>
        <v>0</v>
      </c>
      <c r="DD59" s="10">
        <f t="shared" si="1189"/>
        <v>0</v>
      </c>
      <c r="DE59" s="10">
        <f t="shared" si="1189"/>
        <v>0</v>
      </c>
      <c r="DF59" s="10">
        <f t="shared" si="1189"/>
        <v>0</v>
      </c>
      <c r="DG59" s="10">
        <f t="shared" si="1189"/>
        <v>0</v>
      </c>
      <c r="DH59" s="10">
        <f t="shared" si="1189"/>
        <v>0</v>
      </c>
      <c r="DI59" s="10">
        <f t="shared" si="1189"/>
        <v>0</v>
      </c>
      <c r="DJ59" s="10">
        <f t="shared" si="1189"/>
        <v>0</v>
      </c>
      <c r="DK59" s="10">
        <f t="shared" si="1189"/>
        <v>0</v>
      </c>
      <c r="DL59" s="10">
        <f t="shared" si="1189"/>
        <v>0</v>
      </c>
      <c r="DM59" s="10">
        <f t="shared" si="1189"/>
        <v>0</v>
      </c>
      <c r="DN59" s="10">
        <f t="shared" si="1189"/>
        <v>0</v>
      </c>
      <c r="DO59" s="10">
        <f t="shared" si="1189"/>
        <v>0</v>
      </c>
      <c r="DP59" s="10">
        <f t="shared" si="1189"/>
        <v>0</v>
      </c>
      <c r="DQ59" s="10">
        <f t="shared" si="1189"/>
        <v>0</v>
      </c>
      <c r="DR59" s="10">
        <f t="shared" si="1189"/>
        <v>0</v>
      </c>
      <c r="DS59" s="10">
        <f t="shared" si="1189"/>
        <v>0</v>
      </c>
      <c r="DT59" s="10">
        <f t="shared" si="1189"/>
        <v>0</v>
      </c>
      <c r="DU59" s="10">
        <f t="shared" si="1189"/>
        <v>0</v>
      </c>
      <c r="DV59" s="10">
        <f t="shared" si="1189"/>
        <v>0</v>
      </c>
      <c r="DW59" s="10">
        <f t="shared" si="1189"/>
        <v>0</v>
      </c>
      <c r="DX59" s="10">
        <f t="shared" si="1189"/>
        <v>0</v>
      </c>
      <c r="DY59" s="10">
        <f t="shared" si="1189"/>
        <v>0</v>
      </c>
      <c r="DZ59" s="10">
        <f t="shared" si="1189"/>
        <v>0</v>
      </c>
      <c r="EA59" s="10">
        <f t="shared" si="1189"/>
        <v>0</v>
      </c>
      <c r="EB59" s="10">
        <f t="shared" si="1189"/>
        <v>0</v>
      </c>
      <c r="EC59" s="10">
        <f t="shared" si="1189"/>
        <v>0</v>
      </c>
      <c r="ED59" s="10">
        <f t="shared" si="1189"/>
        <v>0</v>
      </c>
      <c r="EE59" s="10">
        <f t="shared" si="1189"/>
        <v>0</v>
      </c>
      <c r="EF59" s="10">
        <f t="shared" si="1189"/>
        <v>0</v>
      </c>
      <c r="EG59" s="10">
        <f t="shared" si="1189"/>
        <v>0</v>
      </c>
      <c r="EH59" s="10">
        <f t="shared" si="1189"/>
        <v>0</v>
      </c>
      <c r="EI59" s="10">
        <f t="shared" si="1189"/>
        <v>0</v>
      </c>
      <c r="EJ59" s="10">
        <f t="shared" si="1189"/>
        <v>0</v>
      </c>
      <c r="EK59" s="10">
        <f t="shared" si="1189"/>
        <v>0</v>
      </c>
      <c r="EL59" s="10">
        <f t="shared" si="1189"/>
        <v>0</v>
      </c>
      <c r="EM59" s="10">
        <f t="shared" si="1189"/>
        <v>0</v>
      </c>
      <c r="EN59" s="10">
        <f t="shared" si="1189"/>
        <v>0</v>
      </c>
      <c r="EO59" s="10">
        <f t="shared" si="1189"/>
        <v>0</v>
      </c>
      <c r="EP59" s="10">
        <f t="shared" ref="EP59:GP59" si="1190">EP58*$B59</f>
        <v>0</v>
      </c>
      <c r="EQ59" s="10">
        <f t="shared" si="1190"/>
        <v>0</v>
      </c>
      <c r="ER59" s="10">
        <f t="shared" si="1190"/>
        <v>0</v>
      </c>
      <c r="ES59" s="10">
        <f t="shared" si="1190"/>
        <v>0</v>
      </c>
      <c r="ET59" s="10">
        <f t="shared" si="1190"/>
        <v>0</v>
      </c>
      <c r="EU59" s="10">
        <f t="shared" si="1190"/>
        <v>0</v>
      </c>
      <c r="EV59" s="10">
        <f t="shared" si="1190"/>
        <v>0</v>
      </c>
      <c r="EW59" s="10">
        <f t="shared" si="1190"/>
        <v>0</v>
      </c>
      <c r="EX59" s="10">
        <f t="shared" si="1190"/>
        <v>0</v>
      </c>
      <c r="EY59" s="10">
        <f t="shared" si="1190"/>
        <v>0</v>
      </c>
      <c r="EZ59" s="10">
        <f t="shared" si="1190"/>
        <v>0</v>
      </c>
      <c r="FA59" s="10">
        <f t="shared" si="1190"/>
        <v>0</v>
      </c>
      <c r="FB59" s="10">
        <f t="shared" si="1190"/>
        <v>0</v>
      </c>
      <c r="FC59" s="10">
        <f t="shared" si="1190"/>
        <v>0</v>
      </c>
      <c r="FD59" s="10">
        <f t="shared" si="1190"/>
        <v>0</v>
      </c>
      <c r="FE59" s="10">
        <f t="shared" si="1190"/>
        <v>0</v>
      </c>
      <c r="FF59" s="10">
        <f t="shared" si="1190"/>
        <v>0</v>
      </c>
      <c r="FG59" s="10">
        <f t="shared" si="1190"/>
        <v>0</v>
      </c>
      <c r="FH59" s="10">
        <f t="shared" si="1190"/>
        <v>0</v>
      </c>
      <c r="FI59" s="10">
        <f t="shared" si="1190"/>
        <v>0</v>
      </c>
      <c r="FJ59" s="10">
        <f t="shared" si="1190"/>
        <v>0</v>
      </c>
      <c r="FK59" s="10">
        <f t="shared" si="1190"/>
        <v>0</v>
      </c>
      <c r="FL59" s="10">
        <f t="shared" si="1190"/>
        <v>0</v>
      </c>
      <c r="FM59" s="10">
        <f t="shared" si="1190"/>
        <v>0</v>
      </c>
      <c r="FN59" s="10">
        <f t="shared" si="1190"/>
        <v>0</v>
      </c>
      <c r="FO59" s="10">
        <f t="shared" si="1190"/>
        <v>0</v>
      </c>
      <c r="FP59" s="10">
        <f t="shared" si="1190"/>
        <v>0</v>
      </c>
      <c r="FQ59" s="10">
        <f t="shared" si="1190"/>
        <v>0</v>
      </c>
      <c r="FR59" s="10">
        <f t="shared" si="1190"/>
        <v>0</v>
      </c>
      <c r="FS59" s="10">
        <f t="shared" si="1190"/>
        <v>0</v>
      </c>
      <c r="FT59" s="10">
        <f t="shared" si="1190"/>
        <v>0</v>
      </c>
      <c r="FU59" s="10">
        <f t="shared" si="1190"/>
        <v>0</v>
      </c>
      <c r="FV59" s="10">
        <f t="shared" si="1190"/>
        <v>0</v>
      </c>
      <c r="FW59" s="10">
        <f t="shared" si="1190"/>
        <v>0</v>
      </c>
      <c r="FX59" s="10">
        <f t="shared" si="1190"/>
        <v>0</v>
      </c>
      <c r="FY59" s="10">
        <f t="shared" si="1190"/>
        <v>0</v>
      </c>
      <c r="FZ59" s="10">
        <f t="shared" si="1190"/>
        <v>0</v>
      </c>
      <c r="GA59" s="10">
        <f t="shared" si="1190"/>
        <v>0</v>
      </c>
      <c r="GB59" s="10">
        <f t="shared" si="1190"/>
        <v>0</v>
      </c>
      <c r="GC59" s="10">
        <f t="shared" si="1190"/>
        <v>0</v>
      </c>
      <c r="GD59" s="10">
        <f t="shared" si="1190"/>
        <v>0</v>
      </c>
      <c r="GE59" s="10">
        <f t="shared" si="1190"/>
        <v>0</v>
      </c>
      <c r="GF59" s="10">
        <f t="shared" si="1190"/>
        <v>0</v>
      </c>
      <c r="GG59" s="10">
        <f t="shared" si="1190"/>
        <v>0</v>
      </c>
      <c r="GH59" s="10">
        <f t="shared" si="1190"/>
        <v>0</v>
      </c>
      <c r="GI59" s="10">
        <f t="shared" si="1190"/>
        <v>0</v>
      </c>
      <c r="GJ59" s="10">
        <f t="shared" si="1190"/>
        <v>0</v>
      </c>
      <c r="GK59" s="10">
        <f t="shared" si="1190"/>
        <v>0</v>
      </c>
      <c r="GL59" s="10">
        <f t="shared" si="1190"/>
        <v>0</v>
      </c>
      <c r="GM59" s="10">
        <f t="shared" si="1190"/>
        <v>0</v>
      </c>
      <c r="GN59" s="10">
        <f t="shared" si="1190"/>
        <v>0</v>
      </c>
      <c r="GO59" s="10">
        <f t="shared" si="1190"/>
        <v>0</v>
      </c>
      <c r="GP59" s="10">
        <f t="shared" si="1190"/>
        <v>0</v>
      </c>
      <c r="GQ59" s="10">
        <f t="shared" ref="GQ59:GZ59" si="1191">GQ58*$B59</f>
        <v>0</v>
      </c>
      <c r="GR59" s="10">
        <f t="shared" si="1191"/>
        <v>0</v>
      </c>
      <c r="GS59" s="10">
        <f t="shared" si="1191"/>
        <v>0</v>
      </c>
      <c r="GT59" s="10">
        <f t="shared" si="1191"/>
        <v>0</v>
      </c>
      <c r="GU59" s="10">
        <f t="shared" si="1191"/>
        <v>0</v>
      </c>
      <c r="GV59" s="10">
        <f t="shared" si="1191"/>
        <v>0</v>
      </c>
      <c r="GW59" s="10">
        <f t="shared" si="1191"/>
        <v>0</v>
      </c>
      <c r="GX59" s="10">
        <f t="shared" si="1191"/>
        <v>0</v>
      </c>
      <c r="GY59" s="10">
        <f t="shared" si="1191"/>
        <v>0</v>
      </c>
      <c r="GZ59" s="10">
        <f t="shared" si="1191"/>
        <v>0</v>
      </c>
    </row>
    <row r="60" spans="1:208" x14ac:dyDescent="0.2">
      <c r="A60" s="5" t="s">
        <v>194</v>
      </c>
      <c r="B60" s="15">
        <v>400</v>
      </c>
      <c r="C60" s="10">
        <f t="array" aca="1" ref="C60" ca="1">SUM(IF($S$1:$GZ$1=C$1,$S60:$GZ60,0))</f>
        <v>7200</v>
      </c>
      <c r="D60" s="10">
        <f t="array" aca="1" ref="D60" ca="1">SUM(IF($S$1:$GZ$1=D$1,$S60:$GZ60,0))</f>
        <v>30000</v>
      </c>
      <c r="E60" s="10">
        <f t="array" aca="1" ref="E60" ca="1">SUM(IF($S$1:$GZ$1=E$1,$S60:$GZ60,0))</f>
        <v>166400</v>
      </c>
      <c r="F60" s="10">
        <f t="array" aca="1" ref="F60" ca="1">SUM(IF($S$1:$GZ$1=F$1,$S60:$GZ60,0))</f>
        <v>706000</v>
      </c>
      <c r="G60" s="10">
        <f t="array" aca="1" ref="G60" ca="1">SUM(IF($S$1:$GZ$1=G$1,$S60:$GZ60,0))</f>
        <v>1438800</v>
      </c>
      <c r="H60" s="10">
        <f t="array" aca="1" ref="H60" ca="1">SUM(IF($S$1:$GZ$1=H$1,$S60:$GZ60,0))</f>
        <v>2032000</v>
      </c>
      <c r="I60" s="10">
        <f t="array" aca="1" ref="I60" ca="1">SUM(IF($S$1:$GZ$1=I$1,$S60:$GZ60,0))</f>
        <v>2061600</v>
      </c>
      <c r="J60" s="10">
        <f t="array" aca="1" ref="J60" ca="1">SUM(IF($S$1:$GZ$1=J$1,$S60:$GZ60,0))</f>
        <v>1853200</v>
      </c>
      <c r="K60" s="10">
        <f t="array" aca="1" ref="K60" ca="1">SUM(IF($S$1:$GZ$1=K$1,$S60:$GZ60,0))</f>
        <v>1232800</v>
      </c>
      <c r="L60" s="10">
        <f t="array" aca="1" ref="L60" ca="1">SUM(IF($S$1:$GZ$1=L$1,$S60:$GZ60,0))</f>
        <v>452400</v>
      </c>
      <c r="M60" s="10">
        <f t="array" aca="1" ref="M60" ca="1">SUM(IF($S$1:$GZ$1=M$1,$S60:$GZ60,0))</f>
        <v>28800</v>
      </c>
      <c r="N60" s="10">
        <f t="array" aca="1" ref="N60" ca="1">SUM(IF($S$1:$GZ$1=N$1,$S60:$GZ60,0))</f>
        <v>0</v>
      </c>
      <c r="O60" s="10">
        <f t="array" aca="1" ref="O60" ca="1">SUM(IF($S$1:$GZ$1=O$1,$S60:$GZ60,0))</f>
        <v>0</v>
      </c>
      <c r="P60" s="10">
        <f t="array" aca="1" ref="P60" ca="1">SUM(IF($S$1:$GZ$1=P$1,$S60:$GZ60,0))</f>
        <v>0</v>
      </c>
      <c r="Q60" s="10">
        <f t="array" aca="1" ref="Q60" ca="1">SUM(IF($S$1:$GZ$1=Q$1,$S60:$GZ60,0))</f>
        <v>0</v>
      </c>
      <c r="R60" s="10">
        <f t="array" aca="1" ref="R60" ca="1">SUM(IF($S$1:$GZ$1=R$1,$S60:$GZ60,0))</f>
        <v>0</v>
      </c>
      <c r="S60" s="10">
        <f ca="1">$B60*S77</f>
        <v>0</v>
      </c>
      <c r="T60" s="10">
        <f t="shared" ref="T60:BZ60" ca="1" si="1192">$B60*T77</f>
        <v>0</v>
      </c>
      <c r="U60" s="10">
        <f t="shared" ca="1" si="1192"/>
        <v>0</v>
      </c>
      <c r="V60" s="10">
        <f t="shared" ca="1" si="1192"/>
        <v>0</v>
      </c>
      <c r="W60" s="10">
        <f t="shared" ca="1" si="1192"/>
        <v>0</v>
      </c>
      <c r="X60" s="10">
        <f t="shared" ca="1" si="1192"/>
        <v>0</v>
      </c>
      <c r="Y60" s="10">
        <f t="shared" ca="1" si="1192"/>
        <v>1200</v>
      </c>
      <c r="Z60" s="10">
        <f t="shared" ca="1" si="1192"/>
        <v>1200</v>
      </c>
      <c r="AA60" s="10">
        <f t="shared" ca="1" si="1192"/>
        <v>1200</v>
      </c>
      <c r="AB60" s="10">
        <f t="shared" ca="1" si="1192"/>
        <v>1200</v>
      </c>
      <c r="AC60" s="10">
        <f t="shared" ca="1" si="1192"/>
        <v>1200</v>
      </c>
      <c r="AD60" s="10">
        <f t="shared" ca="1" si="1192"/>
        <v>1200</v>
      </c>
      <c r="AE60" s="10">
        <f t="shared" ca="1" si="1192"/>
        <v>1200</v>
      </c>
      <c r="AF60" s="10">
        <f t="shared" ca="1" si="1192"/>
        <v>1600</v>
      </c>
      <c r="AG60" s="10">
        <f t="shared" ca="1" si="1192"/>
        <v>1600</v>
      </c>
      <c r="AH60" s="10">
        <f t="shared" ca="1" si="1192"/>
        <v>1600</v>
      </c>
      <c r="AI60" s="10">
        <f t="shared" ca="1" si="1192"/>
        <v>2000</v>
      </c>
      <c r="AJ60" s="10">
        <f t="shared" ca="1" si="1192"/>
        <v>2000</v>
      </c>
      <c r="AK60" s="10">
        <f t="shared" ca="1" si="1192"/>
        <v>2000</v>
      </c>
      <c r="AL60" s="10">
        <f t="shared" ca="1" si="1192"/>
        <v>2800</v>
      </c>
      <c r="AM60" s="10">
        <f t="shared" ca="1" si="1192"/>
        <v>2800</v>
      </c>
      <c r="AN60" s="10">
        <f t="shared" ca="1" si="1192"/>
        <v>3200</v>
      </c>
      <c r="AO60" s="10">
        <f t="shared" ca="1" si="1192"/>
        <v>4400</v>
      </c>
      <c r="AP60" s="10">
        <f t="shared" ca="1" si="1192"/>
        <v>4800</v>
      </c>
      <c r="AQ60" s="10">
        <f t="shared" ca="1" si="1192"/>
        <v>5600</v>
      </c>
      <c r="AR60" s="10">
        <f t="shared" ca="1" si="1192"/>
        <v>6800</v>
      </c>
      <c r="AS60" s="10">
        <f t="shared" ca="1" si="1192"/>
        <v>7600</v>
      </c>
      <c r="AT60" s="10">
        <f t="shared" ca="1" si="1192"/>
        <v>8800</v>
      </c>
      <c r="AU60" s="10">
        <f t="shared" ca="1" si="1192"/>
        <v>10400</v>
      </c>
      <c r="AV60" s="10">
        <f t="shared" ca="1" si="1192"/>
        <v>11600</v>
      </c>
      <c r="AW60" s="10">
        <f t="shared" ca="1" si="1192"/>
        <v>13200</v>
      </c>
      <c r="AX60" s="10">
        <f t="shared" ca="1" si="1192"/>
        <v>14800</v>
      </c>
      <c r="AY60" s="10">
        <f t="shared" ca="1" si="1192"/>
        <v>18000</v>
      </c>
      <c r="AZ60" s="10">
        <f t="shared" ca="1" si="1192"/>
        <v>19600</v>
      </c>
      <c r="BA60" s="10">
        <f t="shared" ca="1" si="1192"/>
        <v>22400</v>
      </c>
      <c r="BB60" s="10">
        <f t="shared" ca="1" si="1192"/>
        <v>27600</v>
      </c>
      <c r="BC60" s="10">
        <f t="shared" ca="1" si="1192"/>
        <v>30400</v>
      </c>
      <c r="BD60" s="10">
        <f t="shared" ca="1" si="1192"/>
        <v>35200</v>
      </c>
      <c r="BE60" s="10">
        <f t="shared" ca="1" si="1192"/>
        <v>42000</v>
      </c>
      <c r="BF60" s="10">
        <f t="shared" ca="1" si="1192"/>
        <v>46400</v>
      </c>
      <c r="BG60" s="10">
        <f t="shared" ca="1" si="1192"/>
        <v>51200</v>
      </c>
      <c r="BH60" s="10">
        <f t="shared" ca="1" si="1192"/>
        <v>58000</v>
      </c>
      <c r="BI60" s="10">
        <f t="shared" ca="1" si="1192"/>
        <v>62400</v>
      </c>
      <c r="BJ60" s="10">
        <f t="shared" ca="1" si="1192"/>
        <v>67200</v>
      </c>
      <c r="BK60" s="10">
        <f t="shared" ca="1" si="1192"/>
        <v>72400</v>
      </c>
      <c r="BL60" s="10">
        <f t="shared" ca="1" si="1192"/>
        <v>76800</v>
      </c>
      <c r="BM60" s="10">
        <f t="shared" ca="1" si="1192"/>
        <v>80400</v>
      </c>
      <c r="BN60" s="10">
        <f t="shared" ca="1" si="1192"/>
        <v>83600</v>
      </c>
      <c r="BO60" s="10">
        <f t="shared" ca="1" si="1192"/>
        <v>86800</v>
      </c>
      <c r="BP60" s="10">
        <f t="shared" ca="1" si="1192"/>
        <v>92000</v>
      </c>
      <c r="BQ60" s="10">
        <f t="shared" ca="1" si="1192"/>
        <v>97200</v>
      </c>
      <c r="BR60" s="10">
        <f t="shared" ca="1" si="1192"/>
        <v>102400</v>
      </c>
      <c r="BS60" s="10">
        <f t="shared" ca="1" si="1192"/>
        <v>111200</v>
      </c>
      <c r="BT60" s="10">
        <f t="shared" ca="1" si="1192"/>
        <v>116400</v>
      </c>
      <c r="BU60" s="10">
        <f t="shared" ca="1" si="1192"/>
        <v>121600</v>
      </c>
      <c r="BV60" s="10">
        <f t="shared" ca="1" si="1192"/>
        <v>130400</v>
      </c>
      <c r="BW60" s="10">
        <f t="shared" ca="1" si="1192"/>
        <v>135600</v>
      </c>
      <c r="BX60" s="10">
        <f t="shared" ca="1" si="1192"/>
        <v>140800</v>
      </c>
      <c r="BY60" s="10">
        <f t="shared" ca="1" si="1192"/>
        <v>149600</v>
      </c>
      <c r="BZ60" s="10">
        <f t="shared" ca="1" si="1192"/>
        <v>154800</v>
      </c>
      <c r="CA60" s="10">
        <f t="shared" ref="CA60:CI60" ca="1" si="1193">$B60*CA77</f>
        <v>160000</v>
      </c>
      <c r="CB60" s="10">
        <f t="shared" ca="1" si="1193"/>
        <v>165200</v>
      </c>
      <c r="CC60" s="10">
        <f t="shared" ca="1" si="1193"/>
        <v>166800</v>
      </c>
      <c r="CD60" s="10">
        <f t="shared" ca="1" si="1193"/>
        <v>167200</v>
      </c>
      <c r="CE60" s="10">
        <f t="shared" ca="1" si="1193"/>
        <v>168400</v>
      </c>
      <c r="CF60" s="10">
        <f t="shared" ca="1" si="1193"/>
        <v>169600</v>
      </c>
      <c r="CG60" s="10">
        <f t="shared" ca="1" si="1193"/>
        <v>170800</v>
      </c>
      <c r="CH60" s="10">
        <f t="shared" ca="1" si="1193"/>
        <v>171600</v>
      </c>
      <c r="CI60" s="10">
        <f t="shared" ca="1" si="1193"/>
        <v>172400</v>
      </c>
      <c r="CJ60" s="10">
        <f t="shared" ref="CJ60:EO60" ca="1" si="1194">$B60*CJ77</f>
        <v>173200</v>
      </c>
      <c r="CK60" s="10">
        <f t="shared" ca="1" si="1194"/>
        <v>173200</v>
      </c>
      <c r="CL60" s="10">
        <f t="shared" ca="1" si="1194"/>
        <v>173600</v>
      </c>
      <c r="CM60" s="10">
        <f t="shared" ca="1" si="1194"/>
        <v>174000</v>
      </c>
      <c r="CN60" s="10">
        <f t="shared" ca="1" si="1194"/>
        <v>173600</v>
      </c>
      <c r="CO60" s="10">
        <f t="shared" ca="1" si="1194"/>
        <v>173600</v>
      </c>
      <c r="CP60" s="10">
        <f t="shared" ca="1" si="1194"/>
        <v>173600</v>
      </c>
      <c r="CQ60" s="10">
        <f t="shared" ca="1" si="1194"/>
        <v>172800</v>
      </c>
      <c r="CR60" s="10">
        <f t="shared" ca="1" si="1194"/>
        <v>172800</v>
      </c>
      <c r="CS60" s="10">
        <f t="shared" ca="1" si="1194"/>
        <v>172400</v>
      </c>
      <c r="CT60" s="10">
        <f t="shared" ca="1" si="1194"/>
        <v>171200</v>
      </c>
      <c r="CU60" s="10">
        <f t="shared" ca="1" si="1194"/>
        <v>170800</v>
      </c>
      <c r="CV60" s="10">
        <f t="shared" ca="1" si="1194"/>
        <v>170000</v>
      </c>
      <c r="CW60" s="10">
        <f t="shared" ca="1" si="1194"/>
        <v>168800</v>
      </c>
      <c r="CX60" s="10">
        <f t="shared" ca="1" si="1194"/>
        <v>168000</v>
      </c>
      <c r="CY60" s="10">
        <f t="shared" ca="1" si="1194"/>
        <v>166800</v>
      </c>
      <c r="CZ60" s="10">
        <f t="shared" ca="1" si="1194"/>
        <v>165200</v>
      </c>
      <c r="DA60" s="10">
        <f t="shared" ca="1" si="1194"/>
        <v>164000</v>
      </c>
      <c r="DB60" s="10">
        <f t="shared" ca="1" si="1194"/>
        <v>162400</v>
      </c>
      <c r="DC60" s="10">
        <f t="shared" ca="1" si="1194"/>
        <v>160800</v>
      </c>
      <c r="DD60" s="10">
        <f t="shared" ca="1" si="1194"/>
        <v>157600</v>
      </c>
      <c r="DE60" s="10">
        <f t="shared" ca="1" si="1194"/>
        <v>156000</v>
      </c>
      <c r="DF60" s="10">
        <f t="shared" ca="1" si="1194"/>
        <v>153200</v>
      </c>
      <c r="DG60" s="10">
        <f t="shared" ca="1" si="1194"/>
        <v>148000</v>
      </c>
      <c r="DH60" s="10">
        <f t="shared" ca="1" si="1194"/>
        <v>145200</v>
      </c>
      <c r="DI60" s="10">
        <f t="shared" ca="1" si="1194"/>
        <v>140400</v>
      </c>
      <c r="DJ60" s="10">
        <f t="shared" ca="1" si="1194"/>
        <v>133600</v>
      </c>
      <c r="DK60" s="10">
        <f t="shared" ca="1" si="1194"/>
        <v>129200</v>
      </c>
      <c r="DL60" s="10">
        <f t="shared" ca="1" si="1194"/>
        <v>124400</v>
      </c>
      <c r="DM60" s="10">
        <f t="shared" ca="1" si="1194"/>
        <v>117600</v>
      </c>
      <c r="DN60" s="10">
        <f t="shared" ca="1" si="1194"/>
        <v>113200</v>
      </c>
      <c r="DO60" s="10">
        <f t="shared" ca="1" si="1194"/>
        <v>108400</v>
      </c>
      <c r="DP60" s="10">
        <f t="shared" ca="1" si="1194"/>
        <v>103200</v>
      </c>
      <c r="DQ60" s="10">
        <f t="shared" ca="1" si="1194"/>
        <v>98800</v>
      </c>
      <c r="DR60" s="10">
        <f t="shared" ca="1" si="1194"/>
        <v>95200</v>
      </c>
      <c r="DS60" s="10">
        <f t="shared" ca="1" si="1194"/>
        <v>92000</v>
      </c>
      <c r="DT60" s="10">
        <f t="shared" ca="1" si="1194"/>
        <v>88800</v>
      </c>
      <c r="DU60" s="10">
        <f t="shared" ca="1" si="1194"/>
        <v>83600</v>
      </c>
      <c r="DV60" s="10">
        <f t="shared" ca="1" si="1194"/>
        <v>78400</v>
      </c>
      <c r="DW60" s="10">
        <f t="shared" ca="1" si="1194"/>
        <v>73200</v>
      </c>
      <c r="DX60" s="10">
        <f t="shared" ca="1" si="1194"/>
        <v>64400</v>
      </c>
      <c r="DY60" s="10">
        <f t="shared" ca="1" si="1194"/>
        <v>59200</v>
      </c>
      <c r="DZ60" s="10">
        <f t="shared" ca="1" si="1194"/>
        <v>54000</v>
      </c>
      <c r="EA60" s="10">
        <f t="shared" ca="1" si="1194"/>
        <v>45200</v>
      </c>
      <c r="EB60" s="10">
        <f t="shared" ca="1" si="1194"/>
        <v>40000</v>
      </c>
      <c r="EC60" s="10">
        <f t="shared" ca="1" si="1194"/>
        <v>34800</v>
      </c>
      <c r="ED60" s="10">
        <f t="shared" ca="1" si="1194"/>
        <v>26000</v>
      </c>
      <c r="EE60" s="10">
        <f t="shared" ca="1" si="1194"/>
        <v>20800</v>
      </c>
      <c r="EF60" s="10">
        <f t="shared" ca="1" si="1194"/>
        <v>15600</v>
      </c>
      <c r="EG60" s="10">
        <f t="shared" ca="1" si="1194"/>
        <v>10400</v>
      </c>
      <c r="EH60" s="10">
        <f t="shared" ca="1" si="1194"/>
        <v>8800</v>
      </c>
      <c r="EI60" s="10">
        <f t="shared" ca="1" si="1194"/>
        <v>7200</v>
      </c>
      <c r="EJ60" s="10">
        <f t="shared" ca="1" si="1194"/>
        <v>6000</v>
      </c>
      <c r="EK60" s="10">
        <f t="shared" ca="1" si="1194"/>
        <v>4800</v>
      </c>
      <c r="EL60" s="10">
        <f t="shared" ca="1" si="1194"/>
        <v>3600</v>
      </c>
      <c r="EM60" s="10">
        <f t="shared" ca="1" si="1194"/>
        <v>2800</v>
      </c>
      <c r="EN60" s="10">
        <f t="shared" ca="1" si="1194"/>
        <v>2000</v>
      </c>
      <c r="EO60" s="10">
        <f t="shared" ca="1" si="1194"/>
        <v>1200</v>
      </c>
      <c r="EP60" s="10">
        <f t="shared" ref="EP60:GP60" ca="1" si="1195">$B60*EP77</f>
        <v>800</v>
      </c>
      <c r="EQ60" s="10">
        <f t="shared" ca="1" si="1195"/>
        <v>400</v>
      </c>
      <c r="ER60" s="10">
        <f t="shared" ca="1" si="1195"/>
        <v>0</v>
      </c>
      <c r="ES60" s="10">
        <f t="shared" ca="1" si="1195"/>
        <v>0</v>
      </c>
      <c r="ET60" s="10">
        <f t="shared" ca="1" si="1195"/>
        <v>0</v>
      </c>
      <c r="EU60" s="10">
        <f t="shared" ca="1" si="1195"/>
        <v>0</v>
      </c>
      <c r="EV60" s="10">
        <f t="shared" ca="1" si="1195"/>
        <v>0</v>
      </c>
      <c r="EW60" s="10">
        <f t="shared" ca="1" si="1195"/>
        <v>0</v>
      </c>
      <c r="EX60" s="10">
        <f t="shared" ca="1" si="1195"/>
        <v>0</v>
      </c>
      <c r="EY60" s="10">
        <f t="shared" ca="1" si="1195"/>
        <v>0</v>
      </c>
      <c r="EZ60" s="10">
        <f t="shared" ca="1" si="1195"/>
        <v>0</v>
      </c>
      <c r="FA60" s="10">
        <f t="shared" ca="1" si="1195"/>
        <v>0</v>
      </c>
      <c r="FB60" s="10">
        <f t="shared" ca="1" si="1195"/>
        <v>0</v>
      </c>
      <c r="FC60" s="10">
        <f t="shared" ca="1" si="1195"/>
        <v>0</v>
      </c>
      <c r="FD60" s="10">
        <f t="shared" ca="1" si="1195"/>
        <v>0</v>
      </c>
      <c r="FE60" s="10">
        <f t="shared" ca="1" si="1195"/>
        <v>0</v>
      </c>
      <c r="FF60" s="10">
        <f t="shared" ca="1" si="1195"/>
        <v>0</v>
      </c>
      <c r="FG60" s="10">
        <f t="shared" ca="1" si="1195"/>
        <v>0</v>
      </c>
      <c r="FH60" s="10">
        <f t="shared" ca="1" si="1195"/>
        <v>0</v>
      </c>
      <c r="FI60" s="10">
        <f t="shared" ca="1" si="1195"/>
        <v>0</v>
      </c>
      <c r="FJ60" s="10">
        <f t="shared" ca="1" si="1195"/>
        <v>0</v>
      </c>
      <c r="FK60" s="10">
        <f t="shared" ca="1" si="1195"/>
        <v>0</v>
      </c>
      <c r="FL60" s="10">
        <f t="shared" ca="1" si="1195"/>
        <v>0</v>
      </c>
      <c r="FM60" s="10">
        <f t="shared" ca="1" si="1195"/>
        <v>0</v>
      </c>
      <c r="FN60" s="10">
        <f t="shared" ca="1" si="1195"/>
        <v>0</v>
      </c>
      <c r="FO60" s="10">
        <f t="shared" ca="1" si="1195"/>
        <v>0</v>
      </c>
      <c r="FP60" s="10">
        <f t="shared" ca="1" si="1195"/>
        <v>0</v>
      </c>
      <c r="FQ60" s="10">
        <f t="shared" ca="1" si="1195"/>
        <v>0</v>
      </c>
      <c r="FR60" s="10">
        <f t="shared" ca="1" si="1195"/>
        <v>0</v>
      </c>
      <c r="FS60" s="10">
        <f t="shared" ca="1" si="1195"/>
        <v>0</v>
      </c>
      <c r="FT60" s="10">
        <f t="shared" ca="1" si="1195"/>
        <v>0</v>
      </c>
      <c r="FU60" s="10">
        <f t="shared" ca="1" si="1195"/>
        <v>0</v>
      </c>
      <c r="FV60" s="10">
        <f t="shared" ca="1" si="1195"/>
        <v>0</v>
      </c>
      <c r="FW60" s="10">
        <f t="shared" ca="1" si="1195"/>
        <v>0</v>
      </c>
      <c r="FX60" s="10">
        <f t="shared" ca="1" si="1195"/>
        <v>0</v>
      </c>
      <c r="FY60" s="10">
        <f t="shared" ca="1" si="1195"/>
        <v>0</v>
      </c>
      <c r="FZ60" s="10">
        <f t="shared" ca="1" si="1195"/>
        <v>0</v>
      </c>
      <c r="GA60" s="10">
        <f t="shared" ca="1" si="1195"/>
        <v>0</v>
      </c>
      <c r="GB60" s="10">
        <f t="shared" ca="1" si="1195"/>
        <v>0</v>
      </c>
      <c r="GC60" s="10">
        <f t="shared" ca="1" si="1195"/>
        <v>0</v>
      </c>
      <c r="GD60" s="10">
        <f t="shared" ca="1" si="1195"/>
        <v>0</v>
      </c>
      <c r="GE60" s="10">
        <f t="shared" ca="1" si="1195"/>
        <v>0</v>
      </c>
      <c r="GF60" s="10">
        <f t="shared" ca="1" si="1195"/>
        <v>0</v>
      </c>
      <c r="GG60" s="10">
        <f t="shared" ca="1" si="1195"/>
        <v>0</v>
      </c>
      <c r="GH60" s="10">
        <f t="shared" ca="1" si="1195"/>
        <v>0</v>
      </c>
      <c r="GI60" s="10">
        <f t="shared" ca="1" si="1195"/>
        <v>0</v>
      </c>
      <c r="GJ60" s="10">
        <f t="shared" ca="1" si="1195"/>
        <v>0</v>
      </c>
      <c r="GK60" s="10">
        <f t="shared" ca="1" si="1195"/>
        <v>0</v>
      </c>
      <c r="GL60" s="10">
        <f t="shared" ca="1" si="1195"/>
        <v>0</v>
      </c>
      <c r="GM60" s="10">
        <f t="shared" ca="1" si="1195"/>
        <v>0</v>
      </c>
      <c r="GN60" s="10">
        <f t="shared" ca="1" si="1195"/>
        <v>0</v>
      </c>
      <c r="GO60" s="10">
        <f t="shared" ca="1" si="1195"/>
        <v>0</v>
      </c>
      <c r="GP60" s="10">
        <f t="shared" ca="1" si="1195"/>
        <v>0</v>
      </c>
      <c r="GQ60" s="10">
        <f t="shared" ref="GQ60:GZ60" ca="1" si="1196">$B60*GQ77</f>
        <v>0</v>
      </c>
      <c r="GR60" s="10">
        <f t="shared" ca="1" si="1196"/>
        <v>0</v>
      </c>
      <c r="GS60" s="10">
        <f t="shared" ca="1" si="1196"/>
        <v>0</v>
      </c>
      <c r="GT60" s="10">
        <f t="shared" ca="1" si="1196"/>
        <v>0</v>
      </c>
      <c r="GU60" s="10">
        <f t="shared" ca="1" si="1196"/>
        <v>0</v>
      </c>
      <c r="GV60" s="10">
        <f t="shared" ca="1" si="1196"/>
        <v>0</v>
      </c>
      <c r="GW60" s="10">
        <f t="shared" ca="1" si="1196"/>
        <v>0</v>
      </c>
      <c r="GX60" s="10">
        <f t="shared" ca="1" si="1196"/>
        <v>0</v>
      </c>
      <c r="GY60" s="10">
        <f t="shared" ca="1" si="1196"/>
        <v>0</v>
      </c>
      <c r="GZ60" s="10">
        <f t="shared" ca="1" si="1196"/>
        <v>0</v>
      </c>
    </row>
    <row r="61" spans="1:208" x14ac:dyDescent="0.2">
      <c r="A61" s="5" t="s">
        <v>195</v>
      </c>
      <c r="B61" s="6">
        <f>B60</f>
        <v>400</v>
      </c>
      <c r="C61" s="10">
        <f t="array" aca="1" ref="C61" ca="1">SUM(IF($S$1:$GZ$1=C$1,$S61:$GZ61,0))</f>
        <v>0</v>
      </c>
      <c r="D61" s="10">
        <f t="array" aca="1" ref="D61" ca="1">SUM(IF($S$1:$GZ$1=D$1,$S61:$GZ61,0))</f>
        <v>0</v>
      </c>
      <c r="E61" s="10">
        <f t="array" aca="1" ref="E61" ca="1">SUM(IF($S$1:$GZ$1=E$1,$S61:$GZ61,0))</f>
        <v>0</v>
      </c>
      <c r="F61" s="10">
        <f t="array" aca="1" ref="F61" ca="1">SUM(IF($S$1:$GZ$1=F$1,$S61:$GZ61,0))</f>
        <v>0</v>
      </c>
      <c r="G61" s="10">
        <f t="array" aca="1" ref="G61" ca="1">SUM(IF($S$1:$GZ$1=G$1,$S61:$GZ61,0))</f>
        <v>0</v>
      </c>
      <c r="H61" s="10">
        <f t="array" aca="1" ref="H61" ca="1">SUM(IF($S$1:$GZ$1=H$1,$S61:$GZ61,0))</f>
        <v>3200</v>
      </c>
      <c r="I61" s="10">
        <f t="array" aca="1" ref="I61" ca="1">SUM(IF($S$1:$GZ$1=I$1,$S61:$GZ61,0))</f>
        <v>11200</v>
      </c>
      <c r="J61" s="10">
        <f t="array" aca="1" ref="J61" ca="1">SUM(IF($S$1:$GZ$1=J$1,$S61:$GZ61,0))</f>
        <v>62800</v>
      </c>
      <c r="K61" s="10">
        <f t="array" aca="1" ref="K61" ca="1">SUM(IF($S$1:$GZ$1=K$1,$S61:$GZ61,0))</f>
        <v>112000</v>
      </c>
      <c r="L61" s="10">
        <f t="array" aca="1" ref="L61" ca="1">SUM(IF($S$1:$GZ$1=L$1,$S61:$GZ61,0))</f>
        <v>142800</v>
      </c>
      <c r="M61" s="10">
        <f t="array" aca="1" ref="M61" ca="1">SUM(IF($S$1:$GZ$1=M$1,$S61:$GZ61,0))</f>
        <v>19200</v>
      </c>
      <c r="N61" s="10">
        <f t="array" aca="1" ref="N61" ca="1">SUM(IF($S$1:$GZ$1=N$1,$S61:$GZ61,0))</f>
        <v>0</v>
      </c>
      <c r="O61" s="10">
        <f t="array" aca="1" ref="O61" ca="1">SUM(IF($S$1:$GZ$1=O$1,$S61:$GZ61,0))</f>
        <v>0</v>
      </c>
      <c r="P61" s="10">
        <f t="array" aca="1" ref="P61" ca="1">SUM(IF($S$1:$GZ$1=P$1,$S61:$GZ61,0))</f>
        <v>0</v>
      </c>
      <c r="Q61" s="10">
        <f t="array" aca="1" ref="Q61" ca="1">SUM(IF($S$1:$GZ$1=Q$1,$S61:$GZ61,0))</f>
        <v>0</v>
      </c>
      <c r="R61" s="10">
        <f t="array" aca="1" ref="R61" ca="1">SUM(IF($S$1:$GZ$1=R$1,$S61:$GZ61,0))</f>
        <v>0</v>
      </c>
      <c r="S61" s="10">
        <f ca="1">$B61*S79</f>
        <v>0</v>
      </c>
      <c r="T61" s="10">
        <f t="shared" ref="T61:BZ61" ca="1" si="1197">$B61*T79</f>
        <v>0</v>
      </c>
      <c r="U61" s="10">
        <f t="shared" ca="1" si="1197"/>
        <v>0</v>
      </c>
      <c r="V61" s="10">
        <f t="shared" ca="1" si="1197"/>
        <v>0</v>
      </c>
      <c r="W61" s="10">
        <f t="shared" ca="1" si="1197"/>
        <v>0</v>
      </c>
      <c r="X61" s="10">
        <f t="shared" ca="1" si="1197"/>
        <v>0</v>
      </c>
      <c r="Y61" s="10">
        <f t="shared" ca="1" si="1197"/>
        <v>0</v>
      </c>
      <c r="Z61" s="10">
        <f t="shared" ca="1" si="1197"/>
        <v>0</v>
      </c>
      <c r="AA61" s="10">
        <f t="shared" ca="1" si="1197"/>
        <v>0</v>
      </c>
      <c r="AB61" s="10">
        <f t="shared" ca="1" si="1197"/>
        <v>0</v>
      </c>
      <c r="AC61" s="10">
        <f t="shared" ca="1" si="1197"/>
        <v>0</v>
      </c>
      <c r="AD61" s="10">
        <f t="shared" ca="1" si="1197"/>
        <v>0</v>
      </c>
      <c r="AE61" s="10">
        <f t="shared" ca="1" si="1197"/>
        <v>0</v>
      </c>
      <c r="AF61" s="10">
        <f t="shared" ca="1" si="1197"/>
        <v>0</v>
      </c>
      <c r="AG61" s="10">
        <f t="shared" ca="1" si="1197"/>
        <v>0</v>
      </c>
      <c r="AH61" s="10">
        <f t="shared" ca="1" si="1197"/>
        <v>0</v>
      </c>
      <c r="AI61" s="10">
        <f t="shared" ca="1" si="1197"/>
        <v>0</v>
      </c>
      <c r="AJ61" s="10">
        <f t="shared" ca="1" si="1197"/>
        <v>0</v>
      </c>
      <c r="AK61" s="10">
        <f t="shared" ca="1" si="1197"/>
        <v>0</v>
      </c>
      <c r="AL61" s="10">
        <f t="shared" ca="1" si="1197"/>
        <v>0</v>
      </c>
      <c r="AM61" s="10">
        <f t="shared" ca="1" si="1197"/>
        <v>0</v>
      </c>
      <c r="AN61" s="10">
        <f t="shared" ca="1" si="1197"/>
        <v>0</v>
      </c>
      <c r="AO61" s="10">
        <f t="shared" ca="1" si="1197"/>
        <v>0</v>
      </c>
      <c r="AP61" s="10">
        <f t="shared" ca="1" si="1197"/>
        <v>0</v>
      </c>
      <c r="AQ61" s="10">
        <f t="shared" ca="1" si="1197"/>
        <v>0</v>
      </c>
      <c r="AR61" s="10">
        <f t="shared" ca="1" si="1197"/>
        <v>0</v>
      </c>
      <c r="AS61" s="10">
        <f t="shared" ca="1" si="1197"/>
        <v>0</v>
      </c>
      <c r="AT61" s="10">
        <f t="shared" ca="1" si="1197"/>
        <v>0</v>
      </c>
      <c r="AU61" s="10">
        <f t="shared" ca="1" si="1197"/>
        <v>0</v>
      </c>
      <c r="AV61" s="10">
        <f t="shared" ca="1" si="1197"/>
        <v>0</v>
      </c>
      <c r="AW61" s="10">
        <f t="shared" ca="1" si="1197"/>
        <v>0</v>
      </c>
      <c r="AX61" s="10">
        <f t="shared" ca="1" si="1197"/>
        <v>0</v>
      </c>
      <c r="AY61" s="10">
        <f t="shared" ca="1" si="1197"/>
        <v>0</v>
      </c>
      <c r="AZ61" s="10">
        <f t="shared" ca="1" si="1197"/>
        <v>0</v>
      </c>
      <c r="BA61" s="10">
        <f t="shared" ca="1" si="1197"/>
        <v>0</v>
      </c>
      <c r="BB61" s="10">
        <f t="shared" ca="1" si="1197"/>
        <v>0</v>
      </c>
      <c r="BC61" s="10">
        <f t="shared" ca="1" si="1197"/>
        <v>0</v>
      </c>
      <c r="BD61" s="10">
        <f t="shared" ca="1" si="1197"/>
        <v>0</v>
      </c>
      <c r="BE61" s="10">
        <f t="shared" ca="1" si="1197"/>
        <v>0</v>
      </c>
      <c r="BF61" s="10">
        <f t="shared" ca="1" si="1197"/>
        <v>0</v>
      </c>
      <c r="BG61" s="10">
        <f t="shared" ca="1" si="1197"/>
        <v>0</v>
      </c>
      <c r="BH61" s="10">
        <f t="shared" ca="1" si="1197"/>
        <v>0</v>
      </c>
      <c r="BI61" s="10">
        <f t="shared" ca="1" si="1197"/>
        <v>0</v>
      </c>
      <c r="BJ61" s="10">
        <f t="shared" ca="1" si="1197"/>
        <v>0</v>
      </c>
      <c r="BK61" s="10">
        <f t="shared" ca="1" si="1197"/>
        <v>0</v>
      </c>
      <c r="BL61" s="10">
        <f t="shared" ca="1" si="1197"/>
        <v>0</v>
      </c>
      <c r="BM61" s="10">
        <f t="shared" ca="1" si="1197"/>
        <v>0</v>
      </c>
      <c r="BN61" s="10">
        <f t="shared" ca="1" si="1197"/>
        <v>0</v>
      </c>
      <c r="BO61" s="10">
        <f t="shared" ca="1" si="1197"/>
        <v>0</v>
      </c>
      <c r="BP61" s="10">
        <f t="shared" ca="1" si="1197"/>
        <v>0</v>
      </c>
      <c r="BQ61" s="10">
        <f t="shared" ca="1" si="1197"/>
        <v>0</v>
      </c>
      <c r="BR61" s="10">
        <f t="shared" ca="1" si="1197"/>
        <v>0</v>
      </c>
      <c r="BS61" s="10">
        <f t="shared" ca="1" si="1197"/>
        <v>0</v>
      </c>
      <c r="BT61" s="10">
        <f t="shared" ca="1" si="1197"/>
        <v>0</v>
      </c>
      <c r="BU61" s="10">
        <f t="shared" ca="1" si="1197"/>
        <v>0</v>
      </c>
      <c r="BV61" s="10">
        <f t="shared" ca="1" si="1197"/>
        <v>0</v>
      </c>
      <c r="BW61" s="10">
        <f t="shared" ca="1" si="1197"/>
        <v>0</v>
      </c>
      <c r="BX61" s="10">
        <f t="shared" ca="1" si="1197"/>
        <v>0</v>
      </c>
      <c r="BY61" s="10">
        <f t="shared" ca="1" si="1197"/>
        <v>0</v>
      </c>
      <c r="BZ61" s="10">
        <f t="shared" ca="1" si="1197"/>
        <v>0</v>
      </c>
      <c r="CA61" s="10">
        <f t="shared" ref="CA61:CI61" ca="1" si="1198">$B61*CA79</f>
        <v>0</v>
      </c>
      <c r="CB61" s="10">
        <f t="shared" ca="1" si="1198"/>
        <v>0</v>
      </c>
      <c r="CC61" s="10">
        <f t="shared" ca="1" si="1198"/>
        <v>0</v>
      </c>
      <c r="CD61" s="10">
        <f t="shared" ca="1" si="1198"/>
        <v>1200</v>
      </c>
      <c r="CE61" s="10">
        <f t="shared" ca="1" si="1198"/>
        <v>1200</v>
      </c>
      <c r="CF61" s="10">
        <f t="shared" ca="1" si="1198"/>
        <v>0</v>
      </c>
      <c r="CG61" s="10">
        <f t="shared" ca="1" si="1198"/>
        <v>0</v>
      </c>
      <c r="CH61" s="10">
        <f t="shared" ca="1" si="1198"/>
        <v>0</v>
      </c>
      <c r="CI61" s="10">
        <f t="shared" ca="1" si="1198"/>
        <v>0</v>
      </c>
      <c r="CJ61" s="10">
        <f t="shared" ref="CJ61:EO61" ca="1" si="1199">$B61*CJ79</f>
        <v>0</v>
      </c>
      <c r="CK61" s="10">
        <f t="shared" ca="1" si="1199"/>
        <v>400</v>
      </c>
      <c r="CL61" s="10">
        <f t="shared" ca="1" si="1199"/>
        <v>400</v>
      </c>
      <c r="CM61" s="10">
        <f t="shared" ca="1" si="1199"/>
        <v>0</v>
      </c>
      <c r="CN61" s="10">
        <f t="shared" ca="1" si="1199"/>
        <v>400</v>
      </c>
      <c r="CO61" s="10">
        <f t="shared" ca="1" si="1199"/>
        <v>400</v>
      </c>
      <c r="CP61" s="10">
        <f t="shared" ca="1" si="1199"/>
        <v>0</v>
      </c>
      <c r="CQ61" s="10">
        <f t="shared" ca="1" si="1199"/>
        <v>800</v>
      </c>
      <c r="CR61" s="10">
        <f t="shared" ca="1" si="1199"/>
        <v>800</v>
      </c>
      <c r="CS61" s="10">
        <f t="shared" ca="1" si="1199"/>
        <v>400</v>
      </c>
      <c r="CT61" s="10">
        <f t="shared" ca="1" si="1199"/>
        <v>1600</v>
      </c>
      <c r="CU61" s="10">
        <f t="shared" ca="1" si="1199"/>
        <v>1600</v>
      </c>
      <c r="CV61" s="10">
        <f t="shared" ca="1" si="1199"/>
        <v>1200</v>
      </c>
      <c r="CW61" s="10">
        <f t="shared" ca="1" si="1199"/>
        <v>2000</v>
      </c>
      <c r="CX61" s="10">
        <f t="shared" ca="1" si="1199"/>
        <v>2000</v>
      </c>
      <c r="CY61" s="10">
        <f t="shared" ca="1" si="1199"/>
        <v>2000</v>
      </c>
      <c r="CZ61" s="10">
        <f t="shared" ca="1" si="1199"/>
        <v>2800</v>
      </c>
      <c r="DA61" s="10">
        <f t="shared" ca="1" si="1199"/>
        <v>2800</v>
      </c>
      <c r="DB61" s="10">
        <f t="shared" ca="1" si="1199"/>
        <v>2800</v>
      </c>
      <c r="DC61" s="10">
        <f t="shared" ca="1" si="1199"/>
        <v>3200</v>
      </c>
      <c r="DD61" s="10">
        <f t="shared" ca="1" si="1199"/>
        <v>4800</v>
      </c>
      <c r="DE61" s="10">
        <f t="shared" ca="1" si="1199"/>
        <v>4800</v>
      </c>
      <c r="DF61" s="10">
        <f t="shared" ca="1" si="1199"/>
        <v>4400</v>
      </c>
      <c r="DG61" s="10">
        <f t="shared" ca="1" si="1199"/>
        <v>8000</v>
      </c>
      <c r="DH61" s="10">
        <f t="shared" ca="1" si="1199"/>
        <v>8000</v>
      </c>
      <c r="DI61" s="10">
        <f t="shared" ca="1" si="1199"/>
        <v>7600</v>
      </c>
      <c r="DJ61" s="10">
        <f t="shared" ca="1" si="1199"/>
        <v>11600</v>
      </c>
      <c r="DK61" s="10">
        <f t="shared" ca="1" si="1199"/>
        <v>11200</v>
      </c>
      <c r="DL61" s="10">
        <f t="shared" ca="1" si="1199"/>
        <v>9200</v>
      </c>
      <c r="DM61" s="10">
        <f t="shared" ca="1" si="1199"/>
        <v>11600</v>
      </c>
      <c r="DN61" s="10">
        <f t="shared" ca="1" si="1199"/>
        <v>11200</v>
      </c>
      <c r="DO61" s="10">
        <f t="shared" ca="1" si="1199"/>
        <v>9200</v>
      </c>
      <c r="DP61" s="10">
        <f t="shared" ca="1" si="1199"/>
        <v>10000</v>
      </c>
      <c r="DQ61" s="10">
        <f t="shared" ca="1" si="1199"/>
        <v>9600</v>
      </c>
      <c r="DR61" s="10">
        <f t="shared" ca="1" si="1199"/>
        <v>8000</v>
      </c>
      <c r="DS61" s="10">
        <f t="shared" ca="1" si="1199"/>
        <v>6800</v>
      </c>
      <c r="DT61" s="10">
        <f t="shared" ca="1" si="1199"/>
        <v>6400</v>
      </c>
      <c r="DU61" s="10">
        <f t="shared" ca="1" si="1199"/>
        <v>8400</v>
      </c>
      <c r="DV61" s="10">
        <f t="shared" ca="1" si="1199"/>
        <v>10400</v>
      </c>
      <c r="DW61" s="10">
        <f t="shared" ca="1" si="1199"/>
        <v>10400</v>
      </c>
      <c r="DX61" s="10">
        <f t="shared" ca="1" si="1199"/>
        <v>14000</v>
      </c>
      <c r="DY61" s="10">
        <f t="shared" ca="1" si="1199"/>
        <v>14000</v>
      </c>
      <c r="DZ61" s="10">
        <f t="shared" ca="1" si="1199"/>
        <v>10400</v>
      </c>
      <c r="EA61" s="10">
        <f t="shared" ca="1" si="1199"/>
        <v>14000</v>
      </c>
      <c r="EB61" s="10">
        <f t="shared" ca="1" si="1199"/>
        <v>14000</v>
      </c>
      <c r="EC61" s="10">
        <f t="shared" ca="1" si="1199"/>
        <v>10400</v>
      </c>
      <c r="ED61" s="10">
        <f t="shared" ca="1" si="1199"/>
        <v>14000</v>
      </c>
      <c r="EE61" s="10">
        <f t="shared" ca="1" si="1199"/>
        <v>14000</v>
      </c>
      <c r="EF61" s="10">
        <f t="shared" ca="1" si="1199"/>
        <v>10400</v>
      </c>
      <c r="EG61" s="10">
        <f t="shared" ca="1" si="1199"/>
        <v>10400</v>
      </c>
      <c r="EH61" s="10">
        <f t="shared" ca="1" si="1199"/>
        <v>6800</v>
      </c>
      <c r="EI61" s="10">
        <f t="shared" ca="1" si="1199"/>
        <v>3200</v>
      </c>
      <c r="EJ61" s="10">
        <f t="shared" ca="1" si="1199"/>
        <v>2800</v>
      </c>
      <c r="EK61" s="10">
        <f t="shared" ca="1" si="1199"/>
        <v>2400</v>
      </c>
      <c r="EL61" s="10">
        <f t="shared" ca="1" si="1199"/>
        <v>2400</v>
      </c>
      <c r="EM61" s="10">
        <f t="shared" ca="1" si="1199"/>
        <v>2000</v>
      </c>
      <c r="EN61" s="10">
        <f t="shared" ca="1" si="1199"/>
        <v>1600</v>
      </c>
      <c r="EO61" s="10">
        <f t="shared" ca="1" si="1199"/>
        <v>1600</v>
      </c>
      <c r="EP61" s="10">
        <f t="shared" ref="EP61:GP61" ca="1" si="1200">$B61*EP79</f>
        <v>1200</v>
      </c>
      <c r="EQ61" s="10">
        <f t="shared" ca="1" si="1200"/>
        <v>800</v>
      </c>
      <c r="ER61" s="10">
        <f t="shared" ca="1" si="1200"/>
        <v>800</v>
      </c>
      <c r="ES61" s="10">
        <f t="shared" ca="1" si="1200"/>
        <v>400</v>
      </c>
      <c r="ET61" s="10">
        <f t="shared" ca="1" si="1200"/>
        <v>0</v>
      </c>
      <c r="EU61" s="10">
        <f t="shared" ca="1" si="1200"/>
        <v>0</v>
      </c>
      <c r="EV61" s="10">
        <f t="shared" ca="1" si="1200"/>
        <v>0</v>
      </c>
      <c r="EW61" s="10">
        <f t="shared" ca="1" si="1200"/>
        <v>0</v>
      </c>
      <c r="EX61" s="10">
        <f t="shared" ca="1" si="1200"/>
        <v>0</v>
      </c>
      <c r="EY61" s="10">
        <f t="shared" ca="1" si="1200"/>
        <v>0</v>
      </c>
      <c r="EZ61" s="10">
        <f t="shared" ca="1" si="1200"/>
        <v>0</v>
      </c>
      <c r="FA61" s="10">
        <f t="shared" ca="1" si="1200"/>
        <v>0</v>
      </c>
      <c r="FB61" s="10">
        <f t="shared" ca="1" si="1200"/>
        <v>0</v>
      </c>
      <c r="FC61" s="10">
        <f t="shared" ca="1" si="1200"/>
        <v>0</v>
      </c>
      <c r="FD61" s="10">
        <f t="shared" ca="1" si="1200"/>
        <v>0</v>
      </c>
      <c r="FE61" s="10">
        <f t="shared" ca="1" si="1200"/>
        <v>0</v>
      </c>
      <c r="FF61" s="10">
        <f t="shared" ca="1" si="1200"/>
        <v>0</v>
      </c>
      <c r="FG61" s="10">
        <f t="shared" ca="1" si="1200"/>
        <v>0</v>
      </c>
      <c r="FH61" s="10">
        <f t="shared" ca="1" si="1200"/>
        <v>0</v>
      </c>
      <c r="FI61" s="10">
        <f t="shared" ca="1" si="1200"/>
        <v>0</v>
      </c>
      <c r="FJ61" s="10">
        <f t="shared" ca="1" si="1200"/>
        <v>0</v>
      </c>
      <c r="FK61" s="10">
        <f t="shared" ca="1" si="1200"/>
        <v>0</v>
      </c>
      <c r="FL61" s="10">
        <f t="shared" ca="1" si="1200"/>
        <v>0</v>
      </c>
      <c r="FM61" s="10">
        <f t="shared" ca="1" si="1200"/>
        <v>0</v>
      </c>
      <c r="FN61" s="10">
        <f t="shared" ca="1" si="1200"/>
        <v>0</v>
      </c>
      <c r="FO61" s="10">
        <f t="shared" ca="1" si="1200"/>
        <v>0</v>
      </c>
      <c r="FP61" s="10">
        <f t="shared" ca="1" si="1200"/>
        <v>0</v>
      </c>
      <c r="FQ61" s="10">
        <f t="shared" ca="1" si="1200"/>
        <v>0</v>
      </c>
      <c r="FR61" s="10">
        <f t="shared" ca="1" si="1200"/>
        <v>0</v>
      </c>
      <c r="FS61" s="10">
        <f t="shared" ca="1" si="1200"/>
        <v>0</v>
      </c>
      <c r="FT61" s="10">
        <f t="shared" ca="1" si="1200"/>
        <v>0</v>
      </c>
      <c r="FU61" s="10">
        <f t="shared" ca="1" si="1200"/>
        <v>0</v>
      </c>
      <c r="FV61" s="10">
        <f t="shared" ca="1" si="1200"/>
        <v>0</v>
      </c>
      <c r="FW61" s="10">
        <f t="shared" ca="1" si="1200"/>
        <v>0</v>
      </c>
      <c r="FX61" s="10">
        <f t="shared" ca="1" si="1200"/>
        <v>0</v>
      </c>
      <c r="FY61" s="10">
        <f t="shared" ca="1" si="1200"/>
        <v>0</v>
      </c>
      <c r="FZ61" s="10">
        <f t="shared" ca="1" si="1200"/>
        <v>0</v>
      </c>
      <c r="GA61" s="10">
        <f t="shared" ca="1" si="1200"/>
        <v>0</v>
      </c>
      <c r="GB61" s="10">
        <f t="shared" ca="1" si="1200"/>
        <v>0</v>
      </c>
      <c r="GC61" s="10">
        <f t="shared" ca="1" si="1200"/>
        <v>0</v>
      </c>
      <c r="GD61" s="10">
        <f t="shared" ca="1" si="1200"/>
        <v>0</v>
      </c>
      <c r="GE61" s="10">
        <f t="shared" ca="1" si="1200"/>
        <v>0</v>
      </c>
      <c r="GF61" s="10">
        <f t="shared" ca="1" si="1200"/>
        <v>0</v>
      </c>
      <c r="GG61" s="10">
        <f t="shared" ca="1" si="1200"/>
        <v>0</v>
      </c>
      <c r="GH61" s="10">
        <f t="shared" ca="1" si="1200"/>
        <v>0</v>
      </c>
      <c r="GI61" s="10">
        <f t="shared" ca="1" si="1200"/>
        <v>0</v>
      </c>
      <c r="GJ61" s="10">
        <f t="shared" ca="1" si="1200"/>
        <v>0</v>
      </c>
      <c r="GK61" s="10">
        <f t="shared" ca="1" si="1200"/>
        <v>0</v>
      </c>
      <c r="GL61" s="10">
        <f t="shared" ca="1" si="1200"/>
        <v>0</v>
      </c>
      <c r="GM61" s="10">
        <f t="shared" ca="1" si="1200"/>
        <v>0</v>
      </c>
      <c r="GN61" s="10">
        <f t="shared" ca="1" si="1200"/>
        <v>0</v>
      </c>
      <c r="GO61" s="10">
        <f t="shared" ca="1" si="1200"/>
        <v>0</v>
      </c>
      <c r="GP61" s="10">
        <f t="shared" ca="1" si="1200"/>
        <v>0</v>
      </c>
      <c r="GQ61" s="10">
        <f t="shared" ref="GQ61:GZ61" ca="1" si="1201">$B61*GQ79</f>
        <v>0</v>
      </c>
      <c r="GR61" s="10">
        <f t="shared" ca="1" si="1201"/>
        <v>0</v>
      </c>
      <c r="GS61" s="10">
        <f t="shared" ca="1" si="1201"/>
        <v>0</v>
      </c>
      <c r="GT61" s="10">
        <f t="shared" ca="1" si="1201"/>
        <v>0</v>
      </c>
      <c r="GU61" s="10">
        <f t="shared" ca="1" si="1201"/>
        <v>0</v>
      </c>
      <c r="GV61" s="10">
        <f t="shared" ca="1" si="1201"/>
        <v>0</v>
      </c>
      <c r="GW61" s="10">
        <f t="shared" ca="1" si="1201"/>
        <v>0</v>
      </c>
      <c r="GX61" s="10">
        <f t="shared" ca="1" si="1201"/>
        <v>0</v>
      </c>
      <c r="GY61" s="10">
        <f t="shared" ca="1" si="1201"/>
        <v>0</v>
      </c>
      <c r="GZ61" s="10">
        <f t="shared" ca="1" si="1201"/>
        <v>0</v>
      </c>
    </row>
    <row r="62" spans="1:208" x14ac:dyDescent="0.2">
      <c r="A62" s="5" t="s">
        <v>192</v>
      </c>
      <c r="B62" s="17">
        <f>1-B64</f>
        <v>0.25</v>
      </c>
      <c r="C62" s="10">
        <f t="array" aca="1" ref="C62" ca="1">SUM(IF($S$1:$GZ$1=C$1,$S62:$GZ62,0))</f>
        <v>1800</v>
      </c>
      <c r="D62" s="10">
        <f t="array" aca="1" ref="D62" ca="1">SUM(IF($S$1:$GZ$1=D$1,$S62:$GZ62,0))</f>
        <v>7500</v>
      </c>
      <c r="E62" s="10">
        <f t="array" aca="1" ref="E62" ca="1">SUM(IF($S$1:$GZ$1=E$1,$S62:$GZ62,0))</f>
        <v>41600</v>
      </c>
      <c r="F62" s="10">
        <f t="array" aca="1" ref="F62" ca="1">SUM(IF($S$1:$GZ$1=F$1,$S62:$GZ62,0))</f>
        <v>176500</v>
      </c>
      <c r="G62" s="10">
        <f t="array" aca="1" ref="G62" ca="1">SUM(IF($S$1:$GZ$1=G$1,$S62:$GZ62,0))</f>
        <v>359700</v>
      </c>
      <c r="H62" s="10">
        <f t="array" aca="1" ref="H62" ca="1">SUM(IF($S$1:$GZ$1=H$1,$S62:$GZ62,0))</f>
        <v>508000</v>
      </c>
      <c r="I62" s="10">
        <f t="array" aca="1" ref="I62" ca="1">SUM(IF($S$1:$GZ$1=I$1,$S62:$GZ62,0))</f>
        <v>515400</v>
      </c>
      <c r="J62" s="10">
        <f t="array" aca="1" ref="J62" ca="1">SUM(IF($S$1:$GZ$1=J$1,$S62:$GZ62,0))</f>
        <v>463300</v>
      </c>
      <c r="K62" s="10">
        <f t="array" aca="1" ref="K62" ca="1">SUM(IF($S$1:$GZ$1=K$1,$S62:$GZ62,0))</f>
        <v>308200</v>
      </c>
      <c r="L62" s="10">
        <f t="array" aca="1" ref="L62" ca="1">SUM(IF($S$1:$GZ$1=L$1,$S62:$GZ62,0))</f>
        <v>113100</v>
      </c>
      <c r="M62" s="10">
        <f t="array" aca="1" ref="M62" ca="1">SUM(IF($S$1:$GZ$1=M$1,$S62:$GZ62,0))</f>
        <v>7200</v>
      </c>
      <c r="N62" s="10">
        <f t="array" aca="1" ref="N62" ca="1">SUM(IF($S$1:$GZ$1=N$1,$S62:$GZ62,0))</f>
        <v>0</v>
      </c>
      <c r="O62" s="10">
        <f t="array" aca="1" ref="O62" ca="1">SUM(IF($S$1:$GZ$1=O$1,$S62:$GZ62,0))</f>
        <v>0</v>
      </c>
      <c r="P62" s="10">
        <f t="array" aca="1" ref="P62" ca="1">SUM(IF($S$1:$GZ$1=P$1,$S62:$GZ62,0))</f>
        <v>0</v>
      </c>
      <c r="Q62" s="10">
        <f t="array" aca="1" ref="Q62" ca="1">SUM(IF($S$1:$GZ$1=Q$1,$S62:$GZ62,0))</f>
        <v>0</v>
      </c>
      <c r="R62" s="10">
        <f t="array" aca="1" ref="R62" ca="1">SUM(IF($S$1:$GZ$1=R$1,$S62:$GZ62,0))</f>
        <v>0</v>
      </c>
      <c r="S62" s="10">
        <f ca="1">S60-S64</f>
        <v>0</v>
      </c>
      <c r="T62" s="10">
        <f t="shared" ref="T62:BZ62" ca="1" si="1202">T60-T64</f>
        <v>0</v>
      </c>
      <c r="U62" s="10">
        <f t="shared" ca="1" si="1202"/>
        <v>0</v>
      </c>
      <c r="V62" s="10">
        <f t="shared" ca="1" si="1202"/>
        <v>0</v>
      </c>
      <c r="W62" s="10">
        <f t="shared" ca="1" si="1202"/>
        <v>0</v>
      </c>
      <c r="X62" s="10">
        <f t="shared" ca="1" si="1202"/>
        <v>0</v>
      </c>
      <c r="Y62" s="10">
        <f t="shared" ca="1" si="1202"/>
        <v>300</v>
      </c>
      <c r="Z62" s="10">
        <f t="shared" ca="1" si="1202"/>
        <v>300</v>
      </c>
      <c r="AA62" s="10">
        <f t="shared" ca="1" si="1202"/>
        <v>300</v>
      </c>
      <c r="AB62" s="10">
        <f t="shared" ca="1" si="1202"/>
        <v>300</v>
      </c>
      <c r="AC62" s="10">
        <f t="shared" ca="1" si="1202"/>
        <v>300</v>
      </c>
      <c r="AD62" s="10">
        <f t="shared" ca="1" si="1202"/>
        <v>300</v>
      </c>
      <c r="AE62" s="10">
        <f t="shared" ca="1" si="1202"/>
        <v>300</v>
      </c>
      <c r="AF62" s="10">
        <f t="shared" ca="1" si="1202"/>
        <v>400</v>
      </c>
      <c r="AG62" s="10">
        <f t="shared" ca="1" si="1202"/>
        <v>400</v>
      </c>
      <c r="AH62" s="10">
        <f t="shared" ca="1" si="1202"/>
        <v>400</v>
      </c>
      <c r="AI62" s="10">
        <f t="shared" ca="1" si="1202"/>
        <v>500</v>
      </c>
      <c r="AJ62" s="10">
        <f t="shared" ca="1" si="1202"/>
        <v>500</v>
      </c>
      <c r="AK62" s="10">
        <f t="shared" ca="1" si="1202"/>
        <v>500</v>
      </c>
      <c r="AL62" s="10">
        <f t="shared" ca="1" si="1202"/>
        <v>700</v>
      </c>
      <c r="AM62" s="10">
        <f t="shared" ca="1" si="1202"/>
        <v>700</v>
      </c>
      <c r="AN62" s="10">
        <f t="shared" ca="1" si="1202"/>
        <v>800</v>
      </c>
      <c r="AO62" s="10">
        <f t="shared" ca="1" si="1202"/>
        <v>1100</v>
      </c>
      <c r="AP62" s="10">
        <f t="shared" ca="1" si="1202"/>
        <v>1200</v>
      </c>
      <c r="AQ62" s="10">
        <f t="shared" ca="1" si="1202"/>
        <v>1400</v>
      </c>
      <c r="AR62" s="10">
        <f t="shared" ca="1" si="1202"/>
        <v>1700</v>
      </c>
      <c r="AS62" s="10">
        <f t="shared" ca="1" si="1202"/>
        <v>1900</v>
      </c>
      <c r="AT62" s="10">
        <f t="shared" ca="1" si="1202"/>
        <v>2200</v>
      </c>
      <c r="AU62" s="10">
        <f t="shared" ca="1" si="1202"/>
        <v>2600</v>
      </c>
      <c r="AV62" s="10">
        <f t="shared" ca="1" si="1202"/>
        <v>2900</v>
      </c>
      <c r="AW62" s="10">
        <f t="shared" ca="1" si="1202"/>
        <v>3300</v>
      </c>
      <c r="AX62" s="10">
        <f t="shared" ca="1" si="1202"/>
        <v>3700</v>
      </c>
      <c r="AY62" s="10">
        <f t="shared" ca="1" si="1202"/>
        <v>4500</v>
      </c>
      <c r="AZ62" s="10">
        <f t="shared" ca="1" si="1202"/>
        <v>4900</v>
      </c>
      <c r="BA62" s="10">
        <f t="shared" ca="1" si="1202"/>
        <v>5600</v>
      </c>
      <c r="BB62" s="10">
        <f t="shared" ca="1" si="1202"/>
        <v>6900</v>
      </c>
      <c r="BC62" s="10">
        <f t="shared" ca="1" si="1202"/>
        <v>7600</v>
      </c>
      <c r="BD62" s="10">
        <f t="shared" ca="1" si="1202"/>
        <v>8800</v>
      </c>
      <c r="BE62" s="10">
        <f t="shared" ca="1" si="1202"/>
        <v>10500</v>
      </c>
      <c r="BF62" s="10">
        <f t="shared" ca="1" si="1202"/>
        <v>11600</v>
      </c>
      <c r="BG62" s="10">
        <f t="shared" ca="1" si="1202"/>
        <v>12800</v>
      </c>
      <c r="BH62" s="10">
        <f t="shared" ca="1" si="1202"/>
        <v>14500</v>
      </c>
      <c r="BI62" s="10">
        <f t="shared" ca="1" si="1202"/>
        <v>15600</v>
      </c>
      <c r="BJ62" s="10">
        <f t="shared" ca="1" si="1202"/>
        <v>16800</v>
      </c>
      <c r="BK62" s="10">
        <f t="shared" ca="1" si="1202"/>
        <v>18100</v>
      </c>
      <c r="BL62" s="10">
        <f t="shared" ca="1" si="1202"/>
        <v>19200</v>
      </c>
      <c r="BM62" s="10">
        <f t="shared" ca="1" si="1202"/>
        <v>20100</v>
      </c>
      <c r="BN62" s="10">
        <f t="shared" ca="1" si="1202"/>
        <v>20900</v>
      </c>
      <c r="BO62" s="10">
        <f t="shared" ca="1" si="1202"/>
        <v>21700</v>
      </c>
      <c r="BP62" s="10">
        <f t="shared" ca="1" si="1202"/>
        <v>23000</v>
      </c>
      <c r="BQ62" s="10">
        <f t="shared" ca="1" si="1202"/>
        <v>24300</v>
      </c>
      <c r="BR62" s="10">
        <f t="shared" ca="1" si="1202"/>
        <v>25600</v>
      </c>
      <c r="BS62" s="10">
        <f t="shared" ca="1" si="1202"/>
        <v>27800</v>
      </c>
      <c r="BT62" s="10">
        <f t="shared" ca="1" si="1202"/>
        <v>29100</v>
      </c>
      <c r="BU62" s="10">
        <f t="shared" ca="1" si="1202"/>
        <v>30400</v>
      </c>
      <c r="BV62" s="10">
        <f t="shared" ca="1" si="1202"/>
        <v>32600</v>
      </c>
      <c r="BW62" s="10">
        <f t="shared" ca="1" si="1202"/>
        <v>33900</v>
      </c>
      <c r="BX62" s="10">
        <f t="shared" ca="1" si="1202"/>
        <v>35200</v>
      </c>
      <c r="BY62" s="10">
        <f t="shared" ca="1" si="1202"/>
        <v>37400</v>
      </c>
      <c r="BZ62" s="10">
        <f t="shared" ca="1" si="1202"/>
        <v>38700</v>
      </c>
      <c r="CA62" s="10">
        <f t="shared" ref="CA62:CI62" ca="1" si="1203">CA60-CA64</f>
        <v>40000</v>
      </c>
      <c r="CB62" s="10">
        <f t="shared" ca="1" si="1203"/>
        <v>41300</v>
      </c>
      <c r="CC62" s="10">
        <f t="shared" ca="1" si="1203"/>
        <v>41700</v>
      </c>
      <c r="CD62" s="10">
        <f t="shared" ca="1" si="1203"/>
        <v>41800</v>
      </c>
      <c r="CE62" s="10">
        <f t="shared" ca="1" si="1203"/>
        <v>42100</v>
      </c>
      <c r="CF62" s="10">
        <f t="shared" ca="1" si="1203"/>
        <v>42400</v>
      </c>
      <c r="CG62" s="10">
        <f t="shared" ca="1" si="1203"/>
        <v>42700</v>
      </c>
      <c r="CH62" s="10">
        <f t="shared" ca="1" si="1203"/>
        <v>42900</v>
      </c>
      <c r="CI62" s="10">
        <f t="shared" ca="1" si="1203"/>
        <v>43100</v>
      </c>
      <c r="CJ62" s="10">
        <f t="shared" ref="CJ62:EO62" ca="1" si="1204">CJ60-CJ64</f>
        <v>43300</v>
      </c>
      <c r="CK62" s="10">
        <f t="shared" ca="1" si="1204"/>
        <v>43300</v>
      </c>
      <c r="CL62" s="10">
        <f t="shared" ca="1" si="1204"/>
        <v>43400</v>
      </c>
      <c r="CM62" s="10">
        <f t="shared" ca="1" si="1204"/>
        <v>43500</v>
      </c>
      <c r="CN62" s="10">
        <f t="shared" ca="1" si="1204"/>
        <v>43400</v>
      </c>
      <c r="CO62" s="10">
        <f t="shared" ca="1" si="1204"/>
        <v>43400</v>
      </c>
      <c r="CP62" s="10">
        <f t="shared" ca="1" si="1204"/>
        <v>43400</v>
      </c>
      <c r="CQ62" s="10">
        <f t="shared" ca="1" si="1204"/>
        <v>43200</v>
      </c>
      <c r="CR62" s="10">
        <f t="shared" ca="1" si="1204"/>
        <v>43200</v>
      </c>
      <c r="CS62" s="10">
        <f t="shared" ca="1" si="1204"/>
        <v>43100</v>
      </c>
      <c r="CT62" s="10">
        <f t="shared" ca="1" si="1204"/>
        <v>42800</v>
      </c>
      <c r="CU62" s="10">
        <f t="shared" ca="1" si="1204"/>
        <v>42700</v>
      </c>
      <c r="CV62" s="10">
        <f t="shared" ca="1" si="1204"/>
        <v>42500</v>
      </c>
      <c r="CW62" s="10">
        <f t="shared" ca="1" si="1204"/>
        <v>42200</v>
      </c>
      <c r="CX62" s="10">
        <f t="shared" ca="1" si="1204"/>
        <v>42000</v>
      </c>
      <c r="CY62" s="10">
        <f t="shared" ca="1" si="1204"/>
        <v>41700</v>
      </c>
      <c r="CZ62" s="10">
        <f t="shared" ca="1" si="1204"/>
        <v>41300</v>
      </c>
      <c r="DA62" s="10">
        <f t="shared" ca="1" si="1204"/>
        <v>41000</v>
      </c>
      <c r="DB62" s="10">
        <f t="shared" ca="1" si="1204"/>
        <v>40600</v>
      </c>
      <c r="DC62" s="10">
        <f t="shared" ca="1" si="1204"/>
        <v>40200</v>
      </c>
      <c r="DD62" s="10">
        <f t="shared" ca="1" si="1204"/>
        <v>39400</v>
      </c>
      <c r="DE62" s="10">
        <f t="shared" ca="1" si="1204"/>
        <v>39000</v>
      </c>
      <c r="DF62" s="10">
        <f t="shared" ca="1" si="1204"/>
        <v>38300</v>
      </c>
      <c r="DG62" s="10">
        <f t="shared" ca="1" si="1204"/>
        <v>37000</v>
      </c>
      <c r="DH62" s="10">
        <f t="shared" ca="1" si="1204"/>
        <v>36300</v>
      </c>
      <c r="DI62" s="10">
        <f t="shared" ca="1" si="1204"/>
        <v>35100</v>
      </c>
      <c r="DJ62" s="10">
        <f t="shared" ca="1" si="1204"/>
        <v>33400</v>
      </c>
      <c r="DK62" s="10">
        <f t="shared" ca="1" si="1204"/>
        <v>32300</v>
      </c>
      <c r="DL62" s="10">
        <f t="shared" ca="1" si="1204"/>
        <v>31100</v>
      </c>
      <c r="DM62" s="10">
        <f t="shared" ca="1" si="1204"/>
        <v>29400</v>
      </c>
      <c r="DN62" s="10">
        <f t="shared" ca="1" si="1204"/>
        <v>28300</v>
      </c>
      <c r="DO62" s="10">
        <f t="shared" ca="1" si="1204"/>
        <v>27100</v>
      </c>
      <c r="DP62" s="10">
        <f t="shared" ca="1" si="1204"/>
        <v>25800</v>
      </c>
      <c r="DQ62" s="10">
        <f t="shared" ca="1" si="1204"/>
        <v>24700</v>
      </c>
      <c r="DR62" s="10">
        <f t="shared" ca="1" si="1204"/>
        <v>23800</v>
      </c>
      <c r="DS62" s="10">
        <f t="shared" ca="1" si="1204"/>
        <v>23000</v>
      </c>
      <c r="DT62" s="10">
        <f t="shared" ca="1" si="1204"/>
        <v>22200</v>
      </c>
      <c r="DU62" s="10">
        <f t="shared" ca="1" si="1204"/>
        <v>20900</v>
      </c>
      <c r="DV62" s="10">
        <f t="shared" ca="1" si="1204"/>
        <v>19600</v>
      </c>
      <c r="DW62" s="10">
        <f t="shared" ca="1" si="1204"/>
        <v>18300</v>
      </c>
      <c r="DX62" s="10">
        <f t="shared" ca="1" si="1204"/>
        <v>16100</v>
      </c>
      <c r="DY62" s="10">
        <f t="shared" ca="1" si="1204"/>
        <v>14800</v>
      </c>
      <c r="DZ62" s="10">
        <f t="shared" ca="1" si="1204"/>
        <v>13500</v>
      </c>
      <c r="EA62" s="10">
        <f t="shared" ca="1" si="1204"/>
        <v>11300</v>
      </c>
      <c r="EB62" s="10">
        <f t="shared" ca="1" si="1204"/>
        <v>10000</v>
      </c>
      <c r="EC62" s="10">
        <f t="shared" ca="1" si="1204"/>
        <v>8700</v>
      </c>
      <c r="ED62" s="10">
        <f t="shared" ca="1" si="1204"/>
        <v>6500</v>
      </c>
      <c r="EE62" s="10">
        <f t="shared" ca="1" si="1204"/>
        <v>5200</v>
      </c>
      <c r="EF62" s="10">
        <f t="shared" ca="1" si="1204"/>
        <v>3900</v>
      </c>
      <c r="EG62" s="10">
        <f t="shared" ca="1" si="1204"/>
        <v>2600</v>
      </c>
      <c r="EH62" s="10">
        <f t="shared" ca="1" si="1204"/>
        <v>2200</v>
      </c>
      <c r="EI62" s="10">
        <f t="shared" ca="1" si="1204"/>
        <v>1800</v>
      </c>
      <c r="EJ62" s="10">
        <f t="shared" ca="1" si="1204"/>
        <v>1500</v>
      </c>
      <c r="EK62" s="10">
        <f t="shared" ca="1" si="1204"/>
        <v>1200</v>
      </c>
      <c r="EL62" s="10">
        <f t="shared" ca="1" si="1204"/>
        <v>900</v>
      </c>
      <c r="EM62" s="10">
        <f t="shared" ca="1" si="1204"/>
        <v>700</v>
      </c>
      <c r="EN62" s="10">
        <f t="shared" ca="1" si="1204"/>
        <v>500</v>
      </c>
      <c r="EO62" s="10">
        <f t="shared" ca="1" si="1204"/>
        <v>300</v>
      </c>
      <c r="EP62" s="10">
        <f t="shared" ref="EP62:GP62" ca="1" si="1205">EP60-EP64</f>
        <v>200</v>
      </c>
      <c r="EQ62" s="10">
        <f t="shared" ca="1" si="1205"/>
        <v>100</v>
      </c>
      <c r="ER62" s="10">
        <f t="shared" ca="1" si="1205"/>
        <v>0</v>
      </c>
      <c r="ES62" s="10">
        <f t="shared" ca="1" si="1205"/>
        <v>0</v>
      </c>
      <c r="ET62" s="10">
        <f t="shared" ca="1" si="1205"/>
        <v>0</v>
      </c>
      <c r="EU62" s="10">
        <f t="shared" ca="1" si="1205"/>
        <v>0</v>
      </c>
      <c r="EV62" s="10">
        <f t="shared" ca="1" si="1205"/>
        <v>0</v>
      </c>
      <c r="EW62" s="10">
        <f t="shared" ca="1" si="1205"/>
        <v>0</v>
      </c>
      <c r="EX62" s="10">
        <f t="shared" ca="1" si="1205"/>
        <v>0</v>
      </c>
      <c r="EY62" s="10">
        <f t="shared" ca="1" si="1205"/>
        <v>0</v>
      </c>
      <c r="EZ62" s="10">
        <f t="shared" ca="1" si="1205"/>
        <v>0</v>
      </c>
      <c r="FA62" s="10">
        <f t="shared" ca="1" si="1205"/>
        <v>0</v>
      </c>
      <c r="FB62" s="10">
        <f t="shared" ca="1" si="1205"/>
        <v>0</v>
      </c>
      <c r="FC62" s="10">
        <f t="shared" ca="1" si="1205"/>
        <v>0</v>
      </c>
      <c r="FD62" s="10">
        <f t="shared" ca="1" si="1205"/>
        <v>0</v>
      </c>
      <c r="FE62" s="10">
        <f t="shared" ca="1" si="1205"/>
        <v>0</v>
      </c>
      <c r="FF62" s="10">
        <f t="shared" ca="1" si="1205"/>
        <v>0</v>
      </c>
      <c r="FG62" s="10">
        <f t="shared" ca="1" si="1205"/>
        <v>0</v>
      </c>
      <c r="FH62" s="10">
        <f t="shared" ca="1" si="1205"/>
        <v>0</v>
      </c>
      <c r="FI62" s="10">
        <f t="shared" ca="1" si="1205"/>
        <v>0</v>
      </c>
      <c r="FJ62" s="10">
        <f t="shared" ca="1" si="1205"/>
        <v>0</v>
      </c>
      <c r="FK62" s="10">
        <f t="shared" ca="1" si="1205"/>
        <v>0</v>
      </c>
      <c r="FL62" s="10">
        <f t="shared" ca="1" si="1205"/>
        <v>0</v>
      </c>
      <c r="FM62" s="10">
        <f t="shared" ca="1" si="1205"/>
        <v>0</v>
      </c>
      <c r="FN62" s="10">
        <f t="shared" ca="1" si="1205"/>
        <v>0</v>
      </c>
      <c r="FO62" s="10">
        <f t="shared" ca="1" si="1205"/>
        <v>0</v>
      </c>
      <c r="FP62" s="10">
        <f t="shared" ca="1" si="1205"/>
        <v>0</v>
      </c>
      <c r="FQ62" s="10">
        <f t="shared" ca="1" si="1205"/>
        <v>0</v>
      </c>
      <c r="FR62" s="10">
        <f t="shared" ca="1" si="1205"/>
        <v>0</v>
      </c>
      <c r="FS62" s="10">
        <f t="shared" ca="1" si="1205"/>
        <v>0</v>
      </c>
      <c r="FT62" s="10">
        <f t="shared" ca="1" si="1205"/>
        <v>0</v>
      </c>
      <c r="FU62" s="10">
        <f t="shared" ca="1" si="1205"/>
        <v>0</v>
      </c>
      <c r="FV62" s="10">
        <f t="shared" ca="1" si="1205"/>
        <v>0</v>
      </c>
      <c r="FW62" s="10">
        <f t="shared" ca="1" si="1205"/>
        <v>0</v>
      </c>
      <c r="FX62" s="10">
        <f t="shared" ca="1" si="1205"/>
        <v>0</v>
      </c>
      <c r="FY62" s="10">
        <f t="shared" ca="1" si="1205"/>
        <v>0</v>
      </c>
      <c r="FZ62" s="10">
        <f t="shared" ca="1" si="1205"/>
        <v>0</v>
      </c>
      <c r="GA62" s="10">
        <f t="shared" ca="1" si="1205"/>
        <v>0</v>
      </c>
      <c r="GB62" s="10">
        <f t="shared" ca="1" si="1205"/>
        <v>0</v>
      </c>
      <c r="GC62" s="10">
        <f t="shared" ca="1" si="1205"/>
        <v>0</v>
      </c>
      <c r="GD62" s="10">
        <f t="shared" ca="1" si="1205"/>
        <v>0</v>
      </c>
      <c r="GE62" s="10">
        <f t="shared" ca="1" si="1205"/>
        <v>0</v>
      </c>
      <c r="GF62" s="10">
        <f t="shared" ca="1" si="1205"/>
        <v>0</v>
      </c>
      <c r="GG62" s="10">
        <f t="shared" ca="1" si="1205"/>
        <v>0</v>
      </c>
      <c r="GH62" s="10">
        <f t="shared" ca="1" si="1205"/>
        <v>0</v>
      </c>
      <c r="GI62" s="10">
        <f t="shared" ca="1" si="1205"/>
        <v>0</v>
      </c>
      <c r="GJ62" s="10">
        <f t="shared" ca="1" si="1205"/>
        <v>0</v>
      </c>
      <c r="GK62" s="10">
        <f t="shared" ca="1" si="1205"/>
        <v>0</v>
      </c>
      <c r="GL62" s="10">
        <f t="shared" ca="1" si="1205"/>
        <v>0</v>
      </c>
      <c r="GM62" s="10">
        <f t="shared" ca="1" si="1205"/>
        <v>0</v>
      </c>
      <c r="GN62" s="10">
        <f t="shared" ca="1" si="1205"/>
        <v>0</v>
      </c>
      <c r="GO62" s="10">
        <f t="shared" ca="1" si="1205"/>
        <v>0</v>
      </c>
      <c r="GP62" s="10">
        <f t="shared" ca="1" si="1205"/>
        <v>0</v>
      </c>
      <c r="GQ62" s="10">
        <f t="shared" ref="GQ62:GZ62" ca="1" si="1206">GQ60-GQ64</f>
        <v>0</v>
      </c>
      <c r="GR62" s="10">
        <f t="shared" ca="1" si="1206"/>
        <v>0</v>
      </c>
      <c r="GS62" s="10">
        <f t="shared" ca="1" si="1206"/>
        <v>0</v>
      </c>
      <c r="GT62" s="10">
        <f t="shared" ca="1" si="1206"/>
        <v>0</v>
      </c>
      <c r="GU62" s="10">
        <f t="shared" ca="1" si="1206"/>
        <v>0</v>
      </c>
      <c r="GV62" s="10">
        <f t="shared" ca="1" si="1206"/>
        <v>0</v>
      </c>
      <c r="GW62" s="10">
        <f t="shared" ca="1" si="1206"/>
        <v>0</v>
      </c>
      <c r="GX62" s="10">
        <f t="shared" ca="1" si="1206"/>
        <v>0</v>
      </c>
      <c r="GY62" s="10">
        <f t="shared" ca="1" si="1206"/>
        <v>0</v>
      </c>
      <c r="GZ62" s="10">
        <f t="shared" ca="1" si="1206"/>
        <v>0</v>
      </c>
    </row>
    <row r="63" spans="1:208" x14ac:dyDescent="0.2">
      <c r="A63" s="5" t="s">
        <v>193</v>
      </c>
      <c r="B63" s="17">
        <f>1-B65</f>
        <v>0.25</v>
      </c>
      <c r="C63" s="10">
        <f t="array" aca="1" ref="C63" ca="1">SUM(IF($S$1:$GZ$1=C$1,$S63:$GZ63,0))</f>
        <v>0</v>
      </c>
      <c r="D63" s="10">
        <f t="array" aca="1" ref="D63" ca="1">SUM(IF($S$1:$GZ$1=D$1,$S63:$GZ63,0))</f>
        <v>0</v>
      </c>
      <c r="E63" s="10">
        <f t="array" aca="1" ref="E63" ca="1">SUM(IF($S$1:$GZ$1=E$1,$S63:$GZ63,0))</f>
        <v>0</v>
      </c>
      <c r="F63" s="10">
        <f t="array" aca="1" ref="F63" ca="1">SUM(IF($S$1:$GZ$1=F$1,$S63:$GZ63,0))</f>
        <v>0</v>
      </c>
      <c r="G63" s="10">
        <f t="array" aca="1" ref="G63" ca="1">SUM(IF($S$1:$GZ$1=G$1,$S63:$GZ63,0))</f>
        <v>0</v>
      </c>
      <c r="H63" s="10">
        <f t="array" aca="1" ref="H63" ca="1">SUM(IF($S$1:$GZ$1=H$1,$S63:$GZ63,0))</f>
        <v>800</v>
      </c>
      <c r="I63" s="10">
        <f t="array" aca="1" ref="I63" ca="1">SUM(IF($S$1:$GZ$1=I$1,$S63:$GZ63,0))</f>
        <v>2800</v>
      </c>
      <c r="J63" s="10">
        <f t="array" aca="1" ref="J63" ca="1">SUM(IF($S$1:$GZ$1=J$1,$S63:$GZ63,0))</f>
        <v>15700</v>
      </c>
      <c r="K63" s="10">
        <f t="array" aca="1" ref="K63" ca="1">SUM(IF($S$1:$GZ$1=K$1,$S63:$GZ63,0))</f>
        <v>28000</v>
      </c>
      <c r="L63" s="10">
        <f t="array" aca="1" ref="L63" ca="1">SUM(IF($S$1:$GZ$1=L$1,$S63:$GZ63,0))</f>
        <v>35700</v>
      </c>
      <c r="M63" s="10">
        <f t="array" aca="1" ref="M63" ca="1">SUM(IF($S$1:$GZ$1=M$1,$S63:$GZ63,0))</f>
        <v>4800</v>
      </c>
      <c r="N63" s="10">
        <f t="array" aca="1" ref="N63" ca="1">SUM(IF($S$1:$GZ$1=N$1,$S63:$GZ63,0))</f>
        <v>0</v>
      </c>
      <c r="O63" s="10">
        <f t="array" aca="1" ref="O63" ca="1">SUM(IF($S$1:$GZ$1=O$1,$S63:$GZ63,0))</f>
        <v>0</v>
      </c>
      <c r="P63" s="10">
        <f t="array" aca="1" ref="P63" ca="1">SUM(IF($S$1:$GZ$1=P$1,$S63:$GZ63,0))</f>
        <v>0</v>
      </c>
      <c r="Q63" s="10">
        <f t="array" aca="1" ref="Q63" ca="1">SUM(IF($S$1:$GZ$1=Q$1,$S63:$GZ63,0))</f>
        <v>0</v>
      </c>
      <c r="R63" s="10">
        <f t="array" aca="1" ref="R63" ca="1">SUM(IF($S$1:$GZ$1=R$1,$S63:$GZ63,0))</f>
        <v>0</v>
      </c>
      <c r="S63" s="10">
        <f ca="1">S61-S65</f>
        <v>0</v>
      </c>
      <c r="T63" s="10">
        <f t="shared" ref="T63:BZ63" ca="1" si="1207">T61-T65</f>
        <v>0</v>
      </c>
      <c r="U63" s="10">
        <f t="shared" ca="1" si="1207"/>
        <v>0</v>
      </c>
      <c r="V63" s="10">
        <f t="shared" ca="1" si="1207"/>
        <v>0</v>
      </c>
      <c r="W63" s="10">
        <f t="shared" ca="1" si="1207"/>
        <v>0</v>
      </c>
      <c r="X63" s="10">
        <f t="shared" ca="1" si="1207"/>
        <v>0</v>
      </c>
      <c r="Y63" s="10">
        <f t="shared" ca="1" si="1207"/>
        <v>0</v>
      </c>
      <c r="Z63" s="10">
        <f t="shared" ca="1" si="1207"/>
        <v>0</v>
      </c>
      <c r="AA63" s="10">
        <f t="shared" ca="1" si="1207"/>
        <v>0</v>
      </c>
      <c r="AB63" s="10">
        <f t="shared" ca="1" si="1207"/>
        <v>0</v>
      </c>
      <c r="AC63" s="10">
        <f t="shared" ca="1" si="1207"/>
        <v>0</v>
      </c>
      <c r="AD63" s="10">
        <f t="shared" ca="1" si="1207"/>
        <v>0</v>
      </c>
      <c r="AE63" s="10">
        <f t="shared" ca="1" si="1207"/>
        <v>0</v>
      </c>
      <c r="AF63" s="10">
        <f t="shared" ca="1" si="1207"/>
        <v>0</v>
      </c>
      <c r="AG63" s="10">
        <f t="shared" ca="1" si="1207"/>
        <v>0</v>
      </c>
      <c r="AH63" s="10">
        <f t="shared" ca="1" si="1207"/>
        <v>0</v>
      </c>
      <c r="AI63" s="10">
        <f t="shared" ca="1" si="1207"/>
        <v>0</v>
      </c>
      <c r="AJ63" s="10">
        <f t="shared" ca="1" si="1207"/>
        <v>0</v>
      </c>
      <c r="AK63" s="10">
        <f t="shared" ca="1" si="1207"/>
        <v>0</v>
      </c>
      <c r="AL63" s="10">
        <f t="shared" ca="1" si="1207"/>
        <v>0</v>
      </c>
      <c r="AM63" s="10">
        <f t="shared" ca="1" si="1207"/>
        <v>0</v>
      </c>
      <c r="AN63" s="10">
        <f t="shared" ca="1" si="1207"/>
        <v>0</v>
      </c>
      <c r="AO63" s="10">
        <f t="shared" ca="1" si="1207"/>
        <v>0</v>
      </c>
      <c r="AP63" s="10">
        <f t="shared" ca="1" si="1207"/>
        <v>0</v>
      </c>
      <c r="AQ63" s="10">
        <f t="shared" ca="1" si="1207"/>
        <v>0</v>
      </c>
      <c r="AR63" s="10">
        <f t="shared" ca="1" si="1207"/>
        <v>0</v>
      </c>
      <c r="AS63" s="10">
        <f t="shared" ca="1" si="1207"/>
        <v>0</v>
      </c>
      <c r="AT63" s="10">
        <f t="shared" ca="1" si="1207"/>
        <v>0</v>
      </c>
      <c r="AU63" s="10">
        <f t="shared" ca="1" si="1207"/>
        <v>0</v>
      </c>
      <c r="AV63" s="10">
        <f t="shared" ca="1" si="1207"/>
        <v>0</v>
      </c>
      <c r="AW63" s="10">
        <f t="shared" ca="1" si="1207"/>
        <v>0</v>
      </c>
      <c r="AX63" s="10">
        <f t="shared" ca="1" si="1207"/>
        <v>0</v>
      </c>
      <c r="AY63" s="10">
        <f t="shared" ca="1" si="1207"/>
        <v>0</v>
      </c>
      <c r="AZ63" s="10">
        <f t="shared" ca="1" si="1207"/>
        <v>0</v>
      </c>
      <c r="BA63" s="10">
        <f t="shared" ca="1" si="1207"/>
        <v>0</v>
      </c>
      <c r="BB63" s="10">
        <f t="shared" ca="1" si="1207"/>
        <v>0</v>
      </c>
      <c r="BC63" s="10">
        <f t="shared" ca="1" si="1207"/>
        <v>0</v>
      </c>
      <c r="BD63" s="10">
        <f t="shared" ca="1" si="1207"/>
        <v>0</v>
      </c>
      <c r="BE63" s="10">
        <f t="shared" ca="1" si="1207"/>
        <v>0</v>
      </c>
      <c r="BF63" s="10">
        <f t="shared" ca="1" si="1207"/>
        <v>0</v>
      </c>
      <c r="BG63" s="10">
        <f t="shared" ca="1" si="1207"/>
        <v>0</v>
      </c>
      <c r="BH63" s="10">
        <f t="shared" ca="1" si="1207"/>
        <v>0</v>
      </c>
      <c r="BI63" s="10">
        <f t="shared" ca="1" si="1207"/>
        <v>0</v>
      </c>
      <c r="BJ63" s="10">
        <f t="shared" ca="1" si="1207"/>
        <v>0</v>
      </c>
      <c r="BK63" s="10">
        <f t="shared" ca="1" si="1207"/>
        <v>0</v>
      </c>
      <c r="BL63" s="10">
        <f t="shared" ca="1" si="1207"/>
        <v>0</v>
      </c>
      <c r="BM63" s="10">
        <f t="shared" ca="1" si="1207"/>
        <v>0</v>
      </c>
      <c r="BN63" s="10">
        <f t="shared" ca="1" si="1207"/>
        <v>0</v>
      </c>
      <c r="BO63" s="10">
        <f t="shared" ca="1" si="1207"/>
        <v>0</v>
      </c>
      <c r="BP63" s="10">
        <f t="shared" ca="1" si="1207"/>
        <v>0</v>
      </c>
      <c r="BQ63" s="10">
        <f t="shared" ca="1" si="1207"/>
        <v>0</v>
      </c>
      <c r="BR63" s="10">
        <f t="shared" ca="1" si="1207"/>
        <v>0</v>
      </c>
      <c r="BS63" s="10">
        <f t="shared" ca="1" si="1207"/>
        <v>0</v>
      </c>
      <c r="BT63" s="10">
        <f t="shared" ca="1" si="1207"/>
        <v>0</v>
      </c>
      <c r="BU63" s="10">
        <f t="shared" ca="1" si="1207"/>
        <v>0</v>
      </c>
      <c r="BV63" s="10">
        <f t="shared" ca="1" si="1207"/>
        <v>0</v>
      </c>
      <c r="BW63" s="10">
        <f t="shared" ca="1" si="1207"/>
        <v>0</v>
      </c>
      <c r="BX63" s="10">
        <f t="shared" ca="1" si="1207"/>
        <v>0</v>
      </c>
      <c r="BY63" s="10">
        <f t="shared" ca="1" si="1207"/>
        <v>0</v>
      </c>
      <c r="BZ63" s="10">
        <f t="shared" ca="1" si="1207"/>
        <v>0</v>
      </c>
      <c r="CA63" s="10">
        <f t="shared" ref="CA63:CI63" ca="1" si="1208">CA61-CA65</f>
        <v>0</v>
      </c>
      <c r="CB63" s="10">
        <f t="shared" ca="1" si="1208"/>
        <v>0</v>
      </c>
      <c r="CC63" s="10">
        <f t="shared" ca="1" si="1208"/>
        <v>0</v>
      </c>
      <c r="CD63" s="10">
        <f t="shared" ca="1" si="1208"/>
        <v>300</v>
      </c>
      <c r="CE63" s="10">
        <f t="shared" ca="1" si="1208"/>
        <v>300</v>
      </c>
      <c r="CF63" s="10">
        <f t="shared" ca="1" si="1208"/>
        <v>0</v>
      </c>
      <c r="CG63" s="10">
        <f t="shared" ca="1" si="1208"/>
        <v>0</v>
      </c>
      <c r="CH63" s="10">
        <f t="shared" ca="1" si="1208"/>
        <v>0</v>
      </c>
      <c r="CI63" s="10">
        <f t="shared" ca="1" si="1208"/>
        <v>0</v>
      </c>
      <c r="CJ63" s="10">
        <f t="shared" ref="CJ63:EO63" ca="1" si="1209">CJ61-CJ65</f>
        <v>0</v>
      </c>
      <c r="CK63" s="10">
        <f t="shared" ca="1" si="1209"/>
        <v>100</v>
      </c>
      <c r="CL63" s="10">
        <f t="shared" ca="1" si="1209"/>
        <v>100</v>
      </c>
      <c r="CM63" s="10">
        <f t="shared" ca="1" si="1209"/>
        <v>0</v>
      </c>
      <c r="CN63" s="10">
        <f t="shared" ca="1" si="1209"/>
        <v>100</v>
      </c>
      <c r="CO63" s="10">
        <f t="shared" ca="1" si="1209"/>
        <v>100</v>
      </c>
      <c r="CP63" s="10">
        <f t="shared" ca="1" si="1209"/>
        <v>0</v>
      </c>
      <c r="CQ63" s="10">
        <f t="shared" ca="1" si="1209"/>
        <v>200</v>
      </c>
      <c r="CR63" s="10">
        <f t="shared" ca="1" si="1209"/>
        <v>200</v>
      </c>
      <c r="CS63" s="10">
        <f t="shared" ca="1" si="1209"/>
        <v>100</v>
      </c>
      <c r="CT63" s="10">
        <f t="shared" ca="1" si="1209"/>
        <v>400</v>
      </c>
      <c r="CU63" s="10">
        <f t="shared" ca="1" si="1209"/>
        <v>400</v>
      </c>
      <c r="CV63" s="10">
        <f t="shared" ca="1" si="1209"/>
        <v>300</v>
      </c>
      <c r="CW63" s="10">
        <f t="shared" ca="1" si="1209"/>
        <v>500</v>
      </c>
      <c r="CX63" s="10">
        <f t="shared" ca="1" si="1209"/>
        <v>500</v>
      </c>
      <c r="CY63" s="10">
        <f t="shared" ca="1" si="1209"/>
        <v>500</v>
      </c>
      <c r="CZ63" s="10">
        <f t="shared" ca="1" si="1209"/>
        <v>700</v>
      </c>
      <c r="DA63" s="10">
        <f t="shared" ca="1" si="1209"/>
        <v>700</v>
      </c>
      <c r="DB63" s="10">
        <f t="shared" ca="1" si="1209"/>
        <v>700</v>
      </c>
      <c r="DC63" s="10">
        <f t="shared" ca="1" si="1209"/>
        <v>800</v>
      </c>
      <c r="DD63" s="10">
        <f t="shared" ca="1" si="1209"/>
        <v>1200</v>
      </c>
      <c r="DE63" s="10">
        <f t="shared" ca="1" si="1209"/>
        <v>1200</v>
      </c>
      <c r="DF63" s="10">
        <f t="shared" ca="1" si="1209"/>
        <v>1100</v>
      </c>
      <c r="DG63" s="10">
        <f t="shared" ca="1" si="1209"/>
        <v>2000</v>
      </c>
      <c r="DH63" s="10">
        <f t="shared" ca="1" si="1209"/>
        <v>2000</v>
      </c>
      <c r="DI63" s="10">
        <f t="shared" ca="1" si="1209"/>
        <v>1900</v>
      </c>
      <c r="DJ63" s="10">
        <f t="shared" ca="1" si="1209"/>
        <v>2900</v>
      </c>
      <c r="DK63" s="10">
        <f t="shared" ca="1" si="1209"/>
        <v>2800</v>
      </c>
      <c r="DL63" s="10">
        <f t="shared" ca="1" si="1209"/>
        <v>2300</v>
      </c>
      <c r="DM63" s="10">
        <f t="shared" ca="1" si="1209"/>
        <v>2900</v>
      </c>
      <c r="DN63" s="10">
        <f t="shared" ca="1" si="1209"/>
        <v>2800</v>
      </c>
      <c r="DO63" s="10">
        <f t="shared" ca="1" si="1209"/>
        <v>2300</v>
      </c>
      <c r="DP63" s="10">
        <f t="shared" ca="1" si="1209"/>
        <v>2500</v>
      </c>
      <c r="DQ63" s="10">
        <f t="shared" ca="1" si="1209"/>
        <v>2400</v>
      </c>
      <c r="DR63" s="10">
        <f t="shared" ca="1" si="1209"/>
        <v>2000</v>
      </c>
      <c r="DS63" s="10">
        <f t="shared" ca="1" si="1209"/>
        <v>1700</v>
      </c>
      <c r="DT63" s="10">
        <f t="shared" ca="1" si="1209"/>
        <v>1600</v>
      </c>
      <c r="DU63" s="10">
        <f t="shared" ca="1" si="1209"/>
        <v>2100</v>
      </c>
      <c r="DV63" s="10">
        <f t="shared" ca="1" si="1209"/>
        <v>2600</v>
      </c>
      <c r="DW63" s="10">
        <f t="shared" ca="1" si="1209"/>
        <v>2600</v>
      </c>
      <c r="DX63" s="10">
        <f t="shared" ca="1" si="1209"/>
        <v>3500</v>
      </c>
      <c r="DY63" s="10">
        <f t="shared" ca="1" si="1209"/>
        <v>3500</v>
      </c>
      <c r="DZ63" s="10">
        <f t="shared" ca="1" si="1209"/>
        <v>2600</v>
      </c>
      <c r="EA63" s="10">
        <f t="shared" ca="1" si="1209"/>
        <v>3500</v>
      </c>
      <c r="EB63" s="10">
        <f t="shared" ca="1" si="1209"/>
        <v>3500</v>
      </c>
      <c r="EC63" s="10">
        <f t="shared" ca="1" si="1209"/>
        <v>2600</v>
      </c>
      <c r="ED63" s="10">
        <f t="shared" ca="1" si="1209"/>
        <v>3500</v>
      </c>
      <c r="EE63" s="10">
        <f t="shared" ca="1" si="1209"/>
        <v>3500</v>
      </c>
      <c r="EF63" s="10">
        <f t="shared" ca="1" si="1209"/>
        <v>2600</v>
      </c>
      <c r="EG63" s="10">
        <f t="shared" ca="1" si="1209"/>
        <v>2600</v>
      </c>
      <c r="EH63" s="10">
        <f t="shared" ca="1" si="1209"/>
        <v>1700</v>
      </c>
      <c r="EI63" s="10">
        <f t="shared" ca="1" si="1209"/>
        <v>800</v>
      </c>
      <c r="EJ63" s="10">
        <f t="shared" ca="1" si="1209"/>
        <v>700</v>
      </c>
      <c r="EK63" s="10">
        <f t="shared" ca="1" si="1209"/>
        <v>600</v>
      </c>
      <c r="EL63" s="10">
        <f t="shared" ca="1" si="1209"/>
        <v>600</v>
      </c>
      <c r="EM63" s="10">
        <f t="shared" ca="1" si="1209"/>
        <v>500</v>
      </c>
      <c r="EN63" s="10">
        <f t="shared" ca="1" si="1209"/>
        <v>400</v>
      </c>
      <c r="EO63" s="10">
        <f t="shared" ca="1" si="1209"/>
        <v>400</v>
      </c>
      <c r="EP63" s="10">
        <f t="shared" ref="EP63:GP63" ca="1" si="1210">EP61-EP65</f>
        <v>300</v>
      </c>
      <c r="EQ63" s="10">
        <f t="shared" ca="1" si="1210"/>
        <v>200</v>
      </c>
      <c r="ER63" s="10">
        <f t="shared" ca="1" si="1210"/>
        <v>200</v>
      </c>
      <c r="ES63" s="10">
        <f t="shared" ca="1" si="1210"/>
        <v>100</v>
      </c>
      <c r="ET63" s="10">
        <f t="shared" ca="1" si="1210"/>
        <v>0</v>
      </c>
      <c r="EU63" s="10">
        <f t="shared" ca="1" si="1210"/>
        <v>0</v>
      </c>
      <c r="EV63" s="10">
        <f t="shared" ca="1" si="1210"/>
        <v>0</v>
      </c>
      <c r="EW63" s="10">
        <f t="shared" ca="1" si="1210"/>
        <v>0</v>
      </c>
      <c r="EX63" s="10">
        <f t="shared" ca="1" si="1210"/>
        <v>0</v>
      </c>
      <c r="EY63" s="10">
        <f t="shared" ca="1" si="1210"/>
        <v>0</v>
      </c>
      <c r="EZ63" s="10">
        <f t="shared" ca="1" si="1210"/>
        <v>0</v>
      </c>
      <c r="FA63" s="10">
        <f t="shared" ca="1" si="1210"/>
        <v>0</v>
      </c>
      <c r="FB63" s="10">
        <f t="shared" ca="1" si="1210"/>
        <v>0</v>
      </c>
      <c r="FC63" s="10">
        <f t="shared" ca="1" si="1210"/>
        <v>0</v>
      </c>
      <c r="FD63" s="10">
        <f t="shared" ca="1" si="1210"/>
        <v>0</v>
      </c>
      <c r="FE63" s="10">
        <f t="shared" ca="1" si="1210"/>
        <v>0</v>
      </c>
      <c r="FF63" s="10">
        <f t="shared" ca="1" si="1210"/>
        <v>0</v>
      </c>
      <c r="FG63" s="10">
        <f t="shared" ca="1" si="1210"/>
        <v>0</v>
      </c>
      <c r="FH63" s="10">
        <f t="shared" ca="1" si="1210"/>
        <v>0</v>
      </c>
      <c r="FI63" s="10">
        <f t="shared" ca="1" si="1210"/>
        <v>0</v>
      </c>
      <c r="FJ63" s="10">
        <f t="shared" ca="1" si="1210"/>
        <v>0</v>
      </c>
      <c r="FK63" s="10">
        <f t="shared" ca="1" si="1210"/>
        <v>0</v>
      </c>
      <c r="FL63" s="10">
        <f t="shared" ca="1" si="1210"/>
        <v>0</v>
      </c>
      <c r="FM63" s="10">
        <f t="shared" ca="1" si="1210"/>
        <v>0</v>
      </c>
      <c r="FN63" s="10">
        <f t="shared" ca="1" si="1210"/>
        <v>0</v>
      </c>
      <c r="FO63" s="10">
        <f t="shared" ca="1" si="1210"/>
        <v>0</v>
      </c>
      <c r="FP63" s="10">
        <f t="shared" ca="1" si="1210"/>
        <v>0</v>
      </c>
      <c r="FQ63" s="10">
        <f t="shared" ca="1" si="1210"/>
        <v>0</v>
      </c>
      <c r="FR63" s="10">
        <f t="shared" ca="1" si="1210"/>
        <v>0</v>
      </c>
      <c r="FS63" s="10">
        <f t="shared" ca="1" si="1210"/>
        <v>0</v>
      </c>
      <c r="FT63" s="10">
        <f t="shared" ca="1" si="1210"/>
        <v>0</v>
      </c>
      <c r="FU63" s="10">
        <f t="shared" ca="1" si="1210"/>
        <v>0</v>
      </c>
      <c r="FV63" s="10">
        <f t="shared" ca="1" si="1210"/>
        <v>0</v>
      </c>
      <c r="FW63" s="10">
        <f t="shared" ca="1" si="1210"/>
        <v>0</v>
      </c>
      <c r="FX63" s="10">
        <f t="shared" ca="1" si="1210"/>
        <v>0</v>
      </c>
      <c r="FY63" s="10">
        <f t="shared" ca="1" si="1210"/>
        <v>0</v>
      </c>
      <c r="FZ63" s="10">
        <f t="shared" ca="1" si="1210"/>
        <v>0</v>
      </c>
      <c r="GA63" s="10">
        <f t="shared" ca="1" si="1210"/>
        <v>0</v>
      </c>
      <c r="GB63" s="10">
        <f t="shared" ca="1" si="1210"/>
        <v>0</v>
      </c>
      <c r="GC63" s="10">
        <f t="shared" ca="1" si="1210"/>
        <v>0</v>
      </c>
      <c r="GD63" s="10">
        <f t="shared" ca="1" si="1210"/>
        <v>0</v>
      </c>
      <c r="GE63" s="10">
        <f t="shared" ca="1" si="1210"/>
        <v>0</v>
      </c>
      <c r="GF63" s="10">
        <f t="shared" ca="1" si="1210"/>
        <v>0</v>
      </c>
      <c r="GG63" s="10">
        <f t="shared" ca="1" si="1210"/>
        <v>0</v>
      </c>
      <c r="GH63" s="10">
        <f t="shared" ca="1" si="1210"/>
        <v>0</v>
      </c>
      <c r="GI63" s="10">
        <f t="shared" ca="1" si="1210"/>
        <v>0</v>
      </c>
      <c r="GJ63" s="10">
        <f t="shared" ca="1" si="1210"/>
        <v>0</v>
      </c>
      <c r="GK63" s="10">
        <f t="shared" ca="1" si="1210"/>
        <v>0</v>
      </c>
      <c r="GL63" s="10">
        <f t="shared" ca="1" si="1210"/>
        <v>0</v>
      </c>
      <c r="GM63" s="10">
        <f t="shared" ca="1" si="1210"/>
        <v>0</v>
      </c>
      <c r="GN63" s="10">
        <f t="shared" ca="1" si="1210"/>
        <v>0</v>
      </c>
      <c r="GO63" s="10">
        <f t="shared" ca="1" si="1210"/>
        <v>0</v>
      </c>
      <c r="GP63" s="10">
        <f t="shared" ca="1" si="1210"/>
        <v>0</v>
      </c>
      <c r="GQ63" s="10">
        <f t="shared" ref="GQ63:GZ63" ca="1" si="1211">GQ61-GQ65</f>
        <v>0</v>
      </c>
      <c r="GR63" s="10">
        <f t="shared" ca="1" si="1211"/>
        <v>0</v>
      </c>
      <c r="GS63" s="10">
        <f t="shared" ca="1" si="1211"/>
        <v>0</v>
      </c>
      <c r="GT63" s="10">
        <f t="shared" ca="1" si="1211"/>
        <v>0</v>
      </c>
      <c r="GU63" s="10">
        <f t="shared" ca="1" si="1211"/>
        <v>0</v>
      </c>
      <c r="GV63" s="10">
        <f t="shared" ca="1" si="1211"/>
        <v>0</v>
      </c>
      <c r="GW63" s="10">
        <f t="shared" ca="1" si="1211"/>
        <v>0</v>
      </c>
      <c r="GX63" s="10">
        <f t="shared" ca="1" si="1211"/>
        <v>0</v>
      </c>
      <c r="GY63" s="10">
        <f t="shared" ca="1" si="1211"/>
        <v>0</v>
      </c>
      <c r="GZ63" s="10">
        <f t="shared" ca="1" si="1211"/>
        <v>0</v>
      </c>
    </row>
    <row r="64" spans="1:208" x14ac:dyDescent="0.2">
      <c r="A64" s="5" t="s">
        <v>196</v>
      </c>
      <c r="B64" s="12">
        <v>0.75</v>
      </c>
      <c r="C64" s="10">
        <f t="array" aca="1" ref="C64" ca="1">SUM(IF($S$1:$GZ$1=C$1,$S64:$GZ64,0))</f>
        <v>5400</v>
      </c>
      <c r="D64" s="10">
        <f t="array" aca="1" ref="D64" ca="1">SUM(IF($S$1:$GZ$1=D$1,$S64:$GZ64,0))</f>
        <v>22500</v>
      </c>
      <c r="E64" s="10">
        <f t="array" aca="1" ref="E64" ca="1">SUM(IF($S$1:$GZ$1=E$1,$S64:$GZ64,0))</f>
        <v>124800</v>
      </c>
      <c r="F64" s="10">
        <f t="array" aca="1" ref="F64" ca="1">SUM(IF($S$1:$GZ$1=F$1,$S64:$GZ64,0))</f>
        <v>529500</v>
      </c>
      <c r="G64" s="10">
        <f t="array" aca="1" ref="G64" ca="1">SUM(IF($S$1:$GZ$1=G$1,$S64:$GZ64,0))</f>
        <v>1079100</v>
      </c>
      <c r="H64" s="10">
        <f t="array" aca="1" ref="H64" ca="1">SUM(IF($S$1:$GZ$1=H$1,$S64:$GZ64,0))</f>
        <v>1524000</v>
      </c>
      <c r="I64" s="10">
        <f t="array" aca="1" ref="I64" ca="1">SUM(IF($S$1:$GZ$1=I$1,$S64:$GZ64,0))</f>
        <v>1546200</v>
      </c>
      <c r="J64" s="10">
        <f t="array" aca="1" ref="J64" ca="1">SUM(IF($S$1:$GZ$1=J$1,$S64:$GZ64,0))</f>
        <v>1389900</v>
      </c>
      <c r="K64" s="10">
        <f t="array" aca="1" ref="K64" ca="1">SUM(IF($S$1:$GZ$1=K$1,$S64:$GZ64,0))</f>
        <v>924600</v>
      </c>
      <c r="L64" s="10">
        <f t="array" aca="1" ref="L64" ca="1">SUM(IF($S$1:$GZ$1=L$1,$S64:$GZ64,0))</f>
        <v>339300</v>
      </c>
      <c r="M64" s="10">
        <f t="array" aca="1" ref="M64" ca="1">SUM(IF($S$1:$GZ$1=M$1,$S64:$GZ64,0))</f>
        <v>21600</v>
      </c>
      <c r="N64" s="10">
        <f t="array" aca="1" ref="N64" ca="1">SUM(IF($S$1:$GZ$1=N$1,$S64:$GZ64,0))</f>
        <v>0</v>
      </c>
      <c r="O64" s="10">
        <f t="array" aca="1" ref="O64" ca="1">SUM(IF($S$1:$GZ$1=O$1,$S64:$GZ64,0))</f>
        <v>0</v>
      </c>
      <c r="P64" s="10">
        <f t="array" aca="1" ref="P64" ca="1">SUM(IF($S$1:$GZ$1=P$1,$S64:$GZ64,0))</f>
        <v>0</v>
      </c>
      <c r="Q64" s="10">
        <f t="array" aca="1" ref="Q64" ca="1">SUM(IF($S$1:$GZ$1=Q$1,$S64:$GZ64,0))</f>
        <v>0</v>
      </c>
      <c r="R64" s="10">
        <f t="array" aca="1" ref="R64" ca="1">SUM(IF($S$1:$GZ$1=R$1,$S64:$GZ64,0))</f>
        <v>0</v>
      </c>
      <c r="S64" s="10">
        <f ca="1">S60*$B64</f>
        <v>0</v>
      </c>
      <c r="T64" s="10">
        <f t="shared" ref="T64:BZ64" ca="1" si="1212">T60*$B64</f>
        <v>0</v>
      </c>
      <c r="U64" s="10">
        <f t="shared" ca="1" si="1212"/>
        <v>0</v>
      </c>
      <c r="V64" s="10">
        <f t="shared" ca="1" si="1212"/>
        <v>0</v>
      </c>
      <c r="W64" s="10">
        <f t="shared" ca="1" si="1212"/>
        <v>0</v>
      </c>
      <c r="X64" s="10">
        <f t="shared" ca="1" si="1212"/>
        <v>0</v>
      </c>
      <c r="Y64" s="10">
        <f t="shared" ca="1" si="1212"/>
        <v>900</v>
      </c>
      <c r="Z64" s="10">
        <f t="shared" ca="1" si="1212"/>
        <v>900</v>
      </c>
      <c r="AA64" s="10">
        <f t="shared" ca="1" si="1212"/>
        <v>900</v>
      </c>
      <c r="AB64" s="10">
        <f t="shared" ca="1" si="1212"/>
        <v>900</v>
      </c>
      <c r="AC64" s="10">
        <f t="shared" ca="1" si="1212"/>
        <v>900</v>
      </c>
      <c r="AD64" s="10">
        <f t="shared" ca="1" si="1212"/>
        <v>900</v>
      </c>
      <c r="AE64" s="10">
        <f t="shared" ca="1" si="1212"/>
        <v>900</v>
      </c>
      <c r="AF64" s="10">
        <f t="shared" ca="1" si="1212"/>
        <v>1200</v>
      </c>
      <c r="AG64" s="10">
        <f t="shared" ca="1" si="1212"/>
        <v>1200</v>
      </c>
      <c r="AH64" s="10">
        <f t="shared" ca="1" si="1212"/>
        <v>1200</v>
      </c>
      <c r="AI64" s="10">
        <f t="shared" ca="1" si="1212"/>
        <v>1500</v>
      </c>
      <c r="AJ64" s="10">
        <f t="shared" ca="1" si="1212"/>
        <v>1500</v>
      </c>
      <c r="AK64" s="10">
        <f t="shared" ca="1" si="1212"/>
        <v>1500</v>
      </c>
      <c r="AL64" s="10">
        <f t="shared" ca="1" si="1212"/>
        <v>2100</v>
      </c>
      <c r="AM64" s="10">
        <f t="shared" ca="1" si="1212"/>
        <v>2100</v>
      </c>
      <c r="AN64" s="10">
        <f t="shared" ca="1" si="1212"/>
        <v>2400</v>
      </c>
      <c r="AO64" s="10">
        <f t="shared" ca="1" si="1212"/>
        <v>3300</v>
      </c>
      <c r="AP64" s="10">
        <f t="shared" ca="1" si="1212"/>
        <v>3600</v>
      </c>
      <c r="AQ64" s="10">
        <f t="shared" ca="1" si="1212"/>
        <v>4200</v>
      </c>
      <c r="AR64" s="10">
        <f t="shared" ca="1" si="1212"/>
        <v>5100</v>
      </c>
      <c r="AS64" s="10">
        <f t="shared" ca="1" si="1212"/>
        <v>5700</v>
      </c>
      <c r="AT64" s="10">
        <f t="shared" ca="1" si="1212"/>
        <v>6600</v>
      </c>
      <c r="AU64" s="10">
        <f t="shared" ca="1" si="1212"/>
        <v>7800</v>
      </c>
      <c r="AV64" s="10">
        <f t="shared" ca="1" si="1212"/>
        <v>8700</v>
      </c>
      <c r="AW64" s="10">
        <f t="shared" ca="1" si="1212"/>
        <v>9900</v>
      </c>
      <c r="AX64" s="10">
        <f t="shared" ca="1" si="1212"/>
        <v>11100</v>
      </c>
      <c r="AY64" s="10">
        <f t="shared" ca="1" si="1212"/>
        <v>13500</v>
      </c>
      <c r="AZ64" s="10">
        <f t="shared" ca="1" si="1212"/>
        <v>14700</v>
      </c>
      <c r="BA64" s="10">
        <f t="shared" ca="1" si="1212"/>
        <v>16800</v>
      </c>
      <c r="BB64" s="10">
        <f t="shared" ca="1" si="1212"/>
        <v>20700</v>
      </c>
      <c r="BC64" s="10">
        <f t="shared" ca="1" si="1212"/>
        <v>22800</v>
      </c>
      <c r="BD64" s="10">
        <f t="shared" ca="1" si="1212"/>
        <v>26400</v>
      </c>
      <c r="BE64" s="10">
        <f t="shared" ca="1" si="1212"/>
        <v>31500</v>
      </c>
      <c r="BF64" s="10">
        <f t="shared" ca="1" si="1212"/>
        <v>34800</v>
      </c>
      <c r="BG64" s="10">
        <f t="shared" ca="1" si="1212"/>
        <v>38400</v>
      </c>
      <c r="BH64" s="10">
        <f t="shared" ca="1" si="1212"/>
        <v>43500</v>
      </c>
      <c r="BI64" s="10">
        <f t="shared" ca="1" si="1212"/>
        <v>46800</v>
      </c>
      <c r="BJ64" s="10">
        <f t="shared" ca="1" si="1212"/>
        <v>50400</v>
      </c>
      <c r="BK64" s="10">
        <f t="shared" ca="1" si="1212"/>
        <v>54300</v>
      </c>
      <c r="BL64" s="10">
        <f t="shared" ca="1" si="1212"/>
        <v>57600</v>
      </c>
      <c r="BM64" s="10">
        <f t="shared" ca="1" si="1212"/>
        <v>60300</v>
      </c>
      <c r="BN64" s="10">
        <f t="shared" ca="1" si="1212"/>
        <v>62700</v>
      </c>
      <c r="BO64" s="10">
        <f t="shared" ca="1" si="1212"/>
        <v>65100</v>
      </c>
      <c r="BP64" s="10">
        <f t="shared" ca="1" si="1212"/>
        <v>69000</v>
      </c>
      <c r="BQ64" s="10">
        <f t="shared" ca="1" si="1212"/>
        <v>72900</v>
      </c>
      <c r="BR64" s="10">
        <f t="shared" ca="1" si="1212"/>
        <v>76800</v>
      </c>
      <c r="BS64" s="10">
        <f t="shared" ca="1" si="1212"/>
        <v>83400</v>
      </c>
      <c r="BT64" s="10">
        <f t="shared" ca="1" si="1212"/>
        <v>87300</v>
      </c>
      <c r="BU64" s="10">
        <f t="shared" ca="1" si="1212"/>
        <v>91200</v>
      </c>
      <c r="BV64" s="10">
        <f t="shared" ca="1" si="1212"/>
        <v>97800</v>
      </c>
      <c r="BW64" s="10">
        <f t="shared" ca="1" si="1212"/>
        <v>101700</v>
      </c>
      <c r="BX64" s="10">
        <f t="shared" ca="1" si="1212"/>
        <v>105600</v>
      </c>
      <c r="BY64" s="10">
        <f t="shared" ca="1" si="1212"/>
        <v>112200</v>
      </c>
      <c r="BZ64" s="10">
        <f t="shared" ca="1" si="1212"/>
        <v>116100</v>
      </c>
      <c r="CA64" s="10">
        <f t="shared" ref="CA64:CI64" ca="1" si="1213">CA60*$B64</f>
        <v>120000</v>
      </c>
      <c r="CB64" s="10">
        <f t="shared" ca="1" si="1213"/>
        <v>123900</v>
      </c>
      <c r="CC64" s="10">
        <f t="shared" ca="1" si="1213"/>
        <v>125100</v>
      </c>
      <c r="CD64" s="10">
        <f t="shared" ca="1" si="1213"/>
        <v>125400</v>
      </c>
      <c r="CE64" s="10">
        <f t="shared" ca="1" si="1213"/>
        <v>126300</v>
      </c>
      <c r="CF64" s="10">
        <f t="shared" ca="1" si="1213"/>
        <v>127200</v>
      </c>
      <c r="CG64" s="10">
        <f t="shared" ca="1" si="1213"/>
        <v>128100</v>
      </c>
      <c r="CH64" s="10">
        <f t="shared" ca="1" si="1213"/>
        <v>128700</v>
      </c>
      <c r="CI64" s="10">
        <f t="shared" ca="1" si="1213"/>
        <v>129300</v>
      </c>
      <c r="CJ64" s="10">
        <f t="shared" ref="CJ64:EO64" ca="1" si="1214">CJ60*$B64</f>
        <v>129900</v>
      </c>
      <c r="CK64" s="10">
        <f t="shared" ca="1" si="1214"/>
        <v>129900</v>
      </c>
      <c r="CL64" s="10">
        <f t="shared" ca="1" si="1214"/>
        <v>130200</v>
      </c>
      <c r="CM64" s="10">
        <f t="shared" ca="1" si="1214"/>
        <v>130500</v>
      </c>
      <c r="CN64" s="10">
        <f t="shared" ca="1" si="1214"/>
        <v>130200</v>
      </c>
      <c r="CO64" s="10">
        <f t="shared" ca="1" si="1214"/>
        <v>130200</v>
      </c>
      <c r="CP64" s="10">
        <f t="shared" ca="1" si="1214"/>
        <v>130200</v>
      </c>
      <c r="CQ64" s="10">
        <f t="shared" ca="1" si="1214"/>
        <v>129600</v>
      </c>
      <c r="CR64" s="10">
        <f t="shared" ca="1" si="1214"/>
        <v>129600</v>
      </c>
      <c r="CS64" s="10">
        <f t="shared" ca="1" si="1214"/>
        <v>129300</v>
      </c>
      <c r="CT64" s="10">
        <f t="shared" ca="1" si="1214"/>
        <v>128400</v>
      </c>
      <c r="CU64" s="10">
        <f t="shared" ca="1" si="1214"/>
        <v>128100</v>
      </c>
      <c r="CV64" s="10">
        <f t="shared" ca="1" si="1214"/>
        <v>127500</v>
      </c>
      <c r="CW64" s="10">
        <f t="shared" ca="1" si="1214"/>
        <v>126600</v>
      </c>
      <c r="CX64" s="10">
        <f t="shared" ca="1" si="1214"/>
        <v>126000</v>
      </c>
      <c r="CY64" s="10">
        <f t="shared" ca="1" si="1214"/>
        <v>125100</v>
      </c>
      <c r="CZ64" s="10">
        <f t="shared" ca="1" si="1214"/>
        <v>123900</v>
      </c>
      <c r="DA64" s="10">
        <f t="shared" ca="1" si="1214"/>
        <v>123000</v>
      </c>
      <c r="DB64" s="10">
        <f t="shared" ca="1" si="1214"/>
        <v>121800</v>
      </c>
      <c r="DC64" s="10">
        <f t="shared" ca="1" si="1214"/>
        <v>120600</v>
      </c>
      <c r="DD64" s="10">
        <f t="shared" ca="1" si="1214"/>
        <v>118200</v>
      </c>
      <c r="DE64" s="10">
        <f t="shared" ca="1" si="1214"/>
        <v>117000</v>
      </c>
      <c r="DF64" s="10">
        <f t="shared" ca="1" si="1214"/>
        <v>114900</v>
      </c>
      <c r="DG64" s="10">
        <f t="shared" ca="1" si="1214"/>
        <v>111000</v>
      </c>
      <c r="DH64" s="10">
        <f t="shared" ca="1" si="1214"/>
        <v>108900</v>
      </c>
      <c r="DI64" s="10">
        <f t="shared" ca="1" si="1214"/>
        <v>105300</v>
      </c>
      <c r="DJ64" s="10">
        <f t="shared" ca="1" si="1214"/>
        <v>100200</v>
      </c>
      <c r="DK64" s="10">
        <f t="shared" ca="1" si="1214"/>
        <v>96900</v>
      </c>
      <c r="DL64" s="10">
        <f t="shared" ca="1" si="1214"/>
        <v>93300</v>
      </c>
      <c r="DM64" s="10">
        <f t="shared" ca="1" si="1214"/>
        <v>88200</v>
      </c>
      <c r="DN64" s="10">
        <f t="shared" ca="1" si="1214"/>
        <v>84900</v>
      </c>
      <c r="DO64" s="10">
        <f t="shared" ca="1" si="1214"/>
        <v>81300</v>
      </c>
      <c r="DP64" s="10">
        <f t="shared" ca="1" si="1214"/>
        <v>77400</v>
      </c>
      <c r="DQ64" s="10">
        <f t="shared" ca="1" si="1214"/>
        <v>74100</v>
      </c>
      <c r="DR64" s="10">
        <f t="shared" ca="1" si="1214"/>
        <v>71400</v>
      </c>
      <c r="DS64" s="10">
        <f t="shared" ca="1" si="1214"/>
        <v>69000</v>
      </c>
      <c r="DT64" s="10">
        <f t="shared" ca="1" si="1214"/>
        <v>66600</v>
      </c>
      <c r="DU64" s="10">
        <f t="shared" ca="1" si="1214"/>
        <v>62700</v>
      </c>
      <c r="DV64" s="10">
        <f t="shared" ca="1" si="1214"/>
        <v>58800</v>
      </c>
      <c r="DW64" s="10">
        <f t="shared" ca="1" si="1214"/>
        <v>54900</v>
      </c>
      <c r="DX64" s="10">
        <f t="shared" ca="1" si="1214"/>
        <v>48300</v>
      </c>
      <c r="DY64" s="10">
        <f t="shared" ca="1" si="1214"/>
        <v>44400</v>
      </c>
      <c r="DZ64" s="10">
        <f t="shared" ca="1" si="1214"/>
        <v>40500</v>
      </c>
      <c r="EA64" s="10">
        <f t="shared" ca="1" si="1214"/>
        <v>33900</v>
      </c>
      <c r="EB64" s="10">
        <f t="shared" ca="1" si="1214"/>
        <v>30000</v>
      </c>
      <c r="EC64" s="10">
        <f t="shared" ca="1" si="1214"/>
        <v>26100</v>
      </c>
      <c r="ED64" s="10">
        <f t="shared" ca="1" si="1214"/>
        <v>19500</v>
      </c>
      <c r="EE64" s="10">
        <f t="shared" ca="1" si="1214"/>
        <v>15600</v>
      </c>
      <c r="EF64" s="10">
        <f t="shared" ca="1" si="1214"/>
        <v>11700</v>
      </c>
      <c r="EG64" s="10">
        <f t="shared" ca="1" si="1214"/>
        <v>7800</v>
      </c>
      <c r="EH64" s="10">
        <f t="shared" ca="1" si="1214"/>
        <v>6600</v>
      </c>
      <c r="EI64" s="10">
        <f t="shared" ca="1" si="1214"/>
        <v>5400</v>
      </c>
      <c r="EJ64" s="10">
        <f t="shared" ca="1" si="1214"/>
        <v>4500</v>
      </c>
      <c r="EK64" s="10">
        <f t="shared" ca="1" si="1214"/>
        <v>3600</v>
      </c>
      <c r="EL64" s="10">
        <f t="shared" ca="1" si="1214"/>
        <v>2700</v>
      </c>
      <c r="EM64" s="10">
        <f t="shared" ca="1" si="1214"/>
        <v>2100</v>
      </c>
      <c r="EN64" s="10">
        <f t="shared" ca="1" si="1214"/>
        <v>1500</v>
      </c>
      <c r="EO64" s="10">
        <f t="shared" ca="1" si="1214"/>
        <v>900</v>
      </c>
      <c r="EP64" s="10">
        <f t="shared" ref="EP64:GP64" ca="1" si="1215">EP60*$B64</f>
        <v>600</v>
      </c>
      <c r="EQ64" s="10">
        <f t="shared" ca="1" si="1215"/>
        <v>300</v>
      </c>
      <c r="ER64" s="10">
        <f t="shared" ca="1" si="1215"/>
        <v>0</v>
      </c>
      <c r="ES64" s="10">
        <f t="shared" ca="1" si="1215"/>
        <v>0</v>
      </c>
      <c r="ET64" s="10">
        <f t="shared" ca="1" si="1215"/>
        <v>0</v>
      </c>
      <c r="EU64" s="10">
        <f t="shared" ca="1" si="1215"/>
        <v>0</v>
      </c>
      <c r="EV64" s="10">
        <f t="shared" ca="1" si="1215"/>
        <v>0</v>
      </c>
      <c r="EW64" s="10">
        <f t="shared" ca="1" si="1215"/>
        <v>0</v>
      </c>
      <c r="EX64" s="10">
        <f t="shared" ca="1" si="1215"/>
        <v>0</v>
      </c>
      <c r="EY64" s="10">
        <f t="shared" ca="1" si="1215"/>
        <v>0</v>
      </c>
      <c r="EZ64" s="10">
        <f t="shared" ca="1" si="1215"/>
        <v>0</v>
      </c>
      <c r="FA64" s="10">
        <f t="shared" ca="1" si="1215"/>
        <v>0</v>
      </c>
      <c r="FB64" s="10">
        <f t="shared" ca="1" si="1215"/>
        <v>0</v>
      </c>
      <c r="FC64" s="10">
        <f t="shared" ca="1" si="1215"/>
        <v>0</v>
      </c>
      <c r="FD64" s="10">
        <f t="shared" ca="1" si="1215"/>
        <v>0</v>
      </c>
      <c r="FE64" s="10">
        <f t="shared" ca="1" si="1215"/>
        <v>0</v>
      </c>
      <c r="FF64" s="10">
        <f t="shared" ca="1" si="1215"/>
        <v>0</v>
      </c>
      <c r="FG64" s="10">
        <f t="shared" ca="1" si="1215"/>
        <v>0</v>
      </c>
      <c r="FH64" s="10">
        <f t="shared" ca="1" si="1215"/>
        <v>0</v>
      </c>
      <c r="FI64" s="10">
        <f t="shared" ca="1" si="1215"/>
        <v>0</v>
      </c>
      <c r="FJ64" s="10">
        <f t="shared" ca="1" si="1215"/>
        <v>0</v>
      </c>
      <c r="FK64" s="10">
        <f t="shared" ca="1" si="1215"/>
        <v>0</v>
      </c>
      <c r="FL64" s="10">
        <f t="shared" ca="1" si="1215"/>
        <v>0</v>
      </c>
      <c r="FM64" s="10">
        <f t="shared" ca="1" si="1215"/>
        <v>0</v>
      </c>
      <c r="FN64" s="10">
        <f t="shared" ca="1" si="1215"/>
        <v>0</v>
      </c>
      <c r="FO64" s="10">
        <f t="shared" ca="1" si="1215"/>
        <v>0</v>
      </c>
      <c r="FP64" s="10">
        <f t="shared" ca="1" si="1215"/>
        <v>0</v>
      </c>
      <c r="FQ64" s="10">
        <f t="shared" ca="1" si="1215"/>
        <v>0</v>
      </c>
      <c r="FR64" s="10">
        <f t="shared" ca="1" si="1215"/>
        <v>0</v>
      </c>
      <c r="FS64" s="10">
        <f t="shared" ca="1" si="1215"/>
        <v>0</v>
      </c>
      <c r="FT64" s="10">
        <f t="shared" ca="1" si="1215"/>
        <v>0</v>
      </c>
      <c r="FU64" s="10">
        <f t="shared" ca="1" si="1215"/>
        <v>0</v>
      </c>
      <c r="FV64" s="10">
        <f t="shared" ca="1" si="1215"/>
        <v>0</v>
      </c>
      <c r="FW64" s="10">
        <f t="shared" ca="1" si="1215"/>
        <v>0</v>
      </c>
      <c r="FX64" s="10">
        <f t="shared" ca="1" si="1215"/>
        <v>0</v>
      </c>
      <c r="FY64" s="10">
        <f t="shared" ca="1" si="1215"/>
        <v>0</v>
      </c>
      <c r="FZ64" s="10">
        <f t="shared" ca="1" si="1215"/>
        <v>0</v>
      </c>
      <c r="GA64" s="10">
        <f t="shared" ca="1" si="1215"/>
        <v>0</v>
      </c>
      <c r="GB64" s="10">
        <f t="shared" ca="1" si="1215"/>
        <v>0</v>
      </c>
      <c r="GC64" s="10">
        <f t="shared" ca="1" si="1215"/>
        <v>0</v>
      </c>
      <c r="GD64" s="10">
        <f t="shared" ca="1" si="1215"/>
        <v>0</v>
      </c>
      <c r="GE64" s="10">
        <f t="shared" ca="1" si="1215"/>
        <v>0</v>
      </c>
      <c r="GF64" s="10">
        <f t="shared" ca="1" si="1215"/>
        <v>0</v>
      </c>
      <c r="GG64" s="10">
        <f t="shared" ca="1" si="1215"/>
        <v>0</v>
      </c>
      <c r="GH64" s="10">
        <f t="shared" ca="1" si="1215"/>
        <v>0</v>
      </c>
      <c r="GI64" s="10">
        <f t="shared" ca="1" si="1215"/>
        <v>0</v>
      </c>
      <c r="GJ64" s="10">
        <f t="shared" ca="1" si="1215"/>
        <v>0</v>
      </c>
      <c r="GK64" s="10">
        <f t="shared" ca="1" si="1215"/>
        <v>0</v>
      </c>
      <c r="GL64" s="10">
        <f t="shared" ca="1" si="1215"/>
        <v>0</v>
      </c>
      <c r="GM64" s="10">
        <f t="shared" ca="1" si="1215"/>
        <v>0</v>
      </c>
      <c r="GN64" s="10">
        <f t="shared" ca="1" si="1215"/>
        <v>0</v>
      </c>
      <c r="GO64" s="10">
        <f t="shared" ca="1" si="1215"/>
        <v>0</v>
      </c>
      <c r="GP64" s="10">
        <f t="shared" ca="1" si="1215"/>
        <v>0</v>
      </c>
      <c r="GQ64" s="10">
        <f t="shared" ref="GQ64:GZ64" ca="1" si="1216">GQ60*$B64</f>
        <v>0</v>
      </c>
      <c r="GR64" s="10">
        <f t="shared" ca="1" si="1216"/>
        <v>0</v>
      </c>
      <c r="GS64" s="10">
        <f t="shared" ca="1" si="1216"/>
        <v>0</v>
      </c>
      <c r="GT64" s="10">
        <f t="shared" ca="1" si="1216"/>
        <v>0</v>
      </c>
      <c r="GU64" s="10">
        <f t="shared" ca="1" si="1216"/>
        <v>0</v>
      </c>
      <c r="GV64" s="10">
        <f t="shared" ca="1" si="1216"/>
        <v>0</v>
      </c>
      <c r="GW64" s="10">
        <f t="shared" ca="1" si="1216"/>
        <v>0</v>
      </c>
      <c r="GX64" s="10">
        <f t="shared" ca="1" si="1216"/>
        <v>0</v>
      </c>
      <c r="GY64" s="10">
        <f t="shared" ca="1" si="1216"/>
        <v>0</v>
      </c>
      <c r="GZ64" s="10">
        <f t="shared" ca="1" si="1216"/>
        <v>0</v>
      </c>
    </row>
    <row r="65" spans="1:208" x14ac:dyDescent="0.2">
      <c r="A65" s="5" t="s">
        <v>197</v>
      </c>
      <c r="B65" s="12">
        <v>0.75</v>
      </c>
      <c r="C65" s="10">
        <f t="array" aca="1" ref="C65" ca="1">SUM(IF($S$1:$GZ$1=C$1,$S65:$GZ65,0))</f>
        <v>0</v>
      </c>
      <c r="D65" s="10">
        <f t="array" aca="1" ref="D65" ca="1">SUM(IF($S$1:$GZ$1=D$1,$S65:$GZ65,0))</f>
        <v>0</v>
      </c>
      <c r="E65" s="10">
        <f t="array" aca="1" ref="E65" ca="1">SUM(IF($S$1:$GZ$1=E$1,$S65:$GZ65,0))</f>
        <v>0</v>
      </c>
      <c r="F65" s="10">
        <f t="array" aca="1" ref="F65" ca="1">SUM(IF($S$1:$GZ$1=F$1,$S65:$GZ65,0))</f>
        <v>0</v>
      </c>
      <c r="G65" s="10">
        <f t="array" aca="1" ref="G65" ca="1">SUM(IF($S$1:$GZ$1=G$1,$S65:$GZ65,0))</f>
        <v>0</v>
      </c>
      <c r="H65" s="10">
        <f t="array" aca="1" ref="H65" ca="1">SUM(IF($S$1:$GZ$1=H$1,$S65:$GZ65,0))</f>
        <v>2400</v>
      </c>
      <c r="I65" s="10">
        <f t="array" aca="1" ref="I65" ca="1">SUM(IF($S$1:$GZ$1=I$1,$S65:$GZ65,0))</f>
        <v>8400</v>
      </c>
      <c r="J65" s="10">
        <f t="array" aca="1" ref="J65" ca="1">SUM(IF($S$1:$GZ$1=J$1,$S65:$GZ65,0))</f>
        <v>47100</v>
      </c>
      <c r="K65" s="10">
        <f t="array" aca="1" ref="K65" ca="1">SUM(IF($S$1:$GZ$1=K$1,$S65:$GZ65,0))</f>
        <v>84000</v>
      </c>
      <c r="L65" s="10">
        <f t="array" aca="1" ref="L65" ca="1">SUM(IF($S$1:$GZ$1=L$1,$S65:$GZ65,0))</f>
        <v>107100</v>
      </c>
      <c r="M65" s="10">
        <f t="array" aca="1" ref="M65" ca="1">SUM(IF($S$1:$GZ$1=M$1,$S65:$GZ65,0))</f>
        <v>14400</v>
      </c>
      <c r="N65" s="10">
        <f t="array" aca="1" ref="N65" ca="1">SUM(IF($S$1:$GZ$1=N$1,$S65:$GZ65,0))</f>
        <v>0</v>
      </c>
      <c r="O65" s="10">
        <f t="array" aca="1" ref="O65" ca="1">SUM(IF($S$1:$GZ$1=O$1,$S65:$GZ65,0))</f>
        <v>0</v>
      </c>
      <c r="P65" s="10">
        <f t="array" aca="1" ref="P65" ca="1">SUM(IF($S$1:$GZ$1=P$1,$S65:$GZ65,0))</f>
        <v>0</v>
      </c>
      <c r="Q65" s="10">
        <f t="array" aca="1" ref="Q65" ca="1">SUM(IF($S$1:$GZ$1=Q$1,$S65:$GZ65,0))</f>
        <v>0</v>
      </c>
      <c r="R65" s="10">
        <f t="array" aca="1" ref="R65" ca="1">SUM(IF($S$1:$GZ$1=R$1,$S65:$GZ65,0))</f>
        <v>0</v>
      </c>
      <c r="S65" s="10">
        <f ca="1">S61*$B65</f>
        <v>0</v>
      </c>
      <c r="T65" s="10">
        <f t="shared" ref="T65:BZ65" ca="1" si="1217">T61*$B65</f>
        <v>0</v>
      </c>
      <c r="U65" s="10">
        <f t="shared" ca="1" si="1217"/>
        <v>0</v>
      </c>
      <c r="V65" s="10">
        <f t="shared" ca="1" si="1217"/>
        <v>0</v>
      </c>
      <c r="W65" s="10">
        <f t="shared" ca="1" si="1217"/>
        <v>0</v>
      </c>
      <c r="X65" s="10">
        <f t="shared" ca="1" si="1217"/>
        <v>0</v>
      </c>
      <c r="Y65" s="10">
        <f t="shared" ca="1" si="1217"/>
        <v>0</v>
      </c>
      <c r="Z65" s="10">
        <f t="shared" ca="1" si="1217"/>
        <v>0</v>
      </c>
      <c r="AA65" s="10">
        <f t="shared" ca="1" si="1217"/>
        <v>0</v>
      </c>
      <c r="AB65" s="10">
        <f t="shared" ca="1" si="1217"/>
        <v>0</v>
      </c>
      <c r="AC65" s="10">
        <f t="shared" ca="1" si="1217"/>
        <v>0</v>
      </c>
      <c r="AD65" s="10">
        <f t="shared" ca="1" si="1217"/>
        <v>0</v>
      </c>
      <c r="AE65" s="10">
        <f t="shared" ca="1" si="1217"/>
        <v>0</v>
      </c>
      <c r="AF65" s="10">
        <f t="shared" ca="1" si="1217"/>
        <v>0</v>
      </c>
      <c r="AG65" s="10">
        <f t="shared" ca="1" si="1217"/>
        <v>0</v>
      </c>
      <c r="AH65" s="10">
        <f t="shared" ca="1" si="1217"/>
        <v>0</v>
      </c>
      <c r="AI65" s="10">
        <f t="shared" ca="1" si="1217"/>
        <v>0</v>
      </c>
      <c r="AJ65" s="10">
        <f t="shared" ca="1" si="1217"/>
        <v>0</v>
      </c>
      <c r="AK65" s="10">
        <f t="shared" ca="1" si="1217"/>
        <v>0</v>
      </c>
      <c r="AL65" s="10">
        <f t="shared" ca="1" si="1217"/>
        <v>0</v>
      </c>
      <c r="AM65" s="10">
        <f t="shared" ca="1" si="1217"/>
        <v>0</v>
      </c>
      <c r="AN65" s="10">
        <f t="shared" ca="1" si="1217"/>
        <v>0</v>
      </c>
      <c r="AO65" s="10">
        <f t="shared" ca="1" si="1217"/>
        <v>0</v>
      </c>
      <c r="AP65" s="10">
        <f t="shared" ca="1" si="1217"/>
        <v>0</v>
      </c>
      <c r="AQ65" s="10">
        <f t="shared" ca="1" si="1217"/>
        <v>0</v>
      </c>
      <c r="AR65" s="10">
        <f t="shared" ca="1" si="1217"/>
        <v>0</v>
      </c>
      <c r="AS65" s="10">
        <f t="shared" ca="1" si="1217"/>
        <v>0</v>
      </c>
      <c r="AT65" s="10">
        <f t="shared" ca="1" si="1217"/>
        <v>0</v>
      </c>
      <c r="AU65" s="10">
        <f t="shared" ca="1" si="1217"/>
        <v>0</v>
      </c>
      <c r="AV65" s="10">
        <f t="shared" ca="1" si="1217"/>
        <v>0</v>
      </c>
      <c r="AW65" s="10">
        <f t="shared" ca="1" si="1217"/>
        <v>0</v>
      </c>
      <c r="AX65" s="10">
        <f t="shared" ca="1" si="1217"/>
        <v>0</v>
      </c>
      <c r="AY65" s="10">
        <f t="shared" ca="1" si="1217"/>
        <v>0</v>
      </c>
      <c r="AZ65" s="10">
        <f t="shared" ca="1" si="1217"/>
        <v>0</v>
      </c>
      <c r="BA65" s="10">
        <f t="shared" ca="1" si="1217"/>
        <v>0</v>
      </c>
      <c r="BB65" s="10">
        <f t="shared" ca="1" si="1217"/>
        <v>0</v>
      </c>
      <c r="BC65" s="10">
        <f t="shared" ca="1" si="1217"/>
        <v>0</v>
      </c>
      <c r="BD65" s="10">
        <f t="shared" ca="1" si="1217"/>
        <v>0</v>
      </c>
      <c r="BE65" s="10">
        <f t="shared" ca="1" si="1217"/>
        <v>0</v>
      </c>
      <c r="BF65" s="10">
        <f t="shared" ca="1" si="1217"/>
        <v>0</v>
      </c>
      <c r="BG65" s="10">
        <f t="shared" ca="1" si="1217"/>
        <v>0</v>
      </c>
      <c r="BH65" s="10">
        <f t="shared" ca="1" si="1217"/>
        <v>0</v>
      </c>
      <c r="BI65" s="10">
        <f t="shared" ca="1" si="1217"/>
        <v>0</v>
      </c>
      <c r="BJ65" s="10">
        <f t="shared" ca="1" si="1217"/>
        <v>0</v>
      </c>
      <c r="BK65" s="10">
        <f t="shared" ca="1" si="1217"/>
        <v>0</v>
      </c>
      <c r="BL65" s="10">
        <f t="shared" ca="1" si="1217"/>
        <v>0</v>
      </c>
      <c r="BM65" s="10">
        <f t="shared" ca="1" si="1217"/>
        <v>0</v>
      </c>
      <c r="BN65" s="10">
        <f t="shared" ca="1" si="1217"/>
        <v>0</v>
      </c>
      <c r="BO65" s="10">
        <f t="shared" ca="1" si="1217"/>
        <v>0</v>
      </c>
      <c r="BP65" s="10">
        <f t="shared" ca="1" si="1217"/>
        <v>0</v>
      </c>
      <c r="BQ65" s="10">
        <f t="shared" ca="1" si="1217"/>
        <v>0</v>
      </c>
      <c r="BR65" s="10">
        <f t="shared" ca="1" si="1217"/>
        <v>0</v>
      </c>
      <c r="BS65" s="10">
        <f t="shared" ca="1" si="1217"/>
        <v>0</v>
      </c>
      <c r="BT65" s="10">
        <f t="shared" ca="1" si="1217"/>
        <v>0</v>
      </c>
      <c r="BU65" s="10">
        <f t="shared" ca="1" si="1217"/>
        <v>0</v>
      </c>
      <c r="BV65" s="10">
        <f t="shared" ca="1" si="1217"/>
        <v>0</v>
      </c>
      <c r="BW65" s="10">
        <f t="shared" ca="1" si="1217"/>
        <v>0</v>
      </c>
      <c r="BX65" s="10">
        <f t="shared" ca="1" si="1217"/>
        <v>0</v>
      </c>
      <c r="BY65" s="10">
        <f t="shared" ca="1" si="1217"/>
        <v>0</v>
      </c>
      <c r="BZ65" s="10">
        <f t="shared" ca="1" si="1217"/>
        <v>0</v>
      </c>
      <c r="CA65" s="10">
        <f t="shared" ref="CA65:CI65" ca="1" si="1218">CA61*$B65</f>
        <v>0</v>
      </c>
      <c r="CB65" s="10">
        <f t="shared" ca="1" si="1218"/>
        <v>0</v>
      </c>
      <c r="CC65" s="10">
        <f t="shared" ca="1" si="1218"/>
        <v>0</v>
      </c>
      <c r="CD65" s="10">
        <f t="shared" ca="1" si="1218"/>
        <v>900</v>
      </c>
      <c r="CE65" s="10">
        <f t="shared" ca="1" si="1218"/>
        <v>900</v>
      </c>
      <c r="CF65" s="10">
        <f t="shared" ca="1" si="1218"/>
        <v>0</v>
      </c>
      <c r="CG65" s="10">
        <f t="shared" ca="1" si="1218"/>
        <v>0</v>
      </c>
      <c r="CH65" s="10">
        <f t="shared" ca="1" si="1218"/>
        <v>0</v>
      </c>
      <c r="CI65" s="10">
        <f t="shared" ca="1" si="1218"/>
        <v>0</v>
      </c>
      <c r="CJ65" s="10">
        <f t="shared" ref="CJ65:EO65" ca="1" si="1219">CJ61*$B65</f>
        <v>0</v>
      </c>
      <c r="CK65" s="10">
        <f t="shared" ca="1" si="1219"/>
        <v>300</v>
      </c>
      <c r="CL65" s="10">
        <f t="shared" ca="1" si="1219"/>
        <v>300</v>
      </c>
      <c r="CM65" s="10">
        <f t="shared" ca="1" si="1219"/>
        <v>0</v>
      </c>
      <c r="CN65" s="10">
        <f t="shared" ca="1" si="1219"/>
        <v>300</v>
      </c>
      <c r="CO65" s="10">
        <f t="shared" ca="1" si="1219"/>
        <v>300</v>
      </c>
      <c r="CP65" s="10">
        <f t="shared" ca="1" si="1219"/>
        <v>0</v>
      </c>
      <c r="CQ65" s="10">
        <f t="shared" ca="1" si="1219"/>
        <v>600</v>
      </c>
      <c r="CR65" s="10">
        <f t="shared" ca="1" si="1219"/>
        <v>600</v>
      </c>
      <c r="CS65" s="10">
        <f t="shared" ca="1" si="1219"/>
        <v>300</v>
      </c>
      <c r="CT65" s="10">
        <f t="shared" ca="1" si="1219"/>
        <v>1200</v>
      </c>
      <c r="CU65" s="10">
        <f t="shared" ca="1" si="1219"/>
        <v>1200</v>
      </c>
      <c r="CV65" s="10">
        <f t="shared" ca="1" si="1219"/>
        <v>900</v>
      </c>
      <c r="CW65" s="10">
        <f t="shared" ca="1" si="1219"/>
        <v>1500</v>
      </c>
      <c r="CX65" s="10">
        <f t="shared" ca="1" si="1219"/>
        <v>1500</v>
      </c>
      <c r="CY65" s="10">
        <f t="shared" ca="1" si="1219"/>
        <v>1500</v>
      </c>
      <c r="CZ65" s="10">
        <f t="shared" ca="1" si="1219"/>
        <v>2100</v>
      </c>
      <c r="DA65" s="10">
        <f t="shared" ca="1" si="1219"/>
        <v>2100</v>
      </c>
      <c r="DB65" s="10">
        <f t="shared" ca="1" si="1219"/>
        <v>2100</v>
      </c>
      <c r="DC65" s="10">
        <f t="shared" ca="1" si="1219"/>
        <v>2400</v>
      </c>
      <c r="DD65" s="10">
        <f t="shared" ca="1" si="1219"/>
        <v>3600</v>
      </c>
      <c r="DE65" s="10">
        <f t="shared" ca="1" si="1219"/>
        <v>3600</v>
      </c>
      <c r="DF65" s="10">
        <f t="shared" ca="1" si="1219"/>
        <v>3300</v>
      </c>
      <c r="DG65" s="10">
        <f t="shared" ca="1" si="1219"/>
        <v>6000</v>
      </c>
      <c r="DH65" s="10">
        <f t="shared" ca="1" si="1219"/>
        <v>6000</v>
      </c>
      <c r="DI65" s="10">
        <f t="shared" ca="1" si="1219"/>
        <v>5700</v>
      </c>
      <c r="DJ65" s="10">
        <f t="shared" ca="1" si="1219"/>
        <v>8700</v>
      </c>
      <c r="DK65" s="10">
        <f t="shared" ca="1" si="1219"/>
        <v>8400</v>
      </c>
      <c r="DL65" s="10">
        <f t="shared" ca="1" si="1219"/>
        <v>6900</v>
      </c>
      <c r="DM65" s="10">
        <f t="shared" ca="1" si="1219"/>
        <v>8700</v>
      </c>
      <c r="DN65" s="10">
        <f t="shared" ca="1" si="1219"/>
        <v>8400</v>
      </c>
      <c r="DO65" s="10">
        <f t="shared" ca="1" si="1219"/>
        <v>6900</v>
      </c>
      <c r="DP65" s="10">
        <f t="shared" ca="1" si="1219"/>
        <v>7500</v>
      </c>
      <c r="DQ65" s="10">
        <f t="shared" ca="1" si="1219"/>
        <v>7200</v>
      </c>
      <c r="DR65" s="10">
        <f t="shared" ca="1" si="1219"/>
        <v>6000</v>
      </c>
      <c r="DS65" s="10">
        <f t="shared" ca="1" si="1219"/>
        <v>5100</v>
      </c>
      <c r="DT65" s="10">
        <f t="shared" ca="1" si="1219"/>
        <v>4800</v>
      </c>
      <c r="DU65" s="10">
        <f t="shared" ca="1" si="1219"/>
        <v>6300</v>
      </c>
      <c r="DV65" s="10">
        <f t="shared" ca="1" si="1219"/>
        <v>7800</v>
      </c>
      <c r="DW65" s="10">
        <f t="shared" ca="1" si="1219"/>
        <v>7800</v>
      </c>
      <c r="DX65" s="10">
        <f t="shared" ca="1" si="1219"/>
        <v>10500</v>
      </c>
      <c r="DY65" s="10">
        <f t="shared" ca="1" si="1219"/>
        <v>10500</v>
      </c>
      <c r="DZ65" s="10">
        <f t="shared" ca="1" si="1219"/>
        <v>7800</v>
      </c>
      <c r="EA65" s="10">
        <f t="shared" ca="1" si="1219"/>
        <v>10500</v>
      </c>
      <c r="EB65" s="10">
        <f t="shared" ca="1" si="1219"/>
        <v>10500</v>
      </c>
      <c r="EC65" s="10">
        <f t="shared" ca="1" si="1219"/>
        <v>7800</v>
      </c>
      <c r="ED65" s="10">
        <f t="shared" ca="1" si="1219"/>
        <v>10500</v>
      </c>
      <c r="EE65" s="10">
        <f t="shared" ca="1" si="1219"/>
        <v>10500</v>
      </c>
      <c r="EF65" s="10">
        <f t="shared" ca="1" si="1219"/>
        <v>7800</v>
      </c>
      <c r="EG65" s="10">
        <f t="shared" ca="1" si="1219"/>
        <v>7800</v>
      </c>
      <c r="EH65" s="10">
        <f t="shared" ca="1" si="1219"/>
        <v>5100</v>
      </c>
      <c r="EI65" s="10">
        <f t="shared" ca="1" si="1219"/>
        <v>2400</v>
      </c>
      <c r="EJ65" s="10">
        <f t="shared" ca="1" si="1219"/>
        <v>2100</v>
      </c>
      <c r="EK65" s="10">
        <f t="shared" ca="1" si="1219"/>
        <v>1800</v>
      </c>
      <c r="EL65" s="10">
        <f t="shared" ca="1" si="1219"/>
        <v>1800</v>
      </c>
      <c r="EM65" s="10">
        <f t="shared" ca="1" si="1219"/>
        <v>1500</v>
      </c>
      <c r="EN65" s="10">
        <f t="shared" ca="1" si="1219"/>
        <v>1200</v>
      </c>
      <c r="EO65" s="10">
        <f t="shared" ca="1" si="1219"/>
        <v>1200</v>
      </c>
      <c r="EP65" s="10">
        <f t="shared" ref="EP65:GP65" ca="1" si="1220">EP61*$B65</f>
        <v>900</v>
      </c>
      <c r="EQ65" s="10">
        <f t="shared" ca="1" si="1220"/>
        <v>600</v>
      </c>
      <c r="ER65" s="10">
        <f t="shared" ca="1" si="1220"/>
        <v>600</v>
      </c>
      <c r="ES65" s="10">
        <f t="shared" ca="1" si="1220"/>
        <v>300</v>
      </c>
      <c r="ET65" s="10">
        <f t="shared" ca="1" si="1220"/>
        <v>0</v>
      </c>
      <c r="EU65" s="10">
        <f t="shared" ca="1" si="1220"/>
        <v>0</v>
      </c>
      <c r="EV65" s="10">
        <f t="shared" ca="1" si="1220"/>
        <v>0</v>
      </c>
      <c r="EW65" s="10">
        <f t="shared" ca="1" si="1220"/>
        <v>0</v>
      </c>
      <c r="EX65" s="10">
        <f t="shared" ca="1" si="1220"/>
        <v>0</v>
      </c>
      <c r="EY65" s="10">
        <f t="shared" ca="1" si="1220"/>
        <v>0</v>
      </c>
      <c r="EZ65" s="10">
        <f t="shared" ca="1" si="1220"/>
        <v>0</v>
      </c>
      <c r="FA65" s="10">
        <f t="shared" ca="1" si="1220"/>
        <v>0</v>
      </c>
      <c r="FB65" s="10">
        <f t="shared" ca="1" si="1220"/>
        <v>0</v>
      </c>
      <c r="FC65" s="10">
        <f t="shared" ca="1" si="1220"/>
        <v>0</v>
      </c>
      <c r="FD65" s="10">
        <f t="shared" ca="1" si="1220"/>
        <v>0</v>
      </c>
      <c r="FE65" s="10">
        <f t="shared" ca="1" si="1220"/>
        <v>0</v>
      </c>
      <c r="FF65" s="10">
        <f t="shared" ca="1" si="1220"/>
        <v>0</v>
      </c>
      <c r="FG65" s="10">
        <f t="shared" ca="1" si="1220"/>
        <v>0</v>
      </c>
      <c r="FH65" s="10">
        <f t="shared" ca="1" si="1220"/>
        <v>0</v>
      </c>
      <c r="FI65" s="10">
        <f t="shared" ca="1" si="1220"/>
        <v>0</v>
      </c>
      <c r="FJ65" s="10">
        <f t="shared" ca="1" si="1220"/>
        <v>0</v>
      </c>
      <c r="FK65" s="10">
        <f t="shared" ca="1" si="1220"/>
        <v>0</v>
      </c>
      <c r="FL65" s="10">
        <f t="shared" ca="1" si="1220"/>
        <v>0</v>
      </c>
      <c r="FM65" s="10">
        <f t="shared" ca="1" si="1220"/>
        <v>0</v>
      </c>
      <c r="FN65" s="10">
        <f t="shared" ca="1" si="1220"/>
        <v>0</v>
      </c>
      <c r="FO65" s="10">
        <f t="shared" ca="1" si="1220"/>
        <v>0</v>
      </c>
      <c r="FP65" s="10">
        <f t="shared" ca="1" si="1220"/>
        <v>0</v>
      </c>
      <c r="FQ65" s="10">
        <f t="shared" ca="1" si="1220"/>
        <v>0</v>
      </c>
      <c r="FR65" s="10">
        <f t="shared" ca="1" si="1220"/>
        <v>0</v>
      </c>
      <c r="FS65" s="10">
        <f t="shared" ca="1" si="1220"/>
        <v>0</v>
      </c>
      <c r="FT65" s="10">
        <f t="shared" ca="1" si="1220"/>
        <v>0</v>
      </c>
      <c r="FU65" s="10">
        <f t="shared" ca="1" si="1220"/>
        <v>0</v>
      </c>
      <c r="FV65" s="10">
        <f t="shared" ca="1" si="1220"/>
        <v>0</v>
      </c>
      <c r="FW65" s="10">
        <f t="shared" ca="1" si="1220"/>
        <v>0</v>
      </c>
      <c r="FX65" s="10">
        <f t="shared" ca="1" si="1220"/>
        <v>0</v>
      </c>
      <c r="FY65" s="10">
        <f t="shared" ca="1" si="1220"/>
        <v>0</v>
      </c>
      <c r="FZ65" s="10">
        <f t="shared" ca="1" si="1220"/>
        <v>0</v>
      </c>
      <c r="GA65" s="10">
        <f t="shared" ca="1" si="1220"/>
        <v>0</v>
      </c>
      <c r="GB65" s="10">
        <f t="shared" ca="1" si="1220"/>
        <v>0</v>
      </c>
      <c r="GC65" s="10">
        <f t="shared" ca="1" si="1220"/>
        <v>0</v>
      </c>
      <c r="GD65" s="10">
        <f t="shared" ca="1" si="1220"/>
        <v>0</v>
      </c>
      <c r="GE65" s="10">
        <f t="shared" ca="1" si="1220"/>
        <v>0</v>
      </c>
      <c r="GF65" s="10">
        <f t="shared" ca="1" si="1220"/>
        <v>0</v>
      </c>
      <c r="GG65" s="10">
        <f t="shared" ca="1" si="1220"/>
        <v>0</v>
      </c>
      <c r="GH65" s="10">
        <f t="shared" ca="1" si="1220"/>
        <v>0</v>
      </c>
      <c r="GI65" s="10">
        <f t="shared" ca="1" si="1220"/>
        <v>0</v>
      </c>
      <c r="GJ65" s="10">
        <f t="shared" ca="1" si="1220"/>
        <v>0</v>
      </c>
      <c r="GK65" s="10">
        <f t="shared" ca="1" si="1220"/>
        <v>0</v>
      </c>
      <c r="GL65" s="10">
        <f t="shared" ca="1" si="1220"/>
        <v>0</v>
      </c>
      <c r="GM65" s="10">
        <f t="shared" ca="1" si="1220"/>
        <v>0</v>
      </c>
      <c r="GN65" s="10">
        <f t="shared" ca="1" si="1220"/>
        <v>0</v>
      </c>
      <c r="GO65" s="10">
        <f t="shared" ca="1" si="1220"/>
        <v>0</v>
      </c>
      <c r="GP65" s="10">
        <f t="shared" ca="1" si="1220"/>
        <v>0</v>
      </c>
      <c r="GQ65" s="10">
        <f t="shared" ref="GQ65:GZ65" ca="1" si="1221">GQ61*$B65</f>
        <v>0</v>
      </c>
      <c r="GR65" s="10">
        <f t="shared" ca="1" si="1221"/>
        <v>0</v>
      </c>
      <c r="GS65" s="10">
        <f t="shared" ca="1" si="1221"/>
        <v>0</v>
      </c>
      <c r="GT65" s="10">
        <f t="shared" ca="1" si="1221"/>
        <v>0</v>
      </c>
      <c r="GU65" s="10">
        <f t="shared" ca="1" si="1221"/>
        <v>0</v>
      </c>
      <c r="GV65" s="10">
        <f t="shared" ca="1" si="1221"/>
        <v>0</v>
      </c>
      <c r="GW65" s="10">
        <f t="shared" ca="1" si="1221"/>
        <v>0</v>
      </c>
      <c r="GX65" s="10">
        <f t="shared" ca="1" si="1221"/>
        <v>0</v>
      </c>
      <c r="GY65" s="10">
        <f t="shared" ca="1" si="1221"/>
        <v>0</v>
      </c>
      <c r="GZ65" s="10">
        <f t="shared" ca="1" si="1221"/>
        <v>0</v>
      </c>
    </row>
    <row r="66" spans="1:208" x14ac:dyDescent="0.2">
      <c r="A66" s="5" t="s">
        <v>38</v>
      </c>
      <c r="B66" s="12">
        <v>0.5</v>
      </c>
      <c r="C66" s="10">
        <f t="array" aca="1" ref="C66" ca="1">SUM(IF($S$1:$GZ$1=C$1,$S66:$GZ66,0))</f>
        <v>2700</v>
      </c>
      <c r="D66" s="10">
        <f t="array" aca="1" ref="D66" ca="1">SUM(IF($S$1:$GZ$1=D$1,$S66:$GZ66,0))</f>
        <v>11250</v>
      </c>
      <c r="E66" s="10">
        <f t="array" aca="1" ref="E66" ca="1">SUM(IF($S$1:$GZ$1=E$1,$S66:$GZ66,0))</f>
        <v>62400</v>
      </c>
      <c r="F66" s="10">
        <f t="array" aca="1" ref="F66" ca="1">SUM(IF($S$1:$GZ$1=F$1,$S66:$GZ66,0))</f>
        <v>264750</v>
      </c>
      <c r="G66" s="10">
        <f t="array" aca="1" ref="G66" ca="1">SUM(IF($S$1:$GZ$1=G$1,$S66:$GZ66,0))</f>
        <v>539550</v>
      </c>
      <c r="H66" s="10">
        <f t="array" aca="1" ref="H66" ca="1">SUM(IF($S$1:$GZ$1=H$1,$S66:$GZ66,0))</f>
        <v>762000</v>
      </c>
      <c r="I66" s="10">
        <f t="array" aca="1" ref="I66" ca="1">SUM(IF($S$1:$GZ$1=I$1,$S66:$GZ66,0))</f>
        <v>773100</v>
      </c>
      <c r="J66" s="10">
        <f t="array" aca="1" ref="J66" ca="1">SUM(IF($S$1:$GZ$1=J$1,$S66:$GZ66,0))</f>
        <v>694950</v>
      </c>
      <c r="K66" s="10">
        <f t="array" aca="1" ref="K66" ca="1">SUM(IF($S$1:$GZ$1=K$1,$S66:$GZ66,0))</f>
        <v>462300</v>
      </c>
      <c r="L66" s="10">
        <f t="array" aca="1" ref="L66" ca="1">SUM(IF($S$1:$GZ$1=L$1,$S66:$GZ66,0))</f>
        <v>169650</v>
      </c>
      <c r="M66" s="10">
        <f t="array" aca="1" ref="M66" ca="1">SUM(IF($S$1:$GZ$1=M$1,$S66:$GZ66,0))</f>
        <v>10800</v>
      </c>
      <c r="N66" s="10">
        <f t="array" aca="1" ref="N66" ca="1">SUM(IF($S$1:$GZ$1=N$1,$S66:$GZ66,0))</f>
        <v>0</v>
      </c>
      <c r="O66" s="10">
        <f t="array" aca="1" ref="O66" ca="1">SUM(IF($S$1:$GZ$1=O$1,$S66:$GZ66,0))</f>
        <v>0</v>
      </c>
      <c r="P66" s="10">
        <f t="array" aca="1" ref="P66" ca="1">SUM(IF($S$1:$GZ$1=P$1,$S66:$GZ66,0))</f>
        <v>0</v>
      </c>
      <c r="Q66" s="10">
        <f t="array" aca="1" ref="Q66" ca="1">SUM(IF($S$1:$GZ$1=Q$1,$S66:$GZ66,0))</f>
        <v>0</v>
      </c>
      <c r="R66" s="10">
        <f t="array" aca="1" ref="R66" ca="1">SUM(IF($S$1:$GZ$1=R$1,$S66:$GZ66,0))</f>
        <v>0</v>
      </c>
      <c r="S66" s="10">
        <f ca="1">S64*$B66</f>
        <v>0</v>
      </c>
      <c r="T66" s="10">
        <f t="shared" ref="T66:BZ66" ca="1" si="1222">T64*$B66</f>
        <v>0</v>
      </c>
      <c r="U66" s="10">
        <f t="shared" ca="1" si="1222"/>
        <v>0</v>
      </c>
      <c r="V66" s="10">
        <f t="shared" ca="1" si="1222"/>
        <v>0</v>
      </c>
      <c r="W66" s="10">
        <f t="shared" ca="1" si="1222"/>
        <v>0</v>
      </c>
      <c r="X66" s="10">
        <f t="shared" ca="1" si="1222"/>
        <v>0</v>
      </c>
      <c r="Y66" s="10">
        <f t="shared" ca="1" si="1222"/>
        <v>450</v>
      </c>
      <c r="Z66" s="10">
        <f t="shared" ca="1" si="1222"/>
        <v>450</v>
      </c>
      <c r="AA66" s="10">
        <f t="shared" ca="1" si="1222"/>
        <v>450</v>
      </c>
      <c r="AB66" s="10">
        <f t="shared" ca="1" si="1222"/>
        <v>450</v>
      </c>
      <c r="AC66" s="10">
        <f t="shared" ca="1" si="1222"/>
        <v>450</v>
      </c>
      <c r="AD66" s="10">
        <f t="shared" ca="1" si="1222"/>
        <v>450</v>
      </c>
      <c r="AE66" s="10">
        <f t="shared" ca="1" si="1222"/>
        <v>450</v>
      </c>
      <c r="AF66" s="10">
        <f t="shared" ca="1" si="1222"/>
        <v>600</v>
      </c>
      <c r="AG66" s="10">
        <f t="shared" ca="1" si="1222"/>
        <v>600</v>
      </c>
      <c r="AH66" s="10">
        <f t="shared" ca="1" si="1222"/>
        <v>600</v>
      </c>
      <c r="AI66" s="10">
        <f t="shared" ca="1" si="1222"/>
        <v>750</v>
      </c>
      <c r="AJ66" s="10">
        <f t="shared" ca="1" si="1222"/>
        <v>750</v>
      </c>
      <c r="AK66" s="10">
        <f t="shared" ca="1" si="1222"/>
        <v>750</v>
      </c>
      <c r="AL66" s="10">
        <f t="shared" ca="1" si="1222"/>
        <v>1050</v>
      </c>
      <c r="AM66" s="10">
        <f t="shared" ca="1" si="1222"/>
        <v>1050</v>
      </c>
      <c r="AN66" s="10">
        <f t="shared" ca="1" si="1222"/>
        <v>1200</v>
      </c>
      <c r="AO66" s="10">
        <f t="shared" ca="1" si="1222"/>
        <v>1650</v>
      </c>
      <c r="AP66" s="10">
        <f t="shared" ca="1" si="1222"/>
        <v>1800</v>
      </c>
      <c r="AQ66" s="10">
        <f t="shared" ca="1" si="1222"/>
        <v>2100</v>
      </c>
      <c r="AR66" s="10">
        <f t="shared" ca="1" si="1222"/>
        <v>2550</v>
      </c>
      <c r="AS66" s="10">
        <f t="shared" ca="1" si="1222"/>
        <v>2850</v>
      </c>
      <c r="AT66" s="10">
        <f t="shared" ca="1" si="1222"/>
        <v>3300</v>
      </c>
      <c r="AU66" s="10">
        <f t="shared" ca="1" si="1222"/>
        <v>3900</v>
      </c>
      <c r="AV66" s="10">
        <f t="shared" ca="1" si="1222"/>
        <v>4350</v>
      </c>
      <c r="AW66" s="10">
        <f t="shared" ca="1" si="1222"/>
        <v>4950</v>
      </c>
      <c r="AX66" s="10">
        <f t="shared" ca="1" si="1222"/>
        <v>5550</v>
      </c>
      <c r="AY66" s="10">
        <f t="shared" ca="1" si="1222"/>
        <v>6750</v>
      </c>
      <c r="AZ66" s="10">
        <f t="shared" ca="1" si="1222"/>
        <v>7350</v>
      </c>
      <c r="BA66" s="10">
        <f t="shared" ca="1" si="1222"/>
        <v>8400</v>
      </c>
      <c r="BB66" s="10">
        <f t="shared" ca="1" si="1222"/>
        <v>10350</v>
      </c>
      <c r="BC66" s="10">
        <f t="shared" ca="1" si="1222"/>
        <v>11400</v>
      </c>
      <c r="BD66" s="10">
        <f t="shared" ca="1" si="1222"/>
        <v>13200</v>
      </c>
      <c r="BE66" s="10">
        <f t="shared" ca="1" si="1222"/>
        <v>15750</v>
      </c>
      <c r="BF66" s="10">
        <f t="shared" ca="1" si="1222"/>
        <v>17400</v>
      </c>
      <c r="BG66" s="10">
        <f t="shared" ca="1" si="1222"/>
        <v>19200</v>
      </c>
      <c r="BH66" s="10">
        <f t="shared" ca="1" si="1222"/>
        <v>21750</v>
      </c>
      <c r="BI66" s="10">
        <f t="shared" ca="1" si="1222"/>
        <v>23400</v>
      </c>
      <c r="BJ66" s="10">
        <f t="shared" ca="1" si="1222"/>
        <v>25200</v>
      </c>
      <c r="BK66" s="10">
        <f t="shared" ca="1" si="1222"/>
        <v>27150</v>
      </c>
      <c r="BL66" s="10">
        <f t="shared" ca="1" si="1222"/>
        <v>28800</v>
      </c>
      <c r="BM66" s="10">
        <f t="shared" ca="1" si="1222"/>
        <v>30150</v>
      </c>
      <c r="BN66" s="10">
        <f t="shared" ca="1" si="1222"/>
        <v>31350</v>
      </c>
      <c r="BO66" s="10">
        <f t="shared" ca="1" si="1222"/>
        <v>32550</v>
      </c>
      <c r="BP66" s="10">
        <f t="shared" ca="1" si="1222"/>
        <v>34500</v>
      </c>
      <c r="BQ66" s="10">
        <f t="shared" ca="1" si="1222"/>
        <v>36450</v>
      </c>
      <c r="BR66" s="10">
        <f t="shared" ca="1" si="1222"/>
        <v>38400</v>
      </c>
      <c r="BS66" s="10">
        <f t="shared" ca="1" si="1222"/>
        <v>41700</v>
      </c>
      <c r="BT66" s="10">
        <f t="shared" ca="1" si="1222"/>
        <v>43650</v>
      </c>
      <c r="BU66" s="10">
        <f t="shared" ca="1" si="1222"/>
        <v>45600</v>
      </c>
      <c r="BV66" s="10">
        <f t="shared" ca="1" si="1222"/>
        <v>48900</v>
      </c>
      <c r="BW66" s="10">
        <f t="shared" ca="1" si="1222"/>
        <v>50850</v>
      </c>
      <c r="BX66" s="10">
        <f t="shared" ca="1" si="1222"/>
        <v>52800</v>
      </c>
      <c r="BY66" s="10">
        <f t="shared" ca="1" si="1222"/>
        <v>56100</v>
      </c>
      <c r="BZ66" s="10">
        <f t="shared" ca="1" si="1222"/>
        <v>58050</v>
      </c>
      <c r="CA66" s="10">
        <f t="shared" ref="CA66:CI66" ca="1" si="1223">CA64*$B66</f>
        <v>60000</v>
      </c>
      <c r="CB66" s="10">
        <f t="shared" ca="1" si="1223"/>
        <v>61950</v>
      </c>
      <c r="CC66" s="10">
        <f t="shared" ca="1" si="1223"/>
        <v>62550</v>
      </c>
      <c r="CD66" s="10">
        <f t="shared" ca="1" si="1223"/>
        <v>62700</v>
      </c>
      <c r="CE66" s="10">
        <f t="shared" ca="1" si="1223"/>
        <v>63150</v>
      </c>
      <c r="CF66" s="10">
        <f t="shared" ca="1" si="1223"/>
        <v>63600</v>
      </c>
      <c r="CG66" s="10">
        <f t="shared" ca="1" si="1223"/>
        <v>64050</v>
      </c>
      <c r="CH66" s="10">
        <f t="shared" ca="1" si="1223"/>
        <v>64350</v>
      </c>
      <c r="CI66" s="10">
        <f t="shared" ca="1" si="1223"/>
        <v>64650</v>
      </c>
      <c r="CJ66" s="10">
        <f t="shared" ref="CJ66:EO66" ca="1" si="1224">CJ64*$B66</f>
        <v>64950</v>
      </c>
      <c r="CK66" s="10">
        <f t="shared" ca="1" si="1224"/>
        <v>64950</v>
      </c>
      <c r="CL66" s="10">
        <f t="shared" ca="1" si="1224"/>
        <v>65100</v>
      </c>
      <c r="CM66" s="10">
        <f t="shared" ca="1" si="1224"/>
        <v>65250</v>
      </c>
      <c r="CN66" s="10">
        <f t="shared" ca="1" si="1224"/>
        <v>65100</v>
      </c>
      <c r="CO66" s="10">
        <f t="shared" ca="1" si="1224"/>
        <v>65100</v>
      </c>
      <c r="CP66" s="10">
        <f t="shared" ca="1" si="1224"/>
        <v>65100</v>
      </c>
      <c r="CQ66" s="10">
        <f t="shared" ca="1" si="1224"/>
        <v>64800</v>
      </c>
      <c r="CR66" s="10">
        <f t="shared" ca="1" si="1224"/>
        <v>64800</v>
      </c>
      <c r="CS66" s="10">
        <f t="shared" ca="1" si="1224"/>
        <v>64650</v>
      </c>
      <c r="CT66" s="10">
        <f t="shared" ca="1" si="1224"/>
        <v>64200</v>
      </c>
      <c r="CU66" s="10">
        <f t="shared" ca="1" si="1224"/>
        <v>64050</v>
      </c>
      <c r="CV66" s="10">
        <f t="shared" ca="1" si="1224"/>
        <v>63750</v>
      </c>
      <c r="CW66" s="10">
        <f t="shared" ca="1" si="1224"/>
        <v>63300</v>
      </c>
      <c r="CX66" s="10">
        <f t="shared" ca="1" si="1224"/>
        <v>63000</v>
      </c>
      <c r="CY66" s="10">
        <f t="shared" ca="1" si="1224"/>
        <v>62550</v>
      </c>
      <c r="CZ66" s="10">
        <f t="shared" ca="1" si="1224"/>
        <v>61950</v>
      </c>
      <c r="DA66" s="10">
        <f t="shared" ca="1" si="1224"/>
        <v>61500</v>
      </c>
      <c r="DB66" s="10">
        <f t="shared" ca="1" si="1224"/>
        <v>60900</v>
      </c>
      <c r="DC66" s="10">
        <f t="shared" ca="1" si="1224"/>
        <v>60300</v>
      </c>
      <c r="DD66" s="10">
        <f t="shared" ca="1" si="1224"/>
        <v>59100</v>
      </c>
      <c r="DE66" s="10">
        <f t="shared" ca="1" si="1224"/>
        <v>58500</v>
      </c>
      <c r="DF66" s="10">
        <f t="shared" ca="1" si="1224"/>
        <v>57450</v>
      </c>
      <c r="DG66" s="10">
        <f t="shared" ca="1" si="1224"/>
        <v>55500</v>
      </c>
      <c r="DH66" s="10">
        <f t="shared" ca="1" si="1224"/>
        <v>54450</v>
      </c>
      <c r="DI66" s="10">
        <f t="shared" ca="1" si="1224"/>
        <v>52650</v>
      </c>
      <c r="DJ66" s="10">
        <f t="shared" ca="1" si="1224"/>
        <v>50100</v>
      </c>
      <c r="DK66" s="10">
        <f t="shared" ca="1" si="1224"/>
        <v>48450</v>
      </c>
      <c r="DL66" s="10">
        <f t="shared" ca="1" si="1224"/>
        <v>46650</v>
      </c>
      <c r="DM66" s="10">
        <f t="shared" ca="1" si="1224"/>
        <v>44100</v>
      </c>
      <c r="DN66" s="10">
        <f t="shared" ca="1" si="1224"/>
        <v>42450</v>
      </c>
      <c r="DO66" s="10">
        <f t="shared" ca="1" si="1224"/>
        <v>40650</v>
      </c>
      <c r="DP66" s="10">
        <f t="shared" ca="1" si="1224"/>
        <v>38700</v>
      </c>
      <c r="DQ66" s="10">
        <f t="shared" ca="1" si="1224"/>
        <v>37050</v>
      </c>
      <c r="DR66" s="10">
        <f t="shared" ca="1" si="1224"/>
        <v>35700</v>
      </c>
      <c r="DS66" s="10">
        <f t="shared" ca="1" si="1224"/>
        <v>34500</v>
      </c>
      <c r="DT66" s="10">
        <f t="shared" ca="1" si="1224"/>
        <v>33300</v>
      </c>
      <c r="DU66" s="10">
        <f t="shared" ca="1" si="1224"/>
        <v>31350</v>
      </c>
      <c r="DV66" s="10">
        <f t="shared" ca="1" si="1224"/>
        <v>29400</v>
      </c>
      <c r="DW66" s="10">
        <f t="shared" ca="1" si="1224"/>
        <v>27450</v>
      </c>
      <c r="DX66" s="10">
        <f t="shared" ca="1" si="1224"/>
        <v>24150</v>
      </c>
      <c r="DY66" s="10">
        <f t="shared" ca="1" si="1224"/>
        <v>22200</v>
      </c>
      <c r="DZ66" s="10">
        <f t="shared" ca="1" si="1224"/>
        <v>20250</v>
      </c>
      <c r="EA66" s="10">
        <f t="shared" ca="1" si="1224"/>
        <v>16950</v>
      </c>
      <c r="EB66" s="10">
        <f t="shared" ca="1" si="1224"/>
        <v>15000</v>
      </c>
      <c r="EC66" s="10">
        <f t="shared" ca="1" si="1224"/>
        <v>13050</v>
      </c>
      <c r="ED66" s="10">
        <f t="shared" ca="1" si="1224"/>
        <v>9750</v>
      </c>
      <c r="EE66" s="10">
        <f t="shared" ca="1" si="1224"/>
        <v>7800</v>
      </c>
      <c r="EF66" s="10">
        <f t="shared" ca="1" si="1224"/>
        <v>5850</v>
      </c>
      <c r="EG66" s="10">
        <f t="shared" ca="1" si="1224"/>
        <v>3900</v>
      </c>
      <c r="EH66" s="10">
        <f t="shared" ca="1" si="1224"/>
        <v>3300</v>
      </c>
      <c r="EI66" s="10">
        <f t="shared" ca="1" si="1224"/>
        <v>2700</v>
      </c>
      <c r="EJ66" s="10">
        <f t="shared" ca="1" si="1224"/>
        <v>2250</v>
      </c>
      <c r="EK66" s="10">
        <f t="shared" ca="1" si="1224"/>
        <v>1800</v>
      </c>
      <c r="EL66" s="10">
        <f t="shared" ca="1" si="1224"/>
        <v>1350</v>
      </c>
      <c r="EM66" s="10">
        <f t="shared" ca="1" si="1224"/>
        <v>1050</v>
      </c>
      <c r="EN66" s="10">
        <f t="shared" ca="1" si="1224"/>
        <v>750</v>
      </c>
      <c r="EO66" s="10">
        <f t="shared" ca="1" si="1224"/>
        <v>450</v>
      </c>
      <c r="EP66" s="10">
        <f t="shared" ref="EP66:GP66" ca="1" si="1225">EP64*$B66</f>
        <v>300</v>
      </c>
      <c r="EQ66" s="10">
        <f t="shared" ca="1" si="1225"/>
        <v>150</v>
      </c>
      <c r="ER66" s="10">
        <f t="shared" ca="1" si="1225"/>
        <v>0</v>
      </c>
      <c r="ES66" s="10">
        <f t="shared" ca="1" si="1225"/>
        <v>0</v>
      </c>
      <c r="ET66" s="10">
        <f t="shared" ca="1" si="1225"/>
        <v>0</v>
      </c>
      <c r="EU66" s="10">
        <f t="shared" ca="1" si="1225"/>
        <v>0</v>
      </c>
      <c r="EV66" s="10">
        <f t="shared" ca="1" si="1225"/>
        <v>0</v>
      </c>
      <c r="EW66" s="10">
        <f t="shared" ca="1" si="1225"/>
        <v>0</v>
      </c>
      <c r="EX66" s="10">
        <f t="shared" ca="1" si="1225"/>
        <v>0</v>
      </c>
      <c r="EY66" s="10">
        <f t="shared" ca="1" si="1225"/>
        <v>0</v>
      </c>
      <c r="EZ66" s="10">
        <f t="shared" ca="1" si="1225"/>
        <v>0</v>
      </c>
      <c r="FA66" s="10">
        <f t="shared" ca="1" si="1225"/>
        <v>0</v>
      </c>
      <c r="FB66" s="10">
        <f t="shared" ca="1" si="1225"/>
        <v>0</v>
      </c>
      <c r="FC66" s="10">
        <f t="shared" ca="1" si="1225"/>
        <v>0</v>
      </c>
      <c r="FD66" s="10">
        <f t="shared" ca="1" si="1225"/>
        <v>0</v>
      </c>
      <c r="FE66" s="10">
        <f t="shared" ca="1" si="1225"/>
        <v>0</v>
      </c>
      <c r="FF66" s="10">
        <f t="shared" ca="1" si="1225"/>
        <v>0</v>
      </c>
      <c r="FG66" s="10">
        <f t="shared" ca="1" si="1225"/>
        <v>0</v>
      </c>
      <c r="FH66" s="10">
        <f t="shared" ca="1" si="1225"/>
        <v>0</v>
      </c>
      <c r="FI66" s="10">
        <f t="shared" ca="1" si="1225"/>
        <v>0</v>
      </c>
      <c r="FJ66" s="10">
        <f t="shared" ca="1" si="1225"/>
        <v>0</v>
      </c>
      <c r="FK66" s="10">
        <f t="shared" ca="1" si="1225"/>
        <v>0</v>
      </c>
      <c r="FL66" s="10">
        <f t="shared" ca="1" si="1225"/>
        <v>0</v>
      </c>
      <c r="FM66" s="10">
        <f t="shared" ca="1" si="1225"/>
        <v>0</v>
      </c>
      <c r="FN66" s="10">
        <f t="shared" ca="1" si="1225"/>
        <v>0</v>
      </c>
      <c r="FO66" s="10">
        <f t="shared" ca="1" si="1225"/>
        <v>0</v>
      </c>
      <c r="FP66" s="10">
        <f t="shared" ca="1" si="1225"/>
        <v>0</v>
      </c>
      <c r="FQ66" s="10">
        <f t="shared" ca="1" si="1225"/>
        <v>0</v>
      </c>
      <c r="FR66" s="10">
        <f t="shared" ca="1" si="1225"/>
        <v>0</v>
      </c>
      <c r="FS66" s="10">
        <f t="shared" ca="1" si="1225"/>
        <v>0</v>
      </c>
      <c r="FT66" s="10">
        <f t="shared" ca="1" si="1225"/>
        <v>0</v>
      </c>
      <c r="FU66" s="10">
        <f t="shared" ca="1" si="1225"/>
        <v>0</v>
      </c>
      <c r="FV66" s="10">
        <f t="shared" ca="1" si="1225"/>
        <v>0</v>
      </c>
      <c r="FW66" s="10">
        <f t="shared" ca="1" si="1225"/>
        <v>0</v>
      </c>
      <c r="FX66" s="10">
        <f t="shared" ca="1" si="1225"/>
        <v>0</v>
      </c>
      <c r="FY66" s="10">
        <f t="shared" ca="1" si="1225"/>
        <v>0</v>
      </c>
      <c r="FZ66" s="10">
        <f t="shared" ca="1" si="1225"/>
        <v>0</v>
      </c>
      <c r="GA66" s="10">
        <f t="shared" ca="1" si="1225"/>
        <v>0</v>
      </c>
      <c r="GB66" s="10">
        <f t="shared" ca="1" si="1225"/>
        <v>0</v>
      </c>
      <c r="GC66" s="10">
        <f t="shared" ca="1" si="1225"/>
        <v>0</v>
      </c>
      <c r="GD66" s="10">
        <f t="shared" ca="1" si="1225"/>
        <v>0</v>
      </c>
      <c r="GE66" s="10">
        <f t="shared" ca="1" si="1225"/>
        <v>0</v>
      </c>
      <c r="GF66" s="10">
        <f t="shared" ca="1" si="1225"/>
        <v>0</v>
      </c>
      <c r="GG66" s="10">
        <f t="shared" ca="1" si="1225"/>
        <v>0</v>
      </c>
      <c r="GH66" s="10">
        <f t="shared" ca="1" si="1225"/>
        <v>0</v>
      </c>
      <c r="GI66" s="10">
        <f t="shared" ca="1" si="1225"/>
        <v>0</v>
      </c>
      <c r="GJ66" s="10">
        <f t="shared" ca="1" si="1225"/>
        <v>0</v>
      </c>
      <c r="GK66" s="10">
        <f t="shared" ca="1" si="1225"/>
        <v>0</v>
      </c>
      <c r="GL66" s="10">
        <f t="shared" ca="1" si="1225"/>
        <v>0</v>
      </c>
      <c r="GM66" s="10">
        <f t="shared" ca="1" si="1225"/>
        <v>0</v>
      </c>
      <c r="GN66" s="10">
        <f t="shared" ca="1" si="1225"/>
        <v>0</v>
      </c>
      <c r="GO66" s="10">
        <f t="shared" ca="1" si="1225"/>
        <v>0</v>
      </c>
      <c r="GP66" s="10">
        <f t="shared" ca="1" si="1225"/>
        <v>0</v>
      </c>
      <c r="GQ66" s="10">
        <f t="shared" ref="GQ66:GZ66" ca="1" si="1226">GQ64*$B66</f>
        <v>0</v>
      </c>
      <c r="GR66" s="10">
        <f t="shared" ca="1" si="1226"/>
        <v>0</v>
      </c>
      <c r="GS66" s="10">
        <f t="shared" ca="1" si="1226"/>
        <v>0</v>
      </c>
      <c r="GT66" s="10">
        <f t="shared" ca="1" si="1226"/>
        <v>0</v>
      </c>
      <c r="GU66" s="10">
        <f t="shared" ca="1" si="1226"/>
        <v>0</v>
      </c>
      <c r="GV66" s="10">
        <f t="shared" ca="1" si="1226"/>
        <v>0</v>
      </c>
      <c r="GW66" s="10">
        <f t="shared" ca="1" si="1226"/>
        <v>0</v>
      </c>
      <c r="GX66" s="10">
        <f t="shared" ca="1" si="1226"/>
        <v>0</v>
      </c>
      <c r="GY66" s="10">
        <f t="shared" ca="1" si="1226"/>
        <v>0</v>
      </c>
      <c r="GZ66" s="10">
        <f t="shared" ca="1" si="1226"/>
        <v>0</v>
      </c>
    </row>
    <row r="67" spans="1:208" x14ac:dyDescent="0.2">
      <c r="A67" s="5" t="s">
        <v>198</v>
      </c>
      <c r="B67" s="6">
        <f>B60*B64*(1-B66)</f>
        <v>150</v>
      </c>
      <c r="C67" s="10">
        <f t="array" aca="1" ref="C67" ca="1">SUM(IF($S$1:$GZ$1=C$1,$S67:$GZ67,0))</f>
        <v>2700</v>
      </c>
      <c r="D67" s="10">
        <f t="array" aca="1" ref="D67" ca="1">SUM(IF($S$1:$GZ$1=D$1,$S67:$GZ67,0))</f>
        <v>11250</v>
      </c>
      <c r="E67" s="10">
        <f t="array" aca="1" ref="E67" ca="1">SUM(IF($S$1:$GZ$1=E$1,$S67:$GZ67,0))</f>
        <v>62400</v>
      </c>
      <c r="F67" s="10">
        <f t="array" aca="1" ref="F67" ca="1">SUM(IF($S$1:$GZ$1=F$1,$S67:$GZ67,0))</f>
        <v>264750</v>
      </c>
      <c r="G67" s="10">
        <f t="array" aca="1" ref="G67" ca="1">SUM(IF($S$1:$GZ$1=G$1,$S67:$GZ67,0))</f>
        <v>539550</v>
      </c>
      <c r="H67" s="10">
        <f t="array" aca="1" ref="H67" ca="1">SUM(IF($S$1:$GZ$1=H$1,$S67:$GZ67,0))</f>
        <v>762000</v>
      </c>
      <c r="I67" s="10">
        <f t="array" aca="1" ref="I67" ca="1">SUM(IF($S$1:$GZ$1=I$1,$S67:$GZ67,0))</f>
        <v>773100</v>
      </c>
      <c r="J67" s="10">
        <f t="array" aca="1" ref="J67" ca="1">SUM(IF($S$1:$GZ$1=J$1,$S67:$GZ67,0))</f>
        <v>694950</v>
      </c>
      <c r="K67" s="10">
        <f t="array" aca="1" ref="K67" ca="1">SUM(IF($S$1:$GZ$1=K$1,$S67:$GZ67,0))</f>
        <v>462300</v>
      </c>
      <c r="L67" s="10">
        <f t="array" aca="1" ref="L67" ca="1">SUM(IF($S$1:$GZ$1=L$1,$S67:$GZ67,0))</f>
        <v>169650</v>
      </c>
      <c r="M67" s="10">
        <f t="array" aca="1" ref="M67" ca="1">SUM(IF($S$1:$GZ$1=M$1,$S67:$GZ67,0))</f>
        <v>10800</v>
      </c>
      <c r="N67" s="10">
        <f t="array" aca="1" ref="N67" ca="1">SUM(IF($S$1:$GZ$1=N$1,$S67:$GZ67,0))</f>
        <v>0</v>
      </c>
      <c r="O67" s="10">
        <f t="array" aca="1" ref="O67" ca="1">SUM(IF($S$1:$GZ$1=O$1,$S67:$GZ67,0))</f>
        <v>0</v>
      </c>
      <c r="P67" s="10">
        <f t="array" aca="1" ref="P67" ca="1">SUM(IF($S$1:$GZ$1=P$1,$S67:$GZ67,0))</f>
        <v>0</v>
      </c>
      <c r="Q67" s="10">
        <f t="array" aca="1" ref="Q67" ca="1">SUM(IF($S$1:$GZ$1=Q$1,$S67:$GZ67,0))</f>
        <v>0</v>
      </c>
      <c r="R67" s="10">
        <f t="array" aca="1" ref="R67" ca="1">SUM(IF($S$1:$GZ$1=R$1,$S67:$GZ67,0))</f>
        <v>0</v>
      </c>
      <c r="S67" s="10">
        <f ca="1">$B67*S77</f>
        <v>0</v>
      </c>
      <c r="T67" s="10">
        <f t="shared" ref="T67:BZ67" ca="1" si="1227">$B67*T77</f>
        <v>0</v>
      </c>
      <c r="U67" s="10">
        <f t="shared" ca="1" si="1227"/>
        <v>0</v>
      </c>
      <c r="V67" s="10">
        <f t="shared" ca="1" si="1227"/>
        <v>0</v>
      </c>
      <c r="W67" s="10">
        <f t="shared" ca="1" si="1227"/>
        <v>0</v>
      </c>
      <c r="X67" s="10">
        <f t="shared" ca="1" si="1227"/>
        <v>0</v>
      </c>
      <c r="Y67" s="10">
        <f t="shared" ca="1" si="1227"/>
        <v>450</v>
      </c>
      <c r="Z67" s="10">
        <f t="shared" ca="1" si="1227"/>
        <v>450</v>
      </c>
      <c r="AA67" s="10">
        <f t="shared" ca="1" si="1227"/>
        <v>450</v>
      </c>
      <c r="AB67" s="10">
        <f t="shared" ca="1" si="1227"/>
        <v>450</v>
      </c>
      <c r="AC67" s="10">
        <f t="shared" ca="1" si="1227"/>
        <v>450</v>
      </c>
      <c r="AD67" s="10">
        <f t="shared" ca="1" si="1227"/>
        <v>450</v>
      </c>
      <c r="AE67" s="10">
        <f t="shared" ca="1" si="1227"/>
        <v>450</v>
      </c>
      <c r="AF67" s="10">
        <f t="shared" ca="1" si="1227"/>
        <v>600</v>
      </c>
      <c r="AG67" s="10">
        <f t="shared" ca="1" si="1227"/>
        <v>600</v>
      </c>
      <c r="AH67" s="10">
        <f t="shared" ca="1" si="1227"/>
        <v>600</v>
      </c>
      <c r="AI67" s="10">
        <f t="shared" ca="1" si="1227"/>
        <v>750</v>
      </c>
      <c r="AJ67" s="10">
        <f t="shared" ca="1" si="1227"/>
        <v>750</v>
      </c>
      <c r="AK67" s="10">
        <f t="shared" ca="1" si="1227"/>
        <v>750</v>
      </c>
      <c r="AL67" s="10">
        <f t="shared" ca="1" si="1227"/>
        <v>1050</v>
      </c>
      <c r="AM67" s="10">
        <f t="shared" ca="1" si="1227"/>
        <v>1050</v>
      </c>
      <c r="AN67" s="10">
        <f t="shared" ca="1" si="1227"/>
        <v>1200</v>
      </c>
      <c r="AO67" s="10">
        <f t="shared" ca="1" si="1227"/>
        <v>1650</v>
      </c>
      <c r="AP67" s="10">
        <f t="shared" ca="1" si="1227"/>
        <v>1800</v>
      </c>
      <c r="AQ67" s="10">
        <f t="shared" ca="1" si="1227"/>
        <v>2100</v>
      </c>
      <c r="AR67" s="10">
        <f t="shared" ca="1" si="1227"/>
        <v>2550</v>
      </c>
      <c r="AS67" s="10">
        <f t="shared" ca="1" si="1227"/>
        <v>2850</v>
      </c>
      <c r="AT67" s="10">
        <f t="shared" ca="1" si="1227"/>
        <v>3300</v>
      </c>
      <c r="AU67" s="10">
        <f t="shared" ca="1" si="1227"/>
        <v>3900</v>
      </c>
      <c r="AV67" s="10">
        <f t="shared" ca="1" si="1227"/>
        <v>4350</v>
      </c>
      <c r="AW67" s="10">
        <f t="shared" ca="1" si="1227"/>
        <v>4950</v>
      </c>
      <c r="AX67" s="10">
        <f t="shared" ca="1" si="1227"/>
        <v>5550</v>
      </c>
      <c r="AY67" s="10">
        <f t="shared" ca="1" si="1227"/>
        <v>6750</v>
      </c>
      <c r="AZ67" s="10">
        <f t="shared" ca="1" si="1227"/>
        <v>7350</v>
      </c>
      <c r="BA67" s="10">
        <f t="shared" ca="1" si="1227"/>
        <v>8400</v>
      </c>
      <c r="BB67" s="10">
        <f t="shared" ca="1" si="1227"/>
        <v>10350</v>
      </c>
      <c r="BC67" s="10">
        <f t="shared" ca="1" si="1227"/>
        <v>11400</v>
      </c>
      <c r="BD67" s="10">
        <f t="shared" ca="1" si="1227"/>
        <v>13200</v>
      </c>
      <c r="BE67" s="10">
        <f t="shared" ca="1" si="1227"/>
        <v>15750</v>
      </c>
      <c r="BF67" s="10">
        <f t="shared" ca="1" si="1227"/>
        <v>17400</v>
      </c>
      <c r="BG67" s="10">
        <f t="shared" ca="1" si="1227"/>
        <v>19200</v>
      </c>
      <c r="BH67" s="10">
        <f t="shared" ca="1" si="1227"/>
        <v>21750</v>
      </c>
      <c r="BI67" s="10">
        <f t="shared" ca="1" si="1227"/>
        <v>23400</v>
      </c>
      <c r="BJ67" s="10">
        <f t="shared" ca="1" si="1227"/>
        <v>25200</v>
      </c>
      <c r="BK67" s="10">
        <f t="shared" ca="1" si="1227"/>
        <v>27150</v>
      </c>
      <c r="BL67" s="10">
        <f t="shared" ca="1" si="1227"/>
        <v>28800</v>
      </c>
      <c r="BM67" s="10">
        <f t="shared" ca="1" si="1227"/>
        <v>30150</v>
      </c>
      <c r="BN67" s="10">
        <f t="shared" ca="1" si="1227"/>
        <v>31350</v>
      </c>
      <c r="BO67" s="10">
        <f t="shared" ca="1" si="1227"/>
        <v>32550</v>
      </c>
      <c r="BP67" s="10">
        <f t="shared" ca="1" si="1227"/>
        <v>34500</v>
      </c>
      <c r="BQ67" s="10">
        <f t="shared" ca="1" si="1227"/>
        <v>36450</v>
      </c>
      <c r="BR67" s="10">
        <f t="shared" ca="1" si="1227"/>
        <v>38400</v>
      </c>
      <c r="BS67" s="10">
        <f t="shared" ca="1" si="1227"/>
        <v>41700</v>
      </c>
      <c r="BT67" s="10">
        <f t="shared" ca="1" si="1227"/>
        <v>43650</v>
      </c>
      <c r="BU67" s="10">
        <f t="shared" ca="1" si="1227"/>
        <v>45600</v>
      </c>
      <c r="BV67" s="10">
        <f t="shared" ca="1" si="1227"/>
        <v>48900</v>
      </c>
      <c r="BW67" s="10">
        <f t="shared" ca="1" si="1227"/>
        <v>50850</v>
      </c>
      <c r="BX67" s="10">
        <f t="shared" ca="1" si="1227"/>
        <v>52800</v>
      </c>
      <c r="BY67" s="10">
        <f t="shared" ca="1" si="1227"/>
        <v>56100</v>
      </c>
      <c r="BZ67" s="10">
        <f t="shared" ca="1" si="1227"/>
        <v>58050</v>
      </c>
      <c r="CA67" s="10">
        <f t="shared" ref="CA67:CI67" ca="1" si="1228">$B67*CA77</f>
        <v>60000</v>
      </c>
      <c r="CB67" s="10">
        <f t="shared" ca="1" si="1228"/>
        <v>61950</v>
      </c>
      <c r="CC67" s="10">
        <f t="shared" ca="1" si="1228"/>
        <v>62550</v>
      </c>
      <c r="CD67" s="10">
        <f t="shared" ca="1" si="1228"/>
        <v>62700</v>
      </c>
      <c r="CE67" s="10">
        <f t="shared" ca="1" si="1228"/>
        <v>63150</v>
      </c>
      <c r="CF67" s="10">
        <f t="shared" ca="1" si="1228"/>
        <v>63600</v>
      </c>
      <c r="CG67" s="10">
        <f t="shared" ca="1" si="1228"/>
        <v>64050</v>
      </c>
      <c r="CH67" s="10">
        <f t="shared" ca="1" si="1228"/>
        <v>64350</v>
      </c>
      <c r="CI67" s="10">
        <f t="shared" ca="1" si="1228"/>
        <v>64650</v>
      </c>
      <c r="CJ67" s="10">
        <f t="shared" ref="CJ67:EO67" ca="1" si="1229">$B67*CJ77</f>
        <v>64950</v>
      </c>
      <c r="CK67" s="10">
        <f t="shared" ca="1" si="1229"/>
        <v>64950</v>
      </c>
      <c r="CL67" s="10">
        <f t="shared" ca="1" si="1229"/>
        <v>65100</v>
      </c>
      <c r="CM67" s="10">
        <f t="shared" ca="1" si="1229"/>
        <v>65250</v>
      </c>
      <c r="CN67" s="10">
        <f t="shared" ca="1" si="1229"/>
        <v>65100</v>
      </c>
      <c r="CO67" s="10">
        <f t="shared" ca="1" si="1229"/>
        <v>65100</v>
      </c>
      <c r="CP67" s="10">
        <f t="shared" ca="1" si="1229"/>
        <v>65100</v>
      </c>
      <c r="CQ67" s="10">
        <f t="shared" ca="1" si="1229"/>
        <v>64800</v>
      </c>
      <c r="CR67" s="10">
        <f t="shared" ca="1" si="1229"/>
        <v>64800</v>
      </c>
      <c r="CS67" s="10">
        <f t="shared" ca="1" si="1229"/>
        <v>64650</v>
      </c>
      <c r="CT67" s="10">
        <f t="shared" ca="1" si="1229"/>
        <v>64200</v>
      </c>
      <c r="CU67" s="10">
        <f t="shared" ca="1" si="1229"/>
        <v>64050</v>
      </c>
      <c r="CV67" s="10">
        <f t="shared" ca="1" si="1229"/>
        <v>63750</v>
      </c>
      <c r="CW67" s="10">
        <f t="shared" ca="1" si="1229"/>
        <v>63300</v>
      </c>
      <c r="CX67" s="10">
        <f t="shared" ca="1" si="1229"/>
        <v>63000</v>
      </c>
      <c r="CY67" s="10">
        <f t="shared" ca="1" si="1229"/>
        <v>62550</v>
      </c>
      <c r="CZ67" s="10">
        <f t="shared" ca="1" si="1229"/>
        <v>61950</v>
      </c>
      <c r="DA67" s="10">
        <f t="shared" ca="1" si="1229"/>
        <v>61500</v>
      </c>
      <c r="DB67" s="10">
        <f t="shared" ca="1" si="1229"/>
        <v>60900</v>
      </c>
      <c r="DC67" s="10">
        <f t="shared" ca="1" si="1229"/>
        <v>60300</v>
      </c>
      <c r="DD67" s="10">
        <f t="shared" ca="1" si="1229"/>
        <v>59100</v>
      </c>
      <c r="DE67" s="10">
        <f t="shared" ca="1" si="1229"/>
        <v>58500</v>
      </c>
      <c r="DF67" s="10">
        <f t="shared" ca="1" si="1229"/>
        <v>57450</v>
      </c>
      <c r="DG67" s="10">
        <f t="shared" ca="1" si="1229"/>
        <v>55500</v>
      </c>
      <c r="DH67" s="10">
        <f t="shared" ca="1" si="1229"/>
        <v>54450</v>
      </c>
      <c r="DI67" s="10">
        <f t="shared" ca="1" si="1229"/>
        <v>52650</v>
      </c>
      <c r="DJ67" s="10">
        <f t="shared" ca="1" si="1229"/>
        <v>50100</v>
      </c>
      <c r="DK67" s="10">
        <f t="shared" ca="1" si="1229"/>
        <v>48450</v>
      </c>
      <c r="DL67" s="10">
        <f t="shared" ca="1" si="1229"/>
        <v>46650</v>
      </c>
      <c r="DM67" s="10">
        <f t="shared" ca="1" si="1229"/>
        <v>44100</v>
      </c>
      <c r="DN67" s="10">
        <f t="shared" ca="1" si="1229"/>
        <v>42450</v>
      </c>
      <c r="DO67" s="10">
        <f t="shared" ca="1" si="1229"/>
        <v>40650</v>
      </c>
      <c r="DP67" s="10">
        <f t="shared" ca="1" si="1229"/>
        <v>38700</v>
      </c>
      <c r="DQ67" s="10">
        <f t="shared" ca="1" si="1229"/>
        <v>37050</v>
      </c>
      <c r="DR67" s="10">
        <f t="shared" ca="1" si="1229"/>
        <v>35700</v>
      </c>
      <c r="DS67" s="10">
        <f t="shared" ca="1" si="1229"/>
        <v>34500</v>
      </c>
      <c r="DT67" s="10">
        <f t="shared" ca="1" si="1229"/>
        <v>33300</v>
      </c>
      <c r="DU67" s="10">
        <f t="shared" ca="1" si="1229"/>
        <v>31350</v>
      </c>
      <c r="DV67" s="10">
        <f t="shared" ca="1" si="1229"/>
        <v>29400</v>
      </c>
      <c r="DW67" s="10">
        <f t="shared" ca="1" si="1229"/>
        <v>27450</v>
      </c>
      <c r="DX67" s="10">
        <f t="shared" ca="1" si="1229"/>
        <v>24150</v>
      </c>
      <c r="DY67" s="10">
        <f t="shared" ca="1" si="1229"/>
        <v>22200</v>
      </c>
      <c r="DZ67" s="10">
        <f t="shared" ca="1" si="1229"/>
        <v>20250</v>
      </c>
      <c r="EA67" s="10">
        <f t="shared" ca="1" si="1229"/>
        <v>16950</v>
      </c>
      <c r="EB67" s="10">
        <f t="shared" ca="1" si="1229"/>
        <v>15000</v>
      </c>
      <c r="EC67" s="10">
        <f t="shared" ca="1" si="1229"/>
        <v>13050</v>
      </c>
      <c r="ED67" s="10">
        <f t="shared" ca="1" si="1229"/>
        <v>9750</v>
      </c>
      <c r="EE67" s="10">
        <f t="shared" ca="1" si="1229"/>
        <v>7800</v>
      </c>
      <c r="EF67" s="10">
        <f t="shared" ca="1" si="1229"/>
        <v>5850</v>
      </c>
      <c r="EG67" s="10">
        <f t="shared" ca="1" si="1229"/>
        <v>3900</v>
      </c>
      <c r="EH67" s="10">
        <f t="shared" ca="1" si="1229"/>
        <v>3300</v>
      </c>
      <c r="EI67" s="10">
        <f t="shared" ca="1" si="1229"/>
        <v>2700</v>
      </c>
      <c r="EJ67" s="10">
        <f t="shared" ca="1" si="1229"/>
        <v>2250</v>
      </c>
      <c r="EK67" s="10">
        <f t="shared" ca="1" si="1229"/>
        <v>1800</v>
      </c>
      <c r="EL67" s="10">
        <f t="shared" ca="1" si="1229"/>
        <v>1350</v>
      </c>
      <c r="EM67" s="10">
        <f t="shared" ca="1" si="1229"/>
        <v>1050</v>
      </c>
      <c r="EN67" s="10">
        <f t="shared" ca="1" si="1229"/>
        <v>750</v>
      </c>
      <c r="EO67" s="10">
        <f t="shared" ca="1" si="1229"/>
        <v>450</v>
      </c>
      <c r="EP67" s="10">
        <f t="shared" ref="EP67:GP67" ca="1" si="1230">$B67*EP77</f>
        <v>300</v>
      </c>
      <c r="EQ67" s="10">
        <f t="shared" ca="1" si="1230"/>
        <v>150</v>
      </c>
      <c r="ER67" s="10">
        <f t="shared" ca="1" si="1230"/>
        <v>0</v>
      </c>
      <c r="ES67" s="10">
        <f t="shared" ca="1" si="1230"/>
        <v>0</v>
      </c>
      <c r="ET67" s="10">
        <f t="shared" ca="1" si="1230"/>
        <v>0</v>
      </c>
      <c r="EU67" s="10">
        <f t="shared" ca="1" si="1230"/>
        <v>0</v>
      </c>
      <c r="EV67" s="10">
        <f t="shared" ca="1" si="1230"/>
        <v>0</v>
      </c>
      <c r="EW67" s="10">
        <f t="shared" ca="1" si="1230"/>
        <v>0</v>
      </c>
      <c r="EX67" s="10">
        <f t="shared" ca="1" si="1230"/>
        <v>0</v>
      </c>
      <c r="EY67" s="10">
        <f t="shared" ca="1" si="1230"/>
        <v>0</v>
      </c>
      <c r="EZ67" s="10">
        <f t="shared" ca="1" si="1230"/>
        <v>0</v>
      </c>
      <c r="FA67" s="10">
        <f t="shared" ca="1" si="1230"/>
        <v>0</v>
      </c>
      <c r="FB67" s="10">
        <f t="shared" ca="1" si="1230"/>
        <v>0</v>
      </c>
      <c r="FC67" s="10">
        <f t="shared" ca="1" si="1230"/>
        <v>0</v>
      </c>
      <c r="FD67" s="10">
        <f t="shared" ca="1" si="1230"/>
        <v>0</v>
      </c>
      <c r="FE67" s="10">
        <f t="shared" ca="1" si="1230"/>
        <v>0</v>
      </c>
      <c r="FF67" s="10">
        <f t="shared" ca="1" si="1230"/>
        <v>0</v>
      </c>
      <c r="FG67" s="10">
        <f t="shared" ca="1" si="1230"/>
        <v>0</v>
      </c>
      <c r="FH67" s="10">
        <f t="shared" ca="1" si="1230"/>
        <v>0</v>
      </c>
      <c r="FI67" s="10">
        <f t="shared" ca="1" si="1230"/>
        <v>0</v>
      </c>
      <c r="FJ67" s="10">
        <f t="shared" ca="1" si="1230"/>
        <v>0</v>
      </c>
      <c r="FK67" s="10">
        <f t="shared" ca="1" si="1230"/>
        <v>0</v>
      </c>
      <c r="FL67" s="10">
        <f t="shared" ca="1" si="1230"/>
        <v>0</v>
      </c>
      <c r="FM67" s="10">
        <f t="shared" ca="1" si="1230"/>
        <v>0</v>
      </c>
      <c r="FN67" s="10">
        <f t="shared" ca="1" si="1230"/>
        <v>0</v>
      </c>
      <c r="FO67" s="10">
        <f t="shared" ca="1" si="1230"/>
        <v>0</v>
      </c>
      <c r="FP67" s="10">
        <f t="shared" ca="1" si="1230"/>
        <v>0</v>
      </c>
      <c r="FQ67" s="10">
        <f t="shared" ca="1" si="1230"/>
        <v>0</v>
      </c>
      <c r="FR67" s="10">
        <f t="shared" ca="1" si="1230"/>
        <v>0</v>
      </c>
      <c r="FS67" s="10">
        <f t="shared" ca="1" si="1230"/>
        <v>0</v>
      </c>
      <c r="FT67" s="10">
        <f t="shared" ca="1" si="1230"/>
        <v>0</v>
      </c>
      <c r="FU67" s="10">
        <f t="shared" ca="1" si="1230"/>
        <v>0</v>
      </c>
      <c r="FV67" s="10">
        <f t="shared" ca="1" si="1230"/>
        <v>0</v>
      </c>
      <c r="FW67" s="10">
        <f t="shared" ca="1" si="1230"/>
        <v>0</v>
      </c>
      <c r="FX67" s="10">
        <f t="shared" ca="1" si="1230"/>
        <v>0</v>
      </c>
      <c r="FY67" s="10">
        <f t="shared" ca="1" si="1230"/>
        <v>0</v>
      </c>
      <c r="FZ67" s="10">
        <f t="shared" ca="1" si="1230"/>
        <v>0</v>
      </c>
      <c r="GA67" s="10">
        <f t="shared" ca="1" si="1230"/>
        <v>0</v>
      </c>
      <c r="GB67" s="10">
        <f t="shared" ca="1" si="1230"/>
        <v>0</v>
      </c>
      <c r="GC67" s="10">
        <f t="shared" ca="1" si="1230"/>
        <v>0</v>
      </c>
      <c r="GD67" s="10">
        <f t="shared" ca="1" si="1230"/>
        <v>0</v>
      </c>
      <c r="GE67" s="10">
        <f t="shared" ca="1" si="1230"/>
        <v>0</v>
      </c>
      <c r="GF67" s="10">
        <f t="shared" ca="1" si="1230"/>
        <v>0</v>
      </c>
      <c r="GG67" s="10">
        <f t="shared" ca="1" si="1230"/>
        <v>0</v>
      </c>
      <c r="GH67" s="10">
        <f t="shared" ca="1" si="1230"/>
        <v>0</v>
      </c>
      <c r="GI67" s="10">
        <f t="shared" ca="1" si="1230"/>
        <v>0</v>
      </c>
      <c r="GJ67" s="10">
        <f t="shared" ca="1" si="1230"/>
        <v>0</v>
      </c>
      <c r="GK67" s="10">
        <f t="shared" ca="1" si="1230"/>
        <v>0</v>
      </c>
      <c r="GL67" s="10">
        <f t="shared" ca="1" si="1230"/>
        <v>0</v>
      </c>
      <c r="GM67" s="10">
        <f t="shared" ca="1" si="1230"/>
        <v>0</v>
      </c>
      <c r="GN67" s="10">
        <f t="shared" ca="1" si="1230"/>
        <v>0</v>
      </c>
      <c r="GO67" s="10">
        <f t="shared" ca="1" si="1230"/>
        <v>0</v>
      </c>
      <c r="GP67" s="10">
        <f t="shared" ca="1" si="1230"/>
        <v>0</v>
      </c>
      <c r="GQ67" s="10">
        <f t="shared" ref="GQ67:GZ67" ca="1" si="1231">$B67*GQ77</f>
        <v>0</v>
      </c>
      <c r="GR67" s="10">
        <f t="shared" ca="1" si="1231"/>
        <v>0</v>
      </c>
      <c r="GS67" s="10">
        <f t="shared" ca="1" si="1231"/>
        <v>0</v>
      </c>
      <c r="GT67" s="10">
        <f t="shared" ca="1" si="1231"/>
        <v>0</v>
      </c>
      <c r="GU67" s="10">
        <f t="shared" ca="1" si="1231"/>
        <v>0</v>
      </c>
      <c r="GV67" s="10">
        <f t="shared" ca="1" si="1231"/>
        <v>0</v>
      </c>
      <c r="GW67" s="10">
        <f t="shared" ca="1" si="1231"/>
        <v>0</v>
      </c>
      <c r="GX67" s="10">
        <f t="shared" ca="1" si="1231"/>
        <v>0</v>
      </c>
      <c r="GY67" s="10">
        <f t="shared" ca="1" si="1231"/>
        <v>0</v>
      </c>
      <c r="GZ67" s="10">
        <f t="shared" ca="1" si="1231"/>
        <v>0</v>
      </c>
    </row>
    <row r="68" spans="1:208" x14ac:dyDescent="0.2">
      <c r="A68" s="5" t="s">
        <v>199</v>
      </c>
      <c r="B68" s="6">
        <f>B61*B65</f>
        <v>300</v>
      </c>
      <c r="C68" s="10">
        <f t="array" aca="1" ref="C68" ca="1">SUM(IF($S$1:$GZ$1=C$1,$S68:$GZ68,0))</f>
        <v>0</v>
      </c>
      <c r="D68" s="10">
        <f t="array" aca="1" ref="D68" ca="1">SUM(IF($S$1:$GZ$1=D$1,$S68:$GZ68,0))</f>
        <v>0</v>
      </c>
      <c r="E68" s="10">
        <f t="array" aca="1" ref="E68" ca="1">SUM(IF($S$1:$GZ$1=E$1,$S68:$GZ68,0))</f>
        <v>0</v>
      </c>
      <c r="F68" s="10">
        <f t="array" aca="1" ref="F68" ca="1">SUM(IF($S$1:$GZ$1=F$1,$S68:$GZ68,0))</f>
        <v>0</v>
      </c>
      <c r="G68" s="10">
        <f t="array" aca="1" ref="G68" ca="1">SUM(IF($S$1:$GZ$1=G$1,$S68:$GZ68,0))</f>
        <v>0</v>
      </c>
      <c r="H68" s="10">
        <f t="array" aca="1" ref="H68" ca="1">SUM(IF($S$1:$GZ$1=H$1,$S68:$GZ68,0))</f>
        <v>2400</v>
      </c>
      <c r="I68" s="10">
        <f t="array" aca="1" ref="I68" ca="1">SUM(IF($S$1:$GZ$1=I$1,$S68:$GZ68,0))</f>
        <v>8400</v>
      </c>
      <c r="J68" s="10">
        <f t="array" aca="1" ref="J68" ca="1">SUM(IF($S$1:$GZ$1=J$1,$S68:$GZ68,0))</f>
        <v>47100</v>
      </c>
      <c r="K68" s="10">
        <f t="array" aca="1" ref="K68" ca="1">SUM(IF($S$1:$GZ$1=K$1,$S68:$GZ68,0))</f>
        <v>84000</v>
      </c>
      <c r="L68" s="10">
        <f t="array" aca="1" ref="L68" ca="1">SUM(IF($S$1:$GZ$1=L$1,$S68:$GZ68,0))</f>
        <v>107100</v>
      </c>
      <c r="M68" s="10">
        <f t="array" aca="1" ref="M68" ca="1">SUM(IF($S$1:$GZ$1=M$1,$S68:$GZ68,0))</f>
        <v>14400</v>
      </c>
      <c r="N68" s="10">
        <f t="array" aca="1" ref="N68" ca="1">SUM(IF($S$1:$GZ$1=N$1,$S68:$GZ68,0))</f>
        <v>0</v>
      </c>
      <c r="O68" s="10">
        <f t="array" aca="1" ref="O68" ca="1">SUM(IF($S$1:$GZ$1=O$1,$S68:$GZ68,0))</f>
        <v>0</v>
      </c>
      <c r="P68" s="10">
        <f t="array" aca="1" ref="P68" ca="1">SUM(IF($S$1:$GZ$1=P$1,$S68:$GZ68,0))</f>
        <v>0</v>
      </c>
      <c r="Q68" s="10">
        <f t="array" aca="1" ref="Q68" ca="1">SUM(IF($S$1:$GZ$1=Q$1,$S68:$GZ68,0))</f>
        <v>0</v>
      </c>
      <c r="R68" s="10">
        <f t="array" aca="1" ref="R68" ca="1">SUM(IF($S$1:$GZ$1=R$1,$S68:$GZ68,0))</f>
        <v>0</v>
      </c>
      <c r="S68" s="10">
        <f ca="1">$B68*S79</f>
        <v>0</v>
      </c>
      <c r="T68" s="10">
        <f t="shared" ref="T68:BZ68" ca="1" si="1232">$B68*T79</f>
        <v>0</v>
      </c>
      <c r="U68" s="10">
        <f t="shared" ca="1" si="1232"/>
        <v>0</v>
      </c>
      <c r="V68" s="10">
        <f t="shared" ca="1" si="1232"/>
        <v>0</v>
      </c>
      <c r="W68" s="10">
        <f t="shared" ca="1" si="1232"/>
        <v>0</v>
      </c>
      <c r="X68" s="10">
        <f t="shared" ca="1" si="1232"/>
        <v>0</v>
      </c>
      <c r="Y68" s="10">
        <f t="shared" ca="1" si="1232"/>
        <v>0</v>
      </c>
      <c r="Z68" s="10">
        <f t="shared" ca="1" si="1232"/>
        <v>0</v>
      </c>
      <c r="AA68" s="10">
        <f t="shared" ca="1" si="1232"/>
        <v>0</v>
      </c>
      <c r="AB68" s="10">
        <f t="shared" ca="1" si="1232"/>
        <v>0</v>
      </c>
      <c r="AC68" s="10">
        <f t="shared" ca="1" si="1232"/>
        <v>0</v>
      </c>
      <c r="AD68" s="10">
        <f t="shared" ca="1" si="1232"/>
        <v>0</v>
      </c>
      <c r="AE68" s="10">
        <f t="shared" ca="1" si="1232"/>
        <v>0</v>
      </c>
      <c r="AF68" s="10">
        <f t="shared" ca="1" si="1232"/>
        <v>0</v>
      </c>
      <c r="AG68" s="10">
        <f t="shared" ca="1" si="1232"/>
        <v>0</v>
      </c>
      <c r="AH68" s="10">
        <f t="shared" ca="1" si="1232"/>
        <v>0</v>
      </c>
      <c r="AI68" s="10">
        <f t="shared" ca="1" si="1232"/>
        <v>0</v>
      </c>
      <c r="AJ68" s="10">
        <f t="shared" ca="1" si="1232"/>
        <v>0</v>
      </c>
      <c r="AK68" s="10">
        <f t="shared" ca="1" si="1232"/>
        <v>0</v>
      </c>
      <c r="AL68" s="10">
        <f t="shared" ca="1" si="1232"/>
        <v>0</v>
      </c>
      <c r="AM68" s="10">
        <f t="shared" ca="1" si="1232"/>
        <v>0</v>
      </c>
      <c r="AN68" s="10">
        <f t="shared" ca="1" si="1232"/>
        <v>0</v>
      </c>
      <c r="AO68" s="10">
        <f t="shared" ca="1" si="1232"/>
        <v>0</v>
      </c>
      <c r="AP68" s="10">
        <f t="shared" ca="1" si="1232"/>
        <v>0</v>
      </c>
      <c r="AQ68" s="10">
        <f t="shared" ca="1" si="1232"/>
        <v>0</v>
      </c>
      <c r="AR68" s="10">
        <f t="shared" ca="1" si="1232"/>
        <v>0</v>
      </c>
      <c r="AS68" s="10">
        <f t="shared" ca="1" si="1232"/>
        <v>0</v>
      </c>
      <c r="AT68" s="10">
        <f t="shared" ca="1" si="1232"/>
        <v>0</v>
      </c>
      <c r="AU68" s="10">
        <f t="shared" ca="1" si="1232"/>
        <v>0</v>
      </c>
      <c r="AV68" s="10">
        <f t="shared" ca="1" si="1232"/>
        <v>0</v>
      </c>
      <c r="AW68" s="10">
        <f t="shared" ca="1" si="1232"/>
        <v>0</v>
      </c>
      <c r="AX68" s="10">
        <f t="shared" ca="1" si="1232"/>
        <v>0</v>
      </c>
      <c r="AY68" s="10">
        <f t="shared" ca="1" si="1232"/>
        <v>0</v>
      </c>
      <c r="AZ68" s="10">
        <f t="shared" ca="1" si="1232"/>
        <v>0</v>
      </c>
      <c r="BA68" s="10">
        <f t="shared" ca="1" si="1232"/>
        <v>0</v>
      </c>
      <c r="BB68" s="10">
        <f t="shared" ca="1" si="1232"/>
        <v>0</v>
      </c>
      <c r="BC68" s="10">
        <f t="shared" ca="1" si="1232"/>
        <v>0</v>
      </c>
      <c r="BD68" s="10">
        <f t="shared" ca="1" si="1232"/>
        <v>0</v>
      </c>
      <c r="BE68" s="10">
        <f t="shared" ca="1" si="1232"/>
        <v>0</v>
      </c>
      <c r="BF68" s="10">
        <f t="shared" ca="1" si="1232"/>
        <v>0</v>
      </c>
      <c r="BG68" s="10">
        <f t="shared" ca="1" si="1232"/>
        <v>0</v>
      </c>
      <c r="BH68" s="10">
        <f t="shared" ca="1" si="1232"/>
        <v>0</v>
      </c>
      <c r="BI68" s="10">
        <f t="shared" ca="1" si="1232"/>
        <v>0</v>
      </c>
      <c r="BJ68" s="10">
        <f t="shared" ca="1" si="1232"/>
        <v>0</v>
      </c>
      <c r="BK68" s="10">
        <f t="shared" ca="1" si="1232"/>
        <v>0</v>
      </c>
      <c r="BL68" s="10">
        <f t="shared" ca="1" si="1232"/>
        <v>0</v>
      </c>
      <c r="BM68" s="10">
        <f t="shared" ca="1" si="1232"/>
        <v>0</v>
      </c>
      <c r="BN68" s="10">
        <f t="shared" ca="1" si="1232"/>
        <v>0</v>
      </c>
      <c r="BO68" s="10">
        <f t="shared" ca="1" si="1232"/>
        <v>0</v>
      </c>
      <c r="BP68" s="10">
        <f t="shared" ca="1" si="1232"/>
        <v>0</v>
      </c>
      <c r="BQ68" s="10">
        <f t="shared" ca="1" si="1232"/>
        <v>0</v>
      </c>
      <c r="BR68" s="10">
        <f t="shared" ca="1" si="1232"/>
        <v>0</v>
      </c>
      <c r="BS68" s="10">
        <f t="shared" ca="1" si="1232"/>
        <v>0</v>
      </c>
      <c r="BT68" s="10">
        <f t="shared" ca="1" si="1232"/>
        <v>0</v>
      </c>
      <c r="BU68" s="10">
        <f t="shared" ca="1" si="1232"/>
        <v>0</v>
      </c>
      <c r="BV68" s="10">
        <f t="shared" ca="1" si="1232"/>
        <v>0</v>
      </c>
      <c r="BW68" s="10">
        <f t="shared" ca="1" si="1232"/>
        <v>0</v>
      </c>
      <c r="BX68" s="10">
        <f t="shared" ca="1" si="1232"/>
        <v>0</v>
      </c>
      <c r="BY68" s="10">
        <f t="shared" ca="1" si="1232"/>
        <v>0</v>
      </c>
      <c r="BZ68" s="10">
        <f t="shared" ca="1" si="1232"/>
        <v>0</v>
      </c>
      <c r="CA68" s="10">
        <f t="shared" ref="CA68:CI68" ca="1" si="1233">$B68*CA79</f>
        <v>0</v>
      </c>
      <c r="CB68" s="10">
        <f t="shared" ca="1" si="1233"/>
        <v>0</v>
      </c>
      <c r="CC68" s="10">
        <f t="shared" ca="1" si="1233"/>
        <v>0</v>
      </c>
      <c r="CD68" s="10">
        <f t="shared" ca="1" si="1233"/>
        <v>900</v>
      </c>
      <c r="CE68" s="10">
        <f t="shared" ca="1" si="1233"/>
        <v>900</v>
      </c>
      <c r="CF68" s="10">
        <f t="shared" ca="1" si="1233"/>
        <v>0</v>
      </c>
      <c r="CG68" s="10">
        <f t="shared" ca="1" si="1233"/>
        <v>0</v>
      </c>
      <c r="CH68" s="10">
        <f t="shared" ca="1" si="1233"/>
        <v>0</v>
      </c>
      <c r="CI68" s="10">
        <f t="shared" ca="1" si="1233"/>
        <v>0</v>
      </c>
      <c r="CJ68" s="10">
        <f t="shared" ref="CJ68:EO68" ca="1" si="1234">$B68*CJ79</f>
        <v>0</v>
      </c>
      <c r="CK68" s="10">
        <f t="shared" ca="1" si="1234"/>
        <v>300</v>
      </c>
      <c r="CL68" s="10">
        <f t="shared" ca="1" si="1234"/>
        <v>300</v>
      </c>
      <c r="CM68" s="10">
        <f t="shared" ca="1" si="1234"/>
        <v>0</v>
      </c>
      <c r="CN68" s="10">
        <f t="shared" ca="1" si="1234"/>
        <v>300</v>
      </c>
      <c r="CO68" s="10">
        <f t="shared" ca="1" si="1234"/>
        <v>300</v>
      </c>
      <c r="CP68" s="10">
        <f t="shared" ca="1" si="1234"/>
        <v>0</v>
      </c>
      <c r="CQ68" s="10">
        <f t="shared" ca="1" si="1234"/>
        <v>600</v>
      </c>
      <c r="CR68" s="10">
        <f t="shared" ca="1" si="1234"/>
        <v>600</v>
      </c>
      <c r="CS68" s="10">
        <f t="shared" ca="1" si="1234"/>
        <v>300</v>
      </c>
      <c r="CT68" s="10">
        <f t="shared" ca="1" si="1234"/>
        <v>1200</v>
      </c>
      <c r="CU68" s="10">
        <f t="shared" ca="1" si="1234"/>
        <v>1200</v>
      </c>
      <c r="CV68" s="10">
        <f t="shared" ca="1" si="1234"/>
        <v>900</v>
      </c>
      <c r="CW68" s="10">
        <f t="shared" ca="1" si="1234"/>
        <v>1500</v>
      </c>
      <c r="CX68" s="10">
        <f t="shared" ca="1" si="1234"/>
        <v>1500</v>
      </c>
      <c r="CY68" s="10">
        <f t="shared" ca="1" si="1234"/>
        <v>1500</v>
      </c>
      <c r="CZ68" s="10">
        <f t="shared" ca="1" si="1234"/>
        <v>2100</v>
      </c>
      <c r="DA68" s="10">
        <f t="shared" ca="1" si="1234"/>
        <v>2100</v>
      </c>
      <c r="DB68" s="10">
        <f t="shared" ca="1" si="1234"/>
        <v>2100</v>
      </c>
      <c r="DC68" s="10">
        <f t="shared" ca="1" si="1234"/>
        <v>2400</v>
      </c>
      <c r="DD68" s="10">
        <f t="shared" ca="1" si="1234"/>
        <v>3600</v>
      </c>
      <c r="DE68" s="10">
        <f t="shared" ca="1" si="1234"/>
        <v>3600</v>
      </c>
      <c r="DF68" s="10">
        <f t="shared" ca="1" si="1234"/>
        <v>3300</v>
      </c>
      <c r="DG68" s="10">
        <f t="shared" ca="1" si="1234"/>
        <v>6000</v>
      </c>
      <c r="DH68" s="10">
        <f t="shared" ca="1" si="1234"/>
        <v>6000</v>
      </c>
      <c r="DI68" s="10">
        <f t="shared" ca="1" si="1234"/>
        <v>5700</v>
      </c>
      <c r="DJ68" s="10">
        <f t="shared" ca="1" si="1234"/>
        <v>8700</v>
      </c>
      <c r="DK68" s="10">
        <f t="shared" ca="1" si="1234"/>
        <v>8400</v>
      </c>
      <c r="DL68" s="10">
        <f t="shared" ca="1" si="1234"/>
        <v>6900</v>
      </c>
      <c r="DM68" s="10">
        <f t="shared" ca="1" si="1234"/>
        <v>8700</v>
      </c>
      <c r="DN68" s="10">
        <f t="shared" ca="1" si="1234"/>
        <v>8400</v>
      </c>
      <c r="DO68" s="10">
        <f t="shared" ca="1" si="1234"/>
        <v>6900</v>
      </c>
      <c r="DP68" s="10">
        <f t="shared" ca="1" si="1234"/>
        <v>7500</v>
      </c>
      <c r="DQ68" s="10">
        <f t="shared" ca="1" si="1234"/>
        <v>7200</v>
      </c>
      <c r="DR68" s="10">
        <f t="shared" ca="1" si="1234"/>
        <v>6000</v>
      </c>
      <c r="DS68" s="10">
        <f t="shared" ca="1" si="1234"/>
        <v>5100</v>
      </c>
      <c r="DT68" s="10">
        <f t="shared" ca="1" si="1234"/>
        <v>4800</v>
      </c>
      <c r="DU68" s="10">
        <f t="shared" ca="1" si="1234"/>
        <v>6300</v>
      </c>
      <c r="DV68" s="10">
        <f t="shared" ca="1" si="1234"/>
        <v>7800</v>
      </c>
      <c r="DW68" s="10">
        <f t="shared" ca="1" si="1234"/>
        <v>7800</v>
      </c>
      <c r="DX68" s="10">
        <f t="shared" ca="1" si="1234"/>
        <v>10500</v>
      </c>
      <c r="DY68" s="10">
        <f t="shared" ca="1" si="1234"/>
        <v>10500</v>
      </c>
      <c r="DZ68" s="10">
        <f t="shared" ca="1" si="1234"/>
        <v>7800</v>
      </c>
      <c r="EA68" s="10">
        <f t="shared" ca="1" si="1234"/>
        <v>10500</v>
      </c>
      <c r="EB68" s="10">
        <f t="shared" ca="1" si="1234"/>
        <v>10500</v>
      </c>
      <c r="EC68" s="10">
        <f t="shared" ca="1" si="1234"/>
        <v>7800</v>
      </c>
      <c r="ED68" s="10">
        <f t="shared" ca="1" si="1234"/>
        <v>10500</v>
      </c>
      <c r="EE68" s="10">
        <f t="shared" ca="1" si="1234"/>
        <v>10500</v>
      </c>
      <c r="EF68" s="10">
        <f t="shared" ca="1" si="1234"/>
        <v>7800</v>
      </c>
      <c r="EG68" s="10">
        <f t="shared" ca="1" si="1234"/>
        <v>7800</v>
      </c>
      <c r="EH68" s="10">
        <f t="shared" ca="1" si="1234"/>
        <v>5100</v>
      </c>
      <c r="EI68" s="10">
        <f t="shared" ca="1" si="1234"/>
        <v>2400</v>
      </c>
      <c r="EJ68" s="10">
        <f t="shared" ca="1" si="1234"/>
        <v>2100</v>
      </c>
      <c r="EK68" s="10">
        <f t="shared" ca="1" si="1234"/>
        <v>1800</v>
      </c>
      <c r="EL68" s="10">
        <f t="shared" ca="1" si="1234"/>
        <v>1800</v>
      </c>
      <c r="EM68" s="10">
        <f t="shared" ca="1" si="1234"/>
        <v>1500</v>
      </c>
      <c r="EN68" s="10">
        <f t="shared" ca="1" si="1234"/>
        <v>1200</v>
      </c>
      <c r="EO68" s="10">
        <f t="shared" ca="1" si="1234"/>
        <v>1200</v>
      </c>
      <c r="EP68" s="10">
        <f t="shared" ref="EP68:GP68" ca="1" si="1235">$B68*EP79</f>
        <v>900</v>
      </c>
      <c r="EQ68" s="10">
        <f t="shared" ca="1" si="1235"/>
        <v>600</v>
      </c>
      <c r="ER68" s="10">
        <f t="shared" ca="1" si="1235"/>
        <v>600</v>
      </c>
      <c r="ES68" s="10">
        <f t="shared" ca="1" si="1235"/>
        <v>300</v>
      </c>
      <c r="ET68" s="10">
        <f t="shared" ca="1" si="1235"/>
        <v>0</v>
      </c>
      <c r="EU68" s="10">
        <f t="shared" ca="1" si="1235"/>
        <v>0</v>
      </c>
      <c r="EV68" s="10">
        <f t="shared" ca="1" si="1235"/>
        <v>0</v>
      </c>
      <c r="EW68" s="10">
        <f t="shared" ca="1" si="1235"/>
        <v>0</v>
      </c>
      <c r="EX68" s="10">
        <f t="shared" ca="1" si="1235"/>
        <v>0</v>
      </c>
      <c r="EY68" s="10">
        <f t="shared" ca="1" si="1235"/>
        <v>0</v>
      </c>
      <c r="EZ68" s="10">
        <f t="shared" ca="1" si="1235"/>
        <v>0</v>
      </c>
      <c r="FA68" s="10">
        <f t="shared" ca="1" si="1235"/>
        <v>0</v>
      </c>
      <c r="FB68" s="10">
        <f t="shared" ca="1" si="1235"/>
        <v>0</v>
      </c>
      <c r="FC68" s="10">
        <f t="shared" ca="1" si="1235"/>
        <v>0</v>
      </c>
      <c r="FD68" s="10">
        <f t="shared" ca="1" si="1235"/>
        <v>0</v>
      </c>
      <c r="FE68" s="10">
        <f t="shared" ca="1" si="1235"/>
        <v>0</v>
      </c>
      <c r="FF68" s="10">
        <f t="shared" ca="1" si="1235"/>
        <v>0</v>
      </c>
      <c r="FG68" s="10">
        <f t="shared" ca="1" si="1235"/>
        <v>0</v>
      </c>
      <c r="FH68" s="10">
        <f t="shared" ca="1" si="1235"/>
        <v>0</v>
      </c>
      <c r="FI68" s="10">
        <f t="shared" ca="1" si="1235"/>
        <v>0</v>
      </c>
      <c r="FJ68" s="10">
        <f t="shared" ca="1" si="1235"/>
        <v>0</v>
      </c>
      <c r="FK68" s="10">
        <f t="shared" ca="1" si="1235"/>
        <v>0</v>
      </c>
      <c r="FL68" s="10">
        <f t="shared" ca="1" si="1235"/>
        <v>0</v>
      </c>
      <c r="FM68" s="10">
        <f t="shared" ca="1" si="1235"/>
        <v>0</v>
      </c>
      <c r="FN68" s="10">
        <f t="shared" ca="1" si="1235"/>
        <v>0</v>
      </c>
      <c r="FO68" s="10">
        <f t="shared" ca="1" si="1235"/>
        <v>0</v>
      </c>
      <c r="FP68" s="10">
        <f t="shared" ca="1" si="1235"/>
        <v>0</v>
      </c>
      <c r="FQ68" s="10">
        <f t="shared" ca="1" si="1235"/>
        <v>0</v>
      </c>
      <c r="FR68" s="10">
        <f t="shared" ca="1" si="1235"/>
        <v>0</v>
      </c>
      <c r="FS68" s="10">
        <f t="shared" ca="1" si="1235"/>
        <v>0</v>
      </c>
      <c r="FT68" s="10">
        <f t="shared" ca="1" si="1235"/>
        <v>0</v>
      </c>
      <c r="FU68" s="10">
        <f t="shared" ca="1" si="1235"/>
        <v>0</v>
      </c>
      <c r="FV68" s="10">
        <f t="shared" ca="1" si="1235"/>
        <v>0</v>
      </c>
      <c r="FW68" s="10">
        <f t="shared" ca="1" si="1235"/>
        <v>0</v>
      </c>
      <c r="FX68" s="10">
        <f t="shared" ca="1" si="1235"/>
        <v>0</v>
      </c>
      <c r="FY68" s="10">
        <f t="shared" ca="1" si="1235"/>
        <v>0</v>
      </c>
      <c r="FZ68" s="10">
        <f t="shared" ca="1" si="1235"/>
        <v>0</v>
      </c>
      <c r="GA68" s="10">
        <f t="shared" ca="1" si="1235"/>
        <v>0</v>
      </c>
      <c r="GB68" s="10">
        <f t="shared" ca="1" si="1235"/>
        <v>0</v>
      </c>
      <c r="GC68" s="10">
        <f t="shared" ca="1" si="1235"/>
        <v>0</v>
      </c>
      <c r="GD68" s="10">
        <f t="shared" ca="1" si="1235"/>
        <v>0</v>
      </c>
      <c r="GE68" s="10">
        <f t="shared" ca="1" si="1235"/>
        <v>0</v>
      </c>
      <c r="GF68" s="10">
        <f t="shared" ca="1" si="1235"/>
        <v>0</v>
      </c>
      <c r="GG68" s="10">
        <f t="shared" ca="1" si="1235"/>
        <v>0</v>
      </c>
      <c r="GH68" s="10">
        <f t="shared" ca="1" si="1235"/>
        <v>0</v>
      </c>
      <c r="GI68" s="10">
        <f t="shared" ca="1" si="1235"/>
        <v>0</v>
      </c>
      <c r="GJ68" s="10">
        <f t="shared" ca="1" si="1235"/>
        <v>0</v>
      </c>
      <c r="GK68" s="10">
        <f t="shared" ca="1" si="1235"/>
        <v>0</v>
      </c>
      <c r="GL68" s="10">
        <f t="shared" ca="1" si="1235"/>
        <v>0</v>
      </c>
      <c r="GM68" s="10">
        <f t="shared" ca="1" si="1235"/>
        <v>0</v>
      </c>
      <c r="GN68" s="10">
        <f t="shared" ca="1" si="1235"/>
        <v>0</v>
      </c>
      <c r="GO68" s="10">
        <f t="shared" ca="1" si="1235"/>
        <v>0</v>
      </c>
      <c r="GP68" s="10">
        <f t="shared" ca="1" si="1235"/>
        <v>0</v>
      </c>
      <c r="GQ68" s="10">
        <f t="shared" ref="GQ68:GZ68" ca="1" si="1236">$B68*GQ79</f>
        <v>0</v>
      </c>
      <c r="GR68" s="10">
        <f t="shared" ca="1" si="1236"/>
        <v>0</v>
      </c>
      <c r="GS68" s="10">
        <f t="shared" ca="1" si="1236"/>
        <v>0</v>
      </c>
      <c r="GT68" s="10">
        <f t="shared" ca="1" si="1236"/>
        <v>0</v>
      </c>
      <c r="GU68" s="10">
        <f t="shared" ca="1" si="1236"/>
        <v>0</v>
      </c>
      <c r="GV68" s="10">
        <f t="shared" ca="1" si="1236"/>
        <v>0</v>
      </c>
      <c r="GW68" s="10">
        <f t="shared" ca="1" si="1236"/>
        <v>0</v>
      </c>
      <c r="GX68" s="10">
        <f t="shared" ca="1" si="1236"/>
        <v>0</v>
      </c>
      <c r="GY68" s="10">
        <f t="shared" ca="1" si="1236"/>
        <v>0</v>
      </c>
      <c r="GZ68" s="10">
        <f t="shared" ca="1" si="1236"/>
        <v>0</v>
      </c>
    </row>
    <row r="69" spans="1:208" x14ac:dyDescent="0.2">
      <c r="A69" s="5" t="s">
        <v>30</v>
      </c>
      <c r="B69" s="6">
        <f>B60*B64*B66</f>
        <v>150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</row>
    <row r="70" spans="1:208" x14ac:dyDescent="0.2">
      <c r="A70" s="5" t="s">
        <v>27</v>
      </c>
      <c r="B70" s="13">
        <v>0.06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</row>
    <row r="71" spans="1:208" x14ac:dyDescent="0.2">
      <c r="A71" s="5" t="s">
        <v>26</v>
      </c>
      <c r="B71" s="11">
        <f>NPER(B70/12,B69,-B58*(1-B59))</f>
        <v>57.680135957776329</v>
      </c>
      <c r="C71" s="10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</row>
    <row r="72" spans="1:208" x14ac:dyDescent="0.2">
      <c r="A72" s="5" t="s">
        <v>202</v>
      </c>
      <c r="B72" s="11">
        <v>60</v>
      </c>
      <c r="C72" s="10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</row>
    <row r="73" spans="1:208" x14ac:dyDescent="0.2">
      <c r="A73" s="5" t="s">
        <v>37</v>
      </c>
      <c r="B73" s="11"/>
      <c r="C73" s="10">
        <f t="array" aca="1" ref="C73" ca="1">SUM(IF($S$1:$GZ$1=C$1,$S73:$GZ73,0))</f>
        <v>4500</v>
      </c>
      <c r="D73" s="10">
        <f t="array" aca="1" ref="D73" ca="1">SUM(IF($S$1:$GZ$1=D$1,$S73:$GZ73,0))</f>
        <v>18750</v>
      </c>
      <c r="E73" s="10">
        <f t="array" aca="1" ref="E73" ca="1">SUM(IF($S$1:$GZ$1=E$1,$S73:$GZ73,0))</f>
        <v>104000</v>
      </c>
      <c r="F73" s="10">
        <f t="array" aca="1" ref="F73" ca="1">SUM(IF($S$1:$GZ$1=F$1,$S73:$GZ73,0))</f>
        <v>441250</v>
      </c>
      <c r="G73" s="10">
        <f t="array" aca="1" ref="G73" ca="1">SUM(IF($S$1:$GZ$1=G$1,$S73:$GZ73,0))</f>
        <v>899250</v>
      </c>
      <c r="H73" s="10">
        <f t="array" aca="1" ref="H73" ca="1">SUM(IF($S$1:$GZ$1=H$1,$S73:$GZ73,0))</f>
        <v>1270000</v>
      </c>
      <c r="I73" s="10">
        <f t="array" aca="1" ref="I73" ca="1">SUM(IF($S$1:$GZ$1=I$1,$S73:$GZ73,0))</f>
        <v>1288500</v>
      </c>
      <c r="J73" s="10">
        <f t="array" aca="1" ref="J73" ca="1">SUM(IF($S$1:$GZ$1=J$1,$S73:$GZ73,0))</f>
        <v>1158250</v>
      </c>
      <c r="K73" s="10">
        <f t="array" aca="1" ref="K73" ca="1">SUM(IF($S$1:$GZ$1=K$1,$S73:$GZ73,0))</f>
        <v>770500</v>
      </c>
      <c r="L73" s="10">
        <f t="array" aca="1" ref="L73" ca="1">SUM(IF($S$1:$GZ$1=L$1,$S73:$GZ73,0))</f>
        <v>282750</v>
      </c>
      <c r="M73" s="10">
        <f t="array" aca="1" ref="M73" ca="1">SUM(IF($S$1:$GZ$1=M$1,$S73:$GZ73,0))</f>
        <v>18000</v>
      </c>
      <c r="N73" s="10">
        <f t="array" aca="1" ref="N73" ca="1">SUM(IF($S$1:$GZ$1=N$1,$S73:$GZ73,0))</f>
        <v>0</v>
      </c>
      <c r="O73" s="10">
        <f t="array" aca="1" ref="O73" ca="1">SUM(IF($S$1:$GZ$1=O$1,$S73:$GZ73,0))</f>
        <v>0</v>
      </c>
      <c r="P73" s="10">
        <f t="array" aca="1" ref="P73" ca="1">SUM(IF($S$1:$GZ$1=P$1,$S73:$GZ73,0))</f>
        <v>0</v>
      </c>
      <c r="Q73" s="10">
        <f t="array" aca="1" ref="Q73" ca="1">SUM(IF($S$1:$GZ$1=Q$1,$S73:$GZ73,0))</f>
        <v>0</v>
      </c>
      <c r="R73" s="10">
        <f t="array" aca="1" ref="R73" ca="1">SUM(IF($S$1:$GZ$1=R$1,$S73:$GZ73,0))</f>
        <v>0</v>
      </c>
      <c r="S73" s="10">
        <f ca="1">S60-S66</f>
        <v>0</v>
      </c>
      <c r="T73" s="10">
        <f t="shared" ref="T73:BZ73" ca="1" si="1237">T60-T66</f>
        <v>0</v>
      </c>
      <c r="U73" s="10">
        <f t="shared" ca="1" si="1237"/>
        <v>0</v>
      </c>
      <c r="V73" s="10">
        <f t="shared" ca="1" si="1237"/>
        <v>0</v>
      </c>
      <c r="W73" s="10">
        <f t="shared" ca="1" si="1237"/>
        <v>0</v>
      </c>
      <c r="X73" s="10">
        <f t="shared" ca="1" si="1237"/>
        <v>0</v>
      </c>
      <c r="Y73" s="10">
        <f t="shared" ca="1" si="1237"/>
        <v>750</v>
      </c>
      <c r="Z73" s="10">
        <f t="shared" ca="1" si="1237"/>
        <v>750</v>
      </c>
      <c r="AA73" s="10">
        <f t="shared" ca="1" si="1237"/>
        <v>750</v>
      </c>
      <c r="AB73" s="10">
        <f t="shared" ca="1" si="1237"/>
        <v>750</v>
      </c>
      <c r="AC73" s="10">
        <f t="shared" ca="1" si="1237"/>
        <v>750</v>
      </c>
      <c r="AD73" s="10">
        <f t="shared" ca="1" si="1237"/>
        <v>750</v>
      </c>
      <c r="AE73" s="10">
        <f t="shared" ca="1" si="1237"/>
        <v>750</v>
      </c>
      <c r="AF73" s="10">
        <f t="shared" ca="1" si="1237"/>
        <v>1000</v>
      </c>
      <c r="AG73" s="10">
        <f t="shared" ca="1" si="1237"/>
        <v>1000</v>
      </c>
      <c r="AH73" s="10">
        <f t="shared" ca="1" si="1237"/>
        <v>1000</v>
      </c>
      <c r="AI73" s="10">
        <f t="shared" ca="1" si="1237"/>
        <v>1250</v>
      </c>
      <c r="AJ73" s="10">
        <f t="shared" ca="1" si="1237"/>
        <v>1250</v>
      </c>
      <c r="AK73" s="10">
        <f t="shared" ca="1" si="1237"/>
        <v>1250</v>
      </c>
      <c r="AL73" s="10">
        <f t="shared" ca="1" si="1237"/>
        <v>1750</v>
      </c>
      <c r="AM73" s="10">
        <f t="shared" ca="1" si="1237"/>
        <v>1750</v>
      </c>
      <c r="AN73" s="10">
        <f t="shared" ca="1" si="1237"/>
        <v>2000</v>
      </c>
      <c r="AO73" s="10">
        <f t="shared" ca="1" si="1237"/>
        <v>2750</v>
      </c>
      <c r="AP73" s="10">
        <f t="shared" ca="1" si="1237"/>
        <v>3000</v>
      </c>
      <c r="AQ73" s="10">
        <f t="shared" ca="1" si="1237"/>
        <v>3500</v>
      </c>
      <c r="AR73" s="10">
        <f t="shared" ca="1" si="1237"/>
        <v>4250</v>
      </c>
      <c r="AS73" s="10">
        <f t="shared" ca="1" si="1237"/>
        <v>4750</v>
      </c>
      <c r="AT73" s="10">
        <f t="shared" ca="1" si="1237"/>
        <v>5500</v>
      </c>
      <c r="AU73" s="10">
        <f t="shared" ca="1" si="1237"/>
        <v>6500</v>
      </c>
      <c r="AV73" s="10">
        <f t="shared" ca="1" si="1237"/>
        <v>7250</v>
      </c>
      <c r="AW73" s="10">
        <f t="shared" ca="1" si="1237"/>
        <v>8250</v>
      </c>
      <c r="AX73" s="10">
        <f t="shared" ca="1" si="1237"/>
        <v>9250</v>
      </c>
      <c r="AY73" s="10">
        <f t="shared" ca="1" si="1237"/>
        <v>11250</v>
      </c>
      <c r="AZ73" s="10">
        <f t="shared" ca="1" si="1237"/>
        <v>12250</v>
      </c>
      <c r="BA73" s="10">
        <f t="shared" ca="1" si="1237"/>
        <v>14000</v>
      </c>
      <c r="BB73" s="10">
        <f t="shared" ca="1" si="1237"/>
        <v>17250</v>
      </c>
      <c r="BC73" s="10">
        <f t="shared" ca="1" si="1237"/>
        <v>19000</v>
      </c>
      <c r="BD73" s="10">
        <f t="shared" ca="1" si="1237"/>
        <v>22000</v>
      </c>
      <c r="BE73" s="10">
        <f t="shared" ca="1" si="1237"/>
        <v>26250</v>
      </c>
      <c r="BF73" s="10">
        <f t="shared" ca="1" si="1237"/>
        <v>29000</v>
      </c>
      <c r="BG73" s="10">
        <f t="shared" ca="1" si="1237"/>
        <v>32000</v>
      </c>
      <c r="BH73" s="10">
        <f t="shared" ca="1" si="1237"/>
        <v>36250</v>
      </c>
      <c r="BI73" s="10">
        <f t="shared" ca="1" si="1237"/>
        <v>39000</v>
      </c>
      <c r="BJ73" s="10">
        <f t="shared" ca="1" si="1237"/>
        <v>42000</v>
      </c>
      <c r="BK73" s="10">
        <f t="shared" ca="1" si="1237"/>
        <v>45250</v>
      </c>
      <c r="BL73" s="10">
        <f t="shared" ca="1" si="1237"/>
        <v>48000</v>
      </c>
      <c r="BM73" s="10">
        <f t="shared" ca="1" si="1237"/>
        <v>50250</v>
      </c>
      <c r="BN73" s="10">
        <f t="shared" ca="1" si="1237"/>
        <v>52250</v>
      </c>
      <c r="BO73" s="10">
        <f t="shared" ca="1" si="1237"/>
        <v>54250</v>
      </c>
      <c r="BP73" s="10">
        <f t="shared" ca="1" si="1237"/>
        <v>57500</v>
      </c>
      <c r="BQ73" s="10">
        <f t="shared" ca="1" si="1237"/>
        <v>60750</v>
      </c>
      <c r="BR73" s="10">
        <f t="shared" ca="1" si="1237"/>
        <v>64000</v>
      </c>
      <c r="BS73" s="10">
        <f t="shared" ca="1" si="1237"/>
        <v>69500</v>
      </c>
      <c r="BT73" s="10">
        <f t="shared" ca="1" si="1237"/>
        <v>72750</v>
      </c>
      <c r="BU73" s="10">
        <f t="shared" ca="1" si="1237"/>
        <v>76000</v>
      </c>
      <c r="BV73" s="10">
        <f t="shared" ca="1" si="1237"/>
        <v>81500</v>
      </c>
      <c r="BW73" s="10">
        <f t="shared" ca="1" si="1237"/>
        <v>84750</v>
      </c>
      <c r="BX73" s="10">
        <f t="shared" ca="1" si="1237"/>
        <v>88000</v>
      </c>
      <c r="BY73" s="10">
        <f t="shared" ca="1" si="1237"/>
        <v>93500</v>
      </c>
      <c r="BZ73" s="10">
        <f t="shared" ca="1" si="1237"/>
        <v>96750</v>
      </c>
      <c r="CA73" s="10">
        <f t="shared" ref="CA73:CI73" ca="1" si="1238">CA60-CA66</f>
        <v>100000</v>
      </c>
      <c r="CB73" s="10">
        <f t="shared" ca="1" si="1238"/>
        <v>103250</v>
      </c>
      <c r="CC73" s="10">
        <f t="shared" ca="1" si="1238"/>
        <v>104250</v>
      </c>
      <c r="CD73" s="10">
        <f t="shared" ca="1" si="1238"/>
        <v>104500</v>
      </c>
      <c r="CE73" s="10">
        <f t="shared" ca="1" si="1238"/>
        <v>105250</v>
      </c>
      <c r="CF73" s="10">
        <f t="shared" ca="1" si="1238"/>
        <v>106000</v>
      </c>
      <c r="CG73" s="10">
        <f t="shared" ca="1" si="1238"/>
        <v>106750</v>
      </c>
      <c r="CH73" s="10">
        <f t="shared" ca="1" si="1238"/>
        <v>107250</v>
      </c>
      <c r="CI73" s="10">
        <f t="shared" ca="1" si="1238"/>
        <v>107750</v>
      </c>
      <c r="CJ73" s="10">
        <f t="shared" ref="CJ73:EO73" ca="1" si="1239">CJ60-CJ66</f>
        <v>108250</v>
      </c>
      <c r="CK73" s="10">
        <f t="shared" ca="1" si="1239"/>
        <v>108250</v>
      </c>
      <c r="CL73" s="10">
        <f t="shared" ca="1" si="1239"/>
        <v>108500</v>
      </c>
      <c r="CM73" s="10">
        <f t="shared" ca="1" si="1239"/>
        <v>108750</v>
      </c>
      <c r="CN73" s="10">
        <f t="shared" ca="1" si="1239"/>
        <v>108500</v>
      </c>
      <c r="CO73" s="10">
        <f t="shared" ca="1" si="1239"/>
        <v>108500</v>
      </c>
      <c r="CP73" s="10">
        <f t="shared" ca="1" si="1239"/>
        <v>108500</v>
      </c>
      <c r="CQ73" s="10">
        <f t="shared" ca="1" si="1239"/>
        <v>108000</v>
      </c>
      <c r="CR73" s="10">
        <f t="shared" ca="1" si="1239"/>
        <v>108000</v>
      </c>
      <c r="CS73" s="10">
        <f t="shared" ca="1" si="1239"/>
        <v>107750</v>
      </c>
      <c r="CT73" s="10">
        <f t="shared" ca="1" si="1239"/>
        <v>107000</v>
      </c>
      <c r="CU73" s="10">
        <f t="shared" ca="1" si="1239"/>
        <v>106750</v>
      </c>
      <c r="CV73" s="10">
        <f t="shared" ca="1" si="1239"/>
        <v>106250</v>
      </c>
      <c r="CW73" s="10">
        <f t="shared" ca="1" si="1239"/>
        <v>105500</v>
      </c>
      <c r="CX73" s="10">
        <f t="shared" ca="1" si="1239"/>
        <v>105000</v>
      </c>
      <c r="CY73" s="10">
        <f t="shared" ca="1" si="1239"/>
        <v>104250</v>
      </c>
      <c r="CZ73" s="10">
        <f t="shared" ca="1" si="1239"/>
        <v>103250</v>
      </c>
      <c r="DA73" s="10">
        <f t="shared" ca="1" si="1239"/>
        <v>102500</v>
      </c>
      <c r="DB73" s="10">
        <f t="shared" ca="1" si="1239"/>
        <v>101500</v>
      </c>
      <c r="DC73" s="10">
        <f t="shared" ca="1" si="1239"/>
        <v>100500</v>
      </c>
      <c r="DD73" s="10">
        <f t="shared" ca="1" si="1239"/>
        <v>98500</v>
      </c>
      <c r="DE73" s="10">
        <f t="shared" ca="1" si="1239"/>
        <v>97500</v>
      </c>
      <c r="DF73" s="10">
        <f t="shared" ca="1" si="1239"/>
        <v>95750</v>
      </c>
      <c r="DG73" s="10">
        <f t="shared" ca="1" si="1239"/>
        <v>92500</v>
      </c>
      <c r="DH73" s="10">
        <f t="shared" ca="1" si="1239"/>
        <v>90750</v>
      </c>
      <c r="DI73" s="10">
        <f t="shared" ca="1" si="1239"/>
        <v>87750</v>
      </c>
      <c r="DJ73" s="10">
        <f t="shared" ca="1" si="1239"/>
        <v>83500</v>
      </c>
      <c r="DK73" s="10">
        <f t="shared" ca="1" si="1239"/>
        <v>80750</v>
      </c>
      <c r="DL73" s="10">
        <f t="shared" ca="1" si="1239"/>
        <v>77750</v>
      </c>
      <c r="DM73" s="10">
        <f t="shared" ca="1" si="1239"/>
        <v>73500</v>
      </c>
      <c r="DN73" s="10">
        <f t="shared" ca="1" si="1239"/>
        <v>70750</v>
      </c>
      <c r="DO73" s="10">
        <f t="shared" ca="1" si="1239"/>
        <v>67750</v>
      </c>
      <c r="DP73" s="10">
        <f t="shared" ca="1" si="1239"/>
        <v>64500</v>
      </c>
      <c r="DQ73" s="10">
        <f t="shared" ca="1" si="1239"/>
        <v>61750</v>
      </c>
      <c r="DR73" s="10">
        <f t="shared" ca="1" si="1239"/>
        <v>59500</v>
      </c>
      <c r="DS73" s="10">
        <f t="shared" ca="1" si="1239"/>
        <v>57500</v>
      </c>
      <c r="DT73" s="10">
        <f t="shared" ca="1" si="1239"/>
        <v>55500</v>
      </c>
      <c r="DU73" s="10">
        <f t="shared" ca="1" si="1239"/>
        <v>52250</v>
      </c>
      <c r="DV73" s="10">
        <f t="shared" ca="1" si="1239"/>
        <v>49000</v>
      </c>
      <c r="DW73" s="10">
        <f t="shared" ca="1" si="1239"/>
        <v>45750</v>
      </c>
      <c r="DX73" s="10">
        <f t="shared" ca="1" si="1239"/>
        <v>40250</v>
      </c>
      <c r="DY73" s="10">
        <f t="shared" ca="1" si="1239"/>
        <v>37000</v>
      </c>
      <c r="DZ73" s="10">
        <f t="shared" ca="1" si="1239"/>
        <v>33750</v>
      </c>
      <c r="EA73" s="10">
        <f t="shared" ca="1" si="1239"/>
        <v>28250</v>
      </c>
      <c r="EB73" s="10">
        <f t="shared" ca="1" si="1239"/>
        <v>25000</v>
      </c>
      <c r="EC73" s="10">
        <f t="shared" ca="1" si="1239"/>
        <v>21750</v>
      </c>
      <c r="ED73" s="10">
        <f t="shared" ca="1" si="1239"/>
        <v>16250</v>
      </c>
      <c r="EE73" s="10">
        <f t="shared" ca="1" si="1239"/>
        <v>13000</v>
      </c>
      <c r="EF73" s="10">
        <f t="shared" ca="1" si="1239"/>
        <v>9750</v>
      </c>
      <c r="EG73" s="10">
        <f t="shared" ca="1" si="1239"/>
        <v>6500</v>
      </c>
      <c r="EH73" s="10">
        <f t="shared" ca="1" si="1239"/>
        <v>5500</v>
      </c>
      <c r="EI73" s="10">
        <f t="shared" ca="1" si="1239"/>
        <v>4500</v>
      </c>
      <c r="EJ73" s="10">
        <f t="shared" ca="1" si="1239"/>
        <v>3750</v>
      </c>
      <c r="EK73" s="10">
        <f t="shared" ca="1" si="1239"/>
        <v>3000</v>
      </c>
      <c r="EL73" s="10">
        <f t="shared" ca="1" si="1239"/>
        <v>2250</v>
      </c>
      <c r="EM73" s="10">
        <f t="shared" ca="1" si="1239"/>
        <v>1750</v>
      </c>
      <c r="EN73" s="10">
        <f t="shared" ca="1" si="1239"/>
        <v>1250</v>
      </c>
      <c r="EO73" s="10">
        <f t="shared" ca="1" si="1239"/>
        <v>750</v>
      </c>
      <c r="EP73" s="10">
        <f t="shared" ref="EP73:GP73" ca="1" si="1240">EP60-EP66</f>
        <v>500</v>
      </c>
      <c r="EQ73" s="10">
        <f t="shared" ca="1" si="1240"/>
        <v>250</v>
      </c>
      <c r="ER73" s="10">
        <f t="shared" ca="1" si="1240"/>
        <v>0</v>
      </c>
      <c r="ES73" s="10">
        <f t="shared" ca="1" si="1240"/>
        <v>0</v>
      </c>
      <c r="ET73" s="10">
        <f t="shared" ca="1" si="1240"/>
        <v>0</v>
      </c>
      <c r="EU73" s="10">
        <f t="shared" ca="1" si="1240"/>
        <v>0</v>
      </c>
      <c r="EV73" s="10">
        <f t="shared" ca="1" si="1240"/>
        <v>0</v>
      </c>
      <c r="EW73" s="10">
        <f t="shared" ca="1" si="1240"/>
        <v>0</v>
      </c>
      <c r="EX73" s="10">
        <f t="shared" ca="1" si="1240"/>
        <v>0</v>
      </c>
      <c r="EY73" s="10">
        <f t="shared" ca="1" si="1240"/>
        <v>0</v>
      </c>
      <c r="EZ73" s="10">
        <f t="shared" ca="1" si="1240"/>
        <v>0</v>
      </c>
      <c r="FA73" s="10">
        <f t="shared" ca="1" si="1240"/>
        <v>0</v>
      </c>
      <c r="FB73" s="10">
        <f t="shared" ca="1" si="1240"/>
        <v>0</v>
      </c>
      <c r="FC73" s="10">
        <f t="shared" ca="1" si="1240"/>
        <v>0</v>
      </c>
      <c r="FD73" s="10">
        <f t="shared" ca="1" si="1240"/>
        <v>0</v>
      </c>
      <c r="FE73" s="10">
        <f t="shared" ca="1" si="1240"/>
        <v>0</v>
      </c>
      <c r="FF73" s="10">
        <f t="shared" ca="1" si="1240"/>
        <v>0</v>
      </c>
      <c r="FG73" s="10">
        <f t="shared" ca="1" si="1240"/>
        <v>0</v>
      </c>
      <c r="FH73" s="10">
        <f t="shared" ca="1" si="1240"/>
        <v>0</v>
      </c>
      <c r="FI73" s="10">
        <f t="shared" ca="1" si="1240"/>
        <v>0</v>
      </c>
      <c r="FJ73" s="10">
        <f t="shared" ca="1" si="1240"/>
        <v>0</v>
      </c>
      <c r="FK73" s="10">
        <f t="shared" ca="1" si="1240"/>
        <v>0</v>
      </c>
      <c r="FL73" s="10">
        <f t="shared" ca="1" si="1240"/>
        <v>0</v>
      </c>
      <c r="FM73" s="10">
        <f t="shared" ca="1" si="1240"/>
        <v>0</v>
      </c>
      <c r="FN73" s="10">
        <f t="shared" ca="1" si="1240"/>
        <v>0</v>
      </c>
      <c r="FO73" s="10">
        <f t="shared" ca="1" si="1240"/>
        <v>0</v>
      </c>
      <c r="FP73" s="10">
        <f t="shared" ca="1" si="1240"/>
        <v>0</v>
      </c>
      <c r="FQ73" s="10">
        <f t="shared" ca="1" si="1240"/>
        <v>0</v>
      </c>
      <c r="FR73" s="10">
        <f t="shared" ca="1" si="1240"/>
        <v>0</v>
      </c>
      <c r="FS73" s="10">
        <f t="shared" ca="1" si="1240"/>
        <v>0</v>
      </c>
      <c r="FT73" s="10">
        <f t="shared" ca="1" si="1240"/>
        <v>0</v>
      </c>
      <c r="FU73" s="10">
        <f t="shared" ca="1" si="1240"/>
        <v>0</v>
      </c>
      <c r="FV73" s="10">
        <f t="shared" ca="1" si="1240"/>
        <v>0</v>
      </c>
      <c r="FW73" s="10">
        <f t="shared" ca="1" si="1240"/>
        <v>0</v>
      </c>
      <c r="FX73" s="10">
        <f t="shared" ca="1" si="1240"/>
        <v>0</v>
      </c>
      <c r="FY73" s="10">
        <f t="shared" ca="1" si="1240"/>
        <v>0</v>
      </c>
      <c r="FZ73" s="10">
        <f t="shared" ca="1" si="1240"/>
        <v>0</v>
      </c>
      <c r="GA73" s="10">
        <f t="shared" ca="1" si="1240"/>
        <v>0</v>
      </c>
      <c r="GB73" s="10">
        <f t="shared" ca="1" si="1240"/>
        <v>0</v>
      </c>
      <c r="GC73" s="10">
        <f t="shared" ca="1" si="1240"/>
        <v>0</v>
      </c>
      <c r="GD73" s="10">
        <f t="shared" ca="1" si="1240"/>
        <v>0</v>
      </c>
      <c r="GE73" s="10">
        <f t="shared" ca="1" si="1240"/>
        <v>0</v>
      </c>
      <c r="GF73" s="10">
        <f t="shared" ca="1" si="1240"/>
        <v>0</v>
      </c>
      <c r="GG73" s="10">
        <f t="shared" ca="1" si="1240"/>
        <v>0</v>
      </c>
      <c r="GH73" s="10">
        <f t="shared" ca="1" si="1240"/>
        <v>0</v>
      </c>
      <c r="GI73" s="10">
        <f t="shared" ca="1" si="1240"/>
        <v>0</v>
      </c>
      <c r="GJ73" s="10">
        <f t="shared" ca="1" si="1240"/>
        <v>0</v>
      </c>
      <c r="GK73" s="10">
        <f t="shared" ca="1" si="1240"/>
        <v>0</v>
      </c>
      <c r="GL73" s="10">
        <f t="shared" ca="1" si="1240"/>
        <v>0</v>
      </c>
      <c r="GM73" s="10">
        <f t="shared" ca="1" si="1240"/>
        <v>0</v>
      </c>
      <c r="GN73" s="10">
        <f t="shared" ca="1" si="1240"/>
        <v>0</v>
      </c>
      <c r="GO73" s="10">
        <f t="shared" ca="1" si="1240"/>
        <v>0</v>
      </c>
      <c r="GP73" s="10">
        <f t="shared" ca="1" si="1240"/>
        <v>0</v>
      </c>
      <c r="GQ73" s="10">
        <f t="shared" ref="GQ73:GZ73" ca="1" si="1241">GQ60-GQ66</f>
        <v>0</v>
      </c>
      <c r="GR73" s="10">
        <f t="shared" ca="1" si="1241"/>
        <v>0</v>
      </c>
      <c r="GS73" s="10">
        <f t="shared" ca="1" si="1241"/>
        <v>0</v>
      </c>
      <c r="GT73" s="10">
        <f t="shared" ca="1" si="1241"/>
        <v>0</v>
      </c>
      <c r="GU73" s="10">
        <f t="shared" ca="1" si="1241"/>
        <v>0</v>
      </c>
      <c r="GV73" s="10">
        <f t="shared" ca="1" si="1241"/>
        <v>0</v>
      </c>
      <c r="GW73" s="10">
        <f t="shared" ca="1" si="1241"/>
        <v>0</v>
      </c>
      <c r="GX73" s="10">
        <f t="shared" ca="1" si="1241"/>
        <v>0</v>
      </c>
      <c r="GY73" s="10">
        <f t="shared" ca="1" si="1241"/>
        <v>0</v>
      </c>
      <c r="GZ73" s="10">
        <f t="shared" ca="1" si="1241"/>
        <v>0</v>
      </c>
    </row>
    <row r="74" spans="1:208" x14ac:dyDescent="0.2">
      <c r="A74" s="5" t="s">
        <v>206</v>
      </c>
      <c r="C74" s="10">
        <f t="array" ref="C74">SUM(IF($S$1:$GZ$1=C$1,$S74:$GZ74,0))</f>
        <v>3</v>
      </c>
      <c r="D74" s="10">
        <f t="array" ref="D74">SUM(IF($S$1:$GZ$1=D$1,$S74:$GZ74,0))</f>
        <v>9</v>
      </c>
      <c r="E74" s="10">
        <f t="array" ref="E74">SUM(IF($S$1:$GZ$1=E$1,$S74:$GZ74,0))</f>
        <v>57</v>
      </c>
      <c r="F74" s="10">
        <f t="array" ref="F74">SUM(IF($S$1:$GZ$1=F$1,$S74:$GZ74,0))</f>
        <v>140</v>
      </c>
      <c r="G74" s="10">
        <f t="array" ref="G74">SUM(IF($S$1:$GZ$1=G$1,$S74:$GZ74,0))</f>
        <v>178</v>
      </c>
      <c r="H74" s="10">
        <f t="array" ref="H74">SUM(IF($S$1:$GZ$1=H$1,$S74:$GZ74,0))</f>
        <v>51</v>
      </c>
      <c r="I74" s="10">
        <f t="array" ref="I74">SUM(IF($S$1:$GZ$1=I$1,$S74:$GZ74,0))</f>
        <v>1</v>
      </c>
      <c r="J74" s="10">
        <f t="array" ref="J74">SUM(IF($S$1:$GZ$1=J$1,$S74:$GZ74,0))</f>
        <v>0</v>
      </c>
      <c r="K74" s="10">
        <f t="array" ref="K74">SUM(IF($S$1:$GZ$1=K$1,$S74:$GZ74,0))</f>
        <v>0</v>
      </c>
      <c r="L74" s="10">
        <f t="array" ref="L74">SUM(IF($S$1:$GZ$1=L$1,$S74:$GZ74,0))</f>
        <v>0</v>
      </c>
      <c r="M74" s="10">
        <f t="array" ref="M74">SUM(IF($S$1:$GZ$1=M$1,$S74:$GZ74,0))</f>
        <v>0</v>
      </c>
      <c r="N74" s="10">
        <f t="array" ref="N74">SUM(IF($S$1:$GZ$1=N$1,$S74:$GZ74,0))</f>
        <v>0</v>
      </c>
      <c r="O74" s="10">
        <f t="array" ref="O74">SUM(IF($S$1:$GZ$1=O$1,$S74:$GZ74,0))</f>
        <v>0</v>
      </c>
      <c r="P74" s="10">
        <f t="array" ref="P74">SUM(IF($S$1:$GZ$1=P$1,$S74:$GZ74,0))</f>
        <v>0</v>
      </c>
      <c r="Q74" s="10">
        <f t="array" ref="Q74">SUM(IF($S$1:$GZ$1=Q$1,$S74:$GZ74,0))</f>
        <v>0</v>
      </c>
      <c r="R74" s="10">
        <f t="array" ref="R74">SUM(IF($S$1:$GZ$1=R$1,$S74:$GZ74,0))</f>
        <v>0</v>
      </c>
      <c r="S74" s="606">
        <f t="array" ref="S74">SUM(IF('Bloc Timing and Returns'!$E$31:$E$10000=S$2,IF('Bloc Timing and Returns'!$B$31:$B$10000=$A57,1,0),0))</f>
        <v>0</v>
      </c>
      <c r="T74" s="606">
        <f t="array" ref="T74">SUM(IF('Bloc Timing and Returns'!$E$31:$E$10000=T$2,IF('Bloc Timing and Returns'!$B$31:$B$10000=$A57,1,0),0))</f>
        <v>0</v>
      </c>
      <c r="U74" s="606">
        <f t="array" ref="U74">SUM(IF('Bloc Timing and Returns'!$E$31:$E$10000=U$2,IF('Bloc Timing and Returns'!$B$31:$B$10000=$A57,1,0),0))</f>
        <v>0</v>
      </c>
      <c r="V74" s="606">
        <f t="array" ref="V74">SUM(IF('Bloc Timing and Returns'!$E$31:$E$10000=V$2,IF('Bloc Timing and Returns'!$B$31:$B$10000=$A57,1,0),0))</f>
        <v>0</v>
      </c>
      <c r="W74" s="606">
        <f t="array" ref="W74">SUM(IF('Bloc Timing and Returns'!$E$31:$E$10000=W$2,IF('Bloc Timing and Returns'!$B$31:$B$10000=$A57,1,0),0))</f>
        <v>0</v>
      </c>
      <c r="X74" s="606">
        <f t="array" ref="X74">SUM(IF('Bloc Timing and Returns'!$E$31:$E$10000=X$2,IF('Bloc Timing and Returns'!$B$31:$B$10000=$A57,1,0),0))</f>
        <v>0</v>
      </c>
      <c r="Y74" s="606">
        <f t="array" ref="Y74">SUM(IF('Bloc Timing and Returns'!$E$31:$E$10000=Y$2,IF('Bloc Timing and Returns'!$B$31:$B$10000=$A57,1,0),0))</f>
        <v>3</v>
      </c>
      <c r="Z74" s="606">
        <f t="array" ref="Z74">SUM(IF('Bloc Timing and Returns'!$E$31:$E$10000=Z$2,IF('Bloc Timing and Returns'!$B$31:$B$10000=$A57,1,0),0))</f>
        <v>0</v>
      </c>
      <c r="AA74" s="606">
        <f t="array" ref="AA74">SUM(IF('Bloc Timing and Returns'!$E$31:$E$10000=AA$2,IF('Bloc Timing and Returns'!$B$31:$B$10000=$A57,1,0),0))</f>
        <v>0</v>
      </c>
      <c r="AB74" s="606">
        <f t="array" ref="AB74">SUM(IF('Bloc Timing and Returns'!$E$31:$E$10000=AB$2,IF('Bloc Timing and Returns'!$B$31:$B$10000=$A57,1,0),0))</f>
        <v>0</v>
      </c>
      <c r="AC74" s="606">
        <f t="array" ref="AC74">SUM(IF('Bloc Timing and Returns'!$E$31:$E$10000=AC$2,IF('Bloc Timing and Returns'!$B$31:$B$10000=$A57,1,0),0))</f>
        <v>0</v>
      </c>
      <c r="AD74" s="606">
        <f t="array" ref="AD74">SUM(IF('Bloc Timing and Returns'!$E$31:$E$10000=AD$2,IF('Bloc Timing and Returns'!$B$31:$B$10000=$A57,1,0),0))</f>
        <v>0</v>
      </c>
      <c r="AE74" s="606">
        <f t="array" ref="AE74">SUM(IF('Bloc Timing and Returns'!$E$31:$E$10000=AE$2,IF('Bloc Timing and Returns'!$B$31:$B$10000=$A57,1,0),0))</f>
        <v>0</v>
      </c>
      <c r="AF74" s="606">
        <f t="array" ref="AF74">SUM(IF('Bloc Timing and Returns'!$E$31:$E$10000=AF$2,IF('Bloc Timing and Returns'!$B$31:$B$10000=$A57,1,0),0))</f>
        <v>1</v>
      </c>
      <c r="AG74" s="606">
        <f t="array" ref="AG74">SUM(IF('Bloc Timing and Returns'!$E$31:$E$10000=AG$2,IF('Bloc Timing and Returns'!$B$31:$B$10000=$A57,1,0),0))</f>
        <v>0</v>
      </c>
      <c r="AH74" s="606">
        <f t="array" ref="AH74">SUM(IF('Bloc Timing and Returns'!$E$31:$E$10000=AH$2,IF('Bloc Timing and Returns'!$B$31:$B$10000=$A57,1,0),0))</f>
        <v>0</v>
      </c>
      <c r="AI74" s="606">
        <f t="array" ref="AI74">SUM(IF('Bloc Timing and Returns'!$E$31:$E$10000=AI$2,IF('Bloc Timing and Returns'!$B$31:$B$10000=$A57,1,0),0))</f>
        <v>1</v>
      </c>
      <c r="AJ74" s="606">
        <f t="array" ref="AJ74">SUM(IF('Bloc Timing and Returns'!$E$31:$E$10000=AJ$2,IF('Bloc Timing and Returns'!$B$31:$B$10000=$A57,1,0),0))</f>
        <v>0</v>
      </c>
      <c r="AK74" s="606">
        <f t="array" ref="AK74">SUM(IF('Bloc Timing and Returns'!$E$31:$E$10000=AK$2,IF('Bloc Timing and Returns'!$B$31:$B$10000=$A57,1,0),0))</f>
        <v>0</v>
      </c>
      <c r="AL74" s="606">
        <f t="array" ref="AL74">SUM(IF('Bloc Timing and Returns'!$E$31:$E$10000=AL$2,IF('Bloc Timing and Returns'!$B$31:$B$10000=$A57,1,0),0))</f>
        <v>2</v>
      </c>
      <c r="AM74" s="606">
        <f t="array" ref="AM74">SUM(IF('Bloc Timing and Returns'!$E$31:$E$10000=AM$2,IF('Bloc Timing and Returns'!$B$31:$B$10000=$A57,1,0),0))</f>
        <v>0</v>
      </c>
      <c r="AN74" s="606">
        <f t="array" ref="AN74">SUM(IF('Bloc Timing and Returns'!$E$31:$E$10000=AN$2,IF('Bloc Timing and Returns'!$B$31:$B$10000=$A57,1,0),0))</f>
        <v>1</v>
      </c>
      <c r="AO74" s="606">
        <f t="array" ref="AO74">SUM(IF('Bloc Timing and Returns'!$E$31:$E$10000=AO$2,IF('Bloc Timing and Returns'!$B$31:$B$10000=$A57,1,0),0))</f>
        <v>3</v>
      </c>
      <c r="AP74" s="606">
        <f t="array" ref="AP74">SUM(IF('Bloc Timing and Returns'!$E$31:$E$10000=AP$2,IF('Bloc Timing and Returns'!$B$31:$B$10000=$A57,1,0),0))</f>
        <v>1</v>
      </c>
      <c r="AQ74" s="606">
        <f t="array" ref="AQ74">SUM(IF('Bloc Timing and Returns'!$E$31:$E$10000=AQ$2,IF('Bloc Timing and Returns'!$B$31:$B$10000=$A57,1,0),0))</f>
        <v>2</v>
      </c>
      <c r="AR74" s="606">
        <f t="array" ref="AR74">SUM(IF('Bloc Timing and Returns'!$E$31:$E$10000=AR$2,IF('Bloc Timing and Returns'!$B$31:$B$10000=$A57,1,0),0))</f>
        <v>3</v>
      </c>
      <c r="AS74" s="606">
        <f t="array" ref="AS74">SUM(IF('Bloc Timing and Returns'!$E$31:$E$10000=AS$2,IF('Bloc Timing and Returns'!$B$31:$B$10000=$A57,1,0),0))</f>
        <v>2</v>
      </c>
      <c r="AT74" s="606">
        <f t="array" ref="AT74">SUM(IF('Bloc Timing and Returns'!$E$31:$E$10000=AT$2,IF('Bloc Timing and Returns'!$B$31:$B$10000=$A57,1,0),0))</f>
        <v>3</v>
      </c>
      <c r="AU74" s="606">
        <f t="array" ref="AU74">SUM(IF('Bloc Timing and Returns'!$E$31:$E$10000=AU$2,IF('Bloc Timing and Returns'!$B$31:$B$10000=$A57,1,0),0))</f>
        <v>4</v>
      </c>
      <c r="AV74" s="606">
        <f t="array" ref="AV74">SUM(IF('Bloc Timing and Returns'!$E$31:$E$10000=AV$2,IF('Bloc Timing and Returns'!$B$31:$B$10000=$A57,1,0),0))</f>
        <v>3</v>
      </c>
      <c r="AW74" s="606">
        <f t="array" ref="AW74">SUM(IF('Bloc Timing and Returns'!$E$31:$E$10000=AW$2,IF('Bloc Timing and Returns'!$B$31:$B$10000=$A57,1,0),0))</f>
        <v>4</v>
      </c>
      <c r="AX74" s="606">
        <f t="array" ref="AX74">SUM(IF('Bloc Timing and Returns'!$E$31:$E$10000=AX$2,IF('Bloc Timing and Returns'!$B$31:$B$10000=$A57,1,0),0))</f>
        <v>4</v>
      </c>
      <c r="AY74" s="606">
        <f t="array" ref="AY74">SUM(IF('Bloc Timing and Returns'!$E$31:$E$10000=AY$2,IF('Bloc Timing and Returns'!$B$31:$B$10000=$A57,1,0),0))</f>
        <v>8</v>
      </c>
      <c r="AZ74" s="606">
        <f t="array" ref="AZ74">SUM(IF('Bloc Timing and Returns'!$E$31:$E$10000=AZ$2,IF('Bloc Timing and Returns'!$B$31:$B$10000=$A57,1,0),0))</f>
        <v>4</v>
      </c>
      <c r="BA74" s="606">
        <f t="array" ref="BA74">SUM(IF('Bloc Timing and Returns'!$E$31:$E$10000=BA$2,IF('Bloc Timing and Returns'!$B$31:$B$10000=$A57,1,0),0))</f>
        <v>7</v>
      </c>
      <c r="BB74" s="606">
        <f t="array" ref="BB74">SUM(IF('Bloc Timing and Returns'!$E$31:$E$10000=BB$2,IF('Bloc Timing and Returns'!$B$31:$B$10000=$A57,1,0),0))</f>
        <v>13</v>
      </c>
      <c r="BC74" s="606">
        <f t="array" ref="BC74">SUM(IF('Bloc Timing and Returns'!$E$31:$E$10000=BC$2,IF('Bloc Timing and Returns'!$B$31:$B$10000=$A57,1,0),0))</f>
        <v>7</v>
      </c>
      <c r="BD74" s="606">
        <f t="array" ref="BD74">SUM(IF('Bloc Timing and Returns'!$E$31:$E$10000=BD$2,IF('Bloc Timing and Returns'!$B$31:$B$10000=$A57,1,0),0))</f>
        <v>12</v>
      </c>
      <c r="BE74" s="606">
        <f t="array" ref="BE74">SUM(IF('Bloc Timing and Returns'!$E$31:$E$10000=BE$2,IF('Bloc Timing and Returns'!$B$31:$B$10000=$A57,1,0),0))</f>
        <v>17</v>
      </c>
      <c r="BF74" s="606">
        <f t="array" ref="BF74">SUM(IF('Bloc Timing and Returns'!$E$31:$E$10000=BF$2,IF('Bloc Timing and Returns'!$B$31:$B$10000=$A57,1,0),0))</f>
        <v>11</v>
      </c>
      <c r="BG74" s="606">
        <f t="array" ref="BG74">SUM(IF('Bloc Timing and Returns'!$E$31:$E$10000=BG$2,IF('Bloc Timing and Returns'!$B$31:$B$10000=$A57,1,0),0))</f>
        <v>12</v>
      </c>
      <c r="BH74" s="606">
        <f t="array" ref="BH74">SUM(IF('Bloc Timing and Returns'!$E$31:$E$10000=BH$2,IF('Bloc Timing and Returns'!$B$31:$B$10000=$A57,1,0),0))</f>
        <v>17</v>
      </c>
      <c r="BI74" s="606">
        <f t="array" ref="BI74">SUM(IF('Bloc Timing and Returns'!$E$31:$E$10000=BI$2,IF('Bloc Timing and Returns'!$B$31:$B$10000=$A57,1,0),0))</f>
        <v>11</v>
      </c>
      <c r="BJ74" s="606">
        <f t="array" ref="BJ74">SUM(IF('Bloc Timing and Returns'!$E$31:$E$10000=BJ$2,IF('Bloc Timing and Returns'!$B$31:$B$10000=$A57,1,0),0))</f>
        <v>12</v>
      </c>
      <c r="BK74" s="606">
        <f t="array" ref="BK74">SUM(IF('Bloc Timing and Returns'!$E$31:$E$10000=BK$2,IF('Bloc Timing and Returns'!$B$31:$B$10000=$A57,1,0),0))</f>
        <v>13</v>
      </c>
      <c r="BL74" s="606">
        <f t="array" ref="BL74">SUM(IF('Bloc Timing and Returns'!$E$31:$E$10000=BL$2,IF('Bloc Timing and Returns'!$B$31:$B$10000=$A57,1,0),0))</f>
        <v>11</v>
      </c>
      <c r="BM74" s="606">
        <f t="array" ref="BM74">SUM(IF('Bloc Timing and Returns'!$E$31:$E$10000=BM$2,IF('Bloc Timing and Returns'!$B$31:$B$10000=$A57,1,0),0))</f>
        <v>9</v>
      </c>
      <c r="BN74" s="606">
        <f t="array" ref="BN74">SUM(IF('Bloc Timing and Returns'!$E$31:$E$10000=BN$2,IF('Bloc Timing and Returns'!$B$31:$B$10000=$A57,1,0),0))</f>
        <v>8</v>
      </c>
      <c r="BO74" s="606">
        <f t="array" ref="BO74">SUM(IF('Bloc Timing and Returns'!$E$31:$E$10000=BO$2,IF('Bloc Timing and Returns'!$B$31:$B$10000=$A57,1,0),0))</f>
        <v>8</v>
      </c>
      <c r="BP74" s="606">
        <f t="array" ref="BP74">SUM(IF('Bloc Timing and Returns'!$E$31:$E$10000=BP$2,IF('Bloc Timing and Returns'!$B$31:$B$10000=$A57,1,0),0))</f>
        <v>13</v>
      </c>
      <c r="BQ74" s="606">
        <f t="array" ref="BQ74">SUM(IF('Bloc Timing and Returns'!$E$31:$E$10000=BQ$2,IF('Bloc Timing and Returns'!$B$31:$B$10000=$A57,1,0),0))</f>
        <v>13</v>
      </c>
      <c r="BR74" s="606">
        <f t="array" ref="BR74">SUM(IF('Bloc Timing and Returns'!$E$31:$E$10000=BR$2,IF('Bloc Timing and Returns'!$B$31:$B$10000=$A57,1,0),0))</f>
        <v>13</v>
      </c>
      <c r="BS74" s="606">
        <f t="array" ref="BS74">SUM(IF('Bloc Timing and Returns'!$E$31:$E$10000=BS$2,IF('Bloc Timing and Returns'!$B$31:$B$10000=$A57,1,0),0))</f>
        <v>22</v>
      </c>
      <c r="BT74" s="606">
        <f t="array" ref="BT74">SUM(IF('Bloc Timing and Returns'!$E$31:$E$10000=BT$2,IF('Bloc Timing and Returns'!$B$31:$B$10000=$A57,1,0),0))</f>
        <v>13</v>
      </c>
      <c r="BU74" s="606">
        <f t="array" ref="BU74">SUM(IF('Bloc Timing and Returns'!$E$31:$E$10000=BU$2,IF('Bloc Timing and Returns'!$B$31:$B$10000=$A57,1,0),0))</f>
        <v>13</v>
      </c>
      <c r="BV74" s="606">
        <f t="array" ref="BV74">SUM(IF('Bloc Timing and Returns'!$E$31:$E$10000=BV$2,IF('Bloc Timing and Returns'!$B$31:$B$10000=$A57,1,0),0))</f>
        <v>22</v>
      </c>
      <c r="BW74" s="606">
        <f t="array" ref="BW74">SUM(IF('Bloc Timing and Returns'!$E$31:$E$10000=BW$2,IF('Bloc Timing and Returns'!$B$31:$B$10000=$A57,1,0),0))</f>
        <v>13</v>
      </c>
      <c r="BX74" s="606">
        <f t="array" ref="BX74">SUM(IF('Bloc Timing and Returns'!$E$31:$E$10000=BX$2,IF('Bloc Timing and Returns'!$B$31:$B$10000=$A57,1,0),0))</f>
        <v>13</v>
      </c>
      <c r="BY74" s="606">
        <f t="array" ref="BY74">SUM(IF('Bloc Timing and Returns'!$E$31:$E$10000=BY$2,IF('Bloc Timing and Returns'!$B$31:$B$10000=$A57,1,0),0))</f>
        <v>22</v>
      </c>
      <c r="BZ74" s="606">
        <f t="array" ref="BZ74">SUM(IF('Bloc Timing and Returns'!$E$31:$E$10000=BZ$2,IF('Bloc Timing and Returns'!$B$31:$B$10000=$A57,1,0),0))</f>
        <v>13</v>
      </c>
      <c r="CA74" s="606">
        <f t="array" ref="CA74">SUM(IF('Bloc Timing and Returns'!$E$31:$E$10000=CA$2,IF('Bloc Timing and Returns'!$B$31:$B$10000=$A57,1,0),0))</f>
        <v>13</v>
      </c>
      <c r="CB74" s="606">
        <f t="array" ref="CB74">SUM(IF('Bloc Timing and Returns'!$E$31:$E$10000=CB$2,IF('Bloc Timing and Returns'!$B$31:$B$10000=$A57,1,0),0))</f>
        <v>13</v>
      </c>
      <c r="CC74" s="606">
        <f t="array" ref="CC74">SUM(IF('Bloc Timing and Returns'!$E$31:$E$10000=CC$2,IF('Bloc Timing and Returns'!$B$31:$B$10000=$A57,1,0),0))</f>
        <v>4</v>
      </c>
      <c r="CD74" s="606">
        <f t="array" ref="CD74">SUM(IF('Bloc Timing and Returns'!$E$31:$E$10000=CD$2,IF('Bloc Timing and Returns'!$B$31:$B$10000=$A57,1,0),0))</f>
        <v>4</v>
      </c>
      <c r="CE74" s="606">
        <f t="array" ref="CE74">SUM(IF('Bloc Timing and Returns'!$E$31:$E$10000=CE$2,IF('Bloc Timing and Returns'!$B$31:$B$10000=$A57,1,0),0))</f>
        <v>3</v>
      </c>
      <c r="CF74" s="606">
        <f t="array" ref="CF74">SUM(IF('Bloc Timing and Returns'!$E$31:$E$10000=CF$2,IF('Bloc Timing and Returns'!$B$31:$B$10000=$A57,1,0),0))</f>
        <v>3</v>
      </c>
      <c r="CG74" s="606">
        <f t="array" ref="CG74">SUM(IF('Bloc Timing and Returns'!$E$31:$E$10000=CG$2,IF('Bloc Timing and Returns'!$B$31:$B$10000=$A57,1,0),0))</f>
        <v>3</v>
      </c>
      <c r="CH74" s="606">
        <f t="array" ref="CH74">SUM(IF('Bloc Timing and Returns'!$E$31:$E$10000=CH$2,IF('Bloc Timing and Returns'!$B$31:$B$10000=$A57,1,0),0))</f>
        <v>2</v>
      </c>
      <c r="CI74" s="606">
        <f t="array" ref="CI74">SUM(IF('Bloc Timing and Returns'!$E$31:$E$10000=CI$2,IF('Bloc Timing and Returns'!$B$31:$B$10000=$A57,1,0),0))</f>
        <v>2</v>
      </c>
      <c r="CJ74" s="606">
        <f t="array" ref="CJ74">SUM(IF('Bloc Timing and Returns'!$E$31:$E$10000=CJ$2,IF('Bloc Timing and Returns'!$B$31:$B$10000=$A57,1,0),0))</f>
        <v>2</v>
      </c>
      <c r="CK74" s="606">
        <f t="array" ref="CK74">SUM(IF('Bloc Timing and Returns'!$E$31:$E$10000=CK$2,IF('Bloc Timing and Returns'!$B$31:$B$10000=$A57,1,0),0))</f>
        <v>1</v>
      </c>
      <c r="CL74" s="606">
        <f t="array" ref="CL74">SUM(IF('Bloc Timing and Returns'!$E$31:$E$10000=CL$2,IF('Bloc Timing and Returns'!$B$31:$B$10000=$A57,1,0),0))</f>
        <v>1</v>
      </c>
      <c r="CM74" s="606">
        <f t="array" ref="CM74">SUM(IF('Bloc Timing and Returns'!$E$31:$E$10000=CM$2,IF('Bloc Timing and Returns'!$B$31:$B$10000=$A57,1,0),0))</f>
        <v>1</v>
      </c>
      <c r="CN74" s="606">
        <f t="array" ref="CN74">SUM(IF('Bloc Timing and Returns'!$E$31:$E$10000=CN$2,IF('Bloc Timing and Returns'!$B$31:$B$10000=$A57,1,0),0))</f>
        <v>0</v>
      </c>
      <c r="CO74" s="606">
        <f t="array" ref="CO74">SUM(IF('Bloc Timing and Returns'!$E$31:$E$10000=CO$2,IF('Bloc Timing and Returns'!$B$31:$B$10000=$A57,1,0),0))</f>
        <v>0</v>
      </c>
      <c r="CP74" s="606">
        <f t="array" ref="CP74">SUM(IF('Bloc Timing and Returns'!$E$31:$E$10000=CP$2,IF('Bloc Timing and Returns'!$B$31:$B$10000=$A57,1,0),0))</f>
        <v>0</v>
      </c>
      <c r="CQ74" s="606">
        <f t="array" ref="CQ74">SUM(IF('Bloc Timing and Returns'!$E$31:$E$10000=CQ$2,IF('Bloc Timing and Returns'!$B$31:$B$10000=$A57,1,0),0))</f>
        <v>0</v>
      </c>
      <c r="CR74" s="606">
        <f t="array" ref="CR74">SUM(IF('Bloc Timing and Returns'!$E$31:$E$10000=CR$2,IF('Bloc Timing and Returns'!$B$31:$B$10000=$A57,1,0),0))</f>
        <v>0</v>
      </c>
      <c r="CS74" s="606">
        <f t="array" ref="CS74">SUM(IF('Bloc Timing and Returns'!$E$31:$E$10000=CS$2,IF('Bloc Timing and Returns'!$B$31:$B$10000=$A57,1,0),0))</f>
        <v>0</v>
      </c>
      <c r="CT74" s="606">
        <f t="array" ref="CT74">SUM(IF('Bloc Timing and Returns'!$E$31:$E$10000=CT$2,IF('Bloc Timing and Returns'!$B$31:$B$10000=$A57,1,0),0))</f>
        <v>0</v>
      </c>
      <c r="CU74" s="606">
        <f t="array" ref="CU74">SUM(IF('Bloc Timing and Returns'!$E$31:$E$10000=CU$2,IF('Bloc Timing and Returns'!$B$31:$B$10000=$A57,1,0),0))</f>
        <v>0</v>
      </c>
      <c r="CV74" s="606">
        <f t="array" ref="CV74">SUM(IF('Bloc Timing and Returns'!$E$31:$E$10000=CV$2,IF('Bloc Timing and Returns'!$B$31:$B$10000=$A57,1,0),0))</f>
        <v>0</v>
      </c>
      <c r="CW74" s="606">
        <f t="array" ref="CW74">SUM(IF('Bloc Timing and Returns'!$E$31:$E$10000=CW$2,IF('Bloc Timing and Returns'!$B$31:$B$10000=$A57,1,0),0))</f>
        <v>0</v>
      </c>
      <c r="CX74" s="606">
        <f t="array" ref="CX74">SUM(IF('Bloc Timing and Returns'!$E$31:$E$10000=CX$2,IF('Bloc Timing and Returns'!$B$31:$B$10000=$A57,1,0),0))</f>
        <v>0</v>
      </c>
      <c r="CY74" s="606">
        <f t="array" ref="CY74">SUM(IF('Bloc Timing and Returns'!$E$31:$E$10000=CY$2,IF('Bloc Timing and Returns'!$B$31:$B$10000=$A57,1,0),0))</f>
        <v>0</v>
      </c>
      <c r="CZ74" s="606">
        <f t="array" ref="CZ74">SUM(IF('Bloc Timing and Returns'!$E$31:$E$10000=CZ$2,IF('Bloc Timing and Returns'!$B$31:$B$10000=$A57,1,0),0))</f>
        <v>0</v>
      </c>
      <c r="DA74" s="606">
        <f t="array" ref="DA74">SUM(IF('Bloc Timing and Returns'!$E$31:$E$10000=DA$2,IF('Bloc Timing and Returns'!$B$31:$B$10000=$A57,1,0),0))</f>
        <v>0</v>
      </c>
      <c r="DB74" s="606">
        <f t="array" ref="DB74">SUM(IF('Bloc Timing and Returns'!$E$31:$E$10000=DB$2,IF('Bloc Timing and Returns'!$B$31:$B$10000=$A57,1,0),0))</f>
        <v>0</v>
      </c>
      <c r="DC74" s="606">
        <f t="array" ref="DC74">SUM(IF('Bloc Timing and Returns'!$E$31:$E$10000=DC$2,IF('Bloc Timing and Returns'!$B$31:$B$10000=$A57,1,0),0))</f>
        <v>0</v>
      </c>
      <c r="DD74" s="606">
        <f t="array" ref="DD74">SUM(IF('Bloc Timing and Returns'!$E$31:$E$10000=DD$2,IF('Bloc Timing and Returns'!$B$31:$B$10000=$A57,1,0),0))</f>
        <v>0</v>
      </c>
      <c r="DE74" s="606">
        <f t="array" ref="DE74">SUM(IF('Bloc Timing and Returns'!$E$31:$E$10000=DE$2,IF('Bloc Timing and Returns'!$B$31:$B$10000=$A57,1,0),0))</f>
        <v>0</v>
      </c>
      <c r="DF74" s="606">
        <f t="array" ref="DF74">SUM(IF('Bloc Timing and Returns'!$E$31:$E$10000=DF$2,IF('Bloc Timing and Returns'!$B$31:$B$10000=$A57,1,0),0))</f>
        <v>0</v>
      </c>
      <c r="DG74" s="606">
        <f t="array" ref="DG74">SUM(IF('Bloc Timing and Returns'!$E$31:$E$10000=DG$2,IF('Bloc Timing and Returns'!$B$31:$B$10000=$A57,1,0),0))</f>
        <v>0</v>
      </c>
      <c r="DH74" s="606">
        <f t="array" ref="DH74">SUM(IF('Bloc Timing and Returns'!$E$31:$E$10000=DH$2,IF('Bloc Timing and Returns'!$B$31:$B$10000=$A57,1,0),0))</f>
        <v>0</v>
      </c>
      <c r="DI74" s="606">
        <f t="array" ref="DI74">SUM(IF('Bloc Timing and Returns'!$E$31:$E$10000=DI$2,IF('Bloc Timing and Returns'!$B$31:$B$10000=$A57,1,0),0))</f>
        <v>0</v>
      </c>
      <c r="DJ74" s="606">
        <f t="array" ref="DJ74">SUM(IF('Bloc Timing and Returns'!$E$31:$E$10000=DJ$2,IF('Bloc Timing and Returns'!$B$31:$B$10000=$A57,1,0),0))</f>
        <v>0</v>
      </c>
      <c r="DK74" s="606">
        <f t="array" ref="DK74">SUM(IF('Bloc Timing and Returns'!$E$31:$E$10000=DK$2,IF('Bloc Timing and Returns'!$B$31:$B$10000=$A57,1,0),0))</f>
        <v>0</v>
      </c>
      <c r="DL74" s="606">
        <f t="array" ref="DL74">SUM(IF('Bloc Timing and Returns'!$E$31:$E$10000=DL$2,IF('Bloc Timing and Returns'!$B$31:$B$10000=$A57,1,0),0))</f>
        <v>0</v>
      </c>
      <c r="DM74" s="606">
        <f t="array" ref="DM74">SUM(IF('Bloc Timing and Returns'!$E$31:$E$10000=DM$2,IF('Bloc Timing and Returns'!$B$31:$B$10000=$A57,1,0),0))</f>
        <v>0</v>
      </c>
      <c r="DN74" s="606">
        <f t="array" ref="DN74">SUM(IF('Bloc Timing and Returns'!$E$31:$E$10000=DN$2,IF('Bloc Timing and Returns'!$B$31:$B$10000=$A57,1,0),0))</f>
        <v>0</v>
      </c>
      <c r="DO74" s="606">
        <f t="array" ref="DO74">SUM(IF('Bloc Timing and Returns'!$E$31:$E$10000=DO$2,IF('Bloc Timing and Returns'!$B$31:$B$10000=$A57,1,0),0))</f>
        <v>0</v>
      </c>
      <c r="DP74" s="606">
        <f t="array" ref="DP74">SUM(IF('Bloc Timing and Returns'!$E$31:$E$10000=DP$2,IF('Bloc Timing and Returns'!$B$31:$B$10000=$A57,1,0),0))</f>
        <v>0</v>
      </c>
      <c r="DQ74" s="606">
        <f t="array" ref="DQ74">SUM(IF('Bloc Timing and Returns'!$E$31:$E$10000=DQ$2,IF('Bloc Timing and Returns'!$B$31:$B$10000=$A57,1,0),0))</f>
        <v>0</v>
      </c>
      <c r="DR74" s="606">
        <f t="array" ref="DR74">SUM(IF('Bloc Timing and Returns'!$E$31:$E$10000=DR$2,IF('Bloc Timing and Returns'!$B$31:$B$10000=$A57,1,0),0))</f>
        <v>0</v>
      </c>
      <c r="DS74" s="606">
        <f t="array" ref="DS74">SUM(IF('Bloc Timing and Returns'!$E$31:$E$10000=DS$2,IF('Bloc Timing and Returns'!$B$31:$B$10000=$A57,1,0),0))</f>
        <v>0</v>
      </c>
      <c r="DT74" s="606">
        <f t="array" ref="DT74">SUM(IF('Bloc Timing and Returns'!$E$31:$E$10000=DT$2,IF('Bloc Timing and Returns'!$B$31:$B$10000=$A57,1,0),0))</f>
        <v>0</v>
      </c>
      <c r="DU74" s="606">
        <f t="array" ref="DU74">SUM(IF('Bloc Timing and Returns'!$E$31:$E$10000=DU$2,IF('Bloc Timing and Returns'!$B$31:$B$10000=$A57,1,0),0))</f>
        <v>0</v>
      </c>
      <c r="DV74" s="606">
        <f t="array" ref="DV74">SUM(IF('Bloc Timing and Returns'!$E$31:$E$10000=DV$2,IF('Bloc Timing and Returns'!$B$31:$B$10000=$A57,1,0),0))</f>
        <v>0</v>
      </c>
      <c r="DW74" s="606">
        <f t="array" ref="DW74">SUM(IF('Bloc Timing and Returns'!$E$31:$E$10000=DW$2,IF('Bloc Timing and Returns'!$B$31:$B$10000=$A57,1,0),0))</f>
        <v>0</v>
      </c>
      <c r="DX74" s="606">
        <f t="array" ref="DX74">SUM(IF('Bloc Timing and Returns'!$E$31:$E$10000=DX$2,IF('Bloc Timing and Returns'!$B$31:$B$10000=$A57,1,0),0))</f>
        <v>0</v>
      </c>
      <c r="DY74" s="606">
        <f t="array" ref="DY74">SUM(IF('Bloc Timing and Returns'!$E$31:$E$10000=DY$2,IF('Bloc Timing and Returns'!$B$31:$B$10000=$A57,1,0),0))</f>
        <v>0</v>
      </c>
      <c r="DZ74" s="606">
        <f t="array" ref="DZ74">SUM(IF('Bloc Timing and Returns'!$E$31:$E$10000=DZ$2,IF('Bloc Timing and Returns'!$B$31:$B$10000=$A57,1,0),0))</f>
        <v>0</v>
      </c>
      <c r="EA74" s="606">
        <f t="array" ref="EA74">SUM(IF('Bloc Timing and Returns'!$E$31:$E$10000=EA$2,IF('Bloc Timing and Returns'!$B$31:$B$10000=$A57,1,0),0))</f>
        <v>0</v>
      </c>
      <c r="EB74" s="606">
        <f t="array" ref="EB74">SUM(IF('Bloc Timing and Returns'!$E$31:$E$10000=EB$2,IF('Bloc Timing and Returns'!$B$31:$B$10000=$A57,1,0),0))</f>
        <v>0</v>
      </c>
      <c r="EC74" s="606">
        <f t="array" ref="EC74">SUM(IF('Bloc Timing and Returns'!$E$31:$E$10000=EC$2,IF('Bloc Timing and Returns'!$B$31:$B$10000=$A57,1,0),0))</f>
        <v>0</v>
      </c>
      <c r="ED74" s="606">
        <f t="array" ref="ED74">SUM(IF('Bloc Timing and Returns'!$E$31:$E$10000=ED$2,IF('Bloc Timing and Returns'!$B$31:$B$10000=$A57,1,0),0))</f>
        <v>0</v>
      </c>
      <c r="EE74" s="606">
        <f t="array" ref="EE74">SUM(IF('Bloc Timing and Returns'!$E$31:$E$10000=EE$2,IF('Bloc Timing and Returns'!$B$31:$B$10000=$A57,1,0),0))</f>
        <v>0</v>
      </c>
      <c r="EF74" s="606">
        <f t="array" ref="EF74">SUM(IF('Bloc Timing and Returns'!$E$31:$E$10000=EF$2,IF('Bloc Timing and Returns'!$B$31:$B$10000=$A57,1,0),0))</f>
        <v>0</v>
      </c>
      <c r="EG74" s="606">
        <f t="array" ref="EG74">SUM(IF('Bloc Timing and Returns'!$E$31:$E$10000=EG$2,IF('Bloc Timing and Returns'!$B$31:$B$10000=$A57,1,0),0))</f>
        <v>0</v>
      </c>
      <c r="EH74" s="606">
        <f t="array" ref="EH74">SUM(IF('Bloc Timing and Returns'!$E$31:$E$10000=EH$2,IF('Bloc Timing and Returns'!$B$31:$B$10000=$A57,1,0),0))</f>
        <v>0</v>
      </c>
      <c r="EI74" s="606">
        <f t="array" ref="EI74">SUM(IF('Bloc Timing and Returns'!$E$31:$E$10000=EI$2,IF('Bloc Timing and Returns'!$B$31:$B$10000=$A57,1,0),0))</f>
        <v>0</v>
      </c>
      <c r="EJ74" s="606">
        <f t="array" ref="EJ74">SUM(IF('Bloc Timing and Returns'!$E$31:$E$10000=EJ$2,IF('Bloc Timing and Returns'!$B$31:$B$10000=$A57,1,0),0))</f>
        <v>0</v>
      </c>
      <c r="EK74" s="606">
        <f t="array" ref="EK74">SUM(IF('Bloc Timing and Returns'!$E$31:$E$10000=EK$2,IF('Bloc Timing and Returns'!$B$31:$B$10000=$A57,1,0),0))</f>
        <v>0</v>
      </c>
      <c r="EL74" s="606">
        <f t="array" ref="EL74">SUM(IF('Bloc Timing and Returns'!$E$31:$E$10000=EL$2,IF('Bloc Timing and Returns'!$B$31:$B$10000=$A57,1,0),0))</f>
        <v>0</v>
      </c>
      <c r="EM74" s="606">
        <f t="array" ref="EM74">SUM(IF('Bloc Timing and Returns'!$E$31:$E$10000=EM$2,IF('Bloc Timing and Returns'!$B$31:$B$10000=$A57,1,0),0))</f>
        <v>0</v>
      </c>
      <c r="EN74" s="606">
        <f t="array" ref="EN74">SUM(IF('Bloc Timing and Returns'!$E$31:$E$10000=EN$2,IF('Bloc Timing and Returns'!$B$31:$B$10000=$A57,1,0),0))</f>
        <v>0</v>
      </c>
      <c r="EO74" s="606">
        <f t="array" ref="EO74">SUM(IF('Bloc Timing and Returns'!$E$31:$E$10000=EO$2,IF('Bloc Timing and Returns'!$B$31:$B$10000=$A57,1,0),0))</f>
        <v>0</v>
      </c>
      <c r="EP74" s="606">
        <f t="array" ref="EP74">SUM(IF('Bloc Timing and Returns'!$E$31:$E$10000=EP$2,IF('Bloc Timing and Returns'!$B$31:$B$10000=$A57,1,0),0))</f>
        <v>0</v>
      </c>
      <c r="EQ74" s="606">
        <f t="array" ref="EQ74">SUM(IF('Bloc Timing and Returns'!$E$31:$E$10000=EQ$2,IF('Bloc Timing and Returns'!$B$31:$B$10000=$A57,1,0),0))</f>
        <v>0</v>
      </c>
      <c r="ER74" s="606">
        <f t="array" ref="ER74">SUM(IF('Bloc Timing and Returns'!$E$31:$E$10000=ER$2,IF('Bloc Timing and Returns'!$B$31:$B$10000=$A57,1,0),0))</f>
        <v>0</v>
      </c>
      <c r="ES74" s="606">
        <f t="array" ref="ES74">SUM(IF('Bloc Timing and Returns'!$E$31:$E$10000=ES$2,IF('Bloc Timing and Returns'!$B$31:$B$10000=$A57,1,0),0))</f>
        <v>0</v>
      </c>
      <c r="ET74" s="606">
        <f t="array" ref="ET74">SUM(IF('Bloc Timing and Returns'!$E$31:$E$10000=ET$2,IF('Bloc Timing and Returns'!$B$31:$B$10000=$A57,1,0),0))</f>
        <v>0</v>
      </c>
      <c r="EU74" s="606">
        <f t="array" ref="EU74">SUM(IF('Bloc Timing and Returns'!$E$31:$E$10000=EU$2,IF('Bloc Timing and Returns'!$B$31:$B$10000=$A57,1,0),0))</f>
        <v>0</v>
      </c>
      <c r="EV74" s="606">
        <f t="array" ref="EV74">SUM(IF('Bloc Timing and Returns'!$E$31:$E$10000=EV$2,IF('Bloc Timing and Returns'!$B$31:$B$10000=$A57,1,0),0))</f>
        <v>0</v>
      </c>
      <c r="EW74" s="606">
        <f t="array" ref="EW74">SUM(IF('Bloc Timing and Returns'!$E$31:$E$10000=EW$2,IF('Bloc Timing and Returns'!$B$31:$B$10000=$A57,1,0),0))</f>
        <v>0</v>
      </c>
      <c r="EX74" s="606">
        <f t="array" ref="EX74">SUM(IF('Bloc Timing and Returns'!$E$31:$E$10000=EX$2,IF('Bloc Timing and Returns'!$B$31:$B$10000=$A57,1,0),0))</f>
        <v>0</v>
      </c>
      <c r="EY74" s="606">
        <f t="array" ref="EY74">SUM(IF('Bloc Timing and Returns'!$E$31:$E$10000=EY$2,IF('Bloc Timing and Returns'!$B$31:$B$10000=$A57,1,0),0))</f>
        <v>0</v>
      </c>
      <c r="EZ74" s="606">
        <f t="array" ref="EZ74">SUM(IF('Bloc Timing and Returns'!$E$31:$E$10000=EZ$2,IF('Bloc Timing and Returns'!$B$31:$B$10000=$A57,1,0),0))</f>
        <v>0</v>
      </c>
      <c r="FA74" s="606">
        <f t="array" ref="FA74">SUM(IF('Bloc Timing and Returns'!$E$31:$E$10000=FA$2,IF('Bloc Timing and Returns'!$B$31:$B$10000=$A57,1,0),0))</f>
        <v>0</v>
      </c>
      <c r="FB74" s="606">
        <f t="array" ref="FB74">SUM(IF('Bloc Timing and Returns'!$E$31:$E$10000=FB$2,IF('Bloc Timing and Returns'!$B$31:$B$10000=$A57,1,0),0))</f>
        <v>0</v>
      </c>
      <c r="FC74" s="606">
        <f t="array" ref="FC74">SUM(IF('Bloc Timing and Returns'!$E$31:$E$10000=FC$2,IF('Bloc Timing and Returns'!$B$31:$B$10000=$A57,1,0),0))</f>
        <v>0</v>
      </c>
      <c r="FD74" s="606">
        <f t="array" ref="FD74">SUM(IF('Bloc Timing and Returns'!$E$31:$E$10000=FD$2,IF('Bloc Timing and Returns'!$B$31:$B$10000=$A57,1,0),0))</f>
        <v>0</v>
      </c>
      <c r="FE74" s="606">
        <f t="array" ref="FE74">SUM(IF('Bloc Timing and Returns'!$E$31:$E$10000=FE$2,IF('Bloc Timing and Returns'!$B$31:$B$10000=$A57,1,0),0))</f>
        <v>0</v>
      </c>
      <c r="FF74" s="606">
        <f t="array" ref="FF74">SUM(IF('Bloc Timing and Returns'!$E$31:$E$10000=FF$2,IF('Bloc Timing and Returns'!$B$31:$B$10000=$A57,1,0),0))</f>
        <v>0</v>
      </c>
      <c r="FG74" s="606">
        <f t="array" ref="FG74">SUM(IF('Bloc Timing and Returns'!$E$31:$E$10000=FG$2,IF('Bloc Timing and Returns'!$B$31:$B$10000=$A57,1,0),0))</f>
        <v>0</v>
      </c>
      <c r="FH74" s="606">
        <f t="array" ref="FH74">SUM(IF('Bloc Timing and Returns'!$E$31:$E$10000=FH$2,IF('Bloc Timing and Returns'!$B$31:$B$10000=$A57,1,0),0))</f>
        <v>0</v>
      </c>
      <c r="FI74" s="606">
        <f t="array" ref="FI74">SUM(IF('Bloc Timing and Returns'!$E$31:$E$10000=FI$2,IF('Bloc Timing and Returns'!$B$31:$B$10000=$A57,1,0),0))</f>
        <v>0</v>
      </c>
      <c r="FJ74" s="606">
        <f t="array" ref="FJ74">SUM(IF('Bloc Timing and Returns'!$E$31:$E$10000=FJ$2,IF('Bloc Timing and Returns'!$B$31:$B$10000=$A57,1,0),0))</f>
        <v>0</v>
      </c>
      <c r="FK74" s="606">
        <f t="array" ref="FK74">SUM(IF('Bloc Timing and Returns'!$E$31:$E$10000=FK$2,IF('Bloc Timing and Returns'!$B$31:$B$10000=$A57,1,0),0))</f>
        <v>0</v>
      </c>
      <c r="FL74" s="606">
        <f t="array" ref="FL74">SUM(IF('Bloc Timing and Returns'!$E$31:$E$10000=FL$2,IF('Bloc Timing and Returns'!$B$31:$B$10000=$A57,1,0),0))</f>
        <v>0</v>
      </c>
      <c r="FM74" s="606">
        <f t="array" ref="FM74">SUM(IF('Bloc Timing and Returns'!$E$31:$E$10000=FM$2,IF('Bloc Timing and Returns'!$B$31:$B$10000=$A57,1,0),0))</f>
        <v>0</v>
      </c>
      <c r="FN74" s="606">
        <f t="array" ref="FN74">SUM(IF('Bloc Timing and Returns'!$E$31:$E$10000=FN$2,IF('Bloc Timing and Returns'!$B$31:$B$10000=$A57,1,0),0))</f>
        <v>0</v>
      </c>
      <c r="FO74" s="606">
        <f t="array" ref="FO74">SUM(IF('Bloc Timing and Returns'!$E$31:$E$10000=FO$2,IF('Bloc Timing and Returns'!$B$31:$B$10000=$A57,1,0),0))</f>
        <v>0</v>
      </c>
      <c r="FP74" s="606">
        <f t="array" ref="FP74">SUM(IF('Bloc Timing and Returns'!$E$31:$E$10000=FP$2,IF('Bloc Timing and Returns'!$B$31:$B$10000=$A57,1,0),0))</f>
        <v>0</v>
      </c>
      <c r="FQ74" s="606">
        <f t="array" ref="FQ74">SUM(IF('Bloc Timing and Returns'!$E$31:$E$10000=FQ$2,IF('Bloc Timing and Returns'!$B$31:$B$10000=$A57,1,0),0))</f>
        <v>0</v>
      </c>
      <c r="FR74" s="606">
        <f t="array" ref="FR74">SUM(IF('Bloc Timing and Returns'!$E$31:$E$10000=FR$2,IF('Bloc Timing and Returns'!$B$31:$B$10000=$A57,1,0),0))</f>
        <v>0</v>
      </c>
      <c r="FS74" s="606">
        <f t="array" ref="FS74">SUM(IF('Bloc Timing and Returns'!$E$31:$E$10000=FS$2,IF('Bloc Timing and Returns'!$B$31:$B$10000=$A57,1,0),0))</f>
        <v>0</v>
      </c>
      <c r="FT74" s="606">
        <f t="array" ref="FT74">SUM(IF('Bloc Timing and Returns'!$E$31:$E$10000=FT$2,IF('Bloc Timing and Returns'!$B$31:$B$10000=$A57,1,0),0))</f>
        <v>0</v>
      </c>
      <c r="FU74" s="606">
        <f t="array" ref="FU74">SUM(IF('Bloc Timing and Returns'!$E$31:$E$10000=FU$2,IF('Bloc Timing and Returns'!$B$31:$B$10000=$A57,1,0),0))</f>
        <v>0</v>
      </c>
      <c r="FV74" s="606">
        <f t="array" ref="FV74">SUM(IF('Bloc Timing and Returns'!$E$31:$E$10000=FV$2,IF('Bloc Timing and Returns'!$B$31:$B$10000=$A57,1,0),0))</f>
        <v>0</v>
      </c>
      <c r="FW74" s="606">
        <f t="array" ref="FW74">SUM(IF('Bloc Timing and Returns'!$E$31:$E$10000=FW$2,IF('Bloc Timing and Returns'!$B$31:$B$10000=$A57,1,0),0))</f>
        <v>0</v>
      </c>
      <c r="FX74" s="606">
        <f t="array" ref="FX74">SUM(IF('Bloc Timing and Returns'!$E$31:$E$10000=FX$2,IF('Bloc Timing and Returns'!$B$31:$B$10000=$A57,1,0),0))</f>
        <v>0</v>
      </c>
      <c r="FY74" s="606">
        <f t="array" ref="FY74">SUM(IF('Bloc Timing and Returns'!$E$31:$E$10000=FY$2,IF('Bloc Timing and Returns'!$B$31:$B$10000=$A57,1,0),0))</f>
        <v>0</v>
      </c>
      <c r="FZ74" s="606">
        <f t="array" ref="FZ74">SUM(IF('Bloc Timing and Returns'!$E$31:$E$10000=FZ$2,IF('Bloc Timing and Returns'!$B$31:$B$10000=$A57,1,0),0))</f>
        <v>0</v>
      </c>
      <c r="GA74" s="606">
        <f t="array" ref="GA74">SUM(IF('Bloc Timing and Returns'!$E$31:$E$10000=GA$2,IF('Bloc Timing and Returns'!$B$31:$B$10000=$A57,1,0),0))</f>
        <v>0</v>
      </c>
      <c r="GB74" s="606">
        <f t="array" ref="GB74">SUM(IF('Bloc Timing and Returns'!$E$31:$E$10000=GB$2,IF('Bloc Timing and Returns'!$B$31:$B$10000=$A57,1,0),0))</f>
        <v>0</v>
      </c>
      <c r="GC74" s="606">
        <f t="array" ref="GC74">SUM(IF('Bloc Timing and Returns'!$E$31:$E$10000=GC$2,IF('Bloc Timing and Returns'!$B$31:$B$10000=$A57,1,0),0))</f>
        <v>0</v>
      </c>
      <c r="GD74" s="606">
        <f t="array" ref="GD74">SUM(IF('Bloc Timing and Returns'!$E$31:$E$10000=GD$2,IF('Bloc Timing and Returns'!$B$31:$B$10000=$A57,1,0),0))</f>
        <v>0</v>
      </c>
      <c r="GE74" s="606">
        <f t="array" ref="GE74">SUM(IF('Bloc Timing and Returns'!$E$31:$E$10000=GE$2,IF('Bloc Timing and Returns'!$B$31:$B$10000=$A57,1,0),0))</f>
        <v>0</v>
      </c>
      <c r="GF74" s="606">
        <f t="array" ref="GF74">SUM(IF('Bloc Timing and Returns'!$E$31:$E$10000=GF$2,IF('Bloc Timing and Returns'!$B$31:$B$10000=$A57,1,0),0))</f>
        <v>0</v>
      </c>
      <c r="GG74" s="606">
        <f t="array" ref="GG74">SUM(IF('Bloc Timing and Returns'!$E$31:$E$10000=GG$2,IF('Bloc Timing and Returns'!$B$31:$B$10000=$A57,1,0),0))</f>
        <v>0</v>
      </c>
      <c r="GH74" s="606">
        <f t="array" ref="GH74">SUM(IF('Bloc Timing and Returns'!$E$31:$E$10000=GH$2,IF('Bloc Timing and Returns'!$B$31:$B$10000=$A57,1,0),0))</f>
        <v>0</v>
      </c>
      <c r="GI74" s="606">
        <f t="array" ref="GI74">SUM(IF('Bloc Timing and Returns'!$E$31:$E$10000=GI$2,IF('Bloc Timing and Returns'!$B$31:$B$10000=$A57,1,0),0))</f>
        <v>0</v>
      </c>
      <c r="GJ74" s="606">
        <f t="array" ref="GJ74">SUM(IF('Bloc Timing and Returns'!$E$31:$E$10000=GJ$2,IF('Bloc Timing and Returns'!$B$31:$B$10000=$A57,1,0),0))</f>
        <v>0</v>
      </c>
      <c r="GK74" s="606">
        <f t="array" ref="GK74">SUM(IF('Bloc Timing and Returns'!$E$31:$E$10000=GK$2,IF('Bloc Timing and Returns'!$B$31:$B$10000=$A57,1,0),0))</f>
        <v>0</v>
      </c>
      <c r="GL74" s="606">
        <f t="array" ref="GL74">SUM(IF('Bloc Timing and Returns'!$E$31:$E$10000=GL$2,IF('Bloc Timing and Returns'!$B$31:$B$10000=$A57,1,0),0))</f>
        <v>0</v>
      </c>
      <c r="GM74" s="606">
        <f t="array" ref="GM74">SUM(IF('Bloc Timing and Returns'!$E$31:$E$10000=GM$2,IF('Bloc Timing and Returns'!$B$31:$B$10000=$A57,1,0),0))</f>
        <v>0</v>
      </c>
      <c r="GN74" s="606">
        <f t="array" ref="GN74">SUM(IF('Bloc Timing and Returns'!$E$31:$E$10000=GN$2,IF('Bloc Timing and Returns'!$B$31:$B$10000=$A57,1,0),0))</f>
        <v>0</v>
      </c>
      <c r="GO74" s="606">
        <f t="array" ref="GO74">SUM(IF('Bloc Timing and Returns'!$E$31:$E$10000=GO$2,IF('Bloc Timing and Returns'!$B$31:$B$10000=$A57,1,0),0))</f>
        <v>0</v>
      </c>
      <c r="GP74" s="606">
        <f t="array" ref="GP74">SUM(IF('Bloc Timing and Returns'!$E$31:$E$10000=GP$2,IF('Bloc Timing and Returns'!$B$31:$B$10000=$A57,1,0),0))</f>
        <v>0</v>
      </c>
      <c r="GQ74" s="606">
        <f t="array" ref="GQ74">SUM(IF('Bloc Timing and Returns'!$E$31:$E$10000=GQ$2,IF('Bloc Timing and Returns'!$B$31:$B$10000=$A57,1,0),0))</f>
        <v>0</v>
      </c>
      <c r="GR74" s="606">
        <f t="array" ref="GR74">SUM(IF('Bloc Timing and Returns'!$E$31:$E$10000=GR$2,IF('Bloc Timing and Returns'!$B$31:$B$10000=$A57,1,0),0))</f>
        <v>0</v>
      </c>
      <c r="GS74" s="606">
        <f t="array" ref="GS74">SUM(IF('Bloc Timing and Returns'!$E$31:$E$10000=GS$2,IF('Bloc Timing and Returns'!$B$31:$B$10000=$A57,1,0),0))</f>
        <v>0</v>
      </c>
      <c r="GT74" s="606">
        <f t="array" ref="GT74">SUM(IF('Bloc Timing and Returns'!$E$31:$E$10000=GT$2,IF('Bloc Timing and Returns'!$B$31:$B$10000=$A57,1,0),0))</f>
        <v>0</v>
      </c>
      <c r="GU74" s="606">
        <f t="array" ref="GU74">SUM(IF('Bloc Timing and Returns'!$E$31:$E$10000=GU$2,IF('Bloc Timing and Returns'!$B$31:$B$10000=$A57,1,0),0))</f>
        <v>0</v>
      </c>
      <c r="GV74" s="606">
        <f t="array" ref="GV74">SUM(IF('Bloc Timing and Returns'!$E$31:$E$10000=GV$2,IF('Bloc Timing and Returns'!$B$31:$B$10000=$A57,1,0),0))</f>
        <v>0</v>
      </c>
      <c r="GW74" s="606">
        <f t="array" ref="GW74">SUM(IF('Bloc Timing and Returns'!$E$31:$E$10000=GW$2,IF('Bloc Timing and Returns'!$B$31:$B$10000=$A57,1,0),0))</f>
        <v>0</v>
      </c>
      <c r="GX74" s="606">
        <f t="array" ref="GX74">SUM(IF('Bloc Timing and Returns'!$E$31:$E$10000=GX$2,IF('Bloc Timing and Returns'!$B$31:$B$10000=$A57,1,0),0))</f>
        <v>0</v>
      </c>
      <c r="GY74" s="606">
        <f t="array" ref="GY74">SUM(IF('Bloc Timing and Returns'!$E$31:$E$10000=GY$2,IF('Bloc Timing and Returns'!$B$31:$B$10000=$A57,1,0),0))</f>
        <v>0</v>
      </c>
      <c r="GZ74" s="606">
        <f t="array" ref="GZ74">SUM(IF('Bloc Timing and Returns'!$E$31:$E$10000=GZ$2,IF('Bloc Timing and Returns'!$B$31:$B$10000=$A57,1,0),0))</f>
        <v>0</v>
      </c>
    </row>
    <row r="75" spans="1:208" x14ac:dyDescent="0.2">
      <c r="A75" s="5" t="s">
        <v>200</v>
      </c>
      <c r="C75" s="10">
        <f t="array" aca="1" ref="C75" ca="1">SUM(IF($S$1:$GZ$1=C$1,$S75:$GZ75,0))</f>
        <v>0</v>
      </c>
      <c r="D75" s="10">
        <f t="array" aca="1" ref="D75" ca="1">SUM(IF($S$1:$GZ$1=D$1,$S75:$GZ75,0))</f>
        <v>0</v>
      </c>
      <c r="E75" s="10">
        <f t="array" aca="1" ref="E75" ca="1">SUM(IF($S$1:$GZ$1=E$1,$S75:$GZ75,0))</f>
        <v>0</v>
      </c>
      <c r="F75" s="10">
        <f t="array" aca="1" ref="F75" ca="1">SUM(IF($S$1:$GZ$1=F$1,$S75:$GZ75,0))</f>
        <v>0</v>
      </c>
      <c r="G75" s="10">
        <f t="array" aca="1" ref="G75" ca="1">SUM(IF($S$1:$GZ$1=G$1,$S75:$GZ75,0))</f>
        <v>0</v>
      </c>
      <c r="H75" s="10">
        <f t="array" aca="1" ref="H75" ca="1">SUM(IF($S$1:$GZ$1=H$1,$S75:$GZ75,0))</f>
        <v>4</v>
      </c>
      <c r="I75" s="10">
        <f t="array" aca="1" ref="I75" ca="1">SUM(IF($S$1:$GZ$1=I$1,$S75:$GZ75,0))</f>
        <v>15</v>
      </c>
      <c r="J75" s="10">
        <f t="array" aca="1" ref="J75" ca="1">SUM(IF($S$1:$GZ$1=J$1,$S75:$GZ75,0))</f>
        <v>86</v>
      </c>
      <c r="K75" s="10">
        <f t="array" aca="1" ref="K75" ca="1">SUM(IF($S$1:$GZ$1=K$1,$S75:$GZ75,0))</f>
        <v>138</v>
      </c>
      <c r="L75" s="10">
        <f t="array" aca="1" ref="L75" ca="1">SUM(IF($S$1:$GZ$1=L$1,$S75:$GZ75,0))</f>
        <v>174</v>
      </c>
      <c r="M75" s="10">
        <f t="array" aca="1" ref="M75" ca="1">SUM(IF($S$1:$GZ$1=M$1,$S75:$GZ75,0))</f>
        <v>22</v>
      </c>
      <c r="N75" s="10">
        <f t="array" aca="1" ref="N75" ca="1">SUM(IF($S$1:$GZ$1=N$1,$S75:$GZ75,0))</f>
        <v>0</v>
      </c>
      <c r="O75" s="10">
        <f t="array" aca="1" ref="O75" ca="1">SUM(IF($S$1:$GZ$1=O$1,$S75:$GZ75,0))</f>
        <v>0</v>
      </c>
      <c r="P75" s="10">
        <f t="array" aca="1" ref="P75" ca="1">SUM(IF($S$1:$GZ$1=P$1,$S75:$GZ75,0))</f>
        <v>0</v>
      </c>
      <c r="Q75" s="10">
        <f t="array" aca="1" ref="Q75" ca="1">SUM(IF($S$1:$GZ$1=Q$1,$S75:$GZ75,0))</f>
        <v>0</v>
      </c>
      <c r="R75" s="10">
        <f t="array" aca="1" ref="R75" ca="1">SUM(IF($S$1:$GZ$1=R$1,$S75:$GZ75,0))</f>
        <v>0</v>
      </c>
      <c r="S75" s="10">
        <f t="shared" ref="S75:AX75" ca="1" si="1242">IF(S$2&gt;=ROUNDUP($B71,0),OFFSET(S74,0,-ROUNDUP($B71,0)+1),0)</f>
        <v>0</v>
      </c>
      <c r="T75" s="10">
        <f t="shared" ca="1" si="1242"/>
        <v>0</v>
      </c>
      <c r="U75" s="10">
        <f t="shared" ca="1" si="1242"/>
        <v>0</v>
      </c>
      <c r="V75" s="10">
        <f t="shared" ca="1" si="1242"/>
        <v>0</v>
      </c>
      <c r="W75" s="10">
        <f t="shared" ca="1" si="1242"/>
        <v>0</v>
      </c>
      <c r="X75" s="10">
        <f t="shared" ca="1" si="1242"/>
        <v>0</v>
      </c>
      <c r="Y75" s="10">
        <f t="shared" ca="1" si="1242"/>
        <v>0</v>
      </c>
      <c r="Z75" s="10">
        <f t="shared" ca="1" si="1242"/>
        <v>0</v>
      </c>
      <c r="AA75" s="10">
        <f t="shared" ca="1" si="1242"/>
        <v>0</v>
      </c>
      <c r="AB75" s="10">
        <f t="shared" ca="1" si="1242"/>
        <v>0</v>
      </c>
      <c r="AC75" s="10">
        <f t="shared" ca="1" si="1242"/>
        <v>0</v>
      </c>
      <c r="AD75" s="10">
        <f t="shared" ca="1" si="1242"/>
        <v>0</v>
      </c>
      <c r="AE75" s="10">
        <f t="shared" ca="1" si="1242"/>
        <v>0</v>
      </c>
      <c r="AF75" s="10">
        <f t="shared" ca="1" si="1242"/>
        <v>0</v>
      </c>
      <c r="AG75" s="10">
        <f t="shared" ca="1" si="1242"/>
        <v>0</v>
      </c>
      <c r="AH75" s="10">
        <f t="shared" ca="1" si="1242"/>
        <v>0</v>
      </c>
      <c r="AI75" s="10">
        <f t="shared" ca="1" si="1242"/>
        <v>0</v>
      </c>
      <c r="AJ75" s="10">
        <f t="shared" ca="1" si="1242"/>
        <v>0</v>
      </c>
      <c r="AK75" s="10">
        <f t="shared" ca="1" si="1242"/>
        <v>0</v>
      </c>
      <c r="AL75" s="10">
        <f t="shared" ca="1" si="1242"/>
        <v>0</v>
      </c>
      <c r="AM75" s="10">
        <f t="shared" ca="1" si="1242"/>
        <v>0</v>
      </c>
      <c r="AN75" s="10">
        <f t="shared" ca="1" si="1242"/>
        <v>0</v>
      </c>
      <c r="AO75" s="10">
        <f t="shared" ca="1" si="1242"/>
        <v>0</v>
      </c>
      <c r="AP75" s="10">
        <f t="shared" ca="1" si="1242"/>
        <v>0</v>
      </c>
      <c r="AQ75" s="10">
        <f t="shared" ca="1" si="1242"/>
        <v>0</v>
      </c>
      <c r="AR75" s="10">
        <f t="shared" ca="1" si="1242"/>
        <v>0</v>
      </c>
      <c r="AS75" s="10">
        <f t="shared" ca="1" si="1242"/>
        <v>0</v>
      </c>
      <c r="AT75" s="10">
        <f t="shared" ca="1" si="1242"/>
        <v>0</v>
      </c>
      <c r="AU75" s="10">
        <f t="shared" ca="1" si="1242"/>
        <v>0</v>
      </c>
      <c r="AV75" s="10">
        <f t="shared" ca="1" si="1242"/>
        <v>0</v>
      </c>
      <c r="AW75" s="10">
        <f t="shared" ca="1" si="1242"/>
        <v>0</v>
      </c>
      <c r="AX75" s="10">
        <f t="shared" ca="1" si="1242"/>
        <v>0</v>
      </c>
      <c r="AY75" s="10">
        <f t="shared" ref="AY75:CA75" ca="1" si="1243">IF(AY$2&gt;=ROUNDUP($B71,0),OFFSET(AY74,0,-ROUNDUP($B71,0)+1),0)</f>
        <v>0</v>
      </c>
      <c r="AZ75" s="10">
        <f t="shared" ca="1" si="1243"/>
        <v>0</v>
      </c>
      <c r="BA75" s="10">
        <f t="shared" ca="1" si="1243"/>
        <v>0</v>
      </c>
      <c r="BB75" s="10">
        <f t="shared" ca="1" si="1243"/>
        <v>0</v>
      </c>
      <c r="BC75" s="10">
        <f t="shared" ca="1" si="1243"/>
        <v>0</v>
      </c>
      <c r="BD75" s="10">
        <f t="shared" ca="1" si="1243"/>
        <v>0</v>
      </c>
      <c r="BE75" s="10">
        <f t="shared" ca="1" si="1243"/>
        <v>0</v>
      </c>
      <c r="BF75" s="10">
        <f t="shared" ca="1" si="1243"/>
        <v>0</v>
      </c>
      <c r="BG75" s="10">
        <f t="shared" ca="1" si="1243"/>
        <v>0</v>
      </c>
      <c r="BH75" s="10">
        <f t="shared" ca="1" si="1243"/>
        <v>0</v>
      </c>
      <c r="BI75" s="10">
        <f t="shared" ca="1" si="1243"/>
        <v>0</v>
      </c>
      <c r="BJ75" s="10">
        <f t="shared" ca="1" si="1243"/>
        <v>0</v>
      </c>
      <c r="BK75" s="10">
        <f t="shared" ca="1" si="1243"/>
        <v>0</v>
      </c>
      <c r="BL75" s="10">
        <f t="shared" ca="1" si="1243"/>
        <v>0</v>
      </c>
      <c r="BM75" s="10">
        <f t="shared" ca="1" si="1243"/>
        <v>0</v>
      </c>
      <c r="BN75" s="10">
        <f t="shared" ca="1" si="1243"/>
        <v>0</v>
      </c>
      <c r="BO75" s="10">
        <f t="shared" ca="1" si="1243"/>
        <v>0</v>
      </c>
      <c r="BP75" s="10">
        <f t="shared" ca="1" si="1243"/>
        <v>0</v>
      </c>
      <c r="BQ75" s="10">
        <f t="shared" ca="1" si="1243"/>
        <v>0</v>
      </c>
      <c r="BR75" s="10">
        <f t="shared" ca="1" si="1243"/>
        <v>0</v>
      </c>
      <c r="BS75" s="10">
        <f t="shared" ca="1" si="1243"/>
        <v>0</v>
      </c>
      <c r="BT75" s="10">
        <f t="shared" ca="1" si="1243"/>
        <v>0</v>
      </c>
      <c r="BU75" s="10">
        <f t="shared" ca="1" si="1243"/>
        <v>0</v>
      </c>
      <c r="BV75" s="10">
        <f t="shared" ca="1" si="1243"/>
        <v>0</v>
      </c>
      <c r="BW75" s="10">
        <f t="shared" ca="1" si="1243"/>
        <v>0</v>
      </c>
      <c r="BX75" s="10">
        <f t="shared" ca="1" si="1243"/>
        <v>0</v>
      </c>
      <c r="BY75" s="10">
        <f t="shared" ca="1" si="1243"/>
        <v>0</v>
      </c>
      <c r="BZ75" s="10">
        <f t="shared" ca="1" si="1243"/>
        <v>0</v>
      </c>
      <c r="CA75" s="10">
        <f t="shared" ca="1" si="1243"/>
        <v>0</v>
      </c>
      <c r="CB75" s="10">
        <f t="shared" ref="CB75" ca="1" si="1244">IF(CB$2&gt;=ROUNDUP($B71,0),OFFSET(CB74,0,-ROUNDUP($B71,0)+1),0)</f>
        <v>0</v>
      </c>
      <c r="CC75" s="10">
        <f t="shared" ref="CC75" ca="1" si="1245">IF(CC$2&gt;=ROUNDUP($B71,0),OFFSET(CC74,0,-ROUNDUP($B71,0)+1),0)</f>
        <v>0</v>
      </c>
      <c r="CD75" s="10">
        <f t="shared" ref="CD75" ca="1" si="1246">IF(CD$2&gt;=ROUNDUP($B71,0),OFFSET(CD74,0,-ROUNDUP($B71,0)+1),0)</f>
        <v>3</v>
      </c>
      <c r="CE75" s="10">
        <f t="shared" ref="CE75" ca="1" si="1247">IF(CE$2&gt;=ROUNDUP($B71,0),OFFSET(CE74,0,-ROUNDUP($B71,0)+1),0)</f>
        <v>0</v>
      </c>
      <c r="CF75" s="10">
        <f t="shared" ref="CF75" ca="1" si="1248">IF(CF$2&gt;=ROUNDUP($B71,0),OFFSET(CF74,0,-ROUNDUP($B71,0)+1),0)</f>
        <v>0</v>
      </c>
      <c r="CG75" s="10">
        <f t="shared" ref="CG75" ca="1" si="1249">IF(CG$2&gt;=ROUNDUP($B71,0),OFFSET(CG74,0,-ROUNDUP($B71,0)+1),0)</f>
        <v>0</v>
      </c>
      <c r="CH75" s="10">
        <f t="shared" ref="CH75" ca="1" si="1250">IF(CH$2&gt;=ROUNDUP($B71,0),OFFSET(CH74,0,-ROUNDUP($B71,0)+1),0)</f>
        <v>0</v>
      </c>
      <c r="CI75" s="10">
        <f t="shared" ref="CI75" ca="1" si="1251">IF(CI$2&gt;=ROUNDUP($B71,0),OFFSET(CI74,0,-ROUNDUP($B71,0)+1),0)</f>
        <v>0</v>
      </c>
      <c r="CJ75" s="10">
        <f t="shared" ref="CJ75" ca="1" si="1252">IF(CJ$2&gt;=ROUNDUP($B71,0),OFFSET(CJ74,0,-ROUNDUP($B71,0)+1),0)</f>
        <v>0</v>
      </c>
      <c r="CK75" s="10">
        <f t="shared" ref="CK75" ca="1" si="1253">IF(CK$2&gt;=ROUNDUP($B71,0),OFFSET(CK74,0,-ROUNDUP($B71,0)+1),0)</f>
        <v>1</v>
      </c>
      <c r="CL75" s="10">
        <f t="shared" ref="CL75" ca="1" si="1254">IF(CL$2&gt;=ROUNDUP($B71,0),OFFSET(CL74,0,-ROUNDUP($B71,0)+1),0)</f>
        <v>0</v>
      </c>
      <c r="CM75" s="10">
        <f t="shared" ref="CM75" ca="1" si="1255">IF(CM$2&gt;=ROUNDUP($B71,0),OFFSET(CM74,0,-ROUNDUP($B71,0)+1),0)</f>
        <v>0</v>
      </c>
      <c r="CN75" s="10">
        <f t="shared" ref="CN75" ca="1" si="1256">IF(CN$2&gt;=ROUNDUP($B71,0),OFFSET(CN74,0,-ROUNDUP($B71,0)+1),0)</f>
        <v>1</v>
      </c>
      <c r="CO75" s="10">
        <f t="shared" ref="CO75" ca="1" si="1257">IF(CO$2&gt;=ROUNDUP($B71,0),OFFSET(CO74,0,-ROUNDUP($B71,0)+1),0)</f>
        <v>0</v>
      </c>
      <c r="CP75" s="10">
        <f t="shared" ref="CP75" ca="1" si="1258">IF(CP$2&gt;=ROUNDUP($B71,0),OFFSET(CP74,0,-ROUNDUP($B71,0)+1),0)</f>
        <v>0</v>
      </c>
      <c r="CQ75" s="10">
        <f t="shared" ref="CQ75" ca="1" si="1259">IF(CQ$2&gt;=ROUNDUP($B71,0),OFFSET(CQ74,0,-ROUNDUP($B71,0)+1),0)</f>
        <v>2</v>
      </c>
      <c r="CR75" s="10">
        <f t="shared" ref="CR75" ca="1" si="1260">IF(CR$2&gt;=ROUNDUP($B71,0),OFFSET(CR74,0,-ROUNDUP($B71,0)+1),0)</f>
        <v>0</v>
      </c>
      <c r="CS75" s="10">
        <f t="shared" ref="CS75" ca="1" si="1261">IF(CS$2&gt;=ROUNDUP($B71,0),OFFSET(CS74,0,-ROUNDUP($B71,0)+1),0)</f>
        <v>1</v>
      </c>
      <c r="CT75" s="10">
        <f t="shared" ref="CT75" ca="1" si="1262">IF(CT$2&gt;=ROUNDUP($B71,0),OFFSET(CT74,0,-ROUNDUP($B71,0)+1),0)</f>
        <v>3</v>
      </c>
      <c r="CU75" s="10">
        <f t="shared" ref="CU75" ca="1" si="1263">IF(CU$2&gt;=ROUNDUP($B71,0),OFFSET(CU74,0,-ROUNDUP($B71,0)+1),0)</f>
        <v>1</v>
      </c>
      <c r="CV75" s="10">
        <f t="shared" ref="CV75" ca="1" si="1264">IF(CV$2&gt;=ROUNDUP($B71,0),OFFSET(CV74,0,-ROUNDUP($B71,0)+1),0)</f>
        <v>2</v>
      </c>
      <c r="CW75" s="10">
        <f t="shared" ref="CW75" ca="1" si="1265">IF(CW$2&gt;=ROUNDUP($B71,0),OFFSET(CW74,0,-ROUNDUP($B71,0)+1),0)</f>
        <v>3</v>
      </c>
      <c r="CX75" s="10">
        <f t="shared" ref="CX75" ca="1" si="1266">IF(CX$2&gt;=ROUNDUP($B71,0),OFFSET(CX74,0,-ROUNDUP($B71,0)+1),0)</f>
        <v>2</v>
      </c>
      <c r="CY75" s="10">
        <f t="shared" ref="CY75" ca="1" si="1267">IF(CY$2&gt;=ROUNDUP($B71,0),OFFSET(CY74,0,-ROUNDUP($B71,0)+1),0)</f>
        <v>3</v>
      </c>
      <c r="CZ75" s="10">
        <f t="shared" ref="CZ75" ca="1" si="1268">IF(CZ$2&gt;=ROUNDUP($B71,0),OFFSET(CZ74,0,-ROUNDUP($B71,0)+1),0)</f>
        <v>4</v>
      </c>
      <c r="DA75" s="10">
        <f t="shared" ref="DA75" ca="1" si="1269">IF(DA$2&gt;=ROUNDUP($B71,0),OFFSET(DA74,0,-ROUNDUP($B71,0)+1),0)</f>
        <v>3</v>
      </c>
      <c r="DB75" s="10">
        <f t="shared" ref="DB75" ca="1" si="1270">IF(DB$2&gt;=ROUNDUP($B71,0),OFFSET(DB74,0,-ROUNDUP($B71,0)+1),0)</f>
        <v>4</v>
      </c>
      <c r="DC75" s="10">
        <f t="shared" ref="DC75" ca="1" si="1271">IF(DC$2&gt;=ROUNDUP($B71,0),OFFSET(DC74,0,-ROUNDUP($B71,0)+1),0)</f>
        <v>4</v>
      </c>
      <c r="DD75" s="10">
        <f t="shared" ref="DD75" ca="1" si="1272">IF(DD$2&gt;=ROUNDUP($B71,0),OFFSET(DD74,0,-ROUNDUP($B71,0)+1),0)</f>
        <v>8</v>
      </c>
      <c r="DE75" s="10">
        <f t="shared" ref="DE75" ca="1" si="1273">IF(DE$2&gt;=ROUNDUP($B71,0),OFFSET(DE74,0,-ROUNDUP($B71,0)+1),0)</f>
        <v>4</v>
      </c>
      <c r="DF75" s="10">
        <f t="shared" ref="DF75" ca="1" si="1274">IF(DF$2&gt;=ROUNDUP($B71,0),OFFSET(DF74,0,-ROUNDUP($B71,0)+1),0)</f>
        <v>7</v>
      </c>
      <c r="DG75" s="10">
        <f t="shared" ref="DG75" ca="1" si="1275">IF(DG$2&gt;=ROUNDUP($B71,0),OFFSET(DG74,0,-ROUNDUP($B71,0)+1),0)</f>
        <v>13</v>
      </c>
      <c r="DH75" s="10">
        <f t="shared" ref="DH75" ca="1" si="1276">IF(DH$2&gt;=ROUNDUP($B71,0),OFFSET(DH74,0,-ROUNDUP($B71,0)+1),0)</f>
        <v>7</v>
      </c>
      <c r="DI75" s="10">
        <f t="shared" ref="DI75" ca="1" si="1277">IF(DI$2&gt;=ROUNDUP($B71,0),OFFSET(DI74,0,-ROUNDUP($B71,0)+1),0)</f>
        <v>12</v>
      </c>
      <c r="DJ75" s="10">
        <f t="shared" ref="DJ75" ca="1" si="1278">IF(DJ$2&gt;=ROUNDUP($B71,0),OFFSET(DJ74,0,-ROUNDUP($B71,0)+1),0)</f>
        <v>17</v>
      </c>
      <c r="DK75" s="10">
        <f t="shared" ref="DK75" ca="1" si="1279">IF(DK$2&gt;=ROUNDUP($B71,0),OFFSET(DK74,0,-ROUNDUP($B71,0)+1),0)</f>
        <v>11</v>
      </c>
      <c r="DL75" s="10">
        <f t="shared" ref="DL75" ca="1" si="1280">IF(DL$2&gt;=ROUNDUP($B71,0),OFFSET(DL74,0,-ROUNDUP($B71,0)+1),0)</f>
        <v>12</v>
      </c>
      <c r="DM75" s="10">
        <f t="shared" ref="DM75" ca="1" si="1281">IF(DM$2&gt;=ROUNDUP($B71,0),OFFSET(DM74,0,-ROUNDUP($B71,0)+1),0)</f>
        <v>17</v>
      </c>
      <c r="DN75" s="10">
        <f t="shared" ref="DN75" ca="1" si="1282">IF(DN$2&gt;=ROUNDUP($B71,0),OFFSET(DN74,0,-ROUNDUP($B71,0)+1),0)</f>
        <v>11</v>
      </c>
      <c r="DO75" s="10">
        <f t="shared" ref="DO75" ca="1" si="1283">IF(DO$2&gt;=ROUNDUP($B71,0),OFFSET(DO74,0,-ROUNDUP($B71,0)+1),0)</f>
        <v>12</v>
      </c>
      <c r="DP75" s="10">
        <f t="shared" ref="DP75" ca="1" si="1284">IF(DP$2&gt;=ROUNDUP($B71,0),OFFSET(DP74,0,-ROUNDUP($B71,0)+1),0)</f>
        <v>13</v>
      </c>
      <c r="DQ75" s="10">
        <f t="shared" ref="DQ75" ca="1" si="1285">IF(DQ$2&gt;=ROUNDUP($B71,0),OFFSET(DQ74,0,-ROUNDUP($B71,0)+1),0)</f>
        <v>11</v>
      </c>
      <c r="DR75" s="10">
        <f t="shared" ref="DR75" ca="1" si="1286">IF(DR$2&gt;=ROUNDUP($B71,0),OFFSET(DR74,0,-ROUNDUP($B71,0)+1),0)</f>
        <v>9</v>
      </c>
      <c r="DS75" s="10">
        <f t="shared" ref="DS75" ca="1" si="1287">IF(DS$2&gt;=ROUNDUP($B71,0),OFFSET(DS74,0,-ROUNDUP($B71,0)+1),0)</f>
        <v>8</v>
      </c>
      <c r="DT75" s="10">
        <f t="shared" ref="DT75" ca="1" si="1288">IF(DT$2&gt;=ROUNDUP($B71,0),OFFSET(DT74,0,-ROUNDUP($B71,0)+1),0)</f>
        <v>8</v>
      </c>
      <c r="DU75" s="10">
        <f t="shared" ref="DU75" ca="1" si="1289">IF(DU$2&gt;=ROUNDUP($B71,0),OFFSET(DU74,0,-ROUNDUP($B71,0)+1),0)</f>
        <v>13</v>
      </c>
      <c r="DV75" s="10">
        <f t="shared" ref="DV75" ca="1" si="1290">IF(DV$2&gt;=ROUNDUP($B71,0),OFFSET(DV74,0,-ROUNDUP($B71,0)+1),0)</f>
        <v>13</v>
      </c>
      <c r="DW75" s="10">
        <f t="shared" ref="DW75" ca="1" si="1291">IF(DW$2&gt;=ROUNDUP($B71,0),OFFSET(DW74,0,-ROUNDUP($B71,0)+1),0)</f>
        <v>13</v>
      </c>
      <c r="DX75" s="10">
        <f t="shared" ref="DX75" ca="1" si="1292">IF(DX$2&gt;=ROUNDUP($B71,0),OFFSET(DX74,0,-ROUNDUP($B71,0)+1),0)</f>
        <v>22</v>
      </c>
      <c r="DY75" s="10">
        <f t="shared" ref="DY75" ca="1" si="1293">IF(DY$2&gt;=ROUNDUP($B71,0),OFFSET(DY74,0,-ROUNDUP($B71,0)+1),0)</f>
        <v>13</v>
      </c>
      <c r="DZ75" s="10">
        <f t="shared" ref="DZ75" ca="1" si="1294">IF(DZ$2&gt;=ROUNDUP($B71,0),OFFSET(DZ74,0,-ROUNDUP($B71,0)+1),0)</f>
        <v>13</v>
      </c>
      <c r="EA75" s="10">
        <f t="shared" ref="EA75" ca="1" si="1295">IF(EA$2&gt;=ROUNDUP($B71,0),OFFSET(EA74,0,-ROUNDUP($B71,0)+1),0)</f>
        <v>22</v>
      </c>
      <c r="EB75" s="10">
        <f t="shared" ref="EB75" ca="1" si="1296">IF(EB$2&gt;=ROUNDUP($B71,0),OFFSET(EB74,0,-ROUNDUP($B71,0)+1),0)</f>
        <v>13</v>
      </c>
      <c r="EC75" s="10">
        <f t="shared" ref="EC75" ca="1" si="1297">IF(EC$2&gt;=ROUNDUP($B71,0),OFFSET(EC74,0,-ROUNDUP($B71,0)+1),0)</f>
        <v>13</v>
      </c>
      <c r="ED75" s="10">
        <f t="shared" ref="ED75" ca="1" si="1298">IF(ED$2&gt;=ROUNDUP($B71,0),OFFSET(ED74,0,-ROUNDUP($B71,0)+1),0)</f>
        <v>22</v>
      </c>
      <c r="EE75" s="10">
        <f t="shared" ref="EE75" ca="1" si="1299">IF(EE$2&gt;=ROUNDUP($B71,0),OFFSET(EE74,0,-ROUNDUP($B71,0)+1),0)</f>
        <v>13</v>
      </c>
      <c r="EF75" s="10">
        <f t="shared" ref="EF75" ca="1" si="1300">IF(EF$2&gt;=ROUNDUP($B71,0),OFFSET(EF74,0,-ROUNDUP($B71,0)+1),0)</f>
        <v>13</v>
      </c>
      <c r="EG75" s="10">
        <f t="shared" ref="EG75" ca="1" si="1301">IF(EG$2&gt;=ROUNDUP($B71,0),OFFSET(EG74,0,-ROUNDUP($B71,0)+1),0)</f>
        <v>13</v>
      </c>
      <c r="EH75" s="10">
        <f t="shared" ref="EH75" ca="1" si="1302">IF(EH$2&gt;=ROUNDUP($B71,0),OFFSET(EH74,0,-ROUNDUP($B71,0)+1),0)</f>
        <v>4</v>
      </c>
      <c r="EI75" s="10">
        <f t="shared" ref="EI75" ca="1" si="1303">IF(EI$2&gt;=ROUNDUP($B71,0),OFFSET(EI74,0,-ROUNDUP($B71,0)+1),0)</f>
        <v>4</v>
      </c>
      <c r="EJ75" s="10">
        <f t="shared" ref="EJ75" ca="1" si="1304">IF(EJ$2&gt;=ROUNDUP($B71,0),OFFSET(EJ74,0,-ROUNDUP($B71,0)+1),0)</f>
        <v>3</v>
      </c>
      <c r="EK75" s="10">
        <f t="shared" ref="EK75" ca="1" si="1305">IF(EK$2&gt;=ROUNDUP($B71,0),OFFSET(EK74,0,-ROUNDUP($B71,0)+1),0)</f>
        <v>3</v>
      </c>
      <c r="EL75" s="10">
        <f t="shared" ref="EL75" ca="1" si="1306">IF(EL$2&gt;=ROUNDUP($B71,0),OFFSET(EL74,0,-ROUNDUP($B71,0)+1),0)</f>
        <v>3</v>
      </c>
      <c r="EM75" s="10">
        <f t="shared" ref="EM75" ca="1" si="1307">IF(EM$2&gt;=ROUNDUP($B71,0),OFFSET(EM74,0,-ROUNDUP($B71,0)+1),0)</f>
        <v>2</v>
      </c>
      <c r="EN75" s="10">
        <f t="shared" ref="EN75" ca="1" si="1308">IF(EN$2&gt;=ROUNDUP($B71,0),OFFSET(EN74,0,-ROUNDUP($B71,0)+1),0)</f>
        <v>2</v>
      </c>
      <c r="EO75" s="10">
        <f t="shared" ref="EO75" ca="1" si="1309">IF(EO$2&gt;=ROUNDUP($B71,0),OFFSET(EO74,0,-ROUNDUP($B71,0)+1),0)</f>
        <v>2</v>
      </c>
      <c r="EP75" s="10">
        <f t="shared" ref="EP75" ca="1" si="1310">IF(EP$2&gt;=ROUNDUP($B71,0),OFFSET(EP74,0,-ROUNDUP($B71,0)+1),0)</f>
        <v>1</v>
      </c>
      <c r="EQ75" s="10">
        <f t="shared" ref="EQ75" ca="1" si="1311">IF(EQ$2&gt;=ROUNDUP($B71,0),OFFSET(EQ74,0,-ROUNDUP($B71,0)+1),0)</f>
        <v>1</v>
      </c>
      <c r="ER75" s="10">
        <f t="shared" ref="ER75" ca="1" si="1312">IF(ER$2&gt;=ROUNDUP($B71,0),OFFSET(ER74,0,-ROUNDUP($B71,0)+1),0)</f>
        <v>1</v>
      </c>
      <c r="ES75" s="10">
        <f t="shared" ref="ES75" ca="1" si="1313">IF(ES$2&gt;=ROUNDUP($B71,0),OFFSET(ES74,0,-ROUNDUP($B71,0)+1),0)</f>
        <v>0</v>
      </c>
      <c r="ET75" s="10">
        <f t="shared" ref="ET75" ca="1" si="1314">IF(ET$2&gt;=ROUNDUP($B71,0),OFFSET(ET74,0,-ROUNDUP($B71,0)+1),0)</f>
        <v>0</v>
      </c>
      <c r="EU75" s="10">
        <f t="shared" ref="EU75" ca="1" si="1315">IF(EU$2&gt;=ROUNDUP($B71,0),OFFSET(EU74,0,-ROUNDUP($B71,0)+1),0)</f>
        <v>0</v>
      </c>
      <c r="EV75" s="10">
        <f t="shared" ref="EV75" ca="1" si="1316">IF(EV$2&gt;=ROUNDUP($B71,0),OFFSET(EV74,0,-ROUNDUP($B71,0)+1),0)</f>
        <v>0</v>
      </c>
      <c r="EW75" s="10">
        <f t="shared" ref="EW75" ca="1" si="1317">IF(EW$2&gt;=ROUNDUP($B71,0),OFFSET(EW74,0,-ROUNDUP($B71,0)+1),0)</f>
        <v>0</v>
      </c>
      <c r="EX75" s="10">
        <f t="shared" ref="EX75" ca="1" si="1318">IF(EX$2&gt;=ROUNDUP($B71,0),OFFSET(EX74,0,-ROUNDUP($B71,0)+1),0)</f>
        <v>0</v>
      </c>
      <c r="EY75" s="10">
        <f t="shared" ref="EY75" ca="1" si="1319">IF(EY$2&gt;=ROUNDUP($B71,0),OFFSET(EY74,0,-ROUNDUP($B71,0)+1),0)</f>
        <v>0</v>
      </c>
      <c r="EZ75" s="10">
        <f t="shared" ref="EZ75" ca="1" si="1320">IF(EZ$2&gt;=ROUNDUP($B71,0),OFFSET(EZ74,0,-ROUNDUP($B71,0)+1),0)</f>
        <v>0</v>
      </c>
      <c r="FA75" s="10">
        <f t="shared" ref="FA75" ca="1" si="1321">IF(FA$2&gt;=ROUNDUP($B71,0),OFFSET(FA74,0,-ROUNDUP($B71,0)+1),0)</f>
        <v>0</v>
      </c>
      <c r="FB75" s="10">
        <f t="shared" ref="FB75" ca="1" si="1322">IF(FB$2&gt;=ROUNDUP($B71,0),OFFSET(FB74,0,-ROUNDUP($B71,0)+1),0)</f>
        <v>0</v>
      </c>
      <c r="FC75" s="10">
        <f t="shared" ref="FC75" ca="1" si="1323">IF(FC$2&gt;=ROUNDUP($B71,0),OFFSET(FC74,0,-ROUNDUP($B71,0)+1),0)</f>
        <v>0</v>
      </c>
      <c r="FD75" s="10">
        <f t="shared" ref="FD75" ca="1" si="1324">IF(FD$2&gt;=ROUNDUP($B71,0),OFFSET(FD74,0,-ROUNDUP($B71,0)+1),0)</f>
        <v>0</v>
      </c>
      <c r="FE75" s="10">
        <f t="shared" ref="FE75" ca="1" si="1325">IF(FE$2&gt;=ROUNDUP($B71,0),OFFSET(FE74,0,-ROUNDUP($B71,0)+1),0)</f>
        <v>0</v>
      </c>
      <c r="FF75" s="10">
        <f t="shared" ref="FF75" ca="1" si="1326">IF(FF$2&gt;=ROUNDUP($B71,0),OFFSET(FF74,0,-ROUNDUP($B71,0)+1),0)</f>
        <v>0</v>
      </c>
      <c r="FG75" s="10">
        <f t="shared" ref="FG75" ca="1" si="1327">IF(FG$2&gt;=ROUNDUP($B71,0),OFFSET(FG74,0,-ROUNDUP($B71,0)+1),0)</f>
        <v>0</v>
      </c>
      <c r="FH75" s="10">
        <f t="shared" ref="FH75" ca="1" si="1328">IF(FH$2&gt;=ROUNDUP($B71,0),OFFSET(FH74,0,-ROUNDUP($B71,0)+1),0)</f>
        <v>0</v>
      </c>
      <c r="FI75" s="10">
        <f t="shared" ref="FI75" ca="1" si="1329">IF(FI$2&gt;=ROUNDUP($B71,0),OFFSET(FI74,0,-ROUNDUP($B71,0)+1),0)</f>
        <v>0</v>
      </c>
      <c r="FJ75" s="10">
        <f t="shared" ref="FJ75" ca="1" si="1330">IF(FJ$2&gt;=ROUNDUP($B71,0),OFFSET(FJ74,0,-ROUNDUP($B71,0)+1),0)</f>
        <v>0</v>
      </c>
      <c r="FK75" s="10">
        <f t="shared" ref="FK75" ca="1" si="1331">IF(FK$2&gt;=ROUNDUP($B71,0),OFFSET(FK74,0,-ROUNDUP($B71,0)+1),0)</f>
        <v>0</v>
      </c>
      <c r="FL75" s="10">
        <f t="shared" ref="FL75" ca="1" si="1332">IF(FL$2&gt;=ROUNDUP($B71,0),OFFSET(FL74,0,-ROUNDUP($B71,0)+1),0)</f>
        <v>0</v>
      </c>
      <c r="FM75" s="10">
        <f t="shared" ref="FM75" ca="1" si="1333">IF(FM$2&gt;=ROUNDUP($B71,0),OFFSET(FM74,0,-ROUNDUP($B71,0)+1),0)</f>
        <v>0</v>
      </c>
      <c r="FN75" s="10">
        <f t="shared" ref="FN75" ca="1" si="1334">IF(FN$2&gt;=ROUNDUP($B71,0),OFFSET(FN74,0,-ROUNDUP($B71,0)+1),0)</f>
        <v>0</v>
      </c>
      <c r="FO75" s="10">
        <f t="shared" ref="FO75" ca="1" si="1335">IF(FO$2&gt;=ROUNDUP($B71,0),OFFSET(FO74,0,-ROUNDUP($B71,0)+1),0)</f>
        <v>0</v>
      </c>
      <c r="FP75" s="10">
        <f t="shared" ref="FP75" ca="1" si="1336">IF(FP$2&gt;=ROUNDUP($B71,0),OFFSET(FP74,0,-ROUNDUP($B71,0)+1),0)</f>
        <v>0</v>
      </c>
      <c r="FQ75" s="10">
        <f t="shared" ref="FQ75" ca="1" si="1337">IF(FQ$2&gt;=ROUNDUP($B71,0),OFFSET(FQ74,0,-ROUNDUP($B71,0)+1),0)</f>
        <v>0</v>
      </c>
      <c r="FR75" s="10">
        <f t="shared" ref="FR75" ca="1" si="1338">IF(FR$2&gt;=ROUNDUP($B71,0),OFFSET(FR74,0,-ROUNDUP($B71,0)+1),0)</f>
        <v>0</v>
      </c>
      <c r="FS75" s="10">
        <f t="shared" ref="FS75" ca="1" si="1339">IF(FS$2&gt;=ROUNDUP($B71,0),OFFSET(FS74,0,-ROUNDUP($B71,0)+1),0)</f>
        <v>0</v>
      </c>
      <c r="FT75" s="10">
        <f t="shared" ref="FT75" ca="1" si="1340">IF(FT$2&gt;=ROUNDUP($B71,0),OFFSET(FT74,0,-ROUNDUP($B71,0)+1),0)</f>
        <v>0</v>
      </c>
      <c r="FU75" s="10">
        <f t="shared" ref="FU75" ca="1" si="1341">IF(FU$2&gt;=ROUNDUP($B71,0),OFFSET(FU74,0,-ROUNDUP($B71,0)+1),0)</f>
        <v>0</v>
      </c>
      <c r="FV75" s="10">
        <f t="shared" ref="FV75" ca="1" si="1342">IF(FV$2&gt;=ROUNDUP($B71,0),OFFSET(FV74,0,-ROUNDUP($B71,0)+1),0)</f>
        <v>0</v>
      </c>
      <c r="FW75" s="10">
        <f t="shared" ref="FW75" ca="1" si="1343">IF(FW$2&gt;=ROUNDUP($B71,0),OFFSET(FW74,0,-ROUNDUP($B71,0)+1),0)</f>
        <v>0</v>
      </c>
      <c r="FX75" s="10">
        <f t="shared" ref="FX75" ca="1" si="1344">IF(FX$2&gt;=ROUNDUP($B71,0),OFFSET(FX74,0,-ROUNDUP($B71,0)+1),0)</f>
        <v>0</v>
      </c>
      <c r="FY75" s="10">
        <f t="shared" ref="FY75" ca="1" si="1345">IF(FY$2&gt;=ROUNDUP($B71,0),OFFSET(FY74,0,-ROUNDUP($B71,0)+1),0)</f>
        <v>0</v>
      </c>
      <c r="FZ75" s="10">
        <f t="shared" ref="FZ75" ca="1" si="1346">IF(FZ$2&gt;=ROUNDUP($B71,0),OFFSET(FZ74,0,-ROUNDUP($B71,0)+1),0)</f>
        <v>0</v>
      </c>
      <c r="GA75" s="10">
        <f t="shared" ref="GA75" ca="1" si="1347">IF(GA$2&gt;=ROUNDUP($B71,0),OFFSET(GA74,0,-ROUNDUP($B71,0)+1),0)</f>
        <v>0</v>
      </c>
      <c r="GB75" s="10">
        <f t="shared" ref="GB75" ca="1" si="1348">IF(GB$2&gt;=ROUNDUP($B71,0),OFFSET(GB74,0,-ROUNDUP($B71,0)+1),0)</f>
        <v>0</v>
      </c>
      <c r="GC75" s="10">
        <f t="shared" ref="GC75" ca="1" si="1349">IF(GC$2&gt;=ROUNDUP($B71,0),OFFSET(GC74,0,-ROUNDUP($B71,0)+1),0)</f>
        <v>0</v>
      </c>
      <c r="GD75" s="10">
        <f t="shared" ref="GD75" ca="1" si="1350">IF(GD$2&gt;=ROUNDUP($B71,0),OFFSET(GD74,0,-ROUNDUP($B71,0)+1),0)</f>
        <v>0</v>
      </c>
      <c r="GE75" s="10">
        <f t="shared" ref="GE75" ca="1" si="1351">IF(GE$2&gt;=ROUNDUP($B71,0),OFFSET(GE74,0,-ROUNDUP($B71,0)+1),0)</f>
        <v>0</v>
      </c>
      <c r="GF75" s="10">
        <f t="shared" ref="GF75" ca="1" si="1352">IF(GF$2&gt;=ROUNDUP($B71,0),OFFSET(GF74,0,-ROUNDUP($B71,0)+1),0)</f>
        <v>0</v>
      </c>
      <c r="GG75" s="10">
        <f t="shared" ref="GG75" ca="1" si="1353">IF(GG$2&gt;=ROUNDUP($B71,0),OFFSET(GG74,0,-ROUNDUP($B71,0)+1),0)</f>
        <v>0</v>
      </c>
      <c r="GH75" s="10">
        <f t="shared" ref="GH75" ca="1" si="1354">IF(GH$2&gt;=ROUNDUP($B71,0),OFFSET(GH74,0,-ROUNDUP($B71,0)+1),0)</f>
        <v>0</v>
      </c>
      <c r="GI75" s="10">
        <f t="shared" ref="GI75" ca="1" si="1355">IF(GI$2&gt;=ROUNDUP($B71,0),OFFSET(GI74,0,-ROUNDUP($B71,0)+1),0)</f>
        <v>0</v>
      </c>
      <c r="GJ75" s="10">
        <f t="shared" ref="GJ75" ca="1" si="1356">IF(GJ$2&gt;=ROUNDUP($B71,0),OFFSET(GJ74,0,-ROUNDUP($B71,0)+1),0)</f>
        <v>0</v>
      </c>
      <c r="GK75" s="10">
        <f t="shared" ref="GK75" ca="1" si="1357">IF(GK$2&gt;=ROUNDUP($B71,0),OFFSET(GK74,0,-ROUNDUP($B71,0)+1),0)</f>
        <v>0</v>
      </c>
      <c r="GL75" s="10">
        <f t="shared" ref="GL75" ca="1" si="1358">IF(GL$2&gt;=ROUNDUP($B71,0),OFFSET(GL74,0,-ROUNDUP($B71,0)+1),0)</f>
        <v>0</v>
      </c>
      <c r="GM75" s="10">
        <f t="shared" ref="GM75" ca="1" si="1359">IF(GM$2&gt;=ROUNDUP($B71,0),OFFSET(GM74,0,-ROUNDUP($B71,0)+1),0)</f>
        <v>0</v>
      </c>
      <c r="GN75" s="10">
        <f t="shared" ref="GN75" ca="1" si="1360">IF(GN$2&gt;=ROUNDUP($B71,0),OFFSET(GN74,0,-ROUNDUP($B71,0)+1),0)</f>
        <v>0</v>
      </c>
      <c r="GO75" s="10">
        <f t="shared" ref="GO75" ca="1" si="1361">IF(GO$2&gt;=ROUNDUP($B71,0),OFFSET(GO74,0,-ROUNDUP($B71,0)+1),0)</f>
        <v>0</v>
      </c>
      <c r="GP75" s="10">
        <f t="shared" ref="GP75" ca="1" si="1362">IF(GP$2&gt;=ROUNDUP($B71,0),OFFSET(GP74,0,-ROUNDUP($B71,0)+1),0)</f>
        <v>0</v>
      </c>
      <c r="GQ75" s="10">
        <f t="shared" ref="GQ75" ca="1" si="1363">IF(GQ$2&gt;=ROUNDUP($B71,0),OFFSET(GQ74,0,-ROUNDUP($B71,0)+1),0)</f>
        <v>0</v>
      </c>
      <c r="GR75" s="10">
        <f t="shared" ref="GR75" ca="1" si="1364">IF(GR$2&gt;=ROUNDUP($B71,0),OFFSET(GR74,0,-ROUNDUP($B71,0)+1),0)</f>
        <v>0</v>
      </c>
      <c r="GS75" s="10">
        <f t="shared" ref="GS75" ca="1" si="1365">IF(GS$2&gt;=ROUNDUP($B71,0),OFFSET(GS74,0,-ROUNDUP($B71,0)+1),0)</f>
        <v>0</v>
      </c>
      <c r="GT75" s="10">
        <f t="shared" ref="GT75" ca="1" si="1366">IF(GT$2&gt;=ROUNDUP($B71,0),OFFSET(GT74,0,-ROUNDUP($B71,0)+1),0)</f>
        <v>0</v>
      </c>
      <c r="GU75" s="10">
        <f t="shared" ref="GU75" ca="1" si="1367">IF(GU$2&gt;=ROUNDUP($B71,0),OFFSET(GU74,0,-ROUNDUP($B71,0)+1),0)</f>
        <v>0</v>
      </c>
      <c r="GV75" s="10">
        <f t="shared" ref="GV75" ca="1" si="1368">IF(GV$2&gt;=ROUNDUP($B71,0),OFFSET(GV74,0,-ROUNDUP($B71,0)+1),0)</f>
        <v>0</v>
      </c>
      <c r="GW75" s="10">
        <f t="shared" ref="GW75" ca="1" si="1369">IF(GW$2&gt;=ROUNDUP($B71,0),OFFSET(GW74,0,-ROUNDUP($B71,0)+1),0)</f>
        <v>0</v>
      </c>
      <c r="GX75" s="10">
        <f t="shared" ref="GX75" ca="1" si="1370">IF(GX$2&gt;=ROUNDUP($B71,0),OFFSET(GX74,0,-ROUNDUP($B71,0)+1),0)</f>
        <v>0</v>
      </c>
      <c r="GY75" s="10">
        <f t="shared" ref="GY75" ca="1" si="1371">IF(GY$2&gt;=ROUNDUP($B71,0),OFFSET(GY74,0,-ROUNDUP($B71,0)+1),0)</f>
        <v>0</v>
      </c>
      <c r="GZ75" s="10">
        <f t="shared" ref="GZ75" ca="1" si="1372">IF(GZ$2&gt;=ROUNDUP($B71,0),OFFSET(GZ74,0,-ROUNDUP($B71,0)+1),0)</f>
        <v>0</v>
      </c>
    </row>
    <row r="76" spans="1:208" x14ac:dyDescent="0.2">
      <c r="A76" s="5" t="s">
        <v>203</v>
      </c>
      <c r="C76" s="10">
        <f>C74</f>
        <v>3</v>
      </c>
      <c r="D76" s="10">
        <f>C76+D74</f>
        <v>12</v>
      </c>
      <c r="E76" s="10">
        <f t="shared" ref="E76" si="1373">D76+E74</f>
        <v>69</v>
      </c>
      <c r="F76" s="10">
        <f t="shared" ref="F76" si="1374">E76+F74</f>
        <v>209</v>
      </c>
      <c r="G76" s="10">
        <f t="shared" ref="G76" si="1375">F76+G74</f>
        <v>387</v>
      </c>
      <c r="H76" s="10">
        <f t="shared" ref="H76" si="1376">G76+H74</f>
        <v>438</v>
      </c>
      <c r="I76" s="10">
        <f t="shared" ref="I76" si="1377">H76+I74</f>
        <v>439</v>
      </c>
      <c r="J76" s="10">
        <f t="shared" ref="J76" si="1378">I76+J74</f>
        <v>439</v>
      </c>
      <c r="K76" s="10">
        <f t="shared" ref="K76" si="1379">J76+K74</f>
        <v>439</v>
      </c>
      <c r="L76" s="10">
        <f t="shared" ref="L76" si="1380">K76+L74</f>
        <v>439</v>
      </c>
      <c r="M76" s="10">
        <f t="shared" ref="M76" si="1381">L76+M74</f>
        <v>439</v>
      </c>
      <c r="N76" s="10">
        <f t="shared" ref="N76" si="1382">M76+N74</f>
        <v>439</v>
      </c>
      <c r="O76" s="10">
        <f t="shared" ref="O76" si="1383">N76+O74</f>
        <v>439</v>
      </c>
      <c r="P76" s="10">
        <f t="shared" ref="P76" si="1384">O76+P74</f>
        <v>439</v>
      </c>
      <c r="Q76" s="10">
        <f t="shared" ref="Q76" si="1385">P76+Q74</f>
        <v>439</v>
      </c>
      <c r="R76" s="10">
        <f t="shared" ref="R76" si="1386">Q76+R74</f>
        <v>439</v>
      </c>
      <c r="S76" s="10">
        <f>S74</f>
        <v>0</v>
      </c>
      <c r="T76" s="10">
        <f>S76+T74</f>
        <v>0</v>
      </c>
      <c r="U76" s="10">
        <f t="shared" ref="U76" si="1387">T76+U74</f>
        <v>0</v>
      </c>
      <c r="V76" s="10">
        <f t="shared" ref="V76" si="1388">U76+V74</f>
        <v>0</v>
      </c>
      <c r="W76" s="10">
        <f t="shared" ref="W76" si="1389">V76+W74</f>
        <v>0</v>
      </c>
      <c r="X76" s="10">
        <f t="shared" ref="X76" si="1390">W76+X74</f>
        <v>0</v>
      </c>
      <c r="Y76" s="10">
        <f t="shared" ref="Y76" si="1391">X76+Y74</f>
        <v>3</v>
      </c>
      <c r="Z76" s="10">
        <f t="shared" ref="Z76" si="1392">Y76+Z74</f>
        <v>3</v>
      </c>
      <c r="AA76" s="10">
        <f t="shared" ref="AA76" si="1393">Z76+AA74</f>
        <v>3</v>
      </c>
      <c r="AB76" s="10">
        <f t="shared" ref="AB76" si="1394">AA76+AB74</f>
        <v>3</v>
      </c>
      <c r="AC76" s="10">
        <f t="shared" ref="AC76" si="1395">AB76+AC74</f>
        <v>3</v>
      </c>
      <c r="AD76" s="10">
        <f t="shared" ref="AD76" si="1396">AC76+AD74</f>
        <v>3</v>
      </c>
      <c r="AE76" s="10">
        <f t="shared" ref="AE76" si="1397">AD76+AE74</f>
        <v>3</v>
      </c>
      <c r="AF76" s="10">
        <f t="shared" ref="AF76" si="1398">AE76+AF74</f>
        <v>4</v>
      </c>
      <c r="AG76" s="10">
        <f t="shared" ref="AG76" si="1399">AF76+AG74</f>
        <v>4</v>
      </c>
      <c r="AH76" s="10">
        <f t="shared" ref="AH76" si="1400">AG76+AH74</f>
        <v>4</v>
      </c>
      <c r="AI76" s="10">
        <f t="shared" ref="AI76" si="1401">AH76+AI74</f>
        <v>5</v>
      </c>
      <c r="AJ76" s="10">
        <f t="shared" ref="AJ76" si="1402">AI76+AJ74</f>
        <v>5</v>
      </c>
      <c r="AK76" s="10">
        <f t="shared" ref="AK76" si="1403">AJ76+AK74</f>
        <v>5</v>
      </c>
      <c r="AL76" s="10">
        <f t="shared" ref="AL76" si="1404">AK76+AL74</f>
        <v>7</v>
      </c>
      <c r="AM76" s="10">
        <f t="shared" ref="AM76" si="1405">AL76+AM74</f>
        <v>7</v>
      </c>
      <c r="AN76" s="10">
        <f t="shared" ref="AN76" si="1406">AM76+AN74</f>
        <v>8</v>
      </c>
      <c r="AO76" s="10">
        <f t="shared" ref="AO76" si="1407">AN76+AO74</f>
        <v>11</v>
      </c>
      <c r="AP76" s="10">
        <f t="shared" ref="AP76" si="1408">AO76+AP74</f>
        <v>12</v>
      </c>
      <c r="AQ76" s="10">
        <f t="shared" ref="AQ76" si="1409">AP76+AQ74</f>
        <v>14</v>
      </c>
      <c r="AR76" s="10">
        <f t="shared" ref="AR76" si="1410">AQ76+AR74</f>
        <v>17</v>
      </c>
      <c r="AS76" s="10">
        <f t="shared" ref="AS76" si="1411">AR76+AS74</f>
        <v>19</v>
      </c>
      <c r="AT76" s="10">
        <f t="shared" ref="AT76" si="1412">AS76+AT74</f>
        <v>22</v>
      </c>
      <c r="AU76" s="10">
        <f t="shared" ref="AU76" si="1413">AT76+AU74</f>
        <v>26</v>
      </c>
      <c r="AV76" s="10">
        <f t="shared" ref="AV76" si="1414">AU76+AV74</f>
        <v>29</v>
      </c>
      <c r="AW76" s="10">
        <f t="shared" ref="AW76" si="1415">AV76+AW74</f>
        <v>33</v>
      </c>
      <c r="AX76" s="10">
        <f t="shared" ref="AX76" si="1416">AW76+AX74</f>
        <v>37</v>
      </c>
      <c r="AY76" s="10">
        <f t="shared" ref="AY76" si="1417">AX76+AY74</f>
        <v>45</v>
      </c>
      <c r="AZ76" s="10">
        <f t="shared" ref="AZ76" si="1418">AY76+AZ74</f>
        <v>49</v>
      </c>
      <c r="BA76" s="10">
        <f t="shared" ref="BA76" si="1419">AZ76+BA74</f>
        <v>56</v>
      </c>
      <c r="BB76" s="10">
        <f t="shared" ref="BB76" si="1420">BA76+BB74</f>
        <v>69</v>
      </c>
      <c r="BC76" s="10">
        <f t="shared" ref="BC76" si="1421">BB76+BC74</f>
        <v>76</v>
      </c>
      <c r="BD76" s="10">
        <f t="shared" ref="BD76" si="1422">BC76+BD74</f>
        <v>88</v>
      </c>
      <c r="BE76" s="10">
        <f t="shared" ref="BE76" si="1423">BD76+BE74</f>
        <v>105</v>
      </c>
      <c r="BF76" s="10">
        <f t="shared" ref="BF76" si="1424">BE76+BF74</f>
        <v>116</v>
      </c>
      <c r="BG76" s="10">
        <f t="shared" ref="BG76" si="1425">BF76+BG74</f>
        <v>128</v>
      </c>
      <c r="BH76" s="10">
        <f t="shared" ref="BH76" si="1426">BG76+BH74</f>
        <v>145</v>
      </c>
      <c r="BI76" s="10">
        <f t="shared" ref="BI76" si="1427">BH76+BI74</f>
        <v>156</v>
      </c>
      <c r="BJ76" s="10">
        <f t="shared" ref="BJ76" si="1428">BI76+BJ74</f>
        <v>168</v>
      </c>
      <c r="BK76" s="10">
        <f t="shared" ref="BK76" si="1429">BJ76+BK74</f>
        <v>181</v>
      </c>
      <c r="BL76" s="10">
        <f t="shared" ref="BL76" si="1430">BK76+BL74</f>
        <v>192</v>
      </c>
      <c r="BM76" s="10">
        <f t="shared" ref="BM76" si="1431">BL76+BM74</f>
        <v>201</v>
      </c>
      <c r="BN76" s="10">
        <f t="shared" ref="BN76" si="1432">BM76+BN74</f>
        <v>209</v>
      </c>
      <c r="BO76" s="10">
        <f t="shared" ref="BO76" si="1433">BN76+BO74</f>
        <v>217</v>
      </c>
      <c r="BP76" s="10">
        <f t="shared" ref="BP76" si="1434">BO76+BP74</f>
        <v>230</v>
      </c>
      <c r="BQ76" s="10">
        <f t="shared" ref="BQ76" si="1435">BP76+BQ74</f>
        <v>243</v>
      </c>
      <c r="BR76" s="10">
        <f t="shared" ref="BR76" si="1436">BQ76+BR74</f>
        <v>256</v>
      </c>
      <c r="BS76" s="10">
        <f t="shared" ref="BS76" si="1437">BR76+BS74</f>
        <v>278</v>
      </c>
      <c r="BT76" s="10">
        <f t="shared" ref="BT76" si="1438">BS76+BT74</f>
        <v>291</v>
      </c>
      <c r="BU76" s="10">
        <f t="shared" ref="BU76" si="1439">BT76+BU74</f>
        <v>304</v>
      </c>
      <c r="BV76" s="10">
        <f t="shared" ref="BV76" si="1440">BU76+BV74</f>
        <v>326</v>
      </c>
      <c r="BW76" s="10">
        <f t="shared" ref="BW76" si="1441">BV76+BW74</f>
        <v>339</v>
      </c>
      <c r="BX76" s="10">
        <f t="shared" ref="BX76" si="1442">BW76+BX74</f>
        <v>352</v>
      </c>
      <c r="BY76" s="10">
        <f t="shared" ref="BY76" si="1443">BX76+BY74</f>
        <v>374</v>
      </c>
      <c r="BZ76" s="10">
        <f t="shared" ref="BZ76:CA76" si="1444">BY76+BZ74</f>
        <v>387</v>
      </c>
      <c r="CA76" s="10">
        <f t="shared" si="1444"/>
        <v>400</v>
      </c>
      <c r="CB76" s="10">
        <f t="shared" ref="CB76" si="1445">CA76+CB74</f>
        <v>413</v>
      </c>
      <c r="CC76" s="10">
        <f t="shared" ref="CC76" si="1446">CB76+CC74</f>
        <v>417</v>
      </c>
      <c r="CD76" s="10">
        <f t="shared" ref="CD76" si="1447">CC76+CD74</f>
        <v>421</v>
      </c>
      <c r="CE76" s="10">
        <f t="shared" ref="CE76" si="1448">CD76+CE74</f>
        <v>424</v>
      </c>
      <c r="CF76" s="10">
        <f t="shared" ref="CF76" si="1449">CE76+CF74</f>
        <v>427</v>
      </c>
      <c r="CG76" s="10">
        <f t="shared" ref="CG76" si="1450">CF76+CG74</f>
        <v>430</v>
      </c>
      <c r="CH76" s="10">
        <f t="shared" ref="CH76" si="1451">CG76+CH74</f>
        <v>432</v>
      </c>
      <c r="CI76" s="10">
        <f t="shared" ref="CI76" si="1452">CH76+CI74</f>
        <v>434</v>
      </c>
      <c r="CJ76" s="10">
        <f t="shared" ref="CJ76" si="1453">CI76+CJ74</f>
        <v>436</v>
      </c>
      <c r="CK76" s="10">
        <f t="shared" ref="CK76" si="1454">CJ76+CK74</f>
        <v>437</v>
      </c>
      <c r="CL76" s="10">
        <f t="shared" ref="CL76" si="1455">CK76+CL74</f>
        <v>438</v>
      </c>
      <c r="CM76" s="10">
        <f t="shared" ref="CM76" si="1456">CL76+CM74</f>
        <v>439</v>
      </c>
      <c r="CN76" s="10">
        <f t="shared" ref="CN76" si="1457">CM76+CN74</f>
        <v>439</v>
      </c>
      <c r="CO76" s="10">
        <f t="shared" ref="CO76" si="1458">CN76+CO74</f>
        <v>439</v>
      </c>
      <c r="CP76" s="10">
        <f t="shared" ref="CP76" si="1459">CO76+CP74</f>
        <v>439</v>
      </c>
      <c r="CQ76" s="10">
        <f t="shared" ref="CQ76" si="1460">CP76+CQ74</f>
        <v>439</v>
      </c>
      <c r="CR76" s="10">
        <f t="shared" ref="CR76" si="1461">CQ76+CR74</f>
        <v>439</v>
      </c>
      <c r="CS76" s="10">
        <f t="shared" ref="CS76" si="1462">CR76+CS74</f>
        <v>439</v>
      </c>
      <c r="CT76" s="10">
        <f t="shared" ref="CT76" si="1463">CS76+CT74</f>
        <v>439</v>
      </c>
      <c r="CU76" s="10">
        <f t="shared" ref="CU76" si="1464">CT76+CU74</f>
        <v>439</v>
      </c>
      <c r="CV76" s="10">
        <f t="shared" ref="CV76" si="1465">CU76+CV74</f>
        <v>439</v>
      </c>
      <c r="CW76" s="10">
        <f t="shared" ref="CW76" si="1466">CV76+CW74</f>
        <v>439</v>
      </c>
      <c r="CX76" s="10">
        <f t="shared" ref="CX76" si="1467">CW76+CX74</f>
        <v>439</v>
      </c>
      <c r="CY76" s="10">
        <f t="shared" ref="CY76" si="1468">CX76+CY74</f>
        <v>439</v>
      </c>
      <c r="CZ76" s="10">
        <f t="shared" ref="CZ76" si="1469">CY76+CZ74</f>
        <v>439</v>
      </c>
      <c r="DA76" s="10">
        <f t="shared" ref="DA76" si="1470">CZ76+DA74</f>
        <v>439</v>
      </c>
      <c r="DB76" s="10">
        <f t="shared" ref="DB76" si="1471">DA76+DB74</f>
        <v>439</v>
      </c>
      <c r="DC76" s="10">
        <f t="shared" ref="DC76" si="1472">DB76+DC74</f>
        <v>439</v>
      </c>
      <c r="DD76" s="10">
        <f t="shared" ref="DD76" si="1473">DC76+DD74</f>
        <v>439</v>
      </c>
      <c r="DE76" s="10">
        <f t="shared" ref="DE76" si="1474">DD76+DE74</f>
        <v>439</v>
      </c>
      <c r="DF76" s="10">
        <f t="shared" ref="DF76" si="1475">DE76+DF74</f>
        <v>439</v>
      </c>
      <c r="DG76" s="10">
        <f t="shared" ref="DG76" si="1476">DF76+DG74</f>
        <v>439</v>
      </c>
      <c r="DH76" s="10">
        <f t="shared" ref="DH76" si="1477">DG76+DH74</f>
        <v>439</v>
      </c>
      <c r="DI76" s="10">
        <f t="shared" ref="DI76" si="1478">DH76+DI74</f>
        <v>439</v>
      </c>
      <c r="DJ76" s="10">
        <f t="shared" ref="DJ76" si="1479">DI76+DJ74</f>
        <v>439</v>
      </c>
      <c r="DK76" s="10">
        <f t="shared" ref="DK76" si="1480">DJ76+DK74</f>
        <v>439</v>
      </c>
      <c r="DL76" s="10">
        <f t="shared" ref="DL76" si="1481">DK76+DL74</f>
        <v>439</v>
      </c>
      <c r="DM76" s="10">
        <f t="shared" ref="DM76" si="1482">DL76+DM74</f>
        <v>439</v>
      </c>
      <c r="DN76" s="10">
        <f t="shared" ref="DN76" si="1483">DM76+DN74</f>
        <v>439</v>
      </c>
      <c r="DO76" s="10">
        <f t="shared" ref="DO76" si="1484">DN76+DO74</f>
        <v>439</v>
      </c>
      <c r="DP76" s="10">
        <f t="shared" ref="DP76" si="1485">DO76+DP74</f>
        <v>439</v>
      </c>
      <c r="DQ76" s="10">
        <f t="shared" ref="DQ76" si="1486">DP76+DQ74</f>
        <v>439</v>
      </c>
      <c r="DR76" s="10">
        <f t="shared" ref="DR76" si="1487">DQ76+DR74</f>
        <v>439</v>
      </c>
      <c r="DS76" s="10">
        <f t="shared" ref="DS76" si="1488">DR76+DS74</f>
        <v>439</v>
      </c>
      <c r="DT76" s="10">
        <f t="shared" ref="DT76" si="1489">DS76+DT74</f>
        <v>439</v>
      </c>
      <c r="DU76" s="10">
        <f t="shared" ref="DU76" si="1490">DT76+DU74</f>
        <v>439</v>
      </c>
      <c r="DV76" s="10">
        <f t="shared" ref="DV76" si="1491">DU76+DV74</f>
        <v>439</v>
      </c>
      <c r="DW76" s="10">
        <f t="shared" ref="DW76" si="1492">DV76+DW74</f>
        <v>439</v>
      </c>
      <c r="DX76" s="10">
        <f t="shared" ref="DX76" si="1493">DW76+DX74</f>
        <v>439</v>
      </c>
      <c r="DY76" s="10">
        <f t="shared" ref="DY76" si="1494">DX76+DY74</f>
        <v>439</v>
      </c>
      <c r="DZ76" s="10">
        <f t="shared" ref="DZ76" si="1495">DY76+DZ74</f>
        <v>439</v>
      </c>
      <c r="EA76" s="10">
        <f t="shared" ref="EA76" si="1496">DZ76+EA74</f>
        <v>439</v>
      </c>
      <c r="EB76" s="10">
        <f t="shared" ref="EB76" si="1497">EA76+EB74</f>
        <v>439</v>
      </c>
      <c r="EC76" s="10">
        <f t="shared" ref="EC76" si="1498">EB76+EC74</f>
        <v>439</v>
      </c>
      <c r="ED76" s="10">
        <f t="shared" ref="ED76" si="1499">EC76+ED74</f>
        <v>439</v>
      </c>
      <c r="EE76" s="10">
        <f t="shared" ref="EE76" si="1500">ED76+EE74</f>
        <v>439</v>
      </c>
      <c r="EF76" s="10">
        <f t="shared" ref="EF76" si="1501">EE76+EF74</f>
        <v>439</v>
      </c>
      <c r="EG76" s="10">
        <f t="shared" ref="EG76" si="1502">EF76+EG74</f>
        <v>439</v>
      </c>
      <c r="EH76" s="10">
        <f t="shared" ref="EH76" si="1503">EG76+EH74</f>
        <v>439</v>
      </c>
      <c r="EI76" s="10">
        <f t="shared" ref="EI76" si="1504">EH76+EI74</f>
        <v>439</v>
      </c>
      <c r="EJ76" s="10">
        <f t="shared" ref="EJ76" si="1505">EI76+EJ74</f>
        <v>439</v>
      </c>
      <c r="EK76" s="10">
        <f t="shared" ref="EK76" si="1506">EJ76+EK74</f>
        <v>439</v>
      </c>
      <c r="EL76" s="10">
        <f t="shared" ref="EL76" si="1507">EK76+EL74</f>
        <v>439</v>
      </c>
      <c r="EM76" s="10">
        <f t="shared" ref="EM76" si="1508">EL76+EM74</f>
        <v>439</v>
      </c>
      <c r="EN76" s="10">
        <f t="shared" ref="EN76" si="1509">EM76+EN74</f>
        <v>439</v>
      </c>
      <c r="EO76" s="10">
        <f t="shared" ref="EO76" si="1510">EN76+EO74</f>
        <v>439</v>
      </c>
      <c r="EP76" s="10">
        <f t="shared" ref="EP76" si="1511">EO76+EP74</f>
        <v>439</v>
      </c>
      <c r="EQ76" s="10">
        <f t="shared" ref="EQ76" si="1512">EP76+EQ74</f>
        <v>439</v>
      </c>
      <c r="ER76" s="10">
        <f t="shared" ref="ER76" si="1513">EQ76+ER74</f>
        <v>439</v>
      </c>
      <c r="ES76" s="10">
        <f t="shared" ref="ES76" si="1514">ER76+ES74</f>
        <v>439</v>
      </c>
      <c r="ET76" s="10">
        <f t="shared" ref="ET76" si="1515">ES76+ET74</f>
        <v>439</v>
      </c>
      <c r="EU76" s="10">
        <f t="shared" ref="EU76" si="1516">ET76+EU74</f>
        <v>439</v>
      </c>
      <c r="EV76" s="10">
        <f t="shared" ref="EV76" si="1517">EU76+EV74</f>
        <v>439</v>
      </c>
      <c r="EW76" s="10">
        <f t="shared" ref="EW76" si="1518">EV76+EW74</f>
        <v>439</v>
      </c>
      <c r="EX76" s="10">
        <f t="shared" ref="EX76" si="1519">EW76+EX74</f>
        <v>439</v>
      </c>
      <c r="EY76" s="10">
        <f t="shared" ref="EY76" si="1520">EX76+EY74</f>
        <v>439</v>
      </c>
      <c r="EZ76" s="10">
        <f t="shared" ref="EZ76" si="1521">EY76+EZ74</f>
        <v>439</v>
      </c>
      <c r="FA76" s="10">
        <f t="shared" ref="FA76" si="1522">EZ76+FA74</f>
        <v>439</v>
      </c>
      <c r="FB76" s="10">
        <f t="shared" ref="FB76" si="1523">FA76+FB74</f>
        <v>439</v>
      </c>
      <c r="FC76" s="10">
        <f t="shared" ref="FC76" si="1524">FB76+FC74</f>
        <v>439</v>
      </c>
      <c r="FD76" s="10">
        <f t="shared" ref="FD76" si="1525">FC76+FD74</f>
        <v>439</v>
      </c>
      <c r="FE76" s="10">
        <f t="shared" ref="FE76" si="1526">FD76+FE74</f>
        <v>439</v>
      </c>
      <c r="FF76" s="10">
        <f t="shared" ref="FF76" si="1527">FE76+FF74</f>
        <v>439</v>
      </c>
      <c r="FG76" s="10">
        <f t="shared" ref="FG76" si="1528">FF76+FG74</f>
        <v>439</v>
      </c>
      <c r="FH76" s="10">
        <f t="shared" ref="FH76" si="1529">FG76+FH74</f>
        <v>439</v>
      </c>
      <c r="FI76" s="10">
        <f t="shared" ref="FI76" si="1530">FH76+FI74</f>
        <v>439</v>
      </c>
      <c r="FJ76" s="10">
        <f t="shared" ref="FJ76" si="1531">FI76+FJ74</f>
        <v>439</v>
      </c>
      <c r="FK76" s="10">
        <f t="shared" ref="FK76" si="1532">FJ76+FK74</f>
        <v>439</v>
      </c>
      <c r="FL76" s="10">
        <f t="shared" ref="FL76" si="1533">FK76+FL74</f>
        <v>439</v>
      </c>
      <c r="FM76" s="10">
        <f t="shared" ref="FM76" si="1534">FL76+FM74</f>
        <v>439</v>
      </c>
      <c r="FN76" s="10">
        <f t="shared" ref="FN76" si="1535">FM76+FN74</f>
        <v>439</v>
      </c>
      <c r="FO76" s="10">
        <f t="shared" ref="FO76" si="1536">FN76+FO74</f>
        <v>439</v>
      </c>
      <c r="FP76" s="10">
        <f t="shared" ref="FP76" si="1537">FO76+FP74</f>
        <v>439</v>
      </c>
      <c r="FQ76" s="10">
        <f t="shared" ref="FQ76" si="1538">FP76+FQ74</f>
        <v>439</v>
      </c>
      <c r="FR76" s="10">
        <f t="shared" ref="FR76" si="1539">FQ76+FR74</f>
        <v>439</v>
      </c>
      <c r="FS76" s="10">
        <f t="shared" ref="FS76" si="1540">FR76+FS74</f>
        <v>439</v>
      </c>
      <c r="FT76" s="10">
        <f t="shared" ref="FT76" si="1541">FS76+FT74</f>
        <v>439</v>
      </c>
      <c r="FU76" s="10">
        <f t="shared" ref="FU76" si="1542">FT76+FU74</f>
        <v>439</v>
      </c>
      <c r="FV76" s="10">
        <f t="shared" ref="FV76" si="1543">FU76+FV74</f>
        <v>439</v>
      </c>
      <c r="FW76" s="10">
        <f t="shared" ref="FW76" si="1544">FV76+FW74</f>
        <v>439</v>
      </c>
      <c r="FX76" s="10">
        <f t="shared" ref="FX76" si="1545">FW76+FX74</f>
        <v>439</v>
      </c>
      <c r="FY76" s="10">
        <f t="shared" ref="FY76" si="1546">FX76+FY74</f>
        <v>439</v>
      </c>
      <c r="FZ76" s="10">
        <f t="shared" ref="FZ76" si="1547">FY76+FZ74</f>
        <v>439</v>
      </c>
      <c r="GA76" s="10">
        <f t="shared" ref="GA76" si="1548">FZ76+GA74</f>
        <v>439</v>
      </c>
      <c r="GB76" s="10">
        <f t="shared" ref="GB76" si="1549">GA76+GB74</f>
        <v>439</v>
      </c>
      <c r="GC76" s="10">
        <f t="shared" ref="GC76" si="1550">GB76+GC74</f>
        <v>439</v>
      </c>
      <c r="GD76" s="10">
        <f t="shared" ref="GD76" si="1551">GC76+GD74</f>
        <v>439</v>
      </c>
      <c r="GE76" s="10">
        <f t="shared" ref="GE76" si="1552">GD76+GE74</f>
        <v>439</v>
      </c>
      <c r="GF76" s="10">
        <f t="shared" ref="GF76" si="1553">GE76+GF74</f>
        <v>439</v>
      </c>
      <c r="GG76" s="10">
        <f t="shared" ref="GG76" si="1554">GF76+GG74</f>
        <v>439</v>
      </c>
      <c r="GH76" s="10">
        <f t="shared" ref="GH76" si="1555">GG76+GH74</f>
        <v>439</v>
      </c>
      <c r="GI76" s="10">
        <f t="shared" ref="GI76" si="1556">GH76+GI74</f>
        <v>439</v>
      </c>
      <c r="GJ76" s="10">
        <f t="shared" ref="GJ76" si="1557">GI76+GJ74</f>
        <v>439</v>
      </c>
      <c r="GK76" s="10">
        <f t="shared" ref="GK76" si="1558">GJ76+GK74</f>
        <v>439</v>
      </c>
      <c r="GL76" s="10">
        <f t="shared" ref="GL76" si="1559">GK76+GL74</f>
        <v>439</v>
      </c>
      <c r="GM76" s="10">
        <f t="shared" ref="GM76" si="1560">GL76+GM74</f>
        <v>439</v>
      </c>
      <c r="GN76" s="10">
        <f t="shared" ref="GN76" si="1561">GM76+GN74</f>
        <v>439</v>
      </c>
      <c r="GO76" s="10">
        <f t="shared" ref="GO76" si="1562">GN76+GO74</f>
        <v>439</v>
      </c>
      <c r="GP76" s="10">
        <f t="shared" ref="GP76" si="1563">GO76+GP74</f>
        <v>439</v>
      </c>
      <c r="GQ76" s="10">
        <f t="shared" ref="GQ76" si="1564">GP76+GQ74</f>
        <v>439</v>
      </c>
      <c r="GR76" s="10">
        <f t="shared" ref="GR76" si="1565">GQ76+GR74</f>
        <v>439</v>
      </c>
      <c r="GS76" s="10">
        <f t="shared" ref="GS76" si="1566">GR76+GS74</f>
        <v>439</v>
      </c>
      <c r="GT76" s="10">
        <f t="shared" ref="GT76" si="1567">GS76+GT74</f>
        <v>439</v>
      </c>
      <c r="GU76" s="10">
        <f t="shared" ref="GU76" si="1568">GT76+GU74</f>
        <v>439</v>
      </c>
      <c r="GV76" s="10">
        <f t="shared" ref="GV76" si="1569">GU76+GV74</f>
        <v>439</v>
      </c>
      <c r="GW76" s="10">
        <f t="shared" ref="GW76" si="1570">GV76+GW74</f>
        <v>439</v>
      </c>
      <c r="GX76" s="10">
        <f t="shared" ref="GX76" si="1571">GW76+GX74</f>
        <v>439</v>
      </c>
      <c r="GY76" s="10">
        <f t="shared" ref="GY76" si="1572">GX76+GY74</f>
        <v>439</v>
      </c>
      <c r="GZ76" s="10">
        <f t="shared" ref="GZ76" si="1573">GY76+GZ74</f>
        <v>439</v>
      </c>
    </row>
    <row r="77" spans="1:208" x14ac:dyDescent="0.2">
      <c r="A77" s="5" t="s">
        <v>204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>
        <f ca="1">S76-SUM($S75:S75)</f>
        <v>0</v>
      </c>
      <c r="T77" s="10">
        <f ca="1">T76-SUM($S75:T75)</f>
        <v>0</v>
      </c>
      <c r="U77" s="10">
        <f ca="1">U76-SUM($S75:U75)</f>
        <v>0</v>
      </c>
      <c r="V77" s="10">
        <f ca="1">V76-SUM($S75:V75)</f>
        <v>0</v>
      </c>
      <c r="W77" s="10">
        <f ca="1">W76-SUM($S75:W75)</f>
        <v>0</v>
      </c>
      <c r="X77" s="10">
        <f ca="1">X76-SUM($S75:X75)</f>
        <v>0</v>
      </c>
      <c r="Y77" s="10">
        <f ca="1">Y76-SUM($S75:Y75)</f>
        <v>3</v>
      </c>
      <c r="Z77" s="10">
        <f ca="1">Z76-SUM($S75:Z75)</f>
        <v>3</v>
      </c>
      <c r="AA77" s="10">
        <f ca="1">AA76-SUM($S75:AA75)</f>
        <v>3</v>
      </c>
      <c r="AB77" s="10">
        <f ca="1">AB76-SUM($S75:AB75)</f>
        <v>3</v>
      </c>
      <c r="AC77" s="10">
        <f ca="1">AC76-SUM($S75:AC75)</f>
        <v>3</v>
      </c>
      <c r="AD77" s="10">
        <f ca="1">AD76-SUM($S75:AD75)</f>
        <v>3</v>
      </c>
      <c r="AE77" s="10">
        <f ca="1">AE76-SUM($S75:AE75)</f>
        <v>3</v>
      </c>
      <c r="AF77" s="10">
        <f ca="1">AF76-SUM($S75:AF75)</f>
        <v>4</v>
      </c>
      <c r="AG77" s="10">
        <f ca="1">AG76-SUM($S75:AG75)</f>
        <v>4</v>
      </c>
      <c r="AH77" s="10">
        <f ca="1">AH76-SUM($S75:AH75)</f>
        <v>4</v>
      </c>
      <c r="AI77" s="10">
        <f ca="1">AI76-SUM($S75:AI75)</f>
        <v>5</v>
      </c>
      <c r="AJ77" s="10">
        <f ca="1">AJ76-SUM($S75:AJ75)</f>
        <v>5</v>
      </c>
      <c r="AK77" s="10">
        <f ca="1">AK76-SUM($S75:AK75)</f>
        <v>5</v>
      </c>
      <c r="AL77" s="10">
        <f ca="1">AL76-SUM($S75:AL75)</f>
        <v>7</v>
      </c>
      <c r="AM77" s="10">
        <f ca="1">AM76-SUM($S75:AM75)</f>
        <v>7</v>
      </c>
      <c r="AN77" s="10">
        <f ca="1">AN76-SUM($S75:AN75)</f>
        <v>8</v>
      </c>
      <c r="AO77" s="10">
        <f ca="1">AO76-SUM($S75:AO75)</f>
        <v>11</v>
      </c>
      <c r="AP77" s="10">
        <f ca="1">AP76-SUM($S75:AP75)</f>
        <v>12</v>
      </c>
      <c r="AQ77" s="10">
        <f ca="1">AQ76-SUM($S75:AQ75)</f>
        <v>14</v>
      </c>
      <c r="AR77" s="10">
        <f ca="1">AR76-SUM($S75:AR75)</f>
        <v>17</v>
      </c>
      <c r="AS77" s="10">
        <f ca="1">AS76-SUM($S75:AS75)</f>
        <v>19</v>
      </c>
      <c r="AT77" s="10">
        <f ca="1">AT76-SUM($S75:AT75)</f>
        <v>22</v>
      </c>
      <c r="AU77" s="10">
        <f ca="1">AU76-SUM($S75:AU75)</f>
        <v>26</v>
      </c>
      <c r="AV77" s="10">
        <f ca="1">AV76-SUM($S75:AV75)</f>
        <v>29</v>
      </c>
      <c r="AW77" s="10">
        <f ca="1">AW76-SUM($S75:AW75)</f>
        <v>33</v>
      </c>
      <c r="AX77" s="10">
        <f ca="1">AX76-SUM($S75:AX75)</f>
        <v>37</v>
      </c>
      <c r="AY77" s="10">
        <f ca="1">AY76-SUM($S75:AY75)</f>
        <v>45</v>
      </c>
      <c r="AZ77" s="10">
        <f ca="1">AZ76-SUM($S75:AZ75)</f>
        <v>49</v>
      </c>
      <c r="BA77" s="10">
        <f ca="1">BA76-SUM($S75:BA75)</f>
        <v>56</v>
      </c>
      <c r="BB77" s="10">
        <f ca="1">BB76-SUM($S75:BB75)</f>
        <v>69</v>
      </c>
      <c r="BC77" s="10">
        <f ca="1">BC76-SUM($S75:BC75)</f>
        <v>76</v>
      </c>
      <c r="BD77" s="10">
        <f ca="1">BD76-SUM($S75:BD75)</f>
        <v>88</v>
      </c>
      <c r="BE77" s="10">
        <f ca="1">BE76-SUM($S75:BE75)</f>
        <v>105</v>
      </c>
      <c r="BF77" s="10">
        <f ca="1">BF76-SUM($S75:BF75)</f>
        <v>116</v>
      </c>
      <c r="BG77" s="10">
        <f ca="1">BG76-SUM($S75:BG75)</f>
        <v>128</v>
      </c>
      <c r="BH77" s="10">
        <f ca="1">BH76-SUM($S75:BH75)</f>
        <v>145</v>
      </c>
      <c r="BI77" s="10">
        <f ca="1">BI76-SUM($S75:BI75)</f>
        <v>156</v>
      </c>
      <c r="BJ77" s="10">
        <f ca="1">BJ76-SUM($S75:BJ75)</f>
        <v>168</v>
      </c>
      <c r="BK77" s="10">
        <f ca="1">BK76-SUM($S75:BK75)</f>
        <v>181</v>
      </c>
      <c r="BL77" s="10">
        <f ca="1">BL76-SUM($S75:BL75)</f>
        <v>192</v>
      </c>
      <c r="BM77" s="10">
        <f ca="1">BM76-SUM($S75:BM75)</f>
        <v>201</v>
      </c>
      <c r="BN77" s="10">
        <f ca="1">BN76-SUM($S75:BN75)</f>
        <v>209</v>
      </c>
      <c r="BO77" s="10">
        <f ca="1">BO76-SUM($S75:BO75)</f>
        <v>217</v>
      </c>
      <c r="BP77" s="10">
        <f ca="1">BP76-SUM($S75:BP75)</f>
        <v>230</v>
      </c>
      <c r="BQ77" s="10">
        <f ca="1">BQ76-SUM($S75:BQ75)</f>
        <v>243</v>
      </c>
      <c r="BR77" s="10">
        <f ca="1">BR76-SUM($S75:BR75)</f>
        <v>256</v>
      </c>
      <c r="BS77" s="10">
        <f ca="1">BS76-SUM($S75:BS75)</f>
        <v>278</v>
      </c>
      <c r="BT77" s="10">
        <f ca="1">BT76-SUM($S75:BT75)</f>
        <v>291</v>
      </c>
      <c r="BU77" s="10">
        <f ca="1">BU76-SUM($S75:BU75)</f>
        <v>304</v>
      </c>
      <c r="BV77" s="10">
        <f ca="1">BV76-SUM($S75:BV75)</f>
        <v>326</v>
      </c>
      <c r="BW77" s="10">
        <f ca="1">BW76-SUM($S75:BW75)</f>
        <v>339</v>
      </c>
      <c r="BX77" s="10">
        <f ca="1">BX76-SUM($S75:BX75)</f>
        <v>352</v>
      </c>
      <c r="BY77" s="10">
        <f ca="1">BY76-SUM($S75:BY75)</f>
        <v>374</v>
      </c>
      <c r="BZ77" s="10">
        <f ca="1">BZ76-SUM($S75:BZ75)</f>
        <v>387</v>
      </c>
      <c r="CA77" s="10">
        <f ca="1">CA76-SUM($S75:CA75)</f>
        <v>400</v>
      </c>
      <c r="CB77" s="10">
        <f ca="1">CB76-SUM($S75:CB75)</f>
        <v>413</v>
      </c>
      <c r="CC77" s="10">
        <f ca="1">CC76-SUM($S75:CC75)</f>
        <v>417</v>
      </c>
      <c r="CD77" s="10">
        <f ca="1">CD76-SUM($S75:CD75)</f>
        <v>418</v>
      </c>
      <c r="CE77" s="10">
        <f ca="1">CE76-SUM($S75:CE75)</f>
        <v>421</v>
      </c>
      <c r="CF77" s="10">
        <f ca="1">CF76-SUM($S75:CF75)</f>
        <v>424</v>
      </c>
      <c r="CG77" s="10">
        <f ca="1">CG76-SUM($S75:CG75)</f>
        <v>427</v>
      </c>
      <c r="CH77" s="10">
        <f ca="1">CH76-SUM($S75:CH75)</f>
        <v>429</v>
      </c>
      <c r="CI77" s="10">
        <f ca="1">CI76-SUM($S75:CI75)</f>
        <v>431</v>
      </c>
      <c r="CJ77" s="10">
        <f ca="1">CJ76-SUM($S75:CJ75)</f>
        <v>433</v>
      </c>
      <c r="CK77" s="10">
        <f ca="1">CK76-SUM($S75:CK75)</f>
        <v>433</v>
      </c>
      <c r="CL77" s="10">
        <f ca="1">CL76-SUM($S75:CL75)</f>
        <v>434</v>
      </c>
      <c r="CM77" s="10">
        <f ca="1">CM76-SUM($S75:CM75)</f>
        <v>435</v>
      </c>
      <c r="CN77" s="10">
        <f ca="1">CN76-SUM($S75:CN75)</f>
        <v>434</v>
      </c>
      <c r="CO77" s="10">
        <f ca="1">CO76-SUM($S75:CO75)</f>
        <v>434</v>
      </c>
      <c r="CP77" s="10">
        <f ca="1">CP76-SUM($S75:CP75)</f>
        <v>434</v>
      </c>
      <c r="CQ77" s="10">
        <f ca="1">CQ76-SUM($S75:CQ75)</f>
        <v>432</v>
      </c>
      <c r="CR77" s="10">
        <f ca="1">CR76-SUM($S75:CR75)</f>
        <v>432</v>
      </c>
      <c r="CS77" s="10">
        <f ca="1">CS76-SUM($S75:CS75)</f>
        <v>431</v>
      </c>
      <c r="CT77" s="10">
        <f ca="1">CT76-SUM($S75:CT75)</f>
        <v>428</v>
      </c>
      <c r="CU77" s="10">
        <f ca="1">CU76-SUM($S75:CU75)</f>
        <v>427</v>
      </c>
      <c r="CV77" s="10">
        <f ca="1">CV76-SUM($S75:CV75)</f>
        <v>425</v>
      </c>
      <c r="CW77" s="10">
        <f ca="1">CW76-SUM($S75:CW75)</f>
        <v>422</v>
      </c>
      <c r="CX77" s="10">
        <f ca="1">CX76-SUM($S75:CX75)</f>
        <v>420</v>
      </c>
      <c r="CY77" s="10">
        <f ca="1">CY76-SUM($S75:CY75)</f>
        <v>417</v>
      </c>
      <c r="CZ77" s="10">
        <f ca="1">CZ76-SUM($S75:CZ75)</f>
        <v>413</v>
      </c>
      <c r="DA77" s="10">
        <f ca="1">DA76-SUM($S75:DA75)</f>
        <v>410</v>
      </c>
      <c r="DB77" s="10">
        <f ca="1">DB76-SUM($S75:DB75)</f>
        <v>406</v>
      </c>
      <c r="DC77" s="10">
        <f ca="1">DC76-SUM($S75:DC75)</f>
        <v>402</v>
      </c>
      <c r="DD77" s="10">
        <f ca="1">DD76-SUM($S75:DD75)</f>
        <v>394</v>
      </c>
      <c r="DE77" s="10">
        <f ca="1">DE76-SUM($S75:DE75)</f>
        <v>390</v>
      </c>
      <c r="DF77" s="10">
        <f ca="1">DF76-SUM($S75:DF75)</f>
        <v>383</v>
      </c>
      <c r="DG77" s="10">
        <f ca="1">DG76-SUM($S75:DG75)</f>
        <v>370</v>
      </c>
      <c r="DH77" s="10">
        <f ca="1">DH76-SUM($S75:DH75)</f>
        <v>363</v>
      </c>
      <c r="DI77" s="10">
        <f ca="1">DI76-SUM($S75:DI75)</f>
        <v>351</v>
      </c>
      <c r="DJ77" s="10">
        <f ca="1">DJ76-SUM($S75:DJ75)</f>
        <v>334</v>
      </c>
      <c r="DK77" s="10">
        <f ca="1">DK76-SUM($S75:DK75)</f>
        <v>323</v>
      </c>
      <c r="DL77" s="10">
        <f ca="1">DL76-SUM($S75:DL75)</f>
        <v>311</v>
      </c>
      <c r="DM77" s="10">
        <f ca="1">DM76-SUM($S75:DM75)</f>
        <v>294</v>
      </c>
      <c r="DN77" s="10">
        <f ca="1">DN76-SUM($S75:DN75)</f>
        <v>283</v>
      </c>
      <c r="DO77" s="10">
        <f ca="1">DO76-SUM($S75:DO75)</f>
        <v>271</v>
      </c>
      <c r="DP77" s="10">
        <f ca="1">DP76-SUM($S75:DP75)</f>
        <v>258</v>
      </c>
      <c r="DQ77" s="10">
        <f ca="1">DQ76-SUM($S75:DQ75)</f>
        <v>247</v>
      </c>
      <c r="DR77" s="10">
        <f ca="1">DR76-SUM($S75:DR75)</f>
        <v>238</v>
      </c>
      <c r="DS77" s="10">
        <f ca="1">DS76-SUM($S75:DS75)</f>
        <v>230</v>
      </c>
      <c r="DT77" s="10">
        <f ca="1">DT76-SUM($S75:DT75)</f>
        <v>222</v>
      </c>
      <c r="DU77" s="10">
        <f ca="1">DU76-SUM($S75:DU75)</f>
        <v>209</v>
      </c>
      <c r="DV77" s="10">
        <f ca="1">DV76-SUM($S75:DV75)</f>
        <v>196</v>
      </c>
      <c r="DW77" s="10">
        <f ca="1">DW76-SUM($S75:DW75)</f>
        <v>183</v>
      </c>
      <c r="DX77" s="10">
        <f ca="1">DX76-SUM($S75:DX75)</f>
        <v>161</v>
      </c>
      <c r="DY77" s="10">
        <f ca="1">DY76-SUM($S75:DY75)</f>
        <v>148</v>
      </c>
      <c r="DZ77" s="10">
        <f ca="1">DZ76-SUM($S75:DZ75)</f>
        <v>135</v>
      </c>
      <c r="EA77" s="10">
        <f ca="1">EA76-SUM($S75:EA75)</f>
        <v>113</v>
      </c>
      <c r="EB77" s="10">
        <f ca="1">EB76-SUM($S75:EB75)</f>
        <v>100</v>
      </c>
      <c r="EC77" s="10">
        <f ca="1">EC76-SUM($S75:EC75)</f>
        <v>87</v>
      </c>
      <c r="ED77" s="10">
        <f ca="1">ED76-SUM($S75:ED75)</f>
        <v>65</v>
      </c>
      <c r="EE77" s="10">
        <f ca="1">EE76-SUM($S75:EE75)</f>
        <v>52</v>
      </c>
      <c r="EF77" s="10">
        <f ca="1">EF76-SUM($S75:EF75)</f>
        <v>39</v>
      </c>
      <c r="EG77" s="10">
        <f ca="1">EG76-SUM($S75:EG75)</f>
        <v>26</v>
      </c>
      <c r="EH77" s="10">
        <f ca="1">EH76-SUM($S75:EH75)</f>
        <v>22</v>
      </c>
      <c r="EI77" s="10">
        <f ca="1">EI76-SUM($S75:EI75)</f>
        <v>18</v>
      </c>
      <c r="EJ77" s="10">
        <f ca="1">EJ76-SUM($S75:EJ75)</f>
        <v>15</v>
      </c>
      <c r="EK77" s="10">
        <f ca="1">EK76-SUM($S75:EK75)</f>
        <v>12</v>
      </c>
      <c r="EL77" s="10">
        <f ca="1">EL76-SUM($S75:EL75)</f>
        <v>9</v>
      </c>
      <c r="EM77" s="10">
        <f ca="1">EM76-SUM($S75:EM75)</f>
        <v>7</v>
      </c>
      <c r="EN77" s="10">
        <f ca="1">EN76-SUM($S75:EN75)</f>
        <v>5</v>
      </c>
      <c r="EO77" s="10">
        <f ca="1">EO76-SUM($S75:EO75)</f>
        <v>3</v>
      </c>
      <c r="EP77" s="10">
        <f ca="1">EP76-SUM($S75:EP75)</f>
        <v>2</v>
      </c>
      <c r="EQ77" s="10">
        <f ca="1">EQ76-SUM($S75:EQ75)</f>
        <v>1</v>
      </c>
      <c r="ER77" s="10">
        <f ca="1">ER76-SUM($S75:ER75)</f>
        <v>0</v>
      </c>
      <c r="ES77" s="10">
        <f ca="1">ES76-SUM($S75:ES75)</f>
        <v>0</v>
      </c>
      <c r="ET77" s="10">
        <f ca="1">ET76-SUM($S75:ET75)</f>
        <v>0</v>
      </c>
      <c r="EU77" s="10">
        <f ca="1">EU76-SUM($S75:EU75)</f>
        <v>0</v>
      </c>
      <c r="EV77" s="10">
        <f ca="1">EV76-SUM($S75:EV75)</f>
        <v>0</v>
      </c>
      <c r="EW77" s="10">
        <f ca="1">EW76-SUM($S75:EW75)</f>
        <v>0</v>
      </c>
      <c r="EX77" s="10">
        <f ca="1">EX76-SUM($S75:EX75)</f>
        <v>0</v>
      </c>
      <c r="EY77" s="10">
        <f ca="1">EY76-SUM($S75:EY75)</f>
        <v>0</v>
      </c>
      <c r="EZ77" s="10">
        <f ca="1">EZ76-SUM($S75:EZ75)</f>
        <v>0</v>
      </c>
      <c r="FA77" s="10">
        <f ca="1">FA76-SUM($S75:FA75)</f>
        <v>0</v>
      </c>
      <c r="FB77" s="10">
        <f ca="1">FB76-SUM($S75:FB75)</f>
        <v>0</v>
      </c>
      <c r="FC77" s="10">
        <f ca="1">FC76-SUM($S75:FC75)</f>
        <v>0</v>
      </c>
      <c r="FD77" s="10">
        <f ca="1">FD76-SUM($S75:FD75)</f>
        <v>0</v>
      </c>
      <c r="FE77" s="10">
        <f ca="1">FE76-SUM($S75:FE75)</f>
        <v>0</v>
      </c>
      <c r="FF77" s="10">
        <f ca="1">FF76-SUM($S75:FF75)</f>
        <v>0</v>
      </c>
      <c r="FG77" s="10">
        <f ca="1">FG76-SUM($S75:FG75)</f>
        <v>0</v>
      </c>
      <c r="FH77" s="10">
        <f ca="1">FH76-SUM($S75:FH75)</f>
        <v>0</v>
      </c>
      <c r="FI77" s="10">
        <f ca="1">FI76-SUM($S75:FI75)</f>
        <v>0</v>
      </c>
      <c r="FJ77" s="10">
        <f ca="1">FJ76-SUM($S75:FJ75)</f>
        <v>0</v>
      </c>
      <c r="FK77" s="10">
        <f ca="1">FK76-SUM($S75:FK75)</f>
        <v>0</v>
      </c>
      <c r="FL77" s="10">
        <f ca="1">FL76-SUM($S75:FL75)</f>
        <v>0</v>
      </c>
      <c r="FM77" s="10">
        <f ca="1">FM76-SUM($S75:FM75)</f>
        <v>0</v>
      </c>
      <c r="FN77" s="10">
        <f ca="1">FN76-SUM($S75:FN75)</f>
        <v>0</v>
      </c>
      <c r="FO77" s="10">
        <f ca="1">FO76-SUM($S75:FO75)</f>
        <v>0</v>
      </c>
      <c r="FP77" s="10">
        <f ca="1">FP76-SUM($S75:FP75)</f>
        <v>0</v>
      </c>
      <c r="FQ77" s="10">
        <f ca="1">FQ76-SUM($S75:FQ75)</f>
        <v>0</v>
      </c>
      <c r="FR77" s="10">
        <f ca="1">FR76-SUM($S75:FR75)</f>
        <v>0</v>
      </c>
      <c r="FS77" s="10">
        <f ca="1">FS76-SUM($S75:FS75)</f>
        <v>0</v>
      </c>
      <c r="FT77" s="10">
        <f ca="1">FT76-SUM($S75:FT75)</f>
        <v>0</v>
      </c>
      <c r="FU77" s="10">
        <f ca="1">FU76-SUM($S75:FU75)</f>
        <v>0</v>
      </c>
      <c r="FV77" s="10">
        <f ca="1">FV76-SUM($S75:FV75)</f>
        <v>0</v>
      </c>
      <c r="FW77" s="10">
        <f ca="1">FW76-SUM($S75:FW75)</f>
        <v>0</v>
      </c>
      <c r="FX77" s="10">
        <f ca="1">FX76-SUM($S75:FX75)</f>
        <v>0</v>
      </c>
      <c r="FY77" s="10">
        <f ca="1">FY76-SUM($S75:FY75)</f>
        <v>0</v>
      </c>
      <c r="FZ77" s="10">
        <f ca="1">FZ76-SUM($S75:FZ75)</f>
        <v>0</v>
      </c>
      <c r="GA77" s="10">
        <f ca="1">GA76-SUM($S75:GA75)</f>
        <v>0</v>
      </c>
      <c r="GB77" s="10">
        <f ca="1">GB76-SUM($S75:GB75)</f>
        <v>0</v>
      </c>
      <c r="GC77" s="10">
        <f ca="1">GC76-SUM($S75:GC75)</f>
        <v>0</v>
      </c>
      <c r="GD77" s="10">
        <f ca="1">GD76-SUM($S75:GD75)</f>
        <v>0</v>
      </c>
      <c r="GE77" s="10">
        <f ca="1">GE76-SUM($S75:GE75)</f>
        <v>0</v>
      </c>
      <c r="GF77" s="10">
        <f ca="1">GF76-SUM($S75:GF75)</f>
        <v>0</v>
      </c>
      <c r="GG77" s="10">
        <f ca="1">GG76-SUM($S75:GG75)</f>
        <v>0</v>
      </c>
      <c r="GH77" s="10">
        <f ca="1">GH76-SUM($S75:GH75)</f>
        <v>0</v>
      </c>
      <c r="GI77" s="10">
        <f ca="1">GI76-SUM($S75:GI75)</f>
        <v>0</v>
      </c>
      <c r="GJ77" s="10">
        <f ca="1">GJ76-SUM($S75:GJ75)</f>
        <v>0</v>
      </c>
      <c r="GK77" s="10">
        <f ca="1">GK76-SUM($S75:GK75)</f>
        <v>0</v>
      </c>
      <c r="GL77" s="10">
        <f ca="1">GL76-SUM($S75:GL75)</f>
        <v>0</v>
      </c>
      <c r="GM77" s="10">
        <f ca="1">GM76-SUM($S75:GM75)</f>
        <v>0</v>
      </c>
      <c r="GN77" s="10">
        <f ca="1">GN76-SUM($S75:GN75)</f>
        <v>0</v>
      </c>
      <c r="GO77" s="10">
        <f ca="1">GO76-SUM($S75:GO75)</f>
        <v>0</v>
      </c>
      <c r="GP77" s="10">
        <f ca="1">GP76-SUM($S75:GP75)</f>
        <v>0</v>
      </c>
      <c r="GQ77" s="10">
        <f ca="1">GQ76-SUM($S75:GQ75)</f>
        <v>0</v>
      </c>
      <c r="GR77" s="10">
        <f ca="1">GR76-SUM($S75:GR75)</f>
        <v>0</v>
      </c>
      <c r="GS77" s="10">
        <f ca="1">GS76-SUM($S75:GS75)</f>
        <v>0</v>
      </c>
      <c r="GT77" s="10">
        <f ca="1">GT76-SUM($S75:GT75)</f>
        <v>0</v>
      </c>
      <c r="GU77" s="10">
        <f ca="1">GU76-SUM($S75:GU75)</f>
        <v>0</v>
      </c>
      <c r="GV77" s="10">
        <f ca="1">GV76-SUM($S75:GV75)</f>
        <v>0</v>
      </c>
      <c r="GW77" s="10">
        <f ca="1">GW76-SUM($S75:GW75)</f>
        <v>0</v>
      </c>
      <c r="GX77" s="10">
        <f ca="1">GX76-SUM($S75:GX75)</f>
        <v>0</v>
      </c>
      <c r="GY77" s="10">
        <f ca="1">GY76-SUM($S75:GY75)</f>
        <v>0</v>
      </c>
      <c r="GZ77" s="10">
        <f ca="1">GZ76-SUM($S75:GZ75)</f>
        <v>0</v>
      </c>
    </row>
    <row r="78" spans="1:208" x14ac:dyDescent="0.2">
      <c r="A78" s="5" t="s">
        <v>201</v>
      </c>
      <c r="C78" s="10">
        <f t="array" aca="1" ref="C78" ca="1">SUM(IF($S$1:$GZ$1=C$1,$S78:$GZ78,0))</f>
        <v>0</v>
      </c>
      <c r="D78" s="10">
        <f t="array" aca="1" ref="D78" ca="1">SUM(IF($S$1:$GZ$1=D$1,$S78:$GZ78,0))</f>
        <v>0</v>
      </c>
      <c r="E78" s="10">
        <f t="array" aca="1" ref="E78" ca="1">SUM(IF($S$1:$GZ$1=E$1,$S78:$GZ78,0))</f>
        <v>0</v>
      </c>
      <c r="F78" s="10">
        <f t="array" aca="1" ref="F78" ca="1">SUM(IF($S$1:$GZ$1=F$1,$S78:$GZ78,0))</f>
        <v>0</v>
      </c>
      <c r="G78" s="10">
        <f t="array" aca="1" ref="G78" ca="1">SUM(IF($S$1:$GZ$1=G$1,$S78:$GZ78,0))</f>
        <v>0</v>
      </c>
      <c r="H78" s="10">
        <f t="array" aca="1" ref="H78" ca="1">SUM(IF($S$1:$GZ$1=H$1,$S78:$GZ78,0))</f>
        <v>3</v>
      </c>
      <c r="I78" s="10">
        <f t="array" aca="1" ref="I78" ca="1">SUM(IF($S$1:$GZ$1=I$1,$S78:$GZ78,0))</f>
        <v>11</v>
      </c>
      <c r="J78" s="10">
        <f t="array" aca="1" ref="J78" ca="1">SUM(IF($S$1:$GZ$1=J$1,$S78:$GZ78,0))</f>
        <v>62</v>
      </c>
      <c r="K78" s="10">
        <f t="array" aca="1" ref="K78" ca="1">SUM(IF($S$1:$GZ$1=K$1,$S78:$GZ78,0))</f>
        <v>141</v>
      </c>
      <c r="L78" s="10">
        <f t="array" aca="1" ref="L78" ca="1">SUM(IF($S$1:$GZ$1=L$1,$S78:$GZ78,0))</f>
        <v>183</v>
      </c>
      <c r="M78" s="10">
        <f t="array" aca="1" ref="M78" ca="1">SUM(IF($S$1:$GZ$1=M$1,$S78:$GZ78,0))</f>
        <v>39</v>
      </c>
      <c r="N78" s="10">
        <f t="array" aca="1" ref="N78" ca="1">SUM(IF($S$1:$GZ$1=N$1,$S78:$GZ78,0))</f>
        <v>0</v>
      </c>
      <c r="O78" s="10">
        <f t="array" aca="1" ref="O78" ca="1">SUM(IF($S$1:$GZ$1=O$1,$S78:$GZ78,0))</f>
        <v>0</v>
      </c>
      <c r="P78" s="10">
        <f t="array" aca="1" ref="P78" ca="1">SUM(IF($S$1:$GZ$1=P$1,$S78:$GZ78,0))</f>
        <v>0</v>
      </c>
      <c r="Q78" s="10">
        <f t="array" aca="1" ref="Q78" ca="1">SUM(IF($S$1:$GZ$1=Q$1,$S78:$GZ78,0))</f>
        <v>0</v>
      </c>
      <c r="R78" s="10">
        <f t="array" aca="1" ref="R78" ca="1">SUM(IF($S$1:$GZ$1=R$1,$S78:$GZ78,0))</f>
        <v>0</v>
      </c>
      <c r="S78" s="10">
        <f t="shared" ref="S78:AX78" ca="1" si="1574">IF(S$2&gt;=ROUNDUP($B72,0),OFFSET(S74,0,-ROUNDUP($B72,0)+1),0)</f>
        <v>0</v>
      </c>
      <c r="T78" s="10">
        <f t="shared" ca="1" si="1574"/>
        <v>0</v>
      </c>
      <c r="U78" s="10">
        <f t="shared" ca="1" si="1574"/>
        <v>0</v>
      </c>
      <c r="V78" s="10">
        <f t="shared" ca="1" si="1574"/>
        <v>0</v>
      </c>
      <c r="W78" s="10">
        <f t="shared" ca="1" si="1574"/>
        <v>0</v>
      </c>
      <c r="X78" s="10">
        <f t="shared" ca="1" si="1574"/>
        <v>0</v>
      </c>
      <c r="Y78" s="10">
        <f t="shared" ca="1" si="1574"/>
        <v>0</v>
      </c>
      <c r="Z78" s="10">
        <f t="shared" ca="1" si="1574"/>
        <v>0</v>
      </c>
      <c r="AA78" s="10">
        <f t="shared" ca="1" si="1574"/>
        <v>0</v>
      </c>
      <c r="AB78" s="10">
        <f t="shared" ca="1" si="1574"/>
        <v>0</v>
      </c>
      <c r="AC78" s="10">
        <f t="shared" ca="1" si="1574"/>
        <v>0</v>
      </c>
      <c r="AD78" s="10">
        <f t="shared" ca="1" si="1574"/>
        <v>0</v>
      </c>
      <c r="AE78" s="10">
        <f t="shared" ca="1" si="1574"/>
        <v>0</v>
      </c>
      <c r="AF78" s="10">
        <f t="shared" ca="1" si="1574"/>
        <v>0</v>
      </c>
      <c r="AG78" s="10">
        <f t="shared" ca="1" si="1574"/>
        <v>0</v>
      </c>
      <c r="AH78" s="10">
        <f t="shared" ca="1" si="1574"/>
        <v>0</v>
      </c>
      <c r="AI78" s="10">
        <f t="shared" ca="1" si="1574"/>
        <v>0</v>
      </c>
      <c r="AJ78" s="10">
        <f t="shared" ca="1" si="1574"/>
        <v>0</v>
      </c>
      <c r="AK78" s="10">
        <f t="shared" ca="1" si="1574"/>
        <v>0</v>
      </c>
      <c r="AL78" s="10">
        <f t="shared" ca="1" si="1574"/>
        <v>0</v>
      </c>
      <c r="AM78" s="10">
        <f t="shared" ca="1" si="1574"/>
        <v>0</v>
      </c>
      <c r="AN78" s="10">
        <f t="shared" ca="1" si="1574"/>
        <v>0</v>
      </c>
      <c r="AO78" s="10">
        <f t="shared" ca="1" si="1574"/>
        <v>0</v>
      </c>
      <c r="AP78" s="10">
        <f t="shared" ca="1" si="1574"/>
        <v>0</v>
      </c>
      <c r="AQ78" s="10">
        <f t="shared" ca="1" si="1574"/>
        <v>0</v>
      </c>
      <c r="AR78" s="10">
        <f t="shared" ca="1" si="1574"/>
        <v>0</v>
      </c>
      <c r="AS78" s="10">
        <f t="shared" ca="1" si="1574"/>
        <v>0</v>
      </c>
      <c r="AT78" s="10">
        <f t="shared" ca="1" si="1574"/>
        <v>0</v>
      </c>
      <c r="AU78" s="10">
        <f t="shared" ca="1" si="1574"/>
        <v>0</v>
      </c>
      <c r="AV78" s="10">
        <f t="shared" ca="1" si="1574"/>
        <v>0</v>
      </c>
      <c r="AW78" s="10">
        <f t="shared" ca="1" si="1574"/>
        <v>0</v>
      </c>
      <c r="AX78" s="10">
        <f t="shared" ca="1" si="1574"/>
        <v>0</v>
      </c>
      <c r="AY78" s="10">
        <f t="shared" ref="AY78:BZ78" ca="1" si="1575">IF(AY$2&gt;=ROUNDUP($B72,0),OFFSET(AY74,0,-ROUNDUP($B72,0)+1),0)</f>
        <v>0</v>
      </c>
      <c r="AZ78" s="10">
        <f t="shared" ca="1" si="1575"/>
        <v>0</v>
      </c>
      <c r="BA78" s="10">
        <f t="shared" ca="1" si="1575"/>
        <v>0</v>
      </c>
      <c r="BB78" s="10">
        <f t="shared" ca="1" si="1575"/>
        <v>0</v>
      </c>
      <c r="BC78" s="10">
        <f t="shared" ca="1" si="1575"/>
        <v>0</v>
      </c>
      <c r="BD78" s="10">
        <f t="shared" ca="1" si="1575"/>
        <v>0</v>
      </c>
      <c r="BE78" s="10">
        <f t="shared" ca="1" si="1575"/>
        <v>0</v>
      </c>
      <c r="BF78" s="10">
        <f t="shared" ca="1" si="1575"/>
        <v>0</v>
      </c>
      <c r="BG78" s="10">
        <f t="shared" ca="1" si="1575"/>
        <v>0</v>
      </c>
      <c r="BH78" s="10">
        <f t="shared" ca="1" si="1575"/>
        <v>0</v>
      </c>
      <c r="BI78" s="10">
        <f t="shared" ca="1" si="1575"/>
        <v>0</v>
      </c>
      <c r="BJ78" s="10">
        <f t="shared" ca="1" si="1575"/>
        <v>0</v>
      </c>
      <c r="BK78" s="10">
        <f t="shared" ca="1" si="1575"/>
        <v>0</v>
      </c>
      <c r="BL78" s="10">
        <f t="shared" ca="1" si="1575"/>
        <v>0</v>
      </c>
      <c r="BM78" s="10">
        <f t="shared" ca="1" si="1575"/>
        <v>0</v>
      </c>
      <c r="BN78" s="10">
        <f t="shared" ca="1" si="1575"/>
        <v>0</v>
      </c>
      <c r="BO78" s="10">
        <f t="shared" ca="1" si="1575"/>
        <v>0</v>
      </c>
      <c r="BP78" s="10">
        <f t="shared" ca="1" si="1575"/>
        <v>0</v>
      </c>
      <c r="BQ78" s="10">
        <f t="shared" ca="1" si="1575"/>
        <v>0</v>
      </c>
      <c r="BR78" s="10">
        <f t="shared" ca="1" si="1575"/>
        <v>0</v>
      </c>
      <c r="BS78" s="10">
        <f t="shared" ca="1" si="1575"/>
        <v>0</v>
      </c>
      <c r="BT78" s="10">
        <f t="shared" ca="1" si="1575"/>
        <v>0</v>
      </c>
      <c r="BU78" s="10">
        <f t="shared" ca="1" si="1575"/>
        <v>0</v>
      </c>
      <c r="BV78" s="10">
        <f t="shared" ca="1" si="1575"/>
        <v>0</v>
      </c>
      <c r="BW78" s="10">
        <f t="shared" ca="1" si="1575"/>
        <v>0</v>
      </c>
      <c r="BX78" s="10">
        <f t="shared" ca="1" si="1575"/>
        <v>0</v>
      </c>
      <c r="BY78" s="10">
        <f t="shared" ca="1" si="1575"/>
        <v>0</v>
      </c>
      <c r="BZ78" s="10">
        <f t="shared" ca="1" si="1575"/>
        <v>0</v>
      </c>
      <c r="CA78" s="10">
        <f t="shared" ref="CA78:CI78" ca="1" si="1576">IF(CA$2&gt;=ROUNDUP($B72,0),OFFSET(CA74,0,-ROUNDUP($B72,0)+1),0)</f>
        <v>0</v>
      </c>
      <c r="CB78" s="10">
        <f t="shared" ca="1" si="1576"/>
        <v>0</v>
      </c>
      <c r="CC78" s="10">
        <f t="shared" ca="1" si="1576"/>
        <v>0</v>
      </c>
      <c r="CD78" s="10">
        <f t="shared" ca="1" si="1576"/>
        <v>0</v>
      </c>
      <c r="CE78" s="10">
        <f t="shared" ca="1" si="1576"/>
        <v>0</v>
      </c>
      <c r="CF78" s="10">
        <f t="shared" ca="1" si="1576"/>
        <v>3</v>
      </c>
      <c r="CG78" s="10">
        <f t="shared" ca="1" si="1576"/>
        <v>0</v>
      </c>
      <c r="CH78" s="10">
        <f t="shared" ca="1" si="1576"/>
        <v>0</v>
      </c>
      <c r="CI78" s="10">
        <f t="shared" ca="1" si="1576"/>
        <v>0</v>
      </c>
      <c r="CJ78" s="10">
        <f t="shared" ref="CJ78:EO78" ca="1" si="1577">IF(CJ$2&gt;=ROUNDUP($B72,0),OFFSET(CJ74,0,-ROUNDUP($B72,0)+1),0)</f>
        <v>0</v>
      </c>
      <c r="CK78" s="10">
        <f t="shared" ca="1" si="1577"/>
        <v>0</v>
      </c>
      <c r="CL78" s="10">
        <f t="shared" ca="1" si="1577"/>
        <v>0</v>
      </c>
      <c r="CM78" s="10">
        <f t="shared" ca="1" si="1577"/>
        <v>1</v>
      </c>
      <c r="CN78" s="10">
        <f t="shared" ca="1" si="1577"/>
        <v>0</v>
      </c>
      <c r="CO78" s="10">
        <f t="shared" ca="1" si="1577"/>
        <v>0</v>
      </c>
      <c r="CP78" s="10">
        <f t="shared" ca="1" si="1577"/>
        <v>1</v>
      </c>
      <c r="CQ78" s="10">
        <f t="shared" ca="1" si="1577"/>
        <v>0</v>
      </c>
      <c r="CR78" s="10">
        <f t="shared" ca="1" si="1577"/>
        <v>0</v>
      </c>
      <c r="CS78" s="10">
        <f t="shared" ca="1" si="1577"/>
        <v>2</v>
      </c>
      <c r="CT78" s="10">
        <f t="shared" ca="1" si="1577"/>
        <v>0</v>
      </c>
      <c r="CU78" s="10">
        <f t="shared" ca="1" si="1577"/>
        <v>1</v>
      </c>
      <c r="CV78" s="10">
        <f t="shared" ca="1" si="1577"/>
        <v>3</v>
      </c>
      <c r="CW78" s="10">
        <f t="shared" ca="1" si="1577"/>
        <v>1</v>
      </c>
      <c r="CX78" s="10">
        <f t="shared" ca="1" si="1577"/>
        <v>2</v>
      </c>
      <c r="CY78" s="10">
        <f t="shared" ca="1" si="1577"/>
        <v>3</v>
      </c>
      <c r="CZ78" s="10">
        <f t="shared" ca="1" si="1577"/>
        <v>2</v>
      </c>
      <c r="DA78" s="10">
        <f t="shared" ca="1" si="1577"/>
        <v>3</v>
      </c>
      <c r="DB78" s="10">
        <f t="shared" ca="1" si="1577"/>
        <v>4</v>
      </c>
      <c r="DC78" s="10">
        <f t="shared" ca="1" si="1577"/>
        <v>3</v>
      </c>
      <c r="DD78" s="10">
        <f t="shared" ca="1" si="1577"/>
        <v>4</v>
      </c>
      <c r="DE78" s="10">
        <f t="shared" ca="1" si="1577"/>
        <v>4</v>
      </c>
      <c r="DF78" s="10">
        <f t="shared" ca="1" si="1577"/>
        <v>8</v>
      </c>
      <c r="DG78" s="10">
        <f t="shared" ca="1" si="1577"/>
        <v>4</v>
      </c>
      <c r="DH78" s="10">
        <f t="shared" ca="1" si="1577"/>
        <v>7</v>
      </c>
      <c r="DI78" s="10">
        <f t="shared" ca="1" si="1577"/>
        <v>13</v>
      </c>
      <c r="DJ78" s="10">
        <f t="shared" ca="1" si="1577"/>
        <v>7</v>
      </c>
      <c r="DK78" s="10">
        <f t="shared" ca="1" si="1577"/>
        <v>12</v>
      </c>
      <c r="DL78" s="10">
        <f t="shared" ca="1" si="1577"/>
        <v>17</v>
      </c>
      <c r="DM78" s="10">
        <f t="shared" ca="1" si="1577"/>
        <v>11</v>
      </c>
      <c r="DN78" s="10">
        <f t="shared" ca="1" si="1577"/>
        <v>12</v>
      </c>
      <c r="DO78" s="10">
        <f t="shared" ca="1" si="1577"/>
        <v>17</v>
      </c>
      <c r="DP78" s="10">
        <f t="shared" ca="1" si="1577"/>
        <v>11</v>
      </c>
      <c r="DQ78" s="10">
        <f t="shared" ca="1" si="1577"/>
        <v>12</v>
      </c>
      <c r="DR78" s="10">
        <f t="shared" ca="1" si="1577"/>
        <v>13</v>
      </c>
      <c r="DS78" s="10">
        <f t="shared" ca="1" si="1577"/>
        <v>11</v>
      </c>
      <c r="DT78" s="10">
        <f t="shared" ca="1" si="1577"/>
        <v>9</v>
      </c>
      <c r="DU78" s="10">
        <f t="shared" ca="1" si="1577"/>
        <v>8</v>
      </c>
      <c r="DV78" s="10">
        <f t="shared" ca="1" si="1577"/>
        <v>8</v>
      </c>
      <c r="DW78" s="10">
        <f t="shared" ca="1" si="1577"/>
        <v>13</v>
      </c>
      <c r="DX78" s="10">
        <f t="shared" ca="1" si="1577"/>
        <v>13</v>
      </c>
      <c r="DY78" s="10">
        <f t="shared" ca="1" si="1577"/>
        <v>13</v>
      </c>
      <c r="DZ78" s="10">
        <f t="shared" ca="1" si="1577"/>
        <v>22</v>
      </c>
      <c r="EA78" s="10">
        <f t="shared" ca="1" si="1577"/>
        <v>13</v>
      </c>
      <c r="EB78" s="10">
        <f t="shared" ca="1" si="1577"/>
        <v>13</v>
      </c>
      <c r="EC78" s="10">
        <f t="shared" ca="1" si="1577"/>
        <v>22</v>
      </c>
      <c r="ED78" s="10">
        <f t="shared" ca="1" si="1577"/>
        <v>13</v>
      </c>
      <c r="EE78" s="10">
        <f t="shared" ca="1" si="1577"/>
        <v>13</v>
      </c>
      <c r="EF78" s="10">
        <f t="shared" ca="1" si="1577"/>
        <v>22</v>
      </c>
      <c r="EG78" s="10">
        <f t="shared" ca="1" si="1577"/>
        <v>13</v>
      </c>
      <c r="EH78" s="10">
        <f t="shared" ca="1" si="1577"/>
        <v>13</v>
      </c>
      <c r="EI78" s="10">
        <f t="shared" ca="1" si="1577"/>
        <v>13</v>
      </c>
      <c r="EJ78" s="10">
        <f t="shared" ca="1" si="1577"/>
        <v>4</v>
      </c>
      <c r="EK78" s="10">
        <f t="shared" ca="1" si="1577"/>
        <v>4</v>
      </c>
      <c r="EL78" s="10">
        <f t="shared" ca="1" si="1577"/>
        <v>3</v>
      </c>
      <c r="EM78" s="10">
        <f t="shared" ca="1" si="1577"/>
        <v>3</v>
      </c>
      <c r="EN78" s="10">
        <f t="shared" ca="1" si="1577"/>
        <v>3</v>
      </c>
      <c r="EO78" s="10">
        <f t="shared" ca="1" si="1577"/>
        <v>2</v>
      </c>
      <c r="EP78" s="10">
        <f t="shared" ref="EP78:GP78" ca="1" si="1578">IF(EP$2&gt;=ROUNDUP($B72,0),OFFSET(EP74,0,-ROUNDUP($B72,0)+1),0)</f>
        <v>2</v>
      </c>
      <c r="EQ78" s="10">
        <f t="shared" ca="1" si="1578"/>
        <v>2</v>
      </c>
      <c r="ER78" s="10">
        <f t="shared" ca="1" si="1578"/>
        <v>1</v>
      </c>
      <c r="ES78" s="10">
        <f t="shared" ca="1" si="1578"/>
        <v>1</v>
      </c>
      <c r="ET78" s="10">
        <f t="shared" ca="1" si="1578"/>
        <v>1</v>
      </c>
      <c r="EU78" s="10">
        <f t="shared" ca="1" si="1578"/>
        <v>0</v>
      </c>
      <c r="EV78" s="10">
        <f t="shared" ca="1" si="1578"/>
        <v>0</v>
      </c>
      <c r="EW78" s="10">
        <f t="shared" ca="1" si="1578"/>
        <v>0</v>
      </c>
      <c r="EX78" s="10">
        <f t="shared" ca="1" si="1578"/>
        <v>0</v>
      </c>
      <c r="EY78" s="10">
        <f t="shared" ca="1" si="1578"/>
        <v>0</v>
      </c>
      <c r="EZ78" s="10">
        <f t="shared" ca="1" si="1578"/>
        <v>0</v>
      </c>
      <c r="FA78" s="10">
        <f t="shared" ca="1" si="1578"/>
        <v>0</v>
      </c>
      <c r="FB78" s="10">
        <f t="shared" ca="1" si="1578"/>
        <v>0</v>
      </c>
      <c r="FC78" s="10">
        <f t="shared" ca="1" si="1578"/>
        <v>0</v>
      </c>
      <c r="FD78" s="10">
        <f t="shared" ca="1" si="1578"/>
        <v>0</v>
      </c>
      <c r="FE78" s="10">
        <f t="shared" ca="1" si="1578"/>
        <v>0</v>
      </c>
      <c r="FF78" s="10">
        <f t="shared" ca="1" si="1578"/>
        <v>0</v>
      </c>
      <c r="FG78" s="10">
        <f t="shared" ca="1" si="1578"/>
        <v>0</v>
      </c>
      <c r="FH78" s="10">
        <f t="shared" ca="1" si="1578"/>
        <v>0</v>
      </c>
      <c r="FI78" s="10">
        <f t="shared" ca="1" si="1578"/>
        <v>0</v>
      </c>
      <c r="FJ78" s="10">
        <f t="shared" ca="1" si="1578"/>
        <v>0</v>
      </c>
      <c r="FK78" s="10">
        <f t="shared" ca="1" si="1578"/>
        <v>0</v>
      </c>
      <c r="FL78" s="10">
        <f t="shared" ca="1" si="1578"/>
        <v>0</v>
      </c>
      <c r="FM78" s="10">
        <f t="shared" ca="1" si="1578"/>
        <v>0</v>
      </c>
      <c r="FN78" s="10">
        <f t="shared" ca="1" si="1578"/>
        <v>0</v>
      </c>
      <c r="FO78" s="10">
        <f t="shared" ca="1" si="1578"/>
        <v>0</v>
      </c>
      <c r="FP78" s="10">
        <f t="shared" ca="1" si="1578"/>
        <v>0</v>
      </c>
      <c r="FQ78" s="10">
        <f t="shared" ca="1" si="1578"/>
        <v>0</v>
      </c>
      <c r="FR78" s="10">
        <f t="shared" ca="1" si="1578"/>
        <v>0</v>
      </c>
      <c r="FS78" s="10">
        <f t="shared" ca="1" si="1578"/>
        <v>0</v>
      </c>
      <c r="FT78" s="10">
        <f t="shared" ca="1" si="1578"/>
        <v>0</v>
      </c>
      <c r="FU78" s="10">
        <f t="shared" ca="1" si="1578"/>
        <v>0</v>
      </c>
      <c r="FV78" s="10">
        <f t="shared" ca="1" si="1578"/>
        <v>0</v>
      </c>
      <c r="FW78" s="10">
        <f t="shared" ca="1" si="1578"/>
        <v>0</v>
      </c>
      <c r="FX78" s="10">
        <f t="shared" ca="1" si="1578"/>
        <v>0</v>
      </c>
      <c r="FY78" s="10">
        <f t="shared" ca="1" si="1578"/>
        <v>0</v>
      </c>
      <c r="FZ78" s="10">
        <f t="shared" ca="1" si="1578"/>
        <v>0</v>
      </c>
      <c r="GA78" s="10">
        <f t="shared" ca="1" si="1578"/>
        <v>0</v>
      </c>
      <c r="GB78" s="10">
        <f t="shared" ca="1" si="1578"/>
        <v>0</v>
      </c>
      <c r="GC78" s="10">
        <f t="shared" ca="1" si="1578"/>
        <v>0</v>
      </c>
      <c r="GD78" s="10">
        <f t="shared" ca="1" si="1578"/>
        <v>0</v>
      </c>
      <c r="GE78" s="10">
        <f t="shared" ca="1" si="1578"/>
        <v>0</v>
      </c>
      <c r="GF78" s="10">
        <f t="shared" ca="1" si="1578"/>
        <v>0</v>
      </c>
      <c r="GG78" s="10">
        <f t="shared" ca="1" si="1578"/>
        <v>0</v>
      </c>
      <c r="GH78" s="10">
        <f t="shared" ca="1" si="1578"/>
        <v>0</v>
      </c>
      <c r="GI78" s="10">
        <f t="shared" ca="1" si="1578"/>
        <v>0</v>
      </c>
      <c r="GJ78" s="10">
        <f t="shared" ca="1" si="1578"/>
        <v>0</v>
      </c>
      <c r="GK78" s="10">
        <f t="shared" ca="1" si="1578"/>
        <v>0</v>
      </c>
      <c r="GL78" s="10">
        <f t="shared" ca="1" si="1578"/>
        <v>0</v>
      </c>
      <c r="GM78" s="10">
        <f t="shared" ca="1" si="1578"/>
        <v>0</v>
      </c>
      <c r="GN78" s="10">
        <f t="shared" ca="1" si="1578"/>
        <v>0</v>
      </c>
      <c r="GO78" s="10">
        <f t="shared" ca="1" si="1578"/>
        <v>0</v>
      </c>
      <c r="GP78" s="10">
        <f t="shared" ca="1" si="1578"/>
        <v>0</v>
      </c>
      <c r="GQ78" s="10">
        <f t="shared" ref="GQ78:GZ78" ca="1" si="1579">IF(GQ$2&gt;=ROUNDUP($B72,0),OFFSET(GQ74,0,-ROUNDUP($B72,0)+1),0)</f>
        <v>0</v>
      </c>
      <c r="GR78" s="10">
        <f t="shared" ca="1" si="1579"/>
        <v>0</v>
      </c>
      <c r="GS78" s="10">
        <f t="shared" ca="1" si="1579"/>
        <v>0</v>
      </c>
      <c r="GT78" s="10">
        <f t="shared" ca="1" si="1579"/>
        <v>0</v>
      </c>
      <c r="GU78" s="10">
        <f t="shared" ca="1" si="1579"/>
        <v>0</v>
      </c>
      <c r="GV78" s="10">
        <f t="shared" ca="1" si="1579"/>
        <v>0</v>
      </c>
      <c r="GW78" s="10">
        <f t="shared" ca="1" si="1579"/>
        <v>0</v>
      </c>
      <c r="GX78" s="10">
        <f t="shared" ca="1" si="1579"/>
        <v>0</v>
      </c>
      <c r="GY78" s="10">
        <f t="shared" ca="1" si="1579"/>
        <v>0</v>
      </c>
      <c r="GZ78" s="10">
        <f t="shared" ca="1" si="1579"/>
        <v>0</v>
      </c>
    </row>
    <row r="79" spans="1:208" x14ac:dyDescent="0.2">
      <c r="A79" s="5" t="s">
        <v>205</v>
      </c>
      <c r="C79" s="10">
        <f ca="1">SUM($C75:C75)-SUM($C78:C78)</f>
        <v>0</v>
      </c>
      <c r="D79" s="10">
        <f ca="1">SUM($C75:D75)-SUM($C78:D78)</f>
        <v>0</v>
      </c>
      <c r="E79" s="10">
        <f ca="1">SUM($C75:E75)-SUM($C78:E78)</f>
        <v>0</v>
      </c>
      <c r="F79" s="10">
        <f ca="1">SUM($C75:F75)-SUM($C78:F78)</f>
        <v>0</v>
      </c>
      <c r="G79" s="10">
        <f ca="1">SUM($C75:G75)-SUM($C78:G78)</f>
        <v>0</v>
      </c>
      <c r="H79" s="10">
        <f ca="1">SUM($C75:H75)-SUM($C78:H78)</f>
        <v>1</v>
      </c>
      <c r="I79" s="10">
        <f ca="1">SUM($C75:I75)-SUM($C78:I78)</f>
        <v>5</v>
      </c>
      <c r="J79" s="10">
        <f ca="1">SUM($C75:J75)-SUM($C78:J78)</f>
        <v>29</v>
      </c>
      <c r="K79" s="10">
        <f ca="1">SUM($C75:K75)-SUM($C78:K78)</f>
        <v>26</v>
      </c>
      <c r="L79" s="10">
        <f ca="1">SUM($C75:L75)-SUM($C78:L78)</f>
        <v>17</v>
      </c>
      <c r="M79" s="10">
        <f ca="1">SUM($C75:M75)-SUM($C78:M78)</f>
        <v>0</v>
      </c>
      <c r="N79" s="10">
        <f ca="1">SUM($C75:N75)-SUM($C78:N78)</f>
        <v>0</v>
      </c>
      <c r="O79" s="10">
        <f ca="1">SUM($C75:O75)-SUM($C78:O78)</f>
        <v>0</v>
      </c>
      <c r="P79" s="10">
        <f ca="1">SUM($C75:P75)-SUM($C78:P78)</f>
        <v>0</v>
      </c>
      <c r="Q79" s="10">
        <f ca="1">SUM($C75:Q75)-SUM($C78:Q78)</f>
        <v>0</v>
      </c>
      <c r="R79" s="10">
        <f ca="1">SUM($C75:R75)-SUM($C78:R78)</f>
        <v>0</v>
      </c>
      <c r="S79" s="10">
        <f ca="1">SUM($S75:S75)-SUM($S78:S78)</f>
        <v>0</v>
      </c>
      <c r="T79" s="10">
        <f ca="1">SUM($S75:T75)-SUM($S78:T78)</f>
        <v>0</v>
      </c>
      <c r="U79" s="10">
        <f ca="1">SUM($S75:U75)-SUM($S78:U78)</f>
        <v>0</v>
      </c>
      <c r="V79" s="10">
        <f ca="1">SUM($S75:V75)-SUM($S78:V78)</f>
        <v>0</v>
      </c>
      <c r="W79" s="10">
        <f ca="1">SUM($S75:W75)-SUM($S78:W78)</f>
        <v>0</v>
      </c>
      <c r="X79" s="10">
        <f ca="1">SUM($S75:X75)-SUM($S78:X78)</f>
        <v>0</v>
      </c>
      <c r="Y79" s="10">
        <f ca="1">SUM($S75:Y75)-SUM($S78:Y78)</f>
        <v>0</v>
      </c>
      <c r="Z79" s="10">
        <f ca="1">SUM($S75:Z75)-SUM($S78:Z78)</f>
        <v>0</v>
      </c>
      <c r="AA79" s="10">
        <f ca="1">SUM($S75:AA75)-SUM($S78:AA78)</f>
        <v>0</v>
      </c>
      <c r="AB79" s="10">
        <f ca="1">SUM($S75:AB75)-SUM($S78:AB78)</f>
        <v>0</v>
      </c>
      <c r="AC79" s="10">
        <f ca="1">SUM($S75:AC75)-SUM($S78:AC78)</f>
        <v>0</v>
      </c>
      <c r="AD79" s="10">
        <f ca="1">SUM($S75:AD75)-SUM($S78:AD78)</f>
        <v>0</v>
      </c>
      <c r="AE79" s="10">
        <f ca="1">SUM($S75:AE75)-SUM($S78:AE78)</f>
        <v>0</v>
      </c>
      <c r="AF79" s="10">
        <f ca="1">SUM($S75:AF75)-SUM($S78:AF78)</f>
        <v>0</v>
      </c>
      <c r="AG79" s="10">
        <f ca="1">SUM($S75:AG75)-SUM($S78:AG78)</f>
        <v>0</v>
      </c>
      <c r="AH79" s="10">
        <f ca="1">SUM($S75:AH75)-SUM($S78:AH78)</f>
        <v>0</v>
      </c>
      <c r="AI79" s="10">
        <f ca="1">SUM($S75:AI75)-SUM($S78:AI78)</f>
        <v>0</v>
      </c>
      <c r="AJ79" s="10">
        <f ca="1">SUM($S75:AJ75)-SUM($S78:AJ78)</f>
        <v>0</v>
      </c>
      <c r="AK79" s="10">
        <f ca="1">SUM($S75:AK75)-SUM($S78:AK78)</f>
        <v>0</v>
      </c>
      <c r="AL79" s="10">
        <f ca="1">SUM($S75:AL75)-SUM($S78:AL78)</f>
        <v>0</v>
      </c>
      <c r="AM79" s="10">
        <f ca="1">SUM($S75:AM75)-SUM($S78:AM78)</f>
        <v>0</v>
      </c>
      <c r="AN79" s="10">
        <f ca="1">SUM($S75:AN75)-SUM($S78:AN78)</f>
        <v>0</v>
      </c>
      <c r="AO79" s="10">
        <f ca="1">SUM($S75:AO75)-SUM($S78:AO78)</f>
        <v>0</v>
      </c>
      <c r="AP79" s="10">
        <f ca="1">SUM($S75:AP75)-SUM($S78:AP78)</f>
        <v>0</v>
      </c>
      <c r="AQ79" s="10">
        <f ca="1">SUM($S75:AQ75)-SUM($S78:AQ78)</f>
        <v>0</v>
      </c>
      <c r="AR79" s="10">
        <f ca="1">SUM($S75:AR75)-SUM($S78:AR78)</f>
        <v>0</v>
      </c>
      <c r="AS79" s="10">
        <f ca="1">SUM($S75:AS75)-SUM($S78:AS78)</f>
        <v>0</v>
      </c>
      <c r="AT79" s="10">
        <f ca="1">SUM($S75:AT75)-SUM($S78:AT78)</f>
        <v>0</v>
      </c>
      <c r="AU79" s="10">
        <f ca="1">SUM($S75:AU75)-SUM($S78:AU78)</f>
        <v>0</v>
      </c>
      <c r="AV79" s="10">
        <f ca="1">SUM($S75:AV75)-SUM($S78:AV78)</f>
        <v>0</v>
      </c>
      <c r="AW79" s="10">
        <f ca="1">SUM($S75:AW75)-SUM($S78:AW78)</f>
        <v>0</v>
      </c>
      <c r="AX79" s="10">
        <f ca="1">SUM($S75:AX75)-SUM($S78:AX78)</f>
        <v>0</v>
      </c>
      <c r="AY79" s="10">
        <f ca="1">SUM($S75:AY75)-SUM($S78:AY78)</f>
        <v>0</v>
      </c>
      <c r="AZ79" s="10">
        <f ca="1">SUM($S75:AZ75)-SUM($S78:AZ78)</f>
        <v>0</v>
      </c>
      <c r="BA79" s="10">
        <f ca="1">SUM($S75:BA75)-SUM($S78:BA78)</f>
        <v>0</v>
      </c>
      <c r="BB79" s="10">
        <f ca="1">SUM($S75:BB75)-SUM($S78:BB78)</f>
        <v>0</v>
      </c>
      <c r="BC79" s="10">
        <f ca="1">SUM($S75:BC75)-SUM($S78:BC78)</f>
        <v>0</v>
      </c>
      <c r="BD79" s="10">
        <f ca="1">SUM($S75:BD75)-SUM($S78:BD78)</f>
        <v>0</v>
      </c>
      <c r="BE79" s="10">
        <f ca="1">SUM($S75:BE75)-SUM($S78:BE78)</f>
        <v>0</v>
      </c>
      <c r="BF79" s="10">
        <f ca="1">SUM($S75:BF75)-SUM($S78:BF78)</f>
        <v>0</v>
      </c>
      <c r="BG79" s="10">
        <f ca="1">SUM($S75:BG75)-SUM($S78:BG78)</f>
        <v>0</v>
      </c>
      <c r="BH79" s="10">
        <f ca="1">SUM($S75:BH75)-SUM($S78:BH78)</f>
        <v>0</v>
      </c>
      <c r="BI79" s="10">
        <f ca="1">SUM($S75:BI75)-SUM($S78:BI78)</f>
        <v>0</v>
      </c>
      <c r="BJ79" s="10">
        <f ca="1">SUM($S75:BJ75)-SUM($S78:BJ78)</f>
        <v>0</v>
      </c>
      <c r="BK79" s="10">
        <f ca="1">SUM($S75:BK75)-SUM($S78:BK78)</f>
        <v>0</v>
      </c>
      <c r="BL79" s="10">
        <f ca="1">SUM($S75:BL75)-SUM($S78:BL78)</f>
        <v>0</v>
      </c>
      <c r="BM79" s="10">
        <f ca="1">SUM($S75:BM75)-SUM($S78:BM78)</f>
        <v>0</v>
      </c>
      <c r="BN79" s="10">
        <f ca="1">SUM($S75:BN75)-SUM($S78:BN78)</f>
        <v>0</v>
      </c>
      <c r="BO79" s="10">
        <f ca="1">SUM($S75:BO75)-SUM($S78:BO78)</f>
        <v>0</v>
      </c>
      <c r="BP79" s="10">
        <f ca="1">SUM($S75:BP75)-SUM($S78:BP78)</f>
        <v>0</v>
      </c>
      <c r="BQ79" s="10">
        <f ca="1">SUM($S75:BQ75)-SUM($S78:BQ78)</f>
        <v>0</v>
      </c>
      <c r="BR79" s="10">
        <f ca="1">SUM($S75:BR75)-SUM($S78:BR78)</f>
        <v>0</v>
      </c>
      <c r="BS79" s="10">
        <f ca="1">SUM($S75:BS75)-SUM($S78:BS78)</f>
        <v>0</v>
      </c>
      <c r="BT79" s="10">
        <f ca="1">SUM($S75:BT75)-SUM($S78:BT78)</f>
        <v>0</v>
      </c>
      <c r="BU79" s="10">
        <f ca="1">SUM($S75:BU75)-SUM($S78:BU78)</f>
        <v>0</v>
      </c>
      <c r="BV79" s="10">
        <f ca="1">SUM($S75:BV75)-SUM($S78:BV78)</f>
        <v>0</v>
      </c>
      <c r="BW79" s="10">
        <f ca="1">SUM($S75:BW75)-SUM($S78:BW78)</f>
        <v>0</v>
      </c>
      <c r="BX79" s="10">
        <f ca="1">SUM($S75:BX75)-SUM($S78:BX78)</f>
        <v>0</v>
      </c>
      <c r="BY79" s="10">
        <f ca="1">SUM($S75:BY75)-SUM($S78:BY78)</f>
        <v>0</v>
      </c>
      <c r="BZ79" s="10">
        <f ca="1">SUM($S75:BZ75)-SUM($S78:BZ78)</f>
        <v>0</v>
      </c>
      <c r="CA79" s="10">
        <f ca="1">SUM($S75:CA75)-SUM($S78:CA78)</f>
        <v>0</v>
      </c>
      <c r="CB79" s="10">
        <f ca="1">SUM($S75:CB75)-SUM($S78:CB78)</f>
        <v>0</v>
      </c>
      <c r="CC79" s="10">
        <f ca="1">SUM($S75:CC75)-SUM($S78:CC78)</f>
        <v>0</v>
      </c>
      <c r="CD79" s="10">
        <f ca="1">SUM($S75:CD75)-SUM($S78:CD78)</f>
        <v>3</v>
      </c>
      <c r="CE79" s="10">
        <f ca="1">SUM($S75:CE75)-SUM($S78:CE78)</f>
        <v>3</v>
      </c>
      <c r="CF79" s="10">
        <f ca="1">SUM($S75:CF75)-SUM($S78:CF78)</f>
        <v>0</v>
      </c>
      <c r="CG79" s="10">
        <f ca="1">SUM($S75:CG75)-SUM($S78:CG78)</f>
        <v>0</v>
      </c>
      <c r="CH79" s="10">
        <f ca="1">SUM($S75:CH75)-SUM($S78:CH78)</f>
        <v>0</v>
      </c>
      <c r="CI79" s="10">
        <f ca="1">SUM($S75:CI75)-SUM($S78:CI78)</f>
        <v>0</v>
      </c>
      <c r="CJ79" s="10">
        <f ca="1">SUM($S75:CJ75)-SUM($S78:CJ78)</f>
        <v>0</v>
      </c>
      <c r="CK79" s="10">
        <f ca="1">SUM($S75:CK75)-SUM($S78:CK78)</f>
        <v>1</v>
      </c>
      <c r="CL79" s="10">
        <f ca="1">SUM($S75:CL75)-SUM($S78:CL78)</f>
        <v>1</v>
      </c>
      <c r="CM79" s="10">
        <f ca="1">SUM($S75:CM75)-SUM($S78:CM78)</f>
        <v>0</v>
      </c>
      <c r="CN79" s="10">
        <f ca="1">SUM($S75:CN75)-SUM($S78:CN78)</f>
        <v>1</v>
      </c>
      <c r="CO79" s="10">
        <f ca="1">SUM($S75:CO75)-SUM($S78:CO78)</f>
        <v>1</v>
      </c>
      <c r="CP79" s="10">
        <f ca="1">SUM($S75:CP75)-SUM($S78:CP78)</f>
        <v>0</v>
      </c>
      <c r="CQ79" s="10">
        <f ca="1">SUM($S75:CQ75)-SUM($S78:CQ78)</f>
        <v>2</v>
      </c>
      <c r="CR79" s="10">
        <f ca="1">SUM($S75:CR75)-SUM($S78:CR78)</f>
        <v>2</v>
      </c>
      <c r="CS79" s="10">
        <f ca="1">SUM($S75:CS75)-SUM($S78:CS78)</f>
        <v>1</v>
      </c>
      <c r="CT79" s="10">
        <f ca="1">SUM($S75:CT75)-SUM($S78:CT78)</f>
        <v>4</v>
      </c>
      <c r="CU79" s="10">
        <f ca="1">SUM($S75:CU75)-SUM($S78:CU78)</f>
        <v>4</v>
      </c>
      <c r="CV79" s="10">
        <f ca="1">SUM($S75:CV75)-SUM($S78:CV78)</f>
        <v>3</v>
      </c>
      <c r="CW79" s="10">
        <f ca="1">SUM($S75:CW75)-SUM($S78:CW78)</f>
        <v>5</v>
      </c>
      <c r="CX79" s="10">
        <f ca="1">SUM($S75:CX75)-SUM($S78:CX78)</f>
        <v>5</v>
      </c>
      <c r="CY79" s="10">
        <f ca="1">SUM($S75:CY75)-SUM($S78:CY78)</f>
        <v>5</v>
      </c>
      <c r="CZ79" s="10">
        <f ca="1">SUM($S75:CZ75)-SUM($S78:CZ78)</f>
        <v>7</v>
      </c>
      <c r="DA79" s="10">
        <f ca="1">SUM($S75:DA75)-SUM($S78:DA78)</f>
        <v>7</v>
      </c>
      <c r="DB79" s="10">
        <f ca="1">SUM($S75:DB75)-SUM($S78:DB78)</f>
        <v>7</v>
      </c>
      <c r="DC79" s="10">
        <f ca="1">SUM($S75:DC75)-SUM($S78:DC78)</f>
        <v>8</v>
      </c>
      <c r="DD79" s="10">
        <f ca="1">SUM($S75:DD75)-SUM($S78:DD78)</f>
        <v>12</v>
      </c>
      <c r="DE79" s="10">
        <f ca="1">SUM($S75:DE75)-SUM($S78:DE78)</f>
        <v>12</v>
      </c>
      <c r="DF79" s="10">
        <f ca="1">SUM($S75:DF75)-SUM($S78:DF78)</f>
        <v>11</v>
      </c>
      <c r="DG79" s="10">
        <f ca="1">SUM($S75:DG75)-SUM($S78:DG78)</f>
        <v>20</v>
      </c>
      <c r="DH79" s="10">
        <f ca="1">SUM($S75:DH75)-SUM($S78:DH78)</f>
        <v>20</v>
      </c>
      <c r="DI79" s="10">
        <f ca="1">SUM($S75:DI75)-SUM($S78:DI78)</f>
        <v>19</v>
      </c>
      <c r="DJ79" s="10">
        <f ca="1">SUM($S75:DJ75)-SUM($S78:DJ78)</f>
        <v>29</v>
      </c>
      <c r="DK79" s="10">
        <f ca="1">SUM($S75:DK75)-SUM($S78:DK78)</f>
        <v>28</v>
      </c>
      <c r="DL79" s="10">
        <f ca="1">SUM($S75:DL75)-SUM($S78:DL78)</f>
        <v>23</v>
      </c>
      <c r="DM79" s="10">
        <f ca="1">SUM($S75:DM75)-SUM($S78:DM78)</f>
        <v>29</v>
      </c>
      <c r="DN79" s="10">
        <f ca="1">SUM($S75:DN75)-SUM($S78:DN78)</f>
        <v>28</v>
      </c>
      <c r="DO79" s="10">
        <f ca="1">SUM($S75:DO75)-SUM($S78:DO78)</f>
        <v>23</v>
      </c>
      <c r="DP79" s="10">
        <f ca="1">SUM($S75:DP75)-SUM($S78:DP78)</f>
        <v>25</v>
      </c>
      <c r="DQ79" s="10">
        <f ca="1">SUM($S75:DQ75)-SUM($S78:DQ78)</f>
        <v>24</v>
      </c>
      <c r="DR79" s="10">
        <f ca="1">SUM($S75:DR75)-SUM($S78:DR78)</f>
        <v>20</v>
      </c>
      <c r="DS79" s="10">
        <f ca="1">SUM($S75:DS75)-SUM($S78:DS78)</f>
        <v>17</v>
      </c>
      <c r="DT79" s="10">
        <f ca="1">SUM($S75:DT75)-SUM($S78:DT78)</f>
        <v>16</v>
      </c>
      <c r="DU79" s="10">
        <f ca="1">SUM($S75:DU75)-SUM($S78:DU78)</f>
        <v>21</v>
      </c>
      <c r="DV79" s="10">
        <f ca="1">SUM($S75:DV75)-SUM($S78:DV78)</f>
        <v>26</v>
      </c>
      <c r="DW79" s="10">
        <f ca="1">SUM($S75:DW75)-SUM($S78:DW78)</f>
        <v>26</v>
      </c>
      <c r="DX79" s="10">
        <f ca="1">SUM($S75:DX75)-SUM($S78:DX78)</f>
        <v>35</v>
      </c>
      <c r="DY79" s="10">
        <f ca="1">SUM($S75:DY75)-SUM($S78:DY78)</f>
        <v>35</v>
      </c>
      <c r="DZ79" s="10">
        <f ca="1">SUM($S75:DZ75)-SUM($S78:DZ78)</f>
        <v>26</v>
      </c>
      <c r="EA79" s="10">
        <f ca="1">SUM($S75:EA75)-SUM($S78:EA78)</f>
        <v>35</v>
      </c>
      <c r="EB79" s="10">
        <f ca="1">SUM($S75:EB75)-SUM($S78:EB78)</f>
        <v>35</v>
      </c>
      <c r="EC79" s="10">
        <f ca="1">SUM($S75:EC75)-SUM($S78:EC78)</f>
        <v>26</v>
      </c>
      <c r="ED79" s="10">
        <f ca="1">SUM($S75:ED75)-SUM($S78:ED78)</f>
        <v>35</v>
      </c>
      <c r="EE79" s="10">
        <f ca="1">SUM($S75:EE75)-SUM($S78:EE78)</f>
        <v>35</v>
      </c>
      <c r="EF79" s="10">
        <f ca="1">SUM($S75:EF75)-SUM($S78:EF78)</f>
        <v>26</v>
      </c>
      <c r="EG79" s="10">
        <f ca="1">SUM($S75:EG75)-SUM($S78:EG78)</f>
        <v>26</v>
      </c>
      <c r="EH79" s="10">
        <f ca="1">SUM($S75:EH75)-SUM($S78:EH78)</f>
        <v>17</v>
      </c>
      <c r="EI79" s="10">
        <f ca="1">SUM($S75:EI75)-SUM($S78:EI78)</f>
        <v>8</v>
      </c>
      <c r="EJ79" s="10">
        <f ca="1">SUM($S75:EJ75)-SUM($S78:EJ78)</f>
        <v>7</v>
      </c>
      <c r="EK79" s="10">
        <f ca="1">SUM($S75:EK75)-SUM($S78:EK78)</f>
        <v>6</v>
      </c>
      <c r="EL79" s="10">
        <f ca="1">SUM($S75:EL75)-SUM($S78:EL78)</f>
        <v>6</v>
      </c>
      <c r="EM79" s="10">
        <f ca="1">SUM($S75:EM75)-SUM($S78:EM78)</f>
        <v>5</v>
      </c>
      <c r="EN79" s="10">
        <f ca="1">SUM($S75:EN75)-SUM($S78:EN78)</f>
        <v>4</v>
      </c>
      <c r="EO79" s="10">
        <f ca="1">SUM($S75:EO75)-SUM($S78:EO78)</f>
        <v>4</v>
      </c>
      <c r="EP79" s="10">
        <f ca="1">SUM($S75:EP75)-SUM($S78:EP78)</f>
        <v>3</v>
      </c>
      <c r="EQ79" s="10">
        <f ca="1">SUM($S75:EQ75)-SUM($S78:EQ78)</f>
        <v>2</v>
      </c>
      <c r="ER79" s="10">
        <f ca="1">SUM($S75:ER75)-SUM($S78:ER78)</f>
        <v>2</v>
      </c>
      <c r="ES79" s="10">
        <f ca="1">SUM($S75:ES75)-SUM($S78:ES78)</f>
        <v>1</v>
      </c>
      <c r="ET79" s="10">
        <f ca="1">SUM($S75:ET75)-SUM($S78:ET78)</f>
        <v>0</v>
      </c>
      <c r="EU79" s="10">
        <f ca="1">SUM($S75:EU75)-SUM($S78:EU78)</f>
        <v>0</v>
      </c>
      <c r="EV79" s="10">
        <f ca="1">SUM($S75:EV75)-SUM($S78:EV78)</f>
        <v>0</v>
      </c>
      <c r="EW79" s="10">
        <f ca="1">SUM($S75:EW75)-SUM($S78:EW78)</f>
        <v>0</v>
      </c>
      <c r="EX79" s="10">
        <f ca="1">SUM($S75:EX75)-SUM($S78:EX78)</f>
        <v>0</v>
      </c>
      <c r="EY79" s="10">
        <f ca="1">SUM($S75:EY75)-SUM($S78:EY78)</f>
        <v>0</v>
      </c>
      <c r="EZ79" s="10">
        <f ca="1">SUM($S75:EZ75)-SUM($S78:EZ78)</f>
        <v>0</v>
      </c>
      <c r="FA79" s="10">
        <f ca="1">SUM($S75:FA75)-SUM($S78:FA78)</f>
        <v>0</v>
      </c>
      <c r="FB79" s="10">
        <f ca="1">SUM($S75:FB75)-SUM($S78:FB78)</f>
        <v>0</v>
      </c>
      <c r="FC79" s="10">
        <f ca="1">SUM($S75:FC75)-SUM($S78:FC78)</f>
        <v>0</v>
      </c>
      <c r="FD79" s="10">
        <f ca="1">SUM($S75:FD75)-SUM($S78:FD78)</f>
        <v>0</v>
      </c>
      <c r="FE79" s="10">
        <f ca="1">SUM($S75:FE75)-SUM($S78:FE78)</f>
        <v>0</v>
      </c>
      <c r="FF79" s="10">
        <f ca="1">SUM($S75:FF75)-SUM($S78:FF78)</f>
        <v>0</v>
      </c>
      <c r="FG79" s="10">
        <f ca="1">SUM($S75:FG75)-SUM($S78:FG78)</f>
        <v>0</v>
      </c>
      <c r="FH79" s="10">
        <f ca="1">SUM($S75:FH75)-SUM($S78:FH78)</f>
        <v>0</v>
      </c>
      <c r="FI79" s="10">
        <f ca="1">SUM($S75:FI75)-SUM($S78:FI78)</f>
        <v>0</v>
      </c>
      <c r="FJ79" s="10">
        <f ca="1">SUM($S75:FJ75)-SUM($S78:FJ78)</f>
        <v>0</v>
      </c>
      <c r="FK79" s="10">
        <f ca="1">SUM($S75:FK75)-SUM($S78:FK78)</f>
        <v>0</v>
      </c>
      <c r="FL79" s="10">
        <f ca="1">SUM($S75:FL75)-SUM($S78:FL78)</f>
        <v>0</v>
      </c>
      <c r="FM79" s="10">
        <f ca="1">SUM($S75:FM75)-SUM($S78:FM78)</f>
        <v>0</v>
      </c>
      <c r="FN79" s="10">
        <f ca="1">SUM($S75:FN75)-SUM($S78:FN78)</f>
        <v>0</v>
      </c>
      <c r="FO79" s="10">
        <f ca="1">SUM($S75:FO75)-SUM($S78:FO78)</f>
        <v>0</v>
      </c>
      <c r="FP79" s="10">
        <f ca="1">SUM($S75:FP75)-SUM($S78:FP78)</f>
        <v>0</v>
      </c>
      <c r="FQ79" s="10">
        <f ca="1">SUM($S75:FQ75)-SUM($S78:FQ78)</f>
        <v>0</v>
      </c>
      <c r="FR79" s="10">
        <f ca="1">SUM($S75:FR75)-SUM($S78:FR78)</f>
        <v>0</v>
      </c>
      <c r="FS79" s="10">
        <f ca="1">SUM($S75:FS75)-SUM($S78:FS78)</f>
        <v>0</v>
      </c>
      <c r="FT79" s="10">
        <f ca="1">SUM($S75:FT75)-SUM($S78:FT78)</f>
        <v>0</v>
      </c>
      <c r="FU79" s="10">
        <f ca="1">SUM($S75:FU75)-SUM($S78:FU78)</f>
        <v>0</v>
      </c>
      <c r="FV79" s="10">
        <f ca="1">SUM($S75:FV75)-SUM($S78:FV78)</f>
        <v>0</v>
      </c>
      <c r="FW79" s="10">
        <f ca="1">SUM($S75:FW75)-SUM($S78:FW78)</f>
        <v>0</v>
      </c>
      <c r="FX79" s="10">
        <f ca="1">SUM($S75:FX75)-SUM($S78:FX78)</f>
        <v>0</v>
      </c>
      <c r="FY79" s="10">
        <f ca="1">SUM($S75:FY75)-SUM($S78:FY78)</f>
        <v>0</v>
      </c>
      <c r="FZ79" s="10">
        <f ca="1">SUM($S75:FZ75)-SUM($S78:FZ78)</f>
        <v>0</v>
      </c>
      <c r="GA79" s="10">
        <f ca="1">SUM($S75:GA75)-SUM($S78:GA78)</f>
        <v>0</v>
      </c>
      <c r="GB79" s="10">
        <f ca="1">SUM($S75:GB75)-SUM($S78:GB78)</f>
        <v>0</v>
      </c>
      <c r="GC79" s="10">
        <f ca="1">SUM($S75:GC75)-SUM($S78:GC78)</f>
        <v>0</v>
      </c>
      <c r="GD79" s="10">
        <f ca="1">SUM($S75:GD75)-SUM($S78:GD78)</f>
        <v>0</v>
      </c>
      <c r="GE79" s="10">
        <f ca="1">SUM($S75:GE75)-SUM($S78:GE78)</f>
        <v>0</v>
      </c>
      <c r="GF79" s="10">
        <f ca="1">SUM($S75:GF75)-SUM($S78:GF78)</f>
        <v>0</v>
      </c>
      <c r="GG79" s="10">
        <f ca="1">SUM($S75:GG75)-SUM($S78:GG78)</f>
        <v>0</v>
      </c>
      <c r="GH79" s="10">
        <f ca="1">SUM($S75:GH75)-SUM($S78:GH78)</f>
        <v>0</v>
      </c>
      <c r="GI79" s="10">
        <f ca="1">SUM($S75:GI75)-SUM($S78:GI78)</f>
        <v>0</v>
      </c>
      <c r="GJ79" s="10">
        <f ca="1">SUM($S75:GJ75)-SUM($S78:GJ78)</f>
        <v>0</v>
      </c>
      <c r="GK79" s="10">
        <f ca="1">SUM($S75:GK75)-SUM($S78:GK78)</f>
        <v>0</v>
      </c>
      <c r="GL79" s="10">
        <f ca="1">SUM($S75:GL75)-SUM($S78:GL78)</f>
        <v>0</v>
      </c>
      <c r="GM79" s="10">
        <f ca="1">SUM($S75:GM75)-SUM($S78:GM78)</f>
        <v>0</v>
      </c>
      <c r="GN79" s="10">
        <f ca="1">SUM($S75:GN75)-SUM($S78:GN78)</f>
        <v>0</v>
      </c>
      <c r="GO79" s="10">
        <f ca="1">SUM($S75:GO75)-SUM($S78:GO78)</f>
        <v>0</v>
      </c>
      <c r="GP79" s="10">
        <f ca="1">SUM($S75:GP75)-SUM($S78:GP78)</f>
        <v>0</v>
      </c>
      <c r="GQ79" s="10">
        <f ca="1">SUM($S75:GQ75)-SUM($S78:GQ78)</f>
        <v>0</v>
      </c>
      <c r="GR79" s="10">
        <f ca="1">SUM($S75:GR75)-SUM($S78:GR78)</f>
        <v>0</v>
      </c>
      <c r="GS79" s="10">
        <f ca="1">SUM($S75:GS75)-SUM($S78:GS78)</f>
        <v>0</v>
      </c>
      <c r="GT79" s="10">
        <f ca="1">SUM($S75:GT75)-SUM($S78:GT78)</f>
        <v>0</v>
      </c>
      <c r="GU79" s="10">
        <f ca="1">SUM($S75:GU75)-SUM($S78:GU78)</f>
        <v>0</v>
      </c>
      <c r="GV79" s="10">
        <f ca="1">SUM($S75:GV75)-SUM($S78:GV78)</f>
        <v>0</v>
      </c>
      <c r="GW79" s="10">
        <f ca="1">SUM($S75:GW75)-SUM($S78:GW78)</f>
        <v>0</v>
      </c>
      <c r="GX79" s="10">
        <f ca="1">SUM($S75:GX75)-SUM($S78:GX78)</f>
        <v>0</v>
      </c>
      <c r="GY79" s="10">
        <f ca="1">SUM($S75:GY75)-SUM($S78:GY78)</f>
        <v>0</v>
      </c>
      <c r="GZ79" s="10">
        <f ca="1">SUM($S75:GZ75)-SUM($S78:GZ78)</f>
        <v>0</v>
      </c>
    </row>
    <row r="80" spans="1:208" x14ac:dyDescent="0.2">
      <c r="A80" s="5" t="s">
        <v>40</v>
      </c>
      <c r="C80" s="10">
        <f t="array" aca="1" ref="C80" ca="1">SUM(IF($S$1:$GZ$1=C$1,$S80:$GZ80,0))</f>
        <v>-4800</v>
      </c>
      <c r="D80" s="10">
        <f t="array" aca="1" ref="D80" ca="1">SUM(IF($S$1:$GZ$1=D$1,$S80:$GZ80,0))</f>
        <v>-11250</v>
      </c>
      <c r="E80" s="10">
        <f t="array" aca="1" ref="E80" ca="1">SUM(IF($S$1:$GZ$1=E$1,$S80:$GZ80,0))</f>
        <v>-80100</v>
      </c>
      <c r="F80" s="10">
        <f t="array" aca="1" ref="F80" ca="1">SUM(IF($S$1:$GZ$1=F$1,$S80:$GZ80,0))</f>
        <v>-85250</v>
      </c>
      <c r="G80" s="10">
        <f t="array" aca="1" ref="G80" ca="1">SUM(IF($S$1:$GZ$1=G$1,$S80:$GZ80,0))</f>
        <v>94550</v>
      </c>
      <c r="H80" s="10">
        <f t="array" aca="1" ref="H80" ca="1">SUM(IF($S$1:$GZ$1=H$1,$S80:$GZ80,0))</f>
        <v>636900</v>
      </c>
      <c r="I80" s="10">
        <f t="array" aca="1" ref="I80" ca="1">SUM(IF($S$1:$GZ$1=I$1,$S80:$GZ80,0))</f>
        <v>779000</v>
      </c>
      <c r="J80" s="10">
        <f t="array" aca="1" ref="J80" ca="1">SUM(IF($S$1:$GZ$1=J$1,$S80:$GZ80,0))</f>
        <v>742050</v>
      </c>
      <c r="K80" s="10">
        <f t="array" aca="1" ref="K80" ca="1">SUM(IF($S$1:$GZ$1=K$1,$S80:$GZ80,0))</f>
        <v>546300</v>
      </c>
      <c r="L80" s="10">
        <f t="array" aca="1" ref="L80" ca="1">SUM(IF($S$1:$GZ$1=L$1,$S80:$GZ80,0))</f>
        <v>276750</v>
      </c>
      <c r="M80" s="10">
        <f t="array" aca="1" ref="M80" ca="1">SUM(IF($S$1:$GZ$1=M$1,$S80:$GZ80,0))</f>
        <v>25200</v>
      </c>
      <c r="N80" s="10">
        <f t="array" aca="1" ref="N80" ca="1">SUM(IF($S$1:$GZ$1=N$1,$S80:$GZ80,0))</f>
        <v>0</v>
      </c>
      <c r="O80" s="10">
        <f t="array" aca="1" ref="O80" ca="1">SUM(IF($S$1:$GZ$1=O$1,$S80:$GZ80,0))</f>
        <v>0</v>
      </c>
      <c r="P80" s="10">
        <f t="array" aca="1" ref="P80" ca="1">SUM(IF($S$1:$GZ$1=P$1,$S80:$GZ80,0))</f>
        <v>0</v>
      </c>
      <c r="Q80" s="10">
        <f t="array" aca="1" ref="Q80" ca="1">SUM(IF($S$1:$GZ$1=Q$1,$S80:$GZ80,0))</f>
        <v>0</v>
      </c>
      <c r="R80" s="10">
        <f t="array" aca="1" ref="R80" ca="1">SUM(IF($S$1:$GZ$1=R$1,$S80:$GZ80,0))</f>
        <v>0</v>
      </c>
      <c r="S80" s="10">
        <f ca="1">S67+S68-S59</f>
        <v>0</v>
      </c>
      <c r="T80" s="10">
        <f t="shared" ref="T80:BZ80" ca="1" si="1580">T67+T68-T59</f>
        <v>0</v>
      </c>
      <c r="U80" s="10">
        <f t="shared" ca="1" si="1580"/>
        <v>0</v>
      </c>
      <c r="V80" s="10">
        <f t="shared" ca="1" si="1580"/>
        <v>0</v>
      </c>
      <c r="W80" s="10">
        <f t="shared" ca="1" si="1580"/>
        <v>0</v>
      </c>
      <c r="X80" s="10">
        <f t="shared" ca="1" si="1580"/>
        <v>0</v>
      </c>
      <c r="Y80" s="10">
        <f t="shared" ca="1" si="1580"/>
        <v>-7050</v>
      </c>
      <c r="Z80" s="10">
        <f t="shared" ca="1" si="1580"/>
        <v>450</v>
      </c>
      <c r="AA80" s="10">
        <f t="shared" ca="1" si="1580"/>
        <v>450</v>
      </c>
      <c r="AB80" s="10">
        <f t="shared" ca="1" si="1580"/>
        <v>450</v>
      </c>
      <c r="AC80" s="10">
        <f t="shared" ca="1" si="1580"/>
        <v>450</v>
      </c>
      <c r="AD80" s="10">
        <f t="shared" ca="1" si="1580"/>
        <v>450</v>
      </c>
      <c r="AE80" s="10">
        <f t="shared" ca="1" si="1580"/>
        <v>450</v>
      </c>
      <c r="AF80" s="10">
        <f t="shared" ca="1" si="1580"/>
        <v>-1900</v>
      </c>
      <c r="AG80" s="10">
        <f t="shared" ca="1" si="1580"/>
        <v>600</v>
      </c>
      <c r="AH80" s="10">
        <f t="shared" ca="1" si="1580"/>
        <v>600</v>
      </c>
      <c r="AI80" s="10">
        <f t="shared" ca="1" si="1580"/>
        <v>-1750</v>
      </c>
      <c r="AJ80" s="10">
        <f t="shared" ca="1" si="1580"/>
        <v>750</v>
      </c>
      <c r="AK80" s="10">
        <f t="shared" ca="1" si="1580"/>
        <v>750</v>
      </c>
      <c r="AL80" s="10">
        <f t="shared" ca="1" si="1580"/>
        <v>-3950</v>
      </c>
      <c r="AM80" s="10">
        <f t="shared" ca="1" si="1580"/>
        <v>1050</v>
      </c>
      <c r="AN80" s="10">
        <f t="shared" ca="1" si="1580"/>
        <v>-1300</v>
      </c>
      <c r="AO80" s="10">
        <f t="shared" ca="1" si="1580"/>
        <v>-5850</v>
      </c>
      <c r="AP80" s="10">
        <f t="shared" ca="1" si="1580"/>
        <v>-700</v>
      </c>
      <c r="AQ80" s="10">
        <f t="shared" ca="1" si="1580"/>
        <v>-2900</v>
      </c>
      <c r="AR80" s="10">
        <f t="shared" ca="1" si="1580"/>
        <v>-4950</v>
      </c>
      <c r="AS80" s="10">
        <f t="shared" ca="1" si="1580"/>
        <v>-2150</v>
      </c>
      <c r="AT80" s="10">
        <f t="shared" ca="1" si="1580"/>
        <v>-4200</v>
      </c>
      <c r="AU80" s="10">
        <f t="shared" ca="1" si="1580"/>
        <v>-6100</v>
      </c>
      <c r="AV80" s="10">
        <f t="shared" ca="1" si="1580"/>
        <v>-3150</v>
      </c>
      <c r="AW80" s="10">
        <f t="shared" ca="1" si="1580"/>
        <v>-5050</v>
      </c>
      <c r="AX80" s="10">
        <f t="shared" ca="1" si="1580"/>
        <v>-4450</v>
      </c>
      <c r="AY80" s="10">
        <f t="shared" ca="1" si="1580"/>
        <v>-13250</v>
      </c>
      <c r="AZ80" s="10">
        <f t="shared" ca="1" si="1580"/>
        <v>-2650</v>
      </c>
      <c r="BA80" s="10">
        <f t="shared" ca="1" si="1580"/>
        <v>-9100</v>
      </c>
      <c r="BB80" s="10">
        <f t="shared" ca="1" si="1580"/>
        <v>-22150</v>
      </c>
      <c r="BC80" s="10">
        <f t="shared" ca="1" si="1580"/>
        <v>-6100</v>
      </c>
      <c r="BD80" s="10">
        <f t="shared" ca="1" si="1580"/>
        <v>-16800</v>
      </c>
      <c r="BE80" s="10">
        <f t="shared" ca="1" si="1580"/>
        <v>-26750</v>
      </c>
      <c r="BF80" s="10">
        <f t="shared" ca="1" si="1580"/>
        <v>-10100</v>
      </c>
      <c r="BG80" s="10">
        <f t="shared" ca="1" si="1580"/>
        <v>-10800</v>
      </c>
      <c r="BH80" s="10">
        <f t="shared" ca="1" si="1580"/>
        <v>-20750</v>
      </c>
      <c r="BI80" s="10">
        <f t="shared" ca="1" si="1580"/>
        <v>-4100</v>
      </c>
      <c r="BJ80" s="10">
        <f t="shared" ca="1" si="1580"/>
        <v>-4800</v>
      </c>
      <c r="BK80" s="10">
        <f t="shared" ca="1" si="1580"/>
        <v>-5350</v>
      </c>
      <c r="BL80" s="10">
        <f t="shared" ca="1" si="1580"/>
        <v>1300</v>
      </c>
      <c r="BM80" s="10">
        <f t="shared" ca="1" si="1580"/>
        <v>7650</v>
      </c>
      <c r="BN80" s="10">
        <f t="shared" ca="1" si="1580"/>
        <v>11350</v>
      </c>
      <c r="BO80" s="10">
        <f t="shared" ca="1" si="1580"/>
        <v>12550</v>
      </c>
      <c r="BP80" s="10">
        <f t="shared" ca="1" si="1580"/>
        <v>2000</v>
      </c>
      <c r="BQ80" s="10">
        <f t="shared" ca="1" si="1580"/>
        <v>3950</v>
      </c>
      <c r="BR80" s="10">
        <f t="shared" ca="1" si="1580"/>
        <v>5900</v>
      </c>
      <c r="BS80" s="10">
        <f t="shared" ca="1" si="1580"/>
        <v>-13300</v>
      </c>
      <c r="BT80" s="10">
        <f t="shared" ca="1" si="1580"/>
        <v>11150</v>
      </c>
      <c r="BU80" s="10">
        <f t="shared" ca="1" si="1580"/>
        <v>13100</v>
      </c>
      <c r="BV80" s="10">
        <f t="shared" ca="1" si="1580"/>
        <v>-6100</v>
      </c>
      <c r="BW80" s="10">
        <f t="shared" ca="1" si="1580"/>
        <v>18350</v>
      </c>
      <c r="BX80" s="10">
        <f t="shared" ca="1" si="1580"/>
        <v>20300</v>
      </c>
      <c r="BY80" s="10">
        <f t="shared" ca="1" si="1580"/>
        <v>1100</v>
      </c>
      <c r="BZ80" s="10">
        <f t="shared" ca="1" si="1580"/>
        <v>25550</v>
      </c>
      <c r="CA80" s="10">
        <f t="shared" ref="CA80:CI80" ca="1" si="1581">CA67+CA68-CA59</f>
        <v>27500</v>
      </c>
      <c r="CB80" s="10">
        <f t="shared" ca="1" si="1581"/>
        <v>29450</v>
      </c>
      <c r="CC80" s="10">
        <f t="shared" ca="1" si="1581"/>
        <v>52550</v>
      </c>
      <c r="CD80" s="10">
        <f t="shared" ca="1" si="1581"/>
        <v>53600</v>
      </c>
      <c r="CE80" s="10">
        <f t="shared" ca="1" si="1581"/>
        <v>56550</v>
      </c>
      <c r="CF80" s="10">
        <f t="shared" ca="1" si="1581"/>
        <v>56100</v>
      </c>
      <c r="CG80" s="10">
        <f t="shared" ca="1" si="1581"/>
        <v>56550</v>
      </c>
      <c r="CH80" s="10">
        <f t="shared" ca="1" si="1581"/>
        <v>59350</v>
      </c>
      <c r="CI80" s="10">
        <f t="shared" ca="1" si="1581"/>
        <v>59650</v>
      </c>
      <c r="CJ80" s="10">
        <f t="shared" ref="CJ80:EO80" ca="1" si="1582">CJ67+CJ68-CJ59</f>
        <v>59950</v>
      </c>
      <c r="CK80" s="10">
        <f t="shared" ca="1" si="1582"/>
        <v>62750</v>
      </c>
      <c r="CL80" s="10">
        <f t="shared" ca="1" si="1582"/>
        <v>62900</v>
      </c>
      <c r="CM80" s="10">
        <f t="shared" ca="1" si="1582"/>
        <v>62750</v>
      </c>
      <c r="CN80" s="10">
        <f t="shared" ca="1" si="1582"/>
        <v>65400</v>
      </c>
      <c r="CO80" s="10">
        <f t="shared" ca="1" si="1582"/>
        <v>65400</v>
      </c>
      <c r="CP80" s="10">
        <f t="shared" ca="1" si="1582"/>
        <v>65100</v>
      </c>
      <c r="CQ80" s="10">
        <f t="shared" ca="1" si="1582"/>
        <v>65400</v>
      </c>
      <c r="CR80" s="10">
        <f t="shared" ca="1" si="1582"/>
        <v>65400</v>
      </c>
      <c r="CS80" s="10">
        <f t="shared" ca="1" si="1582"/>
        <v>64950</v>
      </c>
      <c r="CT80" s="10">
        <f t="shared" ca="1" si="1582"/>
        <v>65400</v>
      </c>
      <c r="CU80" s="10">
        <f t="shared" ca="1" si="1582"/>
        <v>65250</v>
      </c>
      <c r="CV80" s="10">
        <f t="shared" ca="1" si="1582"/>
        <v>64650</v>
      </c>
      <c r="CW80" s="10">
        <f t="shared" ca="1" si="1582"/>
        <v>64800</v>
      </c>
      <c r="CX80" s="10">
        <f t="shared" ca="1" si="1582"/>
        <v>64500</v>
      </c>
      <c r="CY80" s="10">
        <f t="shared" ca="1" si="1582"/>
        <v>64050</v>
      </c>
      <c r="CZ80" s="10">
        <f t="shared" ca="1" si="1582"/>
        <v>64050</v>
      </c>
      <c r="DA80" s="10">
        <f t="shared" ca="1" si="1582"/>
        <v>63600</v>
      </c>
      <c r="DB80" s="10">
        <f t="shared" ca="1" si="1582"/>
        <v>63000</v>
      </c>
      <c r="DC80" s="10">
        <f t="shared" ca="1" si="1582"/>
        <v>62700</v>
      </c>
      <c r="DD80" s="10">
        <f t="shared" ca="1" si="1582"/>
        <v>62700</v>
      </c>
      <c r="DE80" s="10">
        <f t="shared" ca="1" si="1582"/>
        <v>62100</v>
      </c>
      <c r="DF80" s="10">
        <f t="shared" ca="1" si="1582"/>
        <v>60750</v>
      </c>
      <c r="DG80" s="10">
        <f t="shared" ca="1" si="1582"/>
        <v>61500</v>
      </c>
      <c r="DH80" s="10">
        <f t="shared" ca="1" si="1582"/>
        <v>60450</v>
      </c>
      <c r="DI80" s="10">
        <f t="shared" ca="1" si="1582"/>
        <v>58350</v>
      </c>
      <c r="DJ80" s="10">
        <f t="shared" ca="1" si="1582"/>
        <v>58800</v>
      </c>
      <c r="DK80" s="10">
        <f t="shared" ca="1" si="1582"/>
        <v>56850</v>
      </c>
      <c r="DL80" s="10">
        <f t="shared" ca="1" si="1582"/>
        <v>53550</v>
      </c>
      <c r="DM80" s="10">
        <f t="shared" ca="1" si="1582"/>
        <v>52800</v>
      </c>
      <c r="DN80" s="10">
        <f t="shared" ca="1" si="1582"/>
        <v>50850</v>
      </c>
      <c r="DO80" s="10">
        <f t="shared" ca="1" si="1582"/>
        <v>47550</v>
      </c>
      <c r="DP80" s="10">
        <f t="shared" ca="1" si="1582"/>
        <v>46200</v>
      </c>
      <c r="DQ80" s="10">
        <f t="shared" ca="1" si="1582"/>
        <v>44250</v>
      </c>
      <c r="DR80" s="10">
        <f t="shared" ca="1" si="1582"/>
        <v>41700</v>
      </c>
      <c r="DS80" s="10">
        <f t="shared" ca="1" si="1582"/>
        <v>39600</v>
      </c>
      <c r="DT80" s="10">
        <f t="shared" ca="1" si="1582"/>
        <v>38100</v>
      </c>
      <c r="DU80" s="10">
        <f t="shared" ca="1" si="1582"/>
        <v>37650</v>
      </c>
      <c r="DV80" s="10">
        <f t="shared" ca="1" si="1582"/>
        <v>37200</v>
      </c>
      <c r="DW80" s="10">
        <f t="shared" ca="1" si="1582"/>
        <v>35250</v>
      </c>
      <c r="DX80" s="10">
        <f t="shared" ca="1" si="1582"/>
        <v>34650</v>
      </c>
      <c r="DY80" s="10">
        <f t="shared" ca="1" si="1582"/>
        <v>32700</v>
      </c>
      <c r="DZ80" s="10">
        <f t="shared" ca="1" si="1582"/>
        <v>28050</v>
      </c>
      <c r="EA80" s="10">
        <f t="shared" ca="1" si="1582"/>
        <v>27450</v>
      </c>
      <c r="EB80" s="10">
        <f t="shared" ca="1" si="1582"/>
        <v>25500</v>
      </c>
      <c r="EC80" s="10">
        <f t="shared" ca="1" si="1582"/>
        <v>20850</v>
      </c>
      <c r="ED80" s="10">
        <f t="shared" ca="1" si="1582"/>
        <v>20250</v>
      </c>
      <c r="EE80" s="10">
        <f t="shared" ca="1" si="1582"/>
        <v>18300</v>
      </c>
      <c r="EF80" s="10">
        <f t="shared" ca="1" si="1582"/>
        <v>13650</v>
      </c>
      <c r="EG80" s="10">
        <f t="shared" ca="1" si="1582"/>
        <v>11700</v>
      </c>
      <c r="EH80" s="10">
        <f t="shared" ca="1" si="1582"/>
        <v>8400</v>
      </c>
      <c r="EI80" s="10">
        <f t="shared" ca="1" si="1582"/>
        <v>5100</v>
      </c>
      <c r="EJ80" s="10">
        <f t="shared" ca="1" si="1582"/>
        <v>4350</v>
      </c>
      <c r="EK80" s="10">
        <f t="shared" ca="1" si="1582"/>
        <v>3600</v>
      </c>
      <c r="EL80" s="10">
        <f t="shared" ca="1" si="1582"/>
        <v>3150</v>
      </c>
      <c r="EM80" s="10">
        <f t="shared" ca="1" si="1582"/>
        <v>2550</v>
      </c>
      <c r="EN80" s="10">
        <f t="shared" ca="1" si="1582"/>
        <v>1950</v>
      </c>
      <c r="EO80" s="10">
        <f t="shared" ca="1" si="1582"/>
        <v>1650</v>
      </c>
      <c r="EP80" s="10">
        <f t="shared" ref="EP80:GP80" ca="1" si="1583">EP67+EP68-EP59</f>
        <v>1200</v>
      </c>
      <c r="EQ80" s="10">
        <f t="shared" ca="1" si="1583"/>
        <v>750</v>
      </c>
      <c r="ER80" s="10">
        <f t="shared" ca="1" si="1583"/>
        <v>600</v>
      </c>
      <c r="ES80" s="10">
        <f t="shared" ca="1" si="1583"/>
        <v>300</v>
      </c>
      <c r="ET80" s="10">
        <f t="shared" ca="1" si="1583"/>
        <v>0</v>
      </c>
      <c r="EU80" s="10">
        <f t="shared" ca="1" si="1583"/>
        <v>0</v>
      </c>
      <c r="EV80" s="10">
        <f t="shared" ca="1" si="1583"/>
        <v>0</v>
      </c>
      <c r="EW80" s="10">
        <f t="shared" ca="1" si="1583"/>
        <v>0</v>
      </c>
      <c r="EX80" s="10">
        <f t="shared" ca="1" si="1583"/>
        <v>0</v>
      </c>
      <c r="EY80" s="10">
        <f t="shared" ca="1" si="1583"/>
        <v>0</v>
      </c>
      <c r="EZ80" s="10">
        <f t="shared" ca="1" si="1583"/>
        <v>0</v>
      </c>
      <c r="FA80" s="10">
        <f t="shared" ca="1" si="1583"/>
        <v>0</v>
      </c>
      <c r="FB80" s="10">
        <f t="shared" ca="1" si="1583"/>
        <v>0</v>
      </c>
      <c r="FC80" s="10">
        <f t="shared" ca="1" si="1583"/>
        <v>0</v>
      </c>
      <c r="FD80" s="10">
        <f t="shared" ca="1" si="1583"/>
        <v>0</v>
      </c>
      <c r="FE80" s="10">
        <f t="shared" ca="1" si="1583"/>
        <v>0</v>
      </c>
      <c r="FF80" s="10">
        <f t="shared" ca="1" si="1583"/>
        <v>0</v>
      </c>
      <c r="FG80" s="10">
        <f t="shared" ca="1" si="1583"/>
        <v>0</v>
      </c>
      <c r="FH80" s="10">
        <f t="shared" ca="1" si="1583"/>
        <v>0</v>
      </c>
      <c r="FI80" s="10">
        <f t="shared" ca="1" si="1583"/>
        <v>0</v>
      </c>
      <c r="FJ80" s="10">
        <f t="shared" ca="1" si="1583"/>
        <v>0</v>
      </c>
      <c r="FK80" s="10">
        <f t="shared" ca="1" si="1583"/>
        <v>0</v>
      </c>
      <c r="FL80" s="10">
        <f t="shared" ca="1" si="1583"/>
        <v>0</v>
      </c>
      <c r="FM80" s="10">
        <f t="shared" ca="1" si="1583"/>
        <v>0</v>
      </c>
      <c r="FN80" s="10">
        <f t="shared" ca="1" si="1583"/>
        <v>0</v>
      </c>
      <c r="FO80" s="10">
        <f t="shared" ca="1" si="1583"/>
        <v>0</v>
      </c>
      <c r="FP80" s="10">
        <f t="shared" ca="1" si="1583"/>
        <v>0</v>
      </c>
      <c r="FQ80" s="10">
        <f t="shared" ca="1" si="1583"/>
        <v>0</v>
      </c>
      <c r="FR80" s="10">
        <f t="shared" ca="1" si="1583"/>
        <v>0</v>
      </c>
      <c r="FS80" s="10">
        <f t="shared" ca="1" si="1583"/>
        <v>0</v>
      </c>
      <c r="FT80" s="10">
        <f t="shared" ca="1" si="1583"/>
        <v>0</v>
      </c>
      <c r="FU80" s="10">
        <f t="shared" ca="1" si="1583"/>
        <v>0</v>
      </c>
      <c r="FV80" s="10">
        <f t="shared" ca="1" si="1583"/>
        <v>0</v>
      </c>
      <c r="FW80" s="10">
        <f t="shared" ca="1" si="1583"/>
        <v>0</v>
      </c>
      <c r="FX80" s="10">
        <f t="shared" ca="1" si="1583"/>
        <v>0</v>
      </c>
      <c r="FY80" s="10">
        <f t="shared" ca="1" si="1583"/>
        <v>0</v>
      </c>
      <c r="FZ80" s="10">
        <f t="shared" ca="1" si="1583"/>
        <v>0</v>
      </c>
      <c r="GA80" s="10">
        <f t="shared" ca="1" si="1583"/>
        <v>0</v>
      </c>
      <c r="GB80" s="10">
        <f t="shared" ca="1" si="1583"/>
        <v>0</v>
      </c>
      <c r="GC80" s="10">
        <f t="shared" ca="1" si="1583"/>
        <v>0</v>
      </c>
      <c r="GD80" s="10">
        <f t="shared" ca="1" si="1583"/>
        <v>0</v>
      </c>
      <c r="GE80" s="10">
        <f t="shared" ca="1" si="1583"/>
        <v>0</v>
      </c>
      <c r="GF80" s="10">
        <f t="shared" ca="1" si="1583"/>
        <v>0</v>
      </c>
      <c r="GG80" s="10">
        <f t="shared" ca="1" si="1583"/>
        <v>0</v>
      </c>
      <c r="GH80" s="10">
        <f t="shared" ca="1" si="1583"/>
        <v>0</v>
      </c>
      <c r="GI80" s="10">
        <f t="shared" ca="1" si="1583"/>
        <v>0</v>
      </c>
      <c r="GJ80" s="10">
        <f t="shared" ca="1" si="1583"/>
        <v>0</v>
      </c>
      <c r="GK80" s="10">
        <f t="shared" ca="1" si="1583"/>
        <v>0</v>
      </c>
      <c r="GL80" s="10">
        <f t="shared" ca="1" si="1583"/>
        <v>0</v>
      </c>
      <c r="GM80" s="10">
        <f t="shared" ca="1" si="1583"/>
        <v>0</v>
      </c>
      <c r="GN80" s="10">
        <f t="shared" ca="1" si="1583"/>
        <v>0</v>
      </c>
      <c r="GO80" s="10">
        <f t="shared" ca="1" si="1583"/>
        <v>0</v>
      </c>
      <c r="GP80" s="10">
        <f t="shared" ca="1" si="1583"/>
        <v>0</v>
      </c>
      <c r="GQ80" s="10">
        <f t="shared" ref="GQ80:GZ80" ca="1" si="1584">GQ67+GQ68-GQ59</f>
        <v>0</v>
      </c>
      <c r="GR80" s="10">
        <f t="shared" ca="1" si="1584"/>
        <v>0</v>
      </c>
      <c r="GS80" s="10">
        <f t="shared" ca="1" si="1584"/>
        <v>0</v>
      </c>
      <c r="GT80" s="10">
        <f t="shared" ca="1" si="1584"/>
        <v>0</v>
      </c>
      <c r="GU80" s="10">
        <f t="shared" ca="1" si="1584"/>
        <v>0</v>
      </c>
      <c r="GV80" s="10">
        <f t="shared" ca="1" si="1584"/>
        <v>0</v>
      </c>
      <c r="GW80" s="10">
        <f t="shared" ca="1" si="1584"/>
        <v>0</v>
      </c>
      <c r="GX80" s="10">
        <f t="shared" ca="1" si="1584"/>
        <v>0</v>
      </c>
      <c r="GY80" s="10">
        <f t="shared" ca="1" si="1584"/>
        <v>0</v>
      </c>
      <c r="GZ80" s="10">
        <f t="shared" ca="1" si="1584"/>
        <v>0</v>
      </c>
    </row>
    <row r="81" spans="1:208" x14ac:dyDescent="0.2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208" x14ac:dyDescent="0.2">
      <c r="A82" s="20" t="s">
        <v>41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208" x14ac:dyDescent="0.2">
      <c r="A83" s="5" t="s">
        <v>20</v>
      </c>
      <c r="B83" s="15">
        <v>25000</v>
      </c>
      <c r="C83" s="10">
        <f t="array" ref="C83">SUM(IF($S$1:$GZ$1=C$1,$S83:$GZ83,0))</f>
        <v>25000</v>
      </c>
      <c r="D83" s="10">
        <f t="array" ref="D83">SUM(IF($S$1:$GZ$1=D$1,$S83:$GZ83,0))</f>
        <v>75000</v>
      </c>
      <c r="E83" s="10">
        <f t="array" ref="E83">SUM(IF($S$1:$GZ$1=E$1,$S83:$GZ83,0))</f>
        <v>425000</v>
      </c>
      <c r="F83" s="10">
        <f t="array" ref="F83">SUM(IF($S$1:$GZ$1=F$1,$S83:$GZ83,0))</f>
        <v>1800000</v>
      </c>
      <c r="G83" s="10">
        <f t="array" ref="G83">SUM(IF($S$1:$GZ$1=G$1,$S83:$GZ83,0))</f>
        <v>1925000</v>
      </c>
      <c r="H83" s="10">
        <f t="array" ref="H83">SUM(IF($S$1:$GZ$1=H$1,$S83:$GZ83,0))</f>
        <v>1175000</v>
      </c>
      <c r="I83" s="10">
        <f t="array" ref="I83">SUM(IF($S$1:$GZ$1=I$1,$S83:$GZ83,0))</f>
        <v>50000</v>
      </c>
      <c r="J83" s="10">
        <f t="array" ref="J83">SUM(IF($S$1:$GZ$1=J$1,$S83:$GZ83,0))</f>
        <v>0</v>
      </c>
      <c r="K83" s="10">
        <f t="array" ref="K83">SUM(IF($S$1:$GZ$1=K$1,$S83:$GZ83,0))</f>
        <v>0</v>
      </c>
      <c r="L83" s="10">
        <f t="array" ref="L83">SUM(IF($S$1:$GZ$1=L$1,$S83:$GZ83,0))</f>
        <v>0</v>
      </c>
      <c r="M83" s="10">
        <f t="array" ref="M83">SUM(IF($S$1:$GZ$1=M$1,$S83:$GZ83,0))</f>
        <v>0</v>
      </c>
      <c r="N83" s="10">
        <f t="array" ref="N83">SUM(IF($S$1:$GZ$1=N$1,$S83:$GZ83,0))</f>
        <v>0</v>
      </c>
      <c r="O83" s="10">
        <f t="array" ref="O83">SUM(IF($S$1:$GZ$1=O$1,$S83:$GZ83,0))</f>
        <v>0</v>
      </c>
      <c r="P83" s="10">
        <f t="array" ref="P83">SUM(IF($S$1:$GZ$1=P$1,$S83:$GZ83,0))</f>
        <v>0</v>
      </c>
      <c r="Q83" s="10">
        <f t="array" ref="Q83">SUM(IF($S$1:$GZ$1=Q$1,$S83:$GZ83,0))</f>
        <v>0</v>
      </c>
      <c r="R83" s="10">
        <f t="array" ref="R83">SUM(IF($S$1:$GZ$1=R$1,$S83:$GZ83,0))</f>
        <v>0</v>
      </c>
      <c r="S83" s="10">
        <f t="shared" ref="S83:BZ83" si="1585">$B83*S99</f>
        <v>0</v>
      </c>
      <c r="T83" s="10">
        <f t="shared" si="1585"/>
        <v>0</v>
      </c>
      <c r="U83" s="10">
        <f t="shared" si="1585"/>
        <v>0</v>
      </c>
      <c r="V83" s="10">
        <f t="shared" si="1585"/>
        <v>0</v>
      </c>
      <c r="W83" s="10">
        <f t="shared" si="1585"/>
        <v>0</v>
      </c>
      <c r="X83" s="10">
        <f t="shared" si="1585"/>
        <v>0</v>
      </c>
      <c r="Y83" s="10">
        <f t="shared" si="1585"/>
        <v>0</v>
      </c>
      <c r="Z83" s="10">
        <f t="shared" si="1585"/>
        <v>0</v>
      </c>
      <c r="AA83" s="10">
        <f t="shared" si="1585"/>
        <v>0</v>
      </c>
      <c r="AB83" s="10">
        <f t="shared" si="1585"/>
        <v>0</v>
      </c>
      <c r="AC83" s="10">
        <f t="shared" si="1585"/>
        <v>0</v>
      </c>
      <c r="AD83" s="10">
        <f t="shared" si="1585"/>
        <v>25000</v>
      </c>
      <c r="AE83" s="10">
        <f t="shared" si="1585"/>
        <v>0</v>
      </c>
      <c r="AF83" s="10">
        <f t="shared" si="1585"/>
        <v>0</v>
      </c>
      <c r="AG83" s="10">
        <f t="shared" si="1585"/>
        <v>0</v>
      </c>
      <c r="AH83" s="10">
        <f t="shared" si="1585"/>
        <v>0</v>
      </c>
      <c r="AI83" s="10">
        <f t="shared" si="1585"/>
        <v>0</v>
      </c>
      <c r="AJ83" s="10">
        <f t="shared" si="1585"/>
        <v>25000</v>
      </c>
      <c r="AK83" s="10">
        <f t="shared" si="1585"/>
        <v>0</v>
      </c>
      <c r="AL83" s="10">
        <f t="shared" si="1585"/>
        <v>0</v>
      </c>
      <c r="AM83" s="10">
        <f t="shared" si="1585"/>
        <v>0</v>
      </c>
      <c r="AN83" s="10">
        <f t="shared" si="1585"/>
        <v>0</v>
      </c>
      <c r="AO83" s="10">
        <f t="shared" si="1585"/>
        <v>0</v>
      </c>
      <c r="AP83" s="10">
        <f t="shared" si="1585"/>
        <v>50000</v>
      </c>
      <c r="AQ83" s="10">
        <f t="shared" si="1585"/>
        <v>0</v>
      </c>
      <c r="AR83" s="10">
        <f t="shared" si="1585"/>
        <v>25000</v>
      </c>
      <c r="AS83" s="10">
        <f t="shared" si="1585"/>
        <v>25000</v>
      </c>
      <c r="AT83" s="10">
        <f t="shared" si="1585"/>
        <v>25000</v>
      </c>
      <c r="AU83" s="10">
        <f t="shared" si="1585"/>
        <v>25000</v>
      </c>
      <c r="AV83" s="10">
        <f t="shared" si="1585"/>
        <v>50000</v>
      </c>
      <c r="AW83" s="10">
        <f t="shared" si="1585"/>
        <v>25000</v>
      </c>
      <c r="AX83" s="10">
        <f t="shared" si="1585"/>
        <v>50000</v>
      </c>
      <c r="AY83" s="10">
        <f t="shared" si="1585"/>
        <v>50000</v>
      </c>
      <c r="AZ83" s="10">
        <f t="shared" si="1585"/>
        <v>50000</v>
      </c>
      <c r="BA83" s="10">
        <f t="shared" si="1585"/>
        <v>50000</v>
      </c>
      <c r="BB83" s="10">
        <f t="shared" si="1585"/>
        <v>50000</v>
      </c>
      <c r="BC83" s="10">
        <f t="shared" si="1585"/>
        <v>150000</v>
      </c>
      <c r="BD83" s="10">
        <f t="shared" si="1585"/>
        <v>50000</v>
      </c>
      <c r="BE83" s="10">
        <f t="shared" si="1585"/>
        <v>125000</v>
      </c>
      <c r="BF83" s="10">
        <f t="shared" si="1585"/>
        <v>175000</v>
      </c>
      <c r="BG83" s="10">
        <f t="shared" si="1585"/>
        <v>125000</v>
      </c>
      <c r="BH83" s="10">
        <f t="shared" si="1585"/>
        <v>175000</v>
      </c>
      <c r="BI83" s="10">
        <f t="shared" si="1585"/>
        <v>250000</v>
      </c>
      <c r="BJ83" s="10">
        <f t="shared" si="1585"/>
        <v>150000</v>
      </c>
      <c r="BK83" s="10">
        <f t="shared" si="1585"/>
        <v>125000</v>
      </c>
      <c r="BL83" s="10">
        <f t="shared" si="1585"/>
        <v>175000</v>
      </c>
      <c r="BM83" s="10">
        <f t="shared" si="1585"/>
        <v>125000</v>
      </c>
      <c r="BN83" s="10">
        <f t="shared" si="1585"/>
        <v>175000</v>
      </c>
      <c r="BO83" s="10">
        <f t="shared" si="1585"/>
        <v>150000</v>
      </c>
      <c r="BP83" s="10">
        <f t="shared" si="1585"/>
        <v>150000</v>
      </c>
      <c r="BQ83" s="10">
        <f t="shared" si="1585"/>
        <v>50000</v>
      </c>
      <c r="BR83" s="10">
        <f t="shared" si="1585"/>
        <v>50000</v>
      </c>
      <c r="BS83" s="10">
        <f t="shared" si="1585"/>
        <v>50000</v>
      </c>
      <c r="BT83" s="10">
        <f t="shared" si="1585"/>
        <v>275000</v>
      </c>
      <c r="BU83" s="10">
        <f t="shared" si="1585"/>
        <v>275000</v>
      </c>
      <c r="BV83" s="10">
        <f t="shared" si="1585"/>
        <v>275000</v>
      </c>
      <c r="BW83" s="10">
        <f t="shared" si="1585"/>
        <v>275000</v>
      </c>
      <c r="BX83" s="10">
        <f t="shared" si="1585"/>
        <v>50000</v>
      </c>
      <c r="BY83" s="10">
        <f t="shared" si="1585"/>
        <v>50000</v>
      </c>
      <c r="BZ83" s="10">
        <f t="shared" si="1585"/>
        <v>275000</v>
      </c>
      <c r="CA83" s="10">
        <f t="shared" ref="CA83:CI83" si="1586">$B83*CA99</f>
        <v>275000</v>
      </c>
      <c r="CB83" s="10">
        <f t="shared" si="1586"/>
        <v>275000</v>
      </c>
      <c r="CC83" s="10">
        <f t="shared" si="1586"/>
        <v>275000</v>
      </c>
      <c r="CD83" s="10">
        <f t="shared" si="1586"/>
        <v>50000</v>
      </c>
      <c r="CE83" s="10">
        <f t="shared" si="1586"/>
        <v>50000</v>
      </c>
      <c r="CF83" s="10">
        <f t="shared" si="1586"/>
        <v>50000</v>
      </c>
      <c r="CG83" s="10">
        <f t="shared" si="1586"/>
        <v>50000</v>
      </c>
      <c r="CH83" s="10">
        <f t="shared" si="1586"/>
        <v>50000</v>
      </c>
      <c r="CI83" s="10">
        <f t="shared" si="1586"/>
        <v>25000</v>
      </c>
      <c r="CJ83" s="10">
        <f t="shared" ref="CJ83:EO83" si="1587">$B83*CJ99</f>
        <v>25000</v>
      </c>
      <c r="CK83" s="10">
        <f t="shared" si="1587"/>
        <v>25000</v>
      </c>
      <c r="CL83" s="10">
        <f t="shared" si="1587"/>
        <v>25000</v>
      </c>
      <c r="CM83" s="10">
        <f t="shared" si="1587"/>
        <v>25000</v>
      </c>
      <c r="CN83" s="10">
        <f t="shared" si="1587"/>
        <v>25000</v>
      </c>
      <c r="CO83" s="10">
        <f t="shared" si="1587"/>
        <v>0</v>
      </c>
      <c r="CP83" s="10">
        <f t="shared" si="1587"/>
        <v>0</v>
      </c>
      <c r="CQ83" s="10">
        <f t="shared" si="1587"/>
        <v>0</v>
      </c>
      <c r="CR83" s="10">
        <f t="shared" si="1587"/>
        <v>0</v>
      </c>
      <c r="CS83" s="10">
        <f t="shared" si="1587"/>
        <v>0</v>
      </c>
      <c r="CT83" s="10">
        <f t="shared" si="1587"/>
        <v>0</v>
      </c>
      <c r="CU83" s="10">
        <f t="shared" si="1587"/>
        <v>0</v>
      </c>
      <c r="CV83" s="10">
        <f t="shared" si="1587"/>
        <v>0</v>
      </c>
      <c r="CW83" s="10">
        <f t="shared" si="1587"/>
        <v>0</v>
      </c>
      <c r="CX83" s="10">
        <f t="shared" si="1587"/>
        <v>0</v>
      </c>
      <c r="CY83" s="10">
        <f t="shared" si="1587"/>
        <v>0</v>
      </c>
      <c r="CZ83" s="10">
        <f t="shared" si="1587"/>
        <v>0</v>
      </c>
      <c r="DA83" s="10">
        <f t="shared" si="1587"/>
        <v>0</v>
      </c>
      <c r="DB83" s="10">
        <f t="shared" si="1587"/>
        <v>0</v>
      </c>
      <c r="DC83" s="10">
        <f t="shared" si="1587"/>
        <v>0</v>
      </c>
      <c r="DD83" s="10">
        <f t="shared" si="1587"/>
        <v>0</v>
      </c>
      <c r="DE83" s="10">
        <f t="shared" si="1587"/>
        <v>0</v>
      </c>
      <c r="DF83" s="10">
        <f t="shared" si="1587"/>
        <v>0</v>
      </c>
      <c r="DG83" s="10">
        <f t="shared" si="1587"/>
        <v>0</v>
      </c>
      <c r="DH83" s="10">
        <f t="shared" si="1587"/>
        <v>0</v>
      </c>
      <c r="DI83" s="10">
        <f t="shared" si="1587"/>
        <v>0</v>
      </c>
      <c r="DJ83" s="10">
        <f t="shared" si="1587"/>
        <v>0</v>
      </c>
      <c r="DK83" s="10">
        <f t="shared" si="1587"/>
        <v>0</v>
      </c>
      <c r="DL83" s="10">
        <f t="shared" si="1587"/>
        <v>0</v>
      </c>
      <c r="DM83" s="10">
        <f t="shared" si="1587"/>
        <v>0</v>
      </c>
      <c r="DN83" s="10">
        <f t="shared" si="1587"/>
        <v>0</v>
      </c>
      <c r="DO83" s="10">
        <f t="shared" si="1587"/>
        <v>0</v>
      </c>
      <c r="DP83" s="10">
        <f t="shared" si="1587"/>
        <v>0</v>
      </c>
      <c r="DQ83" s="10">
        <f t="shared" si="1587"/>
        <v>0</v>
      </c>
      <c r="DR83" s="10">
        <f t="shared" si="1587"/>
        <v>0</v>
      </c>
      <c r="DS83" s="10">
        <f t="shared" si="1587"/>
        <v>0</v>
      </c>
      <c r="DT83" s="10">
        <f t="shared" si="1587"/>
        <v>0</v>
      </c>
      <c r="DU83" s="10">
        <f t="shared" si="1587"/>
        <v>0</v>
      </c>
      <c r="DV83" s="10">
        <f t="shared" si="1587"/>
        <v>0</v>
      </c>
      <c r="DW83" s="10">
        <f t="shared" si="1587"/>
        <v>0</v>
      </c>
      <c r="DX83" s="10">
        <f t="shared" si="1587"/>
        <v>0</v>
      </c>
      <c r="DY83" s="10">
        <f t="shared" si="1587"/>
        <v>0</v>
      </c>
      <c r="DZ83" s="10">
        <f t="shared" si="1587"/>
        <v>0</v>
      </c>
      <c r="EA83" s="10">
        <f t="shared" si="1587"/>
        <v>0</v>
      </c>
      <c r="EB83" s="10">
        <f t="shared" si="1587"/>
        <v>0</v>
      </c>
      <c r="EC83" s="10">
        <f t="shared" si="1587"/>
        <v>0</v>
      </c>
      <c r="ED83" s="10">
        <f t="shared" si="1587"/>
        <v>0</v>
      </c>
      <c r="EE83" s="10">
        <f t="shared" si="1587"/>
        <v>0</v>
      </c>
      <c r="EF83" s="10">
        <f t="shared" si="1587"/>
        <v>0</v>
      </c>
      <c r="EG83" s="10">
        <f t="shared" si="1587"/>
        <v>0</v>
      </c>
      <c r="EH83" s="10">
        <f t="shared" si="1587"/>
        <v>0</v>
      </c>
      <c r="EI83" s="10">
        <f t="shared" si="1587"/>
        <v>0</v>
      </c>
      <c r="EJ83" s="10">
        <f t="shared" si="1587"/>
        <v>0</v>
      </c>
      <c r="EK83" s="10">
        <f t="shared" si="1587"/>
        <v>0</v>
      </c>
      <c r="EL83" s="10">
        <f t="shared" si="1587"/>
        <v>0</v>
      </c>
      <c r="EM83" s="10">
        <f t="shared" si="1587"/>
        <v>0</v>
      </c>
      <c r="EN83" s="10">
        <f t="shared" si="1587"/>
        <v>0</v>
      </c>
      <c r="EO83" s="10">
        <f t="shared" si="1587"/>
        <v>0</v>
      </c>
      <c r="EP83" s="10">
        <f t="shared" ref="EP83:GP83" si="1588">$B83*EP99</f>
        <v>0</v>
      </c>
      <c r="EQ83" s="10">
        <f t="shared" si="1588"/>
        <v>0</v>
      </c>
      <c r="ER83" s="10">
        <f t="shared" si="1588"/>
        <v>0</v>
      </c>
      <c r="ES83" s="10">
        <f t="shared" si="1588"/>
        <v>0</v>
      </c>
      <c r="ET83" s="10">
        <f t="shared" si="1588"/>
        <v>0</v>
      </c>
      <c r="EU83" s="10">
        <f t="shared" si="1588"/>
        <v>0</v>
      </c>
      <c r="EV83" s="10">
        <f t="shared" si="1588"/>
        <v>0</v>
      </c>
      <c r="EW83" s="10">
        <f t="shared" si="1588"/>
        <v>0</v>
      </c>
      <c r="EX83" s="10">
        <f t="shared" si="1588"/>
        <v>0</v>
      </c>
      <c r="EY83" s="10">
        <f t="shared" si="1588"/>
        <v>0</v>
      </c>
      <c r="EZ83" s="10">
        <f t="shared" si="1588"/>
        <v>0</v>
      </c>
      <c r="FA83" s="10">
        <f t="shared" si="1588"/>
        <v>0</v>
      </c>
      <c r="FB83" s="10">
        <f t="shared" si="1588"/>
        <v>0</v>
      </c>
      <c r="FC83" s="10">
        <f t="shared" si="1588"/>
        <v>0</v>
      </c>
      <c r="FD83" s="10">
        <f t="shared" si="1588"/>
        <v>0</v>
      </c>
      <c r="FE83" s="10">
        <f t="shared" si="1588"/>
        <v>0</v>
      </c>
      <c r="FF83" s="10">
        <f t="shared" si="1588"/>
        <v>0</v>
      </c>
      <c r="FG83" s="10">
        <f t="shared" si="1588"/>
        <v>0</v>
      </c>
      <c r="FH83" s="10">
        <f t="shared" si="1588"/>
        <v>0</v>
      </c>
      <c r="FI83" s="10">
        <f t="shared" si="1588"/>
        <v>0</v>
      </c>
      <c r="FJ83" s="10">
        <f t="shared" si="1588"/>
        <v>0</v>
      </c>
      <c r="FK83" s="10">
        <f t="shared" si="1588"/>
        <v>0</v>
      </c>
      <c r="FL83" s="10">
        <f t="shared" si="1588"/>
        <v>0</v>
      </c>
      <c r="FM83" s="10">
        <f t="shared" si="1588"/>
        <v>0</v>
      </c>
      <c r="FN83" s="10">
        <f t="shared" si="1588"/>
        <v>0</v>
      </c>
      <c r="FO83" s="10">
        <f t="shared" si="1588"/>
        <v>0</v>
      </c>
      <c r="FP83" s="10">
        <f t="shared" si="1588"/>
        <v>0</v>
      </c>
      <c r="FQ83" s="10">
        <f t="shared" si="1588"/>
        <v>0</v>
      </c>
      <c r="FR83" s="10">
        <f t="shared" si="1588"/>
        <v>0</v>
      </c>
      <c r="FS83" s="10">
        <f t="shared" si="1588"/>
        <v>0</v>
      </c>
      <c r="FT83" s="10">
        <f t="shared" si="1588"/>
        <v>0</v>
      </c>
      <c r="FU83" s="10">
        <f t="shared" si="1588"/>
        <v>0</v>
      </c>
      <c r="FV83" s="10">
        <f t="shared" si="1588"/>
        <v>0</v>
      </c>
      <c r="FW83" s="10">
        <f t="shared" si="1588"/>
        <v>0</v>
      </c>
      <c r="FX83" s="10">
        <f t="shared" si="1588"/>
        <v>0</v>
      </c>
      <c r="FY83" s="10">
        <f t="shared" si="1588"/>
        <v>0</v>
      </c>
      <c r="FZ83" s="10">
        <f t="shared" si="1588"/>
        <v>0</v>
      </c>
      <c r="GA83" s="10">
        <f t="shared" si="1588"/>
        <v>0</v>
      </c>
      <c r="GB83" s="10">
        <f t="shared" si="1588"/>
        <v>0</v>
      </c>
      <c r="GC83" s="10">
        <f t="shared" si="1588"/>
        <v>0</v>
      </c>
      <c r="GD83" s="10">
        <f t="shared" si="1588"/>
        <v>0</v>
      </c>
      <c r="GE83" s="10">
        <f t="shared" si="1588"/>
        <v>0</v>
      </c>
      <c r="GF83" s="10">
        <f t="shared" si="1588"/>
        <v>0</v>
      </c>
      <c r="GG83" s="10">
        <f t="shared" si="1588"/>
        <v>0</v>
      </c>
      <c r="GH83" s="10">
        <f t="shared" si="1588"/>
        <v>0</v>
      </c>
      <c r="GI83" s="10">
        <f t="shared" si="1588"/>
        <v>0</v>
      </c>
      <c r="GJ83" s="10">
        <f t="shared" si="1588"/>
        <v>0</v>
      </c>
      <c r="GK83" s="10">
        <f t="shared" si="1588"/>
        <v>0</v>
      </c>
      <c r="GL83" s="10">
        <f t="shared" si="1588"/>
        <v>0</v>
      </c>
      <c r="GM83" s="10">
        <f t="shared" si="1588"/>
        <v>0</v>
      </c>
      <c r="GN83" s="10">
        <f t="shared" si="1588"/>
        <v>0</v>
      </c>
      <c r="GO83" s="10">
        <f t="shared" si="1588"/>
        <v>0</v>
      </c>
      <c r="GP83" s="10">
        <f t="shared" si="1588"/>
        <v>0</v>
      </c>
      <c r="GQ83" s="10">
        <f t="shared" ref="GQ83:GZ83" si="1589">$B83*GQ99</f>
        <v>0</v>
      </c>
      <c r="GR83" s="10">
        <f t="shared" si="1589"/>
        <v>0</v>
      </c>
      <c r="GS83" s="10">
        <f t="shared" si="1589"/>
        <v>0</v>
      </c>
      <c r="GT83" s="10">
        <f t="shared" si="1589"/>
        <v>0</v>
      </c>
      <c r="GU83" s="10">
        <f t="shared" si="1589"/>
        <v>0</v>
      </c>
      <c r="GV83" s="10">
        <f t="shared" si="1589"/>
        <v>0</v>
      </c>
      <c r="GW83" s="10">
        <f t="shared" si="1589"/>
        <v>0</v>
      </c>
      <c r="GX83" s="10">
        <f t="shared" si="1589"/>
        <v>0</v>
      </c>
      <c r="GY83" s="10">
        <f t="shared" si="1589"/>
        <v>0</v>
      </c>
      <c r="GZ83" s="10">
        <f t="shared" si="1589"/>
        <v>0</v>
      </c>
    </row>
    <row r="84" spans="1:208" x14ac:dyDescent="0.2">
      <c r="A84" s="5" t="s">
        <v>39</v>
      </c>
      <c r="B84" s="12">
        <v>0.25</v>
      </c>
      <c r="C84" s="10">
        <f t="array" ref="C84">SUM(IF($S$1:$GZ$1=C$1,$S84:$GZ84,0))</f>
        <v>6250</v>
      </c>
      <c r="D84" s="10">
        <f t="array" ref="D84">SUM(IF($S$1:$GZ$1=D$1,$S84:$GZ84,0))</f>
        <v>18750</v>
      </c>
      <c r="E84" s="10">
        <f t="array" ref="E84">SUM(IF($S$1:$GZ$1=E$1,$S84:$GZ84,0))</f>
        <v>106250</v>
      </c>
      <c r="F84" s="10">
        <f t="array" ref="F84">SUM(IF($S$1:$GZ$1=F$1,$S84:$GZ84,0))</f>
        <v>450000</v>
      </c>
      <c r="G84" s="10">
        <f t="array" ref="G84">SUM(IF($S$1:$GZ$1=G$1,$S84:$GZ84,0))</f>
        <v>481250</v>
      </c>
      <c r="H84" s="10">
        <f t="array" ref="H84">SUM(IF($S$1:$GZ$1=H$1,$S84:$GZ84,0))</f>
        <v>293750</v>
      </c>
      <c r="I84" s="10">
        <f t="array" ref="I84">SUM(IF($S$1:$GZ$1=I$1,$S84:$GZ84,0))</f>
        <v>12500</v>
      </c>
      <c r="J84" s="10">
        <f t="array" ref="J84">SUM(IF($S$1:$GZ$1=J$1,$S84:$GZ84,0))</f>
        <v>0</v>
      </c>
      <c r="K84" s="10">
        <f t="array" ref="K84">SUM(IF($S$1:$GZ$1=K$1,$S84:$GZ84,0))</f>
        <v>0</v>
      </c>
      <c r="L84" s="10">
        <f t="array" ref="L84">SUM(IF($S$1:$GZ$1=L$1,$S84:$GZ84,0))</f>
        <v>0</v>
      </c>
      <c r="M84" s="10">
        <f t="array" ref="M84">SUM(IF($S$1:$GZ$1=M$1,$S84:$GZ84,0))</f>
        <v>0</v>
      </c>
      <c r="N84" s="10">
        <f t="array" ref="N84">SUM(IF($S$1:$GZ$1=N$1,$S84:$GZ84,0))</f>
        <v>0</v>
      </c>
      <c r="O84" s="10">
        <f t="array" ref="O84">SUM(IF($S$1:$GZ$1=O$1,$S84:$GZ84,0))</f>
        <v>0</v>
      </c>
      <c r="P84" s="10">
        <f t="array" ref="P84">SUM(IF($S$1:$GZ$1=P$1,$S84:$GZ84,0))</f>
        <v>0</v>
      </c>
      <c r="Q84" s="10">
        <f t="array" ref="Q84">SUM(IF($S$1:$GZ$1=Q$1,$S84:$GZ84,0))</f>
        <v>0</v>
      </c>
      <c r="R84" s="10">
        <f t="array" ref="R84">SUM(IF($S$1:$GZ$1=R$1,$S84:$GZ84,0))</f>
        <v>0</v>
      </c>
      <c r="S84" s="10">
        <f>S83*$B84</f>
        <v>0</v>
      </c>
      <c r="T84" s="10">
        <f t="shared" ref="T84:BZ84" si="1590">T83*$B84</f>
        <v>0</v>
      </c>
      <c r="U84" s="10">
        <f t="shared" si="1590"/>
        <v>0</v>
      </c>
      <c r="V84" s="10">
        <f t="shared" si="1590"/>
        <v>0</v>
      </c>
      <c r="W84" s="10">
        <f t="shared" si="1590"/>
        <v>0</v>
      </c>
      <c r="X84" s="10">
        <f t="shared" si="1590"/>
        <v>0</v>
      </c>
      <c r="Y84" s="10">
        <f t="shared" si="1590"/>
        <v>0</v>
      </c>
      <c r="Z84" s="10">
        <f t="shared" si="1590"/>
        <v>0</v>
      </c>
      <c r="AA84" s="10">
        <f t="shared" si="1590"/>
        <v>0</v>
      </c>
      <c r="AB84" s="10">
        <f t="shared" si="1590"/>
        <v>0</v>
      </c>
      <c r="AC84" s="10">
        <f t="shared" si="1590"/>
        <v>0</v>
      </c>
      <c r="AD84" s="10">
        <f t="shared" si="1590"/>
        <v>6250</v>
      </c>
      <c r="AE84" s="10">
        <f t="shared" si="1590"/>
        <v>0</v>
      </c>
      <c r="AF84" s="10">
        <f t="shared" si="1590"/>
        <v>0</v>
      </c>
      <c r="AG84" s="10">
        <f t="shared" si="1590"/>
        <v>0</v>
      </c>
      <c r="AH84" s="10">
        <f t="shared" si="1590"/>
        <v>0</v>
      </c>
      <c r="AI84" s="10">
        <f t="shared" si="1590"/>
        <v>0</v>
      </c>
      <c r="AJ84" s="10">
        <f t="shared" si="1590"/>
        <v>6250</v>
      </c>
      <c r="AK84" s="10">
        <f t="shared" si="1590"/>
        <v>0</v>
      </c>
      <c r="AL84" s="10">
        <f t="shared" si="1590"/>
        <v>0</v>
      </c>
      <c r="AM84" s="10">
        <f t="shared" si="1590"/>
        <v>0</v>
      </c>
      <c r="AN84" s="10">
        <f t="shared" si="1590"/>
        <v>0</v>
      </c>
      <c r="AO84" s="10">
        <f t="shared" si="1590"/>
        <v>0</v>
      </c>
      <c r="AP84" s="10">
        <f t="shared" si="1590"/>
        <v>12500</v>
      </c>
      <c r="AQ84" s="10">
        <f t="shared" si="1590"/>
        <v>0</v>
      </c>
      <c r="AR84" s="10">
        <f t="shared" si="1590"/>
        <v>6250</v>
      </c>
      <c r="AS84" s="10">
        <f t="shared" si="1590"/>
        <v>6250</v>
      </c>
      <c r="AT84" s="10">
        <f t="shared" si="1590"/>
        <v>6250</v>
      </c>
      <c r="AU84" s="10">
        <f t="shared" si="1590"/>
        <v>6250</v>
      </c>
      <c r="AV84" s="10">
        <f t="shared" si="1590"/>
        <v>12500</v>
      </c>
      <c r="AW84" s="10">
        <f t="shared" si="1590"/>
        <v>6250</v>
      </c>
      <c r="AX84" s="10">
        <f t="shared" si="1590"/>
        <v>12500</v>
      </c>
      <c r="AY84" s="10">
        <f t="shared" si="1590"/>
        <v>12500</v>
      </c>
      <c r="AZ84" s="10">
        <f t="shared" si="1590"/>
        <v>12500</v>
      </c>
      <c r="BA84" s="10">
        <f t="shared" si="1590"/>
        <v>12500</v>
      </c>
      <c r="BB84" s="10">
        <f t="shared" si="1590"/>
        <v>12500</v>
      </c>
      <c r="BC84" s="10">
        <f t="shared" si="1590"/>
        <v>37500</v>
      </c>
      <c r="BD84" s="10">
        <f t="shared" si="1590"/>
        <v>12500</v>
      </c>
      <c r="BE84" s="10">
        <f t="shared" si="1590"/>
        <v>31250</v>
      </c>
      <c r="BF84" s="10">
        <f t="shared" si="1590"/>
        <v>43750</v>
      </c>
      <c r="BG84" s="10">
        <f t="shared" si="1590"/>
        <v>31250</v>
      </c>
      <c r="BH84" s="10">
        <f t="shared" si="1590"/>
        <v>43750</v>
      </c>
      <c r="BI84" s="10">
        <f t="shared" si="1590"/>
        <v>62500</v>
      </c>
      <c r="BJ84" s="10">
        <f t="shared" si="1590"/>
        <v>37500</v>
      </c>
      <c r="BK84" s="10">
        <f t="shared" si="1590"/>
        <v>31250</v>
      </c>
      <c r="BL84" s="10">
        <f t="shared" si="1590"/>
        <v>43750</v>
      </c>
      <c r="BM84" s="10">
        <f t="shared" si="1590"/>
        <v>31250</v>
      </c>
      <c r="BN84" s="10">
        <f t="shared" si="1590"/>
        <v>43750</v>
      </c>
      <c r="BO84" s="10">
        <f t="shared" si="1590"/>
        <v>37500</v>
      </c>
      <c r="BP84" s="10">
        <f t="shared" si="1590"/>
        <v>37500</v>
      </c>
      <c r="BQ84" s="10">
        <f t="shared" si="1590"/>
        <v>12500</v>
      </c>
      <c r="BR84" s="10">
        <f t="shared" si="1590"/>
        <v>12500</v>
      </c>
      <c r="BS84" s="10">
        <f t="shared" si="1590"/>
        <v>12500</v>
      </c>
      <c r="BT84" s="10">
        <f t="shared" si="1590"/>
        <v>68750</v>
      </c>
      <c r="BU84" s="10">
        <f t="shared" si="1590"/>
        <v>68750</v>
      </c>
      <c r="BV84" s="10">
        <f t="shared" si="1590"/>
        <v>68750</v>
      </c>
      <c r="BW84" s="10">
        <f t="shared" si="1590"/>
        <v>68750</v>
      </c>
      <c r="BX84" s="10">
        <f t="shared" si="1590"/>
        <v>12500</v>
      </c>
      <c r="BY84" s="10">
        <f t="shared" si="1590"/>
        <v>12500</v>
      </c>
      <c r="BZ84" s="10">
        <f t="shared" si="1590"/>
        <v>68750</v>
      </c>
      <c r="CA84" s="10">
        <f t="shared" ref="CA84:CI84" si="1591">CA83*$B84</f>
        <v>68750</v>
      </c>
      <c r="CB84" s="10">
        <f t="shared" si="1591"/>
        <v>68750</v>
      </c>
      <c r="CC84" s="10">
        <f t="shared" si="1591"/>
        <v>68750</v>
      </c>
      <c r="CD84" s="10">
        <f t="shared" si="1591"/>
        <v>12500</v>
      </c>
      <c r="CE84" s="10">
        <f t="shared" si="1591"/>
        <v>12500</v>
      </c>
      <c r="CF84" s="10">
        <f t="shared" si="1591"/>
        <v>12500</v>
      </c>
      <c r="CG84" s="10">
        <f t="shared" si="1591"/>
        <v>12500</v>
      </c>
      <c r="CH84" s="10">
        <f t="shared" si="1591"/>
        <v>12500</v>
      </c>
      <c r="CI84" s="10">
        <f t="shared" si="1591"/>
        <v>6250</v>
      </c>
      <c r="CJ84" s="10">
        <f t="shared" ref="CJ84:EO84" si="1592">CJ83*$B84</f>
        <v>6250</v>
      </c>
      <c r="CK84" s="10">
        <f t="shared" si="1592"/>
        <v>6250</v>
      </c>
      <c r="CL84" s="10">
        <f t="shared" si="1592"/>
        <v>6250</v>
      </c>
      <c r="CM84" s="10">
        <f t="shared" si="1592"/>
        <v>6250</v>
      </c>
      <c r="CN84" s="10">
        <f t="shared" si="1592"/>
        <v>6250</v>
      </c>
      <c r="CO84" s="10">
        <f t="shared" si="1592"/>
        <v>0</v>
      </c>
      <c r="CP84" s="10">
        <f t="shared" si="1592"/>
        <v>0</v>
      </c>
      <c r="CQ84" s="10">
        <f t="shared" si="1592"/>
        <v>0</v>
      </c>
      <c r="CR84" s="10">
        <f t="shared" si="1592"/>
        <v>0</v>
      </c>
      <c r="CS84" s="10">
        <f t="shared" si="1592"/>
        <v>0</v>
      </c>
      <c r="CT84" s="10">
        <f t="shared" si="1592"/>
        <v>0</v>
      </c>
      <c r="CU84" s="10">
        <f t="shared" si="1592"/>
        <v>0</v>
      </c>
      <c r="CV84" s="10">
        <f t="shared" si="1592"/>
        <v>0</v>
      </c>
      <c r="CW84" s="10">
        <f t="shared" si="1592"/>
        <v>0</v>
      </c>
      <c r="CX84" s="10">
        <f t="shared" si="1592"/>
        <v>0</v>
      </c>
      <c r="CY84" s="10">
        <f t="shared" si="1592"/>
        <v>0</v>
      </c>
      <c r="CZ84" s="10">
        <f t="shared" si="1592"/>
        <v>0</v>
      </c>
      <c r="DA84" s="10">
        <f t="shared" si="1592"/>
        <v>0</v>
      </c>
      <c r="DB84" s="10">
        <f t="shared" si="1592"/>
        <v>0</v>
      </c>
      <c r="DC84" s="10">
        <f t="shared" si="1592"/>
        <v>0</v>
      </c>
      <c r="DD84" s="10">
        <f t="shared" si="1592"/>
        <v>0</v>
      </c>
      <c r="DE84" s="10">
        <f t="shared" si="1592"/>
        <v>0</v>
      </c>
      <c r="DF84" s="10">
        <f t="shared" si="1592"/>
        <v>0</v>
      </c>
      <c r="DG84" s="10">
        <f t="shared" si="1592"/>
        <v>0</v>
      </c>
      <c r="DH84" s="10">
        <f t="shared" si="1592"/>
        <v>0</v>
      </c>
      <c r="DI84" s="10">
        <f t="shared" si="1592"/>
        <v>0</v>
      </c>
      <c r="DJ84" s="10">
        <f t="shared" si="1592"/>
        <v>0</v>
      </c>
      <c r="DK84" s="10">
        <f t="shared" si="1592"/>
        <v>0</v>
      </c>
      <c r="DL84" s="10">
        <f t="shared" si="1592"/>
        <v>0</v>
      </c>
      <c r="DM84" s="10">
        <f t="shared" si="1592"/>
        <v>0</v>
      </c>
      <c r="DN84" s="10">
        <f t="shared" si="1592"/>
        <v>0</v>
      </c>
      <c r="DO84" s="10">
        <f t="shared" si="1592"/>
        <v>0</v>
      </c>
      <c r="DP84" s="10">
        <f t="shared" si="1592"/>
        <v>0</v>
      </c>
      <c r="DQ84" s="10">
        <f t="shared" si="1592"/>
        <v>0</v>
      </c>
      <c r="DR84" s="10">
        <f t="shared" si="1592"/>
        <v>0</v>
      </c>
      <c r="DS84" s="10">
        <f t="shared" si="1592"/>
        <v>0</v>
      </c>
      <c r="DT84" s="10">
        <f t="shared" si="1592"/>
        <v>0</v>
      </c>
      <c r="DU84" s="10">
        <f t="shared" si="1592"/>
        <v>0</v>
      </c>
      <c r="DV84" s="10">
        <f t="shared" si="1592"/>
        <v>0</v>
      </c>
      <c r="DW84" s="10">
        <f t="shared" si="1592"/>
        <v>0</v>
      </c>
      <c r="DX84" s="10">
        <f t="shared" si="1592"/>
        <v>0</v>
      </c>
      <c r="DY84" s="10">
        <f t="shared" si="1592"/>
        <v>0</v>
      </c>
      <c r="DZ84" s="10">
        <f t="shared" si="1592"/>
        <v>0</v>
      </c>
      <c r="EA84" s="10">
        <f t="shared" si="1592"/>
        <v>0</v>
      </c>
      <c r="EB84" s="10">
        <f t="shared" si="1592"/>
        <v>0</v>
      </c>
      <c r="EC84" s="10">
        <f t="shared" si="1592"/>
        <v>0</v>
      </c>
      <c r="ED84" s="10">
        <f t="shared" si="1592"/>
        <v>0</v>
      </c>
      <c r="EE84" s="10">
        <f t="shared" si="1592"/>
        <v>0</v>
      </c>
      <c r="EF84" s="10">
        <f t="shared" si="1592"/>
        <v>0</v>
      </c>
      <c r="EG84" s="10">
        <f t="shared" si="1592"/>
        <v>0</v>
      </c>
      <c r="EH84" s="10">
        <f t="shared" si="1592"/>
        <v>0</v>
      </c>
      <c r="EI84" s="10">
        <f t="shared" si="1592"/>
        <v>0</v>
      </c>
      <c r="EJ84" s="10">
        <f t="shared" si="1592"/>
        <v>0</v>
      </c>
      <c r="EK84" s="10">
        <f t="shared" si="1592"/>
        <v>0</v>
      </c>
      <c r="EL84" s="10">
        <f t="shared" si="1592"/>
        <v>0</v>
      </c>
      <c r="EM84" s="10">
        <f t="shared" si="1592"/>
        <v>0</v>
      </c>
      <c r="EN84" s="10">
        <f t="shared" si="1592"/>
        <v>0</v>
      </c>
      <c r="EO84" s="10">
        <f t="shared" si="1592"/>
        <v>0</v>
      </c>
      <c r="EP84" s="10">
        <f t="shared" ref="EP84:GP84" si="1593">EP83*$B84</f>
        <v>0</v>
      </c>
      <c r="EQ84" s="10">
        <f t="shared" si="1593"/>
        <v>0</v>
      </c>
      <c r="ER84" s="10">
        <f t="shared" si="1593"/>
        <v>0</v>
      </c>
      <c r="ES84" s="10">
        <f t="shared" si="1593"/>
        <v>0</v>
      </c>
      <c r="ET84" s="10">
        <f t="shared" si="1593"/>
        <v>0</v>
      </c>
      <c r="EU84" s="10">
        <f t="shared" si="1593"/>
        <v>0</v>
      </c>
      <c r="EV84" s="10">
        <f t="shared" si="1593"/>
        <v>0</v>
      </c>
      <c r="EW84" s="10">
        <f t="shared" si="1593"/>
        <v>0</v>
      </c>
      <c r="EX84" s="10">
        <f t="shared" si="1593"/>
        <v>0</v>
      </c>
      <c r="EY84" s="10">
        <f t="shared" si="1593"/>
        <v>0</v>
      </c>
      <c r="EZ84" s="10">
        <f t="shared" si="1593"/>
        <v>0</v>
      </c>
      <c r="FA84" s="10">
        <f t="shared" si="1593"/>
        <v>0</v>
      </c>
      <c r="FB84" s="10">
        <f t="shared" si="1593"/>
        <v>0</v>
      </c>
      <c r="FC84" s="10">
        <f t="shared" si="1593"/>
        <v>0</v>
      </c>
      <c r="FD84" s="10">
        <f t="shared" si="1593"/>
        <v>0</v>
      </c>
      <c r="FE84" s="10">
        <f t="shared" si="1593"/>
        <v>0</v>
      </c>
      <c r="FF84" s="10">
        <f t="shared" si="1593"/>
        <v>0</v>
      </c>
      <c r="FG84" s="10">
        <f t="shared" si="1593"/>
        <v>0</v>
      </c>
      <c r="FH84" s="10">
        <f t="shared" si="1593"/>
        <v>0</v>
      </c>
      <c r="FI84" s="10">
        <f t="shared" si="1593"/>
        <v>0</v>
      </c>
      <c r="FJ84" s="10">
        <f t="shared" si="1593"/>
        <v>0</v>
      </c>
      <c r="FK84" s="10">
        <f t="shared" si="1593"/>
        <v>0</v>
      </c>
      <c r="FL84" s="10">
        <f t="shared" si="1593"/>
        <v>0</v>
      </c>
      <c r="FM84" s="10">
        <f t="shared" si="1593"/>
        <v>0</v>
      </c>
      <c r="FN84" s="10">
        <f t="shared" si="1593"/>
        <v>0</v>
      </c>
      <c r="FO84" s="10">
        <f t="shared" si="1593"/>
        <v>0</v>
      </c>
      <c r="FP84" s="10">
        <f t="shared" si="1593"/>
        <v>0</v>
      </c>
      <c r="FQ84" s="10">
        <f t="shared" si="1593"/>
        <v>0</v>
      </c>
      <c r="FR84" s="10">
        <f t="shared" si="1593"/>
        <v>0</v>
      </c>
      <c r="FS84" s="10">
        <f t="shared" si="1593"/>
        <v>0</v>
      </c>
      <c r="FT84" s="10">
        <f t="shared" si="1593"/>
        <v>0</v>
      </c>
      <c r="FU84" s="10">
        <f t="shared" si="1593"/>
        <v>0</v>
      </c>
      <c r="FV84" s="10">
        <f t="shared" si="1593"/>
        <v>0</v>
      </c>
      <c r="FW84" s="10">
        <f t="shared" si="1593"/>
        <v>0</v>
      </c>
      <c r="FX84" s="10">
        <f t="shared" si="1593"/>
        <v>0</v>
      </c>
      <c r="FY84" s="10">
        <f t="shared" si="1593"/>
        <v>0</v>
      </c>
      <c r="FZ84" s="10">
        <f t="shared" si="1593"/>
        <v>0</v>
      </c>
      <c r="GA84" s="10">
        <f t="shared" si="1593"/>
        <v>0</v>
      </c>
      <c r="GB84" s="10">
        <f t="shared" si="1593"/>
        <v>0</v>
      </c>
      <c r="GC84" s="10">
        <f t="shared" si="1593"/>
        <v>0</v>
      </c>
      <c r="GD84" s="10">
        <f t="shared" si="1593"/>
        <v>0</v>
      </c>
      <c r="GE84" s="10">
        <f t="shared" si="1593"/>
        <v>0</v>
      </c>
      <c r="GF84" s="10">
        <f t="shared" si="1593"/>
        <v>0</v>
      </c>
      <c r="GG84" s="10">
        <f t="shared" si="1593"/>
        <v>0</v>
      </c>
      <c r="GH84" s="10">
        <f t="shared" si="1593"/>
        <v>0</v>
      </c>
      <c r="GI84" s="10">
        <f t="shared" si="1593"/>
        <v>0</v>
      </c>
      <c r="GJ84" s="10">
        <f t="shared" si="1593"/>
        <v>0</v>
      </c>
      <c r="GK84" s="10">
        <f t="shared" si="1593"/>
        <v>0</v>
      </c>
      <c r="GL84" s="10">
        <f t="shared" si="1593"/>
        <v>0</v>
      </c>
      <c r="GM84" s="10">
        <f t="shared" si="1593"/>
        <v>0</v>
      </c>
      <c r="GN84" s="10">
        <f t="shared" si="1593"/>
        <v>0</v>
      </c>
      <c r="GO84" s="10">
        <f t="shared" si="1593"/>
        <v>0</v>
      </c>
      <c r="GP84" s="10">
        <f t="shared" si="1593"/>
        <v>0</v>
      </c>
      <c r="GQ84" s="10">
        <f t="shared" ref="GQ84:GZ84" si="1594">GQ83*$B84</f>
        <v>0</v>
      </c>
      <c r="GR84" s="10">
        <f t="shared" si="1594"/>
        <v>0</v>
      </c>
      <c r="GS84" s="10">
        <f t="shared" si="1594"/>
        <v>0</v>
      </c>
      <c r="GT84" s="10">
        <f t="shared" si="1594"/>
        <v>0</v>
      </c>
      <c r="GU84" s="10">
        <f t="shared" si="1594"/>
        <v>0</v>
      </c>
      <c r="GV84" s="10">
        <f t="shared" si="1594"/>
        <v>0</v>
      </c>
      <c r="GW84" s="10">
        <f t="shared" si="1594"/>
        <v>0</v>
      </c>
      <c r="GX84" s="10">
        <f t="shared" si="1594"/>
        <v>0</v>
      </c>
      <c r="GY84" s="10">
        <f t="shared" si="1594"/>
        <v>0</v>
      </c>
      <c r="GZ84" s="10">
        <f t="shared" si="1594"/>
        <v>0</v>
      </c>
    </row>
    <row r="85" spans="1:208" x14ac:dyDescent="0.2">
      <c r="A85" s="5" t="s">
        <v>194</v>
      </c>
      <c r="B85" s="15">
        <v>2000</v>
      </c>
      <c r="C85" s="10">
        <f t="array" aca="1" ref="C85" ca="1">SUM(IF($S$1:$GZ$1=C$1,$S85:$GZ85,0))</f>
        <v>2000</v>
      </c>
      <c r="D85" s="10">
        <f t="array" aca="1" ref="D85" ca="1">SUM(IF($S$1:$GZ$1=D$1,$S85:$GZ85,0))</f>
        <v>42000</v>
      </c>
      <c r="E85" s="10">
        <f t="array" aca="1" ref="E85" ca="1">SUM(IF($S$1:$GZ$1=E$1,$S85:$GZ85,0))</f>
        <v>272000</v>
      </c>
      <c r="F85" s="10">
        <f t="array" aca="1" ref="F85" ca="1">SUM(IF($S$1:$GZ$1=F$1,$S85:$GZ85,0))</f>
        <v>1360000</v>
      </c>
      <c r="G85" s="10">
        <f t="array" aca="1" ref="G85" ca="1">SUM(IF($S$1:$GZ$1=G$1,$S85:$GZ85,0))</f>
        <v>2938000</v>
      </c>
      <c r="H85" s="10">
        <f t="array" aca="1" ref="H85" ca="1">SUM(IF($S$1:$GZ$1=H$1,$S85:$GZ85,0))</f>
        <v>3852000</v>
      </c>
      <c r="I85" s="10">
        <f t="array" aca="1" ref="I85" ca="1">SUM(IF($S$1:$GZ$1=I$1,$S85:$GZ85,0))</f>
        <v>2412000</v>
      </c>
      <c r="J85" s="10">
        <f t="array" aca="1" ref="J85" ca="1">SUM(IF($S$1:$GZ$1=J$1,$S85:$GZ85,0))</f>
        <v>498000</v>
      </c>
      <c r="K85" s="10">
        <f t="array" aca="1" ref="K85" ca="1">SUM(IF($S$1:$GZ$1=K$1,$S85:$GZ85,0))</f>
        <v>12000</v>
      </c>
      <c r="L85" s="10">
        <f t="array" aca="1" ref="L85" ca="1">SUM(IF($S$1:$GZ$1=L$1,$S85:$GZ85,0))</f>
        <v>0</v>
      </c>
      <c r="M85" s="10">
        <f t="array" aca="1" ref="M85" ca="1">SUM(IF($S$1:$GZ$1=M$1,$S85:$GZ85,0))</f>
        <v>0</v>
      </c>
      <c r="N85" s="10">
        <f t="array" aca="1" ref="N85" ca="1">SUM(IF($S$1:$GZ$1=N$1,$S85:$GZ85,0))</f>
        <v>0</v>
      </c>
      <c r="O85" s="10">
        <f t="array" aca="1" ref="O85" ca="1">SUM(IF($S$1:$GZ$1=O$1,$S85:$GZ85,0))</f>
        <v>0</v>
      </c>
      <c r="P85" s="10">
        <f t="array" aca="1" ref="P85" ca="1">SUM(IF($S$1:$GZ$1=P$1,$S85:$GZ85,0))</f>
        <v>0</v>
      </c>
      <c r="Q85" s="10">
        <f t="array" aca="1" ref="Q85" ca="1">SUM(IF($S$1:$GZ$1=Q$1,$S85:$GZ85,0))</f>
        <v>0</v>
      </c>
      <c r="R85" s="10">
        <f t="array" aca="1" ref="R85" ca="1">SUM(IF($S$1:$GZ$1=R$1,$S85:$GZ85,0))</f>
        <v>0</v>
      </c>
      <c r="S85" s="10">
        <f ca="1">$B85*S102</f>
        <v>0</v>
      </c>
      <c r="T85" s="10">
        <f t="shared" ref="T85:BZ85" ca="1" si="1595">$B85*T102</f>
        <v>0</v>
      </c>
      <c r="U85" s="10">
        <f t="shared" ca="1" si="1595"/>
        <v>0</v>
      </c>
      <c r="V85" s="10">
        <f t="shared" ca="1" si="1595"/>
        <v>0</v>
      </c>
      <c r="W85" s="10">
        <f t="shared" ca="1" si="1595"/>
        <v>0</v>
      </c>
      <c r="X85" s="10">
        <f t="shared" ca="1" si="1595"/>
        <v>0</v>
      </c>
      <c r="Y85" s="10">
        <f t="shared" ca="1" si="1595"/>
        <v>0</v>
      </c>
      <c r="Z85" s="10">
        <f t="shared" ca="1" si="1595"/>
        <v>0</v>
      </c>
      <c r="AA85" s="10">
        <f t="shared" ca="1" si="1595"/>
        <v>0</v>
      </c>
      <c r="AB85" s="10">
        <f t="shared" ca="1" si="1595"/>
        <v>0</v>
      </c>
      <c r="AC85" s="10">
        <f t="shared" ca="1" si="1595"/>
        <v>0</v>
      </c>
      <c r="AD85" s="10">
        <f t="shared" ca="1" si="1595"/>
        <v>2000</v>
      </c>
      <c r="AE85" s="10">
        <f t="shared" ca="1" si="1595"/>
        <v>2000</v>
      </c>
      <c r="AF85" s="10">
        <f t="shared" ca="1" si="1595"/>
        <v>2000</v>
      </c>
      <c r="AG85" s="10">
        <f t="shared" ca="1" si="1595"/>
        <v>2000</v>
      </c>
      <c r="AH85" s="10">
        <f t="shared" ca="1" si="1595"/>
        <v>2000</v>
      </c>
      <c r="AI85" s="10">
        <f t="shared" ca="1" si="1595"/>
        <v>2000</v>
      </c>
      <c r="AJ85" s="10">
        <f t="shared" ca="1" si="1595"/>
        <v>4000</v>
      </c>
      <c r="AK85" s="10">
        <f t="shared" ca="1" si="1595"/>
        <v>4000</v>
      </c>
      <c r="AL85" s="10">
        <f t="shared" ca="1" si="1595"/>
        <v>4000</v>
      </c>
      <c r="AM85" s="10">
        <f t="shared" ca="1" si="1595"/>
        <v>4000</v>
      </c>
      <c r="AN85" s="10">
        <f t="shared" ca="1" si="1595"/>
        <v>4000</v>
      </c>
      <c r="AO85" s="10">
        <f t="shared" ca="1" si="1595"/>
        <v>4000</v>
      </c>
      <c r="AP85" s="10">
        <f t="shared" ca="1" si="1595"/>
        <v>8000</v>
      </c>
      <c r="AQ85" s="10">
        <f t="shared" ca="1" si="1595"/>
        <v>8000</v>
      </c>
      <c r="AR85" s="10">
        <f t="shared" ca="1" si="1595"/>
        <v>10000</v>
      </c>
      <c r="AS85" s="10">
        <f t="shared" ca="1" si="1595"/>
        <v>12000</v>
      </c>
      <c r="AT85" s="10">
        <f t="shared" ca="1" si="1595"/>
        <v>14000</v>
      </c>
      <c r="AU85" s="10">
        <f t="shared" ca="1" si="1595"/>
        <v>16000</v>
      </c>
      <c r="AV85" s="10">
        <f t="shared" ca="1" si="1595"/>
        <v>20000</v>
      </c>
      <c r="AW85" s="10">
        <f t="shared" ca="1" si="1595"/>
        <v>22000</v>
      </c>
      <c r="AX85" s="10">
        <f t="shared" ca="1" si="1595"/>
        <v>26000</v>
      </c>
      <c r="AY85" s="10">
        <f t="shared" ca="1" si="1595"/>
        <v>30000</v>
      </c>
      <c r="AZ85" s="10">
        <f t="shared" ca="1" si="1595"/>
        <v>34000</v>
      </c>
      <c r="BA85" s="10">
        <f t="shared" ca="1" si="1595"/>
        <v>38000</v>
      </c>
      <c r="BB85" s="10">
        <f t="shared" ca="1" si="1595"/>
        <v>42000</v>
      </c>
      <c r="BC85" s="10">
        <f t="shared" ca="1" si="1595"/>
        <v>54000</v>
      </c>
      <c r="BD85" s="10">
        <f t="shared" ca="1" si="1595"/>
        <v>56000</v>
      </c>
      <c r="BE85" s="10">
        <f t="shared" ca="1" si="1595"/>
        <v>66000</v>
      </c>
      <c r="BF85" s="10">
        <f t="shared" ca="1" si="1595"/>
        <v>80000</v>
      </c>
      <c r="BG85" s="10">
        <f t="shared" ca="1" si="1595"/>
        <v>90000</v>
      </c>
      <c r="BH85" s="10">
        <f t="shared" ca="1" si="1595"/>
        <v>104000</v>
      </c>
      <c r="BI85" s="10">
        <f t="shared" ca="1" si="1595"/>
        <v>124000</v>
      </c>
      <c r="BJ85" s="10">
        <f t="shared" ca="1" si="1595"/>
        <v>134000</v>
      </c>
      <c r="BK85" s="10">
        <f t="shared" ca="1" si="1595"/>
        <v>144000</v>
      </c>
      <c r="BL85" s="10">
        <f t="shared" ca="1" si="1595"/>
        <v>158000</v>
      </c>
      <c r="BM85" s="10">
        <f t="shared" ca="1" si="1595"/>
        <v>168000</v>
      </c>
      <c r="BN85" s="10">
        <f t="shared" ca="1" si="1595"/>
        <v>182000</v>
      </c>
      <c r="BO85" s="10">
        <f t="shared" ca="1" si="1595"/>
        <v>194000</v>
      </c>
      <c r="BP85" s="10">
        <f t="shared" ca="1" si="1595"/>
        <v>202000</v>
      </c>
      <c r="BQ85" s="10">
        <f t="shared" ca="1" si="1595"/>
        <v>206000</v>
      </c>
      <c r="BR85" s="10">
        <f t="shared" ca="1" si="1595"/>
        <v>208000</v>
      </c>
      <c r="BS85" s="10">
        <f t="shared" ca="1" si="1595"/>
        <v>210000</v>
      </c>
      <c r="BT85" s="10">
        <f t="shared" ca="1" si="1595"/>
        <v>230000</v>
      </c>
      <c r="BU85" s="10">
        <f t="shared" ca="1" si="1595"/>
        <v>250000</v>
      </c>
      <c r="BV85" s="10">
        <f t="shared" ca="1" si="1595"/>
        <v>268000</v>
      </c>
      <c r="BW85" s="10">
        <f t="shared" ca="1" si="1595"/>
        <v>288000</v>
      </c>
      <c r="BX85" s="10">
        <f t="shared" ca="1" si="1595"/>
        <v>288000</v>
      </c>
      <c r="BY85" s="10">
        <f t="shared" ca="1" si="1595"/>
        <v>288000</v>
      </c>
      <c r="BZ85" s="10">
        <f t="shared" ca="1" si="1595"/>
        <v>306000</v>
      </c>
      <c r="CA85" s="10">
        <f t="shared" ref="CA85:CI85" ca="1" si="1596">$B85*CA102</f>
        <v>324000</v>
      </c>
      <c r="CB85" s="10">
        <f t="shared" ca="1" si="1596"/>
        <v>342000</v>
      </c>
      <c r="CC85" s="10">
        <f t="shared" ca="1" si="1596"/>
        <v>352000</v>
      </c>
      <c r="CD85" s="10">
        <f t="shared" ca="1" si="1596"/>
        <v>352000</v>
      </c>
      <c r="CE85" s="10">
        <f t="shared" ca="1" si="1596"/>
        <v>346000</v>
      </c>
      <c r="CF85" s="10">
        <f t="shared" ca="1" si="1596"/>
        <v>336000</v>
      </c>
      <c r="CG85" s="10">
        <f t="shared" ca="1" si="1596"/>
        <v>330000</v>
      </c>
      <c r="CH85" s="10">
        <f t="shared" ca="1" si="1596"/>
        <v>320000</v>
      </c>
      <c r="CI85" s="10">
        <f t="shared" ca="1" si="1596"/>
        <v>302000</v>
      </c>
      <c r="CJ85" s="10">
        <f t="shared" ref="CJ85:EO85" ca="1" si="1597">$B85*CJ102</f>
        <v>292000</v>
      </c>
      <c r="CK85" s="10">
        <f t="shared" ca="1" si="1597"/>
        <v>284000</v>
      </c>
      <c r="CL85" s="10">
        <f t="shared" ca="1" si="1597"/>
        <v>272000</v>
      </c>
      <c r="CM85" s="10">
        <f t="shared" ca="1" si="1597"/>
        <v>264000</v>
      </c>
      <c r="CN85" s="10">
        <f t="shared" ca="1" si="1597"/>
        <v>252000</v>
      </c>
      <c r="CO85" s="10">
        <f t="shared" ca="1" si="1597"/>
        <v>240000</v>
      </c>
      <c r="CP85" s="10">
        <f t="shared" ca="1" si="1597"/>
        <v>228000</v>
      </c>
      <c r="CQ85" s="10">
        <f t="shared" ca="1" si="1597"/>
        <v>224000</v>
      </c>
      <c r="CR85" s="10">
        <f t="shared" ca="1" si="1597"/>
        <v>220000</v>
      </c>
      <c r="CS85" s="10">
        <f t="shared" ca="1" si="1597"/>
        <v>216000</v>
      </c>
      <c r="CT85" s="10">
        <f t="shared" ca="1" si="1597"/>
        <v>194000</v>
      </c>
      <c r="CU85" s="10">
        <f t="shared" ca="1" si="1597"/>
        <v>172000</v>
      </c>
      <c r="CV85" s="10">
        <f t="shared" ca="1" si="1597"/>
        <v>150000</v>
      </c>
      <c r="CW85" s="10">
        <f t="shared" ca="1" si="1597"/>
        <v>128000</v>
      </c>
      <c r="CX85" s="10">
        <f t="shared" ca="1" si="1597"/>
        <v>124000</v>
      </c>
      <c r="CY85" s="10">
        <f t="shared" ca="1" si="1597"/>
        <v>120000</v>
      </c>
      <c r="CZ85" s="10">
        <f t="shared" ca="1" si="1597"/>
        <v>98000</v>
      </c>
      <c r="DA85" s="10">
        <f t="shared" ca="1" si="1597"/>
        <v>76000</v>
      </c>
      <c r="DB85" s="10">
        <f t="shared" ca="1" si="1597"/>
        <v>54000</v>
      </c>
      <c r="DC85" s="10">
        <f t="shared" ca="1" si="1597"/>
        <v>32000</v>
      </c>
      <c r="DD85" s="10">
        <f t="shared" ca="1" si="1597"/>
        <v>28000</v>
      </c>
      <c r="DE85" s="10">
        <f t="shared" ca="1" si="1597"/>
        <v>24000</v>
      </c>
      <c r="DF85" s="10">
        <f t="shared" ca="1" si="1597"/>
        <v>20000</v>
      </c>
      <c r="DG85" s="10">
        <f t="shared" ca="1" si="1597"/>
        <v>16000</v>
      </c>
      <c r="DH85" s="10">
        <f t="shared" ca="1" si="1597"/>
        <v>12000</v>
      </c>
      <c r="DI85" s="10">
        <f t="shared" ca="1" si="1597"/>
        <v>10000</v>
      </c>
      <c r="DJ85" s="10">
        <f t="shared" ca="1" si="1597"/>
        <v>8000</v>
      </c>
      <c r="DK85" s="10">
        <f t="shared" ca="1" si="1597"/>
        <v>6000</v>
      </c>
      <c r="DL85" s="10">
        <f t="shared" ca="1" si="1597"/>
        <v>4000</v>
      </c>
      <c r="DM85" s="10">
        <f t="shared" ca="1" si="1597"/>
        <v>2000</v>
      </c>
      <c r="DN85" s="10">
        <f t="shared" ca="1" si="1597"/>
        <v>0</v>
      </c>
      <c r="DO85" s="10">
        <f t="shared" ca="1" si="1597"/>
        <v>0</v>
      </c>
      <c r="DP85" s="10">
        <f t="shared" ca="1" si="1597"/>
        <v>0</v>
      </c>
      <c r="DQ85" s="10">
        <f t="shared" ca="1" si="1597"/>
        <v>0</v>
      </c>
      <c r="DR85" s="10">
        <f t="shared" ca="1" si="1597"/>
        <v>0</v>
      </c>
      <c r="DS85" s="10">
        <f t="shared" ca="1" si="1597"/>
        <v>0</v>
      </c>
      <c r="DT85" s="10">
        <f t="shared" ca="1" si="1597"/>
        <v>0</v>
      </c>
      <c r="DU85" s="10">
        <f t="shared" ca="1" si="1597"/>
        <v>0</v>
      </c>
      <c r="DV85" s="10">
        <f t="shared" ca="1" si="1597"/>
        <v>0</v>
      </c>
      <c r="DW85" s="10">
        <f t="shared" ca="1" si="1597"/>
        <v>0</v>
      </c>
      <c r="DX85" s="10">
        <f t="shared" ca="1" si="1597"/>
        <v>0</v>
      </c>
      <c r="DY85" s="10">
        <f t="shared" ca="1" si="1597"/>
        <v>0</v>
      </c>
      <c r="DZ85" s="10">
        <f t="shared" ca="1" si="1597"/>
        <v>0</v>
      </c>
      <c r="EA85" s="10">
        <f t="shared" ca="1" si="1597"/>
        <v>0</v>
      </c>
      <c r="EB85" s="10">
        <f t="shared" ca="1" si="1597"/>
        <v>0</v>
      </c>
      <c r="EC85" s="10">
        <f t="shared" ca="1" si="1597"/>
        <v>0</v>
      </c>
      <c r="ED85" s="10">
        <f t="shared" ca="1" si="1597"/>
        <v>0</v>
      </c>
      <c r="EE85" s="10">
        <f t="shared" ca="1" si="1597"/>
        <v>0</v>
      </c>
      <c r="EF85" s="10">
        <f t="shared" ca="1" si="1597"/>
        <v>0</v>
      </c>
      <c r="EG85" s="10">
        <f t="shared" ca="1" si="1597"/>
        <v>0</v>
      </c>
      <c r="EH85" s="10">
        <f t="shared" ca="1" si="1597"/>
        <v>0</v>
      </c>
      <c r="EI85" s="10">
        <f t="shared" ca="1" si="1597"/>
        <v>0</v>
      </c>
      <c r="EJ85" s="10">
        <f t="shared" ca="1" si="1597"/>
        <v>0</v>
      </c>
      <c r="EK85" s="10">
        <f t="shared" ca="1" si="1597"/>
        <v>0</v>
      </c>
      <c r="EL85" s="10">
        <f t="shared" ca="1" si="1597"/>
        <v>0</v>
      </c>
      <c r="EM85" s="10">
        <f t="shared" ca="1" si="1597"/>
        <v>0</v>
      </c>
      <c r="EN85" s="10">
        <f t="shared" ca="1" si="1597"/>
        <v>0</v>
      </c>
      <c r="EO85" s="10">
        <f t="shared" ca="1" si="1597"/>
        <v>0</v>
      </c>
      <c r="EP85" s="10">
        <f t="shared" ref="EP85:GP85" ca="1" si="1598">$B85*EP102</f>
        <v>0</v>
      </c>
      <c r="EQ85" s="10">
        <f t="shared" ca="1" si="1598"/>
        <v>0</v>
      </c>
      <c r="ER85" s="10">
        <f t="shared" ca="1" si="1598"/>
        <v>0</v>
      </c>
      <c r="ES85" s="10">
        <f t="shared" ca="1" si="1598"/>
        <v>0</v>
      </c>
      <c r="ET85" s="10">
        <f t="shared" ca="1" si="1598"/>
        <v>0</v>
      </c>
      <c r="EU85" s="10">
        <f t="shared" ca="1" si="1598"/>
        <v>0</v>
      </c>
      <c r="EV85" s="10">
        <f t="shared" ca="1" si="1598"/>
        <v>0</v>
      </c>
      <c r="EW85" s="10">
        <f t="shared" ca="1" si="1598"/>
        <v>0</v>
      </c>
      <c r="EX85" s="10">
        <f t="shared" ca="1" si="1598"/>
        <v>0</v>
      </c>
      <c r="EY85" s="10">
        <f t="shared" ca="1" si="1598"/>
        <v>0</v>
      </c>
      <c r="EZ85" s="10">
        <f t="shared" ca="1" si="1598"/>
        <v>0</v>
      </c>
      <c r="FA85" s="10">
        <f t="shared" ca="1" si="1598"/>
        <v>0</v>
      </c>
      <c r="FB85" s="10">
        <f t="shared" ca="1" si="1598"/>
        <v>0</v>
      </c>
      <c r="FC85" s="10">
        <f t="shared" ca="1" si="1598"/>
        <v>0</v>
      </c>
      <c r="FD85" s="10">
        <f t="shared" ca="1" si="1598"/>
        <v>0</v>
      </c>
      <c r="FE85" s="10">
        <f t="shared" ca="1" si="1598"/>
        <v>0</v>
      </c>
      <c r="FF85" s="10">
        <f t="shared" ca="1" si="1598"/>
        <v>0</v>
      </c>
      <c r="FG85" s="10">
        <f t="shared" ca="1" si="1598"/>
        <v>0</v>
      </c>
      <c r="FH85" s="10">
        <f t="shared" ca="1" si="1598"/>
        <v>0</v>
      </c>
      <c r="FI85" s="10">
        <f t="shared" ca="1" si="1598"/>
        <v>0</v>
      </c>
      <c r="FJ85" s="10">
        <f t="shared" ca="1" si="1598"/>
        <v>0</v>
      </c>
      <c r="FK85" s="10">
        <f t="shared" ca="1" si="1598"/>
        <v>0</v>
      </c>
      <c r="FL85" s="10">
        <f t="shared" ca="1" si="1598"/>
        <v>0</v>
      </c>
      <c r="FM85" s="10">
        <f t="shared" ca="1" si="1598"/>
        <v>0</v>
      </c>
      <c r="FN85" s="10">
        <f t="shared" ca="1" si="1598"/>
        <v>0</v>
      </c>
      <c r="FO85" s="10">
        <f t="shared" ca="1" si="1598"/>
        <v>0</v>
      </c>
      <c r="FP85" s="10">
        <f t="shared" ca="1" si="1598"/>
        <v>0</v>
      </c>
      <c r="FQ85" s="10">
        <f t="shared" ca="1" si="1598"/>
        <v>0</v>
      </c>
      <c r="FR85" s="10">
        <f t="shared" ca="1" si="1598"/>
        <v>0</v>
      </c>
      <c r="FS85" s="10">
        <f t="shared" ca="1" si="1598"/>
        <v>0</v>
      </c>
      <c r="FT85" s="10">
        <f t="shared" ca="1" si="1598"/>
        <v>0</v>
      </c>
      <c r="FU85" s="10">
        <f t="shared" ca="1" si="1598"/>
        <v>0</v>
      </c>
      <c r="FV85" s="10">
        <f t="shared" ca="1" si="1598"/>
        <v>0</v>
      </c>
      <c r="FW85" s="10">
        <f t="shared" ca="1" si="1598"/>
        <v>0</v>
      </c>
      <c r="FX85" s="10">
        <f t="shared" ca="1" si="1598"/>
        <v>0</v>
      </c>
      <c r="FY85" s="10">
        <f t="shared" ca="1" si="1598"/>
        <v>0</v>
      </c>
      <c r="FZ85" s="10">
        <f t="shared" ca="1" si="1598"/>
        <v>0</v>
      </c>
      <c r="GA85" s="10">
        <f t="shared" ca="1" si="1598"/>
        <v>0</v>
      </c>
      <c r="GB85" s="10">
        <f t="shared" ca="1" si="1598"/>
        <v>0</v>
      </c>
      <c r="GC85" s="10">
        <f t="shared" ca="1" si="1598"/>
        <v>0</v>
      </c>
      <c r="GD85" s="10">
        <f t="shared" ca="1" si="1598"/>
        <v>0</v>
      </c>
      <c r="GE85" s="10">
        <f t="shared" ca="1" si="1598"/>
        <v>0</v>
      </c>
      <c r="GF85" s="10">
        <f t="shared" ca="1" si="1598"/>
        <v>0</v>
      </c>
      <c r="GG85" s="10">
        <f t="shared" ca="1" si="1598"/>
        <v>0</v>
      </c>
      <c r="GH85" s="10">
        <f t="shared" ca="1" si="1598"/>
        <v>0</v>
      </c>
      <c r="GI85" s="10">
        <f t="shared" ca="1" si="1598"/>
        <v>0</v>
      </c>
      <c r="GJ85" s="10">
        <f t="shared" ca="1" si="1598"/>
        <v>0</v>
      </c>
      <c r="GK85" s="10">
        <f t="shared" ca="1" si="1598"/>
        <v>0</v>
      </c>
      <c r="GL85" s="10">
        <f t="shared" ca="1" si="1598"/>
        <v>0</v>
      </c>
      <c r="GM85" s="10">
        <f t="shared" ca="1" si="1598"/>
        <v>0</v>
      </c>
      <c r="GN85" s="10">
        <f t="shared" ca="1" si="1598"/>
        <v>0</v>
      </c>
      <c r="GO85" s="10">
        <f t="shared" ca="1" si="1598"/>
        <v>0</v>
      </c>
      <c r="GP85" s="10">
        <f t="shared" ca="1" si="1598"/>
        <v>0</v>
      </c>
      <c r="GQ85" s="10">
        <f t="shared" ref="GQ85:GZ85" ca="1" si="1599">$B85*GQ102</f>
        <v>0</v>
      </c>
      <c r="GR85" s="10">
        <f t="shared" ca="1" si="1599"/>
        <v>0</v>
      </c>
      <c r="GS85" s="10">
        <f t="shared" ca="1" si="1599"/>
        <v>0</v>
      </c>
      <c r="GT85" s="10">
        <f t="shared" ca="1" si="1599"/>
        <v>0</v>
      </c>
      <c r="GU85" s="10">
        <f t="shared" ca="1" si="1599"/>
        <v>0</v>
      </c>
      <c r="GV85" s="10">
        <f t="shared" ca="1" si="1599"/>
        <v>0</v>
      </c>
      <c r="GW85" s="10">
        <f t="shared" ca="1" si="1599"/>
        <v>0</v>
      </c>
      <c r="GX85" s="10">
        <f t="shared" ca="1" si="1599"/>
        <v>0</v>
      </c>
      <c r="GY85" s="10">
        <f t="shared" ca="1" si="1599"/>
        <v>0</v>
      </c>
      <c r="GZ85" s="10">
        <f t="shared" ca="1" si="1599"/>
        <v>0</v>
      </c>
    </row>
    <row r="86" spans="1:208" x14ac:dyDescent="0.2">
      <c r="A86" s="5" t="s">
        <v>195</v>
      </c>
      <c r="B86" s="6">
        <f>B85</f>
        <v>2000</v>
      </c>
      <c r="C86" s="10">
        <f t="array" aca="1" ref="C86" ca="1">SUM(IF($S$1:$GZ$1=C$1,$S86:$GZ86,0))</f>
        <v>0</v>
      </c>
      <c r="D86" s="10">
        <f t="array" aca="1" ref="D86" ca="1">SUM(IF($S$1:$GZ$1=D$1,$S86:$GZ86,0))</f>
        <v>0</v>
      </c>
      <c r="E86" s="10">
        <f t="array" aca="1" ref="E86" ca="1">SUM(IF($S$1:$GZ$1=E$1,$S86:$GZ86,0))</f>
        <v>0</v>
      </c>
      <c r="F86" s="10">
        <f t="array" aca="1" ref="F86" ca="1">SUM(IF($S$1:$GZ$1=F$1,$S86:$GZ86,0))</f>
        <v>32000</v>
      </c>
      <c r="G86" s="10">
        <f t="array" aca="1" ref="G86" ca="1">SUM(IF($S$1:$GZ$1=G$1,$S86:$GZ86,0))</f>
        <v>204000</v>
      </c>
      <c r="H86" s="10">
        <f t="array" aca="1" ref="H86" ca="1">SUM(IF($S$1:$GZ$1=H$1,$S86:$GZ86,0))</f>
        <v>1114000</v>
      </c>
      <c r="I86" s="10">
        <f t="array" aca="1" ref="I86" ca="1">SUM(IF($S$1:$GZ$1=I$1,$S86:$GZ86,0))</f>
        <v>2842000</v>
      </c>
      <c r="J86" s="10">
        <f t="array" aca="1" ref="J86" ca="1">SUM(IF($S$1:$GZ$1=J$1,$S86:$GZ86,0))</f>
        <v>4758000</v>
      </c>
      <c r="K86" s="10">
        <f t="array" aca="1" ref="K86" ca="1">SUM(IF($S$1:$GZ$1=K$1,$S86:$GZ86,0))</f>
        <v>5244000</v>
      </c>
      <c r="L86" s="10">
        <f t="array" aca="1" ref="L86" ca="1">SUM(IF($S$1:$GZ$1=L$1,$S86:$GZ86,0))</f>
        <v>5256000</v>
      </c>
      <c r="M86" s="10">
        <f t="array" aca="1" ref="M86" ca="1">SUM(IF($S$1:$GZ$1=M$1,$S86:$GZ86,0))</f>
        <v>5252000</v>
      </c>
      <c r="N86" s="10">
        <f t="array" aca="1" ref="N86" ca="1">SUM(IF($S$1:$GZ$1=N$1,$S86:$GZ86,0))</f>
        <v>5208000</v>
      </c>
      <c r="O86" s="10">
        <f t="array" aca="1" ref="O86" ca="1">SUM(IF($S$1:$GZ$1=O$1,$S86:$GZ86,0))</f>
        <v>4938000</v>
      </c>
      <c r="P86" s="10">
        <f t="array" aca="1" ref="P86" ca="1">SUM(IF($S$1:$GZ$1=P$1,$S86:$GZ86,0))</f>
        <v>3720000</v>
      </c>
      <c r="Q86" s="10">
        <f t="array" aca="1" ref="Q86" ca="1">SUM(IF($S$1:$GZ$1=Q$1,$S86:$GZ86,0))</f>
        <v>1950000</v>
      </c>
      <c r="R86" s="10">
        <f t="array" aca="1" ref="R86" ca="1">SUM(IF($S$1:$GZ$1=R$1,$S86:$GZ86,0))</f>
        <v>210000</v>
      </c>
      <c r="S86" s="10">
        <f ca="1">$B86*S104</f>
        <v>0</v>
      </c>
      <c r="T86" s="10">
        <f t="shared" ref="T86:BZ86" ca="1" si="1600">$B86*T104</f>
        <v>0</v>
      </c>
      <c r="U86" s="10">
        <f t="shared" ca="1" si="1600"/>
        <v>0</v>
      </c>
      <c r="V86" s="10">
        <f t="shared" ca="1" si="1600"/>
        <v>0</v>
      </c>
      <c r="W86" s="10">
        <f t="shared" ca="1" si="1600"/>
        <v>0</v>
      </c>
      <c r="X86" s="10">
        <f t="shared" ca="1" si="1600"/>
        <v>0</v>
      </c>
      <c r="Y86" s="10">
        <f t="shared" ca="1" si="1600"/>
        <v>0</v>
      </c>
      <c r="Z86" s="10">
        <f t="shared" ca="1" si="1600"/>
        <v>0</v>
      </c>
      <c r="AA86" s="10">
        <f t="shared" ca="1" si="1600"/>
        <v>0</v>
      </c>
      <c r="AB86" s="10">
        <f t="shared" ca="1" si="1600"/>
        <v>0</v>
      </c>
      <c r="AC86" s="10">
        <f t="shared" ca="1" si="1600"/>
        <v>0</v>
      </c>
      <c r="AD86" s="10">
        <f t="shared" ca="1" si="1600"/>
        <v>0</v>
      </c>
      <c r="AE86" s="10">
        <f t="shared" ca="1" si="1600"/>
        <v>0</v>
      </c>
      <c r="AF86" s="10">
        <f t="shared" ca="1" si="1600"/>
        <v>0</v>
      </c>
      <c r="AG86" s="10">
        <f t="shared" ca="1" si="1600"/>
        <v>0</v>
      </c>
      <c r="AH86" s="10">
        <f t="shared" ca="1" si="1600"/>
        <v>0</v>
      </c>
      <c r="AI86" s="10">
        <f t="shared" ca="1" si="1600"/>
        <v>0</v>
      </c>
      <c r="AJ86" s="10">
        <f t="shared" ca="1" si="1600"/>
        <v>0</v>
      </c>
      <c r="AK86" s="10">
        <f t="shared" ca="1" si="1600"/>
        <v>0</v>
      </c>
      <c r="AL86" s="10">
        <f t="shared" ca="1" si="1600"/>
        <v>0</v>
      </c>
      <c r="AM86" s="10">
        <f t="shared" ca="1" si="1600"/>
        <v>0</v>
      </c>
      <c r="AN86" s="10">
        <f t="shared" ca="1" si="1600"/>
        <v>0</v>
      </c>
      <c r="AO86" s="10">
        <f t="shared" ca="1" si="1600"/>
        <v>0</v>
      </c>
      <c r="AP86" s="10">
        <f t="shared" ca="1" si="1600"/>
        <v>0</v>
      </c>
      <c r="AQ86" s="10">
        <f t="shared" ca="1" si="1600"/>
        <v>0</v>
      </c>
      <c r="AR86" s="10">
        <f t="shared" ca="1" si="1600"/>
        <v>0</v>
      </c>
      <c r="AS86" s="10">
        <f t="shared" ca="1" si="1600"/>
        <v>0</v>
      </c>
      <c r="AT86" s="10">
        <f t="shared" ca="1" si="1600"/>
        <v>0</v>
      </c>
      <c r="AU86" s="10">
        <f t="shared" ca="1" si="1600"/>
        <v>0</v>
      </c>
      <c r="AV86" s="10">
        <f t="shared" ca="1" si="1600"/>
        <v>0</v>
      </c>
      <c r="AW86" s="10">
        <f t="shared" ca="1" si="1600"/>
        <v>0</v>
      </c>
      <c r="AX86" s="10">
        <f t="shared" ca="1" si="1600"/>
        <v>0</v>
      </c>
      <c r="AY86" s="10">
        <f t="shared" ca="1" si="1600"/>
        <v>0</v>
      </c>
      <c r="AZ86" s="10">
        <f t="shared" ca="1" si="1600"/>
        <v>0</v>
      </c>
      <c r="BA86" s="10">
        <f t="shared" ca="1" si="1600"/>
        <v>0</v>
      </c>
      <c r="BB86" s="10">
        <f t="shared" ca="1" si="1600"/>
        <v>0</v>
      </c>
      <c r="BC86" s="10">
        <f t="shared" ca="1" si="1600"/>
        <v>0</v>
      </c>
      <c r="BD86" s="10">
        <f t="shared" ca="1" si="1600"/>
        <v>2000</v>
      </c>
      <c r="BE86" s="10">
        <f t="shared" ca="1" si="1600"/>
        <v>2000</v>
      </c>
      <c r="BF86" s="10">
        <f t="shared" ca="1" si="1600"/>
        <v>2000</v>
      </c>
      <c r="BG86" s="10">
        <f t="shared" ca="1" si="1600"/>
        <v>2000</v>
      </c>
      <c r="BH86" s="10">
        <f t="shared" ca="1" si="1600"/>
        <v>2000</v>
      </c>
      <c r="BI86" s="10">
        <f t="shared" ca="1" si="1600"/>
        <v>2000</v>
      </c>
      <c r="BJ86" s="10">
        <f t="shared" ca="1" si="1600"/>
        <v>4000</v>
      </c>
      <c r="BK86" s="10">
        <f t="shared" ca="1" si="1600"/>
        <v>4000</v>
      </c>
      <c r="BL86" s="10">
        <f t="shared" ca="1" si="1600"/>
        <v>4000</v>
      </c>
      <c r="BM86" s="10">
        <f t="shared" ca="1" si="1600"/>
        <v>4000</v>
      </c>
      <c r="BN86" s="10">
        <f t="shared" ca="1" si="1600"/>
        <v>4000</v>
      </c>
      <c r="BO86" s="10">
        <f t="shared" ca="1" si="1600"/>
        <v>4000</v>
      </c>
      <c r="BP86" s="10">
        <f t="shared" ca="1" si="1600"/>
        <v>8000</v>
      </c>
      <c r="BQ86" s="10">
        <f t="shared" ca="1" si="1600"/>
        <v>8000</v>
      </c>
      <c r="BR86" s="10">
        <f t="shared" ca="1" si="1600"/>
        <v>10000</v>
      </c>
      <c r="BS86" s="10">
        <f t="shared" ca="1" si="1600"/>
        <v>12000</v>
      </c>
      <c r="BT86" s="10">
        <f t="shared" ca="1" si="1600"/>
        <v>14000</v>
      </c>
      <c r="BU86" s="10">
        <f t="shared" ca="1" si="1600"/>
        <v>16000</v>
      </c>
      <c r="BV86" s="10">
        <f t="shared" ca="1" si="1600"/>
        <v>20000</v>
      </c>
      <c r="BW86" s="10">
        <f t="shared" ca="1" si="1600"/>
        <v>22000</v>
      </c>
      <c r="BX86" s="10">
        <f t="shared" ca="1" si="1600"/>
        <v>26000</v>
      </c>
      <c r="BY86" s="10">
        <f t="shared" ca="1" si="1600"/>
        <v>30000</v>
      </c>
      <c r="BZ86" s="10">
        <f t="shared" ca="1" si="1600"/>
        <v>34000</v>
      </c>
      <c r="CA86" s="10">
        <f t="shared" ref="CA86:CI86" ca="1" si="1601">$B86*CA104</f>
        <v>38000</v>
      </c>
      <c r="CB86" s="10">
        <f t="shared" ca="1" si="1601"/>
        <v>42000</v>
      </c>
      <c r="CC86" s="10">
        <f t="shared" ca="1" si="1601"/>
        <v>54000</v>
      </c>
      <c r="CD86" s="10">
        <f t="shared" ca="1" si="1601"/>
        <v>58000</v>
      </c>
      <c r="CE86" s="10">
        <f t="shared" ca="1" si="1601"/>
        <v>68000</v>
      </c>
      <c r="CF86" s="10">
        <f t="shared" ca="1" si="1601"/>
        <v>82000</v>
      </c>
      <c r="CG86" s="10">
        <f t="shared" ca="1" si="1601"/>
        <v>92000</v>
      </c>
      <c r="CH86" s="10">
        <f t="shared" ca="1" si="1601"/>
        <v>106000</v>
      </c>
      <c r="CI86" s="10">
        <f t="shared" ca="1" si="1601"/>
        <v>126000</v>
      </c>
      <c r="CJ86" s="10">
        <f t="shared" ref="CJ86:EO86" ca="1" si="1602">$B86*CJ104</f>
        <v>138000</v>
      </c>
      <c r="CK86" s="10">
        <f t="shared" ca="1" si="1602"/>
        <v>148000</v>
      </c>
      <c r="CL86" s="10">
        <f t="shared" ca="1" si="1602"/>
        <v>162000</v>
      </c>
      <c r="CM86" s="10">
        <f t="shared" ca="1" si="1602"/>
        <v>172000</v>
      </c>
      <c r="CN86" s="10">
        <f t="shared" ca="1" si="1602"/>
        <v>186000</v>
      </c>
      <c r="CO86" s="10">
        <f t="shared" ca="1" si="1602"/>
        <v>198000</v>
      </c>
      <c r="CP86" s="10">
        <f t="shared" ca="1" si="1602"/>
        <v>210000</v>
      </c>
      <c r="CQ86" s="10">
        <f t="shared" ca="1" si="1602"/>
        <v>214000</v>
      </c>
      <c r="CR86" s="10">
        <f t="shared" ca="1" si="1602"/>
        <v>218000</v>
      </c>
      <c r="CS86" s="10">
        <f t="shared" ca="1" si="1602"/>
        <v>222000</v>
      </c>
      <c r="CT86" s="10">
        <f t="shared" ca="1" si="1602"/>
        <v>244000</v>
      </c>
      <c r="CU86" s="10">
        <f t="shared" ca="1" si="1602"/>
        <v>266000</v>
      </c>
      <c r="CV86" s="10">
        <f t="shared" ca="1" si="1602"/>
        <v>288000</v>
      </c>
      <c r="CW86" s="10">
        <f t="shared" ca="1" si="1602"/>
        <v>310000</v>
      </c>
      <c r="CX86" s="10">
        <f t="shared" ca="1" si="1602"/>
        <v>314000</v>
      </c>
      <c r="CY86" s="10">
        <f t="shared" ca="1" si="1602"/>
        <v>318000</v>
      </c>
      <c r="CZ86" s="10">
        <f t="shared" ca="1" si="1602"/>
        <v>340000</v>
      </c>
      <c r="DA86" s="10">
        <f t="shared" ca="1" si="1602"/>
        <v>362000</v>
      </c>
      <c r="DB86" s="10">
        <f t="shared" ca="1" si="1602"/>
        <v>384000</v>
      </c>
      <c r="DC86" s="10">
        <f t="shared" ca="1" si="1602"/>
        <v>406000</v>
      </c>
      <c r="DD86" s="10">
        <f t="shared" ca="1" si="1602"/>
        <v>410000</v>
      </c>
      <c r="DE86" s="10">
        <f t="shared" ca="1" si="1602"/>
        <v>414000</v>
      </c>
      <c r="DF86" s="10">
        <f t="shared" ca="1" si="1602"/>
        <v>418000</v>
      </c>
      <c r="DG86" s="10">
        <f t="shared" ca="1" si="1602"/>
        <v>422000</v>
      </c>
      <c r="DH86" s="10">
        <f t="shared" ca="1" si="1602"/>
        <v>426000</v>
      </c>
      <c r="DI86" s="10">
        <f t="shared" ca="1" si="1602"/>
        <v>428000</v>
      </c>
      <c r="DJ86" s="10">
        <f t="shared" ca="1" si="1602"/>
        <v>430000</v>
      </c>
      <c r="DK86" s="10">
        <f t="shared" ca="1" si="1602"/>
        <v>432000</v>
      </c>
      <c r="DL86" s="10">
        <f t="shared" ca="1" si="1602"/>
        <v>434000</v>
      </c>
      <c r="DM86" s="10">
        <f t="shared" ca="1" si="1602"/>
        <v>436000</v>
      </c>
      <c r="DN86" s="10">
        <f t="shared" ca="1" si="1602"/>
        <v>438000</v>
      </c>
      <c r="DO86" s="10">
        <f t="shared" ca="1" si="1602"/>
        <v>438000</v>
      </c>
      <c r="DP86" s="10">
        <f t="shared" ca="1" si="1602"/>
        <v>438000</v>
      </c>
      <c r="DQ86" s="10">
        <f t="shared" ca="1" si="1602"/>
        <v>438000</v>
      </c>
      <c r="DR86" s="10">
        <f t="shared" ca="1" si="1602"/>
        <v>438000</v>
      </c>
      <c r="DS86" s="10">
        <f t="shared" ca="1" si="1602"/>
        <v>438000</v>
      </c>
      <c r="DT86" s="10">
        <f t="shared" ca="1" si="1602"/>
        <v>438000</v>
      </c>
      <c r="DU86" s="10">
        <f t="shared" ca="1" si="1602"/>
        <v>438000</v>
      </c>
      <c r="DV86" s="10">
        <f t="shared" ca="1" si="1602"/>
        <v>438000</v>
      </c>
      <c r="DW86" s="10">
        <f t="shared" ca="1" si="1602"/>
        <v>438000</v>
      </c>
      <c r="DX86" s="10">
        <f t="shared" ca="1" si="1602"/>
        <v>438000</v>
      </c>
      <c r="DY86" s="10">
        <f t="shared" ca="1" si="1602"/>
        <v>438000</v>
      </c>
      <c r="DZ86" s="10">
        <f t="shared" ca="1" si="1602"/>
        <v>438000</v>
      </c>
      <c r="EA86" s="10">
        <f t="shared" ca="1" si="1602"/>
        <v>438000</v>
      </c>
      <c r="EB86" s="10">
        <f t="shared" ca="1" si="1602"/>
        <v>438000</v>
      </c>
      <c r="EC86" s="10">
        <f t="shared" ca="1" si="1602"/>
        <v>438000</v>
      </c>
      <c r="ED86" s="10">
        <f t="shared" ca="1" si="1602"/>
        <v>438000</v>
      </c>
      <c r="EE86" s="10">
        <f t="shared" ca="1" si="1602"/>
        <v>438000</v>
      </c>
      <c r="EF86" s="10">
        <f t="shared" ca="1" si="1602"/>
        <v>438000</v>
      </c>
      <c r="EG86" s="10">
        <f t="shared" ca="1" si="1602"/>
        <v>438000</v>
      </c>
      <c r="EH86" s="10">
        <f t="shared" ca="1" si="1602"/>
        <v>438000</v>
      </c>
      <c r="EI86" s="10">
        <f t="shared" ca="1" si="1602"/>
        <v>438000</v>
      </c>
      <c r="EJ86" s="10">
        <f t="shared" ca="1" si="1602"/>
        <v>438000</v>
      </c>
      <c r="EK86" s="10">
        <f t="shared" ca="1" si="1602"/>
        <v>438000</v>
      </c>
      <c r="EL86" s="10">
        <f t="shared" ca="1" si="1602"/>
        <v>438000</v>
      </c>
      <c r="EM86" s="10">
        <f t="shared" ca="1" si="1602"/>
        <v>438000</v>
      </c>
      <c r="EN86" s="10">
        <f t="shared" ca="1" si="1602"/>
        <v>438000</v>
      </c>
      <c r="EO86" s="10">
        <f t="shared" ca="1" si="1602"/>
        <v>438000</v>
      </c>
      <c r="EP86" s="10">
        <f t="shared" ref="EP86:GP86" ca="1" si="1603">$B86*EP104</f>
        <v>438000</v>
      </c>
      <c r="EQ86" s="10">
        <f t="shared" ca="1" si="1603"/>
        <v>438000</v>
      </c>
      <c r="ER86" s="10">
        <f t="shared" ca="1" si="1603"/>
        <v>438000</v>
      </c>
      <c r="ES86" s="10">
        <f t="shared" ca="1" si="1603"/>
        <v>436000</v>
      </c>
      <c r="ET86" s="10">
        <f t="shared" ca="1" si="1603"/>
        <v>436000</v>
      </c>
      <c r="EU86" s="10">
        <f t="shared" ca="1" si="1603"/>
        <v>436000</v>
      </c>
      <c r="EV86" s="10">
        <f t="shared" ca="1" si="1603"/>
        <v>436000</v>
      </c>
      <c r="EW86" s="10">
        <f t="shared" ca="1" si="1603"/>
        <v>436000</v>
      </c>
      <c r="EX86" s="10">
        <f t="shared" ca="1" si="1603"/>
        <v>436000</v>
      </c>
      <c r="EY86" s="10">
        <f t="shared" ca="1" si="1603"/>
        <v>434000</v>
      </c>
      <c r="EZ86" s="10">
        <f t="shared" ca="1" si="1603"/>
        <v>434000</v>
      </c>
      <c r="FA86" s="10">
        <f t="shared" ca="1" si="1603"/>
        <v>434000</v>
      </c>
      <c r="FB86" s="10">
        <f t="shared" ca="1" si="1603"/>
        <v>434000</v>
      </c>
      <c r="FC86" s="10">
        <f t="shared" ca="1" si="1603"/>
        <v>434000</v>
      </c>
      <c r="FD86" s="10">
        <f t="shared" ca="1" si="1603"/>
        <v>434000</v>
      </c>
      <c r="FE86" s="10">
        <f t="shared" ca="1" si="1603"/>
        <v>430000</v>
      </c>
      <c r="FF86" s="10">
        <f t="shared" ca="1" si="1603"/>
        <v>430000</v>
      </c>
      <c r="FG86" s="10">
        <f t="shared" ca="1" si="1603"/>
        <v>428000</v>
      </c>
      <c r="FH86" s="10">
        <f t="shared" ca="1" si="1603"/>
        <v>426000</v>
      </c>
      <c r="FI86" s="10">
        <f t="shared" ca="1" si="1603"/>
        <v>424000</v>
      </c>
      <c r="FJ86" s="10">
        <f t="shared" ca="1" si="1603"/>
        <v>422000</v>
      </c>
      <c r="FK86" s="10">
        <f t="shared" ca="1" si="1603"/>
        <v>418000</v>
      </c>
      <c r="FL86" s="10">
        <f t="shared" ca="1" si="1603"/>
        <v>416000</v>
      </c>
      <c r="FM86" s="10">
        <f t="shared" ca="1" si="1603"/>
        <v>412000</v>
      </c>
      <c r="FN86" s="10">
        <f t="shared" ca="1" si="1603"/>
        <v>408000</v>
      </c>
      <c r="FO86" s="10">
        <f t="shared" ca="1" si="1603"/>
        <v>404000</v>
      </c>
      <c r="FP86" s="10">
        <f t="shared" ca="1" si="1603"/>
        <v>400000</v>
      </c>
      <c r="FQ86" s="10">
        <f t="shared" ca="1" si="1603"/>
        <v>396000</v>
      </c>
      <c r="FR86" s="10">
        <f t="shared" ca="1" si="1603"/>
        <v>384000</v>
      </c>
      <c r="FS86" s="10">
        <f t="shared" ca="1" si="1603"/>
        <v>380000</v>
      </c>
      <c r="FT86" s="10">
        <f t="shared" ca="1" si="1603"/>
        <v>370000</v>
      </c>
      <c r="FU86" s="10">
        <f t="shared" ca="1" si="1603"/>
        <v>356000</v>
      </c>
      <c r="FV86" s="10">
        <f t="shared" ca="1" si="1603"/>
        <v>346000</v>
      </c>
      <c r="FW86" s="10">
        <f t="shared" ca="1" si="1603"/>
        <v>332000</v>
      </c>
      <c r="FX86" s="10">
        <f t="shared" ca="1" si="1603"/>
        <v>312000</v>
      </c>
      <c r="FY86" s="10">
        <f t="shared" ca="1" si="1603"/>
        <v>300000</v>
      </c>
      <c r="FZ86" s="10">
        <f t="shared" ca="1" si="1603"/>
        <v>290000</v>
      </c>
      <c r="GA86" s="10">
        <f t="shared" ca="1" si="1603"/>
        <v>276000</v>
      </c>
      <c r="GB86" s="10">
        <f t="shared" ca="1" si="1603"/>
        <v>266000</v>
      </c>
      <c r="GC86" s="10">
        <f t="shared" ca="1" si="1603"/>
        <v>252000</v>
      </c>
      <c r="GD86" s="10">
        <f t="shared" ca="1" si="1603"/>
        <v>240000</v>
      </c>
      <c r="GE86" s="10">
        <f t="shared" ca="1" si="1603"/>
        <v>228000</v>
      </c>
      <c r="GF86" s="10">
        <f t="shared" ca="1" si="1603"/>
        <v>224000</v>
      </c>
      <c r="GG86" s="10">
        <f t="shared" ca="1" si="1603"/>
        <v>220000</v>
      </c>
      <c r="GH86" s="10">
        <f t="shared" ca="1" si="1603"/>
        <v>216000</v>
      </c>
      <c r="GI86" s="10">
        <f t="shared" ca="1" si="1603"/>
        <v>194000</v>
      </c>
      <c r="GJ86" s="10">
        <f t="shared" ca="1" si="1603"/>
        <v>172000</v>
      </c>
      <c r="GK86" s="10">
        <f t="shared" ca="1" si="1603"/>
        <v>150000</v>
      </c>
      <c r="GL86" s="10">
        <f t="shared" ca="1" si="1603"/>
        <v>128000</v>
      </c>
      <c r="GM86" s="10">
        <f t="shared" ca="1" si="1603"/>
        <v>124000</v>
      </c>
      <c r="GN86" s="10">
        <f t="shared" ca="1" si="1603"/>
        <v>120000</v>
      </c>
      <c r="GO86" s="10">
        <f t="shared" ca="1" si="1603"/>
        <v>98000</v>
      </c>
      <c r="GP86" s="10">
        <f t="shared" ca="1" si="1603"/>
        <v>76000</v>
      </c>
      <c r="GQ86" s="10">
        <f t="shared" ref="GQ86:GZ86" ca="1" si="1604">$B86*GQ104</f>
        <v>54000</v>
      </c>
      <c r="GR86" s="10">
        <f t="shared" ca="1" si="1604"/>
        <v>32000</v>
      </c>
      <c r="GS86" s="10">
        <f t="shared" ca="1" si="1604"/>
        <v>28000</v>
      </c>
      <c r="GT86" s="10">
        <f t="shared" ca="1" si="1604"/>
        <v>24000</v>
      </c>
      <c r="GU86" s="10">
        <f t="shared" ca="1" si="1604"/>
        <v>20000</v>
      </c>
      <c r="GV86" s="10">
        <f t="shared" ca="1" si="1604"/>
        <v>16000</v>
      </c>
      <c r="GW86" s="10">
        <f t="shared" ca="1" si="1604"/>
        <v>12000</v>
      </c>
      <c r="GX86" s="10">
        <f t="shared" ca="1" si="1604"/>
        <v>10000</v>
      </c>
      <c r="GY86" s="10">
        <f t="shared" ca="1" si="1604"/>
        <v>8000</v>
      </c>
      <c r="GZ86" s="10">
        <f t="shared" ca="1" si="1604"/>
        <v>6000</v>
      </c>
    </row>
    <row r="87" spans="1:208" x14ac:dyDescent="0.2">
      <c r="A87" s="5" t="s">
        <v>192</v>
      </c>
      <c r="B87" s="17">
        <f>1-B89</f>
        <v>0.25</v>
      </c>
      <c r="C87" s="10">
        <f t="array" aca="1" ref="C87" ca="1">SUM(IF($S$1:$GZ$1=C$1,$S87:$GZ87,0))</f>
        <v>500</v>
      </c>
      <c r="D87" s="10">
        <f t="array" aca="1" ref="D87" ca="1">SUM(IF($S$1:$GZ$1=D$1,$S87:$GZ87,0))</f>
        <v>10500</v>
      </c>
      <c r="E87" s="10">
        <f t="array" aca="1" ref="E87" ca="1">SUM(IF($S$1:$GZ$1=E$1,$S87:$GZ87,0))</f>
        <v>68000</v>
      </c>
      <c r="F87" s="10">
        <f t="array" aca="1" ref="F87" ca="1">SUM(IF($S$1:$GZ$1=F$1,$S87:$GZ87,0))</f>
        <v>340000</v>
      </c>
      <c r="G87" s="10">
        <f t="array" aca="1" ref="G87" ca="1">SUM(IF($S$1:$GZ$1=G$1,$S87:$GZ87,0))</f>
        <v>734500</v>
      </c>
      <c r="H87" s="10">
        <f t="array" aca="1" ref="H87" ca="1">SUM(IF($S$1:$GZ$1=H$1,$S87:$GZ87,0))</f>
        <v>963000</v>
      </c>
      <c r="I87" s="10">
        <f t="array" aca="1" ref="I87" ca="1">SUM(IF($S$1:$GZ$1=I$1,$S87:$GZ87,0))</f>
        <v>603000</v>
      </c>
      <c r="J87" s="10">
        <f t="array" aca="1" ref="J87" ca="1">SUM(IF($S$1:$GZ$1=J$1,$S87:$GZ87,0))</f>
        <v>124500</v>
      </c>
      <c r="K87" s="10">
        <f t="array" aca="1" ref="K87" ca="1">SUM(IF($S$1:$GZ$1=K$1,$S87:$GZ87,0))</f>
        <v>3000</v>
      </c>
      <c r="L87" s="10">
        <f t="array" aca="1" ref="L87" ca="1">SUM(IF($S$1:$GZ$1=L$1,$S87:$GZ87,0))</f>
        <v>0</v>
      </c>
      <c r="M87" s="10">
        <f t="array" aca="1" ref="M87" ca="1">SUM(IF($S$1:$GZ$1=M$1,$S87:$GZ87,0))</f>
        <v>0</v>
      </c>
      <c r="N87" s="10">
        <f t="array" aca="1" ref="N87" ca="1">SUM(IF($S$1:$GZ$1=N$1,$S87:$GZ87,0))</f>
        <v>0</v>
      </c>
      <c r="O87" s="10">
        <f t="array" aca="1" ref="O87" ca="1">SUM(IF($S$1:$GZ$1=O$1,$S87:$GZ87,0))</f>
        <v>0</v>
      </c>
      <c r="P87" s="10">
        <f t="array" aca="1" ref="P87" ca="1">SUM(IF($S$1:$GZ$1=P$1,$S87:$GZ87,0))</f>
        <v>0</v>
      </c>
      <c r="Q87" s="10">
        <f t="array" aca="1" ref="Q87" ca="1">SUM(IF($S$1:$GZ$1=Q$1,$S87:$GZ87,0))</f>
        <v>0</v>
      </c>
      <c r="R87" s="10">
        <f t="array" aca="1" ref="R87" ca="1">SUM(IF($S$1:$GZ$1=R$1,$S87:$GZ87,0))</f>
        <v>0</v>
      </c>
      <c r="S87" s="10">
        <f ca="1">S85-S89</f>
        <v>0</v>
      </c>
      <c r="T87" s="10">
        <f t="shared" ref="T87:BZ87" ca="1" si="1605">T85-T89</f>
        <v>0</v>
      </c>
      <c r="U87" s="10">
        <f t="shared" ca="1" si="1605"/>
        <v>0</v>
      </c>
      <c r="V87" s="10">
        <f t="shared" ca="1" si="1605"/>
        <v>0</v>
      </c>
      <c r="W87" s="10">
        <f t="shared" ca="1" si="1605"/>
        <v>0</v>
      </c>
      <c r="X87" s="10">
        <f t="shared" ca="1" si="1605"/>
        <v>0</v>
      </c>
      <c r="Y87" s="10">
        <f t="shared" ca="1" si="1605"/>
        <v>0</v>
      </c>
      <c r="Z87" s="10">
        <f t="shared" ca="1" si="1605"/>
        <v>0</v>
      </c>
      <c r="AA87" s="10">
        <f t="shared" ca="1" si="1605"/>
        <v>0</v>
      </c>
      <c r="AB87" s="10">
        <f t="shared" ca="1" si="1605"/>
        <v>0</v>
      </c>
      <c r="AC87" s="10">
        <f t="shared" ca="1" si="1605"/>
        <v>0</v>
      </c>
      <c r="AD87" s="10">
        <f t="shared" ca="1" si="1605"/>
        <v>500</v>
      </c>
      <c r="AE87" s="10">
        <f t="shared" ca="1" si="1605"/>
        <v>500</v>
      </c>
      <c r="AF87" s="10">
        <f t="shared" ca="1" si="1605"/>
        <v>500</v>
      </c>
      <c r="AG87" s="10">
        <f t="shared" ca="1" si="1605"/>
        <v>500</v>
      </c>
      <c r="AH87" s="10">
        <f t="shared" ca="1" si="1605"/>
        <v>500</v>
      </c>
      <c r="AI87" s="10">
        <f t="shared" ca="1" si="1605"/>
        <v>500</v>
      </c>
      <c r="AJ87" s="10">
        <f t="shared" ca="1" si="1605"/>
        <v>1000</v>
      </c>
      <c r="AK87" s="10">
        <f t="shared" ca="1" si="1605"/>
        <v>1000</v>
      </c>
      <c r="AL87" s="10">
        <f t="shared" ca="1" si="1605"/>
        <v>1000</v>
      </c>
      <c r="AM87" s="10">
        <f t="shared" ca="1" si="1605"/>
        <v>1000</v>
      </c>
      <c r="AN87" s="10">
        <f t="shared" ca="1" si="1605"/>
        <v>1000</v>
      </c>
      <c r="AO87" s="10">
        <f t="shared" ca="1" si="1605"/>
        <v>1000</v>
      </c>
      <c r="AP87" s="10">
        <f t="shared" ca="1" si="1605"/>
        <v>2000</v>
      </c>
      <c r="AQ87" s="10">
        <f t="shared" ca="1" si="1605"/>
        <v>2000</v>
      </c>
      <c r="AR87" s="10">
        <f t="shared" ca="1" si="1605"/>
        <v>2500</v>
      </c>
      <c r="AS87" s="10">
        <f t="shared" ca="1" si="1605"/>
        <v>3000</v>
      </c>
      <c r="AT87" s="10">
        <f t="shared" ca="1" si="1605"/>
        <v>3500</v>
      </c>
      <c r="AU87" s="10">
        <f t="shared" ca="1" si="1605"/>
        <v>4000</v>
      </c>
      <c r="AV87" s="10">
        <f t="shared" ca="1" si="1605"/>
        <v>5000</v>
      </c>
      <c r="AW87" s="10">
        <f t="shared" ca="1" si="1605"/>
        <v>5500</v>
      </c>
      <c r="AX87" s="10">
        <f t="shared" ca="1" si="1605"/>
        <v>6500</v>
      </c>
      <c r="AY87" s="10">
        <f t="shared" ca="1" si="1605"/>
        <v>7500</v>
      </c>
      <c r="AZ87" s="10">
        <f t="shared" ca="1" si="1605"/>
        <v>8500</v>
      </c>
      <c r="BA87" s="10">
        <f t="shared" ca="1" si="1605"/>
        <v>9500</v>
      </c>
      <c r="BB87" s="10">
        <f t="shared" ca="1" si="1605"/>
        <v>10500</v>
      </c>
      <c r="BC87" s="10">
        <f t="shared" ca="1" si="1605"/>
        <v>13500</v>
      </c>
      <c r="BD87" s="10">
        <f t="shared" ca="1" si="1605"/>
        <v>14000</v>
      </c>
      <c r="BE87" s="10">
        <f t="shared" ca="1" si="1605"/>
        <v>16500</v>
      </c>
      <c r="BF87" s="10">
        <f t="shared" ca="1" si="1605"/>
        <v>20000</v>
      </c>
      <c r="BG87" s="10">
        <f t="shared" ca="1" si="1605"/>
        <v>22500</v>
      </c>
      <c r="BH87" s="10">
        <f t="shared" ca="1" si="1605"/>
        <v>26000</v>
      </c>
      <c r="BI87" s="10">
        <f t="shared" ca="1" si="1605"/>
        <v>31000</v>
      </c>
      <c r="BJ87" s="10">
        <f t="shared" ca="1" si="1605"/>
        <v>33500</v>
      </c>
      <c r="BK87" s="10">
        <f t="shared" ca="1" si="1605"/>
        <v>36000</v>
      </c>
      <c r="BL87" s="10">
        <f t="shared" ca="1" si="1605"/>
        <v>39500</v>
      </c>
      <c r="BM87" s="10">
        <f t="shared" ca="1" si="1605"/>
        <v>42000</v>
      </c>
      <c r="BN87" s="10">
        <f t="shared" ca="1" si="1605"/>
        <v>45500</v>
      </c>
      <c r="BO87" s="10">
        <f t="shared" ca="1" si="1605"/>
        <v>48500</v>
      </c>
      <c r="BP87" s="10">
        <f t="shared" ca="1" si="1605"/>
        <v>50500</v>
      </c>
      <c r="BQ87" s="10">
        <f t="shared" ca="1" si="1605"/>
        <v>51500</v>
      </c>
      <c r="BR87" s="10">
        <f t="shared" ca="1" si="1605"/>
        <v>52000</v>
      </c>
      <c r="BS87" s="10">
        <f t="shared" ca="1" si="1605"/>
        <v>52500</v>
      </c>
      <c r="BT87" s="10">
        <f t="shared" ca="1" si="1605"/>
        <v>57500</v>
      </c>
      <c r="BU87" s="10">
        <f t="shared" ca="1" si="1605"/>
        <v>62500</v>
      </c>
      <c r="BV87" s="10">
        <f t="shared" ca="1" si="1605"/>
        <v>67000</v>
      </c>
      <c r="BW87" s="10">
        <f t="shared" ca="1" si="1605"/>
        <v>72000</v>
      </c>
      <c r="BX87" s="10">
        <f t="shared" ca="1" si="1605"/>
        <v>72000</v>
      </c>
      <c r="BY87" s="10">
        <f t="shared" ca="1" si="1605"/>
        <v>72000</v>
      </c>
      <c r="BZ87" s="10">
        <f t="shared" ca="1" si="1605"/>
        <v>76500</v>
      </c>
      <c r="CA87" s="10">
        <f t="shared" ref="CA87:CI87" ca="1" si="1606">CA85-CA89</f>
        <v>81000</v>
      </c>
      <c r="CB87" s="10">
        <f t="shared" ca="1" si="1606"/>
        <v>85500</v>
      </c>
      <c r="CC87" s="10">
        <f t="shared" ca="1" si="1606"/>
        <v>88000</v>
      </c>
      <c r="CD87" s="10">
        <f t="shared" ca="1" si="1606"/>
        <v>88000</v>
      </c>
      <c r="CE87" s="10">
        <f t="shared" ca="1" si="1606"/>
        <v>86500</v>
      </c>
      <c r="CF87" s="10">
        <f t="shared" ca="1" si="1606"/>
        <v>84000</v>
      </c>
      <c r="CG87" s="10">
        <f t="shared" ca="1" si="1606"/>
        <v>82500</v>
      </c>
      <c r="CH87" s="10">
        <f t="shared" ca="1" si="1606"/>
        <v>80000</v>
      </c>
      <c r="CI87" s="10">
        <f t="shared" ca="1" si="1606"/>
        <v>75500</v>
      </c>
      <c r="CJ87" s="10">
        <f t="shared" ref="CJ87:EO87" ca="1" si="1607">CJ85-CJ89</f>
        <v>73000</v>
      </c>
      <c r="CK87" s="10">
        <f t="shared" ca="1" si="1607"/>
        <v>71000</v>
      </c>
      <c r="CL87" s="10">
        <f t="shared" ca="1" si="1607"/>
        <v>68000</v>
      </c>
      <c r="CM87" s="10">
        <f t="shared" ca="1" si="1607"/>
        <v>66000</v>
      </c>
      <c r="CN87" s="10">
        <f t="shared" ca="1" si="1607"/>
        <v>63000</v>
      </c>
      <c r="CO87" s="10">
        <f t="shared" ca="1" si="1607"/>
        <v>60000</v>
      </c>
      <c r="CP87" s="10">
        <f t="shared" ca="1" si="1607"/>
        <v>57000</v>
      </c>
      <c r="CQ87" s="10">
        <f t="shared" ca="1" si="1607"/>
        <v>56000</v>
      </c>
      <c r="CR87" s="10">
        <f t="shared" ca="1" si="1607"/>
        <v>55000</v>
      </c>
      <c r="CS87" s="10">
        <f t="shared" ca="1" si="1607"/>
        <v>54000</v>
      </c>
      <c r="CT87" s="10">
        <f t="shared" ca="1" si="1607"/>
        <v>48500</v>
      </c>
      <c r="CU87" s="10">
        <f t="shared" ca="1" si="1607"/>
        <v>43000</v>
      </c>
      <c r="CV87" s="10">
        <f t="shared" ca="1" si="1607"/>
        <v>37500</v>
      </c>
      <c r="CW87" s="10">
        <f t="shared" ca="1" si="1607"/>
        <v>32000</v>
      </c>
      <c r="CX87" s="10">
        <f t="shared" ca="1" si="1607"/>
        <v>31000</v>
      </c>
      <c r="CY87" s="10">
        <f t="shared" ca="1" si="1607"/>
        <v>30000</v>
      </c>
      <c r="CZ87" s="10">
        <f t="shared" ca="1" si="1607"/>
        <v>24500</v>
      </c>
      <c r="DA87" s="10">
        <f t="shared" ca="1" si="1607"/>
        <v>19000</v>
      </c>
      <c r="DB87" s="10">
        <f t="shared" ca="1" si="1607"/>
        <v>13500</v>
      </c>
      <c r="DC87" s="10">
        <f t="shared" ca="1" si="1607"/>
        <v>8000</v>
      </c>
      <c r="DD87" s="10">
        <f t="shared" ca="1" si="1607"/>
        <v>7000</v>
      </c>
      <c r="DE87" s="10">
        <f t="shared" ca="1" si="1607"/>
        <v>6000</v>
      </c>
      <c r="DF87" s="10">
        <f t="shared" ca="1" si="1607"/>
        <v>5000</v>
      </c>
      <c r="DG87" s="10">
        <f t="shared" ca="1" si="1607"/>
        <v>4000</v>
      </c>
      <c r="DH87" s="10">
        <f t="shared" ca="1" si="1607"/>
        <v>3000</v>
      </c>
      <c r="DI87" s="10">
        <f t="shared" ca="1" si="1607"/>
        <v>2500</v>
      </c>
      <c r="DJ87" s="10">
        <f t="shared" ca="1" si="1607"/>
        <v>2000</v>
      </c>
      <c r="DK87" s="10">
        <f t="shared" ca="1" si="1607"/>
        <v>1500</v>
      </c>
      <c r="DL87" s="10">
        <f t="shared" ca="1" si="1607"/>
        <v>1000</v>
      </c>
      <c r="DM87" s="10">
        <f t="shared" ca="1" si="1607"/>
        <v>500</v>
      </c>
      <c r="DN87" s="10">
        <f t="shared" ca="1" si="1607"/>
        <v>0</v>
      </c>
      <c r="DO87" s="10">
        <f t="shared" ca="1" si="1607"/>
        <v>0</v>
      </c>
      <c r="DP87" s="10">
        <f t="shared" ca="1" si="1607"/>
        <v>0</v>
      </c>
      <c r="DQ87" s="10">
        <f t="shared" ca="1" si="1607"/>
        <v>0</v>
      </c>
      <c r="DR87" s="10">
        <f t="shared" ca="1" si="1607"/>
        <v>0</v>
      </c>
      <c r="DS87" s="10">
        <f t="shared" ca="1" si="1607"/>
        <v>0</v>
      </c>
      <c r="DT87" s="10">
        <f t="shared" ca="1" si="1607"/>
        <v>0</v>
      </c>
      <c r="DU87" s="10">
        <f t="shared" ca="1" si="1607"/>
        <v>0</v>
      </c>
      <c r="DV87" s="10">
        <f t="shared" ca="1" si="1607"/>
        <v>0</v>
      </c>
      <c r="DW87" s="10">
        <f t="shared" ca="1" si="1607"/>
        <v>0</v>
      </c>
      <c r="DX87" s="10">
        <f t="shared" ca="1" si="1607"/>
        <v>0</v>
      </c>
      <c r="DY87" s="10">
        <f t="shared" ca="1" si="1607"/>
        <v>0</v>
      </c>
      <c r="DZ87" s="10">
        <f t="shared" ca="1" si="1607"/>
        <v>0</v>
      </c>
      <c r="EA87" s="10">
        <f t="shared" ca="1" si="1607"/>
        <v>0</v>
      </c>
      <c r="EB87" s="10">
        <f t="shared" ca="1" si="1607"/>
        <v>0</v>
      </c>
      <c r="EC87" s="10">
        <f t="shared" ca="1" si="1607"/>
        <v>0</v>
      </c>
      <c r="ED87" s="10">
        <f t="shared" ca="1" si="1607"/>
        <v>0</v>
      </c>
      <c r="EE87" s="10">
        <f t="shared" ca="1" si="1607"/>
        <v>0</v>
      </c>
      <c r="EF87" s="10">
        <f t="shared" ca="1" si="1607"/>
        <v>0</v>
      </c>
      <c r="EG87" s="10">
        <f t="shared" ca="1" si="1607"/>
        <v>0</v>
      </c>
      <c r="EH87" s="10">
        <f t="shared" ca="1" si="1607"/>
        <v>0</v>
      </c>
      <c r="EI87" s="10">
        <f t="shared" ca="1" si="1607"/>
        <v>0</v>
      </c>
      <c r="EJ87" s="10">
        <f t="shared" ca="1" si="1607"/>
        <v>0</v>
      </c>
      <c r="EK87" s="10">
        <f t="shared" ca="1" si="1607"/>
        <v>0</v>
      </c>
      <c r="EL87" s="10">
        <f t="shared" ca="1" si="1607"/>
        <v>0</v>
      </c>
      <c r="EM87" s="10">
        <f t="shared" ca="1" si="1607"/>
        <v>0</v>
      </c>
      <c r="EN87" s="10">
        <f t="shared" ca="1" si="1607"/>
        <v>0</v>
      </c>
      <c r="EO87" s="10">
        <f t="shared" ca="1" si="1607"/>
        <v>0</v>
      </c>
      <c r="EP87" s="10">
        <f t="shared" ref="EP87:GP87" ca="1" si="1608">EP85-EP89</f>
        <v>0</v>
      </c>
      <c r="EQ87" s="10">
        <f t="shared" ca="1" si="1608"/>
        <v>0</v>
      </c>
      <c r="ER87" s="10">
        <f t="shared" ca="1" si="1608"/>
        <v>0</v>
      </c>
      <c r="ES87" s="10">
        <f t="shared" ca="1" si="1608"/>
        <v>0</v>
      </c>
      <c r="ET87" s="10">
        <f t="shared" ca="1" si="1608"/>
        <v>0</v>
      </c>
      <c r="EU87" s="10">
        <f t="shared" ca="1" si="1608"/>
        <v>0</v>
      </c>
      <c r="EV87" s="10">
        <f t="shared" ca="1" si="1608"/>
        <v>0</v>
      </c>
      <c r="EW87" s="10">
        <f t="shared" ca="1" si="1608"/>
        <v>0</v>
      </c>
      <c r="EX87" s="10">
        <f t="shared" ca="1" si="1608"/>
        <v>0</v>
      </c>
      <c r="EY87" s="10">
        <f t="shared" ca="1" si="1608"/>
        <v>0</v>
      </c>
      <c r="EZ87" s="10">
        <f t="shared" ca="1" si="1608"/>
        <v>0</v>
      </c>
      <c r="FA87" s="10">
        <f t="shared" ca="1" si="1608"/>
        <v>0</v>
      </c>
      <c r="FB87" s="10">
        <f t="shared" ca="1" si="1608"/>
        <v>0</v>
      </c>
      <c r="FC87" s="10">
        <f t="shared" ca="1" si="1608"/>
        <v>0</v>
      </c>
      <c r="FD87" s="10">
        <f t="shared" ca="1" si="1608"/>
        <v>0</v>
      </c>
      <c r="FE87" s="10">
        <f t="shared" ca="1" si="1608"/>
        <v>0</v>
      </c>
      <c r="FF87" s="10">
        <f t="shared" ca="1" si="1608"/>
        <v>0</v>
      </c>
      <c r="FG87" s="10">
        <f t="shared" ca="1" si="1608"/>
        <v>0</v>
      </c>
      <c r="FH87" s="10">
        <f t="shared" ca="1" si="1608"/>
        <v>0</v>
      </c>
      <c r="FI87" s="10">
        <f t="shared" ca="1" si="1608"/>
        <v>0</v>
      </c>
      <c r="FJ87" s="10">
        <f t="shared" ca="1" si="1608"/>
        <v>0</v>
      </c>
      <c r="FK87" s="10">
        <f t="shared" ca="1" si="1608"/>
        <v>0</v>
      </c>
      <c r="FL87" s="10">
        <f t="shared" ca="1" si="1608"/>
        <v>0</v>
      </c>
      <c r="FM87" s="10">
        <f t="shared" ca="1" si="1608"/>
        <v>0</v>
      </c>
      <c r="FN87" s="10">
        <f t="shared" ca="1" si="1608"/>
        <v>0</v>
      </c>
      <c r="FO87" s="10">
        <f t="shared" ca="1" si="1608"/>
        <v>0</v>
      </c>
      <c r="FP87" s="10">
        <f t="shared" ca="1" si="1608"/>
        <v>0</v>
      </c>
      <c r="FQ87" s="10">
        <f t="shared" ca="1" si="1608"/>
        <v>0</v>
      </c>
      <c r="FR87" s="10">
        <f t="shared" ca="1" si="1608"/>
        <v>0</v>
      </c>
      <c r="FS87" s="10">
        <f t="shared" ca="1" si="1608"/>
        <v>0</v>
      </c>
      <c r="FT87" s="10">
        <f t="shared" ca="1" si="1608"/>
        <v>0</v>
      </c>
      <c r="FU87" s="10">
        <f t="shared" ca="1" si="1608"/>
        <v>0</v>
      </c>
      <c r="FV87" s="10">
        <f t="shared" ca="1" si="1608"/>
        <v>0</v>
      </c>
      <c r="FW87" s="10">
        <f t="shared" ca="1" si="1608"/>
        <v>0</v>
      </c>
      <c r="FX87" s="10">
        <f t="shared" ca="1" si="1608"/>
        <v>0</v>
      </c>
      <c r="FY87" s="10">
        <f t="shared" ca="1" si="1608"/>
        <v>0</v>
      </c>
      <c r="FZ87" s="10">
        <f t="shared" ca="1" si="1608"/>
        <v>0</v>
      </c>
      <c r="GA87" s="10">
        <f t="shared" ca="1" si="1608"/>
        <v>0</v>
      </c>
      <c r="GB87" s="10">
        <f t="shared" ca="1" si="1608"/>
        <v>0</v>
      </c>
      <c r="GC87" s="10">
        <f t="shared" ca="1" si="1608"/>
        <v>0</v>
      </c>
      <c r="GD87" s="10">
        <f t="shared" ca="1" si="1608"/>
        <v>0</v>
      </c>
      <c r="GE87" s="10">
        <f t="shared" ca="1" si="1608"/>
        <v>0</v>
      </c>
      <c r="GF87" s="10">
        <f t="shared" ca="1" si="1608"/>
        <v>0</v>
      </c>
      <c r="GG87" s="10">
        <f t="shared" ca="1" si="1608"/>
        <v>0</v>
      </c>
      <c r="GH87" s="10">
        <f t="shared" ca="1" si="1608"/>
        <v>0</v>
      </c>
      <c r="GI87" s="10">
        <f t="shared" ca="1" si="1608"/>
        <v>0</v>
      </c>
      <c r="GJ87" s="10">
        <f t="shared" ca="1" si="1608"/>
        <v>0</v>
      </c>
      <c r="GK87" s="10">
        <f t="shared" ca="1" si="1608"/>
        <v>0</v>
      </c>
      <c r="GL87" s="10">
        <f t="shared" ca="1" si="1608"/>
        <v>0</v>
      </c>
      <c r="GM87" s="10">
        <f t="shared" ca="1" si="1608"/>
        <v>0</v>
      </c>
      <c r="GN87" s="10">
        <f t="shared" ca="1" si="1608"/>
        <v>0</v>
      </c>
      <c r="GO87" s="10">
        <f t="shared" ca="1" si="1608"/>
        <v>0</v>
      </c>
      <c r="GP87" s="10">
        <f t="shared" ca="1" si="1608"/>
        <v>0</v>
      </c>
      <c r="GQ87" s="10">
        <f t="shared" ref="GQ87:GZ87" ca="1" si="1609">GQ85-GQ89</f>
        <v>0</v>
      </c>
      <c r="GR87" s="10">
        <f t="shared" ca="1" si="1609"/>
        <v>0</v>
      </c>
      <c r="GS87" s="10">
        <f t="shared" ca="1" si="1609"/>
        <v>0</v>
      </c>
      <c r="GT87" s="10">
        <f t="shared" ca="1" si="1609"/>
        <v>0</v>
      </c>
      <c r="GU87" s="10">
        <f t="shared" ca="1" si="1609"/>
        <v>0</v>
      </c>
      <c r="GV87" s="10">
        <f t="shared" ca="1" si="1609"/>
        <v>0</v>
      </c>
      <c r="GW87" s="10">
        <f t="shared" ca="1" si="1609"/>
        <v>0</v>
      </c>
      <c r="GX87" s="10">
        <f t="shared" ca="1" si="1609"/>
        <v>0</v>
      </c>
      <c r="GY87" s="10">
        <f t="shared" ca="1" si="1609"/>
        <v>0</v>
      </c>
      <c r="GZ87" s="10">
        <f t="shared" ca="1" si="1609"/>
        <v>0</v>
      </c>
    </row>
    <row r="88" spans="1:208" x14ac:dyDescent="0.2">
      <c r="A88" s="5" t="s">
        <v>193</v>
      </c>
      <c r="B88" s="17">
        <f>1-B90</f>
        <v>0.25</v>
      </c>
      <c r="C88" s="10">
        <f t="array" aca="1" ref="C88" ca="1">SUM(IF($S$1:$GZ$1=C$1,$S88:$GZ88,0))</f>
        <v>0</v>
      </c>
      <c r="D88" s="10">
        <f t="array" aca="1" ref="D88" ca="1">SUM(IF($S$1:$GZ$1=D$1,$S88:$GZ88,0))</f>
        <v>0</v>
      </c>
      <c r="E88" s="10">
        <f t="array" aca="1" ref="E88" ca="1">SUM(IF($S$1:$GZ$1=E$1,$S88:$GZ88,0))</f>
        <v>0</v>
      </c>
      <c r="F88" s="10">
        <f t="array" aca="1" ref="F88" ca="1">SUM(IF($S$1:$GZ$1=F$1,$S88:$GZ88,0))</f>
        <v>8000</v>
      </c>
      <c r="G88" s="10">
        <f t="array" aca="1" ref="G88" ca="1">SUM(IF($S$1:$GZ$1=G$1,$S88:$GZ88,0))</f>
        <v>51000</v>
      </c>
      <c r="H88" s="10">
        <f t="array" aca="1" ref="H88" ca="1">SUM(IF($S$1:$GZ$1=H$1,$S88:$GZ88,0))</f>
        <v>278500</v>
      </c>
      <c r="I88" s="10">
        <f t="array" aca="1" ref="I88" ca="1">SUM(IF($S$1:$GZ$1=I$1,$S88:$GZ88,0))</f>
        <v>710500</v>
      </c>
      <c r="J88" s="10">
        <f t="array" aca="1" ref="J88" ca="1">SUM(IF($S$1:$GZ$1=J$1,$S88:$GZ88,0))</f>
        <v>1189500</v>
      </c>
      <c r="K88" s="10">
        <f t="array" aca="1" ref="K88" ca="1">SUM(IF($S$1:$GZ$1=K$1,$S88:$GZ88,0))</f>
        <v>1311000</v>
      </c>
      <c r="L88" s="10">
        <f t="array" aca="1" ref="L88" ca="1">SUM(IF($S$1:$GZ$1=L$1,$S88:$GZ88,0))</f>
        <v>1314000</v>
      </c>
      <c r="M88" s="10">
        <f t="array" aca="1" ref="M88" ca="1">SUM(IF($S$1:$GZ$1=M$1,$S88:$GZ88,0))</f>
        <v>1313000</v>
      </c>
      <c r="N88" s="10">
        <f t="array" aca="1" ref="N88" ca="1">SUM(IF($S$1:$GZ$1=N$1,$S88:$GZ88,0))</f>
        <v>1302000</v>
      </c>
      <c r="O88" s="10">
        <f t="array" aca="1" ref="O88" ca="1">SUM(IF($S$1:$GZ$1=O$1,$S88:$GZ88,0))</f>
        <v>1234500</v>
      </c>
      <c r="P88" s="10">
        <f t="array" aca="1" ref="P88" ca="1">SUM(IF($S$1:$GZ$1=P$1,$S88:$GZ88,0))</f>
        <v>930000</v>
      </c>
      <c r="Q88" s="10">
        <f t="array" aca="1" ref="Q88" ca="1">SUM(IF($S$1:$GZ$1=Q$1,$S88:$GZ88,0))</f>
        <v>487500</v>
      </c>
      <c r="R88" s="10">
        <f t="array" aca="1" ref="R88" ca="1">SUM(IF($S$1:$GZ$1=R$1,$S88:$GZ88,0))</f>
        <v>52500</v>
      </c>
      <c r="S88" s="10">
        <f ca="1">S86-S90</f>
        <v>0</v>
      </c>
      <c r="T88" s="10">
        <f t="shared" ref="T88:BZ88" ca="1" si="1610">T86-T90</f>
        <v>0</v>
      </c>
      <c r="U88" s="10">
        <f t="shared" ca="1" si="1610"/>
        <v>0</v>
      </c>
      <c r="V88" s="10">
        <f t="shared" ca="1" si="1610"/>
        <v>0</v>
      </c>
      <c r="W88" s="10">
        <f t="shared" ca="1" si="1610"/>
        <v>0</v>
      </c>
      <c r="X88" s="10">
        <f t="shared" ca="1" si="1610"/>
        <v>0</v>
      </c>
      <c r="Y88" s="10">
        <f t="shared" ca="1" si="1610"/>
        <v>0</v>
      </c>
      <c r="Z88" s="10">
        <f t="shared" ca="1" si="1610"/>
        <v>0</v>
      </c>
      <c r="AA88" s="10">
        <f t="shared" ca="1" si="1610"/>
        <v>0</v>
      </c>
      <c r="AB88" s="10">
        <f t="shared" ca="1" si="1610"/>
        <v>0</v>
      </c>
      <c r="AC88" s="10">
        <f t="shared" ca="1" si="1610"/>
        <v>0</v>
      </c>
      <c r="AD88" s="10">
        <f t="shared" ca="1" si="1610"/>
        <v>0</v>
      </c>
      <c r="AE88" s="10">
        <f t="shared" ca="1" si="1610"/>
        <v>0</v>
      </c>
      <c r="AF88" s="10">
        <f t="shared" ca="1" si="1610"/>
        <v>0</v>
      </c>
      <c r="AG88" s="10">
        <f t="shared" ca="1" si="1610"/>
        <v>0</v>
      </c>
      <c r="AH88" s="10">
        <f t="shared" ca="1" si="1610"/>
        <v>0</v>
      </c>
      <c r="AI88" s="10">
        <f t="shared" ca="1" si="1610"/>
        <v>0</v>
      </c>
      <c r="AJ88" s="10">
        <f t="shared" ca="1" si="1610"/>
        <v>0</v>
      </c>
      <c r="AK88" s="10">
        <f t="shared" ca="1" si="1610"/>
        <v>0</v>
      </c>
      <c r="AL88" s="10">
        <f t="shared" ca="1" si="1610"/>
        <v>0</v>
      </c>
      <c r="AM88" s="10">
        <f t="shared" ca="1" si="1610"/>
        <v>0</v>
      </c>
      <c r="AN88" s="10">
        <f t="shared" ca="1" si="1610"/>
        <v>0</v>
      </c>
      <c r="AO88" s="10">
        <f t="shared" ca="1" si="1610"/>
        <v>0</v>
      </c>
      <c r="AP88" s="10">
        <f t="shared" ca="1" si="1610"/>
        <v>0</v>
      </c>
      <c r="AQ88" s="10">
        <f t="shared" ca="1" si="1610"/>
        <v>0</v>
      </c>
      <c r="AR88" s="10">
        <f t="shared" ca="1" si="1610"/>
        <v>0</v>
      </c>
      <c r="AS88" s="10">
        <f t="shared" ca="1" si="1610"/>
        <v>0</v>
      </c>
      <c r="AT88" s="10">
        <f t="shared" ca="1" si="1610"/>
        <v>0</v>
      </c>
      <c r="AU88" s="10">
        <f t="shared" ca="1" si="1610"/>
        <v>0</v>
      </c>
      <c r="AV88" s="10">
        <f t="shared" ca="1" si="1610"/>
        <v>0</v>
      </c>
      <c r="AW88" s="10">
        <f t="shared" ca="1" si="1610"/>
        <v>0</v>
      </c>
      <c r="AX88" s="10">
        <f t="shared" ca="1" si="1610"/>
        <v>0</v>
      </c>
      <c r="AY88" s="10">
        <f t="shared" ca="1" si="1610"/>
        <v>0</v>
      </c>
      <c r="AZ88" s="10">
        <f t="shared" ca="1" si="1610"/>
        <v>0</v>
      </c>
      <c r="BA88" s="10">
        <f t="shared" ca="1" si="1610"/>
        <v>0</v>
      </c>
      <c r="BB88" s="10">
        <f t="shared" ca="1" si="1610"/>
        <v>0</v>
      </c>
      <c r="BC88" s="10">
        <f t="shared" ca="1" si="1610"/>
        <v>0</v>
      </c>
      <c r="BD88" s="10">
        <f t="shared" ca="1" si="1610"/>
        <v>500</v>
      </c>
      <c r="BE88" s="10">
        <f t="shared" ca="1" si="1610"/>
        <v>500</v>
      </c>
      <c r="BF88" s="10">
        <f t="shared" ca="1" si="1610"/>
        <v>500</v>
      </c>
      <c r="BG88" s="10">
        <f t="shared" ca="1" si="1610"/>
        <v>500</v>
      </c>
      <c r="BH88" s="10">
        <f t="shared" ca="1" si="1610"/>
        <v>500</v>
      </c>
      <c r="BI88" s="10">
        <f t="shared" ca="1" si="1610"/>
        <v>500</v>
      </c>
      <c r="BJ88" s="10">
        <f t="shared" ca="1" si="1610"/>
        <v>1000</v>
      </c>
      <c r="BK88" s="10">
        <f t="shared" ca="1" si="1610"/>
        <v>1000</v>
      </c>
      <c r="BL88" s="10">
        <f t="shared" ca="1" si="1610"/>
        <v>1000</v>
      </c>
      <c r="BM88" s="10">
        <f t="shared" ca="1" si="1610"/>
        <v>1000</v>
      </c>
      <c r="BN88" s="10">
        <f t="shared" ca="1" si="1610"/>
        <v>1000</v>
      </c>
      <c r="BO88" s="10">
        <f t="shared" ca="1" si="1610"/>
        <v>1000</v>
      </c>
      <c r="BP88" s="10">
        <f t="shared" ca="1" si="1610"/>
        <v>2000</v>
      </c>
      <c r="BQ88" s="10">
        <f t="shared" ca="1" si="1610"/>
        <v>2000</v>
      </c>
      <c r="BR88" s="10">
        <f t="shared" ca="1" si="1610"/>
        <v>2500</v>
      </c>
      <c r="BS88" s="10">
        <f t="shared" ca="1" si="1610"/>
        <v>3000</v>
      </c>
      <c r="BT88" s="10">
        <f t="shared" ca="1" si="1610"/>
        <v>3500</v>
      </c>
      <c r="BU88" s="10">
        <f t="shared" ca="1" si="1610"/>
        <v>4000</v>
      </c>
      <c r="BV88" s="10">
        <f t="shared" ca="1" si="1610"/>
        <v>5000</v>
      </c>
      <c r="BW88" s="10">
        <f t="shared" ca="1" si="1610"/>
        <v>5500</v>
      </c>
      <c r="BX88" s="10">
        <f t="shared" ca="1" si="1610"/>
        <v>6500</v>
      </c>
      <c r="BY88" s="10">
        <f t="shared" ca="1" si="1610"/>
        <v>7500</v>
      </c>
      <c r="BZ88" s="10">
        <f t="shared" ca="1" si="1610"/>
        <v>8500</v>
      </c>
      <c r="CA88" s="10">
        <f t="shared" ref="CA88:CI88" ca="1" si="1611">CA86-CA90</f>
        <v>9500</v>
      </c>
      <c r="CB88" s="10">
        <f t="shared" ca="1" si="1611"/>
        <v>10500</v>
      </c>
      <c r="CC88" s="10">
        <f t="shared" ca="1" si="1611"/>
        <v>13500</v>
      </c>
      <c r="CD88" s="10">
        <f t="shared" ca="1" si="1611"/>
        <v>14500</v>
      </c>
      <c r="CE88" s="10">
        <f t="shared" ca="1" si="1611"/>
        <v>17000</v>
      </c>
      <c r="CF88" s="10">
        <f t="shared" ca="1" si="1611"/>
        <v>20500</v>
      </c>
      <c r="CG88" s="10">
        <f t="shared" ca="1" si="1611"/>
        <v>23000</v>
      </c>
      <c r="CH88" s="10">
        <f t="shared" ca="1" si="1611"/>
        <v>26500</v>
      </c>
      <c r="CI88" s="10">
        <f t="shared" ca="1" si="1611"/>
        <v>31500</v>
      </c>
      <c r="CJ88" s="10">
        <f t="shared" ref="CJ88:EO88" ca="1" si="1612">CJ86-CJ90</f>
        <v>34500</v>
      </c>
      <c r="CK88" s="10">
        <f t="shared" ca="1" si="1612"/>
        <v>37000</v>
      </c>
      <c r="CL88" s="10">
        <f t="shared" ca="1" si="1612"/>
        <v>40500</v>
      </c>
      <c r="CM88" s="10">
        <f t="shared" ca="1" si="1612"/>
        <v>43000</v>
      </c>
      <c r="CN88" s="10">
        <f t="shared" ca="1" si="1612"/>
        <v>46500</v>
      </c>
      <c r="CO88" s="10">
        <f t="shared" ca="1" si="1612"/>
        <v>49500</v>
      </c>
      <c r="CP88" s="10">
        <f t="shared" ca="1" si="1612"/>
        <v>52500</v>
      </c>
      <c r="CQ88" s="10">
        <f t="shared" ca="1" si="1612"/>
        <v>53500</v>
      </c>
      <c r="CR88" s="10">
        <f t="shared" ca="1" si="1612"/>
        <v>54500</v>
      </c>
      <c r="CS88" s="10">
        <f t="shared" ca="1" si="1612"/>
        <v>55500</v>
      </c>
      <c r="CT88" s="10">
        <f t="shared" ca="1" si="1612"/>
        <v>61000</v>
      </c>
      <c r="CU88" s="10">
        <f t="shared" ca="1" si="1612"/>
        <v>66500</v>
      </c>
      <c r="CV88" s="10">
        <f t="shared" ca="1" si="1612"/>
        <v>72000</v>
      </c>
      <c r="CW88" s="10">
        <f t="shared" ca="1" si="1612"/>
        <v>77500</v>
      </c>
      <c r="CX88" s="10">
        <f t="shared" ca="1" si="1612"/>
        <v>78500</v>
      </c>
      <c r="CY88" s="10">
        <f t="shared" ca="1" si="1612"/>
        <v>79500</v>
      </c>
      <c r="CZ88" s="10">
        <f t="shared" ca="1" si="1612"/>
        <v>85000</v>
      </c>
      <c r="DA88" s="10">
        <f t="shared" ca="1" si="1612"/>
        <v>90500</v>
      </c>
      <c r="DB88" s="10">
        <f t="shared" ca="1" si="1612"/>
        <v>96000</v>
      </c>
      <c r="DC88" s="10">
        <f t="shared" ca="1" si="1612"/>
        <v>101500</v>
      </c>
      <c r="DD88" s="10">
        <f t="shared" ca="1" si="1612"/>
        <v>102500</v>
      </c>
      <c r="DE88" s="10">
        <f t="shared" ca="1" si="1612"/>
        <v>103500</v>
      </c>
      <c r="DF88" s="10">
        <f t="shared" ca="1" si="1612"/>
        <v>104500</v>
      </c>
      <c r="DG88" s="10">
        <f t="shared" ca="1" si="1612"/>
        <v>105500</v>
      </c>
      <c r="DH88" s="10">
        <f t="shared" ca="1" si="1612"/>
        <v>106500</v>
      </c>
      <c r="DI88" s="10">
        <f t="shared" ca="1" si="1612"/>
        <v>107000</v>
      </c>
      <c r="DJ88" s="10">
        <f t="shared" ca="1" si="1612"/>
        <v>107500</v>
      </c>
      <c r="DK88" s="10">
        <f t="shared" ca="1" si="1612"/>
        <v>108000</v>
      </c>
      <c r="DL88" s="10">
        <f t="shared" ca="1" si="1612"/>
        <v>108500</v>
      </c>
      <c r="DM88" s="10">
        <f t="shared" ca="1" si="1612"/>
        <v>109000</v>
      </c>
      <c r="DN88" s="10">
        <f t="shared" ca="1" si="1612"/>
        <v>109500</v>
      </c>
      <c r="DO88" s="10">
        <f t="shared" ca="1" si="1612"/>
        <v>109500</v>
      </c>
      <c r="DP88" s="10">
        <f t="shared" ca="1" si="1612"/>
        <v>109500</v>
      </c>
      <c r="DQ88" s="10">
        <f t="shared" ca="1" si="1612"/>
        <v>109500</v>
      </c>
      <c r="DR88" s="10">
        <f t="shared" ca="1" si="1612"/>
        <v>109500</v>
      </c>
      <c r="DS88" s="10">
        <f t="shared" ca="1" si="1612"/>
        <v>109500</v>
      </c>
      <c r="DT88" s="10">
        <f t="shared" ca="1" si="1612"/>
        <v>109500</v>
      </c>
      <c r="DU88" s="10">
        <f t="shared" ca="1" si="1612"/>
        <v>109500</v>
      </c>
      <c r="DV88" s="10">
        <f t="shared" ca="1" si="1612"/>
        <v>109500</v>
      </c>
      <c r="DW88" s="10">
        <f t="shared" ca="1" si="1612"/>
        <v>109500</v>
      </c>
      <c r="DX88" s="10">
        <f t="shared" ca="1" si="1612"/>
        <v>109500</v>
      </c>
      <c r="DY88" s="10">
        <f t="shared" ca="1" si="1612"/>
        <v>109500</v>
      </c>
      <c r="DZ88" s="10">
        <f t="shared" ca="1" si="1612"/>
        <v>109500</v>
      </c>
      <c r="EA88" s="10">
        <f t="shared" ca="1" si="1612"/>
        <v>109500</v>
      </c>
      <c r="EB88" s="10">
        <f t="shared" ca="1" si="1612"/>
        <v>109500</v>
      </c>
      <c r="EC88" s="10">
        <f t="shared" ca="1" si="1612"/>
        <v>109500</v>
      </c>
      <c r="ED88" s="10">
        <f t="shared" ca="1" si="1612"/>
        <v>109500</v>
      </c>
      <c r="EE88" s="10">
        <f t="shared" ca="1" si="1612"/>
        <v>109500</v>
      </c>
      <c r="EF88" s="10">
        <f t="shared" ca="1" si="1612"/>
        <v>109500</v>
      </c>
      <c r="EG88" s="10">
        <f t="shared" ca="1" si="1612"/>
        <v>109500</v>
      </c>
      <c r="EH88" s="10">
        <f t="shared" ca="1" si="1612"/>
        <v>109500</v>
      </c>
      <c r="EI88" s="10">
        <f t="shared" ca="1" si="1612"/>
        <v>109500</v>
      </c>
      <c r="EJ88" s="10">
        <f t="shared" ca="1" si="1612"/>
        <v>109500</v>
      </c>
      <c r="EK88" s="10">
        <f t="shared" ca="1" si="1612"/>
        <v>109500</v>
      </c>
      <c r="EL88" s="10">
        <f t="shared" ca="1" si="1612"/>
        <v>109500</v>
      </c>
      <c r="EM88" s="10">
        <f t="shared" ca="1" si="1612"/>
        <v>109500</v>
      </c>
      <c r="EN88" s="10">
        <f t="shared" ca="1" si="1612"/>
        <v>109500</v>
      </c>
      <c r="EO88" s="10">
        <f t="shared" ca="1" si="1612"/>
        <v>109500</v>
      </c>
      <c r="EP88" s="10">
        <f t="shared" ref="EP88:GP88" ca="1" si="1613">EP86-EP90</f>
        <v>109500</v>
      </c>
      <c r="EQ88" s="10">
        <f t="shared" ca="1" si="1613"/>
        <v>109500</v>
      </c>
      <c r="ER88" s="10">
        <f t="shared" ca="1" si="1613"/>
        <v>109500</v>
      </c>
      <c r="ES88" s="10">
        <f t="shared" ca="1" si="1613"/>
        <v>109000</v>
      </c>
      <c r="ET88" s="10">
        <f t="shared" ca="1" si="1613"/>
        <v>109000</v>
      </c>
      <c r="EU88" s="10">
        <f t="shared" ca="1" si="1613"/>
        <v>109000</v>
      </c>
      <c r="EV88" s="10">
        <f t="shared" ca="1" si="1613"/>
        <v>109000</v>
      </c>
      <c r="EW88" s="10">
        <f t="shared" ca="1" si="1613"/>
        <v>109000</v>
      </c>
      <c r="EX88" s="10">
        <f t="shared" ca="1" si="1613"/>
        <v>109000</v>
      </c>
      <c r="EY88" s="10">
        <f t="shared" ca="1" si="1613"/>
        <v>108500</v>
      </c>
      <c r="EZ88" s="10">
        <f t="shared" ca="1" si="1613"/>
        <v>108500</v>
      </c>
      <c r="FA88" s="10">
        <f t="shared" ca="1" si="1613"/>
        <v>108500</v>
      </c>
      <c r="FB88" s="10">
        <f t="shared" ca="1" si="1613"/>
        <v>108500</v>
      </c>
      <c r="FC88" s="10">
        <f t="shared" ca="1" si="1613"/>
        <v>108500</v>
      </c>
      <c r="FD88" s="10">
        <f t="shared" ca="1" si="1613"/>
        <v>108500</v>
      </c>
      <c r="FE88" s="10">
        <f t="shared" ca="1" si="1613"/>
        <v>107500</v>
      </c>
      <c r="FF88" s="10">
        <f t="shared" ca="1" si="1613"/>
        <v>107500</v>
      </c>
      <c r="FG88" s="10">
        <f t="shared" ca="1" si="1613"/>
        <v>107000</v>
      </c>
      <c r="FH88" s="10">
        <f t="shared" ca="1" si="1613"/>
        <v>106500</v>
      </c>
      <c r="FI88" s="10">
        <f t="shared" ca="1" si="1613"/>
        <v>106000</v>
      </c>
      <c r="FJ88" s="10">
        <f t="shared" ca="1" si="1613"/>
        <v>105500</v>
      </c>
      <c r="FK88" s="10">
        <f t="shared" ca="1" si="1613"/>
        <v>104500</v>
      </c>
      <c r="FL88" s="10">
        <f t="shared" ca="1" si="1613"/>
        <v>104000</v>
      </c>
      <c r="FM88" s="10">
        <f t="shared" ca="1" si="1613"/>
        <v>103000</v>
      </c>
      <c r="FN88" s="10">
        <f t="shared" ca="1" si="1613"/>
        <v>102000</v>
      </c>
      <c r="FO88" s="10">
        <f t="shared" ca="1" si="1613"/>
        <v>101000</v>
      </c>
      <c r="FP88" s="10">
        <f t="shared" ca="1" si="1613"/>
        <v>100000</v>
      </c>
      <c r="FQ88" s="10">
        <f t="shared" ca="1" si="1613"/>
        <v>99000</v>
      </c>
      <c r="FR88" s="10">
        <f t="shared" ca="1" si="1613"/>
        <v>96000</v>
      </c>
      <c r="FS88" s="10">
        <f t="shared" ca="1" si="1613"/>
        <v>95000</v>
      </c>
      <c r="FT88" s="10">
        <f t="shared" ca="1" si="1613"/>
        <v>92500</v>
      </c>
      <c r="FU88" s="10">
        <f t="shared" ca="1" si="1613"/>
        <v>89000</v>
      </c>
      <c r="FV88" s="10">
        <f t="shared" ca="1" si="1613"/>
        <v>86500</v>
      </c>
      <c r="FW88" s="10">
        <f t="shared" ca="1" si="1613"/>
        <v>83000</v>
      </c>
      <c r="FX88" s="10">
        <f t="shared" ca="1" si="1613"/>
        <v>78000</v>
      </c>
      <c r="FY88" s="10">
        <f t="shared" ca="1" si="1613"/>
        <v>75000</v>
      </c>
      <c r="FZ88" s="10">
        <f t="shared" ca="1" si="1613"/>
        <v>72500</v>
      </c>
      <c r="GA88" s="10">
        <f t="shared" ca="1" si="1613"/>
        <v>69000</v>
      </c>
      <c r="GB88" s="10">
        <f t="shared" ca="1" si="1613"/>
        <v>66500</v>
      </c>
      <c r="GC88" s="10">
        <f t="shared" ca="1" si="1613"/>
        <v>63000</v>
      </c>
      <c r="GD88" s="10">
        <f t="shared" ca="1" si="1613"/>
        <v>60000</v>
      </c>
      <c r="GE88" s="10">
        <f t="shared" ca="1" si="1613"/>
        <v>57000</v>
      </c>
      <c r="GF88" s="10">
        <f t="shared" ca="1" si="1613"/>
        <v>56000</v>
      </c>
      <c r="GG88" s="10">
        <f t="shared" ca="1" si="1613"/>
        <v>55000</v>
      </c>
      <c r="GH88" s="10">
        <f t="shared" ca="1" si="1613"/>
        <v>54000</v>
      </c>
      <c r="GI88" s="10">
        <f t="shared" ca="1" si="1613"/>
        <v>48500</v>
      </c>
      <c r="GJ88" s="10">
        <f t="shared" ca="1" si="1613"/>
        <v>43000</v>
      </c>
      <c r="GK88" s="10">
        <f t="shared" ca="1" si="1613"/>
        <v>37500</v>
      </c>
      <c r="GL88" s="10">
        <f t="shared" ca="1" si="1613"/>
        <v>32000</v>
      </c>
      <c r="GM88" s="10">
        <f t="shared" ca="1" si="1613"/>
        <v>31000</v>
      </c>
      <c r="GN88" s="10">
        <f t="shared" ca="1" si="1613"/>
        <v>30000</v>
      </c>
      <c r="GO88" s="10">
        <f t="shared" ca="1" si="1613"/>
        <v>24500</v>
      </c>
      <c r="GP88" s="10">
        <f t="shared" ca="1" si="1613"/>
        <v>19000</v>
      </c>
      <c r="GQ88" s="10">
        <f t="shared" ref="GQ88:GZ88" ca="1" si="1614">GQ86-GQ90</f>
        <v>13500</v>
      </c>
      <c r="GR88" s="10">
        <f t="shared" ca="1" si="1614"/>
        <v>8000</v>
      </c>
      <c r="GS88" s="10">
        <f t="shared" ca="1" si="1614"/>
        <v>7000</v>
      </c>
      <c r="GT88" s="10">
        <f t="shared" ca="1" si="1614"/>
        <v>6000</v>
      </c>
      <c r="GU88" s="10">
        <f t="shared" ca="1" si="1614"/>
        <v>5000</v>
      </c>
      <c r="GV88" s="10">
        <f t="shared" ca="1" si="1614"/>
        <v>4000</v>
      </c>
      <c r="GW88" s="10">
        <f t="shared" ca="1" si="1614"/>
        <v>3000</v>
      </c>
      <c r="GX88" s="10">
        <f t="shared" ca="1" si="1614"/>
        <v>2500</v>
      </c>
      <c r="GY88" s="10">
        <f t="shared" ca="1" si="1614"/>
        <v>2000</v>
      </c>
      <c r="GZ88" s="10">
        <f t="shared" ca="1" si="1614"/>
        <v>1500</v>
      </c>
    </row>
    <row r="89" spans="1:208" x14ac:dyDescent="0.2">
      <c r="A89" s="5" t="s">
        <v>196</v>
      </c>
      <c r="B89" s="12">
        <v>0.75</v>
      </c>
      <c r="C89" s="10">
        <f t="array" aca="1" ref="C89" ca="1">SUM(IF($S$1:$GZ$1=C$1,$S89:$GZ89,0))</f>
        <v>1500</v>
      </c>
      <c r="D89" s="10">
        <f t="array" aca="1" ref="D89" ca="1">SUM(IF($S$1:$GZ$1=D$1,$S89:$GZ89,0))</f>
        <v>31500</v>
      </c>
      <c r="E89" s="10">
        <f t="array" aca="1" ref="E89" ca="1">SUM(IF($S$1:$GZ$1=E$1,$S89:$GZ89,0))</f>
        <v>204000</v>
      </c>
      <c r="F89" s="10">
        <f t="array" aca="1" ref="F89" ca="1">SUM(IF($S$1:$GZ$1=F$1,$S89:$GZ89,0))</f>
        <v>1020000</v>
      </c>
      <c r="G89" s="10">
        <f t="array" aca="1" ref="G89" ca="1">SUM(IF($S$1:$GZ$1=G$1,$S89:$GZ89,0))</f>
        <v>2203500</v>
      </c>
      <c r="H89" s="10">
        <f t="array" aca="1" ref="H89" ca="1">SUM(IF($S$1:$GZ$1=H$1,$S89:$GZ89,0))</f>
        <v>2889000</v>
      </c>
      <c r="I89" s="10">
        <f t="array" aca="1" ref="I89" ca="1">SUM(IF($S$1:$GZ$1=I$1,$S89:$GZ89,0))</f>
        <v>1809000</v>
      </c>
      <c r="J89" s="10">
        <f t="array" aca="1" ref="J89" ca="1">SUM(IF($S$1:$GZ$1=J$1,$S89:$GZ89,0))</f>
        <v>373500</v>
      </c>
      <c r="K89" s="10">
        <f t="array" aca="1" ref="K89" ca="1">SUM(IF($S$1:$GZ$1=K$1,$S89:$GZ89,0))</f>
        <v>9000</v>
      </c>
      <c r="L89" s="10">
        <f t="array" aca="1" ref="L89" ca="1">SUM(IF($S$1:$GZ$1=L$1,$S89:$GZ89,0))</f>
        <v>0</v>
      </c>
      <c r="M89" s="10">
        <f t="array" aca="1" ref="M89" ca="1">SUM(IF($S$1:$GZ$1=M$1,$S89:$GZ89,0))</f>
        <v>0</v>
      </c>
      <c r="N89" s="10">
        <f t="array" aca="1" ref="N89" ca="1">SUM(IF($S$1:$GZ$1=N$1,$S89:$GZ89,0))</f>
        <v>0</v>
      </c>
      <c r="O89" s="10">
        <f t="array" aca="1" ref="O89" ca="1">SUM(IF($S$1:$GZ$1=O$1,$S89:$GZ89,0))</f>
        <v>0</v>
      </c>
      <c r="P89" s="10">
        <f t="array" aca="1" ref="P89" ca="1">SUM(IF($S$1:$GZ$1=P$1,$S89:$GZ89,0))</f>
        <v>0</v>
      </c>
      <c r="Q89" s="10">
        <f t="array" aca="1" ref="Q89" ca="1">SUM(IF($S$1:$GZ$1=Q$1,$S89:$GZ89,0))</f>
        <v>0</v>
      </c>
      <c r="R89" s="10">
        <f t="array" aca="1" ref="R89" ca="1">SUM(IF($S$1:$GZ$1=R$1,$S89:$GZ89,0))</f>
        <v>0</v>
      </c>
      <c r="S89" s="10">
        <f ca="1">S85*$B89</f>
        <v>0</v>
      </c>
      <c r="T89" s="10">
        <f t="shared" ref="T89:BZ89" ca="1" si="1615">T85*$B89</f>
        <v>0</v>
      </c>
      <c r="U89" s="10">
        <f t="shared" ca="1" si="1615"/>
        <v>0</v>
      </c>
      <c r="V89" s="10">
        <f t="shared" ca="1" si="1615"/>
        <v>0</v>
      </c>
      <c r="W89" s="10">
        <f t="shared" ca="1" si="1615"/>
        <v>0</v>
      </c>
      <c r="X89" s="10">
        <f t="shared" ca="1" si="1615"/>
        <v>0</v>
      </c>
      <c r="Y89" s="10">
        <f t="shared" ca="1" si="1615"/>
        <v>0</v>
      </c>
      <c r="Z89" s="10">
        <f t="shared" ca="1" si="1615"/>
        <v>0</v>
      </c>
      <c r="AA89" s="10">
        <f t="shared" ca="1" si="1615"/>
        <v>0</v>
      </c>
      <c r="AB89" s="10">
        <f t="shared" ca="1" si="1615"/>
        <v>0</v>
      </c>
      <c r="AC89" s="10">
        <f t="shared" ca="1" si="1615"/>
        <v>0</v>
      </c>
      <c r="AD89" s="10">
        <f t="shared" ca="1" si="1615"/>
        <v>1500</v>
      </c>
      <c r="AE89" s="10">
        <f t="shared" ca="1" si="1615"/>
        <v>1500</v>
      </c>
      <c r="AF89" s="10">
        <f t="shared" ca="1" si="1615"/>
        <v>1500</v>
      </c>
      <c r="AG89" s="10">
        <f t="shared" ca="1" si="1615"/>
        <v>1500</v>
      </c>
      <c r="AH89" s="10">
        <f t="shared" ca="1" si="1615"/>
        <v>1500</v>
      </c>
      <c r="AI89" s="10">
        <f t="shared" ca="1" si="1615"/>
        <v>1500</v>
      </c>
      <c r="AJ89" s="10">
        <f t="shared" ca="1" si="1615"/>
        <v>3000</v>
      </c>
      <c r="AK89" s="10">
        <f t="shared" ca="1" si="1615"/>
        <v>3000</v>
      </c>
      <c r="AL89" s="10">
        <f t="shared" ca="1" si="1615"/>
        <v>3000</v>
      </c>
      <c r="AM89" s="10">
        <f t="shared" ca="1" si="1615"/>
        <v>3000</v>
      </c>
      <c r="AN89" s="10">
        <f t="shared" ca="1" si="1615"/>
        <v>3000</v>
      </c>
      <c r="AO89" s="10">
        <f t="shared" ca="1" si="1615"/>
        <v>3000</v>
      </c>
      <c r="AP89" s="10">
        <f t="shared" ca="1" si="1615"/>
        <v>6000</v>
      </c>
      <c r="AQ89" s="10">
        <f t="shared" ca="1" si="1615"/>
        <v>6000</v>
      </c>
      <c r="AR89" s="10">
        <f t="shared" ca="1" si="1615"/>
        <v>7500</v>
      </c>
      <c r="AS89" s="10">
        <f t="shared" ca="1" si="1615"/>
        <v>9000</v>
      </c>
      <c r="AT89" s="10">
        <f t="shared" ca="1" si="1615"/>
        <v>10500</v>
      </c>
      <c r="AU89" s="10">
        <f t="shared" ca="1" si="1615"/>
        <v>12000</v>
      </c>
      <c r="AV89" s="10">
        <f t="shared" ca="1" si="1615"/>
        <v>15000</v>
      </c>
      <c r="AW89" s="10">
        <f t="shared" ca="1" si="1615"/>
        <v>16500</v>
      </c>
      <c r="AX89" s="10">
        <f t="shared" ca="1" si="1615"/>
        <v>19500</v>
      </c>
      <c r="AY89" s="10">
        <f t="shared" ca="1" si="1615"/>
        <v>22500</v>
      </c>
      <c r="AZ89" s="10">
        <f t="shared" ca="1" si="1615"/>
        <v>25500</v>
      </c>
      <c r="BA89" s="10">
        <f t="shared" ca="1" si="1615"/>
        <v>28500</v>
      </c>
      <c r="BB89" s="10">
        <f t="shared" ca="1" si="1615"/>
        <v>31500</v>
      </c>
      <c r="BC89" s="10">
        <f t="shared" ca="1" si="1615"/>
        <v>40500</v>
      </c>
      <c r="BD89" s="10">
        <f t="shared" ca="1" si="1615"/>
        <v>42000</v>
      </c>
      <c r="BE89" s="10">
        <f t="shared" ca="1" si="1615"/>
        <v>49500</v>
      </c>
      <c r="BF89" s="10">
        <f t="shared" ca="1" si="1615"/>
        <v>60000</v>
      </c>
      <c r="BG89" s="10">
        <f t="shared" ca="1" si="1615"/>
        <v>67500</v>
      </c>
      <c r="BH89" s="10">
        <f t="shared" ca="1" si="1615"/>
        <v>78000</v>
      </c>
      <c r="BI89" s="10">
        <f t="shared" ca="1" si="1615"/>
        <v>93000</v>
      </c>
      <c r="BJ89" s="10">
        <f t="shared" ca="1" si="1615"/>
        <v>100500</v>
      </c>
      <c r="BK89" s="10">
        <f t="shared" ca="1" si="1615"/>
        <v>108000</v>
      </c>
      <c r="BL89" s="10">
        <f t="shared" ca="1" si="1615"/>
        <v>118500</v>
      </c>
      <c r="BM89" s="10">
        <f t="shared" ca="1" si="1615"/>
        <v>126000</v>
      </c>
      <c r="BN89" s="10">
        <f t="shared" ca="1" si="1615"/>
        <v>136500</v>
      </c>
      <c r="BO89" s="10">
        <f t="shared" ca="1" si="1615"/>
        <v>145500</v>
      </c>
      <c r="BP89" s="10">
        <f t="shared" ca="1" si="1615"/>
        <v>151500</v>
      </c>
      <c r="BQ89" s="10">
        <f t="shared" ca="1" si="1615"/>
        <v>154500</v>
      </c>
      <c r="BR89" s="10">
        <f t="shared" ca="1" si="1615"/>
        <v>156000</v>
      </c>
      <c r="BS89" s="10">
        <f t="shared" ca="1" si="1615"/>
        <v>157500</v>
      </c>
      <c r="BT89" s="10">
        <f t="shared" ca="1" si="1615"/>
        <v>172500</v>
      </c>
      <c r="BU89" s="10">
        <f t="shared" ca="1" si="1615"/>
        <v>187500</v>
      </c>
      <c r="BV89" s="10">
        <f t="shared" ca="1" si="1615"/>
        <v>201000</v>
      </c>
      <c r="BW89" s="10">
        <f t="shared" ca="1" si="1615"/>
        <v>216000</v>
      </c>
      <c r="BX89" s="10">
        <f t="shared" ca="1" si="1615"/>
        <v>216000</v>
      </c>
      <c r="BY89" s="10">
        <f t="shared" ca="1" si="1615"/>
        <v>216000</v>
      </c>
      <c r="BZ89" s="10">
        <f t="shared" ca="1" si="1615"/>
        <v>229500</v>
      </c>
      <c r="CA89" s="10">
        <f t="shared" ref="CA89:CI89" ca="1" si="1616">CA85*$B89</f>
        <v>243000</v>
      </c>
      <c r="CB89" s="10">
        <f t="shared" ca="1" si="1616"/>
        <v>256500</v>
      </c>
      <c r="CC89" s="10">
        <f t="shared" ca="1" si="1616"/>
        <v>264000</v>
      </c>
      <c r="CD89" s="10">
        <f t="shared" ca="1" si="1616"/>
        <v>264000</v>
      </c>
      <c r="CE89" s="10">
        <f t="shared" ca="1" si="1616"/>
        <v>259500</v>
      </c>
      <c r="CF89" s="10">
        <f t="shared" ca="1" si="1616"/>
        <v>252000</v>
      </c>
      <c r="CG89" s="10">
        <f t="shared" ca="1" si="1616"/>
        <v>247500</v>
      </c>
      <c r="CH89" s="10">
        <f t="shared" ca="1" si="1616"/>
        <v>240000</v>
      </c>
      <c r="CI89" s="10">
        <f t="shared" ca="1" si="1616"/>
        <v>226500</v>
      </c>
      <c r="CJ89" s="10">
        <f t="shared" ref="CJ89:EO89" ca="1" si="1617">CJ85*$B89</f>
        <v>219000</v>
      </c>
      <c r="CK89" s="10">
        <f t="shared" ca="1" si="1617"/>
        <v>213000</v>
      </c>
      <c r="CL89" s="10">
        <f t="shared" ca="1" si="1617"/>
        <v>204000</v>
      </c>
      <c r="CM89" s="10">
        <f t="shared" ca="1" si="1617"/>
        <v>198000</v>
      </c>
      <c r="CN89" s="10">
        <f t="shared" ca="1" si="1617"/>
        <v>189000</v>
      </c>
      <c r="CO89" s="10">
        <f t="shared" ca="1" si="1617"/>
        <v>180000</v>
      </c>
      <c r="CP89" s="10">
        <f t="shared" ca="1" si="1617"/>
        <v>171000</v>
      </c>
      <c r="CQ89" s="10">
        <f t="shared" ca="1" si="1617"/>
        <v>168000</v>
      </c>
      <c r="CR89" s="10">
        <f t="shared" ca="1" si="1617"/>
        <v>165000</v>
      </c>
      <c r="CS89" s="10">
        <f t="shared" ca="1" si="1617"/>
        <v>162000</v>
      </c>
      <c r="CT89" s="10">
        <f t="shared" ca="1" si="1617"/>
        <v>145500</v>
      </c>
      <c r="CU89" s="10">
        <f t="shared" ca="1" si="1617"/>
        <v>129000</v>
      </c>
      <c r="CV89" s="10">
        <f t="shared" ca="1" si="1617"/>
        <v>112500</v>
      </c>
      <c r="CW89" s="10">
        <f t="shared" ca="1" si="1617"/>
        <v>96000</v>
      </c>
      <c r="CX89" s="10">
        <f t="shared" ca="1" si="1617"/>
        <v>93000</v>
      </c>
      <c r="CY89" s="10">
        <f t="shared" ca="1" si="1617"/>
        <v>90000</v>
      </c>
      <c r="CZ89" s="10">
        <f t="shared" ca="1" si="1617"/>
        <v>73500</v>
      </c>
      <c r="DA89" s="10">
        <f t="shared" ca="1" si="1617"/>
        <v>57000</v>
      </c>
      <c r="DB89" s="10">
        <f t="shared" ca="1" si="1617"/>
        <v>40500</v>
      </c>
      <c r="DC89" s="10">
        <f t="shared" ca="1" si="1617"/>
        <v>24000</v>
      </c>
      <c r="DD89" s="10">
        <f t="shared" ca="1" si="1617"/>
        <v>21000</v>
      </c>
      <c r="DE89" s="10">
        <f t="shared" ca="1" si="1617"/>
        <v>18000</v>
      </c>
      <c r="DF89" s="10">
        <f t="shared" ca="1" si="1617"/>
        <v>15000</v>
      </c>
      <c r="DG89" s="10">
        <f t="shared" ca="1" si="1617"/>
        <v>12000</v>
      </c>
      <c r="DH89" s="10">
        <f t="shared" ca="1" si="1617"/>
        <v>9000</v>
      </c>
      <c r="DI89" s="10">
        <f t="shared" ca="1" si="1617"/>
        <v>7500</v>
      </c>
      <c r="DJ89" s="10">
        <f t="shared" ca="1" si="1617"/>
        <v>6000</v>
      </c>
      <c r="DK89" s="10">
        <f t="shared" ca="1" si="1617"/>
        <v>4500</v>
      </c>
      <c r="DL89" s="10">
        <f t="shared" ca="1" si="1617"/>
        <v>3000</v>
      </c>
      <c r="DM89" s="10">
        <f t="shared" ca="1" si="1617"/>
        <v>1500</v>
      </c>
      <c r="DN89" s="10">
        <f t="shared" ca="1" si="1617"/>
        <v>0</v>
      </c>
      <c r="DO89" s="10">
        <f t="shared" ca="1" si="1617"/>
        <v>0</v>
      </c>
      <c r="DP89" s="10">
        <f t="shared" ca="1" si="1617"/>
        <v>0</v>
      </c>
      <c r="DQ89" s="10">
        <f t="shared" ca="1" si="1617"/>
        <v>0</v>
      </c>
      <c r="DR89" s="10">
        <f t="shared" ca="1" si="1617"/>
        <v>0</v>
      </c>
      <c r="DS89" s="10">
        <f t="shared" ca="1" si="1617"/>
        <v>0</v>
      </c>
      <c r="DT89" s="10">
        <f t="shared" ca="1" si="1617"/>
        <v>0</v>
      </c>
      <c r="DU89" s="10">
        <f t="shared" ca="1" si="1617"/>
        <v>0</v>
      </c>
      <c r="DV89" s="10">
        <f t="shared" ca="1" si="1617"/>
        <v>0</v>
      </c>
      <c r="DW89" s="10">
        <f t="shared" ca="1" si="1617"/>
        <v>0</v>
      </c>
      <c r="DX89" s="10">
        <f t="shared" ca="1" si="1617"/>
        <v>0</v>
      </c>
      <c r="DY89" s="10">
        <f t="shared" ca="1" si="1617"/>
        <v>0</v>
      </c>
      <c r="DZ89" s="10">
        <f t="shared" ca="1" si="1617"/>
        <v>0</v>
      </c>
      <c r="EA89" s="10">
        <f t="shared" ca="1" si="1617"/>
        <v>0</v>
      </c>
      <c r="EB89" s="10">
        <f t="shared" ca="1" si="1617"/>
        <v>0</v>
      </c>
      <c r="EC89" s="10">
        <f t="shared" ca="1" si="1617"/>
        <v>0</v>
      </c>
      <c r="ED89" s="10">
        <f t="shared" ca="1" si="1617"/>
        <v>0</v>
      </c>
      <c r="EE89" s="10">
        <f t="shared" ca="1" si="1617"/>
        <v>0</v>
      </c>
      <c r="EF89" s="10">
        <f t="shared" ca="1" si="1617"/>
        <v>0</v>
      </c>
      <c r="EG89" s="10">
        <f t="shared" ca="1" si="1617"/>
        <v>0</v>
      </c>
      <c r="EH89" s="10">
        <f t="shared" ca="1" si="1617"/>
        <v>0</v>
      </c>
      <c r="EI89" s="10">
        <f t="shared" ca="1" si="1617"/>
        <v>0</v>
      </c>
      <c r="EJ89" s="10">
        <f t="shared" ca="1" si="1617"/>
        <v>0</v>
      </c>
      <c r="EK89" s="10">
        <f t="shared" ca="1" si="1617"/>
        <v>0</v>
      </c>
      <c r="EL89" s="10">
        <f t="shared" ca="1" si="1617"/>
        <v>0</v>
      </c>
      <c r="EM89" s="10">
        <f t="shared" ca="1" si="1617"/>
        <v>0</v>
      </c>
      <c r="EN89" s="10">
        <f t="shared" ca="1" si="1617"/>
        <v>0</v>
      </c>
      <c r="EO89" s="10">
        <f t="shared" ca="1" si="1617"/>
        <v>0</v>
      </c>
      <c r="EP89" s="10">
        <f t="shared" ref="EP89:GP89" ca="1" si="1618">EP85*$B89</f>
        <v>0</v>
      </c>
      <c r="EQ89" s="10">
        <f t="shared" ca="1" si="1618"/>
        <v>0</v>
      </c>
      <c r="ER89" s="10">
        <f t="shared" ca="1" si="1618"/>
        <v>0</v>
      </c>
      <c r="ES89" s="10">
        <f t="shared" ca="1" si="1618"/>
        <v>0</v>
      </c>
      <c r="ET89" s="10">
        <f t="shared" ca="1" si="1618"/>
        <v>0</v>
      </c>
      <c r="EU89" s="10">
        <f t="shared" ca="1" si="1618"/>
        <v>0</v>
      </c>
      <c r="EV89" s="10">
        <f t="shared" ca="1" si="1618"/>
        <v>0</v>
      </c>
      <c r="EW89" s="10">
        <f t="shared" ca="1" si="1618"/>
        <v>0</v>
      </c>
      <c r="EX89" s="10">
        <f t="shared" ca="1" si="1618"/>
        <v>0</v>
      </c>
      <c r="EY89" s="10">
        <f t="shared" ca="1" si="1618"/>
        <v>0</v>
      </c>
      <c r="EZ89" s="10">
        <f t="shared" ca="1" si="1618"/>
        <v>0</v>
      </c>
      <c r="FA89" s="10">
        <f t="shared" ca="1" si="1618"/>
        <v>0</v>
      </c>
      <c r="FB89" s="10">
        <f t="shared" ca="1" si="1618"/>
        <v>0</v>
      </c>
      <c r="FC89" s="10">
        <f t="shared" ca="1" si="1618"/>
        <v>0</v>
      </c>
      <c r="FD89" s="10">
        <f t="shared" ca="1" si="1618"/>
        <v>0</v>
      </c>
      <c r="FE89" s="10">
        <f t="shared" ca="1" si="1618"/>
        <v>0</v>
      </c>
      <c r="FF89" s="10">
        <f t="shared" ca="1" si="1618"/>
        <v>0</v>
      </c>
      <c r="FG89" s="10">
        <f t="shared" ca="1" si="1618"/>
        <v>0</v>
      </c>
      <c r="FH89" s="10">
        <f t="shared" ca="1" si="1618"/>
        <v>0</v>
      </c>
      <c r="FI89" s="10">
        <f t="shared" ca="1" si="1618"/>
        <v>0</v>
      </c>
      <c r="FJ89" s="10">
        <f t="shared" ca="1" si="1618"/>
        <v>0</v>
      </c>
      <c r="FK89" s="10">
        <f t="shared" ca="1" si="1618"/>
        <v>0</v>
      </c>
      <c r="FL89" s="10">
        <f t="shared" ca="1" si="1618"/>
        <v>0</v>
      </c>
      <c r="FM89" s="10">
        <f t="shared" ca="1" si="1618"/>
        <v>0</v>
      </c>
      <c r="FN89" s="10">
        <f t="shared" ca="1" si="1618"/>
        <v>0</v>
      </c>
      <c r="FO89" s="10">
        <f t="shared" ca="1" si="1618"/>
        <v>0</v>
      </c>
      <c r="FP89" s="10">
        <f t="shared" ca="1" si="1618"/>
        <v>0</v>
      </c>
      <c r="FQ89" s="10">
        <f t="shared" ca="1" si="1618"/>
        <v>0</v>
      </c>
      <c r="FR89" s="10">
        <f t="shared" ca="1" si="1618"/>
        <v>0</v>
      </c>
      <c r="FS89" s="10">
        <f t="shared" ca="1" si="1618"/>
        <v>0</v>
      </c>
      <c r="FT89" s="10">
        <f t="shared" ca="1" si="1618"/>
        <v>0</v>
      </c>
      <c r="FU89" s="10">
        <f t="shared" ca="1" si="1618"/>
        <v>0</v>
      </c>
      <c r="FV89" s="10">
        <f t="shared" ca="1" si="1618"/>
        <v>0</v>
      </c>
      <c r="FW89" s="10">
        <f t="shared" ca="1" si="1618"/>
        <v>0</v>
      </c>
      <c r="FX89" s="10">
        <f t="shared" ca="1" si="1618"/>
        <v>0</v>
      </c>
      <c r="FY89" s="10">
        <f t="shared" ca="1" si="1618"/>
        <v>0</v>
      </c>
      <c r="FZ89" s="10">
        <f t="shared" ca="1" si="1618"/>
        <v>0</v>
      </c>
      <c r="GA89" s="10">
        <f t="shared" ca="1" si="1618"/>
        <v>0</v>
      </c>
      <c r="GB89" s="10">
        <f t="shared" ca="1" si="1618"/>
        <v>0</v>
      </c>
      <c r="GC89" s="10">
        <f t="shared" ca="1" si="1618"/>
        <v>0</v>
      </c>
      <c r="GD89" s="10">
        <f t="shared" ca="1" si="1618"/>
        <v>0</v>
      </c>
      <c r="GE89" s="10">
        <f t="shared" ca="1" si="1618"/>
        <v>0</v>
      </c>
      <c r="GF89" s="10">
        <f t="shared" ca="1" si="1618"/>
        <v>0</v>
      </c>
      <c r="GG89" s="10">
        <f t="shared" ca="1" si="1618"/>
        <v>0</v>
      </c>
      <c r="GH89" s="10">
        <f t="shared" ca="1" si="1618"/>
        <v>0</v>
      </c>
      <c r="GI89" s="10">
        <f t="shared" ca="1" si="1618"/>
        <v>0</v>
      </c>
      <c r="GJ89" s="10">
        <f t="shared" ca="1" si="1618"/>
        <v>0</v>
      </c>
      <c r="GK89" s="10">
        <f t="shared" ca="1" si="1618"/>
        <v>0</v>
      </c>
      <c r="GL89" s="10">
        <f t="shared" ca="1" si="1618"/>
        <v>0</v>
      </c>
      <c r="GM89" s="10">
        <f t="shared" ca="1" si="1618"/>
        <v>0</v>
      </c>
      <c r="GN89" s="10">
        <f t="shared" ca="1" si="1618"/>
        <v>0</v>
      </c>
      <c r="GO89" s="10">
        <f t="shared" ca="1" si="1618"/>
        <v>0</v>
      </c>
      <c r="GP89" s="10">
        <f t="shared" ca="1" si="1618"/>
        <v>0</v>
      </c>
      <c r="GQ89" s="10">
        <f t="shared" ref="GQ89:GZ89" ca="1" si="1619">GQ85*$B89</f>
        <v>0</v>
      </c>
      <c r="GR89" s="10">
        <f t="shared" ca="1" si="1619"/>
        <v>0</v>
      </c>
      <c r="GS89" s="10">
        <f t="shared" ca="1" si="1619"/>
        <v>0</v>
      </c>
      <c r="GT89" s="10">
        <f t="shared" ca="1" si="1619"/>
        <v>0</v>
      </c>
      <c r="GU89" s="10">
        <f t="shared" ca="1" si="1619"/>
        <v>0</v>
      </c>
      <c r="GV89" s="10">
        <f t="shared" ca="1" si="1619"/>
        <v>0</v>
      </c>
      <c r="GW89" s="10">
        <f t="shared" ca="1" si="1619"/>
        <v>0</v>
      </c>
      <c r="GX89" s="10">
        <f t="shared" ca="1" si="1619"/>
        <v>0</v>
      </c>
      <c r="GY89" s="10">
        <f t="shared" ca="1" si="1619"/>
        <v>0</v>
      </c>
      <c r="GZ89" s="10">
        <f t="shared" ca="1" si="1619"/>
        <v>0</v>
      </c>
    </row>
    <row r="90" spans="1:208" x14ac:dyDescent="0.2">
      <c r="A90" s="5" t="s">
        <v>197</v>
      </c>
      <c r="B90" s="12">
        <v>0.75</v>
      </c>
      <c r="C90" s="10">
        <f t="array" aca="1" ref="C90" ca="1">SUM(IF($S$1:$GZ$1=C$1,$S90:$GZ90,0))</f>
        <v>0</v>
      </c>
      <c r="D90" s="10">
        <f t="array" aca="1" ref="D90" ca="1">SUM(IF($S$1:$GZ$1=D$1,$S90:$GZ90,0))</f>
        <v>0</v>
      </c>
      <c r="E90" s="10">
        <f t="array" aca="1" ref="E90" ca="1">SUM(IF($S$1:$GZ$1=E$1,$S90:$GZ90,0))</f>
        <v>0</v>
      </c>
      <c r="F90" s="10">
        <f t="array" aca="1" ref="F90" ca="1">SUM(IF($S$1:$GZ$1=F$1,$S90:$GZ90,0))</f>
        <v>24000</v>
      </c>
      <c r="G90" s="10">
        <f t="array" aca="1" ref="G90" ca="1">SUM(IF($S$1:$GZ$1=G$1,$S90:$GZ90,0))</f>
        <v>153000</v>
      </c>
      <c r="H90" s="10">
        <f t="array" aca="1" ref="H90" ca="1">SUM(IF($S$1:$GZ$1=H$1,$S90:$GZ90,0))</f>
        <v>835500</v>
      </c>
      <c r="I90" s="10">
        <f t="array" aca="1" ref="I90" ca="1">SUM(IF($S$1:$GZ$1=I$1,$S90:$GZ90,0))</f>
        <v>2131500</v>
      </c>
      <c r="J90" s="10">
        <f t="array" aca="1" ref="J90" ca="1">SUM(IF($S$1:$GZ$1=J$1,$S90:$GZ90,0))</f>
        <v>3568500</v>
      </c>
      <c r="K90" s="10">
        <f t="array" aca="1" ref="K90" ca="1">SUM(IF($S$1:$GZ$1=K$1,$S90:$GZ90,0))</f>
        <v>3933000</v>
      </c>
      <c r="L90" s="10">
        <f t="array" aca="1" ref="L90" ca="1">SUM(IF($S$1:$GZ$1=L$1,$S90:$GZ90,0))</f>
        <v>3942000</v>
      </c>
      <c r="M90" s="10">
        <f t="array" aca="1" ref="M90" ca="1">SUM(IF($S$1:$GZ$1=M$1,$S90:$GZ90,0))</f>
        <v>3939000</v>
      </c>
      <c r="N90" s="10">
        <f t="array" aca="1" ref="N90" ca="1">SUM(IF($S$1:$GZ$1=N$1,$S90:$GZ90,0))</f>
        <v>3906000</v>
      </c>
      <c r="O90" s="10">
        <f t="array" aca="1" ref="O90" ca="1">SUM(IF($S$1:$GZ$1=O$1,$S90:$GZ90,0))</f>
        <v>3703500</v>
      </c>
      <c r="P90" s="10">
        <f t="array" aca="1" ref="P90" ca="1">SUM(IF($S$1:$GZ$1=P$1,$S90:$GZ90,0))</f>
        <v>2790000</v>
      </c>
      <c r="Q90" s="10">
        <f t="array" aca="1" ref="Q90" ca="1">SUM(IF($S$1:$GZ$1=Q$1,$S90:$GZ90,0))</f>
        <v>1462500</v>
      </c>
      <c r="R90" s="10">
        <f t="array" aca="1" ref="R90" ca="1">SUM(IF($S$1:$GZ$1=R$1,$S90:$GZ90,0))</f>
        <v>157500</v>
      </c>
      <c r="S90" s="10">
        <f ca="1">S86*$B90</f>
        <v>0</v>
      </c>
      <c r="T90" s="10">
        <f t="shared" ref="T90:BZ90" ca="1" si="1620">T86*$B90</f>
        <v>0</v>
      </c>
      <c r="U90" s="10">
        <f t="shared" ca="1" si="1620"/>
        <v>0</v>
      </c>
      <c r="V90" s="10">
        <f t="shared" ca="1" si="1620"/>
        <v>0</v>
      </c>
      <c r="W90" s="10">
        <f t="shared" ca="1" si="1620"/>
        <v>0</v>
      </c>
      <c r="X90" s="10">
        <f t="shared" ca="1" si="1620"/>
        <v>0</v>
      </c>
      <c r="Y90" s="10">
        <f t="shared" ca="1" si="1620"/>
        <v>0</v>
      </c>
      <c r="Z90" s="10">
        <f t="shared" ca="1" si="1620"/>
        <v>0</v>
      </c>
      <c r="AA90" s="10">
        <f t="shared" ca="1" si="1620"/>
        <v>0</v>
      </c>
      <c r="AB90" s="10">
        <f t="shared" ca="1" si="1620"/>
        <v>0</v>
      </c>
      <c r="AC90" s="10">
        <f t="shared" ca="1" si="1620"/>
        <v>0</v>
      </c>
      <c r="AD90" s="10">
        <f t="shared" ca="1" si="1620"/>
        <v>0</v>
      </c>
      <c r="AE90" s="10">
        <f t="shared" ca="1" si="1620"/>
        <v>0</v>
      </c>
      <c r="AF90" s="10">
        <f t="shared" ca="1" si="1620"/>
        <v>0</v>
      </c>
      <c r="AG90" s="10">
        <f t="shared" ca="1" si="1620"/>
        <v>0</v>
      </c>
      <c r="AH90" s="10">
        <f t="shared" ca="1" si="1620"/>
        <v>0</v>
      </c>
      <c r="AI90" s="10">
        <f t="shared" ca="1" si="1620"/>
        <v>0</v>
      </c>
      <c r="AJ90" s="10">
        <f t="shared" ca="1" si="1620"/>
        <v>0</v>
      </c>
      <c r="AK90" s="10">
        <f t="shared" ca="1" si="1620"/>
        <v>0</v>
      </c>
      <c r="AL90" s="10">
        <f t="shared" ca="1" si="1620"/>
        <v>0</v>
      </c>
      <c r="AM90" s="10">
        <f t="shared" ca="1" si="1620"/>
        <v>0</v>
      </c>
      <c r="AN90" s="10">
        <f t="shared" ca="1" si="1620"/>
        <v>0</v>
      </c>
      <c r="AO90" s="10">
        <f t="shared" ca="1" si="1620"/>
        <v>0</v>
      </c>
      <c r="AP90" s="10">
        <f t="shared" ca="1" si="1620"/>
        <v>0</v>
      </c>
      <c r="AQ90" s="10">
        <f t="shared" ca="1" si="1620"/>
        <v>0</v>
      </c>
      <c r="AR90" s="10">
        <f t="shared" ca="1" si="1620"/>
        <v>0</v>
      </c>
      <c r="AS90" s="10">
        <f t="shared" ca="1" si="1620"/>
        <v>0</v>
      </c>
      <c r="AT90" s="10">
        <f t="shared" ca="1" si="1620"/>
        <v>0</v>
      </c>
      <c r="AU90" s="10">
        <f t="shared" ca="1" si="1620"/>
        <v>0</v>
      </c>
      <c r="AV90" s="10">
        <f t="shared" ca="1" si="1620"/>
        <v>0</v>
      </c>
      <c r="AW90" s="10">
        <f t="shared" ca="1" si="1620"/>
        <v>0</v>
      </c>
      <c r="AX90" s="10">
        <f t="shared" ca="1" si="1620"/>
        <v>0</v>
      </c>
      <c r="AY90" s="10">
        <f t="shared" ca="1" si="1620"/>
        <v>0</v>
      </c>
      <c r="AZ90" s="10">
        <f t="shared" ca="1" si="1620"/>
        <v>0</v>
      </c>
      <c r="BA90" s="10">
        <f t="shared" ca="1" si="1620"/>
        <v>0</v>
      </c>
      <c r="BB90" s="10">
        <f t="shared" ca="1" si="1620"/>
        <v>0</v>
      </c>
      <c r="BC90" s="10">
        <f t="shared" ca="1" si="1620"/>
        <v>0</v>
      </c>
      <c r="BD90" s="10">
        <f t="shared" ca="1" si="1620"/>
        <v>1500</v>
      </c>
      <c r="BE90" s="10">
        <f t="shared" ca="1" si="1620"/>
        <v>1500</v>
      </c>
      <c r="BF90" s="10">
        <f t="shared" ca="1" si="1620"/>
        <v>1500</v>
      </c>
      <c r="BG90" s="10">
        <f t="shared" ca="1" si="1620"/>
        <v>1500</v>
      </c>
      <c r="BH90" s="10">
        <f t="shared" ca="1" si="1620"/>
        <v>1500</v>
      </c>
      <c r="BI90" s="10">
        <f t="shared" ca="1" si="1620"/>
        <v>1500</v>
      </c>
      <c r="BJ90" s="10">
        <f t="shared" ca="1" si="1620"/>
        <v>3000</v>
      </c>
      <c r="BK90" s="10">
        <f t="shared" ca="1" si="1620"/>
        <v>3000</v>
      </c>
      <c r="BL90" s="10">
        <f t="shared" ca="1" si="1620"/>
        <v>3000</v>
      </c>
      <c r="BM90" s="10">
        <f t="shared" ca="1" si="1620"/>
        <v>3000</v>
      </c>
      <c r="BN90" s="10">
        <f t="shared" ca="1" si="1620"/>
        <v>3000</v>
      </c>
      <c r="BO90" s="10">
        <f t="shared" ca="1" si="1620"/>
        <v>3000</v>
      </c>
      <c r="BP90" s="10">
        <f t="shared" ca="1" si="1620"/>
        <v>6000</v>
      </c>
      <c r="BQ90" s="10">
        <f t="shared" ca="1" si="1620"/>
        <v>6000</v>
      </c>
      <c r="BR90" s="10">
        <f t="shared" ca="1" si="1620"/>
        <v>7500</v>
      </c>
      <c r="BS90" s="10">
        <f t="shared" ca="1" si="1620"/>
        <v>9000</v>
      </c>
      <c r="BT90" s="10">
        <f t="shared" ca="1" si="1620"/>
        <v>10500</v>
      </c>
      <c r="BU90" s="10">
        <f t="shared" ca="1" si="1620"/>
        <v>12000</v>
      </c>
      <c r="BV90" s="10">
        <f t="shared" ca="1" si="1620"/>
        <v>15000</v>
      </c>
      <c r="BW90" s="10">
        <f t="shared" ca="1" si="1620"/>
        <v>16500</v>
      </c>
      <c r="BX90" s="10">
        <f t="shared" ca="1" si="1620"/>
        <v>19500</v>
      </c>
      <c r="BY90" s="10">
        <f t="shared" ca="1" si="1620"/>
        <v>22500</v>
      </c>
      <c r="BZ90" s="10">
        <f t="shared" ca="1" si="1620"/>
        <v>25500</v>
      </c>
      <c r="CA90" s="10">
        <f t="shared" ref="CA90:CI90" ca="1" si="1621">CA86*$B90</f>
        <v>28500</v>
      </c>
      <c r="CB90" s="10">
        <f t="shared" ca="1" si="1621"/>
        <v>31500</v>
      </c>
      <c r="CC90" s="10">
        <f t="shared" ca="1" si="1621"/>
        <v>40500</v>
      </c>
      <c r="CD90" s="10">
        <f t="shared" ca="1" si="1621"/>
        <v>43500</v>
      </c>
      <c r="CE90" s="10">
        <f t="shared" ca="1" si="1621"/>
        <v>51000</v>
      </c>
      <c r="CF90" s="10">
        <f t="shared" ca="1" si="1621"/>
        <v>61500</v>
      </c>
      <c r="CG90" s="10">
        <f t="shared" ca="1" si="1621"/>
        <v>69000</v>
      </c>
      <c r="CH90" s="10">
        <f t="shared" ca="1" si="1621"/>
        <v>79500</v>
      </c>
      <c r="CI90" s="10">
        <f t="shared" ca="1" si="1621"/>
        <v>94500</v>
      </c>
      <c r="CJ90" s="10">
        <f t="shared" ref="CJ90:EO90" ca="1" si="1622">CJ86*$B90</f>
        <v>103500</v>
      </c>
      <c r="CK90" s="10">
        <f t="shared" ca="1" si="1622"/>
        <v>111000</v>
      </c>
      <c r="CL90" s="10">
        <f t="shared" ca="1" si="1622"/>
        <v>121500</v>
      </c>
      <c r="CM90" s="10">
        <f t="shared" ca="1" si="1622"/>
        <v>129000</v>
      </c>
      <c r="CN90" s="10">
        <f t="shared" ca="1" si="1622"/>
        <v>139500</v>
      </c>
      <c r="CO90" s="10">
        <f t="shared" ca="1" si="1622"/>
        <v>148500</v>
      </c>
      <c r="CP90" s="10">
        <f t="shared" ca="1" si="1622"/>
        <v>157500</v>
      </c>
      <c r="CQ90" s="10">
        <f t="shared" ca="1" si="1622"/>
        <v>160500</v>
      </c>
      <c r="CR90" s="10">
        <f t="shared" ca="1" si="1622"/>
        <v>163500</v>
      </c>
      <c r="CS90" s="10">
        <f t="shared" ca="1" si="1622"/>
        <v>166500</v>
      </c>
      <c r="CT90" s="10">
        <f t="shared" ca="1" si="1622"/>
        <v>183000</v>
      </c>
      <c r="CU90" s="10">
        <f t="shared" ca="1" si="1622"/>
        <v>199500</v>
      </c>
      <c r="CV90" s="10">
        <f t="shared" ca="1" si="1622"/>
        <v>216000</v>
      </c>
      <c r="CW90" s="10">
        <f t="shared" ca="1" si="1622"/>
        <v>232500</v>
      </c>
      <c r="CX90" s="10">
        <f t="shared" ca="1" si="1622"/>
        <v>235500</v>
      </c>
      <c r="CY90" s="10">
        <f t="shared" ca="1" si="1622"/>
        <v>238500</v>
      </c>
      <c r="CZ90" s="10">
        <f t="shared" ca="1" si="1622"/>
        <v>255000</v>
      </c>
      <c r="DA90" s="10">
        <f t="shared" ca="1" si="1622"/>
        <v>271500</v>
      </c>
      <c r="DB90" s="10">
        <f t="shared" ca="1" si="1622"/>
        <v>288000</v>
      </c>
      <c r="DC90" s="10">
        <f t="shared" ca="1" si="1622"/>
        <v>304500</v>
      </c>
      <c r="DD90" s="10">
        <f t="shared" ca="1" si="1622"/>
        <v>307500</v>
      </c>
      <c r="DE90" s="10">
        <f t="shared" ca="1" si="1622"/>
        <v>310500</v>
      </c>
      <c r="DF90" s="10">
        <f t="shared" ca="1" si="1622"/>
        <v>313500</v>
      </c>
      <c r="DG90" s="10">
        <f t="shared" ca="1" si="1622"/>
        <v>316500</v>
      </c>
      <c r="DH90" s="10">
        <f t="shared" ca="1" si="1622"/>
        <v>319500</v>
      </c>
      <c r="DI90" s="10">
        <f t="shared" ca="1" si="1622"/>
        <v>321000</v>
      </c>
      <c r="DJ90" s="10">
        <f t="shared" ca="1" si="1622"/>
        <v>322500</v>
      </c>
      <c r="DK90" s="10">
        <f t="shared" ca="1" si="1622"/>
        <v>324000</v>
      </c>
      <c r="DL90" s="10">
        <f t="shared" ca="1" si="1622"/>
        <v>325500</v>
      </c>
      <c r="DM90" s="10">
        <f t="shared" ca="1" si="1622"/>
        <v>327000</v>
      </c>
      <c r="DN90" s="10">
        <f t="shared" ca="1" si="1622"/>
        <v>328500</v>
      </c>
      <c r="DO90" s="10">
        <f t="shared" ca="1" si="1622"/>
        <v>328500</v>
      </c>
      <c r="DP90" s="10">
        <f t="shared" ca="1" si="1622"/>
        <v>328500</v>
      </c>
      <c r="DQ90" s="10">
        <f t="shared" ca="1" si="1622"/>
        <v>328500</v>
      </c>
      <c r="DR90" s="10">
        <f t="shared" ca="1" si="1622"/>
        <v>328500</v>
      </c>
      <c r="DS90" s="10">
        <f t="shared" ca="1" si="1622"/>
        <v>328500</v>
      </c>
      <c r="DT90" s="10">
        <f t="shared" ca="1" si="1622"/>
        <v>328500</v>
      </c>
      <c r="DU90" s="10">
        <f t="shared" ca="1" si="1622"/>
        <v>328500</v>
      </c>
      <c r="DV90" s="10">
        <f t="shared" ca="1" si="1622"/>
        <v>328500</v>
      </c>
      <c r="DW90" s="10">
        <f t="shared" ca="1" si="1622"/>
        <v>328500</v>
      </c>
      <c r="DX90" s="10">
        <f t="shared" ca="1" si="1622"/>
        <v>328500</v>
      </c>
      <c r="DY90" s="10">
        <f t="shared" ca="1" si="1622"/>
        <v>328500</v>
      </c>
      <c r="DZ90" s="10">
        <f t="shared" ca="1" si="1622"/>
        <v>328500</v>
      </c>
      <c r="EA90" s="10">
        <f t="shared" ca="1" si="1622"/>
        <v>328500</v>
      </c>
      <c r="EB90" s="10">
        <f t="shared" ca="1" si="1622"/>
        <v>328500</v>
      </c>
      <c r="EC90" s="10">
        <f t="shared" ca="1" si="1622"/>
        <v>328500</v>
      </c>
      <c r="ED90" s="10">
        <f t="shared" ca="1" si="1622"/>
        <v>328500</v>
      </c>
      <c r="EE90" s="10">
        <f t="shared" ca="1" si="1622"/>
        <v>328500</v>
      </c>
      <c r="EF90" s="10">
        <f t="shared" ca="1" si="1622"/>
        <v>328500</v>
      </c>
      <c r="EG90" s="10">
        <f t="shared" ca="1" si="1622"/>
        <v>328500</v>
      </c>
      <c r="EH90" s="10">
        <f t="shared" ca="1" si="1622"/>
        <v>328500</v>
      </c>
      <c r="EI90" s="10">
        <f t="shared" ca="1" si="1622"/>
        <v>328500</v>
      </c>
      <c r="EJ90" s="10">
        <f t="shared" ca="1" si="1622"/>
        <v>328500</v>
      </c>
      <c r="EK90" s="10">
        <f t="shared" ca="1" si="1622"/>
        <v>328500</v>
      </c>
      <c r="EL90" s="10">
        <f t="shared" ca="1" si="1622"/>
        <v>328500</v>
      </c>
      <c r="EM90" s="10">
        <f t="shared" ca="1" si="1622"/>
        <v>328500</v>
      </c>
      <c r="EN90" s="10">
        <f t="shared" ca="1" si="1622"/>
        <v>328500</v>
      </c>
      <c r="EO90" s="10">
        <f t="shared" ca="1" si="1622"/>
        <v>328500</v>
      </c>
      <c r="EP90" s="10">
        <f t="shared" ref="EP90:GP90" ca="1" si="1623">EP86*$B90</f>
        <v>328500</v>
      </c>
      <c r="EQ90" s="10">
        <f t="shared" ca="1" si="1623"/>
        <v>328500</v>
      </c>
      <c r="ER90" s="10">
        <f t="shared" ca="1" si="1623"/>
        <v>328500</v>
      </c>
      <c r="ES90" s="10">
        <f t="shared" ca="1" si="1623"/>
        <v>327000</v>
      </c>
      <c r="ET90" s="10">
        <f t="shared" ca="1" si="1623"/>
        <v>327000</v>
      </c>
      <c r="EU90" s="10">
        <f t="shared" ca="1" si="1623"/>
        <v>327000</v>
      </c>
      <c r="EV90" s="10">
        <f t="shared" ca="1" si="1623"/>
        <v>327000</v>
      </c>
      <c r="EW90" s="10">
        <f t="shared" ca="1" si="1623"/>
        <v>327000</v>
      </c>
      <c r="EX90" s="10">
        <f t="shared" ca="1" si="1623"/>
        <v>327000</v>
      </c>
      <c r="EY90" s="10">
        <f t="shared" ca="1" si="1623"/>
        <v>325500</v>
      </c>
      <c r="EZ90" s="10">
        <f t="shared" ca="1" si="1623"/>
        <v>325500</v>
      </c>
      <c r="FA90" s="10">
        <f t="shared" ca="1" si="1623"/>
        <v>325500</v>
      </c>
      <c r="FB90" s="10">
        <f t="shared" ca="1" si="1623"/>
        <v>325500</v>
      </c>
      <c r="FC90" s="10">
        <f t="shared" ca="1" si="1623"/>
        <v>325500</v>
      </c>
      <c r="FD90" s="10">
        <f t="shared" ca="1" si="1623"/>
        <v>325500</v>
      </c>
      <c r="FE90" s="10">
        <f t="shared" ca="1" si="1623"/>
        <v>322500</v>
      </c>
      <c r="FF90" s="10">
        <f t="shared" ca="1" si="1623"/>
        <v>322500</v>
      </c>
      <c r="FG90" s="10">
        <f t="shared" ca="1" si="1623"/>
        <v>321000</v>
      </c>
      <c r="FH90" s="10">
        <f t="shared" ca="1" si="1623"/>
        <v>319500</v>
      </c>
      <c r="FI90" s="10">
        <f t="shared" ca="1" si="1623"/>
        <v>318000</v>
      </c>
      <c r="FJ90" s="10">
        <f t="shared" ca="1" si="1623"/>
        <v>316500</v>
      </c>
      <c r="FK90" s="10">
        <f t="shared" ca="1" si="1623"/>
        <v>313500</v>
      </c>
      <c r="FL90" s="10">
        <f t="shared" ca="1" si="1623"/>
        <v>312000</v>
      </c>
      <c r="FM90" s="10">
        <f t="shared" ca="1" si="1623"/>
        <v>309000</v>
      </c>
      <c r="FN90" s="10">
        <f t="shared" ca="1" si="1623"/>
        <v>306000</v>
      </c>
      <c r="FO90" s="10">
        <f t="shared" ca="1" si="1623"/>
        <v>303000</v>
      </c>
      <c r="FP90" s="10">
        <f t="shared" ca="1" si="1623"/>
        <v>300000</v>
      </c>
      <c r="FQ90" s="10">
        <f t="shared" ca="1" si="1623"/>
        <v>297000</v>
      </c>
      <c r="FR90" s="10">
        <f t="shared" ca="1" si="1623"/>
        <v>288000</v>
      </c>
      <c r="FS90" s="10">
        <f t="shared" ca="1" si="1623"/>
        <v>285000</v>
      </c>
      <c r="FT90" s="10">
        <f t="shared" ca="1" si="1623"/>
        <v>277500</v>
      </c>
      <c r="FU90" s="10">
        <f t="shared" ca="1" si="1623"/>
        <v>267000</v>
      </c>
      <c r="FV90" s="10">
        <f t="shared" ca="1" si="1623"/>
        <v>259500</v>
      </c>
      <c r="FW90" s="10">
        <f t="shared" ca="1" si="1623"/>
        <v>249000</v>
      </c>
      <c r="FX90" s="10">
        <f t="shared" ca="1" si="1623"/>
        <v>234000</v>
      </c>
      <c r="FY90" s="10">
        <f t="shared" ca="1" si="1623"/>
        <v>225000</v>
      </c>
      <c r="FZ90" s="10">
        <f t="shared" ca="1" si="1623"/>
        <v>217500</v>
      </c>
      <c r="GA90" s="10">
        <f t="shared" ca="1" si="1623"/>
        <v>207000</v>
      </c>
      <c r="GB90" s="10">
        <f t="shared" ca="1" si="1623"/>
        <v>199500</v>
      </c>
      <c r="GC90" s="10">
        <f t="shared" ca="1" si="1623"/>
        <v>189000</v>
      </c>
      <c r="GD90" s="10">
        <f t="shared" ca="1" si="1623"/>
        <v>180000</v>
      </c>
      <c r="GE90" s="10">
        <f t="shared" ca="1" si="1623"/>
        <v>171000</v>
      </c>
      <c r="GF90" s="10">
        <f t="shared" ca="1" si="1623"/>
        <v>168000</v>
      </c>
      <c r="GG90" s="10">
        <f t="shared" ca="1" si="1623"/>
        <v>165000</v>
      </c>
      <c r="GH90" s="10">
        <f t="shared" ca="1" si="1623"/>
        <v>162000</v>
      </c>
      <c r="GI90" s="10">
        <f t="shared" ca="1" si="1623"/>
        <v>145500</v>
      </c>
      <c r="GJ90" s="10">
        <f t="shared" ca="1" si="1623"/>
        <v>129000</v>
      </c>
      <c r="GK90" s="10">
        <f t="shared" ca="1" si="1623"/>
        <v>112500</v>
      </c>
      <c r="GL90" s="10">
        <f t="shared" ca="1" si="1623"/>
        <v>96000</v>
      </c>
      <c r="GM90" s="10">
        <f t="shared" ca="1" si="1623"/>
        <v>93000</v>
      </c>
      <c r="GN90" s="10">
        <f t="shared" ca="1" si="1623"/>
        <v>90000</v>
      </c>
      <c r="GO90" s="10">
        <f t="shared" ca="1" si="1623"/>
        <v>73500</v>
      </c>
      <c r="GP90" s="10">
        <f t="shared" ca="1" si="1623"/>
        <v>57000</v>
      </c>
      <c r="GQ90" s="10">
        <f t="shared" ref="GQ90:GZ90" ca="1" si="1624">GQ86*$B90</f>
        <v>40500</v>
      </c>
      <c r="GR90" s="10">
        <f t="shared" ca="1" si="1624"/>
        <v>24000</v>
      </c>
      <c r="GS90" s="10">
        <f t="shared" ca="1" si="1624"/>
        <v>21000</v>
      </c>
      <c r="GT90" s="10">
        <f t="shared" ca="1" si="1624"/>
        <v>18000</v>
      </c>
      <c r="GU90" s="10">
        <f t="shared" ca="1" si="1624"/>
        <v>15000</v>
      </c>
      <c r="GV90" s="10">
        <f t="shared" ca="1" si="1624"/>
        <v>12000</v>
      </c>
      <c r="GW90" s="10">
        <f t="shared" ca="1" si="1624"/>
        <v>9000</v>
      </c>
      <c r="GX90" s="10">
        <f t="shared" ca="1" si="1624"/>
        <v>7500</v>
      </c>
      <c r="GY90" s="10">
        <f t="shared" ca="1" si="1624"/>
        <v>6000</v>
      </c>
      <c r="GZ90" s="10">
        <f t="shared" ca="1" si="1624"/>
        <v>4500</v>
      </c>
    </row>
    <row r="91" spans="1:208" x14ac:dyDescent="0.2">
      <c r="A91" s="5" t="s">
        <v>38</v>
      </c>
      <c r="B91" s="12">
        <v>0.5</v>
      </c>
      <c r="C91" s="10">
        <f t="array" aca="1" ref="C91" ca="1">SUM(IF($S$1:$GZ$1=C$1,$S91:$GZ91,0))</f>
        <v>750</v>
      </c>
      <c r="D91" s="10">
        <f t="array" aca="1" ref="D91" ca="1">SUM(IF($S$1:$GZ$1=D$1,$S91:$GZ91,0))</f>
        <v>15750</v>
      </c>
      <c r="E91" s="10">
        <f t="array" aca="1" ref="E91" ca="1">SUM(IF($S$1:$GZ$1=E$1,$S91:$GZ91,0))</f>
        <v>102000</v>
      </c>
      <c r="F91" s="10">
        <f t="array" aca="1" ref="F91" ca="1">SUM(IF($S$1:$GZ$1=F$1,$S91:$GZ91,0))</f>
        <v>510000</v>
      </c>
      <c r="G91" s="10">
        <f t="array" aca="1" ref="G91" ca="1">SUM(IF($S$1:$GZ$1=G$1,$S91:$GZ91,0))</f>
        <v>1101750</v>
      </c>
      <c r="H91" s="10">
        <f t="array" aca="1" ref="H91" ca="1">SUM(IF($S$1:$GZ$1=H$1,$S91:$GZ91,0))</f>
        <v>1444500</v>
      </c>
      <c r="I91" s="10">
        <f t="array" aca="1" ref="I91" ca="1">SUM(IF($S$1:$GZ$1=I$1,$S91:$GZ91,0))</f>
        <v>904500</v>
      </c>
      <c r="J91" s="10">
        <f t="array" aca="1" ref="J91" ca="1">SUM(IF($S$1:$GZ$1=J$1,$S91:$GZ91,0))</f>
        <v>186750</v>
      </c>
      <c r="K91" s="10">
        <f t="array" aca="1" ref="K91" ca="1">SUM(IF($S$1:$GZ$1=K$1,$S91:$GZ91,0))</f>
        <v>4500</v>
      </c>
      <c r="L91" s="10">
        <f t="array" aca="1" ref="L91" ca="1">SUM(IF($S$1:$GZ$1=L$1,$S91:$GZ91,0))</f>
        <v>0</v>
      </c>
      <c r="M91" s="10">
        <f t="array" aca="1" ref="M91" ca="1">SUM(IF($S$1:$GZ$1=M$1,$S91:$GZ91,0))</f>
        <v>0</v>
      </c>
      <c r="N91" s="10">
        <f t="array" aca="1" ref="N91" ca="1">SUM(IF($S$1:$GZ$1=N$1,$S91:$GZ91,0))</f>
        <v>0</v>
      </c>
      <c r="O91" s="10">
        <f t="array" aca="1" ref="O91" ca="1">SUM(IF($S$1:$GZ$1=O$1,$S91:$GZ91,0))</f>
        <v>0</v>
      </c>
      <c r="P91" s="10">
        <f t="array" aca="1" ref="P91" ca="1">SUM(IF($S$1:$GZ$1=P$1,$S91:$GZ91,0))</f>
        <v>0</v>
      </c>
      <c r="Q91" s="10">
        <f t="array" aca="1" ref="Q91" ca="1">SUM(IF($S$1:$GZ$1=Q$1,$S91:$GZ91,0))</f>
        <v>0</v>
      </c>
      <c r="R91" s="10">
        <f t="array" aca="1" ref="R91" ca="1">SUM(IF($S$1:$GZ$1=R$1,$S91:$GZ91,0))</f>
        <v>0</v>
      </c>
      <c r="S91" s="10">
        <f ca="1">S89*$B91</f>
        <v>0</v>
      </c>
      <c r="T91" s="10">
        <f t="shared" ref="T91:BZ91" ca="1" si="1625">T89*$B91</f>
        <v>0</v>
      </c>
      <c r="U91" s="10">
        <f t="shared" ca="1" si="1625"/>
        <v>0</v>
      </c>
      <c r="V91" s="10">
        <f t="shared" ca="1" si="1625"/>
        <v>0</v>
      </c>
      <c r="W91" s="10">
        <f t="shared" ca="1" si="1625"/>
        <v>0</v>
      </c>
      <c r="X91" s="10">
        <f t="shared" ca="1" si="1625"/>
        <v>0</v>
      </c>
      <c r="Y91" s="10">
        <f t="shared" ca="1" si="1625"/>
        <v>0</v>
      </c>
      <c r="Z91" s="10">
        <f t="shared" ca="1" si="1625"/>
        <v>0</v>
      </c>
      <c r="AA91" s="10">
        <f t="shared" ca="1" si="1625"/>
        <v>0</v>
      </c>
      <c r="AB91" s="10">
        <f t="shared" ca="1" si="1625"/>
        <v>0</v>
      </c>
      <c r="AC91" s="10">
        <f t="shared" ca="1" si="1625"/>
        <v>0</v>
      </c>
      <c r="AD91" s="10">
        <f t="shared" ca="1" si="1625"/>
        <v>750</v>
      </c>
      <c r="AE91" s="10">
        <f t="shared" ca="1" si="1625"/>
        <v>750</v>
      </c>
      <c r="AF91" s="10">
        <f t="shared" ca="1" si="1625"/>
        <v>750</v>
      </c>
      <c r="AG91" s="10">
        <f t="shared" ca="1" si="1625"/>
        <v>750</v>
      </c>
      <c r="AH91" s="10">
        <f t="shared" ca="1" si="1625"/>
        <v>750</v>
      </c>
      <c r="AI91" s="10">
        <f t="shared" ca="1" si="1625"/>
        <v>750</v>
      </c>
      <c r="AJ91" s="10">
        <f t="shared" ca="1" si="1625"/>
        <v>1500</v>
      </c>
      <c r="AK91" s="10">
        <f t="shared" ca="1" si="1625"/>
        <v>1500</v>
      </c>
      <c r="AL91" s="10">
        <f t="shared" ca="1" si="1625"/>
        <v>1500</v>
      </c>
      <c r="AM91" s="10">
        <f t="shared" ca="1" si="1625"/>
        <v>1500</v>
      </c>
      <c r="AN91" s="10">
        <f t="shared" ca="1" si="1625"/>
        <v>1500</v>
      </c>
      <c r="AO91" s="10">
        <f t="shared" ca="1" si="1625"/>
        <v>1500</v>
      </c>
      <c r="AP91" s="10">
        <f t="shared" ca="1" si="1625"/>
        <v>3000</v>
      </c>
      <c r="AQ91" s="10">
        <f t="shared" ca="1" si="1625"/>
        <v>3000</v>
      </c>
      <c r="AR91" s="10">
        <f t="shared" ca="1" si="1625"/>
        <v>3750</v>
      </c>
      <c r="AS91" s="10">
        <f t="shared" ca="1" si="1625"/>
        <v>4500</v>
      </c>
      <c r="AT91" s="10">
        <f t="shared" ca="1" si="1625"/>
        <v>5250</v>
      </c>
      <c r="AU91" s="10">
        <f t="shared" ca="1" si="1625"/>
        <v>6000</v>
      </c>
      <c r="AV91" s="10">
        <f t="shared" ca="1" si="1625"/>
        <v>7500</v>
      </c>
      <c r="AW91" s="10">
        <f t="shared" ca="1" si="1625"/>
        <v>8250</v>
      </c>
      <c r="AX91" s="10">
        <f t="shared" ca="1" si="1625"/>
        <v>9750</v>
      </c>
      <c r="AY91" s="10">
        <f t="shared" ca="1" si="1625"/>
        <v>11250</v>
      </c>
      <c r="AZ91" s="10">
        <f t="shared" ca="1" si="1625"/>
        <v>12750</v>
      </c>
      <c r="BA91" s="10">
        <f t="shared" ca="1" si="1625"/>
        <v>14250</v>
      </c>
      <c r="BB91" s="10">
        <f t="shared" ca="1" si="1625"/>
        <v>15750</v>
      </c>
      <c r="BC91" s="10">
        <f t="shared" ca="1" si="1625"/>
        <v>20250</v>
      </c>
      <c r="BD91" s="10">
        <f t="shared" ca="1" si="1625"/>
        <v>21000</v>
      </c>
      <c r="BE91" s="10">
        <f t="shared" ca="1" si="1625"/>
        <v>24750</v>
      </c>
      <c r="BF91" s="10">
        <f t="shared" ca="1" si="1625"/>
        <v>30000</v>
      </c>
      <c r="BG91" s="10">
        <f t="shared" ca="1" si="1625"/>
        <v>33750</v>
      </c>
      <c r="BH91" s="10">
        <f t="shared" ca="1" si="1625"/>
        <v>39000</v>
      </c>
      <c r="BI91" s="10">
        <f t="shared" ca="1" si="1625"/>
        <v>46500</v>
      </c>
      <c r="BJ91" s="10">
        <f t="shared" ca="1" si="1625"/>
        <v>50250</v>
      </c>
      <c r="BK91" s="10">
        <f t="shared" ca="1" si="1625"/>
        <v>54000</v>
      </c>
      <c r="BL91" s="10">
        <f t="shared" ca="1" si="1625"/>
        <v>59250</v>
      </c>
      <c r="BM91" s="10">
        <f t="shared" ca="1" si="1625"/>
        <v>63000</v>
      </c>
      <c r="BN91" s="10">
        <f t="shared" ca="1" si="1625"/>
        <v>68250</v>
      </c>
      <c r="BO91" s="10">
        <f t="shared" ca="1" si="1625"/>
        <v>72750</v>
      </c>
      <c r="BP91" s="10">
        <f t="shared" ca="1" si="1625"/>
        <v>75750</v>
      </c>
      <c r="BQ91" s="10">
        <f t="shared" ca="1" si="1625"/>
        <v>77250</v>
      </c>
      <c r="BR91" s="10">
        <f t="shared" ca="1" si="1625"/>
        <v>78000</v>
      </c>
      <c r="BS91" s="10">
        <f t="shared" ca="1" si="1625"/>
        <v>78750</v>
      </c>
      <c r="BT91" s="10">
        <f t="shared" ca="1" si="1625"/>
        <v>86250</v>
      </c>
      <c r="BU91" s="10">
        <f t="shared" ca="1" si="1625"/>
        <v>93750</v>
      </c>
      <c r="BV91" s="10">
        <f t="shared" ca="1" si="1625"/>
        <v>100500</v>
      </c>
      <c r="BW91" s="10">
        <f t="shared" ca="1" si="1625"/>
        <v>108000</v>
      </c>
      <c r="BX91" s="10">
        <f t="shared" ca="1" si="1625"/>
        <v>108000</v>
      </c>
      <c r="BY91" s="10">
        <f t="shared" ca="1" si="1625"/>
        <v>108000</v>
      </c>
      <c r="BZ91" s="10">
        <f t="shared" ca="1" si="1625"/>
        <v>114750</v>
      </c>
      <c r="CA91" s="10">
        <f t="shared" ref="CA91:CI91" ca="1" si="1626">CA89*$B91</f>
        <v>121500</v>
      </c>
      <c r="CB91" s="10">
        <f t="shared" ca="1" si="1626"/>
        <v>128250</v>
      </c>
      <c r="CC91" s="10">
        <f t="shared" ca="1" si="1626"/>
        <v>132000</v>
      </c>
      <c r="CD91" s="10">
        <f t="shared" ca="1" si="1626"/>
        <v>132000</v>
      </c>
      <c r="CE91" s="10">
        <f t="shared" ca="1" si="1626"/>
        <v>129750</v>
      </c>
      <c r="CF91" s="10">
        <f t="shared" ca="1" si="1626"/>
        <v>126000</v>
      </c>
      <c r="CG91" s="10">
        <f t="shared" ca="1" si="1626"/>
        <v>123750</v>
      </c>
      <c r="CH91" s="10">
        <f t="shared" ca="1" si="1626"/>
        <v>120000</v>
      </c>
      <c r="CI91" s="10">
        <f t="shared" ca="1" si="1626"/>
        <v>113250</v>
      </c>
      <c r="CJ91" s="10">
        <f t="shared" ref="CJ91:EO91" ca="1" si="1627">CJ89*$B91</f>
        <v>109500</v>
      </c>
      <c r="CK91" s="10">
        <f t="shared" ca="1" si="1627"/>
        <v>106500</v>
      </c>
      <c r="CL91" s="10">
        <f t="shared" ca="1" si="1627"/>
        <v>102000</v>
      </c>
      <c r="CM91" s="10">
        <f t="shared" ca="1" si="1627"/>
        <v>99000</v>
      </c>
      <c r="CN91" s="10">
        <f t="shared" ca="1" si="1627"/>
        <v>94500</v>
      </c>
      <c r="CO91" s="10">
        <f t="shared" ca="1" si="1627"/>
        <v>90000</v>
      </c>
      <c r="CP91" s="10">
        <f t="shared" ca="1" si="1627"/>
        <v>85500</v>
      </c>
      <c r="CQ91" s="10">
        <f t="shared" ca="1" si="1627"/>
        <v>84000</v>
      </c>
      <c r="CR91" s="10">
        <f t="shared" ca="1" si="1627"/>
        <v>82500</v>
      </c>
      <c r="CS91" s="10">
        <f t="shared" ca="1" si="1627"/>
        <v>81000</v>
      </c>
      <c r="CT91" s="10">
        <f t="shared" ca="1" si="1627"/>
        <v>72750</v>
      </c>
      <c r="CU91" s="10">
        <f t="shared" ca="1" si="1627"/>
        <v>64500</v>
      </c>
      <c r="CV91" s="10">
        <f t="shared" ca="1" si="1627"/>
        <v>56250</v>
      </c>
      <c r="CW91" s="10">
        <f t="shared" ca="1" si="1627"/>
        <v>48000</v>
      </c>
      <c r="CX91" s="10">
        <f t="shared" ca="1" si="1627"/>
        <v>46500</v>
      </c>
      <c r="CY91" s="10">
        <f t="shared" ca="1" si="1627"/>
        <v>45000</v>
      </c>
      <c r="CZ91" s="10">
        <f t="shared" ca="1" si="1627"/>
        <v>36750</v>
      </c>
      <c r="DA91" s="10">
        <f t="shared" ca="1" si="1627"/>
        <v>28500</v>
      </c>
      <c r="DB91" s="10">
        <f t="shared" ca="1" si="1627"/>
        <v>20250</v>
      </c>
      <c r="DC91" s="10">
        <f t="shared" ca="1" si="1627"/>
        <v>12000</v>
      </c>
      <c r="DD91" s="10">
        <f t="shared" ca="1" si="1627"/>
        <v>10500</v>
      </c>
      <c r="DE91" s="10">
        <f t="shared" ca="1" si="1627"/>
        <v>9000</v>
      </c>
      <c r="DF91" s="10">
        <f t="shared" ca="1" si="1627"/>
        <v>7500</v>
      </c>
      <c r="DG91" s="10">
        <f t="shared" ca="1" si="1627"/>
        <v>6000</v>
      </c>
      <c r="DH91" s="10">
        <f t="shared" ca="1" si="1627"/>
        <v>4500</v>
      </c>
      <c r="DI91" s="10">
        <f t="shared" ca="1" si="1627"/>
        <v>3750</v>
      </c>
      <c r="DJ91" s="10">
        <f t="shared" ca="1" si="1627"/>
        <v>3000</v>
      </c>
      <c r="DK91" s="10">
        <f t="shared" ca="1" si="1627"/>
        <v>2250</v>
      </c>
      <c r="DL91" s="10">
        <f t="shared" ca="1" si="1627"/>
        <v>1500</v>
      </c>
      <c r="DM91" s="10">
        <f t="shared" ca="1" si="1627"/>
        <v>750</v>
      </c>
      <c r="DN91" s="10">
        <f t="shared" ca="1" si="1627"/>
        <v>0</v>
      </c>
      <c r="DO91" s="10">
        <f t="shared" ca="1" si="1627"/>
        <v>0</v>
      </c>
      <c r="DP91" s="10">
        <f t="shared" ca="1" si="1627"/>
        <v>0</v>
      </c>
      <c r="DQ91" s="10">
        <f t="shared" ca="1" si="1627"/>
        <v>0</v>
      </c>
      <c r="DR91" s="10">
        <f t="shared" ca="1" si="1627"/>
        <v>0</v>
      </c>
      <c r="DS91" s="10">
        <f t="shared" ca="1" si="1627"/>
        <v>0</v>
      </c>
      <c r="DT91" s="10">
        <f t="shared" ca="1" si="1627"/>
        <v>0</v>
      </c>
      <c r="DU91" s="10">
        <f t="shared" ca="1" si="1627"/>
        <v>0</v>
      </c>
      <c r="DV91" s="10">
        <f t="shared" ca="1" si="1627"/>
        <v>0</v>
      </c>
      <c r="DW91" s="10">
        <f t="shared" ca="1" si="1627"/>
        <v>0</v>
      </c>
      <c r="DX91" s="10">
        <f t="shared" ca="1" si="1627"/>
        <v>0</v>
      </c>
      <c r="DY91" s="10">
        <f t="shared" ca="1" si="1627"/>
        <v>0</v>
      </c>
      <c r="DZ91" s="10">
        <f t="shared" ca="1" si="1627"/>
        <v>0</v>
      </c>
      <c r="EA91" s="10">
        <f t="shared" ca="1" si="1627"/>
        <v>0</v>
      </c>
      <c r="EB91" s="10">
        <f t="shared" ca="1" si="1627"/>
        <v>0</v>
      </c>
      <c r="EC91" s="10">
        <f t="shared" ca="1" si="1627"/>
        <v>0</v>
      </c>
      <c r="ED91" s="10">
        <f t="shared" ca="1" si="1627"/>
        <v>0</v>
      </c>
      <c r="EE91" s="10">
        <f t="shared" ca="1" si="1627"/>
        <v>0</v>
      </c>
      <c r="EF91" s="10">
        <f t="shared" ca="1" si="1627"/>
        <v>0</v>
      </c>
      <c r="EG91" s="10">
        <f t="shared" ca="1" si="1627"/>
        <v>0</v>
      </c>
      <c r="EH91" s="10">
        <f t="shared" ca="1" si="1627"/>
        <v>0</v>
      </c>
      <c r="EI91" s="10">
        <f t="shared" ca="1" si="1627"/>
        <v>0</v>
      </c>
      <c r="EJ91" s="10">
        <f t="shared" ca="1" si="1627"/>
        <v>0</v>
      </c>
      <c r="EK91" s="10">
        <f t="shared" ca="1" si="1627"/>
        <v>0</v>
      </c>
      <c r="EL91" s="10">
        <f t="shared" ca="1" si="1627"/>
        <v>0</v>
      </c>
      <c r="EM91" s="10">
        <f t="shared" ca="1" si="1627"/>
        <v>0</v>
      </c>
      <c r="EN91" s="10">
        <f t="shared" ca="1" si="1627"/>
        <v>0</v>
      </c>
      <c r="EO91" s="10">
        <f t="shared" ca="1" si="1627"/>
        <v>0</v>
      </c>
      <c r="EP91" s="10">
        <f t="shared" ref="EP91:GP91" ca="1" si="1628">EP89*$B91</f>
        <v>0</v>
      </c>
      <c r="EQ91" s="10">
        <f t="shared" ca="1" si="1628"/>
        <v>0</v>
      </c>
      <c r="ER91" s="10">
        <f t="shared" ca="1" si="1628"/>
        <v>0</v>
      </c>
      <c r="ES91" s="10">
        <f t="shared" ca="1" si="1628"/>
        <v>0</v>
      </c>
      <c r="ET91" s="10">
        <f t="shared" ca="1" si="1628"/>
        <v>0</v>
      </c>
      <c r="EU91" s="10">
        <f t="shared" ca="1" si="1628"/>
        <v>0</v>
      </c>
      <c r="EV91" s="10">
        <f t="shared" ca="1" si="1628"/>
        <v>0</v>
      </c>
      <c r="EW91" s="10">
        <f t="shared" ca="1" si="1628"/>
        <v>0</v>
      </c>
      <c r="EX91" s="10">
        <f t="shared" ca="1" si="1628"/>
        <v>0</v>
      </c>
      <c r="EY91" s="10">
        <f t="shared" ca="1" si="1628"/>
        <v>0</v>
      </c>
      <c r="EZ91" s="10">
        <f t="shared" ca="1" si="1628"/>
        <v>0</v>
      </c>
      <c r="FA91" s="10">
        <f t="shared" ca="1" si="1628"/>
        <v>0</v>
      </c>
      <c r="FB91" s="10">
        <f t="shared" ca="1" si="1628"/>
        <v>0</v>
      </c>
      <c r="FC91" s="10">
        <f t="shared" ca="1" si="1628"/>
        <v>0</v>
      </c>
      <c r="FD91" s="10">
        <f t="shared" ca="1" si="1628"/>
        <v>0</v>
      </c>
      <c r="FE91" s="10">
        <f t="shared" ca="1" si="1628"/>
        <v>0</v>
      </c>
      <c r="FF91" s="10">
        <f t="shared" ca="1" si="1628"/>
        <v>0</v>
      </c>
      <c r="FG91" s="10">
        <f t="shared" ca="1" si="1628"/>
        <v>0</v>
      </c>
      <c r="FH91" s="10">
        <f t="shared" ca="1" si="1628"/>
        <v>0</v>
      </c>
      <c r="FI91" s="10">
        <f t="shared" ca="1" si="1628"/>
        <v>0</v>
      </c>
      <c r="FJ91" s="10">
        <f t="shared" ca="1" si="1628"/>
        <v>0</v>
      </c>
      <c r="FK91" s="10">
        <f t="shared" ca="1" si="1628"/>
        <v>0</v>
      </c>
      <c r="FL91" s="10">
        <f t="shared" ca="1" si="1628"/>
        <v>0</v>
      </c>
      <c r="FM91" s="10">
        <f t="shared" ca="1" si="1628"/>
        <v>0</v>
      </c>
      <c r="FN91" s="10">
        <f t="shared" ca="1" si="1628"/>
        <v>0</v>
      </c>
      <c r="FO91" s="10">
        <f t="shared" ca="1" si="1628"/>
        <v>0</v>
      </c>
      <c r="FP91" s="10">
        <f t="shared" ca="1" si="1628"/>
        <v>0</v>
      </c>
      <c r="FQ91" s="10">
        <f t="shared" ca="1" si="1628"/>
        <v>0</v>
      </c>
      <c r="FR91" s="10">
        <f t="shared" ca="1" si="1628"/>
        <v>0</v>
      </c>
      <c r="FS91" s="10">
        <f t="shared" ca="1" si="1628"/>
        <v>0</v>
      </c>
      <c r="FT91" s="10">
        <f t="shared" ca="1" si="1628"/>
        <v>0</v>
      </c>
      <c r="FU91" s="10">
        <f t="shared" ca="1" si="1628"/>
        <v>0</v>
      </c>
      <c r="FV91" s="10">
        <f t="shared" ca="1" si="1628"/>
        <v>0</v>
      </c>
      <c r="FW91" s="10">
        <f t="shared" ca="1" si="1628"/>
        <v>0</v>
      </c>
      <c r="FX91" s="10">
        <f t="shared" ca="1" si="1628"/>
        <v>0</v>
      </c>
      <c r="FY91" s="10">
        <f t="shared" ca="1" si="1628"/>
        <v>0</v>
      </c>
      <c r="FZ91" s="10">
        <f t="shared" ca="1" si="1628"/>
        <v>0</v>
      </c>
      <c r="GA91" s="10">
        <f t="shared" ca="1" si="1628"/>
        <v>0</v>
      </c>
      <c r="GB91" s="10">
        <f t="shared" ca="1" si="1628"/>
        <v>0</v>
      </c>
      <c r="GC91" s="10">
        <f t="shared" ca="1" si="1628"/>
        <v>0</v>
      </c>
      <c r="GD91" s="10">
        <f t="shared" ca="1" si="1628"/>
        <v>0</v>
      </c>
      <c r="GE91" s="10">
        <f t="shared" ca="1" si="1628"/>
        <v>0</v>
      </c>
      <c r="GF91" s="10">
        <f t="shared" ca="1" si="1628"/>
        <v>0</v>
      </c>
      <c r="GG91" s="10">
        <f t="shared" ca="1" si="1628"/>
        <v>0</v>
      </c>
      <c r="GH91" s="10">
        <f t="shared" ca="1" si="1628"/>
        <v>0</v>
      </c>
      <c r="GI91" s="10">
        <f t="shared" ca="1" si="1628"/>
        <v>0</v>
      </c>
      <c r="GJ91" s="10">
        <f t="shared" ca="1" si="1628"/>
        <v>0</v>
      </c>
      <c r="GK91" s="10">
        <f t="shared" ca="1" si="1628"/>
        <v>0</v>
      </c>
      <c r="GL91" s="10">
        <f t="shared" ca="1" si="1628"/>
        <v>0</v>
      </c>
      <c r="GM91" s="10">
        <f t="shared" ca="1" si="1628"/>
        <v>0</v>
      </c>
      <c r="GN91" s="10">
        <f t="shared" ca="1" si="1628"/>
        <v>0</v>
      </c>
      <c r="GO91" s="10">
        <f t="shared" ca="1" si="1628"/>
        <v>0</v>
      </c>
      <c r="GP91" s="10">
        <f t="shared" ca="1" si="1628"/>
        <v>0</v>
      </c>
      <c r="GQ91" s="10">
        <f t="shared" ref="GQ91:GZ91" ca="1" si="1629">GQ89*$B91</f>
        <v>0</v>
      </c>
      <c r="GR91" s="10">
        <f t="shared" ca="1" si="1629"/>
        <v>0</v>
      </c>
      <c r="GS91" s="10">
        <f t="shared" ca="1" si="1629"/>
        <v>0</v>
      </c>
      <c r="GT91" s="10">
        <f t="shared" ca="1" si="1629"/>
        <v>0</v>
      </c>
      <c r="GU91" s="10">
        <f t="shared" ca="1" si="1629"/>
        <v>0</v>
      </c>
      <c r="GV91" s="10">
        <f t="shared" ca="1" si="1629"/>
        <v>0</v>
      </c>
      <c r="GW91" s="10">
        <f t="shared" ca="1" si="1629"/>
        <v>0</v>
      </c>
      <c r="GX91" s="10">
        <f t="shared" ca="1" si="1629"/>
        <v>0</v>
      </c>
      <c r="GY91" s="10">
        <f t="shared" ca="1" si="1629"/>
        <v>0</v>
      </c>
      <c r="GZ91" s="10">
        <f t="shared" ca="1" si="1629"/>
        <v>0</v>
      </c>
    </row>
    <row r="92" spans="1:208" x14ac:dyDescent="0.2">
      <c r="A92" s="5" t="s">
        <v>198</v>
      </c>
      <c r="B92" s="6">
        <f>B85*B89*(1-B91)</f>
        <v>750</v>
      </c>
      <c r="C92" s="10">
        <f t="array" aca="1" ref="C92" ca="1">SUM(IF($S$1:$GZ$1=C$1,$S92:$GZ92,0))</f>
        <v>750</v>
      </c>
      <c r="D92" s="10">
        <f t="array" aca="1" ref="D92" ca="1">SUM(IF($S$1:$GZ$1=D$1,$S92:$GZ92,0))</f>
        <v>15750</v>
      </c>
      <c r="E92" s="10">
        <f t="array" aca="1" ref="E92" ca="1">SUM(IF($S$1:$GZ$1=E$1,$S92:$GZ92,0))</f>
        <v>102000</v>
      </c>
      <c r="F92" s="10">
        <f t="array" aca="1" ref="F92" ca="1">SUM(IF($S$1:$GZ$1=F$1,$S92:$GZ92,0))</f>
        <v>510000</v>
      </c>
      <c r="G92" s="10">
        <f t="array" aca="1" ref="G92" ca="1">SUM(IF($S$1:$GZ$1=G$1,$S92:$GZ92,0))</f>
        <v>1101750</v>
      </c>
      <c r="H92" s="10">
        <f t="array" aca="1" ref="H92" ca="1">SUM(IF($S$1:$GZ$1=H$1,$S92:$GZ92,0))</f>
        <v>1444500</v>
      </c>
      <c r="I92" s="10">
        <f t="array" aca="1" ref="I92" ca="1">SUM(IF($S$1:$GZ$1=I$1,$S92:$GZ92,0))</f>
        <v>904500</v>
      </c>
      <c r="J92" s="10">
        <f t="array" aca="1" ref="J92" ca="1">SUM(IF($S$1:$GZ$1=J$1,$S92:$GZ92,0))</f>
        <v>186750</v>
      </c>
      <c r="K92" s="10">
        <f t="array" aca="1" ref="K92" ca="1">SUM(IF($S$1:$GZ$1=K$1,$S92:$GZ92,0))</f>
        <v>4500</v>
      </c>
      <c r="L92" s="10">
        <f t="array" aca="1" ref="L92" ca="1">SUM(IF($S$1:$GZ$1=L$1,$S92:$GZ92,0))</f>
        <v>0</v>
      </c>
      <c r="M92" s="10">
        <f t="array" aca="1" ref="M92" ca="1">SUM(IF($S$1:$GZ$1=M$1,$S92:$GZ92,0))</f>
        <v>0</v>
      </c>
      <c r="N92" s="10">
        <f t="array" aca="1" ref="N92" ca="1">SUM(IF($S$1:$GZ$1=N$1,$S92:$GZ92,0))</f>
        <v>0</v>
      </c>
      <c r="O92" s="10">
        <f t="array" aca="1" ref="O92" ca="1">SUM(IF($S$1:$GZ$1=O$1,$S92:$GZ92,0))</f>
        <v>0</v>
      </c>
      <c r="P92" s="10">
        <f t="array" aca="1" ref="P92" ca="1">SUM(IF($S$1:$GZ$1=P$1,$S92:$GZ92,0))</f>
        <v>0</v>
      </c>
      <c r="Q92" s="10">
        <f t="array" aca="1" ref="Q92" ca="1">SUM(IF($S$1:$GZ$1=Q$1,$S92:$GZ92,0))</f>
        <v>0</v>
      </c>
      <c r="R92" s="10">
        <f t="array" aca="1" ref="R92" ca="1">SUM(IF($S$1:$GZ$1=R$1,$S92:$GZ92,0))</f>
        <v>0</v>
      </c>
      <c r="S92" s="10">
        <f ca="1">$B92*S102</f>
        <v>0</v>
      </c>
      <c r="T92" s="10">
        <f t="shared" ref="T92:BZ92" ca="1" si="1630">$B92*T102</f>
        <v>0</v>
      </c>
      <c r="U92" s="10">
        <f t="shared" ca="1" si="1630"/>
        <v>0</v>
      </c>
      <c r="V92" s="10">
        <f t="shared" ca="1" si="1630"/>
        <v>0</v>
      </c>
      <c r="W92" s="10">
        <f t="shared" ca="1" si="1630"/>
        <v>0</v>
      </c>
      <c r="X92" s="10">
        <f t="shared" ca="1" si="1630"/>
        <v>0</v>
      </c>
      <c r="Y92" s="10">
        <f t="shared" ca="1" si="1630"/>
        <v>0</v>
      </c>
      <c r="Z92" s="10">
        <f t="shared" ca="1" si="1630"/>
        <v>0</v>
      </c>
      <c r="AA92" s="10">
        <f t="shared" ca="1" si="1630"/>
        <v>0</v>
      </c>
      <c r="AB92" s="10">
        <f t="shared" ca="1" si="1630"/>
        <v>0</v>
      </c>
      <c r="AC92" s="10">
        <f t="shared" ca="1" si="1630"/>
        <v>0</v>
      </c>
      <c r="AD92" s="10">
        <f t="shared" ca="1" si="1630"/>
        <v>750</v>
      </c>
      <c r="AE92" s="10">
        <f t="shared" ca="1" si="1630"/>
        <v>750</v>
      </c>
      <c r="AF92" s="10">
        <f t="shared" ca="1" si="1630"/>
        <v>750</v>
      </c>
      <c r="AG92" s="10">
        <f t="shared" ca="1" si="1630"/>
        <v>750</v>
      </c>
      <c r="AH92" s="10">
        <f t="shared" ca="1" si="1630"/>
        <v>750</v>
      </c>
      <c r="AI92" s="10">
        <f t="shared" ca="1" si="1630"/>
        <v>750</v>
      </c>
      <c r="AJ92" s="10">
        <f t="shared" ca="1" si="1630"/>
        <v>1500</v>
      </c>
      <c r="AK92" s="10">
        <f t="shared" ca="1" si="1630"/>
        <v>1500</v>
      </c>
      <c r="AL92" s="10">
        <f t="shared" ca="1" si="1630"/>
        <v>1500</v>
      </c>
      <c r="AM92" s="10">
        <f t="shared" ca="1" si="1630"/>
        <v>1500</v>
      </c>
      <c r="AN92" s="10">
        <f t="shared" ca="1" si="1630"/>
        <v>1500</v>
      </c>
      <c r="AO92" s="10">
        <f t="shared" ca="1" si="1630"/>
        <v>1500</v>
      </c>
      <c r="AP92" s="10">
        <f t="shared" ca="1" si="1630"/>
        <v>3000</v>
      </c>
      <c r="AQ92" s="10">
        <f t="shared" ca="1" si="1630"/>
        <v>3000</v>
      </c>
      <c r="AR92" s="10">
        <f t="shared" ca="1" si="1630"/>
        <v>3750</v>
      </c>
      <c r="AS92" s="10">
        <f t="shared" ca="1" si="1630"/>
        <v>4500</v>
      </c>
      <c r="AT92" s="10">
        <f t="shared" ca="1" si="1630"/>
        <v>5250</v>
      </c>
      <c r="AU92" s="10">
        <f t="shared" ca="1" si="1630"/>
        <v>6000</v>
      </c>
      <c r="AV92" s="10">
        <f t="shared" ca="1" si="1630"/>
        <v>7500</v>
      </c>
      <c r="AW92" s="10">
        <f t="shared" ca="1" si="1630"/>
        <v>8250</v>
      </c>
      <c r="AX92" s="10">
        <f t="shared" ca="1" si="1630"/>
        <v>9750</v>
      </c>
      <c r="AY92" s="10">
        <f t="shared" ca="1" si="1630"/>
        <v>11250</v>
      </c>
      <c r="AZ92" s="10">
        <f t="shared" ca="1" si="1630"/>
        <v>12750</v>
      </c>
      <c r="BA92" s="10">
        <f t="shared" ca="1" si="1630"/>
        <v>14250</v>
      </c>
      <c r="BB92" s="10">
        <f t="shared" ca="1" si="1630"/>
        <v>15750</v>
      </c>
      <c r="BC92" s="10">
        <f t="shared" ca="1" si="1630"/>
        <v>20250</v>
      </c>
      <c r="BD92" s="10">
        <f t="shared" ca="1" si="1630"/>
        <v>21000</v>
      </c>
      <c r="BE92" s="10">
        <f t="shared" ca="1" si="1630"/>
        <v>24750</v>
      </c>
      <c r="BF92" s="10">
        <f t="shared" ca="1" si="1630"/>
        <v>30000</v>
      </c>
      <c r="BG92" s="10">
        <f t="shared" ca="1" si="1630"/>
        <v>33750</v>
      </c>
      <c r="BH92" s="10">
        <f t="shared" ca="1" si="1630"/>
        <v>39000</v>
      </c>
      <c r="BI92" s="10">
        <f t="shared" ca="1" si="1630"/>
        <v>46500</v>
      </c>
      <c r="BJ92" s="10">
        <f t="shared" ca="1" si="1630"/>
        <v>50250</v>
      </c>
      <c r="BK92" s="10">
        <f t="shared" ca="1" si="1630"/>
        <v>54000</v>
      </c>
      <c r="BL92" s="10">
        <f t="shared" ca="1" si="1630"/>
        <v>59250</v>
      </c>
      <c r="BM92" s="10">
        <f t="shared" ca="1" si="1630"/>
        <v>63000</v>
      </c>
      <c r="BN92" s="10">
        <f t="shared" ca="1" si="1630"/>
        <v>68250</v>
      </c>
      <c r="BO92" s="10">
        <f t="shared" ca="1" si="1630"/>
        <v>72750</v>
      </c>
      <c r="BP92" s="10">
        <f t="shared" ca="1" si="1630"/>
        <v>75750</v>
      </c>
      <c r="BQ92" s="10">
        <f t="shared" ca="1" si="1630"/>
        <v>77250</v>
      </c>
      <c r="BR92" s="10">
        <f t="shared" ca="1" si="1630"/>
        <v>78000</v>
      </c>
      <c r="BS92" s="10">
        <f t="shared" ca="1" si="1630"/>
        <v>78750</v>
      </c>
      <c r="BT92" s="10">
        <f t="shared" ca="1" si="1630"/>
        <v>86250</v>
      </c>
      <c r="BU92" s="10">
        <f t="shared" ca="1" si="1630"/>
        <v>93750</v>
      </c>
      <c r="BV92" s="10">
        <f t="shared" ca="1" si="1630"/>
        <v>100500</v>
      </c>
      <c r="BW92" s="10">
        <f t="shared" ca="1" si="1630"/>
        <v>108000</v>
      </c>
      <c r="BX92" s="10">
        <f t="shared" ca="1" si="1630"/>
        <v>108000</v>
      </c>
      <c r="BY92" s="10">
        <f t="shared" ca="1" si="1630"/>
        <v>108000</v>
      </c>
      <c r="BZ92" s="10">
        <f t="shared" ca="1" si="1630"/>
        <v>114750</v>
      </c>
      <c r="CA92" s="10">
        <f t="shared" ref="CA92:CI92" ca="1" si="1631">$B92*CA102</f>
        <v>121500</v>
      </c>
      <c r="CB92" s="10">
        <f t="shared" ca="1" si="1631"/>
        <v>128250</v>
      </c>
      <c r="CC92" s="10">
        <f t="shared" ca="1" si="1631"/>
        <v>132000</v>
      </c>
      <c r="CD92" s="10">
        <f t="shared" ca="1" si="1631"/>
        <v>132000</v>
      </c>
      <c r="CE92" s="10">
        <f t="shared" ca="1" si="1631"/>
        <v>129750</v>
      </c>
      <c r="CF92" s="10">
        <f t="shared" ca="1" si="1631"/>
        <v>126000</v>
      </c>
      <c r="CG92" s="10">
        <f t="shared" ca="1" si="1631"/>
        <v>123750</v>
      </c>
      <c r="CH92" s="10">
        <f t="shared" ca="1" si="1631"/>
        <v>120000</v>
      </c>
      <c r="CI92" s="10">
        <f t="shared" ca="1" si="1631"/>
        <v>113250</v>
      </c>
      <c r="CJ92" s="10">
        <f t="shared" ref="CJ92:EO92" ca="1" si="1632">$B92*CJ102</f>
        <v>109500</v>
      </c>
      <c r="CK92" s="10">
        <f t="shared" ca="1" si="1632"/>
        <v>106500</v>
      </c>
      <c r="CL92" s="10">
        <f t="shared" ca="1" si="1632"/>
        <v>102000</v>
      </c>
      <c r="CM92" s="10">
        <f t="shared" ca="1" si="1632"/>
        <v>99000</v>
      </c>
      <c r="CN92" s="10">
        <f t="shared" ca="1" si="1632"/>
        <v>94500</v>
      </c>
      <c r="CO92" s="10">
        <f t="shared" ca="1" si="1632"/>
        <v>90000</v>
      </c>
      <c r="CP92" s="10">
        <f t="shared" ca="1" si="1632"/>
        <v>85500</v>
      </c>
      <c r="CQ92" s="10">
        <f t="shared" ca="1" si="1632"/>
        <v>84000</v>
      </c>
      <c r="CR92" s="10">
        <f t="shared" ca="1" si="1632"/>
        <v>82500</v>
      </c>
      <c r="CS92" s="10">
        <f t="shared" ca="1" si="1632"/>
        <v>81000</v>
      </c>
      <c r="CT92" s="10">
        <f t="shared" ca="1" si="1632"/>
        <v>72750</v>
      </c>
      <c r="CU92" s="10">
        <f t="shared" ca="1" si="1632"/>
        <v>64500</v>
      </c>
      <c r="CV92" s="10">
        <f t="shared" ca="1" si="1632"/>
        <v>56250</v>
      </c>
      <c r="CW92" s="10">
        <f t="shared" ca="1" si="1632"/>
        <v>48000</v>
      </c>
      <c r="CX92" s="10">
        <f t="shared" ca="1" si="1632"/>
        <v>46500</v>
      </c>
      <c r="CY92" s="10">
        <f t="shared" ca="1" si="1632"/>
        <v>45000</v>
      </c>
      <c r="CZ92" s="10">
        <f t="shared" ca="1" si="1632"/>
        <v>36750</v>
      </c>
      <c r="DA92" s="10">
        <f t="shared" ca="1" si="1632"/>
        <v>28500</v>
      </c>
      <c r="DB92" s="10">
        <f t="shared" ca="1" si="1632"/>
        <v>20250</v>
      </c>
      <c r="DC92" s="10">
        <f t="shared" ca="1" si="1632"/>
        <v>12000</v>
      </c>
      <c r="DD92" s="10">
        <f t="shared" ca="1" si="1632"/>
        <v>10500</v>
      </c>
      <c r="DE92" s="10">
        <f t="shared" ca="1" si="1632"/>
        <v>9000</v>
      </c>
      <c r="DF92" s="10">
        <f t="shared" ca="1" si="1632"/>
        <v>7500</v>
      </c>
      <c r="DG92" s="10">
        <f t="shared" ca="1" si="1632"/>
        <v>6000</v>
      </c>
      <c r="DH92" s="10">
        <f t="shared" ca="1" si="1632"/>
        <v>4500</v>
      </c>
      <c r="DI92" s="10">
        <f t="shared" ca="1" si="1632"/>
        <v>3750</v>
      </c>
      <c r="DJ92" s="10">
        <f t="shared" ca="1" si="1632"/>
        <v>3000</v>
      </c>
      <c r="DK92" s="10">
        <f t="shared" ca="1" si="1632"/>
        <v>2250</v>
      </c>
      <c r="DL92" s="10">
        <f t="shared" ca="1" si="1632"/>
        <v>1500</v>
      </c>
      <c r="DM92" s="10">
        <f t="shared" ca="1" si="1632"/>
        <v>750</v>
      </c>
      <c r="DN92" s="10">
        <f t="shared" ca="1" si="1632"/>
        <v>0</v>
      </c>
      <c r="DO92" s="10">
        <f t="shared" ca="1" si="1632"/>
        <v>0</v>
      </c>
      <c r="DP92" s="10">
        <f t="shared" ca="1" si="1632"/>
        <v>0</v>
      </c>
      <c r="DQ92" s="10">
        <f t="shared" ca="1" si="1632"/>
        <v>0</v>
      </c>
      <c r="DR92" s="10">
        <f t="shared" ca="1" si="1632"/>
        <v>0</v>
      </c>
      <c r="DS92" s="10">
        <f t="shared" ca="1" si="1632"/>
        <v>0</v>
      </c>
      <c r="DT92" s="10">
        <f t="shared" ca="1" si="1632"/>
        <v>0</v>
      </c>
      <c r="DU92" s="10">
        <f t="shared" ca="1" si="1632"/>
        <v>0</v>
      </c>
      <c r="DV92" s="10">
        <f t="shared" ca="1" si="1632"/>
        <v>0</v>
      </c>
      <c r="DW92" s="10">
        <f t="shared" ca="1" si="1632"/>
        <v>0</v>
      </c>
      <c r="DX92" s="10">
        <f t="shared" ca="1" si="1632"/>
        <v>0</v>
      </c>
      <c r="DY92" s="10">
        <f t="shared" ca="1" si="1632"/>
        <v>0</v>
      </c>
      <c r="DZ92" s="10">
        <f t="shared" ca="1" si="1632"/>
        <v>0</v>
      </c>
      <c r="EA92" s="10">
        <f t="shared" ca="1" si="1632"/>
        <v>0</v>
      </c>
      <c r="EB92" s="10">
        <f t="shared" ca="1" si="1632"/>
        <v>0</v>
      </c>
      <c r="EC92" s="10">
        <f t="shared" ca="1" si="1632"/>
        <v>0</v>
      </c>
      <c r="ED92" s="10">
        <f t="shared" ca="1" si="1632"/>
        <v>0</v>
      </c>
      <c r="EE92" s="10">
        <f t="shared" ca="1" si="1632"/>
        <v>0</v>
      </c>
      <c r="EF92" s="10">
        <f t="shared" ca="1" si="1632"/>
        <v>0</v>
      </c>
      <c r="EG92" s="10">
        <f t="shared" ca="1" si="1632"/>
        <v>0</v>
      </c>
      <c r="EH92" s="10">
        <f t="shared" ca="1" si="1632"/>
        <v>0</v>
      </c>
      <c r="EI92" s="10">
        <f t="shared" ca="1" si="1632"/>
        <v>0</v>
      </c>
      <c r="EJ92" s="10">
        <f t="shared" ca="1" si="1632"/>
        <v>0</v>
      </c>
      <c r="EK92" s="10">
        <f t="shared" ca="1" si="1632"/>
        <v>0</v>
      </c>
      <c r="EL92" s="10">
        <f t="shared" ca="1" si="1632"/>
        <v>0</v>
      </c>
      <c r="EM92" s="10">
        <f t="shared" ca="1" si="1632"/>
        <v>0</v>
      </c>
      <c r="EN92" s="10">
        <f t="shared" ca="1" si="1632"/>
        <v>0</v>
      </c>
      <c r="EO92" s="10">
        <f t="shared" ca="1" si="1632"/>
        <v>0</v>
      </c>
      <c r="EP92" s="10">
        <f t="shared" ref="EP92:GP92" ca="1" si="1633">$B92*EP102</f>
        <v>0</v>
      </c>
      <c r="EQ92" s="10">
        <f t="shared" ca="1" si="1633"/>
        <v>0</v>
      </c>
      <c r="ER92" s="10">
        <f t="shared" ca="1" si="1633"/>
        <v>0</v>
      </c>
      <c r="ES92" s="10">
        <f t="shared" ca="1" si="1633"/>
        <v>0</v>
      </c>
      <c r="ET92" s="10">
        <f t="shared" ca="1" si="1633"/>
        <v>0</v>
      </c>
      <c r="EU92" s="10">
        <f t="shared" ca="1" si="1633"/>
        <v>0</v>
      </c>
      <c r="EV92" s="10">
        <f t="shared" ca="1" si="1633"/>
        <v>0</v>
      </c>
      <c r="EW92" s="10">
        <f t="shared" ca="1" si="1633"/>
        <v>0</v>
      </c>
      <c r="EX92" s="10">
        <f t="shared" ca="1" si="1633"/>
        <v>0</v>
      </c>
      <c r="EY92" s="10">
        <f t="shared" ca="1" si="1633"/>
        <v>0</v>
      </c>
      <c r="EZ92" s="10">
        <f t="shared" ca="1" si="1633"/>
        <v>0</v>
      </c>
      <c r="FA92" s="10">
        <f t="shared" ca="1" si="1633"/>
        <v>0</v>
      </c>
      <c r="FB92" s="10">
        <f t="shared" ca="1" si="1633"/>
        <v>0</v>
      </c>
      <c r="FC92" s="10">
        <f t="shared" ca="1" si="1633"/>
        <v>0</v>
      </c>
      <c r="FD92" s="10">
        <f t="shared" ca="1" si="1633"/>
        <v>0</v>
      </c>
      <c r="FE92" s="10">
        <f t="shared" ca="1" si="1633"/>
        <v>0</v>
      </c>
      <c r="FF92" s="10">
        <f t="shared" ca="1" si="1633"/>
        <v>0</v>
      </c>
      <c r="FG92" s="10">
        <f t="shared" ca="1" si="1633"/>
        <v>0</v>
      </c>
      <c r="FH92" s="10">
        <f t="shared" ca="1" si="1633"/>
        <v>0</v>
      </c>
      <c r="FI92" s="10">
        <f t="shared" ca="1" si="1633"/>
        <v>0</v>
      </c>
      <c r="FJ92" s="10">
        <f t="shared" ca="1" si="1633"/>
        <v>0</v>
      </c>
      <c r="FK92" s="10">
        <f t="shared" ca="1" si="1633"/>
        <v>0</v>
      </c>
      <c r="FL92" s="10">
        <f t="shared" ca="1" si="1633"/>
        <v>0</v>
      </c>
      <c r="FM92" s="10">
        <f t="shared" ca="1" si="1633"/>
        <v>0</v>
      </c>
      <c r="FN92" s="10">
        <f t="shared" ca="1" si="1633"/>
        <v>0</v>
      </c>
      <c r="FO92" s="10">
        <f t="shared" ca="1" si="1633"/>
        <v>0</v>
      </c>
      <c r="FP92" s="10">
        <f t="shared" ca="1" si="1633"/>
        <v>0</v>
      </c>
      <c r="FQ92" s="10">
        <f t="shared" ca="1" si="1633"/>
        <v>0</v>
      </c>
      <c r="FR92" s="10">
        <f t="shared" ca="1" si="1633"/>
        <v>0</v>
      </c>
      <c r="FS92" s="10">
        <f t="shared" ca="1" si="1633"/>
        <v>0</v>
      </c>
      <c r="FT92" s="10">
        <f t="shared" ca="1" si="1633"/>
        <v>0</v>
      </c>
      <c r="FU92" s="10">
        <f t="shared" ca="1" si="1633"/>
        <v>0</v>
      </c>
      <c r="FV92" s="10">
        <f t="shared" ca="1" si="1633"/>
        <v>0</v>
      </c>
      <c r="FW92" s="10">
        <f t="shared" ca="1" si="1633"/>
        <v>0</v>
      </c>
      <c r="FX92" s="10">
        <f t="shared" ca="1" si="1633"/>
        <v>0</v>
      </c>
      <c r="FY92" s="10">
        <f t="shared" ca="1" si="1633"/>
        <v>0</v>
      </c>
      <c r="FZ92" s="10">
        <f t="shared" ca="1" si="1633"/>
        <v>0</v>
      </c>
      <c r="GA92" s="10">
        <f t="shared" ca="1" si="1633"/>
        <v>0</v>
      </c>
      <c r="GB92" s="10">
        <f t="shared" ca="1" si="1633"/>
        <v>0</v>
      </c>
      <c r="GC92" s="10">
        <f t="shared" ca="1" si="1633"/>
        <v>0</v>
      </c>
      <c r="GD92" s="10">
        <f t="shared" ca="1" si="1633"/>
        <v>0</v>
      </c>
      <c r="GE92" s="10">
        <f t="shared" ca="1" si="1633"/>
        <v>0</v>
      </c>
      <c r="GF92" s="10">
        <f t="shared" ca="1" si="1633"/>
        <v>0</v>
      </c>
      <c r="GG92" s="10">
        <f t="shared" ca="1" si="1633"/>
        <v>0</v>
      </c>
      <c r="GH92" s="10">
        <f t="shared" ca="1" si="1633"/>
        <v>0</v>
      </c>
      <c r="GI92" s="10">
        <f t="shared" ca="1" si="1633"/>
        <v>0</v>
      </c>
      <c r="GJ92" s="10">
        <f t="shared" ca="1" si="1633"/>
        <v>0</v>
      </c>
      <c r="GK92" s="10">
        <f t="shared" ca="1" si="1633"/>
        <v>0</v>
      </c>
      <c r="GL92" s="10">
        <f t="shared" ca="1" si="1633"/>
        <v>0</v>
      </c>
      <c r="GM92" s="10">
        <f t="shared" ca="1" si="1633"/>
        <v>0</v>
      </c>
      <c r="GN92" s="10">
        <f t="shared" ca="1" si="1633"/>
        <v>0</v>
      </c>
      <c r="GO92" s="10">
        <f t="shared" ca="1" si="1633"/>
        <v>0</v>
      </c>
      <c r="GP92" s="10">
        <f t="shared" ca="1" si="1633"/>
        <v>0</v>
      </c>
      <c r="GQ92" s="10">
        <f t="shared" ref="GQ92:GZ92" ca="1" si="1634">$B92*GQ102</f>
        <v>0</v>
      </c>
      <c r="GR92" s="10">
        <f t="shared" ca="1" si="1634"/>
        <v>0</v>
      </c>
      <c r="GS92" s="10">
        <f t="shared" ca="1" si="1634"/>
        <v>0</v>
      </c>
      <c r="GT92" s="10">
        <f t="shared" ca="1" si="1634"/>
        <v>0</v>
      </c>
      <c r="GU92" s="10">
        <f t="shared" ca="1" si="1634"/>
        <v>0</v>
      </c>
      <c r="GV92" s="10">
        <f t="shared" ca="1" si="1634"/>
        <v>0</v>
      </c>
      <c r="GW92" s="10">
        <f t="shared" ca="1" si="1634"/>
        <v>0</v>
      </c>
      <c r="GX92" s="10">
        <f t="shared" ca="1" si="1634"/>
        <v>0</v>
      </c>
      <c r="GY92" s="10">
        <f t="shared" ca="1" si="1634"/>
        <v>0</v>
      </c>
      <c r="GZ92" s="10">
        <f t="shared" ca="1" si="1634"/>
        <v>0</v>
      </c>
    </row>
    <row r="93" spans="1:208" x14ac:dyDescent="0.2">
      <c r="A93" s="5" t="s">
        <v>199</v>
      </c>
      <c r="B93" s="6">
        <f>B86*B90</f>
        <v>1500</v>
      </c>
      <c r="C93" s="10">
        <f t="array" aca="1" ref="C93" ca="1">SUM(IF($S$1:$GZ$1=C$1,$S93:$GZ93,0))</f>
        <v>0</v>
      </c>
      <c r="D93" s="10">
        <f t="array" aca="1" ref="D93" ca="1">SUM(IF($S$1:$GZ$1=D$1,$S93:$GZ93,0))</f>
        <v>0</v>
      </c>
      <c r="E93" s="10">
        <f t="array" aca="1" ref="E93" ca="1">SUM(IF($S$1:$GZ$1=E$1,$S93:$GZ93,0))</f>
        <v>0</v>
      </c>
      <c r="F93" s="10">
        <f t="array" aca="1" ref="F93" ca="1">SUM(IF($S$1:$GZ$1=F$1,$S93:$GZ93,0))</f>
        <v>24000</v>
      </c>
      <c r="G93" s="10">
        <f t="array" aca="1" ref="G93" ca="1">SUM(IF($S$1:$GZ$1=G$1,$S93:$GZ93,0))</f>
        <v>153000</v>
      </c>
      <c r="H93" s="10">
        <f t="array" aca="1" ref="H93" ca="1">SUM(IF($S$1:$GZ$1=H$1,$S93:$GZ93,0))</f>
        <v>835500</v>
      </c>
      <c r="I93" s="10">
        <f t="array" aca="1" ref="I93" ca="1">SUM(IF($S$1:$GZ$1=I$1,$S93:$GZ93,0))</f>
        <v>2131500</v>
      </c>
      <c r="J93" s="10">
        <f t="array" aca="1" ref="J93" ca="1">SUM(IF($S$1:$GZ$1=J$1,$S93:$GZ93,0))</f>
        <v>3568500</v>
      </c>
      <c r="K93" s="10">
        <f t="array" aca="1" ref="K93" ca="1">SUM(IF($S$1:$GZ$1=K$1,$S93:$GZ93,0))</f>
        <v>3933000</v>
      </c>
      <c r="L93" s="10">
        <f t="array" aca="1" ref="L93" ca="1">SUM(IF($S$1:$GZ$1=L$1,$S93:$GZ93,0))</f>
        <v>3942000</v>
      </c>
      <c r="M93" s="10">
        <f t="array" aca="1" ref="M93" ca="1">SUM(IF($S$1:$GZ$1=M$1,$S93:$GZ93,0))</f>
        <v>3939000</v>
      </c>
      <c r="N93" s="10">
        <f t="array" aca="1" ref="N93" ca="1">SUM(IF($S$1:$GZ$1=N$1,$S93:$GZ93,0))</f>
        <v>3906000</v>
      </c>
      <c r="O93" s="10">
        <f t="array" aca="1" ref="O93" ca="1">SUM(IF($S$1:$GZ$1=O$1,$S93:$GZ93,0))</f>
        <v>3703500</v>
      </c>
      <c r="P93" s="10">
        <f t="array" aca="1" ref="P93" ca="1">SUM(IF($S$1:$GZ$1=P$1,$S93:$GZ93,0))</f>
        <v>2790000</v>
      </c>
      <c r="Q93" s="10">
        <f t="array" aca="1" ref="Q93" ca="1">SUM(IF($S$1:$GZ$1=Q$1,$S93:$GZ93,0))</f>
        <v>1462500</v>
      </c>
      <c r="R93" s="10">
        <f t="array" aca="1" ref="R93" ca="1">SUM(IF($S$1:$GZ$1=R$1,$S93:$GZ93,0))</f>
        <v>157500</v>
      </c>
      <c r="S93" s="10">
        <f ca="1">$B93*S104</f>
        <v>0</v>
      </c>
      <c r="T93" s="10">
        <f t="shared" ref="T93:BZ93" ca="1" si="1635">$B93*T104</f>
        <v>0</v>
      </c>
      <c r="U93" s="10">
        <f t="shared" ca="1" si="1635"/>
        <v>0</v>
      </c>
      <c r="V93" s="10">
        <f t="shared" ca="1" si="1635"/>
        <v>0</v>
      </c>
      <c r="W93" s="10">
        <f t="shared" ca="1" si="1635"/>
        <v>0</v>
      </c>
      <c r="X93" s="10">
        <f t="shared" ca="1" si="1635"/>
        <v>0</v>
      </c>
      <c r="Y93" s="10">
        <f t="shared" ca="1" si="1635"/>
        <v>0</v>
      </c>
      <c r="Z93" s="10">
        <f t="shared" ca="1" si="1635"/>
        <v>0</v>
      </c>
      <c r="AA93" s="10">
        <f t="shared" ca="1" si="1635"/>
        <v>0</v>
      </c>
      <c r="AB93" s="10">
        <f t="shared" ca="1" si="1635"/>
        <v>0</v>
      </c>
      <c r="AC93" s="10">
        <f t="shared" ca="1" si="1635"/>
        <v>0</v>
      </c>
      <c r="AD93" s="10">
        <f t="shared" ca="1" si="1635"/>
        <v>0</v>
      </c>
      <c r="AE93" s="10">
        <f t="shared" ca="1" si="1635"/>
        <v>0</v>
      </c>
      <c r="AF93" s="10">
        <f t="shared" ca="1" si="1635"/>
        <v>0</v>
      </c>
      <c r="AG93" s="10">
        <f t="shared" ca="1" si="1635"/>
        <v>0</v>
      </c>
      <c r="AH93" s="10">
        <f t="shared" ca="1" si="1635"/>
        <v>0</v>
      </c>
      <c r="AI93" s="10">
        <f t="shared" ca="1" si="1635"/>
        <v>0</v>
      </c>
      <c r="AJ93" s="10">
        <f t="shared" ca="1" si="1635"/>
        <v>0</v>
      </c>
      <c r="AK93" s="10">
        <f t="shared" ca="1" si="1635"/>
        <v>0</v>
      </c>
      <c r="AL93" s="10">
        <f t="shared" ca="1" si="1635"/>
        <v>0</v>
      </c>
      <c r="AM93" s="10">
        <f t="shared" ca="1" si="1635"/>
        <v>0</v>
      </c>
      <c r="AN93" s="10">
        <f t="shared" ca="1" si="1635"/>
        <v>0</v>
      </c>
      <c r="AO93" s="10">
        <f t="shared" ca="1" si="1635"/>
        <v>0</v>
      </c>
      <c r="AP93" s="10">
        <f t="shared" ca="1" si="1635"/>
        <v>0</v>
      </c>
      <c r="AQ93" s="10">
        <f t="shared" ca="1" si="1635"/>
        <v>0</v>
      </c>
      <c r="AR93" s="10">
        <f t="shared" ca="1" si="1635"/>
        <v>0</v>
      </c>
      <c r="AS93" s="10">
        <f t="shared" ca="1" si="1635"/>
        <v>0</v>
      </c>
      <c r="AT93" s="10">
        <f t="shared" ca="1" si="1635"/>
        <v>0</v>
      </c>
      <c r="AU93" s="10">
        <f t="shared" ca="1" si="1635"/>
        <v>0</v>
      </c>
      <c r="AV93" s="10">
        <f t="shared" ca="1" si="1635"/>
        <v>0</v>
      </c>
      <c r="AW93" s="10">
        <f t="shared" ca="1" si="1635"/>
        <v>0</v>
      </c>
      <c r="AX93" s="10">
        <f t="shared" ca="1" si="1635"/>
        <v>0</v>
      </c>
      <c r="AY93" s="10">
        <f t="shared" ca="1" si="1635"/>
        <v>0</v>
      </c>
      <c r="AZ93" s="10">
        <f t="shared" ca="1" si="1635"/>
        <v>0</v>
      </c>
      <c r="BA93" s="10">
        <f t="shared" ca="1" si="1635"/>
        <v>0</v>
      </c>
      <c r="BB93" s="10">
        <f t="shared" ca="1" si="1635"/>
        <v>0</v>
      </c>
      <c r="BC93" s="10">
        <f t="shared" ca="1" si="1635"/>
        <v>0</v>
      </c>
      <c r="BD93" s="10">
        <f t="shared" ca="1" si="1635"/>
        <v>1500</v>
      </c>
      <c r="BE93" s="10">
        <f t="shared" ca="1" si="1635"/>
        <v>1500</v>
      </c>
      <c r="BF93" s="10">
        <f t="shared" ca="1" si="1635"/>
        <v>1500</v>
      </c>
      <c r="BG93" s="10">
        <f t="shared" ca="1" si="1635"/>
        <v>1500</v>
      </c>
      <c r="BH93" s="10">
        <f t="shared" ca="1" si="1635"/>
        <v>1500</v>
      </c>
      <c r="BI93" s="10">
        <f t="shared" ca="1" si="1635"/>
        <v>1500</v>
      </c>
      <c r="BJ93" s="10">
        <f t="shared" ca="1" si="1635"/>
        <v>3000</v>
      </c>
      <c r="BK93" s="10">
        <f t="shared" ca="1" si="1635"/>
        <v>3000</v>
      </c>
      <c r="BL93" s="10">
        <f t="shared" ca="1" si="1635"/>
        <v>3000</v>
      </c>
      <c r="BM93" s="10">
        <f t="shared" ca="1" si="1635"/>
        <v>3000</v>
      </c>
      <c r="BN93" s="10">
        <f t="shared" ca="1" si="1635"/>
        <v>3000</v>
      </c>
      <c r="BO93" s="10">
        <f t="shared" ca="1" si="1635"/>
        <v>3000</v>
      </c>
      <c r="BP93" s="10">
        <f t="shared" ca="1" si="1635"/>
        <v>6000</v>
      </c>
      <c r="BQ93" s="10">
        <f t="shared" ca="1" si="1635"/>
        <v>6000</v>
      </c>
      <c r="BR93" s="10">
        <f t="shared" ca="1" si="1635"/>
        <v>7500</v>
      </c>
      <c r="BS93" s="10">
        <f t="shared" ca="1" si="1635"/>
        <v>9000</v>
      </c>
      <c r="BT93" s="10">
        <f t="shared" ca="1" si="1635"/>
        <v>10500</v>
      </c>
      <c r="BU93" s="10">
        <f t="shared" ca="1" si="1635"/>
        <v>12000</v>
      </c>
      <c r="BV93" s="10">
        <f t="shared" ca="1" si="1635"/>
        <v>15000</v>
      </c>
      <c r="BW93" s="10">
        <f t="shared" ca="1" si="1635"/>
        <v>16500</v>
      </c>
      <c r="BX93" s="10">
        <f t="shared" ca="1" si="1635"/>
        <v>19500</v>
      </c>
      <c r="BY93" s="10">
        <f t="shared" ca="1" si="1635"/>
        <v>22500</v>
      </c>
      <c r="BZ93" s="10">
        <f t="shared" ca="1" si="1635"/>
        <v>25500</v>
      </c>
      <c r="CA93" s="10">
        <f t="shared" ref="CA93:CI93" ca="1" si="1636">$B93*CA104</f>
        <v>28500</v>
      </c>
      <c r="CB93" s="10">
        <f t="shared" ca="1" si="1636"/>
        <v>31500</v>
      </c>
      <c r="CC93" s="10">
        <f t="shared" ca="1" si="1636"/>
        <v>40500</v>
      </c>
      <c r="CD93" s="10">
        <f t="shared" ca="1" si="1636"/>
        <v>43500</v>
      </c>
      <c r="CE93" s="10">
        <f t="shared" ca="1" si="1636"/>
        <v>51000</v>
      </c>
      <c r="CF93" s="10">
        <f t="shared" ca="1" si="1636"/>
        <v>61500</v>
      </c>
      <c r="CG93" s="10">
        <f t="shared" ca="1" si="1636"/>
        <v>69000</v>
      </c>
      <c r="CH93" s="10">
        <f t="shared" ca="1" si="1636"/>
        <v>79500</v>
      </c>
      <c r="CI93" s="10">
        <f t="shared" ca="1" si="1636"/>
        <v>94500</v>
      </c>
      <c r="CJ93" s="10">
        <f t="shared" ref="CJ93:EO93" ca="1" si="1637">$B93*CJ104</f>
        <v>103500</v>
      </c>
      <c r="CK93" s="10">
        <f t="shared" ca="1" si="1637"/>
        <v>111000</v>
      </c>
      <c r="CL93" s="10">
        <f t="shared" ca="1" si="1637"/>
        <v>121500</v>
      </c>
      <c r="CM93" s="10">
        <f t="shared" ca="1" si="1637"/>
        <v>129000</v>
      </c>
      <c r="CN93" s="10">
        <f t="shared" ca="1" si="1637"/>
        <v>139500</v>
      </c>
      <c r="CO93" s="10">
        <f t="shared" ca="1" si="1637"/>
        <v>148500</v>
      </c>
      <c r="CP93" s="10">
        <f t="shared" ca="1" si="1637"/>
        <v>157500</v>
      </c>
      <c r="CQ93" s="10">
        <f t="shared" ca="1" si="1637"/>
        <v>160500</v>
      </c>
      <c r="CR93" s="10">
        <f t="shared" ca="1" si="1637"/>
        <v>163500</v>
      </c>
      <c r="CS93" s="10">
        <f t="shared" ca="1" si="1637"/>
        <v>166500</v>
      </c>
      <c r="CT93" s="10">
        <f t="shared" ca="1" si="1637"/>
        <v>183000</v>
      </c>
      <c r="CU93" s="10">
        <f t="shared" ca="1" si="1637"/>
        <v>199500</v>
      </c>
      <c r="CV93" s="10">
        <f t="shared" ca="1" si="1637"/>
        <v>216000</v>
      </c>
      <c r="CW93" s="10">
        <f t="shared" ca="1" si="1637"/>
        <v>232500</v>
      </c>
      <c r="CX93" s="10">
        <f t="shared" ca="1" si="1637"/>
        <v>235500</v>
      </c>
      <c r="CY93" s="10">
        <f t="shared" ca="1" si="1637"/>
        <v>238500</v>
      </c>
      <c r="CZ93" s="10">
        <f t="shared" ca="1" si="1637"/>
        <v>255000</v>
      </c>
      <c r="DA93" s="10">
        <f t="shared" ca="1" si="1637"/>
        <v>271500</v>
      </c>
      <c r="DB93" s="10">
        <f t="shared" ca="1" si="1637"/>
        <v>288000</v>
      </c>
      <c r="DC93" s="10">
        <f t="shared" ca="1" si="1637"/>
        <v>304500</v>
      </c>
      <c r="DD93" s="10">
        <f t="shared" ca="1" si="1637"/>
        <v>307500</v>
      </c>
      <c r="DE93" s="10">
        <f t="shared" ca="1" si="1637"/>
        <v>310500</v>
      </c>
      <c r="DF93" s="10">
        <f t="shared" ca="1" si="1637"/>
        <v>313500</v>
      </c>
      <c r="DG93" s="10">
        <f t="shared" ca="1" si="1637"/>
        <v>316500</v>
      </c>
      <c r="DH93" s="10">
        <f t="shared" ca="1" si="1637"/>
        <v>319500</v>
      </c>
      <c r="DI93" s="10">
        <f t="shared" ca="1" si="1637"/>
        <v>321000</v>
      </c>
      <c r="DJ93" s="10">
        <f t="shared" ca="1" si="1637"/>
        <v>322500</v>
      </c>
      <c r="DK93" s="10">
        <f t="shared" ca="1" si="1637"/>
        <v>324000</v>
      </c>
      <c r="DL93" s="10">
        <f t="shared" ca="1" si="1637"/>
        <v>325500</v>
      </c>
      <c r="DM93" s="10">
        <f t="shared" ca="1" si="1637"/>
        <v>327000</v>
      </c>
      <c r="DN93" s="10">
        <f t="shared" ca="1" si="1637"/>
        <v>328500</v>
      </c>
      <c r="DO93" s="10">
        <f t="shared" ca="1" si="1637"/>
        <v>328500</v>
      </c>
      <c r="DP93" s="10">
        <f t="shared" ca="1" si="1637"/>
        <v>328500</v>
      </c>
      <c r="DQ93" s="10">
        <f t="shared" ca="1" si="1637"/>
        <v>328500</v>
      </c>
      <c r="DR93" s="10">
        <f t="shared" ca="1" si="1637"/>
        <v>328500</v>
      </c>
      <c r="DS93" s="10">
        <f t="shared" ca="1" si="1637"/>
        <v>328500</v>
      </c>
      <c r="DT93" s="10">
        <f t="shared" ca="1" si="1637"/>
        <v>328500</v>
      </c>
      <c r="DU93" s="10">
        <f t="shared" ca="1" si="1637"/>
        <v>328500</v>
      </c>
      <c r="DV93" s="10">
        <f t="shared" ca="1" si="1637"/>
        <v>328500</v>
      </c>
      <c r="DW93" s="10">
        <f t="shared" ca="1" si="1637"/>
        <v>328500</v>
      </c>
      <c r="DX93" s="10">
        <f t="shared" ca="1" si="1637"/>
        <v>328500</v>
      </c>
      <c r="DY93" s="10">
        <f t="shared" ca="1" si="1637"/>
        <v>328500</v>
      </c>
      <c r="DZ93" s="10">
        <f t="shared" ca="1" si="1637"/>
        <v>328500</v>
      </c>
      <c r="EA93" s="10">
        <f t="shared" ca="1" si="1637"/>
        <v>328500</v>
      </c>
      <c r="EB93" s="10">
        <f t="shared" ca="1" si="1637"/>
        <v>328500</v>
      </c>
      <c r="EC93" s="10">
        <f t="shared" ca="1" si="1637"/>
        <v>328500</v>
      </c>
      <c r="ED93" s="10">
        <f t="shared" ca="1" si="1637"/>
        <v>328500</v>
      </c>
      <c r="EE93" s="10">
        <f t="shared" ca="1" si="1637"/>
        <v>328500</v>
      </c>
      <c r="EF93" s="10">
        <f t="shared" ca="1" si="1637"/>
        <v>328500</v>
      </c>
      <c r="EG93" s="10">
        <f t="shared" ca="1" si="1637"/>
        <v>328500</v>
      </c>
      <c r="EH93" s="10">
        <f t="shared" ca="1" si="1637"/>
        <v>328500</v>
      </c>
      <c r="EI93" s="10">
        <f t="shared" ca="1" si="1637"/>
        <v>328500</v>
      </c>
      <c r="EJ93" s="10">
        <f t="shared" ca="1" si="1637"/>
        <v>328500</v>
      </c>
      <c r="EK93" s="10">
        <f t="shared" ca="1" si="1637"/>
        <v>328500</v>
      </c>
      <c r="EL93" s="10">
        <f t="shared" ca="1" si="1637"/>
        <v>328500</v>
      </c>
      <c r="EM93" s="10">
        <f t="shared" ca="1" si="1637"/>
        <v>328500</v>
      </c>
      <c r="EN93" s="10">
        <f t="shared" ca="1" si="1637"/>
        <v>328500</v>
      </c>
      <c r="EO93" s="10">
        <f t="shared" ca="1" si="1637"/>
        <v>328500</v>
      </c>
      <c r="EP93" s="10">
        <f t="shared" ref="EP93:GP93" ca="1" si="1638">$B93*EP104</f>
        <v>328500</v>
      </c>
      <c r="EQ93" s="10">
        <f t="shared" ca="1" si="1638"/>
        <v>328500</v>
      </c>
      <c r="ER93" s="10">
        <f t="shared" ca="1" si="1638"/>
        <v>328500</v>
      </c>
      <c r="ES93" s="10">
        <f t="shared" ca="1" si="1638"/>
        <v>327000</v>
      </c>
      <c r="ET93" s="10">
        <f t="shared" ca="1" si="1638"/>
        <v>327000</v>
      </c>
      <c r="EU93" s="10">
        <f t="shared" ca="1" si="1638"/>
        <v>327000</v>
      </c>
      <c r="EV93" s="10">
        <f t="shared" ca="1" si="1638"/>
        <v>327000</v>
      </c>
      <c r="EW93" s="10">
        <f t="shared" ca="1" si="1638"/>
        <v>327000</v>
      </c>
      <c r="EX93" s="10">
        <f t="shared" ca="1" si="1638"/>
        <v>327000</v>
      </c>
      <c r="EY93" s="10">
        <f t="shared" ca="1" si="1638"/>
        <v>325500</v>
      </c>
      <c r="EZ93" s="10">
        <f t="shared" ca="1" si="1638"/>
        <v>325500</v>
      </c>
      <c r="FA93" s="10">
        <f t="shared" ca="1" si="1638"/>
        <v>325500</v>
      </c>
      <c r="FB93" s="10">
        <f t="shared" ca="1" si="1638"/>
        <v>325500</v>
      </c>
      <c r="FC93" s="10">
        <f t="shared" ca="1" si="1638"/>
        <v>325500</v>
      </c>
      <c r="FD93" s="10">
        <f t="shared" ca="1" si="1638"/>
        <v>325500</v>
      </c>
      <c r="FE93" s="10">
        <f t="shared" ca="1" si="1638"/>
        <v>322500</v>
      </c>
      <c r="FF93" s="10">
        <f t="shared" ca="1" si="1638"/>
        <v>322500</v>
      </c>
      <c r="FG93" s="10">
        <f t="shared" ca="1" si="1638"/>
        <v>321000</v>
      </c>
      <c r="FH93" s="10">
        <f t="shared" ca="1" si="1638"/>
        <v>319500</v>
      </c>
      <c r="FI93" s="10">
        <f t="shared" ca="1" si="1638"/>
        <v>318000</v>
      </c>
      <c r="FJ93" s="10">
        <f t="shared" ca="1" si="1638"/>
        <v>316500</v>
      </c>
      <c r="FK93" s="10">
        <f t="shared" ca="1" si="1638"/>
        <v>313500</v>
      </c>
      <c r="FL93" s="10">
        <f t="shared" ca="1" si="1638"/>
        <v>312000</v>
      </c>
      <c r="FM93" s="10">
        <f t="shared" ca="1" si="1638"/>
        <v>309000</v>
      </c>
      <c r="FN93" s="10">
        <f t="shared" ca="1" si="1638"/>
        <v>306000</v>
      </c>
      <c r="FO93" s="10">
        <f t="shared" ca="1" si="1638"/>
        <v>303000</v>
      </c>
      <c r="FP93" s="10">
        <f t="shared" ca="1" si="1638"/>
        <v>300000</v>
      </c>
      <c r="FQ93" s="10">
        <f t="shared" ca="1" si="1638"/>
        <v>297000</v>
      </c>
      <c r="FR93" s="10">
        <f t="shared" ca="1" si="1638"/>
        <v>288000</v>
      </c>
      <c r="FS93" s="10">
        <f t="shared" ca="1" si="1638"/>
        <v>285000</v>
      </c>
      <c r="FT93" s="10">
        <f t="shared" ca="1" si="1638"/>
        <v>277500</v>
      </c>
      <c r="FU93" s="10">
        <f t="shared" ca="1" si="1638"/>
        <v>267000</v>
      </c>
      <c r="FV93" s="10">
        <f t="shared" ca="1" si="1638"/>
        <v>259500</v>
      </c>
      <c r="FW93" s="10">
        <f t="shared" ca="1" si="1638"/>
        <v>249000</v>
      </c>
      <c r="FX93" s="10">
        <f t="shared" ca="1" si="1638"/>
        <v>234000</v>
      </c>
      <c r="FY93" s="10">
        <f t="shared" ca="1" si="1638"/>
        <v>225000</v>
      </c>
      <c r="FZ93" s="10">
        <f t="shared" ca="1" si="1638"/>
        <v>217500</v>
      </c>
      <c r="GA93" s="10">
        <f t="shared" ca="1" si="1638"/>
        <v>207000</v>
      </c>
      <c r="GB93" s="10">
        <f t="shared" ca="1" si="1638"/>
        <v>199500</v>
      </c>
      <c r="GC93" s="10">
        <f t="shared" ca="1" si="1638"/>
        <v>189000</v>
      </c>
      <c r="GD93" s="10">
        <f t="shared" ca="1" si="1638"/>
        <v>180000</v>
      </c>
      <c r="GE93" s="10">
        <f t="shared" ca="1" si="1638"/>
        <v>171000</v>
      </c>
      <c r="GF93" s="10">
        <f t="shared" ca="1" si="1638"/>
        <v>168000</v>
      </c>
      <c r="GG93" s="10">
        <f t="shared" ca="1" si="1638"/>
        <v>165000</v>
      </c>
      <c r="GH93" s="10">
        <f t="shared" ca="1" si="1638"/>
        <v>162000</v>
      </c>
      <c r="GI93" s="10">
        <f t="shared" ca="1" si="1638"/>
        <v>145500</v>
      </c>
      <c r="GJ93" s="10">
        <f t="shared" ca="1" si="1638"/>
        <v>129000</v>
      </c>
      <c r="GK93" s="10">
        <f t="shared" ca="1" si="1638"/>
        <v>112500</v>
      </c>
      <c r="GL93" s="10">
        <f t="shared" ca="1" si="1638"/>
        <v>96000</v>
      </c>
      <c r="GM93" s="10">
        <f t="shared" ca="1" si="1638"/>
        <v>93000</v>
      </c>
      <c r="GN93" s="10">
        <f t="shared" ca="1" si="1638"/>
        <v>90000</v>
      </c>
      <c r="GO93" s="10">
        <f t="shared" ca="1" si="1638"/>
        <v>73500</v>
      </c>
      <c r="GP93" s="10">
        <f t="shared" ca="1" si="1638"/>
        <v>57000</v>
      </c>
      <c r="GQ93" s="10">
        <f t="shared" ref="GQ93:GZ93" ca="1" si="1639">$B93*GQ104</f>
        <v>40500</v>
      </c>
      <c r="GR93" s="10">
        <f t="shared" ca="1" si="1639"/>
        <v>24000</v>
      </c>
      <c r="GS93" s="10">
        <f t="shared" ca="1" si="1639"/>
        <v>21000</v>
      </c>
      <c r="GT93" s="10">
        <f t="shared" ca="1" si="1639"/>
        <v>18000</v>
      </c>
      <c r="GU93" s="10">
        <f t="shared" ca="1" si="1639"/>
        <v>15000</v>
      </c>
      <c r="GV93" s="10">
        <f t="shared" ca="1" si="1639"/>
        <v>12000</v>
      </c>
      <c r="GW93" s="10">
        <f t="shared" ca="1" si="1639"/>
        <v>9000</v>
      </c>
      <c r="GX93" s="10">
        <f t="shared" ca="1" si="1639"/>
        <v>7500</v>
      </c>
      <c r="GY93" s="10">
        <f t="shared" ca="1" si="1639"/>
        <v>6000</v>
      </c>
      <c r="GZ93" s="10">
        <f t="shared" ca="1" si="1639"/>
        <v>4500</v>
      </c>
    </row>
    <row r="94" spans="1:208" x14ac:dyDescent="0.2">
      <c r="A94" s="5" t="s">
        <v>30</v>
      </c>
      <c r="B94" s="6">
        <f>B85*B89*B91</f>
        <v>750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</row>
    <row r="95" spans="1:208" x14ac:dyDescent="0.2">
      <c r="A95" s="5" t="s">
        <v>27</v>
      </c>
      <c r="B95" s="13">
        <v>0.06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</row>
    <row r="96" spans="1:208" x14ac:dyDescent="0.2">
      <c r="A96" s="5" t="s">
        <v>26</v>
      </c>
      <c r="B96" s="11">
        <f>NPER(B95/12,B94,-B83*(1-B84))</f>
        <v>26.772988721793375</v>
      </c>
      <c r="C96" s="10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</row>
    <row r="97" spans="1:208" x14ac:dyDescent="0.2">
      <c r="A97" s="5" t="s">
        <v>202</v>
      </c>
      <c r="B97" s="11">
        <v>120</v>
      </c>
      <c r="C97" s="10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</row>
    <row r="98" spans="1:208" x14ac:dyDescent="0.2">
      <c r="A98" s="5" t="s">
        <v>37</v>
      </c>
      <c r="B98" s="11"/>
      <c r="C98" s="10">
        <f t="array" aca="1" ref="C98" ca="1">SUM(IF($S$1:$GZ$1=C$1,$S98:$GZ98,0))</f>
        <v>1250</v>
      </c>
      <c r="D98" s="10">
        <f t="array" aca="1" ref="D98" ca="1">SUM(IF($S$1:$GZ$1=D$1,$S98:$GZ98,0))</f>
        <v>26250</v>
      </c>
      <c r="E98" s="10">
        <f t="array" aca="1" ref="E98" ca="1">SUM(IF($S$1:$GZ$1=E$1,$S98:$GZ98,0))</f>
        <v>170000</v>
      </c>
      <c r="F98" s="10">
        <f t="array" aca="1" ref="F98" ca="1">SUM(IF($S$1:$GZ$1=F$1,$S98:$GZ98,0))</f>
        <v>850000</v>
      </c>
      <c r="G98" s="10">
        <f t="array" aca="1" ref="G98" ca="1">SUM(IF($S$1:$GZ$1=G$1,$S98:$GZ98,0))</f>
        <v>1836250</v>
      </c>
      <c r="H98" s="10">
        <f t="array" aca="1" ref="H98" ca="1">SUM(IF($S$1:$GZ$1=H$1,$S98:$GZ98,0))</f>
        <v>2407500</v>
      </c>
      <c r="I98" s="10">
        <f t="array" aca="1" ref="I98" ca="1">SUM(IF($S$1:$GZ$1=I$1,$S98:$GZ98,0))</f>
        <v>1507500</v>
      </c>
      <c r="J98" s="10">
        <f t="array" aca="1" ref="J98" ca="1">SUM(IF($S$1:$GZ$1=J$1,$S98:$GZ98,0))</f>
        <v>311250</v>
      </c>
      <c r="K98" s="10">
        <f t="array" aca="1" ref="K98" ca="1">SUM(IF($S$1:$GZ$1=K$1,$S98:$GZ98,0))</f>
        <v>7500</v>
      </c>
      <c r="L98" s="10">
        <f t="array" aca="1" ref="L98" ca="1">SUM(IF($S$1:$GZ$1=L$1,$S98:$GZ98,0))</f>
        <v>0</v>
      </c>
      <c r="M98" s="10">
        <f t="array" aca="1" ref="M98" ca="1">SUM(IF($S$1:$GZ$1=M$1,$S98:$GZ98,0))</f>
        <v>0</v>
      </c>
      <c r="N98" s="10">
        <f t="array" aca="1" ref="N98" ca="1">SUM(IF($S$1:$GZ$1=N$1,$S98:$GZ98,0))</f>
        <v>0</v>
      </c>
      <c r="O98" s="10">
        <f t="array" aca="1" ref="O98" ca="1">SUM(IF($S$1:$GZ$1=O$1,$S98:$GZ98,0))</f>
        <v>0</v>
      </c>
      <c r="P98" s="10">
        <f t="array" aca="1" ref="P98" ca="1">SUM(IF($S$1:$GZ$1=P$1,$S98:$GZ98,0))</f>
        <v>0</v>
      </c>
      <c r="Q98" s="10">
        <f t="array" aca="1" ref="Q98" ca="1">SUM(IF($S$1:$GZ$1=Q$1,$S98:$GZ98,0))</f>
        <v>0</v>
      </c>
      <c r="R98" s="10">
        <f t="array" aca="1" ref="R98" ca="1">SUM(IF($S$1:$GZ$1=R$1,$S98:$GZ98,0))</f>
        <v>0</v>
      </c>
      <c r="S98" s="10">
        <f ca="1">S85-S91</f>
        <v>0</v>
      </c>
      <c r="T98" s="10">
        <f t="shared" ref="T98:BZ98" ca="1" si="1640">T85-T91</f>
        <v>0</v>
      </c>
      <c r="U98" s="10">
        <f t="shared" ca="1" si="1640"/>
        <v>0</v>
      </c>
      <c r="V98" s="10">
        <f t="shared" ca="1" si="1640"/>
        <v>0</v>
      </c>
      <c r="W98" s="10">
        <f t="shared" ca="1" si="1640"/>
        <v>0</v>
      </c>
      <c r="X98" s="10">
        <f t="shared" ca="1" si="1640"/>
        <v>0</v>
      </c>
      <c r="Y98" s="10">
        <f t="shared" ca="1" si="1640"/>
        <v>0</v>
      </c>
      <c r="Z98" s="10">
        <f t="shared" ca="1" si="1640"/>
        <v>0</v>
      </c>
      <c r="AA98" s="10">
        <f t="shared" ca="1" si="1640"/>
        <v>0</v>
      </c>
      <c r="AB98" s="10">
        <f t="shared" ca="1" si="1640"/>
        <v>0</v>
      </c>
      <c r="AC98" s="10">
        <f t="shared" ca="1" si="1640"/>
        <v>0</v>
      </c>
      <c r="AD98" s="10">
        <f t="shared" ca="1" si="1640"/>
        <v>1250</v>
      </c>
      <c r="AE98" s="10">
        <f t="shared" ca="1" si="1640"/>
        <v>1250</v>
      </c>
      <c r="AF98" s="10">
        <f t="shared" ca="1" si="1640"/>
        <v>1250</v>
      </c>
      <c r="AG98" s="10">
        <f t="shared" ca="1" si="1640"/>
        <v>1250</v>
      </c>
      <c r="AH98" s="10">
        <f t="shared" ca="1" si="1640"/>
        <v>1250</v>
      </c>
      <c r="AI98" s="10">
        <f t="shared" ca="1" si="1640"/>
        <v>1250</v>
      </c>
      <c r="AJ98" s="10">
        <f t="shared" ca="1" si="1640"/>
        <v>2500</v>
      </c>
      <c r="AK98" s="10">
        <f t="shared" ca="1" si="1640"/>
        <v>2500</v>
      </c>
      <c r="AL98" s="10">
        <f t="shared" ca="1" si="1640"/>
        <v>2500</v>
      </c>
      <c r="AM98" s="10">
        <f t="shared" ca="1" si="1640"/>
        <v>2500</v>
      </c>
      <c r="AN98" s="10">
        <f t="shared" ca="1" si="1640"/>
        <v>2500</v>
      </c>
      <c r="AO98" s="10">
        <f t="shared" ca="1" si="1640"/>
        <v>2500</v>
      </c>
      <c r="AP98" s="10">
        <f t="shared" ca="1" si="1640"/>
        <v>5000</v>
      </c>
      <c r="AQ98" s="10">
        <f t="shared" ca="1" si="1640"/>
        <v>5000</v>
      </c>
      <c r="AR98" s="10">
        <f t="shared" ca="1" si="1640"/>
        <v>6250</v>
      </c>
      <c r="AS98" s="10">
        <f t="shared" ca="1" si="1640"/>
        <v>7500</v>
      </c>
      <c r="AT98" s="10">
        <f t="shared" ca="1" si="1640"/>
        <v>8750</v>
      </c>
      <c r="AU98" s="10">
        <f t="shared" ca="1" si="1640"/>
        <v>10000</v>
      </c>
      <c r="AV98" s="10">
        <f t="shared" ca="1" si="1640"/>
        <v>12500</v>
      </c>
      <c r="AW98" s="10">
        <f t="shared" ca="1" si="1640"/>
        <v>13750</v>
      </c>
      <c r="AX98" s="10">
        <f t="shared" ca="1" si="1640"/>
        <v>16250</v>
      </c>
      <c r="AY98" s="10">
        <f t="shared" ca="1" si="1640"/>
        <v>18750</v>
      </c>
      <c r="AZ98" s="10">
        <f t="shared" ca="1" si="1640"/>
        <v>21250</v>
      </c>
      <c r="BA98" s="10">
        <f t="shared" ca="1" si="1640"/>
        <v>23750</v>
      </c>
      <c r="BB98" s="10">
        <f t="shared" ca="1" si="1640"/>
        <v>26250</v>
      </c>
      <c r="BC98" s="10">
        <f t="shared" ca="1" si="1640"/>
        <v>33750</v>
      </c>
      <c r="BD98" s="10">
        <f t="shared" ca="1" si="1640"/>
        <v>35000</v>
      </c>
      <c r="BE98" s="10">
        <f t="shared" ca="1" si="1640"/>
        <v>41250</v>
      </c>
      <c r="BF98" s="10">
        <f t="shared" ca="1" si="1640"/>
        <v>50000</v>
      </c>
      <c r="BG98" s="10">
        <f t="shared" ca="1" si="1640"/>
        <v>56250</v>
      </c>
      <c r="BH98" s="10">
        <f t="shared" ca="1" si="1640"/>
        <v>65000</v>
      </c>
      <c r="BI98" s="10">
        <f t="shared" ca="1" si="1640"/>
        <v>77500</v>
      </c>
      <c r="BJ98" s="10">
        <f t="shared" ca="1" si="1640"/>
        <v>83750</v>
      </c>
      <c r="BK98" s="10">
        <f t="shared" ca="1" si="1640"/>
        <v>90000</v>
      </c>
      <c r="BL98" s="10">
        <f t="shared" ca="1" si="1640"/>
        <v>98750</v>
      </c>
      <c r="BM98" s="10">
        <f t="shared" ca="1" si="1640"/>
        <v>105000</v>
      </c>
      <c r="BN98" s="10">
        <f t="shared" ca="1" si="1640"/>
        <v>113750</v>
      </c>
      <c r="BO98" s="10">
        <f t="shared" ca="1" si="1640"/>
        <v>121250</v>
      </c>
      <c r="BP98" s="10">
        <f t="shared" ca="1" si="1640"/>
        <v>126250</v>
      </c>
      <c r="BQ98" s="10">
        <f t="shared" ca="1" si="1640"/>
        <v>128750</v>
      </c>
      <c r="BR98" s="10">
        <f t="shared" ca="1" si="1640"/>
        <v>130000</v>
      </c>
      <c r="BS98" s="10">
        <f t="shared" ca="1" si="1640"/>
        <v>131250</v>
      </c>
      <c r="BT98" s="10">
        <f t="shared" ca="1" si="1640"/>
        <v>143750</v>
      </c>
      <c r="BU98" s="10">
        <f t="shared" ca="1" si="1640"/>
        <v>156250</v>
      </c>
      <c r="BV98" s="10">
        <f t="shared" ca="1" si="1640"/>
        <v>167500</v>
      </c>
      <c r="BW98" s="10">
        <f t="shared" ca="1" si="1640"/>
        <v>180000</v>
      </c>
      <c r="BX98" s="10">
        <f t="shared" ca="1" si="1640"/>
        <v>180000</v>
      </c>
      <c r="BY98" s="10">
        <f t="shared" ca="1" si="1640"/>
        <v>180000</v>
      </c>
      <c r="BZ98" s="10">
        <f t="shared" ca="1" si="1640"/>
        <v>191250</v>
      </c>
      <c r="CA98" s="10">
        <f t="shared" ref="CA98:CI98" ca="1" si="1641">CA85-CA91</f>
        <v>202500</v>
      </c>
      <c r="CB98" s="10">
        <f t="shared" ca="1" si="1641"/>
        <v>213750</v>
      </c>
      <c r="CC98" s="10">
        <f t="shared" ca="1" si="1641"/>
        <v>220000</v>
      </c>
      <c r="CD98" s="10">
        <f t="shared" ca="1" si="1641"/>
        <v>220000</v>
      </c>
      <c r="CE98" s="10">
        <f t="shared" ca="1" si="1641"/>
        <v>216250</v>
      </c>
      <c r="CF98" s="10">
        <f t="shared" ca="1" si="1641"/>
        <v>210000</v>
      </c>
      <c r="CG98" s="10">
        <f t="shared" ca="1" si="1641"/>
        <v>206250</v>
      </c>
      <c r="CH98" s="10">
        <f t="shared" ca="1" si="1641"/>
        <v>200000</v>
      </c>
      <c r="CI98" s="10">
        <f t="shared" ca="1" si="1641"/>
        <v>188750</v>
      </c>
      <c r="CJ98" s="10">
        <f t="shared" ref="CJ98:EO98" ca="1" si="1642">CJ85-CJ91</f>
        <v>182500</v>
      </c>
      <c r="CK98" s="10">
        <f t="shared" ca="1" si="1642"/>
        <v>177500</v>
      </c>
      <c r="CL98" s="10">
        <f t="shared" ca="1" si="1642"/>
        <v>170000</v>
      </c>
      <c r="CM98" s="10">
        <f t="shared" ca="1" si="1642"/>
        <v>165000</v>
      </c>
      <c r="CN98" s="10">
        <f t="shared" ca="1" si="1642"/>
        <v>157500</v>
      </c>
      <c r="CO98" s="10">
        <f t="shared" ca="1" si="1642"/>
        <v>150000</v>
      </c>
      <c r="CP98" s="10">
        <f t="shared" ca="1" si="1642"/>
        <v>142500</v>
      </c>
      <c r="CQ98" s="10">
        <f t="shared" ca="1" si="1642"/>
        <v>140000</v>
      </c>
      <c r="CR98" s="10">
        <f t="shared" ca="1" si="1642"/>
        <v>137500</v>
      </c>
      <c r="CS98" s="10">
        <f t="shared" ca="1" si="1642"/>
        <v>135000</v>
      </c>
      <c r="CT98" s="10">
        <f t="shared" ca="1" si="1642"/>
        <v>121250</v>
      </c>
      <c r="CU98" s="10">
        <f t="shared" ca="1" si="1642"/>
        <v>107500</v>
      </c>
      <c r="CV98" s="10">
        <f t="shared" ca="1" si="1642"/>
        <v>93750</v>
      </c>
      <c r="CW98" s="10">
        <f t="shared" ca="1" si="1642"/>
        <v>80000</v>
      </c>
      <c r="CX98" s="10">
        <f t="shared" ca="1" si="1642"/>
        <v>77500</v>
      </c>
      <c r="CY98" s="10">
        <f t="shared" ca="1" si="1642"/>
        <v>75000</v>
      </c>
      <c r="CZ98" s="10">
        <f t="shared" ca="1" si="1642"/>
        <v>61250</v>
      </c>
      <c r="DA98" s="10">
        <f t="shared" ca="1" si="1642"/>
        <v>47500</v>
      </c>
      <c r="DB98" s="10">
        <f t="shared" ca="1" si="1642"/>
        <v>33750</v>
      </c>
      <c r="DC98" s="10">
        <f t="shared" ca="1" si="1642"/>
        <v>20000</v>
      </c>
      <c r="DD98" s="10">
        <f t="shared" ca="1" si="1642"/>
        <v>17500</v>
      </c>
      <c r="DE98" s="10">
        <f t="shared" ca="1" si="1642"/>
        <v>15000</v>
      </c>
      <c r="DF98" s="10">
        <f t="shared" ca="1" si="1642"/>
        <v>12500</v>
      </c>
      <c r="DG98" s="10">
        <f t="shared" ca="1" si="1642"/>
        <v>10000</v>
      </c>
      <c r="DH98" s="10">
        <f t="shared" ca="1" si="1642"/>
        <v>7500</v>
      </c>
      <c r="DI98" s="10">
        <f t="shared" ca="1" si="1642"/>
        <v>6250</v>
      </c>
      <c r="DJ98" s="10">
        <f t="shared" ca="1" si="1642"/>
        <v>5000</v>
      </c>
      <c r="DK98" s="10">
        <f t="shared" ca="1" si="1642"/>
        <v>3750</v>
      </c>
      <c r="DL98" s="10">
        <f t="shared" ca="1" si="1642"/>
        <v>2500</v>
      </c>
      <c r="DM98" s="10">
        <f t="shared" ca="1" si="1642"/>
        <v>1250</v>
      </c>
      <c r="DN98" s="10">
        <f t="shared" ca="1" si="1642"/>
        <v>0</v>
      </c>
      <c r="DO98" s="10">
        <f t="shared" ca="1" si="1642"/>
        <v>0</v>
      </c>
      <c r="DP98" s="10">
        <f t="shared" ca="1" si="1642"/>
        <v>0</v>
      </c>
      <c r="DQ98" s="10">
        <f t="shared" ca="1" si="1642"/>
        <v>0</v>
      </c>
      <c r="DR98" s="10">
        <f t="shared" ca="1" si="1642"/>
        <v>0</v>
      </c>
      <c r="DS98" s="10">
        <f t="shared" ca="1" si="1642"/>
        <v>0</v>
      </c>
      <c r="DT98" s="10">
        <f t="shared" ca="1" si="1642"/>
        <v>0</v>
      </c>
      <c r="DU98" s="10">
        <f t="shared" ca="1" si="1642"/>
        <v>0</v>
      </c>
      <c r="DV98" s="10">
        <f t="shared" ca="1" si="1642"/>
        <v>0</v>
      </c>
      <c r="DW98" s="10">
        <f t="shared" ca="1" si="1642"/>
        <v>0</v>
      </c>
      <c r="DX98" s="10">
        <f t="shared" ca="1" si="1642"/>
        <v>0</v>
      </c>
      <c r="DY98" s="10">
        <f t="shared" ca="1" si="1642"/>
        <v>0</v>
      </c>
      <c r="DZ98" s="10">
        <f t="shared" ca="1" si="1642"/>
        <v>0</v>
      </c>
      <c r="EA98" s="10">
        <f t="shared" ca="1" si="1642"/>
        <v>0</v>
      </c>
      <c r="EB98" s="10">
        <f t="shared" ca="1" si="1642"/>
        <v>0</v>
      </c>
      <c r="EC98" s="10">
        <f t="shared" ca="1" si="1642"/>
        <v>0</v>
      </c>
      <c r="ED98" s="10">
        <f t="shared" ca="1" si="1642"/>
        <v>0</v>
      </c>
      <c r="EE98" s="10">
        <f t="shared" ca="1" si="1642"/>
        <v>0</v>
      </c>
      <c r="EF98" s="10">
        <f t="shared" ca="1" si="1642"/>
        <v>0</v>
      </c>
      <c r="EG98" s="10">
        <f t="shared" ca="1" si="1642"/>
        <v>0</v>
      </c>
      <c r="EH98" s="10">
        <f t="shared" ca="1" si="1642"/>
        <v>0</v>
      </c>
      <c r="EI98" s="10">
        <f t="shared" ca="1" si="1642"/>
        <v>0</v>
      </c>
      <c r="EJ98" s="10">
        <f t="shared" ca="1" si="1642"/>
        <v>0</v>
      </c>
      <c r="EK98" s="10">
        <f t="shared" ca="1" si="1642"/>
        <v>0</v>
      </c>
      <c r="EL98" s="10">
        <f t="shared" ca="1" si="1642"/>
        <v>0</v>
      </c>
      <c r="EM98" s="10">
        <f t="shared" ca="1" si="1642"/>
        <v>0</v>
      </c>
      <c r="EN98" s="10">
        <f t="shared" ca="1" si="1642"/>
        <v>0</v>
      </c>
      <c r="EO98" s="10">
        <f t="shared" ca="1" si="1642"/>
        <v>0</v>
      </c>
      <c r="EP98" s="10">
        <f t="shared" ref="EP98:GP98" ca="1" si="1643">EP85-EP91</f>
        <v>0</v>
      </c>
      <c r="EQ98" s="10">
        <f t="shared" ca="1" si="1643"/>
        <v>0</v>
      </c>
      <c r="ER98" s="10">
        <f t="shared" ca="1" si="1643"/>
        <v>0</v>
      </c>
      <c r="ES98" s="10">
        <f t="shared" ca="1" si="1643"/>
        <v>0</v>
      </c>
      <c r="ET98" s="10">
        <f t="shared" ca="1" si="1643"/>
        <v>0</v>
      </c>
      <c r="EU98" s="10">
        <f t="shared" ca="1" si="1643"/>
        <v>0</v>
      </c>
      <c r="EV98" s="10">
        <f t="shared" ca="1" si="1643"/>
        <v>0</v>
      </c>
      <c r="EW98" s="10">
        <f t="shared" ca="1" si="1643"/>
        <v>0</v>
      </c>
      <c r="EX98" s="10">
        <f t="shared" ca="1" si="1643"/>
        <v>0</v>
      </c>
      <c r="EY98" s="10">
        <f t="shared" ca="1" si="1643"/>
        <v>0</v>
      </c>
      <c r="EZ98" s="10">
        <f t="shared" ca="1" si="1643"/>
        <v>0</v>
      </c>
      <c r="FA98" s="10">
        <f t="shared" ca="1" si="1643"/>
        <v>0</v>
      </c>
      <c r="FB98" s="10">
        <f t="shared" ca="1" si="1643"/>
        <v>0</v>
      </c>
      <c r="FC98" s="10">
        <f t="shared" ca="1" si="1643"/>
        <v>0</v>
      </c>
      <c r="FD98" s="10">
        <f t="shared" ca="1" si="1643"/>
        <v>0</v>
      </c>
      <c r="FE98" s="10">
        <f t="shared" ca="1" si="1643"/>
        <v>0</v>
      </c>
      <c r="FF98" s="10">
        <f t="shared" ca="1" si="1643"/>
        <v>0</v>
      </c>
      <c r="FG98" s="10">
        <f t="shared" ca="1" si="1643"/>
        <v>0</v>
      </c>
      <c r="FH98" s="10">
        <f t="shared" ca="1" si="1643"/>
        <v>0</v>
      </c>
      <c r="FI98" s="10">
        <f t="shared" ca="1" si="1643"/>
        <v>0</v>
      </c>
      <c r="FJ98" s="10">
        <f t="shared" ca="1" si="1643"/>
        <v>0</v>
      </c>
      <c r="FK98" s="10">
        <f t="shared" ca="1" si="1643"/>
        <v>0</v>
      </c>
      <c r="FL98" s="10">
        <f t="shared" ca="1" si="1643"/>
        <v>0</v>
      </c>
      <c r="FM98" s="10">
        <f t="shared" ca="1" si="1643"/>
        <v>0</v>
      </c>
      <c r="FN98" s="10">
        <f t="shared" ca="1" si="1643"/>
        <v>0</v>
      </c>
      <c r="FO98" s="10">
        <f t="shared" ca="1" si="1643"/>
        <v>0</v>
      </c>
      <c r="FP98" s="10">
        <f t="shared" ca="1" si="1643"/>
        <v>0</v>
      </c>
      <c r="FQ98" s="10">
        <f t="shared" ca="1" si="1643"/>
        <v>0</v>
      </c>
      <c r="FR98" s="10">
        <f t="shared" ca="1" si="1643"/>
        <v>0</v>
      </c>
      <c r="FS98" s="10">
        <f t="shared" ca="1" si="1643"/>
        <v>0</v>
      </c>
      <c r="FT98" s="10">
        <f t="shared" ca="1" si="1643"/>
        <v>0</v>
      </c>
      <c r="FU98" s="10">
        <f t="shared" ca="1" si="1643"/>
        <v>0</v>
      </c>
      <c r="FV98" s="10">
        <f t="shared" ca="1" si="1643"/>
        <v>0</v>
      </c>
      <c r="FW98" s="10">
        <f t="shared" ca="1" si="1643"/>
        <v>0</v>
      </c>
      <c r="FX98" s="10">
        <f t="shared" ca="1" si="1643"/>
        <v>0</v>
      </c>
      <c r="FY98" s="10">
        <f t="shared" ca="1" si="1643"/>
        <v>0</v>
      </c>
      <c r="FZ98" s="10">
        <f t="shared" ca="1" si="1643"/>
        <v>0</v>
      </c>
      <c r="GA98" s="10">
        <f t="shared" ca="1" si="1643"/>
        <v>0</v>
      </c>
      <c r="GB98" s="10">
        <f t="shared" ca="1" si="1643"/>
        <v>0</v>
      </c>
      <c r="GC98" s="10">
        <f t="shared" ca="1" si="1643"/>
        <v>0</v>
      </c>
      <c r="GD98" s="10">
        <f t="shared" ca="1" si="1643"/>
        <v>0</v>
      </c>
      <c r="GE98" s="10">
        <f t="shared" ca="1" si="1643"/>
        <v>0</v>
      </c>
      <c r="GF98" s="10">
        <f t="shared" ca="1" si="1643"/>
        <v>0</v>
      </c>
      <c r="GG98" s="10">
        <f t="shared" ca="1" si="1643"/>
        <v>0</v>
      </c>
      <c r="GH98" s="10">
        <f t="shared" ca="1" si="1643"/>
        <v>0</v>
      </c>
      <c r="GI98" s="10">
        <f t="shared" ca="1" si="1643"/>
        <v>0</v>
      </c>
      <c r="GJ98" s="10">
        <f t="shared" ca="1" si="1643"/>
        <v>0</v>
      </c>
      <c r="GK98" s="10">
        <f t="shared" ca="1" si="1643"/>
        <v>0</v>
      </c>
      <c r="GL98" s="10">
        <f t="shared" ca="1" si="1643"/>
        <v>0</v>
      </c>
      <c r="GM98" s="10">
        <f t="shared" ca="1" si="1643"/>
        <v>0</v>
      </c>
      <c r="GN98" s="10">
        <f t="shared" ca="1" si="1643"/>
        <v>0</v>
      </c>
      <c r="GO98" s="10">
        <f t="shared" ca="1" si="1643"/>
        <v>0</v>
      </c>
      <c r="GP98" s="10">
        <f t="shared" ca="1" si="1643"/>
        <v>0</v>
      </c>
      <c r="GQ98" s="10">
        <f t="shared" ref="GQ98:GZ98" ca="1" si="1644">GQ85-GQ91</f>
        <v>0</v>
      </c>
      <c r="GR98" s="10">
        <f t="shared" ca="1" si="1644"/>
        <v>0</v>
      </c>
      <c r="GS98" s="10">
        <f t="shared" ca="1" si="1644"/>
        <v>0</v>
      </c>
      <c r="GT98" s="10">
        <f t="shared" ca="1" si="1644"/>
        <v>0</v>
      </c>
      <c r="GU98" s="10">
        <f t="shared" ca="1" si="1644"/>
        <v>0</v>
      </c>
      <c r="GV98" s="10">
        <f t="shared" ca="1" si="1644"/>
        <v>0</v>
      </c>
      <c r="GW98" s="10">
        <f t="shared" ca="1" si="1644"/>
        <v>0</v>
      </c>
      <c r="GX98" s="10">
        <f t="shared" ca="1" si="1644"/>
        <v>0</v>
      </c>
      <c r="GY98" s="10">
        <f t="shared" ca="1" si="1644"/>
        <v>0</v>
      </c>
      <c r="GZ98" s="10">
        <f t="shared" ca="1" si="1644"/>
        <v>0</v>
      </c>
    </row>
    <row r="99" spans="1:208" x14ac:dyDescent="0.2">
      <c r="A99" s="5" t="s">
        <v>206</v>
      </c>
      <c r="C99" s="10">
        <f t="array" ref="C99">SUM(IF($S$1:$GZ$1=C$1,$S99:$GZ99,0))</f>
        <v>1</v>
      </c>
      <c r="D99" s="10">
        <f t="array" ref="D99">SUM(IF($S$1:$GZ$1=D$1,$S99:$GZ99,0))</f>
        <v>3</v>
      </c>
      <c r="E99" s="10">
        <f t="array" ref="E99">SUM(IF($S$1:$GZ$1=E$1,$S99:$GZ99,0))</f>
        <v>17</v>
      </c>
      <c r="F99" s="10">
        <f t="array" ref="F99">SUM(IF($S$1:$GZ$1=F$1,$S99:$GZ99,0))</f>
        <v>72</v>
      </c>
      <c r="G99" s="10">
        <f t="array" ref="G99">SUM(IF($S$1:$GZ$1=G$1,$S99:$GZ99,0))</f>
        <v>77</v>
      </c>
      <c r="H99" s="10">
        <f t="array" ref="H99">SUM(IF($S$1:$GZ$1=H$1,$S99:$GZ99,0))</f>
        <v>47</v>
      </c>
      <c r="I99" s="10">
        <f t="array" ref="I99">SUM(IF($S$1:$GZ$1=I$1,$S99:$GZ99,0))</f>
        <v>2</v>
      </c>
      <c r="J99" s="10">
        <f t="array" ref="J99">SUM(IF($S$1:$GZ$1=J$1,$S99:$GZ99,0))</f>
        <v>0</v>
      </c>
      <c r="K99" s="10">
        <f t="array" ref="K99">SUM(IF($S$1:$GZ$1=K$1,$S99:$GZ99,0))</f>
        <v>0</v>
      </c>
      <c r="L99" s="10">
        <f t="array" ref="L99">SUM(IF($S$1:$GZ$1=L$1,$S99:$GZ99,0))</f>
        <v>0</v>
      </c>
      <c r="M99" s="10">
        <f t="array" ref="M99">SUM(IF($S$1:$GZ$1=M$1,$S99:$GZ99,0))</f>
        <v>0</v>
      </c>
      <c r="N99" s="10">
        <f t="array" ref="N99">SUM(IF($S$1:$GZ$1=N$1,$S99:$GZ99,0))</f>
        <v>0</v>
      </c>
      <c r="O99" s="10">
        <f t="array" ref="O99">SUM(IF($S$1:$GZ$1=O$1,$S99:$GZ99,0))</f>
        <v>0</v>
      </c>
      <c r="P99" s="10">
        <f t="array" ref="P99">SUM(IF($S$1:$GZ$1=P$1,$S99:$GZ99,0))</f>
        <v>0</v>
      </c>
      <c r="Q99" s="10">
        <f t="array" ref="Q99">SUM(IF($S$1:$GZ$1=Q$1,$S99:$GZ99,0))</f>
        <v>0</v>
      </c>
      <c r="R99" s="10">
        <f t="array" ref="R99">SUM(IF($S$1:$GZ$1=R$1,$S99:$GZ99,0))</f>
        <v>0</v>
      </c>
      <c r="S99" s="606">
        <f t="array" ref="S99">SUM(IF('Bloc Timing and Returns'!$E$31:$E$10000=S$2,IF('Bloc Timing and Returns'!$B$31:$B$10000=$A82,1,0),0))</f>
        <v>0</v>
      </c>
      <c r="T99" s="606">
        <f t="array" ref="T99">SUM(IF('Bloc Timing and Returns'!$E$31:$E$10000=T$2,IF('Bloc Timing and Returns'!$B$31:$B$10000=$A82,1,0),0))</f>
        <v>0</v>
      </c>
      <c r="U99" s="606">
        <f t="array" ref="U99">SUM(IF('Bloc Timing and Returns'!$E$31:$E$10000=U$2,IF('Bloc Timing and Returns'!$B$31:$B$10000=$A82,1,0),0))</f>
        <v>0</v>
      </c>
      <c r="V99" s="606">
        <f t="array" ref="V99">SUM(IF('Bloc Timing and Returns'!$E$31:$E$10000=V$2,IF('Bloc Timing and Returns'!$B$31:$B$10000=$A82,1,0),0))</f>
        <v>0</v>
      </c>
      <c r="W99" s="606">
        <f t="array" ref="W99">SUM(IF('Bloc Timing and Returns'!$E$31:$E$10000=W$2,IF('Bloc Timing and Returns'!$B$31:$B$10000=$A82,1,0),0))</f>
        <v>0</v>
      </c>
      <c r="X99" s="606">
        <f t="array" ref="X99">SUM(IF('Bloc Timing and Returns'!$E$31:$E$10000=X$2,IF('Bloc Timing and Returns'!$B$31:$B$10000=$A82,1,0),0))</f>
        <v>0</v>
      </c>
      <c r="Y99" s="606">
        <f t="array" ref="Y99">SUM(IF('Bloc Timing and Returns'!$E$31:$E$10000=Y$2,IF('Bloc Timing and Returns'!$B$31:$B$10000=$A82,1,0),0))</f>
        <v>0</v>
      </c>
      <c r="Z99" s="606">
        <f t="array" ref="Z99">SUM(IF('Bloc Timing and Returns'!$E$31:$E$10000=Z$2,IF('Bloc Timing and Returns'!$B$31:$B$10000=$A82,1,0),0))</f>
        <v>0</v>
      </c>
      <c r="AA99" s="606">
        <f t="array" ref="AA99">SUM(IF('Bloc Timing and Returns'!$E$31:$E$10000=AA$2,IF('Bloc Timing and Returns'!$B$31:$B$10000=$A82,1,0),0))</f>
        <v>0</v>
      </c>
      <c r="AB99" s="606">
        <f t="array" ref="AB99">SUM(IF('Bloc Timing and Returns'!$E$31:$E$10000=AB$2,IF('Bloc Timing and Returns'!$B$31:$B$10000=$A82,1,0),0))</f>
        <v>0</v>
      </c>
      <c r="AC99" s="606">
        <f t="array" ref="AC99">SUM(IF('Bloc Timing and Returns'!$E$31:$E$10000=AC$2,IF('Bloc Timing and Returns'!$B$31:$B$10000=$A82,1,0),0))</f>
        <v>0</v>
      </c>
      <c r="AD99" s="606">
        <f t="array" ref="AD99">SUM(IF('Bloc Timing and Returns'!$E$31:$E$10000=AD$2,IF('Bloc Timing and Returns'!$B$31:$B$10000=$A82,1,0),0))</f>
        <v>1</v>
      </c>
      <c r="AE99" s="606">
        <f t="array" ref="AE99">SUM(IF('Bloc Timing and Returns'!$E$31:$E$10000=AE$2,IF('Bloc Timing and Returns'!$B$31:$B$10000=$A82,1,0),0))</f>
        <v>0</v>
      </c>
      <c r="AF99" s="606">
        <f t="array" ref="AF99">SUM(IF('Bloc Timing and Returns'!$E$31:$E$10000=AF$2,IF('Bloc Timing and Returns'!$B$31:$B$10000=$A82,1,0),0))</f>
        <v>0</v>
      </c>
      <c r="AG99" s="606">
        <f t="array" ref="AG99">SUM(IF('Bloc Timing and Returns'!$E$31:$E$10000=AG$2,IF('Bloc Timing and Returns'!$B$31:$B$10000=$A82,1,0),0))</f>
        <v>0</v>
      </c>
      <c r="AH99" s="606">
        <f t="array" ref="AH99">SUM(IF('Bloc Timing and Returns'!$E$31:$E$10000=AH$2,IF('Bloc Timing and Returns'!$B$31:$B$10000=$A82,1,0),0))</f>
        <v>0</v>
      </c>
      <c r="AI99" s="606">
        <f t="array" ref="AI99">SUM(IF('Bloc Timing and Returns'!$E$31:$E$10000=AI$2,IF('Bloc Timing and Returns'!$B$31:$B$10000=$A82,1,0),0))</f>
        <v>0</v>
      </c>
      <c r="AJ99" s="606">
        <f t="array" ref="AJ99">SUM(IF('Bloc Timing and Returns'!$E$31:$E$10000=AJ$2,IF('Bloc Timing and Returns'!$B$31:$B$10000=$A82,1,0),0))</f>
        <v>1</v>
      </c>
      <c r="AK99" s="606">
        <f t="array" ref="AK99">SUM(IF('Bloc Timing and Returns'!$E$31:$E$10000=AK$2,IF('Bloc Timing and Returns'!$B$31:$B$10000=$A82,1,0),0))</f>
        <v>0</v>
      </c>
      <c r="AL99" s="606">
        <f t="array" ref="AL99">SUM(IF('Bloc Timing and Returns'!$E$31:$E$10000=AL$2,IF('Bloc Timing and Returns'!$B$31:$B$10000=$A82,1,0),0))</f>
        <v>0</v>
      </c>
      <c r="AM99" s="606">
        <f t="array" ref="AM99">SUM(IF('Bloc Timing and Returns'!$E$31:$E$10000=AM$2,IF('Bloc Timing and Returns'!$B$31:$B$10000=$A82,1,0),0))</f>
        <v>0</v>
      </c>
      <c r="AN99" s="606">
        <f t="array" ref="AN99">SUM(IF('Bloc Timing and Returns'!$E$31:$E$10000=AN$2,IF('Bloc Timing and Returns'!$B$31:$B$10000=$A82,1,0),0))</f>
        <v>0</v>
      </c>
      <c r="AO99" s="606">
        <f t="array" ref="AO99">SUM(IF('Bloc Timing and Returns'!$E$31:$E$10000=AO$2,IF('Bloc Timing and Returns'!$B$31:$B$10000=$A82,1,0),0))</f>
        <v>0</v>
      </c>
      <c r="AP99" s="606">
        <f t="array" ref="AP99">SUM(IF('Bloc Timing and Returns'!$E$31:$E$10000=AP$2,IF('Bloc Timing and Returns'!$B$31:$B$10000=$A82,1,0),0))</f>
        <v>2</v>
      </c>
      <c r="AQ99" s="606">
        <f t="array" ref="AQ99">SUM(IF('Bloc Timing and Returns'!$E$31:$E$10000=AQ$2,IF('Bloc Timing and Returns'!$B$31:$B$10000=$A82,1,0),0))</f>
        <v>0</v>
      </c>
      <c r="AR99" s="606">
        <f t="array" ref="AR99">SUM(IF('Bloc Timing and Returns'!$E$31:$E$10000=AR$2,IF('Bloc Timing and Returns'!$B$31:$B$10000=$A82,1,0),0))</f>
        <v>1</v>
      </c>
      <c r="AS99" s="606">
        <f t="array" ref="AS99">SUM(IF('Bloc Timing and Returns'!$E$31:$E$10000=AS$2,IF('Bloc Timing and Returns'!$B$31:$B$10000=$A82,1,0),0))</f>
        <v>1</v>
      </c>
      <c r="AT99" s="606">
        <f t="array" ref="AT99">SUM(IF('Bloc Timing and Returns'!$E$31:$E$10000=AT$2,IF('Bloc Timing and Returns'!$B$31:$B$10000=$A82,1,0),0))</f>
        <v>1</v>
      </c>
      <c r="AU99" s="606">
        <f t="array" ref="AU99">SUM(IF('Bloc Timing and Returns'!$E$31:$E$10000=AU$2,IF('Bloc Timing and Returns'!$B$31:$B$10000=$A82,1,0),0))</f>
        <v>1</v>
      </c>
      <c r="AV99" s="606">
        <f t="array" ref="AV99">SUM(IF('Bloc Timing and Returns'!$E$31:$E$10000=AV$2,IF('Bloc Timing and Returns'!$B$31:$B$10000=$A82,1,0),0))</f>
        <v>2</v>
      </c>
      <c r="AW99" s="606">
        <f t="array" ref="AW99">SUM(IF('Bloc Timing and Returns'!$E$31:$E$10000=AW$2,IF('Bloc Timing and Returns'!$B$31:$B$10000=$A82,1,0),0))</f>
        <v>1</v>
      </c>
      <c r="AX99" s="606">
        <f t="array" ref="AX99">SUM(IF('Bloc Timing and Returns'!$E$31:$E$10000=AX$2,IF('Bloc Timing and Returns'!$B$31:$B$10000=$A82,1,0),0))</f>
        <v>2</v>
      </c>
      <c r="AY99" s="606">
        <f t="array" ref="AY99">SUM(IF('Bloc Timing and Returns'!$E$31:$E$10000=AY$2,IF('Bloc Timing and Returns'!$B$31:$B$10000=$A82,1,0),0))</f>
        <v>2</v>
      </c>
      <c r="AZ99" s="606">
        <f t="array" ref="AZ99">SUM(IF('Bloc Timing and Returns'!$E$31:$E$10000=AZ$2,IF('Bloc Timing and Returns'!$B$31:$B$10000=$A82,1,0),0))</f>
        <v>2</v>
      </c>
      <c r="BA99" s="606">
        <f t="array" ref="BA99">SUM(IF('Bloc Timing and Returns'!$E$31:$E$10000=BA$2,IF('Bloc Timing and Returns'!$B$31:$B$10000=$A82,1,0),0))</f>
        <v>2</v>
      </c>
      <c r="BB99" s="606">
        <f t="array" ref="BB99">SUM(IF('Bloc Timing and Returns'!$E$31:$E$10000=BB$2,IF('Bloc Timing and Returns'!$B$31:$B$10000=$A82,1,0),0))</f>
        <v>2</v>
      </c>
      <c r="BC99" s="606">
        <f t="array" ref="BC99">SUM(IF('Bloc Timing and Returns'!$E$31:$E$10000=BC$2,IF('Bloc Timing and Returns'!$B$31:$B$10000=$A82,1,0),0))</f>
        <v>6</v>
      </c>
      <c r="BD99" s="606">
        <f t="array" ref="BD99">SUM(IF('Bloc Timing and Returns'!$E$31:$E$10000=BD$2,IF('Bloc Timing and Returns'!$B$31:$B$10000=$A82,1,0),0))</f>
        <v>2</v>
      </c>
      <c r="BE99" s="606">
        <f t="array" ref="BE99">SUM(IF('Bloc Timing and Returns'!$E$31:$E$10000=BE$2,IF('Bloc Timing and Returns'!$B$31:$B$10000=$A82,1,0),0))</f>
        <v>5</v>
      </c>
      <c r="BF99" s="606">
        <f t="array" ref="BF99">SUM(IF('Bloc Timing and Returns'!$E$31:$E$10000=BF$2,IF('Bloc Timing and Returns'!$B$31:$B$10000=$A82,1,0),0))</f>
        <v>7</v>
      </c>
      <c r="BG99" s="606">
        <f t="array" ref="BG99">SUM(IF('Bloc Timing and Returns'!$E$31:$E$10000=BG$2,IF('Bloc Timing and Returns'!$B$31:$B$10000=$A82,1,0),0))</f>
        <v>5</v>
      </c>
      <c r="BH99" s="606">
        <f t="array" ref="BH99">SUM(IF('Bloc Timing and Returns'!$E$31:$E$10000=BH$2,IF('Bloc Timing and Returns'!$B$31:$B$10000=$A82,1,0),0))</f>
        <v>7</v>
      </c>
      <c r="BI99" s="606">
        <f t="array" ref="BI99">SUM(IF('Bloc Timing and Returns'!$E$31:$E$10000=BI$2,IF('Bloc Timing and Returns'!$B$31:$B$10000=$A82,1,0),0))</f>
        <v>10</v>
      </c>
      <c r="BJ99" s="606">
        <f t="array" ref="BJ99">SUM(IF('Bloc Timing and Returns'!$E$31:$E$10000=BJ$2,IF('Bloc Timing and Returns'!$B$31:$B$10000=$A82,1,0),0))</f>
        <v>6</v>
      </c>
      <c r="BK99" s="606">
        <f t="array" ref="BK99">SUM(IF('Bloc Timing and Returns'!$E$31:$E$10000=BK$2,IF('Bloc Timing and Returns'!$B$31:$B$10000=$A82,1,0),0))</f>
        <v>5</v>
      </c>
      <c r="BL99" s="606">
        <f t="array" ref="BL99">SUM(IF('Bloc Timing and Returns'!$E$31:$E$10000=BL$2,IF('Bloc Timing and Returns'!$B$31:$B$10000=$A82,1,0),0))</f>
        <v>7</v>
      </c>
      <c r="BM99" s="606">
        <f t="array" ref="BM99">SUM(IF('Bloc Timing and Returns'!$E$31:$E$10000=BM$2,IF('Bloc Timing and Returns'!$B$31:$B$10000=$A82,1,0),0))</f>
        <v>5</v>
      </c>
      <c r="BN99" s="606">
        <f t="array" ref="BN99">SUM(IF('Bloc Timing and Returns'!$E$31:$E$10000=BN$2,IF('Bloc Timing and Returns'!$B$31:$B$10000=$A82,1,0),0))</f>
        <v>7</v>
      </c>
      <c r="BO99" s="606">
        <f t="array" ref="BO99">SUM(IF('Bloc Timing and Returns'!$E$31:$E$10000=BO$2,IF('Bloc Timing and Returns'!$B$31:$B$10000=$A82,1,0),0))</f>
        <v>6</v>
      </c>
      <c r="BP99" s="606">
        <f t="array" ref="BP99">SUM(IF('Bloc Timing and Returns'!$E$31:$E$10000=BP$2,IF('Bloc Timing and Returns'!$B$31:$B$10000=$A82,1,0),0))</f>
        <v>6</v>
      </c>
      <c r="BQ99" s="606">
        <f t="array" ref="BQ99">SUM(IF('Bloc Timing and Returns'!$E$31:$E$10000=BQ$2,IF('Bloc Timing and Returns'!$B$31:$B$10000=$A82,1,0),0))</f>
        <v>2</v>
      </c>
      <c r="BR99" s="606">
        <f t="array" ref="BR99">SUM(IF('Bloc Timing and Returns'!$E$31:$E$10000=BR$2,IF('Bloc Timing and Returns'!$B$31:$B$10000=$A82,1,0),0))</f>
        <v>2</v>
      </c>
      <c r="BS99" s="606">
        <f t="array" ref="BS99">SUM(IF('Bloc Timing and Returns'!$E$31:$E$10000=BS$2,IF('Bloc Timing and Returns'!$B$31:$B$10000=$A82,1,0),0))</f>
        <v>2</v>
      </c>
      <c r="BT99" s="606">
        <f t="array" ref="BT99">SUM(IF('Bloc Timing and Returns'!$E$31:$E$10000=BT$2,IF('Bloc Timing and Returns'!$B$31:$B$10000=$A82,1,0),0))</f>
        <v>11</v>
      </c>
      <c r="BU99" s="606">
        <f t="array" ref="BU99">SUM(IF('Bloc Timing and Returns'!$E$31:$E$10000=BU$2,IF('Bloc Timing and Returns'!$B$31:$B$10000=$A82,1,0),0))</f>
        <v>11</v>
      </c>
      <c r="BV99" s="606">
        <f t="array" ref="BV99">SUM(IF('Bloc Timing and Returns'!$E$31:$E$10000=BV$2,IF('Bloc Timing and Returns'!$B$31:$B$10000=$A82,1,0),0))</f>
        <v>11</v>
      </c>
      <c r="BW99" s="606">
        <f t="array" ref="BW99">SUM(IF('Bloc Timing and Returns'!$E$31:$E$10000=BW$2,IF('Bloc Timing and Returns'!$B$31:$B$10000=$A82,1,0),0))</f>
        <v>11</v>
      </c>
      <c r="BX99" s="606">
        <f t="array" ref="BX99">SUM(IF('Bloc Timing and Returns'!$E$31:$E$10000=BX$2,IF('Bloc Timing and Returns'!$B$31:$B$10000=$A82,1,0),0))</f>
        <v>2</v>
      </c>
      <c r="BY99" s="606">
        <f t="array" ref="BY99">SUM(IF('Bloc Timing and Returns'!$E$31:$E$10000=BY$2,IF('Bloc Timing and Returns'!$B$31:$B$10000=$A82,1,0),0))</f>
        <v>2</v>
      </c>
      <c r="BZ99" s="606">
        <f t="array" ref="BZ99">SUM(IF('Bloc Timing and Returns'!$E$31:$E$10000=BZ$2,IF('Bloc Timing and Returns'!$B$31:$B$10000=$A82,1,0),0))</f>
        <v>11</v>
      </c>
      <c r="CA99" s="606">
        <f t="array" ref="CA99">SUM(IF('Bloc Timing and Returns'!$E$31:$E$10000=CA$2,IF('Bloc Timing and Returns'!$B$31:$B$10000=$A82,1,0),0))</f>
        <v>11</v>
      </c>
      <c r="CB99" s="606">
        <f t="array" ref="CB99">SUM(IF('Bloc Timing and Returns'!$E$31:$E$10000=CB$2,IF('Bloc Timing and Returns'!$B$31:$B$10000=$A82,1,0),0))</f>
        <v>11</v>
      </c>
      <c r="CC99" s="606">
        <f t="array" ref="CC99">SUM(IF('Bloc Timing and Returns'!$E$31:$E$10000=CC$2,IF('Bloc Timing and Returns'!$B$31:$B$10000=$A82,1,0),0))</f>
        <v>11</v>
      </c>
      <c r="CD99" s="606">
        <f t="array" ref="CD99">SUM(IF('Bloc Timing and Returns'!$E$31:$E$10000=CD$2,IF('Bloc Timing and Returns'!$B$31:$B$10000=$A82,1,0),0))</f>
        <v>2</v>
      </c>
      <c r="CE99" s="606">
        <f t="array" ref="CE99">SUM(IF('Bloc Timing and Returns'!$E$31:$E$10000=CE$2,IF('Bloc Timing and Returns'!$B$31:$B$10000=$A82,1,0),0))</f>
        <v>2</v>
      </c>
      <c r="CF99" s="606">
        <f t="array" ref="CF99">SUM(IF('Bloc Timing and Returns'!$E$31:$E$10000=CF$2,IF('Bloc Timing and Returns'!$B$31:$B$10000=$A82,1,0),0))</f>
        <v>2</v>
      </c>
      <c r="CG99" s="606">
        <f t="array" ref="CG99">SUM(IF('Bloc Timing and Returns'!$E$31:$E$10000=CG$2,IF('Bloc Timing and Returns'!$B$31:$B$10000=$A82,1,0),0))</f>
        <v>2</v>
      </c>
      <c r="CH99" s="606">
        <f t="array" ref="CH99">SUM(IF('Bloc Timing and Returns'!$E$31:$E$10000=CH$2,IF('Bloc Timing and Returns'!$B$31:$B$10000=$A82,1,0),0))</f>
        <v>2</v>
      </c>
      <c r="CI99" s="606">
        <f t="array" ref="CI99">SUM(IF('Bloc Timing and Returns'!$E$31:$E$10000=CI$2,IF('Bloc Timing and Returns'!$B$31:$B$10000=$A82,1,0),0))</f>
        <v>1</v>
      </c>
      <c r="CJ99" s="606">
        <f t="array" ref="CJ99">SUM(IF('Bloc Timing and Returns'!$E$31:$E$10000=CJ$2,IF('Bloc Timing and Returns'!$B$31:$B$10000=$A82,1,0),0))</f>
        <v>1</v>
      </c>
      <c r="CK99" s="606">
        <f t="array" ref="CK99">SUM(IF('Bloc Timing and Returns'!$E$31:$E$10000=CK$2,IF('Bloc Timing and Returns'!$B$31:$B$10000=$A82,1,0),0))</f>
        <v>1</v>
      </c>
      <c r="CL99" s="606">
        <f t="array" ref="CL99">SUM(IF('Bloc Timing and Returns'!$E$31:$E$10000=CL$2,IF('Bloc Timing and Returns'!$B$31:$B$10000=$A82,1,0),0))</f>
        <v>1</v>
      </c>
      <c r="CM99" s="606">
        <f t="array" ref="CM99">SUM(IF('Bloc Timing and Returns'!$E$31:$E$10000=CM$2,IF('Bloc Timing and Returns'!$B$31:$B$10000=$A82,1,0),0))</f>
        <v>1</v>
      </c>
      <c r="CN99" s="606">
        <f t="array" ref="CN99">SUM(IF('Bloc Timing and Returns'!$E$31:$E$10000=CN$2,IF('Bloc Timing and Returns'!$B$31:$B$10000=$A82,1,0),0))</f>
        <v>1</v>
      </c>
      <c r="CO99" s="606">
        <f t="array" ref="CO99">SUM(IF('Bloc Timing and Returns'!$E$31:$E$10000=CO$2,IF('Bloc Timing and Returns'!$B$31:$B$10000=$A82,1,0),0))</f>
        <v>0</v>
      </c>
      <c r="CP99" s="606">
        <f t="array" ref="CP99">SUM(IF('Bloc Timing and Returns'!$E$31:$E$10000=CP$2,IF('Bloc Timing and Returns'!$B$31:$B$10000=$A82,1,0),0))</f>
        <v>0</v>
      </c>
      <c r="CQ99" s="606">
        <f t="array" ref="CQ99">SUM(IF('Bloc Timing and Returns'!$E$31:$E$10000=CQ$2,IF('Bloc Timing and Returns'!$B$31:$B$10000=$A82,1,0),0))</f>
        <v>0</v>
      </c>
      <c r="CR99" s="606">
        <f t="array" ref="CR99">SUM(IF('Bloc Timing and Returns'!$E$31:$E$10000=CR$2,IF('Bloc Timing and Returns'!$B$31:$B$10000=$A82,1,0),0))</f>
        <v>0</v>
      </c>
      <c r="CS99" s="606">
        <f t="array" ref="CS99">SUM(IF('Bloc Timing and Returns'!$E$31:$E$10000=CS$2,IF('Bloc Timing and Returns'!$B$31:$B$10000=$A82,1,0),0))</f>
        <v>0</v>
      </c>
      <c r="CT99" s="606">
        <f t="array" ref="CT99">SUM(IF('Bloc Timing and Returns'!$E$31:$E$10000=CT$2,IF('Bloc Timing and Returns'!$B$31:$B$10000=$A82,1,0),0))</f>
        <v>0</v>
      </c>
      <c r="CU99" s="606">
        <f t="array" ref="CU99">SUM(IF('Bloc Timing and Returns'!$E$31:$E$10000=CU$2,IF('Bloc Timing and Returns'!$B$31:$B$10000=$A82,1,0),0))</f>
        <v>0</v>
      </c>
      <c r="CV99" s="606">
        <f t="array" ref="CV99">SUM(IF('Bloc Timing and Returns'!$E$31:$E$10000=CV$2,IF('Bloc Timing and Returns'!$B$31:$B$10000=$A82,1,0),0))</f>
        <v>0</v>
      </c>
      <c r="CW99" s="606">
        <f t="array" ref="CW99">SUM(IF('Bloc Timing and Returns'!$E$31:$E$10000=CW$2,IF('Bloc Timing and Returns'!$B$31:$B$10000=$A82,1,0),0))</f>
        <v>0</v>
      </c>
      <c r="CX99" s="606">
        <f t="array" ref="CX99">SUM(IF('Bloc Timing and Returns'!$E$31:$E$10000=CX$2,IF('Bloc Timing and Returns'!$B$31:$B$10000=$A82,1,0),0))</f>
        <v>0</v>
      </c>
      <c r="CY99" s="606">
        <f t="array" ref="CY99">SUM(IF('Bloc Timing and Returns'!$E$31:$E$10000=CY$2,IF('Bloc Timing and Returns'!$B$31:$B$10000=$A82,1,0),0))</f>
        <v>0</v>
      </c>
      <c r="CZ99" s="606">
        <f t="array" ref="CZ99">SUM(IF('Bloc Timing and Returns'!$E$31:$E$10000=CZ$2,IF('Bloc Timing and Returns'!$B$31:$B$10000=$A82,1,0),0))</f>
        <v>0</v>
      </c>
      <c r="DA99" s="606">
        <f t="array" ref="DA99">SUM(IF('Bloc Timing and Returns'!$E$31:$E$10000=DA$2,IF('Bloc Timing and Returns'!$B$31:$B$10000=$A82,1,0),0))</f>
        <v>0</v>
      </c>
      <c r="DB99" s="606">
        <f t="array" ref="DB99">SUM(IF('Bloc Timing and Returns'!$E$31:$E$10000=DB$2,IF('Bloc Timing and Returns'!$B$31:$B$10000=$A82,1,0),0))</f>
        <v>0</v>
      </c>
      <c r="DC99" s="606">
        <f t="array" ref="DC99">SUM(IF('Bloc Timing and Returns'!$E$31:$E$10000=DC$2,IF('Bloc Timing and Returns'!$B$31:$B$10000=$A82,1,0),0))</f>
        <v>0</v>
      </c>
      <c r="DD99" s="606">
        <f t="array" ref="DD99">SUM(IF('Bloc Timing and Returns'!$E$31:$E$10000=DD$2,IF('Bloc Timing and Returns'!$B$31:$B$10000=$A82,1,0),0))</f>
        <v>0</v>
      </c>
      <c r="DE99" s="606">
        <f t="array" ref="DE99">SUM(IF('Bloc Timing and Returns'!$E$31:$E$10000=DE$2,IF('Bloc Timing and Returns'!$B$31:$B$10000=$A82,1,0),0))</f>
        <v>0</v>
      </c>
      <c r="DF99" s="606">
        <f t="array" ref="DF99">SUM(IF('Bloc Timing and Returns'!$E$31:$E$10000=DF$2,IF('Bloc Timing and Returns'!$B$31:$B$10000=$A82,1,0),0))</f>
        <v>0</v>
      </c>
      <c r="DG99" s="606">
        <f t="array" ref="DG99">SUM(IF('Bloc Timing and Returns'!$E$31:$E$10000=DG$2,IF('Bloc Timing and Returns'!$B$31:$B$10000=$A82,1,0),0))</f>
        <v>0</v>
      </c>
      <c r="DH99" s="606">
        <f t="array" ref="DH99">SUM(IF('Bloc Timing and Returns'!$E$31:$E$10000=DH$2,IF('Bloc Timing and Returns'!$B$31:$B$10000=$A82,1,0),0))</f>
        <v>0</v>
      </c>
      <c r="DI99" s="606">
        <f t="array" ref="DI99">SUM(IF('Bloc Timing and Returns'!$E$31:$E$10000=DI$2,IF('Bloc Timing and Returns'!$B$31:$B$10000=$A82,1,0),0))</f>
        <v>0</v>
      </c>
      <c r="DJ99" s="606">
        <f t="array" ref="DJ99">SUM(IF('Bloc Timing and Returns'!$E$31:$E$10000=DJ$2,IF('Bloc Timing and Returns'!$B$31:$B$10000=$A82,1,0),0))</f>
        <v>0</v>
      </c>
      <c r="DK99" s="606">
        <f t="array" ref="DK99">SUM(IF('Bloc Timing and Returns'!$E$31:$E$10000=DK$2,IF('Bloc Timing and Returns'!$B$31:$B$10000=$A82,1,0),0))</f>
        <v>0</v>
      </c>
      <c r="DL99" s="606">
        <f t="array" ref="DL99">SUM(IF('Bloc Timing and Returns'!$E$31:$E$10000=DL$2,IF('Bloc Timing and Returns'!$B$31:$B$10000=$A82,1,0),0))</f>
        <v>0</v>
      </c>
      <c r="DM99" s="606">
        <f t="array" ref="DM99">SUM(IF('Bloc Timing and Returns'!$E$31:$E$10000=DM$2,IF('Bloc Timing and Returns'!$B$31:$B$10000=$A82,1,0),0))</f>
        <v>0</v>
      </c>
      <c r="DN99" s="606">
        <f t="array" ref="DN99">SUM(IF('Bloc Timing and Returns'!$E$31:$E$10000=DN$2,IF('Bloc Timing and Returns'!$B$31:$B$10000=$A82,1,0),0))</f>
        <v>0</v>
      </c>
      <c r="DO99" s="606">
        <f t="array" ref="DO99">SUM(IF('Bloc Timing and Returns'!$E$31:$E$10000=DO$2,IF('Bloc Timing and Returns'!$B$31:$B$10000=$A82,1,0),0))</f>
        <v>0</v>
      </c>
      <c r="DP99" s="606">
        <f t="array" ref="DP99">SUM(IF('Bloc Timing and Returns'!$E$31:$E$10000=DP$2,IF('Bloc Timing and Returns'!$B$31:$B$10000=$A82,1,0),0))</f>
        <v>0</v>
      </c>
      <c r="DQ99" s="606">
        <f t="array" ref="DQ99">SUM(IF('Bloc Timing and Returns'!$E$31:$E$10000=DQ$2,IF('Bloc Timing and Returns'!$B$31:$B$10000=$A82,1,0),0))</f>
        <v>0</v>
      </c>
      <c r="DR99" s="606">
        <f t="array" ref="DR99">SUM(IF('Bloc Timing and Returns'!$E$31:$E$10000=DR$2,IF('Bloc Timing and Returns'!$B$31:$B$10000=$A82,1,0),0))</f>
        <v>0</v>
      </c>
      <c r="DS99" s="606">
        <f t="array" ref="DS99">SUM(IF('Bloc Timing and Returns'!$E$31:$E$10000=DS$2,IF('Bloc Timing and Returns'!$B$31:$B$10000=$A82,1,0),0))</f>
        <v>0</v>
      </c>
      <c r="DT99" s="606">
        <f t="array" ref="DT99">SUM(IF('Bloc Timing and Returns'!$E$31:$E$10000=DT$2,IF('Bloc Timing and Returns'!$B$31:$B$10000=$A82,1,0),0))</f>
        <v>0</v>
      </c>
      <c r="DU99" s="606">
        <f t="array" ref="DU99">SUM(IF('Bloc Timing and Returns'!$E$31:$E$10000=DU$2,IF('Bloc Timing and Returns'!$B$31:$B$10000=$A82,1,0),0))</f>
        <v>0</v>
      </c>
      <c r="DV99" s="606">
        <f t="array" ref="DV99">SUM(IF('Bloc Timing and Returns'!$E$31:$E$10000=DV$2,IF('Bloc Timing and Returns'!$B$31:$B$10000=$A82,1,0),0))</f>
        <v>0</v>
      </c>
      <c r="DW99" s="606">
        <f t="array" ref="DW99">SUM(IF('Bloc Timing and Returns'!$E$31:$E$10000=DW$2,IF('Bloc Timing and Returns'!$B$31:$B$10000=$A82,1,0),0))</f>
        <v>0</v>
      </c>
      <c r="DX99" s="606">
        <f t="array" ref="DX99">SUM(IF('Bloc Timing and Returns'!$E$31:$E$10000=DX$2,IF('Bloc Timing and Returns'!$B$31:$B$10000=$A82,1,0),0))</f>
        <v>0</v>
      </c>
      <c r="DY99" s="606">
        <f t="array" ref="DY99">SUM(IF('Bloc Timing and Returns'!$E$31:$E$10000=DY$2,IF('Bloc Timing and Returns'!$B$31:$B$10000=$A82,1,0),0))</f>
        <v>0</v>
      </c>
      <c r="DZ99" s="606">
        <f t="array" ref="DZ99">SUM(IF('Bloc Timing and Returns'!$E$31:$E$10000=DZ$2,IF('Bloc Timing and Returns'!$B$31:$B$10000=$A82,1,0),0))</f>
        <v>0</v>
      </c>
      <c r="EA99" s="606">
        <f t="array" ref="EA99">SUM(IF('Bloc Timing and Returns'!$E$31:$E$10000=EA$2,IF('Bloc Timing and Returns'!$B$31:$B$10000=$A82,1,0),0))</f>
        <v>0</v>
      </c>
      <c r="EB99" s="606">
        <f t="array" ref="EB99">SUM(IF('Bloc Timing and Returns'!$E$31:$E$10000=EB$2,IF('Bloc Timing and Returns'!$B$31:$B$10000=$A82,1,0),0))</f>
        <v>0</v>
      </c>
      <c r="EC99" s="606">
        <f t="array" ref="EC99">SUM(IF('Bloc Timing and Returns'!$E$31:$E$10000=EC$2,IF('Bloc Timing and Returns'!$B$31:$B$10000=$A82,1,0),0))</f>
        <v>0</v>
      </c>
      <c r="ED99" s="606">
        <f t="array" ref="ED99">SUM(IF('Bloc Timing and Returns'!$E$31:$E$10000=ED$2,IF('Bloc Timing and Returns'!$B$31:$B$10000=$A82,1,0),0))</f>
        <v>0</v>
      </c>
      <c r="EE99" s="606">
        <f t="array" ref="EE99">SUM(IF('Bloc Timing and Returns'!$E$31:$E$10000=EE$2,IF('Bloc Timing and Returns'!$B$31:$B$10000=$A82,1,0),0))</f>
        <v>0</v>
      </c>
      <c r="EF99" s="606">
        <f t="array" ref="EF99">SUM(IF('Bloc Timing and Returns'!$E$31:$E$10000=EF$2,IF('Bloc Timing and Returns'!$B$31:$B$10000=$A82,1,0),0))</f>
        <v>0</v>
      </c>
      <c r="EG99" s="606">
        <f t="array" ref="EG99">SUM(IF('Bloc Timing and Returns'!$E$31:$E$10000=EG$2,IF('Bloc Timing and Returns'!$B$31:$B$10000=$A82,1,0),0))</f>
        <v>0</v>
      </c>
      <c r="EH99" s="606">
        <f t="array" ref="EH99">SUM(IF('Bloc Timing and Returns'!$E$31:$E$10000=EH$2,IF('Bloc Timing and Returns'!$B$31:$B$10000=$A82,1,0),0))</f>
        <v>0</v>
      </c>
      <c r="EI99" s="606">
        <f t="array" ref="EI99">SUM(IF('Bloc Timing and Returns'!$E$31:$E$10000=EI$2,IF('Bloc Timing and Returns'!$B$31:$B$10000=$A82,1,0),0))</f>
        <v>0</v>
      </c>
      <c r="EJ99" s="606">
        <f t="array" ref="EJ99">SUM(IF('Bloc Timing and Returns'!$E$31:$E$10000=EJ$2,IF('Bloc Timing and Returns'!$B$31:$B$10000=$A82,1,0),0))</f>
        <v>0</v>
      </c>
      <c r="EK99" s="606">
        <f t="array" ref="EK99">SUM(IF('Bloc Timing and Returns'!$E$31:$E$10000=EK$2,IF('Bloc Timing and Returns'!$B$31:$B$10000=$A82,1,0),0))</f>
        <v>0</v>
      </c>
      <c r="EL99" s="606">
        <f t="array" ref="EL99">SUM(IF('Bloc Timing and Returns'!$E$31:$E$10000=EL$2,IF('Bloc Timing and Returns'!$B$31:$B$10000=$A82,1,0),0))</f>
        <v>0</v>
      </c>
      <c r="EM99" s="606">
        <f t="array" ref="EM99">SUM(IF('Bloc Timing and Returns'!$E$31:$E$10000=EM$2,IF('Bloc Timing and Returns'!$B$31:$B$10000=$A82,1,0),0))</f>
        <v>0</v>
      </c>
      <c r="EN99" s="606">
        <f t="array" ref="EN99">SUM(IF('Bloc Timing and Returns'!$E$31:$E$10000=EN$2,IF('Bloc Timing and Returns'!$B$31:$B$10000=$A82,1,0),0))</f>
        <v>0</v>
      </c>
      <c r="EO99" s="606">
        <f t="array" ref="EO99">SUM(IF('Bloc Timing and Returns'!$E$31:$E$10000=EO$2,IF('Bloc Timing and Returns'!$B$31:$B$10000=$A82,1,0),0))</f>
        <v>0</v>
      </c>
      <c r="EP99" s="606">
        <f t="array" ref="EP99">SUM(IF('Bloc Timing and Returns'!$E$31:$E$10000=EP$2,IF('Bloc Timing and Returns'!$B$31:$B$10000=$A82,1,0),0))</f>
        <v>0</v>
      </c>
      <c r="EQ99" s="606">
        <f t="array" ref="EQ99">SUM(IF('Bloc Timing and Returns'!$E$31:$E$10000=EQ$2,IF('Bloc Timing and Returns'!$B$31:$B$10000=$A82,1,0),0))</f>
        <v>0</v>
      </c>
      <c r="ER99" s="606">
        <f t="array" ref="ER99">SUM(IF('Bloc Timing and Returns'!$E$31:$E$10000=ER$2,IF('Bloc Timing and Returns'!$B$31:$B$10000=$A82,1,0),0))</f>
        <v>0</v>
      </c>
      <c r="ES99" s="606">
        <f t="array" ref="ES99">SUM(IF('Bloc Timing and Returns'!$E$31:$E$10000=ES$2,IF('Bloc Timing and Returns'!$B$31:$B$10000=$A82,1,0),0))</f>
        <v>0</v>
      </c>
      <c r="ET99" s="606">
        <f t="array" ref="ET99">SUM(IF('Bloc Timing and Returns'!$E$31:$E$10000=ET$2,IF('Bloc Timing and Returns'!$B$31:$B$10000=$A82,1,0),0))</f>
        <v>0</v>
      </c>
      <c r="EU99" s="606">
        <f t="array" ref="EU99">SUM(IF('Bloc Timing and Returns'!$E$31:$E$10000=EU$2,IF('Bloc Timing and Returns'!$B$31:$B$10000=$A82,1,0),0))</f>
        <v>0</v>
      </c>
      <c r="EV99" s="606">
        <f t="array" ref="EV99">SUM(IF('Bloc Timing and Returns'!$E$31:$E$10000=EV$2,IF('Bloc Timing and Returns'!$B$31:$B$10000=$A82,1,0),0))</f>
        <v>0</v>
      </c>
      <c r="EW99" s="606">
        <f t="array" ref="EW99">SUM(IF('Bloc Timing and Returns'!$E$31:$E$10000=EW$2,IF('Bloc Timing and Returns'!$B$31:$B$10000=$A82,1,0),0))</f>
        <v>0</v>
      </c>
      <c r="EX99" s="606">
        <f t="array" ref="EX99">SUM(IF('Bloc Timing and Returns'!$E$31:$E$10000=EX$2,IF('Bloc Timing and Returns'!$B$31:$B$10000=$A82,1,0),0))</f>
        <v>0</v>
      </c>
      <c r="EY99" s="606">
        <f t="array" ref="EY99">SUM(IF('Bloc Timing and Returns'!$E$31:$E$10000=EY$2,IF('Bloc Timing and Returns'!$B$31:$B$10000=$A82,1,0),0))</f>
        <v>0</v>
      </c>
      <c r="EZ99" s="606">
        <f t="array" ref="EZ99">SUM(IF('Bloc Timing and Returns'!$E$31:$E$10000=EZ$2,IF('Bloc Timing and Returns'!$B$31:$B$10000=$A82,1,0),0))</f>
        <v>0</v>
      </c>
      <c r="FA99" s="606">
        <f t="array" ref="FA99">SUM(IF('Bloc Timing and Returns'!$E$31:$E$10000=FA$2,IF('Bloc Timing and Returns'!$B$31:$B$10000=$A82,1,0),0))</f>
        <v>0</v>
      </c>
      <c r="FB99" s="606">
        <f t="array" ref="FB99">SUM(IF('Bloc Timing and Returns'!$E$31:$E$10000=FB$2,IF('Bloc Timing and Returns'!$B$31:$B$10000=$A82,1,0),0))</f>
        <v>0</v>
      </c>
      <c r="FC99" s="606">
        <f t="array" ref="FC99">SUM(IF('Bloc Timing and Returns'!$E$31:$E$10000=FC$2,IF('Bloc Timing and Returns'!$B$31:$B$10000=$A82,1,0),0))</f>
        <v>0</v>
      </c>
      <c r="FD99" s="606">
        <f t="array" ref="FD99">SUM(IF('Bloc Timing and Returns'!$E$31:$E$10000=FD$2,IF('Bloc Timing and Returns'!$B$31:$B$10000=$A82,1,0),0))</f>
        <v>0</v>
      </c>
      <c r="FE99" s="606">
        <f t="array" ref="FE99">SUM(IF('Bloc Timing and Returns'!$E$31:$E$10000=FE$2,IF('Bloc Timing and Returns'!$B$31:$B$10000=$A82,1,0),0))</f>
        <v>0</v>
      </c>
      <c r="FF99" s="606">
        <f t="array" ref="FF99">SUM(IF('Bloc Timing and Returns'!$E$31:$E$10000=FF$2,IF('Bloc Timing and Returns'!$B$31:$B$10000=$A82,1,0),0))</f>
        <v>0</v>
      </c>
      <c r="FG99" s="606">
        <f t="array" ref="FG99">SUM(IF('Bloc Timing and Returns'!$E$31:$E$10000=FG$2,IF('Bloc Timing and Returns'!$B$31:$B$10000=$A82,1,0),0))</f>
        <v>0</v>
      </c>
      <c r="FH99" s="606">
        <f t="array" ref="FH99">SUM(IF('Bloc Timing and Returns'!$E$31:$E$10000=FH$2,IF('Bloc Timing and Returns'!$B$31:$B$10000=$A82,1,0),0))</f>
        <v>0</v>
      </c>
      <c r="FI99" s="606">
        <f t="array" ref="FI99">SUM(IF('Bloc Timing and Returns'!$E$31:$E$10000=FI$2,IF('Bloc Timing and Returns'!$B$31:$B$10000=$A82,1,0),0))</f>
        <v>0</v>
      </c>
      <c r="FJ99" s="606">
        <f t="array" ref="FJ99">SUM(IF('Bloc Timing and Returns'!$E$31:$E$10000=FJ$2,IF('Bloc Timing and Returns'!$B$31:$B$10000=$A82,1,0),0))</f>
        <v>0</v>
      </c>
      <c r="FK99" s="606">
        <f t="array" ref="FK99">SUM(IF('Bloc Timing and Returns'!$E$31:$E$10000=FK$2,IF('Bloc Timing and Returns'!$B$31:$B$10000=$A82,1,0),0))</f>
        <v>0</v>
      </c>
      <c r="FL99" s="606">
        <f t="array" ref="FL99">SUM(IF('Bloc Timing and Returns'!$E$31:$E$10000=FL$2,IF('Bloc Timing and Returns'!$B$31:$B$10000=$A82,1,0),0))</f>
        <v>0</v>
      </c>
      <c r="FM99" s="606">
        <f t="array" ref="FM99">SUM(IF('Bloc Timing and Returns'!$E$31:$E$10000=FM$2,IF('Bloc Timing and Returns'!$B$31:$B$10000=$A82,1,0),0))</f>
        <v>0</v>
      </c>
      <c r="FN99" s="606">
        <f t="array" ref="FN99">SUM(IF('Bloc Timing and Returns'!$E$31:$E$10000=FN$2,IF('Bloc Timing and Returns'!$B$31:$B$10000=$A82,1,0),0))</f>
        <v>0</v>
      </c>
      <c r="FO99" s="606">
        <f t="array" ref="FO99">SUM(IF('Bloc Timing and Returns'!$E$31:$E$10000=FO$2,IF('Bloc Timing and Returns'!$B$31:$B$10000=$A82,1,0),0))</f>
        <v>0</v>
      </c>
      <c r="FP99" s="606">
        <f t="array" ref="FP99">SUM(IF('Bloc Timing and Returns'!$E$31:$E$10000=FP$2,IF('Bloc Timing and Returns'!$B$31:$B$10000=$A82,1,0),0))</f>
        <v>0</v>
      </c>
      <c r="FQ99" s="606">
        <f t="array" ref="FQ99">SUM(IF('Bloc Timing and Returns'!$E$31:$E$10000=FQ$2,IF('Bloc Timing and Returns'!$B$31:$B$10000=$A82,1,0),0))</f>
        <v>0</v>
      </c>
      <c r="FR99" s="606">
        <f t="array" ref="FR99">SUM(IF('Bloc Timing and Returns'!$E$31:$E$10000=FR$2,IF('Bloc Timing and Returns'!$B$31:$B$10000=$A82,1,0),0))</f>
        <v>0</v>
      </c>
      <c r="FS99" s="606">
        <f t="array" ref="FS99">SUM(IF('Bloc Timing and Returns'!$E$31:$E$10000=FS$2,IF('Bloc Timing and Returns'!$B$31:$B$10000=$A82,1,0),0))</f>
        <v>0</v>
      </c>
      <c r="FT99" s="606">
        <f t="array" ref="FT99">SUM(IF('Bloc Timing and Returns'!$E$31:$E$10000=FT$2,IF('Bloc Timing and Returns'!$B$31:$B$10000=$A82,1,0),0))</f>
        <v>0</v>
      </c>
      <c r="FU99" s="606">
        <f t="array" ref="FU99">SUM(IF('Bloc Timing and Returns'!$E$31:$E$10000=FU$2,IF('Bloc Timing and Returns'!$B$31:$B$10000=$A82,1,0),0))</f>
        <v>0</v>
      </c>
      <c r="FV99" s="606">
        <f t="array" ref="FV99">SUM(IF('Bloc Timing and Returns'!$E$31:$E$10000=FV$2,IF('Bloc Timing and Returns'!$B$31:$B$10000=$A82,1,0),0))</f>
        <v>0</v>
      </c>
      <c r="FW99" s="606">
        <f t="array" ref="FW99">SUM(IF('Bloc Timing and Returns'!$E$31:$E$10000=FW$2,IF('Bloc Timing and Returns'!$B$31:$B$10000=$A82,1,0),0))</f>
        <v>0</v>
      </c>
      <c r="FX99" s="606">
        <f t="array" ref="FX99">SUM(IF('Bloc Timing and Returns'!$E$31:$E$10000=FX$2,IF('Bloc Timing and Returns'!$B$31:$B$10000=$A82,1,0),0))</f>
        <v>0</v>
      </c>
      <c r="FY99" s="606">
        <f t="array" ref="FY99">SUM(IF('Bloc Timing and Returns'!$E$31:$E$10000=FY$2,IF('Bloc Timing and Returns'!$B$31:$B$10000=$A82,1,0),0))</f>
        <v>0</v>
      </c>
      <c r="FZ99" s="606">
        <f t="array" ref="FZ99">SUM(IF('Bloc Timing and Returns'!$E$31:$E$10000=FZ$2,IF('Bloc Timing and Returns'!$B$31:$B$10000=$A82,1,0),0))</f>
        <v>0</v>
      </c>
      <c r="GA99" s="606">
        <f t="array" ref="GA99">SUM(IF('Bloc Timing and Returns'!$E$31:$E$10000=GA$2,IF('Bloc Timing and Returns'!$B$31:$B$10000=$A82,1,0),0))</f>
        <v>0</v>
      </c>
      <c r="GB99" s="606">
        <f t="array" ref="GB99">SUM(IF('Bloc Timing and Returns'!$E$31:$E$10000=GB$2,IF('Bloc Timing and Returns'!$B$31:$B$10000=$A82,1,0),0))</f>
        <v>0</v>
      </c>
      <c r="GC99" s="606">
        <f t="array" ref="GC99">SUM(IF('Bloc Timing and Returns'!$E$31:$E$10000=GC$2,IF('Bloc Timing and Returns'!$B$31:$B$10000=$A82,1,0),0))</f>
        <v>0</v>
      </c>
      <c r="GD99" s="606">
        <f t="array" ref="GD99">SUM(IF('Bloc Timing and Returns'!$E$31:$E$10000=GD$2,IF('Bloc Timing and Returns'!$B$31:$B$10000=$A82,1,0),0))</f>
        <v>0</v>
      </c>
      <c r="GE99" s="606">
        <f t="array" ref="GE99">SUM(IF('Bloc Timing and Returns'!$E$31:$E$10000=GE$2,IF('Bloc Timing and Returns'!$B$31:$B$10000=$A82,1,0),0))</f>
        <v>0</v>
      </c>
      <c r="GF99" s="606">
        <f t="array" ref="GF99">SUM(IF('Bloc Timing and Returns'!$E$31:$E$10000=GF$2,IF('Bloc Timing and Returns'!$B$31:$B$10000=$A82,1,0),0))</f>
        <v>0</v>
      </c>
      <c r="GG99" s="606">
        <f t="array" ref="GG99">SUM(IF('Bloc Timing and Returns'!$E$31:$E$10000=GG$2,IF('Bloc Timing and Returns'!$B$31:$B$10000=$A82,1,0),0))</f>
        <v>0</v>
      </c>
      <c r="GH99" s="606">
        <f t="array" ref="GH99">SUM(IF('Bloc Timing and Returns'!$E$31:$E$10000=GH$2,IF('Bloc Timing and Returns'!$B$31:$B$10000=$A82,1,0),0))</f>
        <v>0</v>
      </c>
      <c r="GI99" s="606">
        <f t="array" ref="GI99">SUM(IF('Bloc Timing and Returns'!$E$31:$E$10000=GI$2,IF('Bloc Timing and Returns'!$B$31:$B$10000=$A82,1,0),0))</f>
        <v>0</v>
      </c>
      <c r="GJ99" s="606">
        <f t="array" ref="GJ99">SUM(IF('Bloc Timing and Returns'!$E$31:$E$10000=GJ$2,IF('Bloc Timing and Returns'!$B$31:$B$10000=$A82,1,0),0))</f>
        <v>0</v>
      </c>
      <c r="GK99" s="606">
        <f t="array" ref="GK99">SUM(IF('Bloc Timing and Returns'!$E$31:$E$10000=GK$2,IF('Bloc Timing and Returns'!$B$31:$B$10000=$A82,1,0),0))</f>
        <v>0</v>
      </c>
      <c r="GL99" s="606">
        <f t="array" ref="GL99">SUM(IF('Bloc Timing and Returns'!$E$31:$E$10000=GL$2,IF('Bloc Timing and Returns'!$B$31:$B$10000=$A82,1,0),0))</f>
        <v>0</v>
      </c>
      <c r="GM99" s="606">
        <f t="array" ref="GM99">SUM(IF('Bloc Timing and Returns'!$E$31:$E$10000=GM$2,IF('Bloc Timing and Returns'!$B$31:$B$10000=$A82,1,0),0))</f>
        <v>0</v>
      </c>
      <c r="GN99" s="606">
        <f t="array" ref="GN99">SUM(IF('Bloc Timing and Returns'!$E$31:$E$10000=GN$2,IF('Bloc Timing and Returns'!$B$31:$B$10000=$A82,1,0),0))</f>
        <v>0</v>
      </c>
      <c r="GO99" s="606">
        <f t="array" ref="GO99">SUM(IF('Bloc Timing and Returns'!$E$31:$E$10000=GO$2,IF('Bloc Timing and Returns'!$B$31:$B$10000=$A82,1,0),0))</f>
        <v>0</v>
      </c>
      <c r="GP99" s="606">
        <f t="array" ref="GP99">SUM(IF('Bloc Timing and Returns'!$E$31:$E$10000=GP$2,IF('Bloc Timing and Returns'!$B$31:$B$10000=$A82,1,0),0))</f>
        <v>0</v>
      </c>
      <c r="GQ99" s="606">
        <f t="array" ref="GQ99">SUM(IF('Bloc Timing and Returns'!$E$31:$E$10000=GQ$2,IF('Bloc Timing and Returns'!$B$31:$B$10000=$A82,1,0),0))</f>
        <v>0</v>
      </c>
      <c r="GR99" s="606">
        <f t="array" ref="GR99">SUM(IF('Bloc Timing and Returns'!$E$31:$E$10000=GR$2,IF('Bloc Timing and Returns'!$B$31:$B$10000=$A82,1,0),0))</f>
        <v>0</v>
      </c>
      <c r="GS99" s="606">
        <f t="array" ref="GS99">SUM(IF('Bloc Timing and Returns'!$E$31:$E$10000=GS$2,IF('Bloc Timing and Returns'!$B$31:$B$10000=$A82,1,0),0))</f>
        <v>0</v>
      </c>
      <c r="GT99" s="606">
        <f t="array" ref="GT99">SUM(IF('Bloc Timing and Returns'!$E$31:$E$10000=GT$2,IF('Bloc Timing and Returns'!$B$31:$B$10000=$A82,1,0),0))</f>
        <v>0</v>
      </c>
      <c r="GU99" s="606">
        <f t="array" ref="GU99">SUM(IF('Bloc Timing and Returns'!$E$31:$E$10000=GU$2,IF('Bloc Timing and Returns'!$B$31:$B$10000=$A82,1,0),0))</f>
        <v>0</v>
      </c>
      <c r="GV99" s="606">
        <f t="array" ref="GV99">SUM(IF('Bloc Timing and Returns'!$E$31:$E$10000=GV$2,IF('Bloc Timing and Returns'!$B$31:$B$10000=$A82,1,0),0))</f>
        <v>0</v>
      </c>
      <c r="GW99" s="606">
        <f t="array" ref="GW99">SUM(IF('Bloc Timing and Returns'!$E$31:$E$10000=GW$2,IF('Bloc Timing and Returns'!$B$31:$B$10000=$A82,1,0),0))</f>
        <v>0</v>
      </c>
      <c r="GX99" s="606">
        <f t="array" ref="GX99">SUM(IF('Bloc Timing and Returns'!$E$31:$E$10000=GX$2,IF('Bloc Timing and Returns'!$B$31:$B$10000=$A82,1,0),0))</f>
        <v>0</v>
      </c>
      <c r="GY99" s="606">
        <f t="array" ref="GY99">SUM(IF('Bloc Timing and Returns'!$E$31:$E$10000=GY$2,IF('Bloc Timing and Returns'!$B$31:$B$10000=$A82,1,0),0))</f>
        <v>0</v>
      </c>
      <c r="GZ99" s="606">
        <f t="array" ref="GZ99">SUM(IF('Bloc Timing and Returns'!$E$31:$E$10000=GZ$2,IF('Bloc Timing and Returns'!$B$31:$B$10000=$A82,1,0),0))</f>
        <v>0</v>
      </c>
    </row>
    <row r="100" spans="1:208" x14ac:dyDescent="0.2">
      <c r="A100" s="5" t="s">
        <v>200</v>
      </c>
      <c r="C100" s="10">
        <f t="array" aca="1" ref="C100" ca="1">SUM(IF($S$1:$GZ$1=C$1,$S100:$GZ100,0))</f>
        <v>0</v>
      </c>
      <c r="D100" s="10">
        <f t="array" aca="1" ref="D100" ca="1">SUM(IF($S$1:$GZ$1=D$1,$S100:$GZ100,0))</f>
        <v>0</v>
      </c>
      <c r="E100" s="10">
        <f t="array" aca="1" ref="E100" ca="1">SUM(IF($S$1:$GZ$1=E$1,$S100:$GZ100,0))</f>
        <v>0</v>
      </c>
      <c r="F100" s="10">
        <f t="array" aca="1" ref="F100" ca="1">SUM(IF($S$1:$GZ$1=F$1,$S100:$GZ100,0))</f>
        <v>2</v>
      </c>
      <c r="G100" s="10">
        <f t="array" aca="1" ref="G100" ca="1">SUM(IF($S$1:$GZ$1=G$1,$S100:$GZ100,0))</f>
        <v>15</v>
      </c>
      <c r="H100" s="10">
        <f t="array" aca="1" ref="H100" ca="1">SUM(IF($S$1:$GZ$1=H$1,$S100:$GZ100,0))</f>
        <v>64</v>
      </c>
      <c r="I100" s="10">
        <f t="array" aca="1" ref="I100" ca="1">SUM(IF($S$1:$GZ$1=I$1,$S100:$GZ100,0))</f>
        <v>76</v>
      </c>
      <c r="J100" s="10">
        <f t="array" aca="1" ref="J100" ca="1">SUM(IF($S$1:$GZ$1=J$1,$S100:$GZ100,0))</f>
        <v>58</v>
      </c>
      <c r="K100" s="10">
        <f t="array" aca="1" ref="K100" ca="1">SUM(IF($S$1:$GZ$1=K$1,$S100:$GZ100,0))</f>
        <v>4</v>
      </c>
      <c r="L100" s="10">
        <f t="array" aca="1" ref="L100" ca="1">SUM(IF($S$1:$GZ$1=L$1,$S100:$GZ100,0))</f>
        <v>0</v>
      </c>
      <c r="M100" s="10">
        <f t="array" aca="1" ref="M100" ca="1">SUM(IF($S$1:$GZ$1=M$1,$S100:$GZ100,0))</f>
        <v>0</v>
      </c>
      <c r="N100" s="10">
        <f t="array" aca="1" ref="N100" ca="1">SUM(IF($S$1:$GZ$1=N$1,$S100:$GZ100,0))</f>
        <v>0</v>
      </c>
      <c r="O100" s="10">
        <f t="array" aca="1" ref="O100" ca="1">SUM(IF($S$1:$GZ$1=O$1,$S100:$GZ100,0))</f>
        <v>0</v>
      </c>
      <c r="P100" s="10">
        <f t="array" aca="1" ref="P100" ca="1">SUM(IF($S$1:$GZ$1=P$1,$S100:$GZ100,0))</f>
        <v>0</v>
      </c>
      <c r="Q100" s="10">
        <f t="array" aca="1" ref="Q100" ca="1">SUM(IF($S$1:$GZ$1=Q$1,$S100:$GZ100,0))</f>
        <v>0</v>
      </c>
      <c r="R100" s="10">
        <f t="array" aca="1" ref="R100" ca="1">SUM(IF($S$1:$GZ$1=R$1,$S100:$GZ100,0))</f>
        <v>0</v>
      </c>
      <c r="S100" s="10">
        <f t="shared" ref="S100:AX100" ca="1" si="1645">IF(S$2&gt;=ROUNDUP($B96,0),OFFSET(S99,0,-ROUNDUP($B96,0)+1),0)</f>
        <v>0</v>
      </c>
      <c r="T100" s="10">
        <f t="shared" ca="1" si="1645"/>
        <v>0</v>
      </c>
      <c r="U100" s="10">
        <f t="shared" ca="1" si="1645"/>
        <v>0</v>
      </c>
      <c r="V100" s="10">
        <f t="shared" ca="1" si="1645"/>
        <v>0</v>
      </c>
      <c r="W100" s="10">
        <f t="shared" ca="1" si="1645"/>
        <v>0</v>
      </c>
      <c r="X100" s="10">
        <f t="shared" ca="1" si="1645"/>
        <v>0</v>
      </c>
      <c r="Y100" s="10">
        <f t="shared" ca="1" si="1645"/>
        <v>0</v>
      </c>
      <c r="Z100" s="10">
        <f t="shared" ca="1" si="1645"/>
        <v>0</v>
      </c>
      <c r="AA100" s="10">
        <f t="shared" ca="1" si="1645"/>
        <v>0</v>
      </c>
      <c r="AB100" s="10">
        <f t="shared" ca="1" si="1645"/>
        <v>0</v>
      </c>
      <c r="AC100" s="10">
        <f t="shared" ca="1" si="1645"/>
        <v>0</v>
      </c>
      <c r="AD100" s="10">
        <f t="shared" ca="1" si="1645"/>
        <v>0</v>
      </c>
      <c r="AE100" s="10">
        <f t="shared" ca="1" si="1645"/>
        <v>0</v>
      </c>
      <c r="AF100" s="10">
        <f t="shared" ca="1" si="1645"/>
        <v>0</v>
      </c>
      <c r="AG100" s="10">
        <f t="shared" ca="1" si="1645"/>
        <v>0</v>
      </c>
      <c r="AH100" s="10">
        <f t="shared" ca="1" si="1645"/>
        <v>0</v>
      </c>
      <c r="AI100" s="10">
        <f t="shared" ca="1" si="1645"/>
        <v>0</v>
      </c>
      <c r="AJ100" s="10">
        <f t="shared" ca="1" si="1645"/>
        <v>0</v>
      </c>
      <c r="AK100" s="10">
        <f t="shared" ca="1" si="1645"/>
        <v>0</v>
      </c>
      <c r="AL100" s="10">
        <f t="shared" ca="1" si="1645"/>
        <v>0</v>
      </c>
      <c r="AM100" s="10">
        <f t="shared" ca="1" si="1645"/>
        <v>0</v>
      </c>
      <c r="AN100" s="10">
        <f t="shared" ca="1" si="1645"/>
        <v>0</v>
      </c>
      <c r="AO100" s="10">
        <f t="shared" ca="1" si="1645"/>
        <v>0</v>
      </c>
      <c r="AP100" s="10">
        <f t="shared" ca="1" si="1645"/>
        <v>0</v>
      </c>
      <c r="AQ100" s="10">
        <f t="shared" ca="1" si="1645"/>
        <v>0</v>
      </c>
      <c r="AR100" s="10">
        <f t="shared" ca="1" si="1645"/>
        <v>0</v>
      </c>
      <c r="AS100" s="10">
        <f t="shared" ca="1" si="1645"/>
        <v>0</v>
      </c>
      <c r="AT100" s="10">
        <f t="shared" ca="1" si="1645"/>
        <v>0</v>
      </c>
      <c r="AU100" s="10">
        <f t="shared" ca="1" si="1645"/>
        <v>0</v>
      </c>
      <c r="AV100" s="10">
        <f t="shared" ca="1" si="1645"/>
        <v>0</v>
      </c>
      <c r="AW100" s="10">
        <f t="shared" ca="1" si="1645"/>
        <v>0</v>
      </c>
      <c r="AX100" s="10">
        <f t="shared" ca="1" si="1645"/>
        <v>0</v>
      </c>
      <c r="AY100" s="10">
        <f t="shared" ref="AY100:CA100" ca="1" si="1646">IF(AY$2&gt;=ROUNDUP($B96,0),OFFSET(AY99,0,-ROUNDUP($B96,0)+1),0)</f>
        <v>0</v>
      </c>
      <c r="AZ100" s="10">
        <f t="shared" ca="1" si="1646"/>
        <v>0</v>
      </c>
      <c r="BA100" s="10">
        <f t="shared" ca="1" si="1646"/>
        <v>0</v>
      </c>
      <c r="BB100" s="10">
        <f t="shared" ca="1" si="1646"/>
        <v>0</v>
      </c>
      <c r="BC100" s="10">
        <f t="shared" ca="1" si="1646"/>
        <v>0</v>
      </c>
      <c r="BD100" s="10">
        <f t="shared" ca="1" si="1646"/>
        <v>1</v>
      </c>
      <c r="BE100" s="10">
        <f t="shared" ca="1" si="1646"/>
        <v>0</v>
      </c>
      <c r="BF100" s="10">
        <f t="shared" ca="1" si="1646"/>
        <v>0</v>
      </c>
      <c r="BG100" s="10">
        <f t="shared" ca="1" si="1646"/>
        <v>0</v>
      </c>
      <c r="BH100" s="10">
        <f t="shared" ca="1" si="1646"/>
        <v>0</v>
      </c>
      <c r="BI100" s="10">
        <f t="shared" ca="1" si="1646"/>
        <v>0</v>
      </c>
      <c r="BJ100" s="10">
        <f t="shared" ca="1" si="1646"/>
        <v>1</v>
      </c>
      <c r="BK100" s="10">
        <f t="shared" ca="1" si="1646"/>
        <v>0</v>
      </c>
      <c r="BL100" s="10">
        <f t="shared" ca="1" si="1646"/>
        <v>0</v>
      </c>
      <c r="BM100" s="10">
        <f t="shared" ca="1" si="1646"/>
        <v>0</v>
      </c>
      <c r="BN100" s="10">
        <f t="shared" ca="1" si="1646"/>
        <v>0</v>
      </c>
      <c r="BO100" s="10">
        <f t="shared" ca="1" si="1646"/>
        <v>0</v>
      </c>
      <c r="BP100" s="10">
        <f t="shared" ca="1" si="1646"/>
        <v>2</v>
      </c>
      <c r="BQ100" s="10">
        <f t="shared" ca="1" si="1646"/>
        <v>0</v>
      </c>
      <c r="BR100" s="10">
        <f t="shared" ca="1" si="1646"/>
        <v>1</v>
      </c>
      <c r="BS100" s="10">
        <f t="shared" ca="1" si="1646"/>
        <v>1</v>
      </c>
      <c r="BT100" s="10">
        <f t="shared" ca="1" si="1646"/>
        <v>1</v>
      </c>
      <c r="BU100" s="10">
        <f t="shared" ca="1" si="1646"/>
        <v>1</v>
      </c>
      <c r="BV100" s="10">
        <f t="shared" ca="1" si="1646"/>
        <v>2</v>
      </c>
      <c r="BW100" s="10">
        <f t="shared" ca="1" si="1646"/>
        <v>1</v>
      </c>
      <c r="BX100" s="10">
        <f t="shared" ca="1" si="1646"/>
        <v>2</v>
      </c>
      <c r="BY100" s="10">
        <f t="shared" ca="1" si="1646"/>
        <v>2</v>
      </c>
      <c r="BZ100" s="10">
        <f t="shared" ca="1" si="1646"/>
        <v>2</v>
      </c>
      <c r="CA100" s="10">
        <f t="shared" ca="1" si="1646"/>
        <v>2</v>
      </c>
      <c r="CB100" s="10">
        <f t="shared" ref="CB100" ca="1" si="1647">IF(CB$2&gt;=ROUNDUP($B96,0),OFFSET(CB99,0,-ROUNDUP($B96,0)+1),0)</f>
        <v>2</v>
      </c>
      <c r="CC100" s="10">
        <f t="shared" ref="CC100" ca="1" si="1648">IF(CC$2&gt;=ROUNDUP($B96,0),OFFSET(CC99,0,-ROUNDUP($B96,0)+1),0)</f>
        <v>6</v>
      </c>
      <c r="CD100" s="10">
        <f t="shared" ref="CD100" ca="1" si="1649">IF(CD$2&gt;=ROUNDUP($B96,0),OFFSET(CD99,0,-ROUNDUP($B96,0)+1),0)</f>
        <v>2</v>
      </c>
      <c r="CE100" s="10">
        <f t="shared" ref="CE100" ca="1" si="1650">IF(CE$2&gt;=ROUNDUP($B96,0),OFFSET(CE99,0,-ROUNDUP($B96,0)+1),0)</f>
        <v>5</v>
      </c>
      <c r="CF100" s="10">
        <f t="shared" ref="CF100" ca="1" si="1651">IF(CF$2&gt;=ROUNDUP($B96,0),OFFSET(CF99,0,-ROUNDUP($B96,0)+1),0)</f>
        <v>7</v>
      </c>
      <c r="CG100" s="10">
        <f t="shared" ref="CG100" ca="1" si="1652">IF(CG$2&gt;=ROUNDUP($B96,0),OFFSET(CG99,0,-ROUNDUP($B96,0)+1),0)</f>
        <v>5</v>
      </c>
      <c r="CH100" s="10">
        <f t="shared" ref="CH100" ca="1" si="1653">IF(CH$2&gt;=ROUNDUP($B96,0),OFFSET(CH99,0,-ROUNDUP($B96,0)+1),0)</f>
        <v>7</v>
      </c>
      <c r="CI100" s="10">
        <f t="shared" ref="CI100" ca="1" si="1654">IF(CI$2&gt;=ROUNDUP($B96,0),OFFSET(CI99,0,-ROUNDUP($B96,0)+1),0)</f>
        <v>10</v>
      </c>
      <c r="CJ100" s="10">
        <f t="shared" ref="CJ100" ca="1" si="1655">IF(CJ$2&gt;=ROUNDUP($B96,0),OFFSET(CJ99,0,-ROUNDUP($B96,0)+1),0)</f>
        <v>6</v>
      </c>
      <c r="CK100" s="10">
        <f t="shared" ref="CK100" ca="1" si="1656">IF(CK$2&gt;=ROUNDUP($B96,0),OFFSET(CK99,0,-ROUNDUP($B96,0)+1),0)</f>
        <v>5</v>
      </c>
      <c r="CL100" s="10">
        <f t="shared" ref="CL100" ca="1" si="1657">IF(CL$2&gt;=ROUNDUP($B96,0),OFFSET(CL99,0,-ROUNDUP($B96,0)+1),0)</f>
        <v>7</v>
      </c>
      <c r="CM100" s="10">
        <f t="shared" ref="CM100" ca="1" si="1658">IF(CM$2&gt;=ROUNDUP($B96,0),OFFSET(CM99,0,-ROUNDUP($B96,0)+1),0)</f>
        <v>5</v>
      </c>
      <c r="CN100" s="10">
        <f t="shared" ref="CN100" ca="1" si="1659">IF(CN$2&gt;=ROUNDUP($B96,0),OFFSET(CN99,0,-ROUNDUP($B96,0)+1),0)</f>
        <v>7</v>
      </c>
      <c r="CO100" s="10">
        <f t="shared" ref="CO100" ca="1" si="1660">IF(CO$2&gt;=ROUNDUP($B96,0),OFFSET(CO99,0,-ROUNDUP($B96,0)+1),0)</f>
        <v>6</v>
      </c>
      <c r="CP100" s="10">
        <f t="shared" ref="CP100" ca="1" si="1661">IF(CP$2&gt;=ROUNDUP($B96,0),OFFSET(CP99,0,-ROUNDUP($B96,0)+1),0)</f>
        <v>6</v>
      </c>
      <c r="CQ100" s="10">
        <f t="shared" ref="CQ100" ca="1" si="1662">IF(CQ$2&gt;=ROUNDUP($B96,0),OFFSET(CQ99,0,-ROUNDUP($B96,0)+1),0)</f>
        <v>2</v>
      </c>
      <c r="CR100" s="10">
        <f t="shared" ref="CR100" ca="1" si="1663">IF(CR$2&gt;=ROUNDUP($B96,0),OFFSET(CR99,0,-ROUNDUP($B96,0)+1),0)</f>
        <v>2</v>
      </c>
      <c r="CS100" s="10">
        <f t="shared" ref="CS100" ca="1" si="1664">IF(CS$2&gt;=ROUNDUP($B96,0),OFFSET(CS99,0,-ROUNDUP($B96,0)+1),0)</f>
        <v>2</v>
      </c>
      <c r="CT100" s="10">
        <f t="shared" ref="CT100" ca="1" si="1665">IF(CT$2&gt;=ROUNDUP($B96,0),OFFSET(CT99,0,-ROUNDUP($B96,0)+1),0)</f>
        <v>11</v>
      </c>
      <c r="CU100" s="10">
        <f t="shared" ref="CU100" ca="1" si="1666">IF(CU$2&gt;=ROUNDUP($B96,0),OFFSET(CU99,0,-ROUNDUP($B96,0)+1),0)</f>
        <v>11</v>
      </c>
      <c r="CV100" s="10">
        <f t="shared" ref="CV100" ca="1" si="1667">IF(CV$2&gt;=ROUNDUP($B96,0),OFFSET(CV99,0,-ROUNDUP($B96,0)+1),0)</f>
        <v>11</v>
      </c>
      <c r="CW100" s="10">
        <f t="shared" ref="CW100" ca="1" si="1668">IF(CW$2&gt;=ROUNDUP($B96,0),OFFSET(CW99,0,-ROUNDUP($B96,0)+1),0)</f>
        <v>11</v>
      </c>
      <c r="CX100" s="10">
        <f t="shared" ref="CX100" ca="1" si="1669">IF(CX$2&gt;=ROUNDUP($B96,0),OFFSET(CX99,0,-ROUNDUP($B96,0)+1),0)</f>
        <v>2</v>
      </c>
      <c r="CY100" s="10">
        <f t="shared" ref="CY100" ca="1" si="1670">IF(CY$2&gt;=ROUNDUP($B96,0),OFFSET(CY99,0,-ROUNDUP($B96,0)+1),0)</f>
        <v>2</v>
      </c>
      <c r="CZ100" s="10">
        <f t="shared" ref="CZ100" ca="1" si="1671">IF(CZ$2&gt;=ROUNDUP($B96,0),OFFSET(CZ99,0,-ROUNDUP($B96,0)+1),0)</f>
        <v>11</v>
      </c>
      <c r="DA100" s="10">
        <f t="shared" ref="DA100" ca="1" si="1672">IF(DA$2&gt;=ROUNDUP($B96,0),OFFSET(DA99,0,-ROUNDUP($B96,0)+1),0)</f>
        <v>11</v>
      </c>
      <c r="DB100" s="10">
        <f t="shared" ref="DB100" ca="1" si="1673">IF(DB$2&gt;=ROUNDUP($B96,0),OFFSET(DB99,0,-ROUNDUP($B96,0)+1),0)</f>
        <v>11</v>
      </c>
      <c r="DC100" s="10">
        <f t="shared" ref="DC100" ca="1" si="1674">IF(DC$2&gt;=ROUNDUP($B96,0),OFFSET(DC99,0,-ROUNDUP($B96,0)+1),0)</f>
        <v>11</v>
      </c>
      <c r="DD100" s="10">
        <f t="shared" ref="DD100" ca="1" si="1675">IF(DD$2&gt;=ROUNDUP($B96,0),OFFSET(DD99,0,-ROUNDUP($B96,0)+1),0)</f>
        <v>2</v>
      </c>
      <c r="DE100" s="10">
        <f t="shared" ref="DE100" ca="1" si="1676">IF(DE$2&gt;=ROUNDUP($B96,0),OFFSET(DE99,0,-ROUNDUP($B96,0)+1),0)</f>
        <v>2</v>
      </c>
      <c r="DF100" s="10">
        <f t="shared" ref="DF100" ca="1" si="1677">IF(DF$2&gt;=ROUNDUP($B96,0),OFFSET(DF99,0,-ROUNDUP($B96,0)+1),0)</f>
        <v>2</v>
      </c>
      <c r="DG100" s="10">
        <f t="shared" ref="DG100" ca="1" si="1678">IF(DG$2&gt;=ROUNDUP($B96,0),OFFSET(DG99,0,-ROUNDUP($B96,0)+1),0)</f>
        <v>2</v>
      </c>
      <c r="DH100" s="10">
        <f t="shared" ref="DH100" ca="1" si="1679">IF(DH$2&gt;=ROUNDUP($B96,0),OFFSET(DH99,0,-ROUNDUP($B96,0)+1),0)</f>
        <v>2</v>
      </c>
      <c r="DI100" s="10">
        <f t="shared" ref="DI100" ca="1" si="1680">IF(DI$2&gt;=ROUNDUP($B96,0),OFFSET(DI99,0,-ROUNDUP($B96,0)+1),0)</f>
        <v>1</v>
      </c>
      <c r="DJ100" s="10">
        <f t="shared" ref="DJ100" ca="1" si="1681">IF(DJ$2&gt;=ROUNDUP($B96,0),OFFSET(DJ99,0,-ROUNDUP($B96,0)+1),0)</f>
        <v>1</v>
      </c>
      <c r="DK100" s="10">
        <f t="shared" ref="DK100" ca="1" si="1682">IF(DK$2&gt;=ROUNDUP($B96,0),OFFSET(DK99,0,-ROUNDUP($B96,0)+1),0)</f>
        <v>1</v>
      </c>
      <c r="DL100" s="10">
        <f t="shared" ref="DL100" ca="1" si="1683">IF(DL$2&gt;=ROUNDUP($B96,0),OFFSET(DL99,0,-ROUNDUP($B96,0)+1),0)</f>
        <v>1</v>
      </c>
      <c r="DM100" s="10">
        <f t="shared" ref="DM100" ca="1" si="1684">IF(DM$2&gt;=ROUNDUP($B96,0),OFFSET(DM99,0,-ROUNDUP($B96,0)+1),0)</f>
        <v>1</v>
      </c>
      <c r="DN100" s="10">
        <f t="shared" ref="DN100" ca="1" si="1685">IF(DN$2&gt;=ROUNDUP($B96,0),OFFSET(DN99,0,-ROUNDUP($B96,0)+1),0)</f>
        <v>1</v>
      </c>
      <c r="DO100" s="10">
        <f t="shared" ref="DO100" ca="1" si="1686">IF(DO$2&gt;=ROUNDUP($B96,0),OFFSET(DO99,0,-ROUNDUP($B96,0)+1),0)</f>
        <v>0</v>
      </c>
      <c r="DP100" s="10">
        <f t="shared" ref="DP100" ca="1" si="1687">IF(DP$2&gt;=ROUNDUP($B96,0),OFFSET(DP99,0,-ROUNDUP($B96,0)+1),0)</f>
        <v>0</v>
      </c>
      <c r="DQ100" s="10">
        <f t="shared" ref="DQ100" ca="1" si="1688">IF(DQ$2&gt;=ROUNDUP($B96,0),OFFSET(DQ99,0,-ROUNDUP($B96,0)+1),0)</f>
        <v>0</v>
      </c>
      <c r="DR100" s="10">
        <f t="shared" ref="DR100" ca="1" si="1689">IF(DR$2&gt;=ROUNDUP($B96,0),OFFSET(DR99,0,-ROUNDUP($B96,0)+1),0)</f>
        <v>0</v>
      </c>
      <c r="DS100" s="10">
        <f t="shared" ref="DS100" ca="1" si="1690">IF(DS$2&gt;=ROUNDUP($B96,0),OFFSET(DS99,0,-ROUNDUP($B96,0)+1),0)</f>
        <v>0</v>
      </c>
      <c r="DT100" s="10">
        <f t="shared" ref="DT100" ca="1" si="1691">IF(DT$2&gt;=ROUNDUP($B96,0),OFFSET(DT99,0,-ROUNDUP($B96,0)+1),0)</f>
        <v>0</v>
      </c>
      <c r="DU100" s="10">
        <f t="shared" ref="DU100" ca="1" si="1692">IF(DU$2&gt;=ROUNDUP($B96,0),OFFSET(DU99,0,-ROUNDUP($B96,0)+1),0)</f>
        <v>0</v>
      </c>
      <c r="DV100" s="10">
        <f t="shared" ref="DV100" ca="1" si="1693">IF(DV$2&gt;=ROUNDUP($B96,0),OFFSET(DV99,0,-ROUNDUP($B96,0)+1),0)</f>
        <v>0</v>
      </c>
      <c r="DW100" s="10">
        <f t="shared" ref="DW100" ca="1" si="1694">IF(DW$2&gt;=ROUNDUP($B96,0),OFFSET(DW99,0,-ROUNDUP($B96,0)+1),0)</f>
        <v>0</v>
      </c>
      <c r="DX100" s="10">
        <f t="shared" ref="DX100" ca="1" si="1695">IF(DX$2&gt;=ROUNDUP($B96,0),OFFSET(DX99,0,-ROUNDUP($B96,0)+1),0)</f>
        <v>0</v>
      </c>
      <c r="DY100" s="10">
        <f t="shared" ref="DY100" ca="1" si="1696">IF(DY$2&gt;=ROUNDUP($B96,0),OFFSET(DY99,0,-ROUNDUP($B96,0)+1),0)</f>
        <v>0</v>
      </c>
      <c r="DZ100" s="10">
        <f t="shared" ref="DZ100" ca="1" si="1697">IF(DZ$2&gt;=ROUNDUP($B96,0),OFFSET(DZ99,0,-ROUNDUP($B96,0)+1),0)</f>
        <v>0</v>
      </c>
      <c r="EA100" s="10">
        <f t="shared" ref="EA100" ca="1" si="1698">IF(EA$2&gt;=ROUNDUP($B96,0),OFFSET(EA99,0,-ROUNDUP($B96,0)+1),0)</f>
        <v>0</v>
      </c>
      <c r="EB100" s="10">
        <f t="shared" ref="EB100" ca="1" si="1699">IF(EB$2&gt;=ROUNDUP($B96,0),OFFSET(EB99,0,-ROUNDUP($B96,0)+1),0)</f>
        <v>0</v>
      </c>
      <c r="EC100" s="10">
        <f t="shared" ref="EC100" ca="1" si="1700">IF(EC$2&gt;=ROUNDUP($B96,0),OFFSET(EC99,0,-ROUNDUP($B96,0)+1),0)</f>
        <v>0</v>
      </c>
      <c r="ED100" s="10">
        <f t="shared" ref="ED100" ca="1" si="1701">IF(ED$2&gt;=ROUNDUP($B96,0),OFFSET(ED99,0,-ROUNDUP($B96,0)+1),0)</f>
        <v>0</v>
      </c>
      <c r="EE100" s="10">
        <f t="shared" ref="EE100" ca="1" si="1702">IF(EE$2&gt;=ROUNDUP($B96,0),OFFSET(EE99,0,-ROUNDUP($B96,0)+1),0)</f>
        <v>0</v>
      </c>
      <c r="EF100" s="10">
        <f t="shared" ref="EF100" ca="1" si="1703">IF(EF$2&gt;=ROUNDUP($B96,0),OFFSET(EF99,0,-ROUNDUP($B96,0)+1),0)</f>
        <v>0</v>
      </c>
      <c r="EG100" s="10">
        <f t="shared" ref="EG100" ca="1" si="1704">IF(EG$2&gt;=ROUNDUP($B96,0),OFFSET(EG99,0,-ROUNDUP($B96,0)+1),0)</f>
        <v>0</v>
      </c>
      <c r="EH100" s="10">
        <f t="shared" ref="EH100" ca="1" si="1705">IF(EH$2&gt;=ROUNDUP($B96,0),OFFSET(EH99,0,-ROUNDUP($B96,0)+1),0)</f>
        <v>0</v>
      </c>
      <c r="EI100" s="10">
        <f t="shared" ref="EI100" ca="1" si="1706">IF(EI$2&gt;=ROUNDUP($B96,0),OFFSET(EI99,0,-ROUNDUP($B96,0)+1),0)</f>
        <v>0</v>
      </c>
      <c r="EJ100" s="10">
        <f t="shared" ref="EJ100" ca="1" si="1707">IF(EJ$2&gt;=ROUNDUP($B96,0),OFFSET(EJ99,0,-ROUNDUP($B96,0)+1),0)</f>
        <v>0</v>
      </c>
      <c r="EK100" s="10">
        <f t="shared" ref="EK100" ca="1" si="1708">IF(EK$2&gt;=ROUNDUP($B96,0),OFFSET(EK99,0,-ROUNDUP($B96,0)+1),0)</f>
        <v>0</v>
      </c>
      <c r="EL100" s="10">
        <f t="shared" ref="EL100" ca="1" si="1709">IF(EL$2&gt;=ROUNDUP($B96,0),OFFSET(EL99,0,-ROUNDUP($B96,0)+1),0)</f>
        <v>0</v>
      </c>
      <c r="EM100" s="10">
        <f t="shared" ref="EM100" ca="1" si="1710">IF(EM$2&gt;=ROUNDUP($B96,0),OFFSET(EM99,0,-ROUNDUP($B96,0)+1),0)</f>
        <v>0</v>
      </c>
      <c r="EN100" s="10">
        <f t="shared" ref="EN100" ca="1" si="1711">IF(EN$2&gt;=ROUNDUP($B96,0),OFFSET(EN99,0,-ROUNDUP($B96,0)+1),0)</f>
        <v>0</v>
      </c>
      <c r="EO100" s="10">
        <f t="shared" ref="EO100" ca="1" si="1712">IF(EO$2&gt;=ROUNDUP($B96,0),OFFSET(EO99,0,-ROUNDUP($B96,0)+1),0)</f>
        <v>0</v>
      </c>
      <c r="EP100" s="10">
        <f t="shared" ref="EP100" ca="1" si="1713">IF(EP$2&gt;=ROUNDUP($B96,0),OFFSET(EP99,0,-ROUNDUP($B96,0)+1),0)</f>
        <v>0</v>
      </c>
      <c r="EQ100" s="10">
        <f t="shared" ref="EQ100" ca="1" si="1714">IF(EQ$2&gt;=ROUNDUP($B96,0),OFFSET(EQ99,0,-ROUNDUP($B96,0)+1),0)</f>
        <v>0</v>
      </c>
      <c r="ER100" s="10">
        <f t="shared" ref="ER100" ca="1" si="1715">IF(ER$2&gt;=ROUNDUP($B96,0),OFFSET(ER99,0,-ROUNDUP($B96,0)+1),0)</f>
        <v>0</v>
      </c>
      <c r="ES100" s="10">
        <f t="shared" ref="ES100" ca="1" si="1716">IF(ES$2&gt;=ROUNDUP($B96,0),OFFSET(ES99,0,-ROUNDUP($B96,0)+1),0)</f>
        <v>0</v>
      </c>
      <c r="ET100" s="10">
        <f t="shared" ref="ET100" ca="1" si="1717">IF(ET$2&gt;=ROUNDUP($B96,0),OFFSET(ET99,0,-ROUNDUP($B96,0)+1),0)</f>
        <v>0</v>
      </c>
      <c r="EU100" s="10">
        <f t="shared" ref="EU100" ca="1" si="1718">IF(EU$2&gt;=ROUNDUP($B96,0),OFFSET(EU99,0,-ROUNDUP($B96,0)+1),0)</f>
        <v>0</v>
      </c>
      <c r="EV100" s="10">
        <f t="shared" ref="EV100" ca="1" si="1719">IF(EV$2&gt;=ROUNDUP($B96,0),OFFSET(EV99,0,-ROUNDUP($B96,0)+1),0)</f>
        <v>0</v>
      </c>
      <c r="EW100" s="10">
        <f t="shared" ref="EW100" ca="1" si="1720">IF(EW$2&gt;=ROUNDUP($B96,0),OFFSET(EW99,0,-ROUNDUP($B96,0)+1),0)</f>
        <v>0</v>
      </c>
      <c r="EX100" s="10">
        <f t="shared" ref="EX100" ca="1" si="1721">IF(EX$2&gt;=ROUNDUP($B96,0),OFFSET(EX99,0,-ROUNDUP($B96,0)+1),0)</f>
        <v>0</v>
      </c>
      <c r="EY100" s="10">
        <f t="shared" ref="EY100" ca="1" si="1722">IF(EY$2&gt;=ROUNDUP($B96,0),OFFSET(EY99,0,-ROUNDUP($B96,0)+1),0)</f>
        <v>0</v>
      </c>
      <c r="EZ100" s="10">
        <f t="shared" ref="EZ100" ca="1" si="1723">IF(EZ$2&gt;=ROUNDUP($B96,0),OFFSET(EZ99,0,-ROUNDUP($B96,0)+1),0)</f>
        <v>0</v>
      </c>
      <c r="FA100" s="10">
        <f t="shared" ref="FA100" ca="1" si="1724">IF(FA$2&gt;=ROUNDUP($B96,0),OFFSET(FA99,0,-ROUNDUP($B96,0)+1),0)</f>
        <v>0</v>
      </c>
      <c r="FB100" s="10">
        <f t="shared" ref="FB100" ca="1" si="1725">IF(FB$2&gt;=ROUNDUP($B96,0),OFFSET(FB99,0,-ROUNDUP($B96,0)+1),0)</f>
        <v>0</v>
      </c>
      <c r="FC100" s="10">
        <f t="shared" ref="FC100" ca="1" si="1726">IF(FC$2&gt;=ROUNDUP($B96,0),OFFSET(FC99,0,-ROUNDUP($B96,0)+1),0)</f>
        <v>0</v>
      </c>
      <c r="FD100" s="10">
        <f t="shared" ref="FD100" ca="1" si="1727">IF(FD$2&gt;=ROUNDUP($B96,0),OFFSET(FD99,0,-ROUNDUP($B96,0)+1),0)</f>
        <v>0</v>
      </c>
      <c r="FE100" s="10">
        <f t="shared" ref="FE100" ca="1" si="1728">IF(FE$2&gt;=ROUNDUP($B96,0),OFFSET(FE99,0,-ROUNDUP($B96,0)+1),0)</f>
        <v>0</v>
      </c>
      <c r="FF100" s="10">
        <f t="shared" ref="FF100" ca="1" si="1729">IF(FF$2&gt;=ROUNDUP($B96,0),OFFSET(FF99,0,-ROUNDUP($B96,0)+1),0)</f>
        <v>0</v>
      </c>
      <c r="FG100" s="10">
        <f t="shared" ref="FG100" ca="1" si="1730">IF(FG$2&gt;=ROUNDUP($B96,0),OFFSET(FG99,0,-ROUNDUP($B96,0)+1),0)</f>
        <v>0</v>
      </c>
      <c r="FH100" s="10">
        <f t="shared" ref="FH100" ca="1" si="1731">IF(FH$2&gt;=ROUNDUP($B96,0),OFFSET(FH99,0,-ROUNDUP($B96,0)+1),0)</f>
        <v>0</v>
      </c>
      <c r="FI100" s="10">
        <f t="shared" ref="FI100" ca="1" si="1732">IF(FI$2&gt;=ROUNDUP($B96,0),OFFSET(FI99,0,-ROUNDUP($B96,0)+1),0)</f>
        <v>0</v>
      </c>
      <c r="FJ100" s="10">
        <f t="shared" ref="FJ100" ca="1" si="1733">IF(FJ$2&gt;=ROUNDUP($B96,0),OFFSET(FJ99,0,-ROUNDUP($B96,0)+1),0)</f>
        <v>0</v>
      </c>
      <c r="FK100" s="10">
        <f t="shared" ref="FK100" ca="1" si="1734">IF(FK$2&gt;=ROUNDUP($B96,0),OFFSET(FK99,0,-ROUNDUP($B96,0)+1),0)</f>
        <v>0</v>
      </c>
      <c r="FL100" s="10">
        <f t="shared" ref="FL100" ca="1" si="1735">IF(FL$2&gt;=ROUNDUP($B96,0),OFFSET(FL99,0,-ROUNDUP($B96,0)+1),0)</f>
        <v>0</v>
      </c>
      <c r="FM100" s="10">
        <f t="shared" ref="FM100" ca="1" si="1736">IF(FM$2&gt;=ROUNDUP($B96,0),OFFSET(FM99,0,-ROUNDUP($B96,0)+1),0)</f>
        <v>0</v>
      </c>
      <c r="FN100" s="10">
        <f t="shared" ref="FN100" ca="1" si="1737">IF(FN$2&gt;=ROUNDUP($B96,0),OFFSET(FN99,0,-ROUNDUP($B96,0)+1),0)</f>
        <v>0</v>
      </c>
      <c r="FO100" s="10">
        <f t="shared" ref="FO100" ca="1" si="1738">IF(FO$2&gt;=ROUNDUP($B96,0),OFFSET(FO99,0,-ROUNDUP($B96,0)+1),0)</f>
        <v>0</v>
      </c>
      <c r="FP100" s="10">
        <f t="shared" ref="FP100" ca="1" si="1739">IF(FP$2&gt;=ROUNDUP($B96,0),OFFSET(FP99,0,-ROUNDUP($B96,0)+1),0)</f>
        <v>0</v>
      </c>
      <c r="FQ100" s="10">
        <f t="shared" ref="FQ100" ca="1" si="1740">IF(FQ$2&gt;=ROUNDUP($B96,0),OFFSET(FQ99,0,-ROUNDUP($B96,0)+1),0)</f>
        <v>0</v>
      </c>
      <c r="FR100" s="10">
        <f t="shared" ref="FR100" ca="1" si="1741">IF(FR$2&gt;=ROUNDUP($B96,0),OFFSET(FR99,0,-ROUNDUP($B96,0)+1),0)</f>
        <v>0</v>
      </c>
      <c r="FS100" s="10">
        <f t="shared" ref="FS100" ca="1" si="1742">IF(FS$2&gt;=ROUNDUP($B96,0),OFFSET(FS99,0,-ROUNDUP($B96,0)+1),0)</f>
        <v>0</v>
      </c>
      <c r="FT100" s="10">
        <f t="shared" ref="FT100" ca="1" si="1743">IF(FT$2&gt;=ROUNDUP($B96,0),OFFSET(FT99,0,-ROUNDUP($B96,0)+1),0)</f>
        <v>0</v>
      </c>
      <c r="FU100" s="10">
        <f t="shared" ref="FU100" ca="1" si="1744">IF(FU$2&gt;=ROUNDUP($B96,0),OFFSET(FU99,0,-ROUNDUP($B96,0)+1),0)</f>
        <v>0</v>
      </c>
      <c r="FV100" s="10">
        <f t="shared" ref="FV100" ca="1" si="1745">IF(FV$2&gt;=ROUNDUP($B96,0),OFFSET(FV99,0,-ROUNDUP($B96,0)+1),0)</f>
        <v>0</v>
      </c>
      <c r="FW100" s="10">
        <f t="shared" ref="FW100" ca="1" si="1746">IF(FW$2&gt;=ROUNDUP($B96,0),OFFSET(FW99,0,-ROUNDUP($B96,0)+1),0)</f>
        <v>0</v>
      </c>
      <c r="FX100" s="10">
        <f t="shared" ref="FX100" ca="1" si="1747">IF(FX$2&gt;=ROUNDUP($B96,0),OFFSET(FX99,0,-ROUNDUP($B96,0)+1),0)</f>
        <v>0</v>
      </c>
      <c r="FY100" s="10">
        <f t="shared" ref="FY100" ca="1" si="1748">IF(FY$2&gt;=ROUNDUP($B96,0),OFFSET(FY99,0,-ROUNDUP($B96,0)+1),0)</f>
        <v>0</v>
      </c>
      <c r="FZ100" s="10">
        <f t="shared" ref="FZ100" ca="1" si="1749">IF(FZ$2&gt;=ROUNDUP($B96,0),OFFSET(FZ99,0,-ROUNDUP($B96,0)+1),0)</f>
        <v>0</v>
      </c>
      <c r="GA100" s="10">
        <f t="shared" ref="GA100" ca="1" si="1750">IF(GA$2&gt;=ROUNDUP($B96,0),OFFSET(GA99,0,-ROUNDUP($B96,0)+1),0)</f>
        <v>0</v>
      </c>
      <c r="GB100" s="10">
        <f t="shared" ref="GB100" ca="1" si="1751">IF(GB$2&gt;=ROUNDUP($B96,0),OFFSET(GB99,0,-ROUNDUP($B96,0)+1),0)</f>
        <v>0</v>
      </c>
      <c r="GC100" s="10">
        <f t="shared" ref="GC100" ca="1" si="1752">IF(GC$2&gt;=ROUNDUP($B96,0),OFFSET(GC99,0,-ROUNDUP($B96,0)+1),0)</f>
        <v>0</v>
      </c>
      <c r="GD100" s="10">
        <f t="shared" ref="GD100" ca="1" si="1753">IF(GD$2&gt;=ROUNDUP($B96,0),OFFSET(GD99,0,-ROUNDUP($B96,0)+1),0)</f>
        <v>0</v>
      </c>
      <c r="GE100" s="10">
        <f t="shared" ref="GE100" ca="1" si="1754">IF(GE$2&gt;=ROUNDUP($B96,0),OFFSET(GE99,0,-ROUNDUP($B96,0)+1),0)</f>
        <v>0</v>
      </c>
      <c r="GF100" s="10">
        <f t="shared" ref="GF100" ca="1" si="1755">IF(GF$2&gt;=ROUNDUP($B96,0),OFFSET(GF99,0,-ROUNDUP($B96,0)+1),0)</f>
        <v>0</v>
      </c>
      <c r="GG100" s="10">
        <f t="shared" ref="GG100" ca="1" si="1756">IF(GG$2&gt;=ROUNDUP($B96,0),OFFSET(GG99,0,-ROUNDUP($B96,0)+1),0)</f>
        <v>0</v>
      </c>
      <c r="GH100" s="10">
        <f t="shared" ref="GH100" ca="1" si="1757">IF(GH$2&gt;=ROUNDUP($B96,0),OFFSET(GH99,0,-ROUNDUP($B96,0)+1),0)</f>
        <v>0</v>
      </c>
      <c r="GI100" s="10">
        <f t="shared" ref="GI100" ca="1" si="1758">IF(GI$2&gt;=ROUNDUP($B96,0),OFFSET(GI99,0,-ROUNDUP($B96,0)+1),0)</f>
        <v>0</v>
      </c>
      <c r="GJ100" s="10">
        <f t="shared" ref="GJ100" ca="1" si="1759">IF(GJ$2&gt;=ROUNDUP($B96,0),OFFSET(GJ99,0,-ROUNDUP($B96,0)+1),0)</f>
        <v>0</v>
      </c>
      <c r="GK100" s="10">
        <f t="shared" ref="GK100" ca="1" si="1760">IF(GK$2&gt;=ROUNDUP($B96,0),OFFSET(GK99,0,-ROUNDUP($B96,0)+1),0)</f>
        <v>0</v>
      </c>
      <c r="GL100" s="10">
        <f t="shared" ref="GL100" ca="1" si="1761">IF(GL$2&gt;=ROUNDUP($B96,0),OFFSET(GL99,0,-ROUNDUP($B96,0)+1),0)</f>
        <v>0</v>
      </c>
      <c r="GM100" s="10">
        <f t="shared" ref="GM100" ca="1" si="1762">IF(GM$2&gt;=ROUNDUP($B96,0),OFFSET(GM99,0,-ROUNDUP($B96,0)+1),0)</f>
        <v>0</v>
      </c>
      <c r="GN100" s="10">
        <f t="shared" ref="GN100" ca="1" si="1763">IF(GN$2&gt;=ROUNDUP($B96,0),OFFSET(GN99,0,-ROUNDUP($B96,0)+1),0)</f>
        <v>0</v>
      </c>
      <c r="GO100" s="10">
        <f t="shared" ref="GO100" ca="1" si="1764">IF(GO$2&gt;=ROUNDUP($B96,0),OFFSET(GO99,0,-ROUNDUP($B96,0)+1),0)</f>
        <v>0</v>
      </c>
      <c r="GP100" s="10">
        <f t="shared" ref="GP100" ca="1" si="1765">IF(GP$2&gt;=ROUNDUP($B96,0),OFFSET(GP99,0,-ROUNDUP($B96,0)+1),0)</f>
        <v>0</v>
      </c>
      <c r="GQ100" s="10">
        <f t="shared" ref="GQ100" ca="1" si="1766">IF(GQ$2&gt;=ROUNDUP($B96,0),OFFSET(GQ99,0,-ROUNDUP($B96,0)+1),0)</f>
        <v>0</v>
      </c>
      <c r="GR100" s="10">
        <f t="shared" ref="GR100" ca="1" si="1767">IF(GR$2&gt;=ROUNDUP($B96,0),OFFSET(GR99,0,-ROUNDUP($B96,0)+1),0)</f>
        <v>0</v>
      </c>
      <c r="GS100" s="10">
        <f t="shared" ref="GS100" ca="1" si="1768">IF(GS$2&gt;=ROUNDUP($B96,0),OFFSET(GS99,0,-ROUNDUP($B96,0)+1),0)</f>
        <v>0</v>
      </c>
      <c r="GT100" s="10">
        <f t="shared" ref="GT100" ca="1" si="1769">IF(GT$2&gt;=ROUNDUP($B96,0),OFFSET(GT99,0,-ROUNDUP($B96,0)+1),0)</f>
        <v>0</v>
      </c>
      <c r="GU100" s="10">
        <f t="shared" ref="GU100" ca="1" si="1770">IF(GU$2&gt;=ROUNDUP($B96,0),OFFSET(GU99,0,-ROUNDUP($B96,0)+1),0)</f>
        <v>0</v>
      </c>
      <c r="GV100" s="10">
        <f t="shared" ref="GV100" ca="1" si="1771">IF(GV$2&gt;=ROUNDUP($B96,0),OFFSET(GV99,0,-ROUNDUP($B96,0)+1),0)</f>
        <v>0</v>
      </c>
      <c r="GW100" s="10">
        <f t="shared" ref="GW100" ca="1" si="1772">IF(GW$2&gt;=ROUNDUP($B96,0),OFFSET(GW99,0,-ROUNDUP($B96,0)+1),0)</f>
        <v>0</v>
      </c>
      <c r="GX100" s="10">
        <f t="shared" ref="GX100" ca="1" si="1773">IF(GX$2&gt;=ROUNDUP($B96,0),OFFSET(GX99,0,-ROUNDUP($B96,0)+1),0)</f>
        <v>0</v>
      </c>
      <c r="GY100" s="10">
        <f t="shared" ref="GY100" ca="1" si="1774">IF(GY$2&gt;=ROUNDUP($B96,0),OFFSET(GY99,0,-ROUNDUP($B96,0)+1),0)</f>
        <v>0</v>
      </c>
      <c r="GZ100" s="10">
        <f t="shared" ref="GZ100" ca="1" si="1775">IF(GZ$2&gt;=ROUNDUP($B96,0),OFFSET(GZ99,0,-ROUNDUP($B96,0)+1),0)</f>
        <v>0</v>
      </c>
    </row>
    <row r="101" spans="1:208" x14ac:dyDescent="0.2">
      <c r="A101" s="5" t="s">
        <v>203</v>
      </c>
      <c r="C101" s="10">
        <f>C99</f>
        <v>1</v>
      </c>
      <c r="D101" s="10">
        <f>C101+D99</f>
        <v>4</v>
      </c>
      <c r="E101" s="10">
        <f t="shared" ref="E101" si="1776">D101+E99</f>
        <v>21</v>
      </c>
      <c r="F101" s="10">
        <f t="shared" ref="F101" si="1777">E101+F99</f>
        <v>93</v>
      </c>
      <c r="G101" s="10">
        <f t="shared" ref="G101" si="1778">F101+G99</f>
        <v>170</v>
      </c>
      <c r="H101" s="10">
        <f t="shared" ref="H101" si="1779">G101+H99</f>
        <v>217</v>
      </c>
      <c r="I101" s="10">
        <f t="shared" ref="I101" si="1780">H101+I99</f>
        <v>219</v>
      </c>
      <c r="J101" s="10">
        <f t="shared" ref="J101" si="1781">I101+J99</f>
        <v>219</v>
      </c>
      <c r="K101" s="10">
        <f t="shared" ref="K101" si="1782">J101+K99</f>
        <v>219</v>
      </c>
      <c r="L101" s="10">
        <f t="shared" ref="L101" si="1783">K101+L99</f>
        <v>219</v>
      </c>
      <c r="M101" s="10">
        <f t="shared" ref="M101" si="1784">L101+M99</f>
        <v>219</v>
      </c>
      <c r="N101" s="10">
        <f t="shared" ref="N101" si="1785">M101+N99</f>
        <v>219</v>
      </c>
      <c r="O101" s="10">
        <f t="shared" ref="O101" si="1786">N101+O99</f>
        <v>219</v>
      </c>
      <c r="P101" s="10">
        <f t="shared" ref="P101" si="1787">O101+P99</f>
        <v>219</v>
      </c>
      <c r="Q101" s="10">
        <f t="shared" ref="Q101" si="1788">P101+Q99</f>
        <v>219</v>
      </c>
      <c r="R101" s="10">
        <f t="shared" ref="R101" si="1789">Q101+R99</f>
        <v>219</v>
      </c>
      <c r="S101" s="10">
        <f>S99</f>
        <v>0</v>
      </c>
      <c r="T101" s="10">
        <f>S101+T99</f>
        <v>0</v>
      </c>
      <c r="U101" s="10">
        <f t="shared" ref="U101" si="1790">T101+U99</f>
        <v>0</v>
      </c>
      <c r="V101" s="10">
        <f t="shared" ref="V101" si="1791">U101+V99</f>
        <v>0</v>
      </c>
      <c r="W101" s="10">
        <f t="shared" ref="W101" si="1792">V101+W99</f>
        <v>0</v>
      </c>
      <c r="X101" s="10">
        <f t="shared" ref="X101" si="1793">W101+X99</f>
        <v>0</v>
      </c>
      <c r="Y101" s="10">
        <f t="shared" ref="Y101" si="1794">X101+Y99</f>
        <v>0</v>
      </c>
      <c r="Z101" s="10">
        <f t="shared" ref="Z101" si="1795">Y101+Z99</f>
        <v>0</v>
      </c>
      <c r="AA101" s="10">
        <f t="shared" ref="AA101" si="1796">Z101+AA99</f>
        <v>0</v>
      </c>
      <c r="AB101" s="10">
        <f t="shared" ref="AB101" si="1797">AA101+AB99</f>
        <v>0</v>
      </c>
      <c r="AC101" s="10">
        <f t="shared" ref="AC101" si="1798">AB101+AC99</f>
        <v>0</v>
      </c>
      <c r="AD101" s="10">
        <f t="shared" ref="AD101" si="1799">AC101+AD99</f>
        <v>1</v>
      </c>
      <c r="AE101" s="10">
        <f t="shared" ref="AE101" si="1800">AD101+AE99</f>
        <v>1</v>
      </c>
      <c r="AF101" s="10">
        <f t="shared" ref="AF101" si="1801">AE101+AF99</f>
        <v>1</v>
      </c>
      <c r="AG101" s="10">
        <f t="shared" ref="AG101" si="1802">AF101+AG99</f>
        <v>1</v>
      </c>
      <c r="AH101" s="10">
        <f t="shared" ref="AH101" si="1803">AG101+AH99</f>
        <v>1</v>
      </c>
      <c r="AI101" s="10">
        <f t="shared" ref="AI101" si="1804">AH101+AI99</f>
        <v>1</v>
      </c>
      <c r="AJ101" s="10">
        <f t="shared" ref="AJ101" si="1805">AI101+AJ99</f>
        <v>2</v>
      </c>
      <c r="AK101" s="10">
        <f t="shared" ref="AK101" si="1806">AJ101+AK99</f>
        <v>2</v>
      </c>
      <c r="AL101" s="10">
        <f t="shared" ref="AL101" si="1807">AK101+AL99</f>
        <v>2</v>
      </c>
      <c r="AM101" s="10">
        <f t="shared" ref="AM101" si="1808">AL101+AM99</f>
        <v>2</v>
      </c>
      <c r="AN101" s="10">
        <f t="shared" ref="AN101" si="1809">AM101+AN99</f>
        <v>2</v>
      </c>
      <c r="AO101" s="10">
        <f t="shared" ref="AO101" si="1810">AN101+AO99</f>
        <v>2</v>
      </c>
      <c r="AP101" s="10">
        <f t="shared" ref="AP101" si="1811">AO101+AP99</f>
        <v>4</v>
      </c>
      <c r="AQ101" s="10">
        <f t="shared" ref="AQ101" si="1812">AP101+AQ99</f>
        <v>4</v>
      </c>
      <c r="AR101" s="10">
        <f t="shared" ref="AR101" si="1813">AQ101+AR99</f>
        <v>5</v>
      </c>
      <c r="AS101" s="10">
        <f t="shared" ref="AS101" si="1814">AR101+AS99</f>
        <v>6</v>
      </c>
      <c r="AT101" s="10">
        <f t="shared" ref="AT101" si="1815">AS101+AT99</f>
        <v>7</v>
      </c>
      <c r="AU101" s="10">
        <f t="shared" ref="AU101" si="1816">AT101+AU99</f>
        <v>8</v>
      </c>
      <c r="AV101" s="10">
        <f t="shared" ref="AV101" si="1817">AU101+AV99</f>
        <v>10</v>
      </c>
      <c r="AW101" s="10">
        <f t="shared" ref="AW101" si="1818">AV101+AW99</f>
        <v>11</v>
      </c>
      <c r="AX101" s="10">
        <f t="shared" ref="AX101" si="1819">AW101+AX99</f>
        <v>13</v>
      </c>
      <c r="AY101" s="10">
        <f t="shared" ref="AY101" si="1820">AX101+AY99</f>
        <v>15</v>
      </c>
      <c r="AZ101" s="10">
        <f t="shared" ref="AZ101" si="1821">AY101+AZ99</f>
        <v>17</v>
      </c>
      <c r="BA101" s="10">
        <f t="shared" ref="BA101" si="1822">AZ101+BA99</f>
        <v>19</v>
      </c>
      <c r="BB101" s="10">
        <f t="shared" ref="BB101" si="1823">BA101+BB99</f>
        <v>21</v>
      </c>
      <c r="BC101" s="10">
        <f t="shared" ref="BC101" si="1824">BB101+BC99</f>
        <v>27</v>
      </c>
      <c r="BD101" s="10">
        <f t="shared" ref="BD101" si="1825">BC101+BD99</f>
        <v>29</v>
      </c>
      <c r="BE101" s="10">
        <f t="shared" ref="BE101" si="1826">BD101+BE99</f>
        <v>34</v>
      </c>
      <c r="BF101" s="10">
        <f t="shared" ref="BF101" si="1827">BE101+BF99</f>
        <v>41</v>
      </c>
      <c r="BG101" s="10">
        <f t="shared" ref="BG101" si="1828">BF101+BG99</f>
        <v>46</v>
      </c>
      <c r="BH101" s="10">
        <f t="shared" ref="BH101" si="1829">BG101+BH99</f>
        <v>53</v>
      </c>
      <c r="BI101" s="10">
        <f t="shared" ref="BI101" si="1830">BH101+BI99</f>
        <v>63</v>
      </c>
      <c r="BJ101" s="10">
        <f t="shared" ref="BJ101" si="1831">BI101+BJ99</f>
        <v>69</v>
      </c>
      <c r="BK101" s="10">
        <f t="shared" ref="BK101" si="1832">BJ101+BK99</f>
        <v>74</v>
      </c>
      <c r="BL101" s="10">
        <f t="shared" ref="BL101" si="1833">BK101+BL99</f>
        <v>81</v>
      </c>
      <c r="BM101" s="10">
        <f t="shared" ref="BM101" si="1834">BL101+BM99</f>
        <v>86</v>
      </c>
      <c r="BN101" s="10">
        <f t="shared" ref="BN101" si="1835">BM101+BN99</f>
        <v>93</v>
      </c>
      <c r="BO101" s="10">
        <f t="shared" ref="BO101" si="1836">BN101+BO99</f>
        <v>99</v>
      </c>
      <c r="BP101" s="10">
        <f t="shared" ref="BP101" si="1837">BO101+BP99</f>
        <v>105</v>
      </c>
      <c r="BQ101" s="10">
        <f t="shared" ref="BQ101" si="1838">BP101+BQ99</f>
        <v>107</v>
      </c>
      <c r="BR101" s="10">
        <f t="shared" ref="BR101" si="1839">BQ101+BR99</f>
        <v>109</v>
      </c>
      <c r="BS101" s="10">
        <f t="shared" ref="BS101" si="1840">BR101+BS99</f>
        <v>111</v>
      </c>
      <c r="BT101" s="10">
        <f t="shared" ref="BT101" si="1841">BS101+BT99</f>
        <v>122</v>
      </c>
      <c r="BU101" s="10">
        <f t="shared" ref="BU101" si="1842">BT101+BU99</f>
        <v>133</v>
      </c>
      <c r="BV101" s="10">
        <f t="shared" ref="BV101" si="1843">BU101+BV99</f>
        <v>144</v>
      </c>
      <c r="BW101" s="10">
        <f t="shared" ref="BW101" si="1844">BV101+BW99</f>
        <v>155</v>
      </c>
      <c r="BX101" s="10">
        <f t="shared" ref="BX101" si="1845">BW101+BX99</f>
        <v>157</v>
      </c>
      <c r="BY101" s="10">
        <f t="shared" ref="BY101" si="1846">BX101+BY99</f>
        <v>159</v>
      </c>
      <c r="BZ101" s="10">
        <f t="shared" ref="BZ101:CA101" si="1847">BY101+BZ99</f>
        <v>170</v>
      </c>
      <c r="CA101" s="10">
        <f t="shared" si="1847"/>
        <v>181</v>
      </c>
      <c r="CB101" s="10">
        <f t="shared" ref="CB101" si="1848">CA101+CB99</f>
        <v>192</v>
      </c>
      <c r="CC101" s="10">
        <f t="shared" ref="CC101" si="1849">CB101+CC99</f>
        <v>203</v>
      </c>
      <c r="CD101" s="10">
        <f t="shared" ref="CD101" si="1850">CC101+CD99</f>
        <v>205</v>
      </c>
      <c r="CE101" s="10">
        <f t="shared" ref="CE101" si="1851">CD101+CE99</f>
        <v>207</v>
      </c>
      <c r="CF101" s="10">
        <f t="shared" ref="CF101" si="1852">CE101+CF99</f>
        <v>209</v>
      </c>
      <c r="CG101" s="10">
        <f t="shared" ref="CG101" si="1853">CF101+CG99</f>
        <v>211</v>
      </c>
      <c r="CH101" s="10">
        <f t="shared" ref="CH101" si="1854">CG101+CH99</f>
        <v>213</v>
      </c>
      <c r="CI101" s="10">
        <f t="shared" ref="CI101" si="1855">CH101+CI99</f>
        <v>214</v>
      </c>
      <c r="CJ101" s="10">
        <f t="shared" ref="CJ101" si="1856">CI101+CJ99</f>
        <v>215</v>
      </c>
      <c r="CK101" s="10">
        <f t="shared" ref="CK101" si="1857">CJ101+CK99</f>
        <v>216</v>
      </c>
      <c r="CL101" s="10">
        <f t="shared" ref="CL101" si="1858">CK101+CL99</f>
        <v>217</v>
      </c>
      <c r="CM101" s="10">
        <f t="shared" ref="CM101" si="1859">CL101+CM99</f>
        <v>218</v>
      </c>
      <c r="CN101" s="10">
        <f t="shared" ref="CN101" si="1860">CM101+CN99</f>
        <v>219</v>
      </c>
      <c r="CO101" s="10">
        <f t="shared" ref="CO101" si="1861">CN101+CO99</f>
        <v>219</v>
      </c>
      <c r="CP101" s="10">
        <f t="shared" ref="CP101" si="1862">CO101+CP99</f>
        <v>219</v>
      </c>
      <c r="CQ101" s="10">
        <f t="shared" ref="CQ101" si="1863">CP101+CQ99</f>
        <v>219</v>
      </c>
      <c r="CR101" s="10">
        <f t="shared" ref="CR101" si="1864">CQ101+CR99</f>
        <v>219</v>
      </c>
      <c r="CS101" s="10">
        <f t="shared" ref="CS101" si="1865">CR101+CS99</f>
        <v>219</v>
      </c>
      <c r="CT101" s="10">
        <f t="shared" ref="CT101" si="1866">CS101+CT99</f>
        <v>219</v>
      </c>
      <c r="CU101" s="10">
        <f t="shared" ref="CU101" si="1867">CT101+CU99</f>
        <v>219</v>
      </c>
      <c r="CV101" s="10">
        <f t="shared" ref="CV101" si="1868">CU101+CV99</f>
        <v>219</v>
      </c>
      <c r="CW101" s="10">
        <f t="shared" ref="CW101" si="1869">CV101+CW99</f>
        <v>219</v>
      </c>
      <c r="CX101" s="10">
        <f t="shared" ref="CX101" si="1870">CW101+CX99</f>
        <v>219</v>
      </c>
      <c r="CY101" s="10">
        <f t="shared" ref="CY101" si="1871">CX101+CY99</f>
        <v>219</v>
      </c>
      <c r="CZ101" s="10">
        <f t="shared" ref="CZ101" si="1872">CY101+CZ99</f>
        <v>219</v>
      </c>
      <c r="DA101" s="10">
        <f t="shared" ref="DA101" si="1873">CZ101+DA99</f>
        <v>219</v>
      </c>
      <c r="DB101" s="10">
        <f t="shared" ref="DB101" si="1874">DA101+DB99</f>
        <v>219</v>
      </c>
      <c r="DC101" s="10">
        <f t="shared" ref="DC101" si="1875">DB101+DC99</f>
        <v>219</v>
      </c>
      <c r="DD101" s="10">
        <f t="shared" ref="DD101" si="1876">DC101+DD99</f>
        <v>219</v>
      </c>
      <c r="DE101" s="10">
        <f t="shared" ref="DE101" si="1877">DD101+DE99</f>
        <v>219</v>
      </c>
      <c r="DF101" s="10">
        <f t="shared" ref="DF101" si="1878">DE101+DF99</f>
        <v>219</v>
      </c>
      <c r="DG101" s="10">
        <f t="shared" ref="DG101" si="1879">DF101+DG99</f>
        <v>219</v>
      </c>
      <c r="DH101" s="10">
        <f t="shared" ref="DH101" si="1880">DG101+DH99</f>
        <v>219</v>
      </c>
      <c r="DI101" s="10">
        <f t="shared" ref="DI101" si="1881">DH101+DI99</f>
        <v>219</v>
      </c>
      <c r="DJ101" s="10">
        <f t="shared" ref="DJ101" si="1882">DI101+DJ99</f>
        <v>219</v>
      </c>
      <c r="DK101" s="10">
        <f t="shared" ref="DK101" si="1883">DJ101+DK99</f>
        <v>219</v>
      </c>
      <c r="DL101" s="10">
        <f t="shared" ref="DL101" si="1884">DK101+DL99</f>
        <v>219</v>
      </c>
      <c r="DM101" s="10">
        <f t="shared" ref="DM101" si="1885">DL101+DM99</f>
        <v>219</v>
      </c>
      <c r="DN101" s="10">
        <f t="shared" ref="DN101" si="1886">DM101+DN99</f>
        <v>219</v>
      </c>
      <c r="DO101" s="10">
        <f t="shared" ref="DO101" si="1887">DN101+DO99</f>
        <v>219</v>
      </c>
      <c r="DP101" s="10">
        <f t="shared" ref="DP101" si="1888">DO101+DP99</f>
        <v>219</v>
      </c>
      <c r="DQ101" s="10">
        <f t="shared" ref="DQ101" si="1889">DP101+DQ99</f>
        <v>219</v>
      </c>
      <c r="DR101" s="10">
        <f t="shared" ref="DR101" si="1890">DQ101+DR99</f>
        <v>219</v>
      </c>
      <c r="DS101" s="10">
        <f t="shared" ref="DS101" si="1891">DR101+DS99</f>
        <v>219</v>
      </c>
      <c r="DT101" s="10">
        <f t="shared" ref="DT101" si="1892">DS101+DT99</f>
        <v>219</v>
      </c>
      <c r="DU101" s="10">
        <f t="shared" ref="DU101" si="1893">DT101+DU99</f>
        <v>219</v>
      </c>
      <c r="DV101" s="10">
        <f t="shared" ref="DV101" si="1894">DU101+DV99</f>
        <v>219</v>
      </c>
      <c r="DW101" s="10">
        <f t="shared" ref="DW101" si="1895">DV101+DW99</f>
        <v>219</v>
      </c>
      <c r="DX101" s="10">
        <f t="shared" ref="DX101" si="1896">DW101+DX99</f>
        <v>219</v>
      </c>
      <c r="DY101" s="10">
        <f t="shared" ref="DY101" si="1897">DX101+DY99</f>
        <v>219</v>
      </c>
      <c r="DZ101" s="10">
        <f t="shared" ref="DZ101" si="1898">DY101+DZ99</f>
        <v>219</v>
      </c>
      <c r="EA101" s="10">
        <f t="shared" ref="EA101" si="1899">DZ101+EA99</f>
        <v>219</v>
      </c>
      <c r="EB101" s="10">
        <f t="shared" ref="EB101" si="1900">EA101+EB99</f>
        <v>219</v>
      </c>
      <c r="EC101" s="10">
        <f t="shared" ref="EC101" si="1901">EB101+EC99</f>
        <v>219</v>
      </c>
      <c r="ED101" s="10">
        <f t="shared" ref="ED101" si="1902">EC101+ED99</f>
        <v>219</v>
      </c>
      <c r="EE101" s="10">
        <f t="shared" ref="EE101" si="1903">ED101+EE99</f>
        <v>219</v>
      </c>
      <c r="EF101" s="10">
        <f t="shared" ref="EF101" si="1904">EE101+EF99</f>
        <v>219</v>
      </c>
      <c r="EG101" s="10">
        <f t="shared" ref="EG101" si="1905">EF101+EG99</f>
        <v>219</v>
      </c>
      <c r="EH101" s="10">
        <f t="shared" ref="EH101" si="1906">EG101+EH99</f>
        <v>219</v>
      </c>
      <c r="EI101" s="10">
        <f t="shared" ref="EI101" si="1907">EH101+EI99</f>
        <v>219</v>
      </c>
      <c r="EJ101" s="10">
        <f t="shared" ref="EJ101" si="1908">EI101+EJ99</f>
        <v>219</v>
      </c>
      <c r="EK101" s="10">
        <f t="shared" ref="EK101" si="1909">EJ101+EK99</f>
        <v>219</v>
      </c>
      <c r="EL101" s="10">
        <f t="shared" ref="EL101" si="1910">EK101+EL99</f>
        <v>219</v>
      </c>
      <c r="EM101" s="10">
        <f t="shared" ref="EM101" si="1911">EL101+EM99</f>
        <v>219</v>
      </c>
      <c r="EN101" s="10">
        <f t="shared" ref="EN101" si="1912">EM101+EN99</f>
        <v>219</v>
      </c>
      <c r="EO101" s="10">
        <f t="shared" ref="EO101" si="1913">EN101+EO99</f>
        <v>219</v>
      </c>
      <c r="EP101" s="10">
        <f t="shared" ref="EP101" si="1914">EO101+EP99</f>
        <v>219</v>
      </c>
      <c r="EQ101" s="10">
        <f t="shared" ref="EQ101" si="1915">EP101+EQ99</f>
        <v>219</v>
      </c>
      <c r="ER101" s="10">
        <f t="shared" ref="ER101" si="1916">EQ101+ER99</f>
        <v>219</v>
      </c>
      <c r="ES101" s="10">
        <f t="shared" ref="ES101" si="1917">ER101+ES99</f>
        <v>219</v>
      </c>
      <c r="ET101" s="10">
        <f t="shared" ref="ET101" si="1918">ES101+ET99</f>
        <v>219</v>
      </c>
      <c r="EU101" s="10">
        <f t="shared" ref="EU101" si="1919">ET101+EU99</f>
        <v>219</v>
      </c>
      <c r="EV101" s="10">
        <f t="shared" ref="EV101" si="1920">EU101+EV99</f>
        <v>219</v>
      </c>
      <c r="EW101" s="10">
        <f t="shared" ref="EW101" si="1921">EV101+EW99</f>
        <v>219</v>
      </c>
      <c r="EX101" s="10">
        <f t="shared" ref="EX101" si="1922">EW101+EX99</f>
        <v>219</v>
      </c>
      <c r="EY101" s="10">
        <f t="shared" ref="EY101" si="1923">EX101+EY99</f>
        <v>219</v>
      </c>
      <c r="EZ101" s="10">
        <f t="shared" ref="EZ101" si="1924">EY101+EZ99</f>
        <v>219</v>
      </c>
      <c r="FA101" s="10">
        <f t="shared" ref="FA101" si="1925">EZ101+FA99</f>
        <v>219</v>
      </c>
      <c r="FB101" s="10">
        <f t="shared" ref="FB101" si="1926">FA101+FB99</f>
        <v>219</v>
      </c>
      <c r="FC101" s="10">
        <f t="shared" ref="FC101" si="1927">FB101+FC99</f>
        <v>219</v>
      </c>
      <c r="FD101" s="10">
        <f t="shared" ref="FD101" si="1928">FC101+FD99</f>
        <v>219</v>
      </c>
      <c r="FE101" s="10">
        <f t="shared" ref="FE101" si="1929">FD101+FE99</f>
        <v>219</v>
      </c>
      <c r="FF101" s="10">
        <f t="shared" ref="FF101" si="1930">FE101+FF99</f>
        <v>219</v>
      </c>
      <c r="FG101" s="10">
        <f t="shared" ref="FG101" si="1931">FF101+FG99</f>
        <v>219</v>
      </c>
      <c r="FH101" s="10">
        <f t="shared" ref="FH101" si="1932">FG101+FH99</f>
        <v>219</v>
      </c>
      <c r="FI101" s="10">
        <f t="shared" ref="FI101" si="1933">FH101+FI99</f>
        <v>219</v>
      </c>
      <c r="FJ101" s="10">
        <f t="shared" ref="FJ101" si="1934">FI101+FJ99</f>
        <v>219</v>
      </c>
      <c r="FK101" s="10">
        <f t="shared" ref="FK101" si="1935">FJ101+FK99</f>
        <v>219</v>
      </c>
      <c r="FL101" s="10">
        <f t="shared" ref="FL101" si="1936">FK101+FL99</f>
        <v>219</v>
      </c>
      <c r="FM101" s="10">
        <f t="shared" ref="FM101" si="1937">FL101+FM99</f>
        <v>219</v>
      </c>
      <c r="FN101" s="10">
        <f t="shared" ref="FN101" si="1938">FM101+FN99</f>
        <v>219</v>
      </c>
      <c r="FO101" s="10">
        <f t="shared" ref="FO101" si="1939">FN101+FO99</f>
        <v>219</v>
      </c>
      <c r="FP101" s="10">
        <f t="shared" ref="FP101" si="1940">FO101+FP99</f>
        <v>219</v>
      </c>
      <c r="FQ101" s="10">
        <f t="shared" ref="FQ101" si="1941">FP101+FQ99</f>
        <v>219</v>
      </c>
      <c r="FR101" s="10">
        <f t="shared" ref="FR101" si="1942">FQ101+FR99</f>
        <v>219</v>
      </c>
      <c r="FS101" s="10">
        <f t="shared" ref="FS101" si="1943">FR101+FS99</f>
        <v>219</v>
      </c>
      <c r="FT101" s="10">
        <f t="shared" ref="FT101" si="1944">FS101+FT99</f>
        <v>219</v>
      </c>
      <c r="FU101" s="10">
        <f t="shared" ref="FU101" si="1945">FT101+FU99</f>
        <v>219</v>
      </c>
      <c r="FV101" s="10">
        <f t="shared" ref="FV101" si="1946">FU101+FV99</f>
        <v>219</v>
      </c>
      <c r="FW101" s="10">
        <f t="shared" ref="FW101" si="1947">FV101+FW99</f>
        <v>219</v>
      </c>
      <c r="FX101" s="10">
        <f t="shared" ref="FX101" si="1948">FW101+FX99</f>
        <v>219</v>
      </c>
      <c r="FY101" s="10">
        <f t="shared" ref="FY101" si="1949">FX101+FY99</f>
        <v>219</v>
      </c>
      <c r="FZ101" s="10">
        <f t="shared" ref="FZ101" si="1950">FY101+FZ99</f>
        <v>219</v>
      </c>
      <c r="GA101" s="10">
        <f t="shared" ref="GA101" si="1951">FZ101+GA99</f>
        <v>219</v>
      </c>
      <c r="GB101" s="10">
        <f t="shared" ref="GB101" si="1952">GA101+GB99</f>
        <v>219</v>
      </c>
      <c r="GC101" s="10">
        <f t="shared" ref="GC101" si="1953">GB101+GC99</f>
        <v>219</v>
      </c>
      <c r="GD101" s="10">
        <f t="shared" ref="GD101" si="1954">GC101+GD99</f>
        <v>219</v>
      </c>
      <c r="GE101" s="10">
        <f t="shared" ref="GE101" si="1955">GD101+GE99</f>
        <v>219</v>
      </c>
      <c r="GF101" s="10">
        <f t="shared" ref="GF101" si="1956">GE101+GF99</f>
        <v>219</v>
      </c>
      <c r="GG101" s="10">
        <f t="shared" ref="GG101" si="1957">GF101+GG99</f>
        <v>219</v>
      </c>
      <c r="GH101" s="10">
        <f t="shared" ref="GH101" si="1958">GG101+GH99</f>
        <v>219</v>
      </c>
      <c r="GI101" s="10">
        <f t="shared" ref="GI101" si="1959">GH101+GI99</f>
        <v>219</v>
      </c>
      <c r="GJ101" s="10">
        <f t="shared" ref="GJ101" si="1960">GI101+GJ99</f>
        <v>219</v>
      </c>
      <c r="GK101" s="10">
        <f t="shared" ref="GK101" si="1961">GJ101+GK99</f>
        <v>219</v>
      </c>
      <c r="GL101" s="10">
        <f t="shared" ref="GL101" si="1962">GK101+GL99</f>
        <v>219</v>
      </c>
      <c r="GM101" s="10">
        <f t="shared" ref="GM101" si="1963">GL101+GM99</f>
        <v>219</v>
      </c>
      <c r="GN101" s="10">
        <f t="shared" ref="GN101" si="1964">GM101+GN99</f>
        <v>219</v>
      </c>
      <c r="GO101" s="10">
        <f t="shared" ref="GO101" si="1965">GN101+GO99</f>
        <v>219</v>
      </c>
      <c r="GP101" s="10">
        <f t="shared" ref="GP101" si="1966">GO101+GP99</f>
        <v>219</v>
      </c>
      <c r="GQ101" s="10">
        <f t="shared" ref="GQ101" si="1967">GP101+GQ99</f>
        <v>219</v>
      </c>
      <c r="GR101" s="10">
        <f t="shared" ref="GR101" si="1968">GQ101+GR99</f>
        <v>219</v>
      </c>
      <c r="GS101" s="10">
        <f t="shared" ref="GS101" si="1969">GR101+GS99</f>
        <v>219</v>
      </c>
      <c r="GT101" s="10">
        <f t="shared" ref="GT101" si="1970">GS101+GT99</f>
        <v>219</v>
      </c>
      <c r="GU101" s="10">
        <f t="shared" ref="GU101" si="1971">GT101+GU99</f>
        <v>219</v>
      </c>
      <c r="GV101" s="10">
        <f t="shared" ref="GV101" si="1972">GU101+GV99</f>
        <v>219</v>
      </c>
      <c r="GW101" s="10">
        <f t="shared" ref="GW101" si="1973">GV101+GW99</f>
        <v>219</v>
      </c>
      <c r="GX101" s="10">
        <f t="shared" ref="GX101" si="1974">GW101+GX99</f>
        <v>219</v>
      </c>
      <c r="GY101" s="10">
        <f t="shared" ref="GY101" si="1975">GX101+GY99</f>
        <v>219</v>
      </c>
      <c r="GZ101" s="10">
        <f t="shared" ref="GZ101" si="1976">GY101+GZ99</f>
        <v>219</v>
      </c>
    </row>
    <row r="102" spans="1:208" x14ac:dyDescent="0.2">
      <c r="A102" s="5" t="s">
        <v>204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>
        <f ca="1">S101-SUM($S100:S100)</f>
        <v>0</v>
      </c>
      <c r="T102" s="10">
        <f ca="1">T101-SUM($S100:T100)</f>
        <v>0</v>
      </c>
      <c r="U102" s="10">
        <f ca="1">U101-SUM($S100:U100)</f>
        <v>0</v>
      </c>
      <c r="V102" s="10">
        <f ca="1">V101-SUM($S100:V100)</f>
        <v>0</v>
      </c>
      <c r="W102" s="10">
        <f ca="1">W101-SUM($S100:W100)</f>
        <v>0</v>
      </c>
      <c r="X102" s="10">
        <f ca="1">X101-SUM($S100:X100)</f>
        <v>0</v>
      </c>
      <c r="Y102" s="10">
        <f ca="1">Y101-SUM($S100:Y100)</f>
        <v>0</v>
      </c>
      <c r="Z102" s="10">
        <f ca="1">Z101-SUM($S100:Z100)</f>
        <v>0</v>
      </c>
      <c r="AA102" s="10">
        <f ca="1">AA101-SUM($S100:AA100)</f>
        <v>0</v>
      </c>
      <c r="AB102" s="10">
        <f ca="1">AB101-SUM($S100:AB100)</f>
        <v>0</v>
      </c>
      <c r="AC102" s="10">
        <f ca="1">AC101-SUM($S100:AC100)</f>
        <v>0</v>
      </c>
      <c r="AD102" s="10">
        <f ca="1">AD101-SUM($S100:AD100)</f>
        <v>1</v>
      </c>
      <c r="AE102" s="10">
        <f ca="1">AE101-SUM($S100:AE100)</f>
        <v>1</v>
      </c>
      <c r="AF102" s="10">
        <f ca="1">AF101-SUM($S100:AF100)</f>
        <v>1</v>
      </c>
      <c r="AG102" s="10">
        <f ca="1">AG101-SUM($S100:AG100)</f>
        <v>1</v>
      </c>
      <c r="AH102" s="10">
        <f ca="1">AH101-SUM($S100:AH100)</f>
        <v>1</v>
      </c>
      <c r="AI102" s="10">
        <f ca="1">AI101-SUM($S100:AI100)</f>
        <v>1</v>
      </c>
      <c r="AJ102" s="10">
        <f ca="1">AJ101-SUM($S100:AJ100)</f>
        <v>2</v>
      </c>
      <c r="AK102" s="10">
        <f ca="1">AK101-SUM($S100:AK100)</f>
        <v>2</v>
      </c>
      <c r="AL102" s="10">
        <f ca="1">AL101-SUM($S100:AL100)</f>
        <v>2</v>
      </c>
      <c r="AM102" s="10">
        <f ca="1">AM101-SUM($S100:AM100)</f>
        <v>2</v>
      </c>
      <c r="AN102" s="10">
        <f ca="1">AN101-SUM($S100:AN100)</f>
        <v>2</v>
      </c>
      <c r="AO102" s="10">
        <f ca="1">AO101-SUM($S100:AO100)</f>
        <v>2</v>
      </c>
      <c r="AP102" s="10">
        <f ca="1">AP101-SUM($S100:AP100)</f>
        <v>4</v>
      </c>
      <c r="AQ102" s="10">
        <f ca="1">AQ101-SUM($S100:AQ100)</f>
        <v>4</v>
      </c>
      <c r="AR102" s="10">
        <f ca="1">AR101-SUM($S100:AR100)</f>
        <v>5</v>
      </c>
      <c r="AS102" s="10">
        <f ca="1">AS101-SUM($S100:AS100)</f>
        <v>6</v>
      </c>
      <c r="AT102" s="10">
        <f ca="1">AT101-SUM($S100:AT100)</f>
        <v>7</v>
      </c>
      <c r="AU102" s="10">
        <f ca="1">AU101-SUM($S100:AU100)</f>
        <v>8</v>
      </c>
      <c r="AV102" s="10">
        <f ca="1">AV101-SUM($S100:AV100)</f>
        <v>10</v>
      </c>
      <c r="AW102" s="10">
        <f ca="1">AW101-SUM($S100:AW100)</f>
        <v>11</v>
      </c>
      <c r="AX102" s="10">
        <f ca="1">AX101-SUM($S100:AX100)</f>
        <v>13</v>
      </c>
      <c r="AY102" s="10">
        <f ca="1">AY101-SUM($S100:AY100)</f>
        <v>15</v>
      </c>
      <c r="AZ102" s="10">
        <f ca="1">AZ101-SUM($S100:AZ100)</f>
        <v>17</v>
      </c>
      <c r="BA102" s="10">
        <f ca="1">BA101-SUM($S100:BA100)</f>
        <v>19</v>
      </c>
      <c r="BB102" s="10">
        <f ca="1">BB101-SUM($S100:BB100)</f>
        <v>21</v>
      </c>
      <c r="BC102" s="10">
        <f ca="1">BC101-SUM($S100:BC100)</f>
        <v>27</v>
      </c>
      <c r="BD102" s="10">
        <f ca="1">BD101-SUM($S100:BD100)</f>
        <v>28</v>
      </c>
      <c r="BE102" s="10">
        <f ca="1">BE101-SUM($S100:BE100)</f>
        <v>33</v>
      </c>
      <c r="BF102" s="10">
        <f ca="1">BF101-SUM($S100:BF100)</f>
        <v>40</v>
      </c>
      <c r="BG102" s="10">
        <f ca="1">BG101-SUM($S100:BG100)</f>
        <v>45</v>
      </c>
      <c r="BH102" s="10">
        <f ca="1">BH101-SUM($S100:BH100)</f>
        <v>52</v>
      </c>
      <c r="BI102" s="10">
        <f ca="1">BI101-SUM($S100:BI100)</f>
        <v>62</v>
      </c>
      <c r="BJ102" s="10">
        <f ca="1">BJ101-SUM($S100:BJ100)</f>
        <v>67</v>
      </c>
      <c r="BK102" s="10">
        <f ca="1">BK101-SUM($S100:BK100)</f>
        <v>72</v>
      </c>
      <c r="BL102" s="10">
        <f ca="1">BL101-SUM($S100:BL100)</f>
        <v>79</v>
      </c>
      <c r="BM102" s="10">
        <f ca="1">BM101-SUM($S100:BM100)</f>
        <v>84</v>
      </c>
      <c r="BN102" s="10">
        <f ca="1">BN101-SUM($S100:BN100)</f>
        <v>91</v>
      </c>
      <c r="BO102" s="10">
        <f ca="1">BO101-SUM($S100:BO100)</f>
        <v>97</v>
      </c>
      <c r="BP102" s="10">
        <f ca="1">BP101-SUM($S100:BP100)</f>
        <v>101</v>
      </c>
      <c r="BQ102" s="10">
        <f ca="1">BQ101-SUM($S100:BQ100)</f>
        <v>103</v>
      </c>
      <c r="BR102" s="10">
        <f ca="1">BR101-SUM($S100:BR100)</f>
        <v>104</v>
      </c>
      <c r="BS102" s="10">
        <f ca="1">BS101-SUM($S100:BS100)</f>
        <v>105</v>
      </c>
      <c r="BT102" s="10">
        <f ca="1">BT101-SUM($S100:BT100)</f>
        <v>115</v>
      </c>
      <c r="BU102" s="10">
        <f ca="1">BU101-SUM($S100:BU100)</f>
        <v>125</v>
      </c>
      <c r="BV102" s="10">
        <f ca="1">BV101-SUM($S100:BV100)</f>
        <v>134</v>
      </c>
      <c r="BW102" s="10">
        <f ca="1">BW101-SUM($S100:BW100)</f>
        <v>144</v>
      </c>
      <c r="BX102" s="10">
        <f ca="1">BX101-SUM($S100:BX100)</f>
        <v>144</v>
      </c>
      <c r="BY102" s="10">
        <f ca="1">BY101-SUM($S100:BY100)</f>
        <v>144</v>
      </c>
      <c r="BZ102" s="10">
        <f ca="1">BZ101-SUM($S100:BZ100)</f>
        <v>153</v>
      </c>
      <c r="CA102" s="10">
        <f ca="1">CA101-SUM($S100:CA100)</f>
        <v>162</v>
      </c>
      <c r="CB102" s="10">
        <f ca="1">CB101-SUM($S100:CB100)</f>
        <v>171</v>
      </c>
      <c r="CC102" s="10">
        <f ca="1">CC101-SUM($S100:CC100)</f>
        <v>176</v>
      </c>
      <c r="CD102" s="10">
        <f ca="1">CD101-SUM($S100:CD100)</f>
        <v>176</v>
      </c>
      <c r="CE102" s="10">
        <f ca="1">CE101-SUM($S100:CE100)</f>
        <v>173</v>
      </c>
      <c r="CF102" s="10">
        <f ca="1">CF101-SUM($S100:CF100)</f>
        <v>168</v>
      </c>
      <c r="CG102" s="10">
        <f ca="1">CG101-SUM($S100:CG100)</f>
        <v>165</v>
      </c>
      <c r="CH102" s="10">
        <f ca="1">CH101-SUM($S100:CH100)</f>
        <v>160</v>
      </c>
      <c r="CI102" s="10">
        <f ca="1">CI101-SUM($S100:CI100)</f>
        <v>151</v>
      </c>
      <c r="CJ102" s="10">
        <f ca="1">CJ101-SUM($S100:CJ100)</f>
        <v>146</v>
      </c>
      <c r="CK102" s="10">
        <f ca="1">CK101-SUM($S100:CK100)</f>
        <v>142</v>
      </c>
      <c r="CL102" s="10">
        <f ca="1">CL101-SUM($S100:CL100)</f>
        <v>136</v>
      </c>
      <c r="CM102" s="10">
        <f ca="1">CM101-SUM($S100:CM100)</f>
        <v>132</v>
      </c>
      <c r="CN102" s="10">
        <f ca="1">CN101-SUM($S100:CN100)</f>
        <v>126</v>
      </c>
      <c r="CO102" s="10">
        <f ca="1">CO101-SUM($S100:CO100)</f>
        <v>120</v>
      </c>
      <c r="CP102" s="10">
        <f ca="1">CP101-SUM($S100:CP100)</f>
        <v>114</v>
      </c>
      <c r="CQ102" s="10">
        <f ca="1">CQ101-SUM($S100:CQ100)</f>
        <v>112</v>
      </c>
      <c r="CR102" s="10">
        <f ca="1">CR101-SUM($S100:CR100)</f>
        <v>110</v>
      </c>
      <c r="CS102" s="10">
        <f ca="1">CS101-SUM($S100:CS100)</f>
        <v>108</v>
      </c>
      <c r="CT102" s="10">
        <f ca="1">CT101-SUM($S100:CT100)</f>
        <v>97</v>
      </c>
      <c r="CU102" s="10">
        <f ca="1">CU101-SUM($S100:CU100)</f>
        <v>86</v>
      </c>
      <c r="CV102" s="10">
        <f ca="1">CV101-SUM($S100:CV100)</f>
        <v>75</v>
      </c>
      <c r="CW102" s="10">
        <f ca="1">CW101-SUM($S100:CW100)</f>
        <v>64</v>
      </c>
      <c r="CX102" s="10">
        <f ca="1">CX101-SUM($S100:CX100)</f>
        <v>62</v>
      </c>
      <c r="CY102" s="10">
        <f ca="1">CY101-SUM($S100:CY100)</f>
        <v>60</v>
      </c>
      <c r="CZ102" s="10">
        <f ca="1">CZ101-SUM($S100:CZ100)</f>
        <v>49</v>
      </c>
      <c r="DA102" s="10">
        <f ca="1">DA101-SUM($S100:DA100)</f>
        <v>38</v>
      </c>
      <c r="DB102" s="10">
        <f ca="1">DB101-SUM($S100:DB100)</f>
        <v>27</v>
      </c>
      <c r="DC102" s="10">
        <f ca="1">DC101-SUM($S100:DC100)</f>
        <v>16</v>
      </c>
      <c r="DD102" s="10">
        <f ca="1">DD101-SUM($S100:DD100)</f>
        <v>14</v>
      </c>
      <c r="DE102" s="10">
        <f ca="1">DE101-SUM($S100:DE100)</f>
        <v>12</v>
      </c>
      <c r="DF102" s="10">
        <f ca="1">DF101-SUM($S100:DF100)</f>
        <v>10</v>
      </c>
      <c r="DG102" s="10">
        <f ca="1">DG101-SUM($S100:DG100)</f>
        <v>8</v>
      </c>
      <c r="DH102" s="10">
        <f ca="1">DH101-SUM($S100:DH100)</f>
        <v>6</v>
      </c>
      <c r="DI102" s="10">
        <f ca="1">DI101-SUM($S100:DI100)</f>
        <v>5</v>
      </c>
      <c r="DJ102" s="10">
        <f ca="1">DJ101-SUM($S100:DJ100)</f>
        <v>4</v>
      </c>
      <c r="DK102" s="10">
        <f ca="1">DK101-SUM($S100:DK100)</f>
        <v>3</v>
      </c>
      <c r="DL102" s="10">
        <f ca="1">DL101-SUM($S100:DL100)</f>
        <v>2</v>
      </c>
      <c r="DM102" s="10">
        <f ca="1">DM101-SUM($S100:DM100)</f>
        <v>1</v>
      </c>
      <c r="DN102" s="10">
        <f ca="1">DN101-SUM($S100:DN100)</f>
        <v>0</v>
      </c>
      <c r="DO102" s="10">
        <f ca="1">DO101-SUM($S100:DO100)</f>
        <v>0</v>
      </c>
      <c r="DP102" s="10">
        <f ca="1">DP101-SUM($S100:DP100)</f>
        <v>0</v>
      </c>
      <c r="DQ102" s="10">
        <f ca="1">DQ101-SUM($S100:DQ100)</f>
        <v>0</v>
      </c>
      <c r="DR102" s="10">
        <f ca="1">DR101-SUM($S100:DR100)</f>
        <v>0</v>
      </c>
      <c r="DS102" s="10">
        <f ca="1">DS101-SUM($S100:DS100)</f>
        <v>0</v>
      </c>
      <c r="DT102" s="10">
        <f ca="1">DT101-SUM($S100:DT100)</f>
        <v>0</v>
      </c>
      <c r="DU102" s="10">
        <f ca="1">DU101-SUM($S100:DU100)</f>
        <v>0</v>
      </c>
      <c r="DV102" s="10">
        <f ca="1">DV101-SUM($S100:DV100)</f>
        <v>0</v>
      </c>
      <c r="DW102" s="10">
        <f ca="1">DW101-SUM($S100:DW100)</f>
        <v>0</v>
      </c>
      <c r="DX102" s="10">
        <f ca="1">DX101-SUM($S100:DX100)</f>
        <v>0</v>
      </c>
      <c r="DY102" s="10">
        <f ca="1">DY101-SUM($S100:DY100)</f>
        <v>0</v>
      </c>
      <c r="DZ102" s="10">
        <f ca="1">DZ101-SUM($S100:DZ100)</f>
        <v>0</v>
      </c>
      <c r="EA102" s="10">
        <f ca="1">EA101-SUM($S100:EA100)</f>
        <v>0</v>
      </c>
      <c r="EB102" s="10">
        <f ca="1">EB101-SUM($S100:EB100)</f>
        <v>0</v>
      </c>
      <c r="EC102" s="10">
        <f ca="1">EC101-SUM($S100:EC100)</f>
        <v>0</v>
      </c>
      <c r="ED102" s="10">
        <f ca="1">ED101-SUM($S100:ED100)</f>
        <v>0</v>
      </c>
      <c r="EE102" s="10">
        <f ca="1">EE101-SUM($S100:EE100)</f>
        <v>0</v>
      </c>
      <c r="EF102" s="10">
        <f ca="1">EF101-SUM($S100:EF100)</f>
        <v>0</v>
      </c>
      <c r="EG102" s="10">
        <f ca="1">EG101-SUM($S100:EG100)</f>
        <v>0</v>
      </c>
      <c r="EH102" s="10">
        <f ca="1">EH101-SUM($S100:EH100)</f>
        <v>0</v>
      </c>
      <c r="EI102" s="10">
        <f ca="1">EI101-SUM($S100:EI100)</f>
        <v>0</v>
      </c>
      <c r="EJ102" s="10">
        <f ca="1">EJ101-SUM($S100:EJ100)</f>
        <v>0</v>
      </c>
      <c r="EK102" s="10">
        <f ca="1">EK101-SUM($S100:EK100)</f>
        <v>0</v>
      </c>
      <c r="EL102" s="10">
        <f ca="1">EL101-SUM($S100:EL100)</f>
        <v>0</v>
      </c>
      <c r="EM102" s="10">
        <f ca="1">EM101-SUM($S100:EM100)</f>
        <v>0</v>
      </c>
      <c r="EN102" s="10">
        <f ca="1">EN101-SUM($S100:EN100)</f>
        <v>0</v>
      </c>
      <c r="EO102" s="10">
        <f ca="1">EO101-SUM($S100:EO100)</f>
        <v>0</v>
      </c>
      <c r="EP102" s="10">
        <f ca="1">EP101-SUM($S100:EP100)</f>
        <v>0</v>
      </c>
      <c r="EQ102" s="10">
        <f ca="1">EQ101-SUM($S100:EQ100)</f>
        <v>0</v>
      </c>
      <c r="ER102" s="10">
        <f ca="1">ER101-SUM($S100:ER100)</f>
        <v>0</v>
      </c>
      <c r="ES102" s="10">
        <f ca="1">ES101-SUM($S100:ES100)</f>
        <v>0</v>
      </c>
      <c r="ET102" s="10">
        <f ca="1">ET101-SUM($S100:ET100)</f>
        <v>0</v>
      </c>
      <c r="EU102" s="10">
        <f ca="1">EU101-SUM($S100:EU100)</f>
        <v>0</v>
      </c>
      <c r="EV102" s="10">
        <f ca="1">EV101-SUM($S100:EV100)</f>
        <v>0</v>
      </c>
      <c r="EW102" s="10">
        <f ca="1">EW101-SUM($S100:EW100)</f>
        <v>0</v>
      </c>
      <c r="EX102" s="10">
        <f ca="1">EX101-SUM($S100:EX100)</f>
        <v>0</v>
      </c>
      <c r="EY102" s="10">
        <f ca="1">EY101-SUM($S100:EY100)</f>
        <v>0</v>
      </c>
      <c r="EZ102" s="10">
        <f ca="1">EZ101-SUM($S100:EZ100)</f>
        <v>0</v>
      </c>
      <c r="FA102" s="10">
        <f ca="1">FA101-SUM($S100:FA100)</f>
        <v>0</v>
      </c>
      <c r="FB102" s="10">
        <f ca="1">FB101-SUM($S100:FB100)</f>
        <v>0</v>
      </c>
      <c r="FC102" s="10">
        <f ca="1">FC101-SUM($S100:FC100)</f>
        <v>0</v>
      </c>
      <c r="FD102" s="10">
        <f ca="1">FD101-SUM($S100:FD100)</f>
        <v>0</v>
      </c>
      <c r="FE102" s="10">
        <f ca="1">FE101-SUM($S100:FE100)</f>
        <v>0</v>
      </c>
      <c r="FF102" s="10">
        <f ca="1">FF101-SUM($S100:FF100)</f>
        <v>0</v>
      </c>
      <c r="FG102" s="10">
        <f ca="1">FG101-SUM($S100:FG100)</f>
        <v>0</v>
      </c>
      <c r="FH102" s="10">
        <f ca="1">FH101-SUM($S100:FH100)</f>
        <v>0</v>
      </c>
      <c r="FI102" s="10">
        <f ca="1">FI101-SUM($S100:FI100)</f>
        <v>0</v>
      </c>
      <c r="FJ102" s="10">
        <f ca="1">FJ101-SUM($S100:FJ100)</f>
        <v>0</v>
      </c>
      <c r="FK102" s="10">
        <f ca="1">FK101-SUM($S100:FK100)</f>
        <v>0</v>
      </c>
      <c r="FL102" s="10">
        <f ca="1">FL101-SUM($S100:FL100)</f>
        <v>0</v>
      </c>
      <c r="FM102" s="10">
        <f ca="1">FM101-SUM($S100:FM100)</f>
        <v>0</v>
      </c>
      <c r="FN102" s="10">
        <f ca="1">FN101-SUM($S100:FN100)</f>
        <v>0</v>
      </c>
      <c r="FO102" s="10">
        <f ca="1">FO101-SUM($S100:FO100)</f>
        <v>0</v>
      </c>
      <c r="FP102" s="10">
        <f ca="1">FP101-SUM($S100:FP100)</f>
        <v>0</v>
      </c>
      <c r="FQ102" s="10">
        <f ca="1">FQ101-SUM($S100:FQ100)</f>
        <v>0</v>
      </c>
      <c r="FR102" s="10">
        <f ca="1">FR101-SUM($S100:FR100)</f>
        <v>0</v>
      </c>
      <c r="FS102" s="10">
        <f ca="1">FS101-SUM($S100:FS100)</f>
        <v>0</v>
      </c>
      <c r="FT102" s="10">
        <f ca="1">FT101-SUM($S100:FT100)</f>
        <v>0</v>
      </c>
      <c r="FU102" s="10">
        <f ca="1">FU101-SUM($S100:FU100)</f>
        <v>0</v>
      </c>
      <c r="FV102" s="10">
        <f ca="1">FV101-SUM($S100:FV100)</f>
        <v>0</v>
      </c>
      <c r="FW102" s="10">
        <f ca="1">FW101-SUM($S100:FW100)</f>
        <v>0</v>
      </c>
      <c r="FX102" s="10">
        <f ca="1">FX101-SUM($S100:FX100)</f>
        <v>0</v>
      </c>
      <c r="FY102" s="10">
        <f ca="1">FY101-SUM($S100:FY100)</f>
        <v>0</v>
      </c>
      <c r="FZ102" s="10">
        <f ca="1">FZ101-SUM($S100:FZ100)</f>
        <v>0</v>
      </c>
      <c r="GA102" s="10">
        <f ca="1">GA101-SUM($S100:GA100)</f>
        <v>0</v>
      </c>
      <c r="GB102" s="10">
        <f ca="1">GB101-SUM($S100:GB100)</f>
        <v>0</v>
      </c>
      <c r="GC102" s="10">
        <f ca="1">GC101-SUM($S100:GC100)</f>
        <v>0</v>
      </c>
      <c r="GD102" s="10">
        <f ca="1">GD101-SUM($S100:GD100)</f>
        <v>0</v>
      </c>
      <c r="GE102" s="10">
        <f ca="1">GE101-SUM($S100:GE100)</f>
        <v>0</v>
      </c>
      <c r="GF102" s="10">
        <f ca="1">GF101-SUM($S100:GF100)</f>
        <v>0</v>
      </c>
      <c r="GG102" s="10">
        <f ca="1">GG101-SUM($S100:GG100)</f>
        <v>0</v>
      </c>
      <c r="GH102" s="10">
        <f ca="1">GH101-SUM($S100:GH100)</f>
        <v>0</v>
      </c>
      <c r="GI102" s="10">
        <f ca="1">GI101-SUM($S100:GI100)</f>
        <v>0</v>
      </c>
      <c r="GJ102" s="10">
        <f ca="1">GJ101-SUM($S100:GJ100)</f>
        <v>0</v>
      </c>
      <c r="GK102" s="10">
        <f ca="1">GK101-SUM($S100:GK100)</f>
        <v>0</v>
      </c>
      <c r="GL102" s="10">
        <f ca="1">GL101-SUM($S100:GL100)</f>
        <v>0</v>
      </c>
      <c r="GM102" s="10">
        <f ca="1">GM101-SUM($S100:GM100)</f>
        <v>0</v>
      </c>
      <c r="GN102" s="10">
        <f ca="1">GN101-SUM($S100:GN100)</f>
        <v>0</v>
      </c>
      <c r="GO102" s="10">
        <f ca="1">GO101-SUM($S100:GO100)</f>
        <v>0</v>
      </c>
      <c r="GP102" s="10">
        <f ca="1">GP101-SUM($S100:GP100)</f>
        <v>0</v>
      </c>
      <c r="GQ102" s="10">
        <f ca="1">GQ101-SUM($S100:GQ100)</f>
        <v>0</v>
      </c>
      <c r="GR102" s="10">
        <f ca="1">GR101-SUM($S100:GR100)</f>
        <v>0</v>
      </c>
      <c r="GS102" s="10">
        <f ca="1">GS101-SUM($S100:GS100)</f>
        <v>0</v>
      </c>
      <c r="GT102" s="10">
        <f ca="1">GT101-SUM($S100:GT100)</f>
        <v>0</v>
      </c>
      <c r="GU102" s="10">
        <f ca="1">GU101-SUM($S100:GU100)</f>
        <v>0</v>
      </c>
      <c r="GV102" s="10">
        <f ca="1">GV101-SUM($S100:GV100)</f>
        <v>0</v>
      </c>
      <c r="GW102" s="10">
        <f ca="1">GW101-SUM($S100:GW100)</f>
        <v>0</v>
      </c>
      <c r="GX102" s="10">
        <f ca="1">GX101-SUM($S100:GX100)</f>
        <v>0</v>
      </c>
      <c r="GY102" s="10">
        <f ca="1">GY101-SUM($S100:GY100)</f>
        <v>0</v>
      </c>
      <c r="GZ102" s="10">
        <f ca="1">GZ101-SUM($S100:GZ100)</f>
        <v>0</v>
      </c>
    </row>
    <row r="103" spans="1:208" x14ac:dyDescent="0.2">
      <c r="A103" s="5" t="s">
        <v>201</v>
      </c>
      <c r="C103" s="10">
        <f t="array" aca="1" ref="C103" ca="1">SUM(IF($S$1:$GZ$1=C$1,$S103:$GZ103,0))</f>
        <v>0</v>
      </c>
      <c r="D103" s="10">
        <f t="array" aca="1" ref="D103" ca="1">SUM(IF($S$1:$GZ$1=D$1,$S103:$GZ103,0))</f>
        <v>0</v>
      </c>
      <c r="E103" s="10">
        <f t="array" aca="1" ref="E103" ca="1">SUM(IF($S$1:$GZ$1=E$1,$S103:$GZ103,0))</f>
        <v>0</v>
      </c>
      <c r="F103" s="10">
        <f t="array" aca="1" ref="F103" ca="1">SUM(IF($S$1:$GZ$1=F$1,$S103:$GZ103,0))</f>
        <v>0</v>
      </c>
      <c r="G103" s="10">
        <f t="array" aca="1" ref="G103" ca="1">SUM(IF($S$1:$GZ$1=G$1,$S103:$GZ103,0))</f>
        <v>0</v>
      </c>
      <c r="H103" s="10">
        <f t="array" aca="1" ref="H103" ca="1">SUM(IF($S$1:$GZ$1=H$1,$S103:$GZ103,0))</f>
        <v>0</v>
      </c>
      <c r="I103" s="10">
        <f t="array" aca="1" ref="I103" ca="1">SUM(IF($S$1:$GZ$1=I$1,$S103:$GZ103,0))</f>
        <v>0</v>
      </c>
      <c r="J103" s="10">
        <f t="array" aca="1" ref="J103" ca="1">SUM(IF($S$1:$GZ$1=J$1,$S103:$GZ103,0))</f>
        <v>0</v>
      </c>
      <c r="K103" s="10">
        <f t="array" aca="1" ref="K103" ca="1">SUM(IF($S$1:$GZ$1=K$1,$S103:$GZ103,0))</f>
        <v>0</v>
      </c>
      <c r="L103" s="10">
        <f t="array" aca="1" ref="L103" ca="1">SUM(IF($S$1:$GZ$1=L$1,$S103:$GZ103,0))</f>
        <v>0</v>
      </c>
      <c r="M103" s="10">
        <f t="array" aca="1" ref="M103" ca="1">SUM(IF($S$1:$GZ$1=M$1,$S103:$GZ103,0))</f>
        <v>1</v>
      </c>
      <c r="N103" s="10">
        <f t="array" aca="1" ref="N103" ca="1">SUM(IF($S$1:$GZ$1=N$1,$S103:$GZ103,0))</f>
        <v>3</v>
      </c>
      <c r="O103" s="10">
        <f t="array" aca="1" ref="O103" ca="1">SUM(IF($S$1:$GZ$1=O$1,$S103:$GZ103,0))</f>
        <v>23</v>
      </c>
      <c r="P103" s="10">
        <f t="array" aca="1" ref="P103" ca="1">SUM(IF($S$1:$GZ$1=P$1,$S103:$GZ103,0))</f>
        <v>72</v>
      </c>
      <c r="Q103" s="10">
        <f t="array" aca="1" ref="Q103" ca="1">SUM(IF($S$1:$GZ$1=Q$1,$S103:$GZ103,0))</f>
        <v>82</v>
      </c>
      <c r="R103" s="10">
        <f t="array" aca="1" ref="R103" ca="1">SUM(IF($S$1:$GZ$1=R$1,$S103:$GZ103,0))</f>
        <v>35</v>
      </c>
      <c r="S103" s="10">
        <f t="shared" ref="S103:AX103" ca="1" si="1977">IF(S$2&gt;=ROUNDUP($B97,0),OFFSET(S99,0,-ROUNDUP($B97,0)+1),0)</f>
        <v>0</v>
      </c>
      <c r="T103" s="10">
        <f t="shared" ca="1" si="1977"/>
        <v>0</v>
      </c>
      <c r="U103" s="10">
        <f t="shared" ca="1" si="1977"/>
        <v>0</v>
      </c>
      <c r="V103" s="10">
        <f t="shared" ca="1" si="1977"/>
        <v>0</v>
      </c>
      <c r="W103" s="10">
        <f t="shared" ca="1" si="1977"/>
        <v>0</v>
      </c>
      <c r="X103" s="10">
        <f t="shared" ca="1" si="1977"/>
        <v>0</v>
      </c>
      <c r="Y103" s="10">
        <f t="shared" ca="1" si="1977"/>
        <v>0</v>
      </c>
      <c r="Z103" s="10">
        <f t="shared" ca="1" si="1977"/>
        <v>0</v>
      </c>
      <c r="AA103" s="10">
        <f t="shared" ca="1" si="1977"/>
        <v>0</v>
      </c>
      <c r="AB103" s="10">
        <f t="shared" ca="1" si="1977"/>
        <v>0</v>
      </c>
      <c r="AC103" s="10">
        <f t="shared" ca="1" si="1977"/>
        <v>0</v>
      </c>
      <c r="AD103" s="10">
        <f t="shared" ca="1" si="1977"/>
        <v>0</v>
      </c>
      <c r="AE103" s="10">
        <f t="shared" ca="1" si="1977"/>
        <v>0</v>
      </c>
      <c r="AF103" s="10">
        <f t="shared" ca="1" si="1977"/>
        <v>0</v>
      </c>
      <c r="AG103" s="10">
        <f t="shared" ca="1" si="1977"/>
        <v>0</v>
      </c>
      <c r="AH103" s="10">
        <f t="shared" ca="1" si="1977"/>
        <v>0</v>
      </c>
      <c r="AI103" s="10">
        <f t="shared" ca="1" si="1977"/>
        <v>0</v>
      </c>
      <c r="AJ103" s="10">
        <f t="shared" ca="1" si="1977"/>
        <v>0</v>
      </c>
      <c r="AK103" s="10">
        <f t="shared" ca="1" si="1977"/>
        <v>0</v>
      </c>
      <c r="AL103" s="10">
        <f t="shared" ca="1" si="1977"/>
        <v>0</v>
      </c>
      <c r="AM103" s="10">
        <f t="shared" ca="1" si="1977"/>
        <v>0</v>
      </c>
      <c r="AN103" s="10">
        <f t="shared" ca="1" si="1977"/>
        <v>0</v>
      </c>
      <c r="AO103" s="10">
        <f t="shared" ca="1" si="1977"/>
        <v>0</v>
      </c>
      <c r="AP103" s="10">
        <f t="shared" ca="1" si="1977"/>
        <v>0</v>
      </c>
      <c r="AQ103" s="10">
        <f t="shared" ca="1" si="1977"/>
        <v>0</v>
      </c>
      <c r="AR103" s="10">
        <f t="shared" ca="1" si="1977"/>
        <v>0</v>
      </c>
      <c r="AS103" s="10">
        <f t="shared" ca="1" si="1977"/>
        <v>0</v>
      </c>
      <c r="AT103" s="10">
        <f t="shared" ca="1" si="1977"/>
        <v>0</v>
      </c>
      <c r="AU103" s="10">
        <f t="shared" ca="1" si="1977"/>
        <v>0</v>
      </c>
      <c r="AV103" s="10">
        <f t="shared" ca="1" si="1977"/>
        <v>0</v>
      </c>
      <c r="AW103" s="10">
        <f t="shared" ca="1" si="1977"/>
        <v>0</v>
      </c>
      <c r="AX103" s="10">
        <f t="shared" ca="1" si="1977"/>
        <v>0</v>
      </c>
      <c r="AY103" s="10">
        <f t="shared" ref="AY103:BZ103" ca="1" si="1978">IF(AY$2&gt;=ROUNDUP($B97,0),OFFSET(AY99,0,-ROUNDUP($B97,0)+1),0)</f>
        <v>0</v>
      </c>
      <c r="AZ103" s="10">
        <f t="shared" ca="1" si="1978"/>
        <v>0</v>
      </c>
      <c r="BA103" s="10">
        <f t="shared" ca="1" si="1978"/>
        <v>0</v>
      </c>
      <c r="BB103" s="10">
        <f t="shared" ca="1" si="1978"/>
        <v>0</v>
      </c>
      <c r="BC103" s="10">
        <f t="shared" ca="1" si="1978"/>
        <v>0</v>
      </c>
      <c r="BD103" s="10">
        <f t="shared" ca="1" si="1978"/>
        <v>0</v>
      </c>
      <c r="BE103" s="10">
        <f t="shared" ca="1" si="1978"/>
        <v>0</v>
      </c>
      <c r="BF103" s="10">
        <f t="shared" ca="1" si="1978"/>
        <v>0</v>
      </c>
      <c r="BG103" s="10">
        <f t="shared" ca="1" si="1978"/>
        <v>0</v>
      </c>
      <c r="BH103" s="10">
        <f t="shared" ca="1" si="1978"/>
        <v>0</v>
      </c>
      <c r="BI103" s="10">
        <f t="shared" ca="1" si="1978"/>
        <v>0</v>
      </c>
      <c r="BJ103" s="10">
        <f t="shared" ca="1" si="1978"/>
        <v>0</v>
      </c>
      <c r="BK103" s="10">
        <f t="shared" ca="1" si="1978"/>
        <v>0</v>
      </c>
      <c r="BL103" s="10">
        <f t="shared" ca="1" si="1978"/>
        <v>0</v>
      </c>
      <c r="BM103" s="10">
        <f t="shared" ca="1" si="1978"/>
        <v>0</v>
      </c>
      <c r="BN103" s="10">
        <f t="shared" ca="1" si="1978"/>
        <v>0</v>
      </c>
      <c r="BO103" s="10">
        <f t="shared" ca="1" si="1978"/>
        <v>0</v>
      </c>
      <c r="BP103" s="10">
        <f t="shared" ca="1" si="1978"/>
        <v>0</v>
      </c>
      <c r="BQ103" s="10">
        <f t="shared" ca="1" si="1978"/>
        <v>0</v>
      </c>
      <c r="BR103" s="10">
        <f t="shared" ca="1" si="1978"/>
        <v>0</v>
      </c>
      <c r="BS103" s="10">
        <f t="shared" ca="1" si="1978"/>
        <v>0</v>
      </c>
      <c r="BT103" s="10">
        <f t="shared" ca="1" si="1978"/>
        <v>0</v>
      </c>
      <c r="BU103" s="10">
        <f t="shared" ca="1" si="1978"/>
        <v>0</v>
      </c>
      <c r="BV103" s="10">
        <f t="shared" ca="1" si="1978"/>
        <v>0</v>
      </c>
      <c r="BW103" s="10">
        <f t="shared" ca="1" si="1978"/>
        <v>0</v>
      </c>
      <c r="BX103" s="10">
        <f t="shared" ca="1" si="1978"/>
        <v>0</v>
      </c>
      <c r="BY103" s="10">
        <f t="shared" ca="1" si="1978"/>
        <v>0</v>
      </c>
      <c r="BZ103" s="10">
        <f t="shared" ca="1" si="1978"/>
        <v>0</v>
      </c>
      <c r="CA103" s="10">
        <f t="shared" ref="CA103:CI103" ca="1" si="1979">IF(CA$2&gt;=ROUNDUP($B97,0),OFFSET(CA99,0,-ROUNDUP($B97,0)+1),0)</f>
        <v>0</v>
      </c>
      <c r="CB103" s="10">
        <f t="shared" ca="1" si="1979"/>
        <v>0</v>
      </c>
      <c r="CC103" s="10">
        <f t="shared" ca="1" si="1979"/>
        <v>0</v>
      </c>
      <c r="CD103" s="10">
        <f t="shared" ca="1" si="1979"/>
        <v>0</v>
      </c>
      <c r="CE103" s="10">
        <f t="shared" ca="1" si="1979"/>
        <v>0</v>
      </c>
      <c r="CF103" s="10">
        <f t="shared" ca="1" si="1979"/>
        <v>0</v>
      </c>
      <c r="CG103" s="10">
        <f t="shared" ca="1" si="1979"/>
        <v>0</v>
      </c>
      <c r="CH103" s="10">
        <f t="shared" ca="1" si="1979"/>
        <v>0</v>
      </c>
      <c r="CI103" s="10">
        <f t="shared" ca="1" si="1979"/>
        <v>0</v>
      </c>
      <c r="CJ103" s="10">
        <f t="shared" ref="CJ103:EO103" ca="1" si="1980">IF(CJ$2&gt;=ROUNDUP($B97,0),OFFSET(CJ99,0,-ROUNDUP($B97,0)+1),0)</f>
        <v>0</v>
      </c>
      <c r="CK103" s="10">
        <f t="shared" ca="1" si="1980"/>
        <v>0</v>
      </c>
      <c r="CL103" s="10">
        <f t="shared" ca="1" si="1980"/>
        <v>0</v>
      </c>
      <c r="CM103" s="10">
        <f t="shared" ca="1" si="1980"/>
        <v>0</v>
      </c>
      <c r="CN103" s="10">
        <f t="shared" ca="1" si="1980"/>
        <v>0</v>
      </c>
      <c r="CO103" s="10">
        <f t="shared" ca="1" si="1980"/>
        <v>0</v>
      </c>
      <c r="CP103" s="10">
        <f t="shared" ca="1" si="1980"/>
        <v>0</v>
      </c>
      <c r="CQ103" s="10">
        <f t="shared" ca="1" si="1980"/>
        <v>0</v>
      </c>
      <c r="CR103" s="10">
        <f t="shared" ca="1" si="1980"/>
        <v>0</v>
      </c>
      <c r="CS103" s="10">
        <f t="shared" ca="1" si="1980"/>
        <v>0</v>
      </c>
      <c r="CT103" s="10">
        <f t="shared" ca="1" si="1980"/>
        <v>0</v>
      </c>
      <c r="CU103" s="10">
        <f t="shared" ca="1" si="1980"/>
        <v>0</v>
      </c>
      <c r="CV103" s="10">
        <f t="shared" ca="1" si="1980"/>
        <v>0</v>
      </c>
      <c r="CW103" s="10">
        <f t="shared" ca="1" si="1980"/>
        <v>0</v>
      </c>
      <c r="CX103" s="10">
        <f t="shared" ca="1" si="1980"/>
        <v>0</v>
      </c>
      <c r="CY103" s="10">
        <f t="shared" ca="1" si="1980"/>
        <v>0</v>
      </c>
      <c r="CZ103" s="10">
        <f t="shared" ca="1" si="1980"/>
        <v>0</v>
      </c>
      <c r="DA103" s="10">
        <f t="shared" ca="1" si="1980"/>
        <v>0</v>
      </c>
      <c r="DB103" s="10">
        <f t="shared" ca="1" si="1980"/>
        <v>0</v>
      </c>
      <c r="DC103" s="10">
        <f t="shared" ca="1" si="1980"/>
        <v>0</v>
      </c>
      <c r="DD103" s="10">
        <f t="shared" ca="1" si="1980"/>
        <v>0</v>
      </c>
      <c r="DE103" s="10">
        <f t="shared" ca="1" si="1980"/>
        <v>0</v>
      </c>
      <c r="DF103" s="10">
        <f t="shared" ca="1" si="1980"/>
        <v>0</v>
      </c>
      <c r="DG103" s="10">
        <f t="shared" ca="1" si="1980"/>
        <v>0</v>
      </c>
      <c r="DH103" s="10">
        <f t="shared" ca="1" si="1980"/>
        <v>0</v>
      </c>
      <c r="DI103" s="10">
        <f t="shared" ca="1" si="1980"/>
        <v>0</v>
      </c>
      <c r="DJ103" s="10">
        <f t="shared" ca="1" si="1980"/>
        <v>0</v>
      </c>
      <c r="DK103" s="10">
        <f t="shared" ca="1" si="1980"/>
        <v>0</v>
      </c>
      <c r="DL103" s="10">
        <f t="shared" ca="1" si="1980"/>
        <v>0</v>
      </c>
      <c r="DM103" s="10">
        <f t="shared" ca="1" si="1980"/>
        <v>0</v>
      </c>
      <c r="DN103" s="10">
        <f t="shared" ca="1" si="1980"/>
        <v>0</v>
      </c>
      <c r="DO103" s="10">
        <f t="shared" ca="1" si="1980"/>
        <v>0</v>
      </c>
      <c r="DP103" s="10">
        <f t="shared" ca="1" si="1980"/>
        <v>0</v>
      </c>
      <c r="DQ103" s="10">
        <f t="shared" ca="1" si="1980"/>
        <v>0</v>
      </c>
      <c r="DR103" s="10">
        <f t="shared" ca="1" si="1980"/>
        <v>0</v>
      </c>
      <c r="DS103" s="10">
        <f t="shared" ca="1" si="1980"/>
        <v>0</v>
      </c>
      <c r="DT103" s="10">
        <f t="shared" ca="1" si="1980"/>
        <v>0</v>
      </c>
      <c r="DU103" s="10">
        <f t="shared" ca="1" si="1980"/>
        <v>0</v>
      </c>
      <c r="DV103" s="10">
        <f t="shared" ca="1" si="1980"/>
        <v>0</v>
      </c>
      <c r="DW103" s="10">
        <f t="shared" ca="1" si="1980"/>
        <v>0</v>
      </c>
      <c r="DX103" s="10">
        <f t="shared" ca="1" si="1980"/>
        <v>0</v>
      </c>
      <c r="DY103" s="10">
        <f t="shared" ca="1" si="1980"/>
        <v>0</v>
      </c>
      <c r="DZ103" s="10">
        <f t="shared" ca="1" si="1980"/>
        <v>0</v>
      </c>
      <c r="EA103" s="10">
        <f t="shared" ca="1" si="1980"/>
        <v>0</v>
      </c>
      <c r="EB103" s="10">
        <f t="shared" ca="1" si="1980"/>
        <v>0</v>
      </c>
      <c r="EC103" s="10">
        <f t="shared" ca="1" si="1980"/>
        <v>0</v>
      </c>
      <c r="ED103" s="10">
        <f t="shared" ca="1" si="1980"/>
        <v>0</v>
      </c>
      <c r="EE103" s="10">
        <f t="shared" ca="1" si="1980"/>
        <v>0</v>
      </c>
      <c r="EF103" s="10">
        <f t="shared" ca="1" si="1980"/>
        <v>0</v>
      </c>
      <c r="EG103" s="10">
        <f t="shared" ca="1" si="1980"/>
        <v>0</v>
      </c>
      <c r="EH103" s="10">
        <f t="shared" ca="1" si="1980"/>
        <v>0</v>
      </c>
      <c r="EI103" s="10">
        <f t="shared" ca="1" si="1980"/>
        <v>0</v>
      </c>
      <c r="EJ103" s="10">
        <f t="shared" ca="1" si="1980"/>
        <v>0</v>
      </c>
      <c r="EK103" s="10">
        <f t="shared" ca="1" si="1980"/>
        <v>0</v>
      </c>
      <c r="EL103" s="10">
        <f t="shared" ca="1" si="1980"/>
        <v>0</v>
      </c>
      <c r="EM103" s="10">
        <f t="shared" ca="1" si="1980"/>
        <v>0</v>
      </c>
      <c r="EN103" s="10">
        <f t="shared" ca="1" si="1980"/>
        <v>0</v>
      </c>
      <c r="EO103" s="10">
        <f t="shared" ca="1" si="1980"/>
        <v>0</v>
      </c>
      <c r="EP103" s="10">
        <f t="shared" ref="EP103:GP103" ca="1" si="1981">IF(EP$2&gt;=ROUNDUP($B97,0),OFFSET(EP99,0,-ROUNDUP($B97,0)+1),0)</f>
        <v>0</v>
      </c>
      <c r="EQ103" s="10">
        <f t="shared" ca="1" si="1981"/>
        <v>0</v>
      </c>
      <c r="ER103" s="10">
        <f t="shared" ca="1" si="1981"/>
        <v>0</v>
      </c>
      <c r="ES103" s="10">
        <f t="shared" ca="1" si="1981"/>
        <v>1</v>
      </c>
      <c r="ET103" s="10">
        <f t="shared" ca="1" si="1981"/>
        <v>0</v>
      </c>
      <c r="EU103" s="10">
        <f t="shared" ca="1" si="1981"/>
        <v>0</v>
      </c>
      <c r="EV103" s="10">
        <f t="shared" ca="1" si="1981"/>
        <v>0</v>
      </c>
      <c r="EW103" s="10">
        <f t="shared" ca="1" si="1981"/>
        <v>0</v>
      </c>
      <c r="EX103" s="10">
        <f t="shared" ca="1" si="1981"/>
        <v>0</v>
      </c>
      <c r="EY103" s="10">
        <f t="shared" ca="1" si="1981"/>
        <v>1</v>
      </c>
      <c r="EZ103" s="10">
        <f t="shared" ca="1" si="1981"/>
        <v>0</v>
      </c>
      <c r="FA103" s="10">
        <f t="shared" ca="1" si="1981"/>
        <v>0</v>
      </c>
      <c r="FB103" s="10">
        <f t="shared" ca="1" si="1981"/>
        <v>0</v>
      </c>
      <c r="FC103" s="10">
        <f t="shared" ca="1" si="1981"/>
        <v>0</v>
      </c>
      <c r="FD103" s="10">
        <f t="shared" ca="1" si="1981"/>
        <v>0</v>
      </c>
      <c r="FE103" s="10">
        <f t="shared" ca="1" si="1981"/>
        <v>2</v>
      </c>
      <c r="FF103" s="10">
        <f t="shared" ca="1" si="1981"/>
        <v>0</v>
      </c>
      <c r="FG103" s="10">
        <f t="shared" ca="1" si="1981"/>
        <v>1</v>
      </c>
      <c r="FH103" s="10">
        <f t="shared" ca="1" si="1981"/>
        <v>1</v>
      </c>
      <c r="FI103" s="10">
        <f t="shared" ca="1" si="1981"/>
        <v>1</v>
      </c>
      <c r="FJ103" s="10">
        <f t="shared" ca="1" si="1981"/>
        <v>1</v>
      </c>
      <c r="FK103" s="10">
        <f t="shared" ca="1" si="1981"/>
        <v>2</v>
      </c>
      <c r="FL103" s="10">
        <f t="shared" ca="1" si="1981"/>
        <v>1</v>
      </c>
      <c r="FM103" s="10">
        <f t="shared" ca="1" si="1981"/>
        <v>2</v>
      </c>
      <c r="FN103" s="10">
        <f t="shared" ca="1" si="1981"/>
        <v>2</v>
      </c>
      <c r="FO103" s="10">
        <f t="shared" ca="1" si="1981"/>
        <v>2</v>
      </c>
      <c r="FP103" s="10">
        <f t="shared" ca="1" si="1981"/>
        <v>2</v>
      </c>
      <c r="FQ103" s="10">
        <f t="shared" ca="1" si="1981"/>
        <v>2</v>
      </c>
      <c r="FR103" s="10">
        <f t="shared" ca="1" si="1981"/>
        <v>6</v>
      </c>
      <c r="FS103" s="10">
        <f t="shared" ca="1" si="1981"/>
        <v>2</v>
      </c>
      <c r="FT103" s="10">
        <f t="shared" ca="1" si="1981"/>
        <v>5</v>
      </c>
      <c r="FU103" s="10">
        <f t="shared" ca="1" si="1981"/>
        <v>7</v>
      </c>
      <c r="FV103" s="10">
        <f t="shared" ca="1" si="1981"/>
        <v>5</v>
      </c>
      <c r="FW103" s="10">
        <f t="shared" ca="1" si="1981"/>
        <v>7</v>
      </c>
      <c r="FX103" s="10">
        <f t="shared" ca="1" si="1981"/>
        <v>10</v>
      </c>
      <c r="FY103" s="10">
        <f t="shared" ca="1" si="1981"/>
        <v>6</v>
      </c>
      <c r="FZ103" s="10">
        <f t="shared" ca="1" si="1981"/>
        <v>5</v>
      </c>
      <c r="GA103" s="10">
        <f t="shared" ca="1" si="1981"/>
        <v>7</v>
      </c>
      <c r="GB103" s="10">
        <f t="shared" ca="1" si="1981"/>
        <v>5</v>
      </c>
      <c r="GC103" s="10">
        <f t="shared" ca="1" si="1981"/>
        <v>7</v>
      </c>
      <c r="GD103" s="10">
        <f t="shared" ca="1" si="1981"/>
        <v>6</v>
      </c>
      <c r="GE103" s="10">
        <f t="shared" ca="1" si="1981"/>
        <v>6</v>
      </c>
      <c r="GF103" s="10">
        <f t="shared" ca="1" si="1981"/>
        <v>2</v>
      </c>
      <c r="GG103" s="10">
        <f t="shared" ca="1" si="1981"/>
        <v>2</v>
      </c>
      <c r="GH103" s="10">
        <f t="shared" ca="1" si="1981"/>
        <v>2</v>
      </c>
      <c r="GI103" s="10">
        <f t="shared" ca="1" si="1981"/>
        <v>11</v>
      </c>
      <c r="GJ103" s="10">
        <f t="shared" ca="1" si="1981"/>
        <v>11</v>
      </c>
      <c r="GK103" s="10">
        <f t="shared" ca="1" si="1981"/>
        <v>11</v>
      </c>
      <c r="GL103" s="10">
        <f t="shared" ca="1" si="1981"/>
        <v>11</v>
      </c>
      <c r="GM103" s="10">
        <f t="shared" ca="1" si="1981"/>
        <v>2</v>
      </c>
      <c r="GN103" s="10">
        <f t="shared" ca="1" si="1981"/>
        <v>2</v>
      </c>
      <c r="GO103" s="10">
        <f t="shared" ca="1" si="1981"/>
        <v>11</v>
      </c>
      <c r="GP103" s="10">
        <f t="shared" ca="1" si="1981"/>
        <v>11</v>
      </c>
      <c r="GQ103" s="10">
        <f t="shared" ref="GQ103:GZ103" ca="1" si="1982">IF(GQ$2&gt;=ROUNDUP($B97,0),OFFSET(GQ99,0,-ROUNDUP($B97,0)+1),0)</f>
        <v>11</v>
      </c>
      <c r="GR103" s="10">
        <f t="shared" ca="1" si="1982"/>
        <v>11</v>
      </c>
      <c r="GS103" s="10">
        <f t="shared" ca="1" si="1982"/>
        <v>2</v>
      </c>
      <c r="GT103" s="10">
        <f t="shared" ca="1" si="1982"/>
        <v>2</v>
      </c>
      <c r="GU103" s="10">
        <f t="shared" ca="1" si="1982"/>
        <v>2</v>
      </c>
      <c r="GV103" s="10">
        <f t="shared" ca="1" si="1982"/>
        <v>2</v>
      </c>
      <c r="GW103" s="10">
        <f t="shared" ca="1" si="1982"/>
        <v>2</v>
      </c>
      <c r="GX103" s="10">
        <f t="shared" ca="1" si="1982"/>
        <v>1</v>
      </c>
      <c r="GY103" s="10">
        <f t="shared" ca="1" si="1982"/>
        <v>1</v>
      </c>
      <c r="GZ103" s="10">
        <f t="shared" ca="1" si="1982"/>
        <v>1</v>
      </c>
    </row>
    <row r="104" spans="1:208" x14ac:dyDescent="0.2">
      <c r="A104" s="5" t="s">
        <v>205</v>
      </c>
      <c r="C104" s="10">
        <f ca="1">SUM($C100:C100)-SUM($C103:C103)</f>
        <v>0</v>
      </c>
      <c r="D104" s="10">
        <f ca="1">SUM($C100:D100)-SUM($C103:D103)</f>
        <v>0</v>
      </c>
      <c r="E104" s="10">
        <f ca="1">SUM($C100:E100)-SUM($C103:E103)</f>
        <v>0</v>
      </c>
      <c r="F104" s="10">
        <f ca="1">SUM($C100:F100)-SUM($C103:F103)</f>
        <v>2</v>
      </c>
      <c r="G104" s="10">
        <f ca="1">SUM($C100:G100)-SUM($C103:G103)</f>
        <v>17</v>
      </c>
      <c r="H104" s="10">
        <f ca="1">SUM($C100:H100)-SUM($C103:H103)</f>
        <v>81</v>
      </c>
      <c r="I104" s="10">
        <f ca="1">SUM($C100:I100)-SUM($C103:I103)</f>
        <v>157</v>
      </c>
      <c r="J104" s="10">
        <f ca="1">SUM($C100:J100)-SUM($C103:J103)</f>
        <v>215</v>
      </c>
      <c r="K104" s="10">
        <f ca="1">SUM($C100:K100)-SUM($C103:K103)</f>
        <v>219</v>
      </c>
      <c r="L104" s="10">
        <f ca="1">SUM($C100:L100)-SUM($C103:L103)</f>
        <v>219</v>
      </c>
      <c r="M104" s="10">
        <f ca="1">SUM($C100:M100)-SUM($C103:M103)</f>
        <v>218</v>
      </c>
      <c r="N104" s="10">
        <f ca="1">SUM($C100:N100)-SUM($C103:N103)</f>
        <v>215</v>
      </c>
      <c r="O104" s="10">
        <f ca="1">SUM($C100:O100)-SUM($C103:O103)</f>
        <v>192</v>
      </c>
      <c r="P104" s="10">
        <f ca="1">SUM($C100:P100)-SUM($C103:P103)</f>
        <v>120</v>
      </c>
      <c r="Q104" s="10">
        <f ca="1">SUM($C100:Q100)-SUM($C103:Q103)</f>
        <v>38</v>
      </c>
      <c r="R104" s="10">
        <f ca="1">SUM($C100:R100)-SUM($C103:R103)</f>
        <v>3</v>
      </c>
      <c r="S104" s="10">
        <f ca="1">SUM($S100:S100)-SUM($S103:S103)</f>
        <v>0</v>
      </c>
      <c r="T104" s="10">
        <f ca="1">SUM($S100:T100)-SUM($S103:T103)</f>
        <v>0</v>
      </c>
      <c r="U104" s="10">
        <f ca="1">SUM($S100:U100)-SUM($S103:U103)</f>
        <v>0</v>
      </c>
      <c r="V104" s="10">
        <f ca="1">SUM($S100:V100)-SUM($S103:V103)</f>
        <v>0</v>
      </c>
      <c r="W104" s="10">
        <f ca="1">SUM($S100:W100)-SUM($S103:W103)</f>
        <v>0</v>
      </c>
      <c r="X104" s="10">
        <f ca="1">SUM($S100:X100)-SUM($S103:X103)</f>
        <v>0</v>
      </c>
      <c r="Y104" s="10">
        <f ca="1">SUM($S100:Y100)-SUM($S103:Y103)</f>
        <v>0</v>
      </c>
      <c r="Z104" s="10">
        <f ca="1">SUM($S100:Z100)-SUM($S103:Z103)</f>
        <v>0</v>
      </c>
      <c r="AA104" s="10">
        <f ca="1">SUM($S100:AA100)-SUM($S103:AA103)</f>
        <v>0</v>
      </c>
      <c r="AB104" s="10">
        <f ca="1">SUM($S100:AB100)-SUM($S103:AB103)</f>
        <v>0</v>
      </c>
      <c r="AC104" s="10">
        <f ca="1">SUM($S100:AC100)-SUM($S103:AC103)</f>
        <v>0</v>
      </c>
      <c r="AD104" s="10">
        <f ca="1">SUM($S100:AD100)-SUM($S103:AD103)</f>
        <v>0</v>
      </c>
      <c r="AE104" s="10">
        <f ca="1">SUM($S100:AE100)-SUM($S103:AE103)</f>
        <v>0</v>
      </c>
      <c r="AF104" s="10">
        <f ca="1">SUM($S100:AF100)-SUM($S103:AF103)</f>
        <v>0</v>
      </c>
      <c r="AG104" s="10">
        <f ca="1">SUM($S100:AG100)-SUM($S103:AG103)</f>
        <v>0</v>
      </c>
      <c r="AH104" s="10">
        <f ca="1">SUM($S100:AH100)-SUM($S103:AH103)</f>
        <v>0</v>
      </c>
      <c r="AI104" s="10">
        <f ca="1">SUM($S100:AI100)-SUM($S103:AI103)</f>
        <v>0</v>
      </c>
      <c r="AJ104" s="10">
        <f ca="1">SUM($S100:AJ100)-SUM($S103:AJ103)</f>
        <v>0</v>
      </c>
      <c r="AK104" s="10">
        <f ca="1">SUM($S100:AK100)-SUM($S103:AK103)</f>
        <v>0</v>
      </c>
      <c r="AL104" s="10">
        <f ca="1">SUM($S100:AL100)-SUM($S103:AL103)</f>
        <v>0</v>
      </c>
      <c r="AM104" s="10">
        <f ca="1">SUM($S100:AM100)-SUM($S103:AM103)</f>
        <v>0</v>
      </c>
      <c r="AN104" s="10">
        <f ca="1">SUM($S100:AN100)-SUM($S103:AN103)</f>
        <v>0</v>
      </c>
      <c r="AO104" s="10">
        <f ca="1">SUM($S100:AO100)-SUM($S103:AO103)</f>
        <v>0</v>
      </c>
      <c r="AP104" s="10">
        <f ca="1">SUM($S100:AP100)-SUM($S103:AP103)</f>
        <v>0</v>
      </c>
      <c r="AQ104" s="10">
        <f ca="1">SUM($S100:AQ100)-SUM($S103:AQ103)</f>
        <v>0</v>
      </c>
      <c r="AR104" s="10">
        <f ca="1">SUM($S100:AR100)-SUM($S103:AR103)</f>
        <v>0</v>
      </c>
      <c r="AS104" s="10">
        <f ca="1">SUM($S100:AS100)-SUM($S103:AS103)</f>
        <v>0</v>
      </c>
      <c r="AT104" s="10">
        <f ca="1">SUM($S100:AT100)-SUM($S103:AT103)</f>
        <v>0</v>
      </c>
      <c r="AU104" s="10">
        <f ca="1">SUM($S100:AU100)-SUM($S103:AU103)</f>
        <v>0</v>
      </c>
      <c r="AV104" s="10">
        <f ca="1">SUM($S100:AV100)-SUM($S103:AV103)</f>
        <v>0</v>
      </c>
      <c r="AW104" s="10">
        <f ca="1">SUM($S100:AW100)-SUM($S103:AW103)</f>
        <v>0</v>
      </c>
      <c r="AX104" s="10">
        <f ca="1">SUM($S100:AX100)-SUM($S103:AX103)</f>
        <v>0</v>
      </c>
      <c r="AY104" s="10">
        <f ca="1">SUM($S100:AY100)-SUM($S103:AY103)</f>
        <v>0</v>
      </c>
      <c r="AZ104" s="10">
        <f ca="1">SUM($S100:AZ100)-SUM($S103:AZ103)</f>
        <v>0</v>
      </c>
      <c r="BA104" s="10">
        <f ca="1">SUM($S100:BA100)-SUM($S103:BA103)</f>
        <v>0</v>
      </c>
      <c r="BB104" s="10">
        <f ca="1">SUM($S100:BB100)-SUM($S103:BB103)</f>
        <v>0</v>
      </c>
      <c r="BC104" s="10">
        <f ca="1">SUM($S100:BC100)-SUM($S103:BC103)</f>
        <v>0</v>
      </c>
      <c r="BD104" s="10">
        <f ca="1">SUM($S100:BD100)-SUM($S103:BD103)</f>
        <v>1</v>
      </c>
      <c r="BE104" s="10">
        <f ca="1">SUM($S100:BE100)-SUM($S103:BE103)</f>
        <v>1</v>
      </c>
      <c r="BF104" s="10">
        <f ca="1">SUM($S100:BF100)-SUM($S103:BF103)</f>
        <v>1</v>
      </c>
      <c r="BG104" s="10">
        <f ca="1">SUM($S100:BG100)-SUM($S103:BG103)</f>
        <v>1</v>
      </c>
      <c r="BH104" s="10">
        <f ca="1">SUM($S100:BH100)-SUM($S103:BH103)</f>
        <v>1</v>
      </c>
      <c r="BI104" s="10">
        <f ca="1">SUM($S100:BI100)-SUM($S103:BI103)</f>
        <v>1</v>
      </c>
      <c r="BJ104" s="10">
        <f ca="1">SUM($S100:BJ100)-SUM($S103:BJ103)</f>
        <v>2</v>
      </c>
      <c r="BK104" s="10">
        <f ca="1">SUM($S100:BK100)-SUM($S103:BK103)</f>
        <v>2</v>
      </c>
      <c r="BL104" s="10">
        <f ca="1">SUM($S100:BL100)-SUM($S103:BL103)</f>
        <v>2</v>
      </c>
      <c r="BM104" s="10">
        <f ca="1">SUM($S100:BM100)-SUM($S103:BM103)</f>
        <v>2</v>
      </c>
      <c r="BN104" s="10">
        <f ca="1">SUM($S100:BN100)-SUM($S103:BN103)</f>
        <v>2</v>
      </c>
      <c r="BO104" s="10">
        <f ca="1">SUM($S100:BO100)-SUM($S103:BO103)</f>
        <v>2</v>
      </c>
      <c r="BP104" s="10">
        <f ca="1">SUM($S100:BP100)-SUM($S103:BP103)</f>
        <v>4</v>
      </c>
      <c r="BQ104" s="10">
        <f ca="1">SUM($S100:BQ100)-SUM($S103:BQ103)</f>
        <v>4</v>
      </c>
      <c r="BR104" s="10">
        <f ca="1">SUM($S100:BR100)-SUM($S103:BR103)</f>
        <v>5</v>
      </c>
      <c r="BS104" s="10">
        <f ca="1">SUM($S100:BS100)-SUM($S103:BS103)</f>
        <v>6</v>
      </c>
      <c r="BT104" s="10">
        <f ca="1">SUM($S100:BT100)-SUM($S103:BT103)</f>
        <v>7</v>
      </c>
      <c r="BU104" s="10">
        <f ca="1">SUM($S100:BU100)-SUM($S103:BU103)</f>
        <v>8</v>
      </c>
      <c r="BV104" s="10">
        <f ca="1">SUM($S100:BV100)-SUM($S103:BV103)</f>
        <v>10</v>
      </c>
      <c r="BW104" s="10">
        <f ca="1">SUM($S100:BW100)-SUM($S103:BW103)</f>
        <v>11</v>
      </c>
      <c r="BX104" s="10">
        <f ca="1">SUM($S100:BX100)-SUM($S103:BX103)</f>
        <v>13</v>
      </c>
      <c r="BY104" s="10">
        <f ca="1">SUM($S100:BY100)-SUM($S103:BY103)</f>
        <v>15</v>
      </c>
      <c r="BZ104" s="10">
        <f ca="1">SUM($S100:BZ100)-SUM($S103:BZ103)</f>
        <v>17</v>
      </c>
      <c r="CA104" s="10">
        <f ca="1">SUM($S100:CA100)-SUM($S103:CA103)</f>
        <v>19</v>
      </c>
      <c r="CB104" s="10">
        <f ca="1">SUM($S100:CB100)-SUM($S103:CB103)</f>
        <v>21</v>
      </c>
      <c r="CC104" s="10">
        <f ca="1">SUM($S100:CC100)-SUM($S103:CC103)</f>
        <v>27</v>
      </c>
      <c r="CD104" s="10">
        <f ca="1">SUM($S100:CD100)-SUM($S103:CD103)</f>
        <v>29</v>
      </c>
      <c r="CE104" s="10">
        <f ca="1">SUM($S100:CE100)-SUM($S103:CE103)</f>
        <v>34</v>
      </c>
      <c r="CF104" s="10">
        <f ca="1">SUM($S100:CF100)-SUM($S103:CF103)</f>
        <v>41</v>
      </c>
      <c r="CG104" s="10">
        <f ca="1">SUM($S100:CG100)-SUM($S103:CG103)</f>
        <v>46</v>
      </c>
      <c r="CH104" s="10">
        <f ca="1">SUM($S100:CH100)-SUM($S103:CH103)</f>
        <v>53</v>
      </c>
      <c r="CI104" s="10">
        <f ca="1">SUM($S100:CI100)-SUM($S103:CI103)</f>
        <v>63</v>
      </c>
      <c r="CJ104" s="10">
        <f ca="1">SUM($S100:CJ100)-SUM($S103:CJ103)</f>
        <v>69</v>
      </c>
      <c r="CK104" s="10">
        <f ca="1">SUM($S100:CK100)-SUM($S103:CK103)</f>
        <v>74</v>
      </c>
      <c r="CL104" s="10">
        <f ca="1">SUM($S100:CL100)-SUM($S103:CL103)</f>
        <v>81</v>
      </c>
      <c r="CM104" s="10">
        <f ca="1">SUM($S100:CM100)-SUM($S103:CM103)</f>
        <v>86</v>
      </c>
      <c r="CN104" s="10">
        <f ca="1">SUM($S100:CN100)-SUM($S103:CN103)</f>
        <v>93</v>
      </c>
      <c r="CO104" s="10">
        <f ca="1">SUM($S100:CO100)-SUM($S103:CO103)</f>
        <v>99</v>
      </c>
      <c r="CP104" s="10">
        <f ca="1">SUM($S100:CP100)-SUM($S103:CP103)</f>
        <v>105</v>
      </c>
      <c r="CQ104" s="10">
        <f ca="1">SUM($S100:CQ100)-SUM($S103:CQ103)</f>
        <v>107</v>
      </c>
      <c r="CR104" s="10">
        <f ca="1">SUM($S100:CR100)-SUM($S103:CR103)</f>
        <v>109</v>
      </c>
      <c r="CS104" s="10">
        <f ca="1">SUM($S100:CS100)-SUM($S103:CS103)</f>
        <v>111</v>
      </c>
      <c r="CT104" s="10">
        <f ca="1">SUM($S100:CT100)-SUM($S103:CT103)</f>
        <v>122</v>
      </c>
      <c r="CU104" s="10">
        <f ca="1">SUM($S100:CU100)-SUM($S103:CU103)</f>
        <v>133</v>
      </c>
      <c r="CV104" s="10">
        <f ca="1">SUM($S100:CV100)-SUM($S103:CV103)</f>
        <v>144</v>
      </c>
      <c r="CW104" s="10">
        <f ca="1">SUM($S100:CW100)-SUM($S103:CW103)</f>
        <v>155</v>
      </c>
      <c r="CX104" s="10">
        <f ca="1">SUM($S100:CX100)-SUM($S103:CX103)</f>
        <v>157</v>
      </c>
      <c r="CY104" s="10">
        <f ca="1">SUM($S100:CY100)-SUM($S103:CY103)</f>
        <v>159</v>
      </c>
      <c r="CZ104" s="10">
        <f ca="1">SUM($S100:CZ100)-SUM($S103:CZ103)</f>
        <v>170</v>
      </c>
      <c r="DA104" s="10">
        <f ca="1">SUM($S100:DA100)-SUM($S103:DA103)</f>
        <v>181</v>
      </c>
      <c r="DB104" s="10">
        <f ca="1">SUM($S100:DB100)-SUM($S103:DB103)</f>
        <v>192</v>
      </c>
      <c r="DC104" s="10">
        <f ca="1">SUM($S100:DC100)-SUM($S103:DC103)</f>
        <v>203</v>
      </c>
      <c r="DD104" s="10">
        <f ca="1">SUM($S100:DD100)-SUM($S103:DD103)</f>
        <v>205</v>
      </c>
      <c r="DE104" s="10">
        <f ca="1">SUM($S100:DE100)-SUM($S103:DE103)</f>
        <v>207</v>
      </c>
      <c r="DF104" s="10">
        <f ca="1">SUM($S100:DF100)-SUM($S103:DF103)</f>
        <v>209</v>
      </c>
      <c r="DG104" s="10">
        <f ca="1">SUM($S100:DG100)-SUM($S103:DG103)</f>
        <v>211</v>
      </c>
      <c r="DH104" s="10">
        <f ca="1">SUM($S100:DH100)-SUM($S103:DH103)</f>
        <v>213</v>
      </c>
      <c r="DI104" s="10">
        <f ca="1">SUM($S100:DI100)-SUM($S103:DI103)</f>
        <v>214</v>
      </c>
      <c r="DJ104" s="10">
        <f ca="1">SUM($S100:DJ100)-SUM($S103:DJ103)</f>
        <v>215</v>
      </c>
      <c r="DK104" s="10">
        <f ca="1">SUM($S100:DK100)-SUM($S103:DK103)</f>
        <v>216</v>
      </c>
      <c r="DL104" s="10">
        <f ca="1">SUM($S100:DL100)-SUM($S103:DL103)</f>
        <v>217</v>
      </c>
      <c r="DM104" s="10">
        <f ca="1">SUM($S100:DM100)-SUM($S103:DM103)</f>
        <v>218</v>
      </c>
      <c r="DN104" s="10">
        <f ca="1">SUM($S100:DN100)-SUM($S103:DN103)</f>
        <v>219</v>
      </c>
      <c r="DO104" s="10">
        <f ca="1">SUM($S100:DO100)-SUM($S103:DO103)</f>
        <v>219</v>
      </c>
      <c r="DP104" s="10">
        <f ca="1">SUM($S100:DP100)-SUM($S103:DP103)</f>
        <v>219</v>
      </c>
      <c r="DQ104" s="10">
        <f ca="1">SUM($S100:DQ100)-SUM($S103:DQ103)</f>
        <v>219</v>
      </c>
      <c r="DR104" s="10">
        <f ca="1">SUM($S100:DR100)-SUM($S103:DR103)</f>
        <v>219</v>
      </c>
      <c r="DS104" s="10">
        <f ca="1">SUM($S100:DS100)-SUM($S103:DS103)</f>
        <v>219</v>
      </c>
      <c r="DT104" s="10">
        <f ca="1">SUM($S100:DT100)-SUM($S103:DT103)</f>
        <v>219</v>
      </c>
      <c r="DU104" s="10">
        <f ca="1">SUM($S100:DU100)-SUM($S103:DU103)</f>
        <v>219</v>
      </c>
      <c r="DV104" s="10">
        <f ca="1">SUM($S100:DV100)-SUM($S103:DV103)</f>
        <v>219</v>
      </c>
      <c r="DW104" s="10">
        <f ca="1">SUM($S100:DW100)-SUM($S103:DW103)</f>
        <v>219</v>
      </c>
      <c r="DX104" s="10">
        <f ca="1">SUM($S100:DX100)-SUM($S103:DX103)</f>
        <v>219</v>
      </c>
      <c r="DY104" s="10">
        <f ca="1">SUM($S100:DY100)-SUM($S103:DY103)</f>
        <v>219</v>
      </c>
      <c r="DZ104" s="10">
        <f ca="1">SUM($S100:DZ100)-SUM($S103:DZ103)</f>
        <v>219</v>
      </c>
      <c r="EA104" s="10">
        <f ca="1">SUM($S100:EA100)-SUM($S103:EA103)</f>
        <v>219</v>
      </c>
      <c r="EB104" s="10">
        <f ca="1">SUM($S100:EB100)-SUM($S103:EB103)</f>
        <v>219</v>
      </c>
      <c r="EC104" s="10">
        <f ca="1">SUM($S100:EC100)-SUM($S103:EC103)</f>
        <v>219</v>
      </c>
      <c r="ED104" s="10">
        <f ca="1">SUM($S100:ED100)-SUM($S103:ED103)</f>
        <v>219</v>
      </c>
      <c r="EE104" s="10">
        <f ca="1">SUM($S100:EE100)-SUM($S103:EE103)</f>
        <v>219</v>
      </c>
      <c r="EF104" s="10">
        <f ca="1">SUM($S100:EF100)-SUM($S103:EF103)</f>
        <v>219</v>
      </c>
      <c r="EG104" s="10">
        <f ca="1">SUM($S100:EG100)-SUM($S103:EG103)</f>
        <v>219</v>
      </c>
      <c r="EH104" s="10">
        <f ca="1">SUM($S100:EH100)-SUM($S103:EH103)</f>
        <v>219</v>
      </c>
      <c r="EI104" s="10">
        <f ca="1">SUM($S100:EI100)-SUM($S103:EI103)</f>
        <v>219</v>
      </c>
      <c r="EJ104" s="10">
        <f ca="1">SUM($S100:EJ100)-SUM($S103:EJ103)</f>
        <v>219</v>
      </c>
      <c r="EK104" s="10">
        <f ca="1">SUM($S100:EK100)-SUM($S103:EK103)</f>
        <v>219</v>
      </c>
      <c r="EL104" s="10">
        <f ca="1">SUM($S100:EL100)-SUM($S103:EL103)</f>
        <v>219</v>
      </c>
      <c r="EM104" s="10">
        <f ca="1">SUM($S100:EM100)-SUM($S103:EM103)</f>
        <v>219</v>
      </c>
      <c r="EN104" s="10">
        <f ca="1">SUM($S100:EN100)-SUM($S103:EN103)</f>
        <v>219</v>
      </c>
      <c r="EO104" s="10">
        <f ca="1">SUM($S100:EO100)-SUM($S103:EO103)</f>
        <v>219</v>
      </c>
      <c r="EP104" s="10">
        <f ca="1">SUM($S100:EP100)-SUM($S103:EP103)</f>
        <v>219</v>
      </c>
      <c r="EQ104" s="10">
        <f ca="1">SUM($S100:EQ100)-SUM($S103:EQ103)</f>
        <v>219</v>
      </c>
      <c r="ER104" s="10">
        <f ca="1">SUM($S100:ER100)-SUM($S103:ER103)</f>
        <v>219</v>
      </c>
      <c r="ES104" s="10">
        <f ca="1">SUM($S100:ES100)-SUM($S103:ES103)</f>
        <v>218</v>
      </c>
      <c r="ET104" s="10">
        <f ca="1">SUM($S100:ET100)-SUM($S103:ET103)</f>
        <v>218</v>
      </c>
      <c r="EU104" s="10">
        <f ca="1">SUM($S100:EU100)-SUM($S103:EU103)</f>
        <v>218</v>
      </c>
      <c r="EV104" s="10">
        <f ca="1">SUM($S100:EV100)-SUM($S103:EV103)</f>
        <v>218</v>
      </c>
      <c r="EW104" s="10">
        <f ca="1">SUM($S100:EW100)-SUM($S103:EW103)</f>
        <v>218</v>
      </c>
      <c r="EX104" s="10">
        <f ca="1">SUM($S100:EX100)-SUM($S103:EX103)</f>
        <v>218</v>
      </c>
      <c r="EY104" s="10">
        <f ca="1">SUM($S100:EY100)-SUM($S103:EY103)</f>
        <v>217</v>
      </c>
      <c r="EZ104" s="10">
        <f ca="1">SUM($S100:EZ100)-SUM($S103:EZ103)</f>
        <v>217</v>
      </c>
      <c r="FA104" s="10">
        <f ca="1">SUM($S100:FA100)-SUM($S103:FA103)</f>
        <v>217</v>
      </c>
      <c r="FB104" s="10">
        <f ca="1">SUM($S100:FB100)-SUM($S103:FB103)</f>
        <v>217</v>
      </c>
      <c r="FC104" s="10">
        <f ca="1">SUM($S100:FC100)-SUM($S103:FC103)</f>
        <v>217</v>
      </c>
      <c r="FD104" s="10">
        <f ca="1">SUM($S100:FD100)-SUM($S103:FD103)</f>
        <v>217</v>
      </c>
      <c r="FE104" s="10">
        <f ca="1">SUM($S100:FE100)-SUM($S103:FE103)</f>
        <v>215</v>
      </c>
      <c r="FF104" s="10">
        <f ca="1">SUM($S100:FF100)-SUM($S103:FF103)</f>
        <v>215</v>
      </c>
      <c r="FG104" s="10">
        <f ca="1">SUM($S100:FG100)-SUM($S103:FG103)</f>
        <v>214</v>
      </c>
      <c r="FH104" s="10">
        <f ca="1">SUM($S100:FH100)-SUM($S103:FH103)</f>
        <v>213</v>
      </c>
      <c r="FI104" s="10">
        <f ca="1">SUM($S100:FI100)-SUM($S103:FI103)</f>
        <v>212</v>
      </c>
      <c r="FJ104" s="10">
        <f ca="1">SUM($S100:FJ100)-SUM($S103:FJ103)</f>
        <v>211</v>
      </c>
      <c r="FK104" s="10">
        <f ca="1">SUM($S100:FK100)-SUM($S103:FK103)</f>
        <v>209</v>
      </c>
      <c r="FL104" s="10">
        <f ca="1">SUM($S100:FL100)-SUM($S103:FL103)</f>
        <v>208</v>
      </c>
      <c r="FM104" s="10">
        <f ca="1">SUM($S100:FM100)-SUM($S103:FM103)</f>
        <v>206</v>
      </c>
      <c r="FN104" s="10">
        <f ca="1">SUM($S100:FN100)-SUM($S103:FN103)</f>
        <v>204</v>
      </c>
      <c r="FO104" s="10">
        <f ca="1">SUM($S100:FO100)-SUM($S103:FO103)</f>
        <v>202</v>
      </c>
      <c r="FP104" s="10">
        <f ca="1">SUM($S100:FP100)-SUM($S103:FP103)</f>
        <v>200</v>
      </c>
      <c r="FQ104" s="10">
        <f ca="1">SUM($S100:FQ100)-SUM($S103:FQ103)</f>
        <v>198</v>
      </c>
      <c r="FR104" s="10">
        <f ca="1">SUM($S100:FR100)-SUM($S103:FR103)</f>
        <v>192</v>
      </c>
      <c r="FS104" s="10">
        <f ca="1">SUM($S100:FS100)-SUM($S103:FS103)</f>
        <v>190</v>
      </c>
      <c r="FT104" s="10">
        <f ca="1">SUM($S100:FT100)-SUM($S103:FT103)</f>
        <v>185</v>
      </c>
      <c r="FU104" s="10">
        <f ca="1">SUM($S100:FU100)-SUM($S103:FU103)</f>
        <v>178</v>
      </c>
      <c r="FV104" s="10">
        <f ca="1">SUM($S100:FV100)-SUM($S103:FV103)</f>
        <v>173</v>
      </c>
      <c r="FW104" s="10">
        <f ca="1">SUM($S100:FW100)-SUM($S103:FW103)</f>
        <v>166</v>
      </c>
      <c r="FX104" s="10">
        <f ca="1">SUM($S100:FX100)-SUM($S103:FX103)</f>
        <v>156</v>
      </c>
      <c r="FY104" s="10">
        <f ca="1">SUM($S100:FY100)-SUM($S103:FY103)</f>
        <v>150</v>
      </c>
      <c r="FZ104" s="10">
        <f ca="1">SUM($S100:FZ100)-SUM($S103:FZ103)</f>
        <v>145</v>
      </c>
      <c r="GA104" s="10">
        <f ca="1">SUM($S100:GA100)-SUM($S103:GA103)</f>
        <v>138</v>
      </c>
      <c r="GB104" s="10">
        <f ca="1">SUM($S100:GB100)-SUM($S103:GB103)</f>
        <v>133</v>
      </c>
      <c r="GC104" s="10">
        <f ca="1">SUM($S100:GC100)-SUM($S103:GC103)</f>
        <v>126</v>
      </c>
      <c r="GD104" s="10">
        <f ca="1">SUM($S100:GD100)-SUM($S103:GD103)</f>
        <v>120</v>
      </c>
      <c r="GE104" s="10">
        <f ca="1">SUM($S100:GE100)-SUM($S103:GE103)</f>
        <v>114</v>
      </c>
      <c r="GF104" s="10">
        <f ca="1">SUM($S100:GF100)-SUM($S103:GF103)</f>
        <v>112</v>
      </c>
      <c r="GG104" s="10">
        <f ca="1">SUM($S100:GG100)-SUM($S103:GG103)</f>
        <v>110</v>
      </c>
      <c r="GH104" s="10">
        <f ca="1">SUM($S100:GH100)-SUM($S103:GH103)</f>
        <v>108</v>
      </c>
      <c r="GI104" s="10">
        <f ca="1">SUM($S100:GI100)-SUM($S103:GI103)</f>
        <v>97</v>
      </c>
      <c r="GJ104" s="10">
        <f ca="1">SUM($S100:GJ100)-SUM($S103:GJ103)</f>
        <v>86</v>
      </c>
      <c r="GK104" s="10">
        <f ca="1">SUM($S100:GK100)-SUM($S103:GK103)</f>
        <v>75</v>
      </c>
      <c r="GL104" s="10">
        <f ca="1">SUM($S100:GL100)-SUM($S103:GL103)</f>
        <v>64</v>
      </c>
      <c r="GM104" s="10">
        <f ca="1">SUM($S100:GM100)-SUM($S103:GM103)</f>
        <v>62</v>
      </c>
      <c r="GN104" s="10">
        <f ca="1">SUM($S100:GN100)-SUM($S103:GN103)</f>
        <v>60</v>
      </c>
      <c r="GO104" s="10">
        <f ca="1">SUM($S100:GO100)-SUM($S103:GO103)</f>
        <v>49</v>
      </c>
      <c r="GP104" s="10">
        <f ca="1">SUM($S100:GP100)-SUM($S103:GP103)</f>
        <v>38</v>
      </c>
      <c r="GQ104" s="10">
        <f ca="1">SUM($S100:GQ100)-SUM($S103:GQ103)</f>
        <v>27</v>
      </c>
      <c r="GR104" s="10">
        <f ca="1">SUM($S100:GR100)-SUM($S103:GR103)</f>
        <v>16</v>
      </c>
      <c r="GS104" s="10">
        <f ca="1">SUM($S100:GS100)-SUM($S103:GS103)</f>
        <v>14</v>
      </c>
      <c r="GT104" s="10">
        <f ca="1">SUM($S100:GT100)-SUM($S103:GT103)</f>
        <v>12</v>
      </c>
      <c r="GU104" s="10">
        <f ca="1">SUM($S100:GU100)-SUM($S103:GU103)</f>
        <v>10</v>
      </c>
      <c r="GV104" s="10">
        <f ca="1">SUM($S100:GV100)-SUM($S103:GV103)</f>
        <v>8</v>
      </c>
      <c r="GW104" s="10">
        <f ca="1">SUM($S100:GW100)-SUM($S103:GW103)</f>
        <v>6</v>
      </c>
      <c r="GX104" s="10">
        <f ca="1">SUM($S100:GX100)-SUM($S103:GX103)</f>
        <v>5</v>
      </c>
      <c r="GY104" s="10">
        <f ca="1">SUM($S100:GY100)-SUM($S103:GY103)</f>
        <v>4</v>
      </c>
      <c r="GZ104" s="10">
        <f ca="1">SUM($S100:GZ100)-SUM($S103:GZ103)</f>
        <v>3</v>
      </c>
    </row>
    <row r="105" spans="1:208" x14ac:dyDescent="0.2">
      <c r="A105" s="5" t="s">
        <v>40</v>
      </c>
      <c r="C105" s="10">
        <f t="array" aca="1" ref="C105" ca="1">SUM(IF($S$1:$GZ$1=C$1,$S105:$GZ105,0))</f>
        <v>-5500</v>
      </c>
      <c r="D105" s="10">
        <f t="array" aca="1" ref="D105" ca="1">SUM(IF($S$1:$GZ$1=D$1,$S105:$GZ105,0))</f>
        <v>-3000</v>
      </c>
      <c r="E105" s="10">
        <f t="array" aca="1" ref="E105" ca="1">SUM(IF($S$1:$GZ$1=E$1,$S105:$GZ105,0))</f>
        <v>-4250</v>
      </c>
      <c r="F105" s="10">
        <f t="array" aca="1" ref="F105" ca="1">SUM(IF($S$1:$GZ$1=F$1,$S105:$GZ105,0))</f>
        <v>84000</v>
      </c>
      <c r="G105" s="10">
        <f t="array" aca="1" ref="G105" ca="1">SUM(IF($S$1:$GZ$1=G$1,$S105:$GZ105,0))</f>
        <v>773500</v>
      </c>
      <c r="H105" s="10">
        <f t="array" aca="1" ref="H105" ca="1">SUM(IF($S$1:$GZ$1=H$1,$S105:$GZ105,0))</f>
        <v>1986250</v>
      </c>
      <c r="I105" s="10">
        <f t="array" aca="1" ref="I105" ca="1">SUM(IF($S$1:$GZ$1=I$1,$S105:$GZ105,0))</f>
        <v>3023500</v>
      </c>
      <c r="J105" s="10">
        <f t="array" aca="1" ref="J105" ca="1">SUM(IF($S$1:$GZ$1=J$1,$S105:$GZ105,0))</f>
        <v>3755250</v>
      </c>
      <c r="K105" s="10">
        <f t="array" aca="1" ref="K105" ca="1">SUM(IF($S$1:$GZ$1=K$1,$S105:$GZ105,0))</f>
        <v>3937500</v>
      </c>
      <c r="L105" s="10">
        <f t="array" aca="1" ref="L105" ca="1">SUM(IF($S$1:$GZ$1=L$1,$S105:$GZ105,0))</f>
        <v>3942000</v>
      </c>
      <c r="M105" s="10">
        <f t="array" aca="1" ref="M105" ca="1">SUM(IF($S$1:$GZ$1=M$1,$S105:$GZ105,0))</f>
        <v>3939000</v>
      </c>
      <c r="N105" s="10">
        <f t="array" aca="1" ref="N105" ca="1">SUM(IF($S$1:$GZ$1=N$1,$S105:$GZ105,0))</f>
        <v>3906000</v>
      </c>
      <c r="O105" s="10">
        <f t="array" aca="1" ref="O105" ca="1">SUM(IF($S$1:$GZ$1=O$1,$S105:$GZ105,0))</f>
        <v>3703500</v>
      </c>
      <c r="P105" s="10">
        <f t="array" aca="1" ref="P105" ca="1">SUM(IF($S$1:$GZ$1=P$1,$S105:$GZ105,0))</f>
        <v>2790000</v>
      </c>
      <c r="Q105" s="10">
        <f t="array" aca="1" ref="Q105" ca="1">SUM(IF($S$1:$GZ$1=Q$1,$S105:$GZ105,0))</f>
        <v>1462500</v>
      </c>
      <c r="R105" s="10">
        <f t="array" aca="1" ref="R105" ca="1">SUM(IF($S$1:$GZ$1=R$1,$S105:$GZ105,0))</f>
        <v>157500</v>
      </c>
      <c r="S105" s="10">
        <f ca="1">S92+S93-S84</f>
        <v>0</v>
      </c>
      <c r="T105" s="10">
        <f t="shared" ref="T105:BZ105" ca="1" si="1983">T92+T93-T84</f>
        <v>0</v>
      </c>
      <c r="U105" s="10">
        <f t="shared" ca="1" si="1983"/>
        <v>0</v>
      </c>
      <c r="V105" s="10">
        <f t="shared" ca="1" si="1983"/>
        <v>0</v>
      </c>
      <c r="W105" s="10">
        <f t="shared" ca="1" si="1983"/>
        <v>0</v>
      </c>
      <c r="X105" s="10">
        <f t="shared" ca="1" si="1983"/>
        <v>0</v>
      </c>
      <c r="Y105" s="10">
        <f t="shared" ca="1" si="1983"/>
        <v>0</v>
      </c>
      <c r="Z105" s="10">
        <f t="shared" ca="1" si="1983"/>
        <v>0</v>
      </c>
      <c r="AA105" s="10">
        <f t="shared" ca="1" si="1983"/>
        <v>0</v>
      </c>
      <c r="AB105" s="10">
        <f t="shared" ca="1" si="1983"/>
        <v>0</v>
      </c>
      <c r="AC105" s="10">
        <f t="shared" ca="1" si="1983"/>
        <v>0</v>
      </c>
      <c r="AD105" s="10">
        <f t="shared" ca="1" si="1983"/>
        <v>-5500</v>
      </c>
      <c r="AE105" s="10">
        <f t="shared" ca="1" si="1983"/>
        <v>750</v>
      </c>
      <c r="AF105" s="10">
        <f t="shared" ca="1" si="1983"/>
        <v>750</v>
      </c>
      <c r="AG105" s="10">
        <f t="shared" ca="1" si="1983"/>
        <v>750</v>
      </c>
      <c r="AH105" s="10">
        <f t="shared" ca="1" si="1983"/>
        <v>750</v>
      </c>
      <c r="AI105" s="10">
        <f t="shared" ca="1" si="1983"/>
        <v>750</v>
      </c>
      <c r="AJ105" s="10">
        <f t="shared" ca="1" si="1983"/>
        <v>-4750</v>
      </c>
      <c r="AK105" s="10">
        <f t="shared" ca="1" si="1983"/>
        <v>1500</v>
      </c>
      <c r="AL105" s="10">
        <f t="shared" ca="1" si="1983"/>
        <v>1500</v>
      </c>
      <c r="AM105" s="10">
        <f t="shared" ca="1" si="1983"/>
        <v>1500</v>
      </c>
      <c r="AN105" s="10">
        <f t="shared" ca="1" si="1983"/>
        <v>1500</v>
      </c>
      <c r="AO105" s="10">
        <f t="shared" ca="1" si="1983"/>
        <v>1500</v>
      </c>
      <c r="AP105" s="10">
        <f t="shared" ca="1" si="1983"/>
        <v>-9500</v>
      </c>
      <c r="AQ105" s="10">
        <f t="shared" ca="1" si="1983"/>
        <v>3000</v>
      </c>
      <c r="AR105" s="10">
        <f t="shared" ca="1" si="1983"/>
        <v>-2500</v>
      </c>
      <c r="AS105" s="10">
        <f t="shared" ca="1" si="1983"/>
        <v>-1750</v>
      </c>
      <c r="AT105" s="10">
        <f t="shared" ca="1" si="1983"/>
        <v>-1000</v>
      </c>
      <c r="AU105" s="10">
        <f t="shared" ca="1" si="1983"/>
        <v>-250</v>
      </c>
      <c r="AV105" s="10">
        <f t="shared" ca="1" si="1983"/>
        <v>-5000</v>
      </c>
      <c r="AW105" s="10">
        <f t="shared" ca="1" si="1983"/>
        <v>2000</v>
      </c>
      <c r="AX105" s="10">
        <f t="shared" ca="1" si="1983"/>
        <v>-2750</v>
      </c>
      <c r="AY105" s="10">
        <f t="shared" ca="1" si="1983"/>
        <v>-1250</v>
      </c>
      <c r="AZ105" s="10">
        <f t="shared" ca="1" si="1983"/>
        <v>250</v>
      </c>
      <c r="BA105" s="10">
        <f t="shared" ca="1" si="1983"/>
        <v>1750</v>
      </c>
      <c r="BB105" s="10">
        <f t="shared" ca="1" si="1983"/>
        <v>3250</v>
      </c>
      <c r="BC105" s="10">
        <f t="shared" ca="1" si="1983"/>
        <v>-17250</v>
      </c>
      <c r="BD105" s="10">
        <f t="shared" ca="1" si="1983"/>
        <v>10000</v>
      </c>
      <c r="BE105" s="10">
        <f t="shared" ca="1" si="1983"/>
        <v>-5000</v>
      </c>
      <c r="BF105" s="10">
        <f t="shared" ca="1" si="1983"/>
        <v>-12250</v>
      </c>
      <c r="BG105" s="10">
        <f t="shared" ca="1" si="1983"/>
        <v>4000</v>
      </c>
      <c r="BH105" s="10">
        <f t="shared" ca="1" si="1983"/>
        <v>-3250</v>
      </c>
      <c r="BI105" s="10">
        <f t="shared" ca="1" si="1983"/>
        <v>-14500</v>
      </c>
      <c r="BJ105" s="10">
        <f t="shared" ca="1" si="1983"/>
        <v>15750</v>
      </c>
      <c r="BK105" s="10">
        <f t="shared" ca="1" si="1983"/>
        <v>25750</v>
      </c>
      <c r="BL105" s="10">
        <f t="shared" ca="1" si="1983"/>
        <v>18500</v>
      </c>
      <c r="BM105" s="10">
        <f t="shared" ca="1" si="1983"/>
        <v>34750</v>
      </c>
      <c r="BN105" s="10">
        <f t="shared" ca="1" si="1983"/>
        <v>27500</v>
      </c>
      <c r="BO105" s="10">
        <f t="shared" ca="1" si="1983"/>
        <v>38250</v>
      </c>
      <c r="BP105" s="10">
        <f t="shared" ca="1" si="1983"/>
        <v>44250</v>
      </c>
      <c r="BQ105" s="10">
        <f t="shared" ca="1" si="1983"/>
        <v>70750</v>
      </c>
      <c r="BR105" s="10">
        <f t="shared" ca="1" si="1983"/>
        <v>73000</v>
      </c>
      <c r="BS105" s="10">
        <f t="shared" ca="1" si="1983"/>
        <v>75250</v>
      </c>
      <c r="BT105" s="10">
        <f t="shared" ca="1" si="1983"/>
        <v>28000</v>
      </c>
      <c r="BU105" s="10">
        <f t="shared" ca="1" si="1983"/>
        <v>37000</v>
      </c>
      <c r="BV105" s="10">
        <f t="shared" ca="1" si="1983"/>
        <v>46750</v>
      </c>
      <c r="BW105" s="10">
        <f t="shared" ca="1" si="1983"/>
        <v>55750</v>
      </c>
      <c r="BX105" s="10">
        <f t="shared" ca="1" si="1983"/>
        <v>115000</v>
      </c>
      <c r="BY105" s="10">
        <f t="shared" ca="1" si="1983"/>
        <v>118000</v>
      </c>
      <c r="BZ105" s="10">
        <f t="shared" ca="1" si="1983"/>
        <v>71500</v>
      </c>
      <c r="CA105" s="10">
        <f t="shared" ref="CA105:CI105" ca="1" si="1984">CA92+CA93-CA84</f>
        <v>81250</v>
      </c>
      <c r="CB105" s="10">
        <f t="shared" ca="1" si="1984"/>
        <v>91000</v>
      </c>
      <c r="CC105" s="10">
        <f t="shared" ca="1" si="1984"/>
        <v>103750</v>
      </c>
      <c r="CD105" s="10">
        <f t="shared" ca="1" si="1984"/>
        <v>163000</v>
      </c>
      <c r="CE105" s="10">
        <f t="shared" ca="1" si="1984"/>
        <v>168250</v>
      </c>
      <c r="CF105" s="10">
        <f t="shared" ca="1" si="1984"/>
        <v>175000</v>
      </c>
      <c r="CG105" s="10">
        <f t="shared" ca="1" si="1984"/>
        <v>180250</v>
      </c>
      <c r="CH105" s="10">
        <f t="shared" ca="1" si="1984"/>
        <v>187000</v>
      </c>
      <c r="CI105" s="10">
        <f t="shared" ca="1" si="1984"/>
        <v>201500</v>
      </c>
      <c r="CJ105" s="10">
        <f t="shared" ref="CJ105:EO105" ca="1" si="1985">CJ92+CJ93-CJ84</f>
        <v>206750</v>
      </c>
      <c r="CK105" s="10">
        <f t="shared" ca="1" si="1985"/>
        <v>211250</v>
      </c>
      <c r="CL105" s="10">
        <f t="shared" ca="1" si="1985"/>
        <v>217250</v>
      </c>
      <c r="CM105" s="10">
        <f t="shared" ca="1" si="1985"/>
        <v>221750</v>
      </c>
      <c r="CN105" s="10">
        <f t="shared" ca="1" si="1985"/>
        <v>227750</v>
      </c>
      <c r="CO105" s="10">
        <f t="shared" ca="1" si="1985"/>
        <v>238500</v>
      </c>
      <c r="CP105" s="10">
        <f t="shared" ca="1" si="1985"/>
        <v>243000</v>
      </c>
      <c r="CQ105" s="10">
        <f t="shared" ca="1" si="1985"/>
        <v>244500</v>
      </c>
      <c r="CR105" s="10">
        <f t="shared" ca="1" si="1985"/>
        <v>246000</v>
      </c>
      <c r="CS105" s="10">
        <f t="shared" ca="1" si="1985"/>
        <v>247500</v>
      </c>
      <c r="CT105" s="10">
        <f t="shared" ca="1" si="1985"/>
        <v>255750</v>
      </c>
      <c r="CU105" s="10">
        <f t="shared" ca="1" si="1985"/>
        <v>264000</v>
      </c>
      <c r="CV105" s="10">
        <f t="shared" ca="1" si="1985"/>
        <v>272250</v>
      </c>
      <c r="CW105" s="10">
        <f t="shared" ca="1" si="1985"/>
        <v>280500</v>
      </c>
      <c r="CX105" s="10">
        <f t="shared" ca="1" si="1985"/>
        <v>282000</v>
      </c>
      <c r="CY105" s="10">
        <f t="shared" ca="1" si="1985"/>
        <v>283500</v>
      </c>
      <c r="CZ105" s="10">
        <f t="shared" ca="1" si="1985"/>
        <v>291750</v>
      </c>
      <c r="DA105" s="10">
        <f t="shared" ca="1" si="1985"/>
        <v>300000</v>
      </c>
      <c r="DB105" s="10">
        <f t="shared" ca="1" si="1985"/>
        <v>308250</v>
      </c>
      <c r="DC105" s="10">
        <f t="shared" ca="1" si="1985"/>
        <v>316500</v>
      </c>
      <c r="DD105" s="10">
        <f t="shared" ca="1" si="1985"/>
        <v>318000</v>
      </c>
      <c r="DE105" s="10">
        <f t="shared" ca="1" si="1985"/>
        <v>319500</v>
      </c>
      <c r="DF105" s="10">
        <f t="shared" ca="1" si="1985"/>
        <v>321000</v>
      </c>
      <c r="DG105" s="10">
        <f t="shared" ca="1" si="1985"/>
        <v>322500</v>
      </c>
      <c r="DH105" s="10">
        <f t="shared" ca="1" si="1985"/>
        <v>324000</v>
      </c>
      <c r="DI105" s="10">
        <f t="shared" ca="1" si="1985"/>
        <v>324750</v>
      </c>
      <c r="DJ105" s="10">
        <f t="shared" ca="1" si="1985"/>
        <v>325500</v>
      </c>
      <c r="DK105" s="10">
        <f t="shared" ca="1" si="1985"/>
        <v>326250</v>
      </c>
      <c r="DL105" s="10">
        <f t="shared" ca="1" si="1985"/>
        <v>327000</v>
      </c>
      <c r="DM105" s="10">
        <f t="shared" ca="1" si="1985"/>
        <v>327750</v>
      </c>
      <c r="DN105" s="10">
        <f t="shared" ca="1" si="1985"/>
        <v>328500</v>
      </c>
      <c r="DO105" s="10">
        <f t="shared" ca="1" si="1985"/>
        <v>328500</v>
      </c>
      <c r="DP105" s="10">
        <f t="shared" ca="1" si="1985"/>
        <v>328500</v>
      </c>
      <c r="DQ105" s="10">
        <f t="shared" ca="1" si="1985"/>
        <v>328500</v>
      </c>
      <c r="DR105" s="10">
        <f t="shared" ca="1" si="1985"/>
        <v>328500</v>
      </c>
      <c r="DS105" s="10">
        <f t="shared" ca="1" si="1985"/>
        <v>328500</v>
      </c>
      <c r="DT105" s="10">
        <f t="shared" ca="1" si="1985"/>
        <v>328500</v>
      </c>
      <c r="DU105" s="10">
        <f t="shared" ca="1" si="1985"/>
        <v>328500</v>
      </c>
      <c r="DV105" s="10">
        <f t="shared" ca="1" si="1985"/>
        <v>328500</v>
      </c>
      <c r="DW105" s="10">
        <f t="shared" ca="1" si="1985"/>
        <v>328500</v>
      </c>
      <c r="DX105" s="10">
        <f t="shared" ca="1" si="1985"/>
        <v>328500</v>
      </c>
      <c r="DY105" s="10">
        <f t="shared" ca="1" si="1985"/>
        <v>328500</v>
      </c>
      <c r="DZ105" s="10">
        <f t="shared" ca="1" si="1985"/>
        <v>328500</v>
      </c>
      <c r="EA105" s="10">
        <f t="shared" ca="1" si="1985"/>
        <v>328500</v>
      </c>
      <c r="EB105" s="10">
        <f t="shared" ca="1" si="1985"/>
        <v>328500</v>
      </c>
      <c r="EC105" s="10">
        <f t="shared" ca="1" si="1985"/>
        <v>328500</v>
      </c>
      <c r="ED105" s="10">
        <f t="shared" ca="1" si="1985"/>
        <v>328500</v>
      </c>
      <c r="EE105" s="10">
        <f t="shared" ca="1" si="1985"/>
        <v>328500</v>
      </c>
      <c r="EF105" s="10">
        <f t="shared" ca="1" si="1985"/>
        <v>328500</v>
      </c>
      <c r="EG105" s="10">
        <f t="shared" ca="1" si="1985"/>
        <v>328500</v>
      </c>
      <c r="EH105" s="10">
        <f t="shared" ca="1" si="1985"/>
        <v>328500</v>
      </c>
      <c r="EI105" s="10">
        <f t="shared" ca="1" si="1985"/>
        <v>328500</v>
      </c>
      <c r="EJ105" s="10">
        <f t="shared" ca="1" si="1985"/>
        <v>328500</v>
      </c>
      <c r="EK105" s="10">
        <f t="shared" ca="1" si="1985"/>
        <v>328500</v>
      </c>
      <c r="EL105" s="10">
        <f t="shared" ca="1" si="1985"/>
        <v>328500</v>
      </c>
      <c r="EM105" s="10">
        <f t="shared" ca="1" si="1985"/>
        <v>328500</v>
      </c>
      <c r="EN105" s="10">
        <f t="shared" ca="1" si="1985"/>
        <v>328500</v>
      </c>
      <c r="EO105" s="10">
        <f t="shared" ca="1" si="1985"/>
        <v>328500</v>
      </c>
      <c r="EP105" s="10">
        <f t="shared" ref="EP105:GP105" ca="1" si="1986">EP92+EP93-EP84</f>
        <v>328500</v>
      </c>
      <c r="EQ105" s="10">
        <f t="shared" ca="1" si="1986"/>
        <v>328500</v>
      </c>
      <c r="ER105" s="10">
        <f t="shared" ca="1" si="1986"/>
        <v>328500</v>
      </c>
      <c r="ES105" s="10">
        <f t="shared" ca="1" si="1986"/>
        <v>327000</v>
      </c>
      <c r="ET105" s="10">
        <f t="shared" ca="1" si="1986"/>
        <v>327000</v>
      </c>
      <c r="EU105" s="10">
        <f t="shared" ca="1" si="1986"/>
        <v>327000</v>
      </c>
      <c r="EV105" s="10">
        <f t="shared" ca="1" si="1986"/>
        <v>327000</v>
      </c>
      <c r="EW105" s="10">
        <f t="shared" ca="1" si="1986"/>
        <v>327000</v>
      </c>
      <c r="EX105" s="10">
        <f t="shared" ca="1" si="1986"/>
        <v>327000</v>
      </c>
      <c r="EY105" s="10">
        <f t="shared" ca="1" si="1986"/>
        <v>325500</v>
      </c>
      <c r="EZ105" s="10">
        <f t="shared" ca="1" si="1986"/>
        <v>325500</v>
      </c>
      <c r="FA105" s="10">
        <f t="shared" ca="1" si="1986"/>
        <v>325500</v>
      </c>
      <c r="FB105" s="10">
        <f t="shared" ca="1" si="1986"/>
        <v>325500</v>
      </c>
      <c r="FC105" s="10">
        <f t="shared" ca="1" si="1986"/>
        <v>325500</v>
      </c>
      <c r="FD105" s="10">
        <f t="shared" ca="1" si="1986"/>
        <v>325500</v>
      </c>
      <c r="FE105" s="10">
        <f t="shared" ca="1" si="1986"/>
        <v>322500</v>
      </c>
      <c r="FF105" s="10">
        <f t="shared" ca="1" si="1986"/>
        <v>322500</v>
      </c>
      <c r="FG105" s="10">
        <f t="shared" ca="1" si="1986"/>
        <v>321000</v>
      </c>
      <c r="FH105" s="10">
        <f t="shared" ca="1" si="1986"/>
        <v>319500</v>
      </c>
      <c r="FI105" s="10">
        <f t="shared" ca="1" si="1986"/>
        <v>318000</v>
      </c>
      <c r="FJ105" s="10">
        <f t="shared" ca="1" si="1986"/>
        <v>316500</v>
      </c>
      <c r="FK105" s="10">
        <f t="shared" ca="1" si="1986"/>
        <v>313500</v>
      </c>
      <c r="FL105" s="10">
        <f t="shared" ca="1" si="1986"/>
        <v>312000</v>
      </c>
      <c r="FM105" s="10">
        <f t="shared" ca="1" si="1986"/>
        <v>309000</v>
      </c>
      <c r="FN105" s="10">
        <f t="shared" ca="1" si="1986"/>
        <v>306000</v>
      </c>
      <c r="FO105" s="10">
        <f t="shared" ca="1" si="1986"/>
        <v>303000</v>
      </c>
      <c r="FP105" s="10">
        <f t="shared" ca="1" si="1986"/>
        <v>300000</v>
      </c>
      <c r="FQ105" s="10">
        <f t="shared" ca="1" si="1986"/>
        <v>297000</v>
      </c>
      <c r="FR105" s="10">
        <f t="shared" ca="1" si="1986"/>
        <v>288000</v>
      </c>
      <c r="FS105" s="10">
        <f t="shared" ca="1" si="1986"/>
        <v>285000</v>
      </c>
      <c r="FT105" s="10">
        <f t="shared" ca="1" si="1986"/>
        <v>277500</v>
      </c>
      <c r="FU105" s="10">
        <f t="shared" ca="1" si="1986"/>
        <v>267000</v>
      </c>
      <c r="FV105" s="10">
        <f t="shared" ca="1" si="1986"/>
        <v>259500</v>
      </c>
      <c r="FW105" s="10">
        <f t="shared" ca="1" si="1986"/>
        <v>249000</v>
      </c>
      <c r="FX105" s="10">
        <f t="shared" ca="1" si="1986"/>
        <v>234000</v>
      </c>
      <c r="FY105" s="10">
        <f t="shared" ca="1" si="1986"/>
        <v>225000</v>
      </c>
      <c r="FZ105" s="10">
        <f t="shared" ca="1" si="1986"/>
        <v>217500</v>
      </c>
      <c r="GA105" s="10">
        <f t="shared" ca="1" si="1986"/>
        <v>207000</v>
      </c>
      <c r="GB105" s="10">
        <f t="shared" ca="1" si="1986"/>
        <v>199500</v>
      </c>
      <c r="GC105" s="10">
        <f t="shared" ca="1" si="1986"/>
        <v>189000</v>
      </c>
      <c r="GD105" s="10">
        <f t="shared" ca="1" si="1986"/>
        <v>180000</v>
      </c>
      <c r="GE105" s="10">
        <f t="shared" ca="1" si="1986"/>
        <v>171000</v>
      </c>
      <c r="GF105" s="10">
        <f t="shared" ca="1" si="1986"/>
        <v>168000</v>
      </c>
      <c r="GG105" s="10">
        <f t="shared" ca="1" si="1986"/>
        <v>165000</v>
      </c>
      <c r="GH105" s="10">
        <f t="shared" ca="1" si="1986"/>
        <v>162000</v>
      </c>
      <c r="GI105" s="10">
        <f t="shared" ca="1" si="1986"/>
        <v>145500</v>
      </c>
      <c r="GJ105" s="10">
        <f t="shared" ca="1" si="1986"/>
        <v>129000</v>
      </c>
      <c r="GK105" s="10">
        <f t="shared" ca="1" si="1986"/>
        <v>112500</v>
      </c>
      <c r="GL105" s="10">
        <f t="shared" ca="1" si="1986"/>
        <v>96000</v>
      </c>
      <c r="GM105" s="10">
        <f t="shared" ca="1" si="1986"/>
        <v>93000</v>
      </c>
      <c r="GN105" s="10">
        <f t="shared" ca="1" si="1986"/>
        <v>90000</v>
      </c>
      <c r="GO105" s="10">
        <f t="shared" ca="1" si="1986"/>
        <v>73500</v>
      </c>
      <c r="GP105" s="10">
        <f t="shared" ca="1" si="1986"/>
        <v>57000</v>
      </c>
      <c r="GQ105" s="10">
        <f t="shared" ref="GQ105:GZ105" ca="1" si="1987">GQ92+GQ93-GQ84</f>
        <v>40500</v>
      </c>
      <c r="GR105" s="10">
        <f t="shared" ca="1" si="1987"/>
        <v>24000</v>
      </c>
      <c r="GS105" s="10">
        <f t="shared" ca="1" si="1987"/>
        <v>21000</v>
      </c>
      <c r="GT105" s="10">
        <f t="shared" ca="1" si="1987"/>
        <v>18000</v>
      </c>
      <c r="GU105" s="10">
        <f t="shared" ca="1" si="1987"/>
        <v>15000</v>
      </c>
      <c r="GV105" s="10">
        <f t="shared" ca="1" si="1987"/>
        <v>12000</v>
      </c>
      <c r="GW105" s="10">
        <f t="shared" ca="1" si="1987"/>
        <v>9000</v>
      </c>
      <c r="GX105" s="10">
        <f t="shared" ca="1" si="1987"/>
        <v>7500</v>
      </c>
      <c r="GY105" s="10">
        <f t="shared" ca="1" si="1987"/>
        <v>6000</v>
      </c>
      <c r="GZ105" s="10">
        <f t="shared" ca="1" si="1987"/>
        <v>4500</v>
      </c>
    </row>
    <row r="106" spans="1:208" x14ac:dyDescent="0.2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208" x14ac:dyDescent="0.2">
      <c r="A107" s="20" t="s">
        <v>463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208" x14ac:dyDescent="0.2">
      <c r="A108" s="5" t="s">
        <v>20</v>
      </c>
      <c r="B108" s="15">
        <v>20000</v>
      </c>
      <c r="C108" s="10">
        <f t="array" ref="C108">SUM(IF($S$1:$GZ$1=C$1,$S108:$GZ108,0))</f>
        <v>100000</v>
      </c>
      <c r="D108" s="10">
        <f t="array" ref="D108">SUM(IF($S$1:$GZ$1=D$1,$S108:$GZ108,0))</f>
        <v>80000</v>
      </c>
      <c r="E108" s="10">
        <f t="array" ref="E108">SUM(IF($S$1:$GZ$1=E$1,$S108:$GZ108,0))</f>
        <v>600000</v>
      </c>
      <c r="F108" s="10">
        <f t="array" ref="F108">SUM(IF($S$1:$GZ$1=F$1,$S108:$GZ108,0))</f>
        <v>3040000</v>
      </c>
      <c r="G108" s="10">
        <f t="array" ref="G108">SUM(IF($S$1:$GZ$1=G$1,$S108:$GZ108,0))</f>
        <v>2920000</v>
      </c>
      <c r="H108" s="10">
        <f t="array" ref="H108">SUM(IF($S$1:$GZ$1=H$1,$S108:$GZ108,0))</f>
        <v>2040000</v>
      </c>
      <c r="I108" s="10">
        <f t="array" ref="I108">SUM(IF($S$1:$GZ$1=I$1,$S108:$GZ108,0))</f>
        <v>40000</v>
      </c>
      <c r="J108" s="10">
        <f t="array" ref="J108">SUM(IF($S$1:$GZ$1=J$1,$S108:$GZ108,0))</f>
        <v>0</v>
      </c>
      <c r="K108" s="10">
        <f t="array" ref="K108">SUM(IF($S$1:$GZ$1=K$1,$S108:$GZ108,0))</f>
        <v>0</v>
      </c>
      <c r="L108" s="10">
        <f t="array" ref="L108">SUM(IF($S$1:$GZ$1=L$1,$S108:$GZ108,0))</f>
        <v>0</v>
      </c>
      <c r="M108" s="10">
        <f t="array" ref="M108">SUM(IF($S$1:$GZ$1=M$1,$S108:$GZ108,0))</f>
        <v>0</v>
      </c>
      <c r="N108" s="10">
        <f t="array" ref="N108">SUM(IF($S$1:$GZ$1=N$1,$S108:$GZ108,0))</f>
        <v>0</v>
      </c>
      <c r="O108" s="10">
        <f t="array" ref="O108">SUM(IF($S$1:$GZ$1=O$1,$S108:$GZ108,0))</f>
        <v>0</v>
      </c>
      <c r="P108" s="10">
        <f t="array" ref="P108">SUM(IF($S$1:$GZ$1=P$1,$S108:$GZ108,0))</f>
        <v>0</v>
      </c>
      <c r="Q108" s="10">
        <f t="array" ref="Q108">SUM(IF($S$1:$GZ$1=Q$1,$S108:$GZ108,0))</f>
        <v>0</v>
      </c>
      <c r="R108" s="10">
        <f t="array" ref="R108">SUM(IF($S$1:$GZ$1=R$1,$S108:$GZ108,0))</f>
        <v>0</v>
      </c>
      <c r="S108" s="10">
        <f t="shared" ref="S108:BZ108" si="1988">$B108*S124</f>
        <v>0</v>
      </c>
      <c r="T108" s="10">
        <f t="shared" si="1988"/>
        <v>100000</v>
      </c>
      <c r="U108" s="10">
        <f t="shared" si="1988"/>
        <v>0</v>
      </c>
      <c r="V108" s="10">
        <f t="shared" si="1988"/>
        <v>0</v>
      </c>
      <c r="W108" s="10">
        <f t="shared" si="1988"/>
        <v>0</v>
      </c>
      <c r="X108" s="10">
        <f t="shared" si="1988"/>
        <v>0</v>
      </c>
      <c r="Y108" s="10">
        <f t="shared" si="1988"/>
        <v>0</v>
      </c>
      <c r="Z108" s="10">
        <f t="shared" si="1988"/>
        <v>0</v>
      </c>
      <c r="AA108" s="10">
        <f t="shared" si="1988"/>
        <v>0</v>
      </c>
      <c r="AB108" s="10">
        <f t="shared" si="1988"/>
        <v>0</v>
      </c>
      <c r="AC108" s="10">
        <f t="shared" si="1988"/>
        <v>0</v>
      </c>
      <c r="AD108" s="10">
        <f t="shared" si="1988"/>
        <v>0</v>
      </c>
      <c r="AE108" s="10">
        <f t="shared" si="1988"/>
        <v>0</v>
      </c>
      <c r="AF108" s="10">
        <f t="shared" si="1988"/>
        <v>0</v>
      </c>
      <c r="AG108" s="10">
        <f t="shared" si="1988"/>
        <v>0</v>
      </c>
      <c r="AH108" s="10">
        <f t="shared" si="1988"/>
        <v>0</v>
      </c>
      <c r="AI108" s="10">
        <f t="shared" si="1988"/>
        <v>0</v>
      </c>
      <c r="AJ108" s="10">
        <f t="shared" si="1988"/>
        <v>0</v>
      </c>
      <c r="AK108" s="10">
        <f t="shared" si="1988"/>
        <v>0</v>
      </c>
      <c r="AL108" s="10">
        <f t="shared" si="1988"/>
        <v>0</v>
      </c>
      <c r="AM108" s="10">
        <f t="shared" si="1988"/>
        <v>0</v>
      </c>
      <c r="AN108" s="10">
        <f t="shared" si="1988"/>
        <v>40000</v>
      </c>
      <c r="AO108" s="10">
        <f t="shared" si="1988"/>
        <v>40000</v>
      </c>
      <c r="AP108" s="10">
        <f t="shared" si="1988"/>
        <v>0</v>
      </c>
      <c r="AQ108" s="10">
        <f t="shared" si="1988"/>
        <v>0</v>
      </c>
      <c r="AR108" s="10">
        <f t="shared" si="1988"/>
        <v>0</v>
      </c>
      <c r="AS108" s="10">
        <f t="shared" si="1988"/>
        <v>0</v>
      </c>
      <c r="AT108" s="10">
        <f t="shared" si="1988"/>
        <v>40000</v>
      </c>
      <c r="AU108" s="10">
        <f t="shared" si="1988"/>
        <v>40000</v>
      </c>
      <c r="AV108" s="10">
        <f t="shared" si="1988"/>
        <v>40000</v>
      </c>
      <c r="AW108" s="10">
        <f t="shared" si="1988"/>
        <v>80000</v>
      </c>
      <c r="AX108" s="10">
        <f t="shared" si="1988"/>
        <v>80000</v>
      </c>
      <c r="AY108" s="10">
        <f t="shared" si="1988"/>
        <v>80000</v>
      </c>
      <c r="AZ108" s="10">
        <f t="shared" si="1988"/>
        <v>80000</v>
      </c>
      <c r="BA108" s="10">
        <f t="shared" si="1988"/>
        <v>80000</v>
      </c>
      <c r="BB108" s="10">
        <f t="shared" si="1988"/>
        <v>80000</v>
      </c>
      <c r="BC108" s="10">
        <f t="shared" si="1988"/>
        <v>80000</v>
      </c>
      <c r="BD108" s="10">
        <f t="shared" si="1988"/>
        <v>80000</v>
      </c>
      <c r="BE108" s="10">
        <f t="shared" si="1988"/>
        <v>80000</v>
      </c>
      <c r="BF108" s="10">
        <f t="shared" si="1988"/>
        <v>80000</v>
      </c>
      <c r="BG108" s="10">
        <f t="shared" si="1988"/>
        <v>240000</v>
      </c>
      <c r="BH108" s="10">
        <f t="shared" si="1988"/>
        <v>240000</v>
      </c>
      <c r="BI108" s="10">
        <f t="shared" si="1988"/>
        <v>200000</v>
      </c>
      <c r="BJ108" s="10">
        <f t="shared" si="1988"/>
        <v>400000</v>
      </c>
      <c r="BK108" s="10">
        <f t="shared" si="1988"/>
        <v>400000</v>
      </c>
      <c r="BL108" s="10">
        <f t="shared" si="1988"/>
        <v>400000</v>
      </c>
      <c r="BM108" s="10">
        <f t="shared" si="1988"/>
        <v>440000</v>
      </c>
      <c r="BN108" s="10">
        <f t="shared" si="1988"/>
        <v>400000</v>
      </c>
      <c r="BO108" s="10">
        <f t="shared" si="1988"/>
        <v>240000</v>
      </c>
      <c r="BP108" s="10">
        <f t="shared" si="1988"/>
        <v>80000</v>
      </c>
      <c r="BQ108" s="10">
        <f t="shared" si="1988"/>
        <v>80000</v>
      </c>
      <c r="BR108" s="10">
        <f t="shared" si="1988"/>
        <v>80000</v>
      </c>
      <c r="BS108" s="10">
        <f t="shared" si="1988"/>
        <v>80000</v>
      </c>
      <c r="BT108" s="10">
        <f t="shared" si="1988"/>
        <v>80000</v>
      </c>
      <c r="BU108" s="10">
        <f t="shared" si="1988"/>
        <v>80000</v>
      </c>
      <c r="BV108" s="10">
        <f t="shared" si="1988"/>
        <v>80000</v>
      </c>
      <c r="BW108" s="10">
        <f t="shared" si="1988"/>
        <v>80000</v>
      </c>
      <c r="BX108" s="10">
        <f t="shared" si="1988"/>
        <v>440000</v>
      </c>
      <c r="BY108" s="10">
        <f t="shared" si="1988"/>
        <v>800000</v>
      </c>
      <c r="BZ108" s="10">
        <f t="shared" si="1988"/>
        <v>800000</v>
      </c>
      <c r="CA108" s="10">
        <f t="shared" ref="CA108:CI108" si="1989">$B108*CA124</f>
        <v>800000</v>
      </c>
      <c r="CB108" s="10">
        <f t="shared" si="1989"/>
        <v>440000</v>
      </c>
      <c r="CC108" s="10">
        <f t="shared" si="1989"/>
        <v>80000</v>
      </c>
      <c r="CD108" s="10">
        <f t="shared" si="1989"/>
        <v>80000</v>
      </c>
      <c r="CE108" s="10">
        <f t="shared" si="1989"/>
        <v>80000</v>
      </c>
      <c r="CF108" s="10">
        <f t="shared" si="1989"/>
        <v>80000</v>
      </c>
      <c r="CG108" s="10">
        <f t="shared" si="1989"/>
        <v>80000</v>
      </c>
      <c r="CH108" s="10">
        <f t="shared" si="1989"/>
        <v>80000</v>
      </c>
      <c r="CI108" s="10">
        <f t="shared" si="1989"/>
        <v>80000</v>
      </c>
      <c r="CJ108" s="10">
        <f t="shared" ref="CJ108:EO108" si="1990">$B108*CJ124</f>
        <v>80000</v>
      </c>
      <c r="CK108" s="10">
        <f t="shared" si="1990"/>
        <v>80000</v>
      </c>
      <c r="CL108" s="10">
        <f t="shared" si="1990"/>
        <v>80000</v>
      </c>
      <c r="CM108" s="10">
        <f t="shared" si="1990"/>
        <v>40000</v>
      </c>
      <c r="CN108" s="10">
        <f t="shared" si="1990"/>
        <v>0</v>
      </c>
      <c r="CO108" s="10">
        <f t="shared" si="1990"/>
        <v>0</v>
      </c>
      <c r="CP108" s="10">
        <f t="shared" si="1990"/>
        <v>0</v>
      </c>
      <c r="CQ108" s="10">
        <f t="shared" si="1990"/>
        <v>0</v>
      </c>
      <c r="CR108" s="10">
        <f t="shared" si="1990"/>
        <v>0</v>
      </c>
      <c r="CS108" s="10">
        <f t="shared" si="1990"/>
        <v>0</v>
      </c>
      <c r="CT108" s="10">
        <f t="shared" si="1990"/>
        <v>0</v>
      </c>
      <c r="CU108" s="10">
        <f t="shared" si="1990"/>
        <v>0</v>
      </c>
      <c r="CV108" s="10">
        <f t="shared" si="1990"/>
        <v>0</v>
      </c>
      <c r="CW108" s="10">
        <f t="shared" si="1990"/>
        <v>0</v>
      </c>
      <c r="CX108" s="10">
        <f t="shared" si="1990"/>
        <v>0</v>
      </c>
      <c r="CY108" s="10">
        <f t="shared" si="1990"/>
        <v>0</v>
      </c>
      <c r="CZ108" s="10">
        <f t="shared" si="1990"/>
        <v>0</v>
      </c>
      <c r="DA108" s="10">
        <f t="shared" si="1990"/>
        <v>0</v>
      </c>
      <c r="DB108" s="10">
        <f t="shared" si="1990"/>
        <v>0</v>
      </c>
      <c r="DC108" s="10">
        <f t="shared" si="1990"/>
        <v>0</v>
      </c>
      <c r="DD108" s="10">
        <f t="shared" si="1990"/>
        <v>0</v>
      </c>
      <c r="DE108" s="10">
        <f t="shared" si="1990"/>
        <v>0</v>
      </c>
      <c r="DF108" s="10">
        <f t="shared" si="1990"/>
        <v>0</v>
      </c>
      <c r="DG108" s="10">
        <f t="shared" si="1990"/>
        <v>0</v>
      </c>
      <c r="DH108" s="10">
        <f t="shared" si="1990"/>
        <v>0</v>
      </c>
      <c r="DI108" s="10">
        <f t="shared" si="1990"/>
        <v>0</v>
      </c>
      <c r="DJ108" s="10">
        <f t="shared" si="1990"/>
        <v>0</v>
      </c>
      <c r="DK108" s="10">
        <f t="shared" si="1990"/>
        <v>0</v>
      </c>
      <c r="DL108" s="10">
        <f t="shared" si="1990"/>
        <v>0</v>
      </c>
      <c r="DM108" s="10">
        <f t="shared" si="1990"/>
        <v>0</v>
      </c>
      <c r="DN108" s="10">
        <f t="shared" si="1990"/>
        <v>0</v>
      </c>
      <c r="DO108" s="10">
        <f t="shared" si="1990"/>
        <v>0</v>
      </c>
      <c r="DP108" s="10">
        <f t="shared" si="1990"/>
        <v>0</v>
      </c>
      <c r="DQ108" s="10">
        <f t="shared" si="1990"/>
        <v>0</v>
      </c>
      <c r="DR108" s="10">
        <f t="shared" si="1990"/>
        <v>0</v>
      </c>
      <c r="DS108" s="10">
        <f t="shared" si="1990"/>
        <v>0</v>
      </c>
      <c r="DT108" s="10">
        <f t="shared" si="1990"/>
        <v>0</v>
      </c>
      <c r="DU108" s="10">
        <f t="shared" si="1990"/>
        <v>0</v>
      </c>
      <c r="DV108" s="10">
        <f t="shared" si="1990"/>
        <v>0</v>
      </c>
      <c r="DW108" s="10">
        <f t="shared" si="1990"/>
        <v>0</v>
      </c>
      <c r="DX108" s="10">
        <f t="shared" si="1990"/>
        <v>0</v>
      </c>
      <c r="DY108" s="10">
        <f t="shared" si="1990"/>
        <v>0</v>
      </c>
      <c r="DZ108" s="10">
        <f t="shared" si="1990"/>
        <v>0</v>
      </c>
      <c r="EA108" s="10">
        <f t="shared" si="1990"/>
        <v>0</v>
      </c>
      <c r="EB108" s="10">
        <f t="shared" si="1990"/>
        <v>0</v>
      </c>
      <c r="EC108" s="10">
        <f t="shared" si="1990"/>
        <v>0</v>
      </c>
      <c r="ED108" s="10">
        <f t="shared" si="1990"/>
        <v>0</v>
      </c>
      <c r="EE108" s="10">
        <f t="shared" si="1990"/>
        <v>0</v>
      </c>
      <c r="EF108" s="10">
        <f t="shared" si="1990"/>
        <v>0</v>
      </c>
      <c r="EG108" s="10">
        <f t="shared" si="1990"/>
        <v>0</v>
      </c>
      <c r="EH108" s="10">
        <f t="shared" si="1990"/>
        <v>0</v>
      </c>
      <c r="EI108" s="10">
        <f t="shared" si="1990"/>
        <v>0</v>
      </c>
      <c r="EJ108" s="10">
        <f t="shared" si="1990"/>
        <v>0</v>
      </c>
      <c r="EK108" s="10">
        <f t="shared" si="1990"/>
        <v>0</v>
      </c>
      <c r="EL108" s="10">
        <f t="shared" si="1990"/>
        <v>0</v>
      </c>
      <c r="EM108" s="10">
        <f t="shared" si="1990"/>
        <v>0</v>
      </c>
      <c r="EN108" s="10">
        <f t="shared" si="1990"/>
        <v>0</v>
      </c>
      <c r="EO108" s="10">
        <f t="shared" si="1990"/>
        <v>0</v>
      </c>
      <c r="EP108" s="10">
        <f t="shared" ref="EP108:GP108" si="1991">$B108*EP124</f>
        <v>0</v>
      </c>
      <c r="EQ108" s="10">
        <f t="shared" si="1991"/>
        <v>0</v>
      </c>
      <c r="ER108" s="10">
        <f t="shared" si="1991"/>
        <v>0</v>
      </c>
      <c r="ES108" s="10">
        <f t="shared" si="1991"/>
        <v>0</v>
      </c>
      <c r="ET108" s="10">
        <f t="shared" si="1991"/>
        <v>0</v>
      </c>
      <c r="EU108" s="10">
        <f t="shared" si="1991"/>
        <v>0</v>
      </c>
      <c r="EV108" s="10">
        <f t="shared" si="1991"/>
        <v>0</v>
      </c>
      <c r="EW108" s="10">
        <f t="shared" si="1991"/>
        <v>0</v>
      </c>
      <c r="EX108" s="10">
        <f t="shared" si="1991"/>
        <v>0</v>
      </c>
      <c r="EY108" s="10">
        <f t="shared" si="1991"/>
        <v>0</v>
      </c>
      <c r="EZ108" s="10">
        <f t="shared" si="1991"/>
        <v>0</v>
      </c>
      <c r="FA108" s="10">
        <f t="shared" si="1991"/>
        <v>0</v>
      </c>
      <c r="FB108" s="10">
        <f t="shared" si="1991"/>
        <v>0</v>
      </c>
      <c r="FC108" s="10">
        <f t="shared" si="1991"/>
        <v>0</v>
      </c>
      <c r="FD108" s="10">
        <f t="shared" si="1991"/>
        <v>0</v>
      </c>
      <c r="FE108" s="10">
        <f t="shared" si="1991"/>
        <v>0</v>
      </c>
      <c r="FF108" s="10">
        <f t="shared" si="1991"/>
        <v>0</v>
      </c>
      <c r="FG108" s="10">
        <f t="shared" si="1991"/>
        <v>0</v>
      </c>
      <c r="FH108" s="10">
        <f t="shared" si="1991"/>
        <v>0</v>
      </c>
      <c r="FI108" s="10">
        <f t="shared" si="1991"/>
        <v>0</v>
      </c>
      <c r="FJ108" s="10">
        <f t="shared" si="1991"/>
        <v>0</v>
      </c>
      <c r="FK108" s="10">
        <f t="shared" si="1991"/>
        <v>0</v>
      </c>
      <c r="FL108" s="10">
        <f t="shared" si="1991"/>
        <v>0</v>
      </c>
      <c r="FM108" s="10">
        <f t="shared" si="1991"/>
        <v>0</v>
      </c>
      <c r="FN108" s="10">
        <f t="shared" si="1991"/>
        <v>0</v>
      </c>
      <c r="FO108" s="10">
        <f t="shared" si="1991"/>
        <v>0</v>
      </c>
      <c r="FP108" s="10">
        <f t="shared" si="1991"/>
        <v>0</v>
      </c>
      <c r="FQ108" s="10">
        <f t="shared" si="1991"/>
        <v>0</v>
      </c>
      <c r="FR108" s="10">
        <f t="shared" si="1991"/>
        <v>0</v>
      </c>
      <c r="FS108" s="10">
        <f t="shared" si="1991"/>
        <v>0</v>
      </c>
      <c r="FT108" s="10">
        <f t="shared" si="1991"/>
        <v>0</v>
      </c>
      <c r="FU108" s="10">
        <f t="shared" si="1991"/>
        <v>0</v>
      </c>
      <c r="FV108" s="10">
        <f t="shared" si="1991"/>
        <v>0</v>
      </c>
      <c r="FW108" s="10">
        <f t="shared" si="1991"/>
        <v>0</v>
      </c>
      <c r="FX108" s="10">
        <f t="shared" si="1991"/>
        <v>0</v>
      </c>
      <c r="FY108" s="10">
        <f t="shared" si="1991"/>
        <v>0</v>
      </c>
      <c r="FZ108" s="10">
        <f t="shared" si="1991"/>
        <v>0</v>
      </c>
      <c r="GA108" s="10">
        <f t="shared" si="1991"/>
        <v>0</v>
      </c>
      <c r="GB108" s="10">
        <f t="shared" si="1991"/>
        <v>0</v>
      </c>
      <c r="GC108" s="10">
        <f t="shared" si="1991"/>
        <v>0</v>
      </c>
      <c r="GD108" s="10">
        <f t="shared" si="1991"/>
        <v>0</v>
      </c>
      <c r="GE108" s="10">
        <f t="shared" si="1991"/>
        <v>0</v>
      </c>
      <c r="GF108" s="10">
        <f t="shared" si="1991"/>
        <v>0</v>
      </c>
      <c r="GG108" s="10">
        <f t="shared" si="1991"/>
        <v>0</v>
      </c>
      <c r="GH108" s="10">
        <f t="shared" si="1991"/>
        <v>0</v>
      </c>
      <c r="GI108" s="10">
        <f t="shared" si="1991"/>
        <v>0</v>
      </c>
      <c r="GJ108" s="10">
        <f t="shared" si="1991"/>
        <v>0</v>
      </c>
      <c r="GK108" s="10">
        <f t="shared" si="1991"/>
        <v>0</v>
      </c>
      <c r="GL108" s="10">
        <f t="shared" si="1991"/>
        <v>0</v>
      </c>
      <c r="GM108" s="10">
        <f t="shared" si="1991"/>
        <v>0</v>
      </c>
      <c r="GN108" s="10">
        <f t="shared" si="1991"/>
        <v>0</v>
      </c>
      <c r="GO108" s="10">
        <f t="shared" si="1991"/>
        <v>0</v>
      </c>
      <c r="GP108" s="10">
        <f t="shared" si="1991"/>
        <v>0</v>
      </c>
      <c r="GQ108" s="10">
        <f t="shared" ref="GQ108:GZ108" si="1992">$B108*GQ124</f>
        <v>0</v>
      </c>
      <c r="GR108" s="10">
        <f t="shared" si="1992"/>
        <v>0</v>
      </c>
      <c r="GS108" s="10">
        <f t="shared" si="1992"/>
        <v>0</v>
      </c>
      <c r="GT108" s="10">
        <f t="shared" si="1992"/>
        <v>0</v>
      </c>
      <c r="GU108" s="10">
        <f t="shared" si="1992"/>
        <v>0</v>
      </c>
      <c r="GV108" s="10">
        <f t="shared" si="1992"/>
        <v>0</v>
      </c>
      <c r="GW108" s="10">
        <f t="shared" si="1992"/>
        <v>0</v>
      </c>
      <c r="GX108" s="10">
        <f t="shared" si="1992"/>
        <v>0</v>
      </c>
      <c r="GY108" s="10">
        <f t="shared" si="1992"/>
        <v>0</v>
      </c>
      <c r="GZ108" s="10">
        <f t="shared" si="1992"/>
        <v>0</v>
      </c>
    </row>
    <row r="109" spans="1:208" x14ac:dyDescent="0.2">
      <c r="A109" s="5" t="s">
        <v>39</v>
      </c>
      <c r="B109" s="12">
        <v>0.25</v>
      </c>
      <c r="C109" s="10">
        <f t="array" ref="C109">SUM(IF($S$1:$GZ$1=C$1,$S109:$GZ109,0))</f>
        <v>25000</v>
      </c>
      <c r="D109" s="10">
        <f t="array" ref="D109">SUM(IF($S$1:$GZ$1=D$1,$S109:$GZ109,0))</f>
        <v>20000</v>
      </c>
      <c r="E109" s="10">
        <f t="array" ref="E109">SUM(IF($S$1:$GZ$1=E$1,$S109:$GZ109,0))</f>
        <v>150000</v>
      </c>
      <c r="F109" s="10">
        <f t="array" ref="F109">SUM(IF($S$1:$GZ$1=F$1,$S109:$GZ109,0))</f>
        <v>760000</v>
      </c>
      <c r="G109" s="10">
        <f t="array" ref="G109">SUM(IF($S$1:$GZ$1=G$1,$S109:$GZ109,0))</f>
        <v>730000</v>
      </c>
      <c r="H109" s="10">
        <f t="array" ref="H109">SUM(IF($S$1:$GZ$1=H$1,$S109:$GZ109,0))</f>
        <v>510000</v>
      </c>
      <c r="I109" s="10">
        <f t="array" ref="I109">SUM(IF($S$1:$GZ$1=I$1,$S109:$GZ109,0))</f>
        <v>10000</v>
      </c>
      <c r="J109" s="10">
        <f t="array" ref="J109">SUM(IF($S$1:$GZ$1=J$1,$S109:$GZ109,0))</f>
        <v>0</v>
      </c>
      <c r="K109" s="10">
        <f t="array" ref="K109">SUM(IF($S$1:$GZ$1=K$1,$S109:$GZ109,0))</f>
        <v>0</v>
      </c>
      <c r="L109" s="10">
        <f t="array" ref="L109">SUM(IF($S$1:$GZ$1=L$1,$S109:$GZ109,0))</f>
        <v>0</v>
      </c>
      <c r="M109" s="10">
        <f t="array" ref="M109">SUM(IF($S$1:$GZ$1=M$1,$S109:$GZ109,0))</f>
        <v>0</v>
      </c>
      <c r="N109" s="10">
        <f t="array" ref="N109">SUM(IF($S$1:$GZ$1=N$1,$S109:$GZ109,0))</f>
        <v>0</v>
      </c>
      <c r="O109" s="10">
        <f t="array" ref="O109">SUM(IF($S$1:$GZ$1=O$1,$S109:$GZ109,0))</f>
        <v>0</v>
      </c>
      <c r="P109" s="10">
        <f t="array" ref="P109">SUM(IF($S$1:$GZ$1=P$1,$S109:$GZ109,0))</f>
        <v>0</v>
      </c>
      <c r="Q109" s="10">
        <f t="array" ref="Q109">SUM(IF($S$1:$GZ$1=Q$1,$S109:$GZ109,0))</f>
        <v>0</v>
      </c>
      <c r="R109" s="10">
        <f t="array" ref="R109">SUM(IF($S$1:$GZ$1=R$1,$S109:$GZ109,0))</f>
        <v>0</v>
      </c>
      <c r="S109" s="10">
        <f>S108*$B109</f>
        <v>0</v>
      </c>
      <c r="T109" s="10">
        <f t="shared" ref="T109:BZ109" si="1993">T108*$B109</f>
        <v>25000</v>
      </c>
      <c r="U109" s="10">
        <f t="shared" si="1993"/>
        <v>0</v>
      </c>
      <c r="V109" s="10">
        <f t="shared" si="1993"/>
        <v>0</v>
      </c>
      <c r="W109" s="10">
        <f t="shared" si="1993"/>
        <v>0</v>
      </c>
      <c r="X109" s="10">
        <f t="shared" si="1993"/>
        <v>0</v>
      </c>
      <c r="Y109" s="10">
        <f t="shared" si="1993"/>
        <v>0</v>
      </c>
      <c r="Z109" s="10">
        <f t="shared" si="1993"/>
        <v>0</v>
      </c>
      <c r="AA109" s="10">
        <f t="shared" si="1993"/>
        <v>0</v>
      </c>
      <c r="AB109" s="10">
        <f t="shared" si="1993"/>
        <v>0</v>
      </c>
      <c r="AC109" s="10">
        <f t="shared" si="1993"/>
        <v>0</v>
      </c>
      <c r="AD109" s="10">
        <f t="shared" si="1993"/>
        <v>0</v>
      </c>
      <c r="AE109" s="10">
        <f t="shared" si="1993"/>
        <v>0</v>
      </c>
      <c r="AF109" s="10">
        <f t="shared" si="1993"/>
        <v>0</v>
      </c>
      <c r="AG109" s="10">
        <f t="shared" si="1993"/>
        <v>0</v>
      </c>
      <c r="AH109" s="10">
        <f t="shared" si="1993"/>
        <v>0</v>
      </c>
      <c r="AI109" s="10">
        <f t="shared" si="1993"/>
        <v>0</v>
      </c>
      <c r="AJ109" s="10">
        <f t="shared" si="1993"/>
        <v>0</v>
      </c>
      <c r="AK109" s="10">
        <f t="shared" si="1993"/>
        <v>0</v>
      </c>
      <c r="AL109" s="10">
        <f t="shared" si="1993"/>
        <v>0</v>
      </c>
      <c r="AM109" s="10">
        <f t="shared" si="1993"/>
        <v>0</v>
      </c>
      <c r="AN109" s="10">
        <f t="shared" si="1993"/>
        <v>10000</v>
      </c>
      <c r="AO109" s="10">
        <f t="shared" si="1993"/>
        <v>10000</v>
      </c>
      <c r="AP109" s="10">
        <f t="shared" si="1993"/>
        <v>0</v>
      </c>
      <c r="AQ109" s="10">
        <f t="shared" si="1993"/>
        <v>0</v>
      </c>
      <c r="AR109" s="10">
        <f t="shared" si="1993"/>
        <v>0</v>
      </c>
      <c r="AS109" s="10">
        <f t="shared" si="1993"/>
        <v>0</v>
      </c>
      <c r="AT109" s="10">
        <f t="shared" si="1993"/>
        <v>10000</v>
      </c>
      <c r="AU109" s="10">
        <f t="shared" si="1993"/>
        <v>10000</v>
      </c>
      <c r="AV109" s="10">
        <f t="shared" si="1993"/>
        <v>10000</v>
      </c>
      <c r="AW109" s="10">
        <f t="shared" si="1993"/>
        <v>20000</v>
      </c>
      <c r="AX109" s="10">
        <f t="shared" si="1993"/>
        <v>20000</v>
      </c>
      <c r="AY109" s="10">
        <f t="shared" si="1993"/>
        <v>20000</v>
      </c>
      <c r="AZ109" s="10">
        <f t="shared" si="1993"/>
        <v>20000</v>
      </c>
      <c r="BA109" s="10">
        <f t="shared" si="1993"/>
        <v>20000</v>
      </c>
      <c r="BB109" s="10">
        <f t="shared" si="1993"/>
        <v>20000</v>
      </c>
      <c r="BC109" s="10">
        <f t="shared" si="1993"/>
        <v>20000</v>
      </c>
      <c r="BD109" s="10">
        <f t="shared" si="1993"/>
        <v>20000</v>
      </c>
      <c r="BE109" s="10">
        <f t="shared" si="1993"/>
        <v>20000</v>
      </c>
      <c r="BF109" s="10">
        <f t="shared" si="1993"/>
        <v>20000</v>
      </c>
      <c r="BG109" s="10">
        <f t="shared" si="1993"/>
        <v>60000</v>
      </c>
      <c r="BH109" s="10">
        <f t="shared" si="1993"/>
        <v>60000</v>
      </c>
      <c r="BI109" s="10">
        <f t="shared" si="1993"/>
        <v>50000</v>
      </c>
      <c r="BJ109" s="10">
        <f t="shared" si="1993"/>
        <v>100000</v>
      </c>
      <c r="BK109" s="10">
        <f t="shared" si="1993"/>
        <v>100000</v>
      </c>
      <c r="BL109" s="10">
        <f t="shared" si="1993"/>
        <v>100000</v>
      </c>
      <c r="BM109" s="10">
        <f t="shared" si="1993"/>
        <v>110000</v>
      </c>
      <c r="BN109" s="10">
        <f t="shared" si="1993"/>
        <v>100000</v>
      </c>
      <c r="BO109" s="10">
        <f t="shared" si="1993"/>
        <v>60000</v>
      </c>
      <c r="BP109" s="10">
        <f t="shared" si="1993"/>
        <v>20000</v>
      </c>
      <c r="BQ109" s="10">
        <f t="shared" si="1993"/>
        <v>20000</v>
      </c>
      <c r="BR109" s="10">
        <f t="shared" si="1993"/>
        <v>20000</v>
      </c>
      <c r="BS109" s="10">
        <f t="shared" si="1993"/>
        <v>20000</v>
      </c>
      <c r="BT109" s="10">
        <f t="shared" si="1993"/>
        <v>20000</v>
      </c>
      <c r="BU109" s="10">
        <f t="shared" si="1993"/>
        <v>20000</v>
      </c>
      <c r="BV109" s="10">
        <f t="shared" si="1993"/>
        <v>20000</v>
      </c>
      <c r="BW109" s="10">
        <f t="shared" si="1993"/>
        <v>20000</v>
      </c>
      <c r="BX109" s="10">
        <f t="shared" si="1993"/>
        <v>110000</v>
      </c>
      <c r="BY109" s="10">
        <f t="shared" si="1993"/>
        <v>200000</v>
      </c>
      <c r="BZ109" s="10">
        <f t="shared" si="1993"/>
        <v>200000</v>
      </c>
      <c r="CA109" s="10">
        <f t="shared" ref="CA109:CI109" si="1994">CA108*$B109</f>
        <v>200000</v>
      </c>
      <c r="CB109" s="10">
        <f t="shared" si="1994"/>
        <v>110000</v>
      </c>
      <c r="CC109" s="10">
        <f t="shared" si="1994"/>
        <v>20000</v>
      </c>
      <c r="CD109" s="10">
        <f t="shared" si="1994"/>
        <v>20000</v>
      </c>
      <c r="CE109" s="10">
        <f t="shared" si="1994"/>
        <v>20000</v>
      </c>
      <c r="CF109" s="10">
        <f t="shared" si="1994"/>
        <v>20000</v>
      </c>
      <c r="CG109" s="10">
        <f t="shared" si="1994"/>
        <v>20000</v>
      </c>
      <c r="CH109" s="10">
        <f t="shared" si="1994"/>
        <v>20000</v>
      </c>
      <c r="CI109" s="10">
        <f t="shared" si="1994"/>
        <v>20000</v>
      </c>
      <c r="CJ109" s="10">
        <f t="shared" ref="CJ109:EO109" si="1995">CJ108*$B109</f>
        <v>20000</v>
      </c>
      <c r="CK109" s="10">
        <f t="shared" si="1995"/>
        <v>20000</v>
      </c>
      <c r="CL109" s="10">
        <f t="shared" si="1995"/>
        <v>20000</v>
      </c>
      <c r="CM109" s="10">
        <f t="shared" si="1995"/>
        <v>10000</v>
      </c>
      <c r="CN109" s="10">
        <f t="shared" si="1995"/>
        <v>0</v>
      </c>
      <c r="CO109" s="10">
        <f t="shared" si="1995"/>
        <v>0</v>
      </c>
      <c r="CP109" s="10">
        <f t="shared" si="1995"/>
        <v>0</v>
      </c>
      <c r="CQ109" s="10">
        <f t="shared" si="1995"/>
        <v>0</v>
      </c>
      <c r="CR109" s="10">
        <f t="shared" si="1995"/>
        <v>0</v>
      </c>
      <c r="CS109" s="10">
        <f t="shared" si="1995"/>
        <v>0</v>
      </c>
      <c r="CT109" s="10">
        <f t="shared" si="1995"/>
        <v>0</v>
      </c>
      <c r="CU109" s="10">
        <f t="shared" si="1995"/>
        <v>0</v>
      </c>
      <c r="CV109" s="10">
        <f t="shared" si="1995"/>
        <v>0</v>
      </c>
      <c r="CW109" s="10">
        <f t="shared" si="1995"/>
        <v>0</v>
      </c>
      <c r="CX109" s="10">
        <f t="shared" si="1995"/>
        <v>0</v>
      </c>
      <c r="CY109" s="10">
        <f t="shared" si="1995"/>
        <v>0</v>
      </c>
      <c r="CZ109" s="10">
        <f t="shared" si="1995"/>
        <v>0</v>
      </c>
      <c r="DA109" s="10">
        <f t="shared" si="1995"/>
        <v>0</v>
      </c>
      <c r="DB109" s="10">
        <f t="shared" si="1995"/>
        <v>0</v>
      </c>
      <c r="DC109" s="10">
        <f t="shared" si="1995"/>
        <v>0</v>
      </c>
      <c r="DD109" s="10">
        <f t="shared" si="1995"/>
        <v>0</v>
      </c>
      <c r="DE109" s="10">
        <f t="shared" si="1995"/>
        <v>0</v>
      </c>
      <c r="DF109" s="10">
        <f t="shared" si="1995"/>
        <v>0</v>
      </c>
      <c r="DG109" s="10">
        <f t="shared" si="1995"/>
        <v>0</v>
      </c>
      <c r="DH109" s="10">
        <f t="shared" si="1995"/>
        <v>0</v>
      </c>
      <c r="DI109" s="10">
        <f t="shared" si="1995"/>
        <v>0</v>
      </c>
      <c r="DJ109" s="10">
        <f t="shared" si="1995"/>
        <v>0</v>
      </c>
      <c r="DK109" s="10">
        <f t="shared" si="1995"/>
        <v>0</v>
      </c>
      <c r="DL109" s="10">
        <f t="shared" si="1995"/>
        <v>0</v>
      </c>
      <c r="DM109" s="10">
        <f t="shared" si="1995"/>
        <v>0</v>
      </c>
      <c r="DN109" s="10">
        <f t="shared" si="1995"/>
        <v>0</v>
      </c>
      <c r="DO109" s="10">
        <f t="shared" si="1995"/>
        <v>0</v>
      </c>
      <c r="DP109" s="10">
        <f t="shared" si="1995"/>
        <v>0</v>
      </c>
      <c r="DQ109" s="10">
        <f t="shared" si="1995"/>
        <v>0</v>
      </c>
      <c r="DR109" s="10">
        <f t="shared" si="1995"/>
        <v>0</v>
      </c>
      <c r="DS109" s="10">
        <f t="shared" si="1995"/>
        <v>0</v>
      </c>
      <c r="DT109" s="10">
        <f t="shared" si="1995"/>
        <v>0</v>
      </c>
      <c r="DU109" s="10">
        <f t="shared" si="1995"/>
        <v>0</v>
      </c>
      <c r="DV109" s="10">
        <f t="shared" si="1995"/>
        <v>0</v>
      </c>
      <c r="DW109" s="10">
        <f t="shared" si="1995"/>
        <v>0</v>
      </c>
      <c r="DX109" s="10">
        <f t="shared" si="1995"/>
        <v>0</v>
      </c>
      <c r="DY109" s="10">
        <f t="shared" si="1995"/>
        <v>0</v>
      </c>
      <c r="DZ109" s="10">
        <f t="shared" si="1995"/>
        <v>0</v>
      </c>
      <c r="EA109" s="10">
        <f t="shared" si="1995"/>
        <v>0</v>
      </c>
      <c r="EB109" s="10">
        <f t="shared" si="1995"/>
        <v>0</v>
      </c>
      <c r="EC109" s="10">
        <f t="shared" si="1995"/>
        <v>0</v>
      </c>
      <c r="ED109" s="10">
        <f t="shared" si="1995"/>
        <v>0</v>
      </c>
      <c r="EE109" s="10">
        <f t="shared" si="1995"/>
        <v>0</v>
      </c>
      <c r="EF109" s="10">
        <f t="shared" si="1995"/>
        <v>0</v>
      </c>
      <c r="EG109" s="10">
        <f t="shared" si="1995"/>
        <v>0</v>
      </c>
      <c r="EH109" s="10">
        <f t="shared" si="1995"/>
        <v>0</v>
      </c>
      <c r="EI109" s="10">
        <f t="shared" si="1995"/>
        <v>0</v>
      </c>
      <c r="EJ109" s="10">
        <f t="shared" si="1995"/>
        <v>0</v>
      </c>
      <c r="EK109" s="10">
        <f t="shared" si="1995"/>
        <v>0</v>
      </c>
      <c r="EL109" s="10">
        <f t="shared" si="1995"/>
        <v>0</v>
      </c>
      <c r="EM109" s="10">
        <f t="shared" si="1995"/>
        <v>0</v>
      </c>
      <c r="EN109" s="10">
        <f t="shared" si="1995"/>
        <v>0</v>
      </c>
      <c r="EO109" s="10">
        <f t="shared" si="1995"/>
        <v>0</v>
      </c>
      <c r="EP109" s="10">
        <f t="shared" ref="EP109:GP109" si="1996">EP108*$B109</f>
        <v>0</v>
      </c>
      <c r="EQ109" s="10">
        <f t="shared" si="1996"/>
        <v>0</v>
      </c>
      <c r="ER109" s="10">
        <f t="shared" si="1996"/>
        <v>0</v>
      </c>
      <c r="ES109" s="10">
        <f t="shared" si="1996"/>
        <v>0</v>
      </c>
      <c r="ET109" s="10">
        <f t="shared" si="1996"/>
        <v>0</v>
      </c>
      <c r="EU109" s="10">
        <f t="shared" si="1996"/>
        <v>0</v>
      </c>
      <c r="EV109" s="10">
        <f t="shared" si="1996"/>
        <v>0</v>
      </c>
      <c r="EW109" s="10">
        <f t="shared" si="1996"/>
        <v>0</v>
      </c>
      <c r="EX109" s="10">
        <f t="shared" si="1996"/>
        <v>0</v>
      </c>
      <c r="EY109" s="10">
        <f t="shared" si="1996"/>
        <v>0</v>
      </c>
      <c r="EZ109" s="10">
        <f t="shared" si="1996"/>
        <v>0</v>
      </c>
      <c r="FA109" s="10">
        <f t="shared" si="1996"/>
        <v>0</v>
      </c>
      <c r="FB109" s="10">
        <f t="shared" si="1996"/>
        <v>0</v>
      </c>
      <c r="FC109" s="10">
        <f t="shared" si="1996"/>
        <v>0</v>
      </c>
      <c r="FD109" s="10">
        <f t="shared" si="1996"/>
        <v>0</v>
      </c>
      <c r="FE109" s="10">
        <f t="shared" si="1996"/>
        <v>0</v>
      </c>
      <c r="FF109" s="10">
        <f t="shared" si="1996"/>
        <v>0</v>
      </c>
      <c r="FG109" s="10">
        <f t="shared" si="1996"/>
        <v>0</v>
      </c>
      <c r="FH109" s="10">
        <f t="shared" si="1996"/>
        <v>0</v>
      </c>
      <c r="FI109" s="10">
        <f t="shared" si="1996"/>
        <v>0</v>
      </c>
      <c r="FJ109" s="10">
        <f t="shared" si="1996"/>
        <v>0</v>
      </c>
      <c r="FK109" s="10">
        <f t="shared" si="1996"/>
        <v>0</v>
      </c>
      <c r="FL109" s="10">
        <f t="shared" si="1996"/>
        <v>0</v>
      </c>
      <c r="FM109" s="10">
        <f t="shared" si="1996"/>
        <v>0</v>
      </c>
      <c r="FN109" s="10">
        <f t="shared" si="1996"/>
        <v>0</v>
      </c>
      <c r="FO109" s="10">
        <f t="shared" si="1996"/>
        <v>0</v>
      </c>
      <c r="FP109" s="10">
        <f t="shared" si="1996"/>
        <v>0</v>
      </c>
      <c r="FQ109" s="10">
        <f t="shared" si="1996"/>
        <v>0</v>
      </c>
      <c r="FR109" s="10">
        <f t="shared" si="1996"/>
        <v>0</v>
      </c>
      <c r="FS109" s="10">
        <f t="shared" si="1996"/>
        <v>0</v>
      </c>
      <c r="FT109" s="10">
        <f t="shared" si="1996"/>
        <v>0</v>
      </c>
      <c r="FU109" s="10">
        <f t="shared" si="1996"/>
        <v>0</v>
      </c>
      <c r="FV109" s="10">
        <f t="shared" si="1996"/>
        <v>0</v>
      </c>
      <c r="FW109" s="10">
        <f t="shared" si="1996"/>
        <v>0</v>
      </c>
      <c r="FX109" s="10">
        <f t="shared" si="1996"/>
        <v>0</v>
      </c>
      <c r="FY109" s="10">
        <f t="shared" si="1996"/>
        <v>0</v>
      </c>
      <c r="FZ109" s="10">
        <f t="shared" si="1996"/>
        <v>0</v>
      </c>
      <c r="GA109" s="10">
        <f t="shared" si="1996"/>
        <v>0</v>
      </c>
      <c r="GB109" s="10">
        <f t="shared" si="1996"/>
        <v>0</v>
      </c>
      <c r="GC109" s="10">
        <f t="shared" si="1996"/>
        <v>0</v>
      </c>
      <c r="GD109" s="10">
        <f t="shared" si="1996"/>
        <v>0</v>
      </c>
      <c r="GE109" s="10">
        <f t="shared" si="1996"/>
        <v>0</v>
      </c>
      <c r="GF109" s="10">
        <f t="shared" si="1996"/>
        <v>0</v>
      </c>
      <c r="GG109" s="10">
        <f t="shared" si="1996"/>
        <v>0</v>
      </c>
      <c r="GH109" s="10">
        <f t="shared" si="1996"/>
        <v>0</v>
      </c>
      <c r="GI109" s="10">
        <f t="shared" si="1996"/>
        <v>0</v>
      </c>
      <c r="GJ109" s="10">
        <f t="shared" si="1996"/>
        <v>0</v>
      </c>
      <c r="GK109" s="10">
        <f t="shared" si="1996"/>
        <v>0</v>
      </c>
      <c r="GL109" s="10">
        <f t="shared" si="1996"/>
        <v>0</v>
      </c>
      <c r="GM109" s="10">
        <f t="shared" si="1996"/>
        <v>0</v>
      </c>
      <c r="GN109" s="10">
        <f t="shared" si="1996"/>
        <v>0</v>
      </c>
      <c r="GO109" s="10">
        <f t="shared" si="1996"/>
        <v>0</v>
      </c>
      <c r="GP109" s="10">
        <f t="shared" si="1996"/>
        <v>0</v>
      </c>
      <c r="GQ109" s="10">
        <f t="shared" ref="GQ109:GZ109" si="1997">GQ108*$B109</f>
        <v>0</v>
      </c>
      <c r="GR109" s="10">
        <f t="shared" si="1997"/>
        <v>0</v>
      </c>
      <c r="GS109" s="10">
        <f t="shared" si="1997"/>
        <v>0</v>
      </c>
      <c r="GT109" s="10">
        <f t="shared" si="1997"/>
        <v>0</v>
      </c>
      <c r="GU109" s="10">
        <f t="shared" si="1997"/>
        <v>0</v>
      </c>
      <c r="GV109" s="10">
        <f t="shared" si="1997"/>
        <v>0</v>
      </c>
      <c r="GW109" s="10">
        <f t="shared" si="1997"/>
        <v>0</v>
      </c>
      <c r="GX109" s="10">
        <f t="shared" si="1997"/>
        <v>0</v>
      </c>
      <c r="GY109" s="10">
        <f t="shared" si="1997"/>
        <v>0</v>
      </c>
      <c r="GZ109" s="10">
        <f t="shared" si="1997"/>
        <v>0</v>
      </c>
    </row>
    <row r="110" spans="1:208" x14ac:dyDescent="0.2">
      <c r="A110" s="5" t="s">
        <v>194</v>
      </c>
      <c r="B110" s="15">
        <v>1500</v>
      </c>
      <c r="C110" s="10">
        <f t="array" aca="1" ref="C110" ca="1">SUM(IF($S$1:$GZ$1=C$1,$S110:$GZ110,0))</f>
        <v>82500</v>
      </c>
      <c r="D110" s="10">
        <f t="array" aca="1" ref="D110" ca="1">SUM(IF($S$1:$GZ$1=D$1,$S110:$GZ110,0))</f>
        <v>105000</v>
      </c>
      <c r="E110" s="10">
        <f t="array" aca="1" ref="E110" ca="1">SUM(IF($S$1:$GZ$1=E$1,$S110:$GZ110,0))</f>
        <v>307500</v>
      </c>
      <c r="F110" s="10">
        <f t="array" aca="1" ref="F110" ca="1">SUM(IF($S$1:$GZ$1=F$1,$S110:$GZ110,0))</f>
        <v>1680000</v>
      </c>
      <c r="G110" s="10">
        <f t="array" aca="1" ref="G110" ca="1">SUM(IF($S$1:$GZ$1=G$1,$S110:$GZ110,0))</f>
        <v>4086000</v>
      </c>
      <c r="H110" s="10">
        <f t="array" aca="1" ref="H110" ca="1">SUM(IF($S$1:$GZ$1=H$1,$S110:$GZ110,0))</f>
        <v>6471000</v>
      </c>
      <c r="I110" s="10">
        <f t="array" aca="1" ref="I110" ca="1">SUM(IF($S$1:$GZ$1=I$1,$S110:$GZ110,0))</f>
        <v>4374000</v>
      </c>
      <c r="J110" s="10">
        <f t="array" aca="1" ref="J110" ca="1">SUM(IF($S$1:$GZ$1=J$1,$S110:$GZ110,0))</f>
        <v>1368000</v>
      </c>
      <c r="K110" s="10">
        <f t="array" aca="1" ref="K110" ca="1">SUM(IF($S$1:$GZ$1=K$1,$S110:$GZ110,0))</f>
        <v>48000</v>
      </c>
      <c r="L110" s="10">
        <f t="array" aca="1" ref="L110" ca="1">SUM(IF($S$1:$GZ$1=L$1,$S110:$GZ110,0))</f>
        <v>0</v>
      </c>
      <c r="M110" s="10">
        <f t="array" aca="1" ref="M110" ca="1">SUM(IF($S$1:$GZ$1=M$1,$S110:$GZ110,0))</f>
        <v>0</v>
      </c>
      <c r="N110" s="10">
        <f t="array" aca="1" ref="N110" ca="1">SUM(IF($S$1:$GZ$1=N$1,$S110:$GZ110,0))</f>
        <v>0</v>
      </c>
      <c r="O110" s="10">
        <f t="array" aca="1" ref="O110" ca="1">SUM(IF($S$1:$GZ$1=O$1,$S110:$GZ110,0))</f>
        <v>0</v>
      </c>
      <c r="P110" s="10">
        <f t="array" aca="1" ref="P110" ca="1">SUM(IF($S$1:$GZ$1=P$1,$S110:$GZ110,0))</f>
        <v>0</v>
      </c>
      <c r="Q110" s="10">
        <f t="array" aca="1" ref="Q110" ca="1">SUM(IF($S$1:$GZ$1=Q$1,$S110:$GZ110,0))</f>
        <v>0</v>
      </c>
      <c r="R110" s="10">
        <f t="array" aca="1" ref="R110" ca="1">SUM(IF($S$1:$GZ$1=R$1,$S110:$GZ110,0))</f>
        <v>0</v>
      </c>
      <c r="S110" s="10">
        <f ca="1">$B110*S127</f>
        <v>0</v>
      </c>
      <c r="T110" s="10">
        <f t="shared" ref="T110:BZ110" ca="1" si="1998">$B110*T127</f>
        <v>7500</v>
      </c>
      <c r="U110" s="10">
        <f t="shared" ca="1" si="1998"/>
        <v>7500</v>
      </c>
      <c r="V110" s="10">
        <f t="shared" ca="1" si="1998"/>
        <v>7500</v>
      </c>
      <c r="W110" s="10">
        <f t="shared" ca="1" si="1998"/>
        <v>7500</v>
      </c>
      <c r="X110" s="10">
        <f t="shared" ca="1" si="1998"/>
        <v>7500</v>
      </c>
      <c r="Y110" s="10">
        <f t="shared" ca="1" si="1998"/>
        <v>7500</v>
      </c>
      <c r="Z110" s="10">
        <f t="shared" ca="1" si="1998"/>
        <v>7500</v>
      </c>
      <c r="AA110" s="10">
        <f t="shared" ca="1" si="1998"/>
        <v>7500</v>
      </c>
      <c r="AB110" s="10">
        <f t="shared" ca="1" si="1998"/>
        <v>7500</v>
      </c>
      <c r="AC110" s="10">
        <f t="shared" ca="1" si="1998"/>
        <v>7500</v>
      </c>
      <c r="AD110" s="10">
        <f t="shared" ca="1" si="1998"/>
        <v>7500</v>
      </c>
      <c r="AE110" s="10">
        <f t="shared" ca="1" si="1998"/>
        <v>7500</v>
      </c>
      <c r="AF110" s="10">
        <f t="shared" ca="1" si="1998"/>
        <v>7500</v>
      </c>
      <c r="AG110" s="10">
        <f t="shared" ca="1" si="1998"/>
        <v>7500</v>
      </c>
      <c r="AH110" s="10">
        <f t="shared" ca="1" si="1998"/>
        <v>7500</v>
      </c>
      <c r="AI110" s="10">
        <f t="shared" ca="1" si="1998"/>
        <v>7500</v>
      </c>
      <c r="AJ110" s="10">
        <f t="shared" ca="1" si="1998"/>
        <v>7500</v>
      </c>
      <c r="AK110" s="10">
        <f t="shared" ca="1" si="1998"/>
        <v>7500</v>
      </c>
      <c r="AL110" s="10">
        <f t="shared" ca="1" si="1998"/>
        <v>7500</v>
      </c>
      <c r="AM110" s="10">
        <f t="shared" ca="1" si="1998"/>
        <v>7500</v>
      </c>
      <c r="AN110" s="10">
        <f t="shared" ca="1" si="1998"/>
        <v>10500</v>
      </c>
      <c r="AO110" s="10">
        <f t="shared" ca="1" si="1998"/>
        <v>13500</v>
      </c>
      <c r="AP110" s="10">
        <f t="shared" ca="1" si="1998"/>
        <v>13500</v>
      </c>
      <c r="AQ110" s="10">
        <f t="shared" ca="1" si="1998"/>
        <v>13500</v>
      </c>
      <c r="AR110" s="10">
        <f t="shared" ca="1" si="1998"/>
        <v>13500</v>
      </c>
      <c r="AS110" s="10">
        <f t="shared" ca="1" si="1998"/>
        <v>13500</v>
      </c>
      <c r="AT110" s="10">
        <f t="shared" ca="1" si="1998"/>
        <v>16500</v>
      </c>
      <c r="AU110" s="10">
        <f t="shared" ca="1" si="1998"/>
        <v>19500</v>
      </c>
      <c r="AV110" s="10">
        <f t="shared" ca="1" si="1998"/>
        <v>15000</v>
      </c>
      <c r="AW110" s="10">
        <f t="shared" ca="1" si="1998"/>
        <v>21000</v>
      </c>
      <c r="AX110" s="10">
        <f t="shared" ca="1" si="1998"/>
        <v>27000</v>
      </c>
      <c r="AY110" s="10">
        <f t="shared" ca="1" si="1998"/>
        <v>33000</v>
      </c>
      <c r="AZ110" s="10">
        <f t="shared" ca="1" si="1998"/>
        <v>39000</v>
      </c>
      <c r="BA110" s="10">
        <f t="shared" ca="1" si="1998"/>
        <v>45000</v>
      </c>
      <c r="BB110" s="10">
        <f t="shared" ca="1" si="1998"/>
        <v>51000</v>
      </c>
      <c r="BC110" s="10">
        <f t="shared" ca="1" si="1998"/>
        <v>57000</v>
      </c>
      <c r="BD110" s="10">
        <f t="shared" ca="1" si="1998"/>
        <v>63000</v>
      </c>
      <c r="BE110" s="10">
        <f t="shared" ca="1" si="1998"/>
        <v>69000</v>
      </c>
      <c r="BF110" s="10">
        <f t="shared" ca="1" si="1998"/>
        <v>75000</v>
      </c>
      <c r="BG110" s="10">
        <f t="shared" ca="1" si="1998"/>
        <v>93000</v>
      </c>
      <c r="BH110" s="10">
        <f t="shared" ca="1" si="1998"/>
        <v>111000</v>
      </c>
      <c r="BI110" s="10">
        <f t="shared" ca="1" si="1998"/>
        <v>126000</v>
      </c>
      <c r="BJ110" s="10">
        <f t="shared" ca="1" si="1998"/>
        <v>156000</v>
      </c>
      <c r="BK110" s="10">
        <f t="shared" ca="1" si="1998"/>
        <v>186000</v>
      </c>
      <c r="BL110" s="10">
        <f t="shared" ca="1" si="1998"/>
        <v>216000</v>
      </c>
      <c r="BM110" s="10">
        <f t="shared" ca="1" si="1998"/>
        <v>249000</v>
      </c>
      <c r="BN110" s="10">
        <f t="shared" ca="1" si="1998"/>
        <v>279000</v>
      </c>
      <c r="BO110" s="10">
        <f t="shared" ca="1" si="1998"/>
        <v>297000</v>
      </c>
      <c r="BP110" s="10">
        <f t="shared" ca="1" si="1998"/>
        <v>300000</v>
      </c>
      <c r="BQ110" s="10">
        <f t="shared" ca="1" si="1998"/>
        <v>303000</v>
      </c>
      <c r="BR110" s="10">
        <f t="shared" ca="1" si="1998"/>
        <v>309000</v>
      </c>
      <c r="BS110" s="10">
        <f t="shared" ca="1" si="1998"/>
        <v>315000</v>
      </c>
      <c r="BT110" s="10">
        <f t="shared" ca="1" si="1998"/>
        <v>321000</v>
      </c>
      <c r="BU110" s="10">
        <f t="shared" ca="1" si="1998"/>
        <v>327000</v>
      </c>
      <c r="BV110" s="10">
        <f t="shared" ca="1" si="1998"/>
        <v>330000</v>
      </c>
      <c r="BW110" s="10">
        <f t="shared" ca="1" si="1998"/>
        <v>333000</v>
      </c>
      <c r="BX110" s="10">
        <f t="shared" ca="1" si="1998"/>
        <v>363000</v>
      </c>
      <c r="BY110" s="10">
        <f t="shared" ca="1" si="1998"/>
        <v>417000</v>
      </c>
      <c r="BZ110" s="10">
        <f t="shared" ca="1" si="1998"/>
        <v>471000</v>
      </c>
      <c r="CA110" s="10">
        <f t="shared" ref="CA110:CI110" ca="1" si="1999">$B110*CA127</f>
        <v>525000</v>
      </c>
      <c r="CB110" s="10">
        <f t="shared" ca="1" si="1999"/>
        <v>552000</v>
      </c>
      <c r="CC110" s="10">
        <f t="shared" ca="1" si="1999"/>
        <v>552000</v>
      </c>
      <c r="CD110" s="10">
        <f t="shared" ca="1" si="1999"/>
        <v>552000</v>
      </c>
      <c r="CE110" s="10">
        <f t="shared" ca="1" si="1999"/>
        <v>552000</v>
      </c>
      <c r="CF110" s="10">
        <f t="shared" ca="1" si="1999"/>
        <v>552000</v>
      </c>
      <c r="CG110" s="10">
        <f t="shared" ca="1" si="1999"/>
        <v>552000</v>
      </c>
      <c r="CH110" s="10">
        <f t="shared" ca="1" si="1999"/>
        <v>552000</v>
      </c>
      <c r="CI110" s="10">
        <f t="shared" ca="1" si="1999"/>
        <v>540000</v>
      </c>
      <c r="CJ110" s="10">
        <f t="shared" ref="CJ110:EO110" ca="1" si="2000">$B110*CJ127</f>
        <v>528000</v>
      </c>
      <c r="CK110" s="10">
        <f t="shared" ca="1" si="2000"/>
        <v>519000</v>
      </c>
      <c r="CL110" s="10">
        <f t="shared" ca="1" si="2000"/>
        <v>495000</v>
      </c>
      <c r="CM110" s="10">
        <f t="shared" ca="1" si="2000"/>
        <v>468000</v>
      </c>
      <c r="CN110" s="10">
        <f t="shared" ca="1" si="2000"/>
        <v>438000</v>
      </c>
      <c r="CO110" s="10">
        <f t="shared" ca="1" si="2000"/>
        <v>405000</v>
      </c>
      <c r="CP110" s="10">
        <f t="shared" ca="1" si="2000"/>
        <v>375000</v>
      </c>
      <c r="CQ110" s="10">
        <f t="shared" ca="1" si="2000"/>
        <v>357000</v>
      </c>
      <c r="CR110" s="10">
        <f t="shared" ca="1" si="2000"/>
        <v>351000</v>
      </c>
      <c r="CS110" s="10">
        <f t="shared" ca="1" si="2000"/>
        <v>345000</v>
      </c>
      <c r="CT110" s="10">
        <f t="shared" ca="1" si="2000"/>
        <v>339000</v>
      </c>
      <c r="CU110" s="10">
        <f t="shared" ca="1" si="2000"/>
        <v>333000</v>
      </c>
      <c r="CV110" s="10">
        <f t="shared" ca="1" si="2000"/>
        <v>327000</v>
      </c>
      <c r="CW110" s="10">
        <f t="shared" ca="1" si="2000"/>
        <v>321000</v>
      </c>
      <c r="CX110" s="10">
        <f t="shared" ca="1" si="2000"/>
        <v>315000</v>
      </c>
      <c r="CY110" s="10">
        <f t="shared" ca="1" si="2000"/>
        <v>309000</v>
      </c>
      <c r="CZ110" s="10">
        <f t="shared" ca="1" si="2000"/>
        <v>276000</v>
      </c>
      <c r="DA110" s="10">
        <f t="shared" ca="1" si="2000"/>
        <v>216000</v>
      </c>
      <c r="DB110" s="10">
        <f t="shared" ca="1" si="2000"/>
        <v>156000</v>
      </c>
      <c r="DC110" s="10">
        <f t="shared" ca="1" si="2000"/>
        <v>96000</v>
      </c>
      <c r="DD110" s="10">
        <f t="shared" ca="1" si="2000"/>
        <v>63000</v>
      </c>
      <c r="DE110" s="10">
        <f t="shared" ca="1" si="2000"/>
        <v>57000</v>
      </c>
      <c r="DF110" s="10">
        <f t="shared" ca="1" si="2000"/>
        <v>51000</v>
      </c>
      <c r="DG110" s="10">
        <f t="shared" ca="1" si="2000"/>
        <v>45000</v>
      </c>
      <c r="DH110" s="10">
        <f t="shared" ca="1" si="2000"/>
        <v>39000</v>
      </c>
      <c r="DI110" s="10">
        <f t="shared" ca="1" si="2000"/>
        <v>33000</v>
      </c>
      <c r="DJ110" s="10">
        <f t="shared" ca="1" si="2000"/>
        <v>27000</v>
      </c>
      <c r="DK110" s="10">
        <f t="shared" ca="1" si="2000"/>
        <v>21000</v>
      </c>
      <c r="DL110" s="10">
        <f t="shared" ca="1" si="2000"/>
        <v>15000</v>
      </c>
      <c r="DM110" s="10">
        <f t="shared" ca="1" si="2000"/>
        <v>9000</v>
      </c>
      <c r="DN110" s="10">
        <f t="shared" ca="1" si="2000"/>
        <v>3000</v>
      </c>
      <c r="DO110" s="10">
        <f t="shared" ca="1" si="2000"/>
        <v>0</v>
      </c>
      <c r="DP110" s="10">
        <f t="shared" ca="1" si="2000"/>
        <v>0</v>
      </c>
      <c r="DQ110" s="10">
        <f t="shared" ca="1" si="2000"/>
        <v>0</v>
      </c>
      <c r="DR110" s="10">
        <f t="shared" ca="1" si="2000"/>
        <v>0</v>
      </c>
      <c r="DS110" s="10">
        <f t="shared" ca="1" si="2000"/>
        <v>0</v>
      </c>
      <c r="DT110" s="10">
        <f t="shared" ca="1" si="2000"/>
        <v>0</v>
      </c>
      <c r="DU110" s="10">
        <f t="shared" ca="1" si="2000"/>
        <v>0</v>
      </c>
      <c r="DV110" s="10">
        <f t="shared" ca="1" si="2000"/>
        <v>0</v>
      </c>
      <c r="DW110" s="10">
        <f t="shared" ca="1" si="2000"/>
        <v>0</v>
      </c>
      <c r="DX110" s="10">
        <f t="shared" ca="1" si="2000"/>
        <v>0</v>
      </c>
      <c r="DY110" s="10">
        <f t="shared" ca="1" si="2000"/>
        <v>0</v>
      </c>
      <c r="DZ110" s="10">
        <f t="shared" ca="1" si="2000"/>
        <v>0</v>
      </c>
      <c r="EA110" s="10">
        <f t="shared" ca="1" si="2000"/>
        <v>0</v>
      </c>
      <c r="EB110" s="10">
        <f t="shared" ca="1" si="2000"/>
        <v>0</v>
      </c>
      <c r="EC110" s="10">
        <f t="shared" ca="1" si="2000"/>
        <v>0</v>
      </c>
      <c r="ED110" s="10">
        <f t="shared" ca="1" si="2000"/>
        <v>0</v>
      </c>
      <c r="EE110" s="10">
        <f t="shared" ca="1" si="2000"/>
        <v>0</v>
      </c>
      <c r="EF110" s="10">
        <f t="shared" ca="1" si="2000"/>
        <v>0</v>
      </c>
      <c r="EG110" s="10">
        <f t="shared" ca="1" si="2000"/>
        <v>0</v>
      </c>
      <c r="EH110" s="10">
        <f t="shared" ca="1" si="2000"/>
        <v>0</v>
      </c>
      <c r="EI110" s="10">
        <f t="shared" ca="1" si="2000"/>
        <v>0</v>
      </c>
      <c r="EJ110" s="10">
        <f t="shared" ca="1" si="2000"/>
        <v>0</v>
      </c>
      <c r="EK110" s="10">
        <f t="shared" ca="1" si="2000"/>
        <v>0</v>
      </c>
      <c r="EL110" s="10">
        <f t="shared" ca="1" si="2000"/>
        <v>0</v>
      </c>
      <c r="EM110" s="10">
        <f t="shared" ca="1" si="2000"/>
        <v>0</v>
      </c>
      <c r="EN110" s="10">
        <f t="shared" ca="1" si="2000"/>
        <v>0</v>
      </c>
      <c r="EO110" s="10">
        <f t="shared" ca="1" si="2000"/>
        <v>0</v>
      </c>
      <c r="EP110" s="10">
        <f t="shared" ref="EP110:GP110" ca="1" si="2001">$B110*EP127</f>
        <v>0</v>
      </c>
      <c r="EQ110" s="10">
        <f t="shared" ca="1" si="2001"/>
        <v>0</v>
      </c>
      <c r="ER110" s="10">
        <f t="shared" ca="1" si="2001"/>
        <v>0</v>
      </c>
      <c r="ES110" s="10">
        <f t="shared" ca="1" si="2001"/>
        <v>0</v>
      </c>
      <c r="ET110" s="10">
        <f t="shared" ca="1" si="2001"/>
        <v>0</v>
      </c>
      <c r="EU110" s="10">
        <f t="shared" ca="1" si="2001"/>
        <v>0</v>
      </c>
      <c r="EV110" s="10">
        <f t="shared" ca="1" si="2001"/>
        <v>0</v>
      </c>
      <c r="EW110" s="10">
        <f t="shared" ca="1" si="2001"/>
        <v>0</v>
      </c>
      <c r="EX110" s="10">
        <f t="shared" ca="1" si="2001"/>
        <v>0</v>
      </c>
      <c r="EY110" s="10">
        <f t="shared" ca="1" si="2001"/>
        <v>0</v>
      </c>
      <c r="EZ110" s="10">
        <f t="shared" ca="1" si="2001"/>
        <v>0</v>
      </c>
      <c r="FA110" s="10">
        <f t="shared" ca="1" si="2001"/>
        <v>0</v>
      </c>
      <c r="FB110" s="10">
        <f t="shared" ca="1" si="2001"/>
        <v>0</v>
      </c>
      <c r="FC110" s="10">
        <f t="shared" ca="1" si="2001"/>
        <v>0</v>
      </c>
      <c r="FD110" s="10">
        <f t="shared" ca="1" si="2001"/>
        <v>0</v>
      </c>
      <c r="FE110" s="10">
        <f t="shared" ca="1" si="2001"/>
        <v>0</v>
      </c>
      <c r="FF110" s="10">
        <f t="shared" ca="1" si="2001"/>
        <v>0</v>
      </c>
      <c r="FG110" s="10">
        <f t="shared" ca="1" si="2001"/>
        <v>0</v>
      </c>
      <c r="FH110" s="10">
        <f t="shared" ca="1" si="2001"/>
        <v>0</v>
      </c>
      <c r="FI110" s="10">
        <f t="shared" ca="1" si="2001"/>
        <v>0</v>
      </c>
      <c r="FJ110" s="10">
        <f t="shared" ca="1" si="2001"/>
        <v>0</v>
      </c>
      <c r="FK110" s="10">
        <f t="shared" ca="1" si="2001"/>
        <v>0</v>
      </c>
      <c r="FL110" s="10">
        <f t="shared" ca="1" si="2001"/>
        <v>0</v>
      </c>
      <c r="FM110" s="10">
        <f t="shared" ca="1" si="2001"/>
        <v>0</v>
      </c>
      <c r="FN110" s="10">
        <f t="shared" ca="1" si="2001"/>
        <v>0</v>
      </c>
      <c r="FO110" s="10">
        <f t="shared" ca="1" si="2001"/>
        <v>0</v>
      </c>
      <c r="FP110" s="10">
        <f t="shared" ca="1" si="2001"/>
        <v>0</v>
      </c>
      <c r="FQ110" s="10">
        <f t="shared" ca="1" si="2001"/>
        <v>0</v>
      </c>
      <c r="FR110" s="10">
        <f t="shared" ca="1" si="2001"/>
        <v>0</v>
      </c>
      <c r="FS110" s="10">
        <f t="shared" ca="1" si="2001"/>
        <v>0</v>
      </c>
      <c r="FT110" s="10">
        <f t="shared" ca="1" si="2001"/>
        <v>0</v>
      </c>
      <c r="FU110" s="10">
        <f t="shared" ca="1" si="2001"/>
        <v>0</v>
      </c>
      <c r="FV110" s="10">
        <f t="shared" ca="1" si="2001"/>
        <v>0</v>
      </c>
      <c r="FW110" s="10">
        <f t="shared" ca="1" si="2001"/>
        <v>0</v>
      </c>
      <c r="FX110" s="10">
        <f t="shared" ca="1" si="2001"/>
        <v>0</v>
      </c>
      <c r="FY110" s="10">
        <f t="shared" ca="1" si="2001"/>
        <v>0</v>
      </c>
      <c r="FZ110" s="10">
        <f t="shared" ca="1" si="2001"/>
        <v>0</v>
      </c>
      <c r="GA110" s="10">
        <f t="shared" ca="1" si="2001"/>
        <v>0</v>
      </c>
      <c r="GB110" s="10">
        <f t="shared" ca="1" si="2001"/>
        <v>0</v>
      </c>
      <c r="GC110" s="10">
        <f t="shared" ca="1" si="2001"/>
        <v>0</v>
      </c>
      <c r="GD110" s="10">
        <f t="shared" ca="1" si="2001"/>
        <v>0</v>
      </c>
      <c r="GE110" s="10">
        <f t="shared" ca="1" si="2001"/>
        <v>0</v>
      </c>
      <c r="GF110" s="10">
        <f t="shared" ca="1" si="2001"/>
        <v>0</v>
      </c>
      <c r="GG110" s="10">
        <f t="shared" ca="1" si="2001"/>
        <v>0</v>
      </c>
      <c r="GH110" s="10">
        <f t="shared" ca="1" si="2001"/>
        <v>0</v>
      </c>
      <c r="GI110" s="10">
        <f t="shared" ca="1" si="2001"/>
        <v>0</v>
      </c>
      <c r="GJ110" s="10">
        <f t="shared" ca="1" si="2001"/>
        <v>0</v>
      </c>
      <c r="GK110" s="10">
        <f t="shared" ca="1" si="2001"/>
        <v>0</v>
      </c>
      <c r="GL110" s="10">
        <f t="shared" ca="1" si="2001"/>
        <v>0</v>
      </c>
      <c r="GM110" s="10">
        <f t="shared" ca="1" si="2001"/>
        <v>0</v>
      </c>
      <c r="GN110" s="10">
        <f t="shared" ca="1" si="2001"/>
        <v>0</v>
      </c>
      <c r="GO110" s="10">
        <f t="shared" ca="1" si="2001"/>
        <v>0</v>
      </c>
      <c r="GP110" s="10">
        <f t="shared" ca="1" si="2001"/>
        <v>0</v>
      </c>
      <c r="GQ110" s="10">
        <f t="shared" ref="GQ110:GZ110" ca="1" si="2002">$B110*GQ127</f>
        <v>0</v>
      </c>
      <c r="GR110" s="10">
        <f t="shared" ca="1" si="2002"/>
        <v>0</v>
      </c>
      <c r="GS110" s="10">
        <f t="shared" ca="1" si="2002"/>
        <v>0</v>
      </c>
      <c r="GT110" s="10">
        <f t="shared" ca="1" si="2002"/>
        <v>0</v>
      </c>
      <c r="GU110" s="10">
        <f t="shared" ca="1" si="2002"/>
        <v>0</v>
      </c>
      <c r="GV110" s="10">
        <f t="shared" ca="1" si="2002"/>
        <v>0</v>
      </c>
      <c r="GW110" s="10">
        <f t="shared" ca="1" si="2002"/>
        <v>0</v>
      </c>
      <c r="GX110" s="10">
        <f t="shared" ca="1" si="2002"/>
        <v>0</v>
      </c>
      <c r="GY110" s="10">
        <f t="shared" ca="1" si="2002"/>
        <v>0</v>
      </c>
      <c r="GZ110" s="10">
        <f t="shared" ca="1" si="2002"/>
        <v>0</v>
      </c>
    </row>
    <row r="111" spans="1:208" x14ac:dyDescent="0.2">
      <c r="A111" s="5" t="s">
        <v>195</v>
      </c>
      <c r="B111" s="6">
        <v>2500</v>
      </c>
      <c r="C111" s="10">
        <f t="array" aca="1" ref="C111" ca="1">SUM(IF($S$1:$GZ$1=C$1,$S111:$GZ111,0))</f>
        <v>0</v>
      </c>
      <c r="D111" s="10">
        <f t="array" aca="1" ref="D111" ca="1">SUM(IF($S$1:$GZ$1=D$1,$S111:$GZ111,0))</f>
        <v>0</v>
      </c>
      <c r="E111" s="10">
        <f t="array" aca="1" ref="E111" ca="1">SUM(IF($S$1:$GZ$1=E$1,$S111:$GZ111,0))</f>
        <v>87500</v>
      </c>
      <c r="F111" s="10">
        <f t="array" aca="1" ref="F111" ca="1">SUM(IF($S$1:$GZ$1=F$1,$S111:$GZ111,0))</f>
        <v>150000</v>
      </c>
      <c r="G111" s="10">
        <f t="array" aca="1" ref="G111" ca="1">SUM(IF($S$1:$GZ$1=G$1,$S111:$GZ111,0))</f>
        <v>345000</v>
      </c>
      <c r="H111" s="10">
        <f t="array" aca="1" ref="H111" ca="1">SUM(IF($S$1:$GZ$1=H$1,$S111:$GZ111,0))</f>
        <v>1530000</v>
      </c>
      <c r="I111" s="10">
        <f t="array" aca="1" ref="I111" ca="1">SUM(IF($S$1:$GZ$1=I$1,$S111:$GZ111,0))</f>
        <v>5755000</v>
      </c>
      <c r="J111" s="10">
        <f t="array" aca="1" ref="J111" ca="1">SUM(IF($S$1:$GZ$1=J$1,$S111:$GZ111,0))</f>
        <v>10265000</v>
      </c>
      <c r="K111" s="10">
        <f t="array" aca="1" ref="K111" ca="1">SUM(IF($S$1:$GZ$1=K$1,$S111:$GZ111,0))</f>
        <v>9800000</v>
      </c>
      <c r="L111" s="10">
        <f t="array" aca="1" ref="L111" ca="1">SUM(IF($S$1:$GZ$1=L$1,$S111:$GZ111,0))</f>
        <v>5640000</v>
      </c>
      <c r="M111" s="10">
        <f t="array" aca="1" ref="M111" ca="1">SUM(IF($S$1:$GZ$1=M$1,$S111:$GZ111,0))</f>
        <v>605000</v>
      </c>
      <c r="N111" s="10">
        <f t="array" aca="1" ref="N111" ca="1">SUM(IF($S$1:$GZ$1=N$1,$S111:$GZ111,0))</f>
        <v>0</v>
      </c>
      <c r="O111" s="10">
        <f t="array" aca="1" ref="O111" ca="1">SUM(IF($S$1:$GZ$1=O$1,$S111:$GZ111,0))</f>
        <v>0</v>
      </c>
      <c r="P111" s="10">
        <f t="array" aca="1" ref="P111" ca="1">SUM(IF($S$1:$GZ$1=P$1,$S111:$GZ111,0))</f>
        <v>0</v>
      </c>
      <c r="Q111" s="10">
        <f t="array" aca="1" ref="Q111" ca="1">SUM(IF($S$1:$GZ$1=Q$1,$S111:$GZ111,0))</f>
        <v>0</v>
      </c>
      <c r="R111" s="10">
        <f t="array" aca="1" ref="R111" ca="1">SUM(IF($S$1:$GZ$1=R$1,$S111:$GZ111,0))</f>
        <v>0</v>
      </c>
      <c r="S111" s="10">
        <f ca="1">$B111*S129</f>
        <v>0</v>
      </c>
      <c r="T111" s="10">
        <f t="shared" ref="T111:BZ111" ca="1" si="2003">$B111*T129</f>
        <v>0</v>
      </c>
      <c r="U111" s="10">
        <f t="shared" ca="1" si="2003"/>
        <v>0</v>
      </c>
      <c r="V111" s="10">
        <f t="shared" ca="1" si="2003"/>
        <v>0</v>
      </c>
      <c r="W111" s="10">
        <f t="shared" ca="1" si="2003"/>
        <v>0</v>
      </c>
      <c r="X111" s="10">
        <f t="shared" ca="1" si="2003"/>
        <v>0</v>
      </c>
      <c r="Y111" s="10">
        <f t="shared" ca="1" si="2003"/>
        <v>0</v>
      </c>
      <c r="Z111" s="10">
        <f t="shared" ca="1" si="2003"/>
        <v>0</v>
      </c>
      <c r="AA111" s="10">
        <f t="shared" ca="1" si="2003"/>
        <v>0</v>
      </c>
      <c r="AB111" s="10">
        <f t="shared" ca="1" si="2003"/>
        <v>0</v>
      </c>
      <c r="AC111" s="10">
        <f t="shared" ca="1" si="2003"/>
        <v>0</v>
      </c>
      <c r="AD111" s="10">
        <f t="shared" ca="1" si="2003"/>
        <v>0</v>
      </c>
      <c r="AE111" s="10">
        <f t="shared" ca="1" si="2003"/>
        <v>0</v>
      </c>
      <c r="AF111" s="10">
        <f t="shared" ca="1" si="2003"/>
        <v>0</v>
      </c>
      <c r="AG111" s="10">
        <f t="shared" ca="1" si="2003"/>
        <v>0</v>
      </c>
      <c r="AH111" s="10">
        <f t="shared" ca="1" si="2003"/>
        <v>0</v>
      </c>
      <c r="AI111" s="10">
        <f t="shared" ca="1" si="2003"/>
        <v>0</v>
      </c>
      <c r="AJ111" s="10">
        <f t="shared" ca="1" si="2003"/>
        <v>0</v>
      </c>
      <c r="AK111" s="10">
        <f t="shared" ca="1" si="2003"/>
        <v>0</v>
      </c>
      <c r="AL111" s="10">
        <f t="shared" ca="1" si="2003"/>
        <v>0</v>
      </c>
      <c r="AM111" s="10">
        <f t="shared" ca="1" si="2003"/>
        <v>0</v>
      </c>
      <c r="AN111" s="10">
        <f t="shared" ca="1" si="2003"/>
        <v>0</v>
      </c>
      <c r="AO111" s="10">
        <f t="shared" ca="1" si="2003"/>
        <v>0</v>
      </c>
      <c r="AP111" s="10">
        <f t="shared" ca="1" si="2003"/>
        <v>0</v>
      </c>
      <c r="AQ111" s="10">
        <f t="shared" ca="1" si="2003"/>
        <v>0</v>
      </c>
      <c r="AR111" s="10">
        <f t="shared" ca="1" si="2003"/>
        <v>0</v>
      </c>
      <c r="AS111" s="10">
        <f t="shared" ca="1" si="2003"/>
        <v>0</v>
      </c>
      <c r="AT111" s="10">
        <f t="shared" ca="1" si="2003"/>
        <v>0</v>
      </c>
      <c r="AU111" s="10">
        <f t="shared" ca="1" si="2003"/>
        <v>0</v>
      </c>
      <c r="AV111" s="10">
        <f t="shared" ca="1" si="2003"/>
        <v>12500</v>
      </c>
      <c r="AW111" s="10">
        <f t="shared" ca="1" si="2003"/>
        <v>12500</v>
      </c>
      <c r="AX111" s="10">
        <f t="shared" ca="1" si="2003"/>
        <v>12500</v>
      </c>
      <c r="AY111" s="10">
        <f t="shared" ca="1" si="2003"/>
        <v>12500</v>
      </c>
      <c r="AZ111" s="10">
        <f t="shared" ca="1" si="2003"/>
        <v>12500</v>
      </c>
      <c r="BA111" s="10">
        <f t="shared" ca="1" si="2003"/>
        <v>12500</v>
      </c>
      <c r="BB111" s="10">
        <f t="shared" ca="1" si="2003"/>
        <v>12500</v>
      </c>
      <c r="BC111" s="10">
        <f t="shared" ca="1" si="2003"/>
        <v>12500</v>
      </c>
      <c r="BD111" s="10">
        <f t="shared" ca="1" si="2003"/>
        <v>12500</v>
      </c>
      <c r="BE111" s="10">
        <f t="shared" ca="1" si="2003"/>
        <v>12500</v>
      </c>
      <c r="BF111" s="10">
        <f t="shared" ca="1" si="2003"/>
        <v>12500</v>
      </c>
      <c r="BG111" s="10">
        <f t="shared" ca="1" si="2003"/>
        <v>12500</v>
      </c>
      <c r="BH111" s="10">
        <f t="shared" ca="1" si="2003"/>
        <v>12500</v>
      </c>
      <c r="BI111" s="10">
        <f t="shared" ca="1" si="2003"/>
        <v>12500</v>
      </c>
      <c r="BJ111" s="10">
        <f t="shared" ca="1" si="2003"/>
        <v>12500</v>
      </c>
      <c r="BK111" s="10">
        <f t="shared" ca="1" si="2003"/>
        <v>12500</v>
      </c>
      <c r="BL111" s="10">
        <f t="shared" ca="1" si="2003"/>
        <v>12500</v>
      </c>
      <c r="BM111" s="10">
        <f t="shared" ca="1" si="2003"/>
        <v>12500</v>
      </c>
      <c r="BN111" s="10">
        <f t="shared" ca="1" si="2003"/>
        <v>12500</v>
      </c>
      <c r="BO111" s="10">
        <f t="shared" ca="1" si="2003"/>
        <v>12500</v>
      </c>
      <c r="BP111" s="10">
        <f t="shared" ca="1" si="2003"/>
        <v>17500</v>
      </c>
      <c r="BQ111" s="10">
        <f t="shared" ca="1" si="2003"/>
        <v>22500</v>
      </c>
      <c r="BR111" s="10">
        <f t="shared" ca="1" si="2003"/>
        <v>22500</v>
      </c>
      <c r="BS111" s="10">
        <f t="shared" ca="1" si="2003"/>
        <v>22500</v>
      </c>
      <c r="BT111" s="10">
        <f t="shared" ca="1" si="2003"/>
        <v>22500</v>
      </c>
      <c r="BU111" s="10">
        <f t="shared" ca="1" si="2003"/>
        <v>22500</v>
      </c>
      <c r="BV111" s="10">
        <f t="shared" ca="1" si="2003"/>
        <v>27500</v>
      </c>
      <c r="BW111" s="10">
        <f t="shared" ca="1" si="2003"/>
        <v>32500</v>
      </c>
      <c r="BX111" s="10">
        <f t="shared" ca="1" si="2003"/>
        <v>37500</v>
      </c>
      <c r="BY111" s="10">
        <f t="shared" ca="1" si="2003"/>
        <v>47500</v>
      </c>
      <c r="BZ111" s="10">
        <f t="shared" ca="1" si="2003"/>
        <v>57500</v>
      </c>
      <c r="CA111" s="10">
        <f t="shared" ref="CA111:CI111" ca="1" si="2004">$B111*CA129</f>
        <v>55000</v>
      </c>
      <c r="CB111" s="10">
        <f t="shared" ca="1" si="2004"/>
        <v>65000</v>
      </c>
      <c r="CC111" s="10">
        <f t="shared" ca="1" si="2004"/>
        <v>75000</v>
      </c>
      <c r="CD111" s="10">
        <f t="shared" ca="1" si="2004"/>
        <v>85000</v>
      </c>
      <c r="CE111" s="10">
        <f t="shared" ca="1" si="2004"/>
        <v>95000</v>
      </c>
      <c r="CF111" s="10">
        <f t="shared" ca="1" si="2004"/>
        <v>105000</v>
      </c>
      <c r="CG111" s="10">
        <f t="shared" ca="1" si="2004"/>
        <v>115000</v>
      </c>
      <c r="CH111" s="10">
        <f t="shared" ca="1" si="2004"/>
        <v>125000</v>
      </c>
      <c r="CI111" s="10">
        <f t="shared" ca="1" si="2004"/>
        <v>155000</v>
      </c>
      <c r="CJ111" s="10">
        <f t="shared" ref="CJ111:EO111" ca="1" si="2005">$B111*CJ129</f>
        <v>185000</v>
      </c>
      <c r="CK111" s="10">
        <f t="shared" ca="1" si="2005"/>
        <v>210000</v>
      </c>
      <c r="CL111" s="10">
        <f t="shared" ca="1" si="2005"/>
        <v>260000</v>
      </c>
      <c r="CM111" s="10">
        <f t="shared" ca="1" si="2005"/>
        <v>310000</v>
      </c>
      <c r="CN111" s="10">
        <f t="shared" ca="1" si="2005"/>
        <v>360000</v>
      </c>
      <c r="CO111" s="10">
        <f t="shared" ca="1" si="2005"/>
        <v>415000</v>
      </c>
      <c r="CP111" s="10">
        <f t="shared" ca="1" si="2005"/>
        <v>465000</v>
      </c>
      <c r="CQ111" s="10">
        <f t="shared" ca="1" si="2005"/>
        <v>495000</v>
      </c>
      <c r="CR111" s="10">
        <f t="shared" ca="1" si="2005"/>
        <v>505000</v>
      </c>
      <c r="CS111" s="10">
        <f t="shared" ca="1" si="2005"/>
        <v>515000</v>
      </c>
      <c r="CT111" s="10">
        <f t="shared" ca="1" si="2005"/>
        <v>525000</v>
      </c>
      <c r="CU111" s="10">
        <f t="shared" ca="1" si="2005"/>
        <v>530000</v>
      </c>
      <c r="CV111" s="10">
        <f t="shared" ca="1" si="2005"/>
        <v>535000</v>
      </c>
      <c r="CW111" s="10">
        <f t="shared" ca="1" si="2005"/>
        <v>545000</v>
      </c>
      <c r="CX111" s="10">
        <f t="shared" ca="1" si="2005"/>
        <v>555000</v>
      </c>
      <c r="CY111" s="10">
        <f t="shared" ca="1" si="2005"/>
        <v>565000</v>
      </c>
      <c r="CZ111" s="10">
        <f t="shared" ca="1" si="2005"/>
        <v>620000</v>
      </c>
      <c r="DA111" s="10">
        <f t="shared" ca="1" si="2005"/>
        <v>715000</v>
      </c>
      <c r="DB111" s="10">
        <f t="shared" ca="1" si="2005"/>
        <v>810000</v>
      </c>
      <c r="DC111" s="10">
        <f t="shared" ca="1" si="2005"/>
        <v>905000</v>
      </c>
      <c r="DD111" s="10">
        <f t="shared" ca="1" si="2005"/>
        <v>950000</v>
      </c>
      <c r="DE111" s="10">
        <f t="shared" ca="1" si="2005"/>
        <v>950000</v>
      </c>
      <c r="DF111" s="10">
        <f t="shared" ca="1" si="2005"/>
        <v>950000</v>
      </c>
      <c r="DG111" s="10">
        <f t="shared" ca="1" si="2005"/>
        <v>950000</v>
      </c>
      <c r="DH111" s="10">
        <f t="shared" ca="1" si="2005"/>
        <v>950000</v>
      </c>
      <c r="DI111" s="10">
        <f t="shared" ca="1" si="2005"/>
        <v>950000</v>
      </c>
      <c r="DJ111" s="10">
        <f t="shared" ca="1" si="2005"/>
        <v>950000</v>
      </c>
      <c r="DK111" s="10">
        <f t="shared" ca="1" si="2005"/>
        <v>950000</v>
      </c>
      <c r="DL111" s="10">
        <f t="shared" ca="1" si="2005"/>
        <v>950000</v>
      </c>
      <c r="DM111" s="10">
        <f t="shared" ca="1" si="2005"/>
        <v>950000</v>
      </c>
      <c r="DN111" s="10">
        <f t="shared" ca="1" si="2005"/>
        <v>930000</v>
      </c>
      <c r="DO111" s="10">
        <f t="shared" ca="1" si="2005"/>
        <v>905000</v>
      </c>
      <c r="DP111" s="10">
        <f t="shared" ca="1" si="2005"/>
        <v>880000</v>
      </c>
      <c r="DQ111" s="10">
        <f t="shared" ca="1" si="2005"/>
        <v>830000</v>
      </c>
      <c r="DR111" s="10">
        <f t="shared" ca="1" si="2005"/>
        <v>780000</v>
      </c>
      <c r="DS111" s="10">
        <f t="shared" ca="1" si="2005"/>
        <v>730000</v>
      </c>
      <c r="DT111" s="10">
        <f t="shared" ca="1" si="2005"/>
        <v>675000</v>
      </c>
      <c r="DU111" s="10">
        <f t="shared" ca="1" si="2005"/>
        <v>625000</v>
      </c>
      <c r="DV111" s="10">
        <f t="shared" ca="1" si="2005"/>
        <v>595000</v>
      </c>
      <c r="DW111" s="10">
        <f t="shared" ca="1" si="2005"/>
        <v>585000</v>
      </c>
      <c r="DX111" s="10">
        <f t="shared" ca="1" si="2005"/>
        <v>575000</v>
      </c>
      <c r="DY111" s="10">
        <f t="shared" ca="1" si="2005"/>
        <v>565000</v>
      </c>
      <c r="DZ111" s="10">
        <f t="shared" ca="1" si="2005"/>
        <v>555000</v>
      </c>
      <c r="EA111" s="10">
        <f t="shared" ca="1" si="2005"/>
        <v>545000</v>
      </c>
      <c r="EB111" s="10">
        <f t="shared" ca="1" si="2005"/>
        <v>535000</v>
      </c>
      <c r="EC111" s="10">
        <f t="shared" ca="1" si="2005"/>
        <v>525000</v>
      </c>
      <c r="ED111" s="10">
        <f t="shared" ca="1" si="2005"/>
        <v>515000</v>
      </c>
      <c r="EE111" s="10">
        <f t="shared" ca="1" si="2005"/>
        <v>460000</v>
      </c>
      <c r="EF111" s="10">
        <f t="shared" ca="1" si="2005"/>
        <v>360000</v>
      </c>
      <c r="EG111" s="10">
        <f t="shared" ca="1" si="2005"/>
        <v>260000</v>
      </c>
      <c r="EH111" s="10">
        <f t="shared" ca="1" si="2005"/>
        <v>160000</v>
      </c>
      <c r="EI111" s="10">
        <f t="shared" ca="1" si="2005"/>
        <v>105000</v>
      </c>
      <c r="EJ111" s="10">
        <f t="shared" ca="1" si="2005"/>
        <v>95000</v>
      </c>
      <c r="EK111" s="10">
        <f t="shared" ca="1" si="2005"/>
        <v>85000</v>
      </c>
      <c r="EL111" s="10">
        <f t="shared" ca="1" si="2005"/>
        <v>75000</v>
      </c>
      <c r="EM111" s="10">
        <f t="shared" ca="1" si="2005"/>
        <v>65000</v>
      </c>
      <c r="EN111" s="10">
        <f t="shared" ca="1" si="2005"/>
        <v>55000</v>
      </c>
      <c r="EO111" s="10">
        <f t="shared" ca="1" si="2005"/>
        <v>45000</v>
      </c>
      <c r="EP111" s="10">
        <f t="shared" ref="EP111:GP111" ca="1" si="2006">$B111*EP129</f>
        <v>35000</v>
      </c>
      <c r="EQ111" s="10">
        <f t="shared" ca="1" si="2006"/>
        <v>25000</v>
      </c>
      <c r="ER111" s="10">
        <f t="shared" ca="1" si="2006"/>
        <v>15000</v>
      </c>
      <c r="ES111" s="10">
        <f t="shared" ca="1" si="2006"/>
        <v>5000</v>
      </c>
      <c r="ET111" s="10">
        <f t="shared" ca="1" si="2006"/>
        <v>0</v>
      </c>
      <c r="EU111" s="10">
        <f t="shared" ca="1" si="2006"/>
        <v>0</v>
      </c>
      <c r="EV111" s="10">
        <f t="shared" ca="1" si="2006"/>
        <v>0</v>
      </c>
      <c r="EW111" s="10">
        <f t="shared" ca="1" si="2006"/>
        <v>0</v>
      </c>
      <c r="EX111" s="10">
        <f t="shared" ca="1" si="2006"/>
        <v>0</v>
      </c>
      <c r="EY111" s="10">
        <f t="shared" ca="1" si="2006"/>
        <v>0</v>
      </c>
      <c r="EZ111" s="10">
        <f t="shared" ca="1" si="2006"/>
        <v>0</v>
      </c>
      <c r="FA111" s="10">
        <f t="shared" ca="1" si="2006"/>
        <v>0</v>
      </c>
      <c r="FB111" s="10">
        <f t="shared" ca="1" si="2006"/>
        <v>0</v>
      </c>
      <c r="FC111" s="10">
        <f t="shared" ca="1" si="2006"/>
        <v>0</v>
      </c>
      <c r="FD111" s="10">
        <f t="shared" ca="1" si="2006"/>
        <v>0</v>
      </c>
      <c r="FE111" s="10">
        <f t="shared" ca="1" si="2006"/>
        <v>0</v>
      </c>
      <c r="FF111" s="10">
        <f t="shared" ca="1" si="2006"/>
        <v>0</v>
      </c>
      <c r="FG111" s="10">
        <f t="shared" ca="1" si="2006"/>
        <v>0</v>
      </c>
      <c r="FH111" s="10">
        <f t="shared" ca="1" si="2006"/>
        <v>0</v>
      </c>
      <c r="FI111" s="10">
        <f t="shared" ca="1" si="2006"/>
        <v>0</v>
      </c>
      <c r="FJ111" s="10">
        <f t="shared" ca="1" si="2006"/>
        <v>0</v>
      </c>
      <c r="FK111" s="10">
        <f t="shared" ca="1" si="2006"/>
        <v>0</v>
      </c>
      <c r="FL111" s="10">
        <f t="shared" ca="1" si="2006"/>
        <v>0</v>
      </c>
      <c r="FM111" s="10">
        <f t="shared" ca="1" si="2006"/>
        <v>0</v>
      </c>
      <c r="FN111" s="10">
        <f t="shared" ca="1" si="2006"/>
        <v>0</v>
      </c>
      <c r="FO111" s="10">
        <f t="shared" ca="1" si="2006"/>
        <v>0</v>
      </c>
      <c r="FP111" s="10">
        <f t="shared" ca="1" si="2006"/>
        <v>0</v>
      </c>
      <c r="FQ111" s="10">
        <f t="shared" ca="1" si="2006"/>
        <v>0</v>
      </c>
      <c r="FR111" s="10">
        <f t="shared" ca="1" si="2006"/>
        <v>0</v>
      </c>
      <c r="FS111" s="10">
        <f t="shared" ca="1" si="2006"/>
        <v>0</v>
      </c>
      <c r="FT111" s="10">
        <f t="shared" ca="1" si="2006"/>
        <v>0</v>
      </c>
      <c r="FU111" s="10">
        <f t="shared" ca="1" si="2006"/>
        <v>0</v>
      </c>
      <c r="FV111" s="10">
        <f t="shared" ca="1" si="2006"/>
        <v>0</v>
      </c>
      <c r="FW111" s="10">
        <f t="shared" ca="1" si="2006"/>
        <v>0</v>
      </c>
      <c r="FX111" s="10">
        <f t="shared" ca="1" si="2006"/>
        <v>0</v>
      </c>
      <c r="FY111" s="10">
        <f t="shared" ca="1" si="2006"/>
        <v>0</v>
      </c>
      <c r="FZ111" s="10">
        <f t="shared" ca="1" si="2006"/>
        <v>0</v>
      </c>
      <c r="GA111" s="10">
        <f t="shared" ca="1" si="2006"/>
        <v>0</v>
      </c>
      <c r="GB111" s="10">
        <f t="shared" ca="1" si="2006"/>
        <v>0</v>
      </c>
      <c r="GC111" s="10">
        <f t="shared" ca="1" si="2006"/>
        <v>0</v>
      </c>
      <c r="GD111" s="10">
        <f t="shared" ca="1" si="2006"/>
        <v>0</v>
      </c>
      <c r="GE111" s="10">
        <f t="shared" ca="1" si="2006"/>
        <v>0</v>
      </c>
      <c r="GF111" s="10">
        <f t="shared" ca="1" si="2006"/>
        <v>0</v>
      </c>
      <c r="GG111" s="10">
        <f t="shared" ca="1" si="2006"/>
        <v>0</v>
      </c>
      <c r="GH111" s="10">
        <f t="shared" ca="1" si="2006"/>
        <v>0</v>
      </c>
      <c r="GI111" s="10">
        <f t="shared" ca="1" si="2006"/>
        <v>0</v>
      </c>
      <c r="GJ111" s="10">
        <f t="shared" ca="1" si="2006"/>
        <v>0</v>
      </c>
      <c r="GK111" s="10">
        <f t="shared" ca="1" si="2006"/>
        <v>0</v>
      </c>
      <c r="GL111" s="10">
        <f t="shared" ca="1" si="2006"/>
        <v>0</v>
      </c>
      <c r="GM111" s="10">
        <f t="shared" ca="1" si="2006"/>
        <v>0</v>
      </c>
      <c r="GN111" s="10">
        <f t="shared" ca="1" si="2006"/>
        <v>0</v>
      </c>
      <c r="GO111" s="10">
        <f t="shared" ca="1" si="2006"/>
        <v>0</v>
      </c>
      <c r="GP111" s="10">
        <f t="shared" ca="1" si="2006"/>
        <v>0</v>
      </c>
      <c r="GQ111" s="10">
        <f t="shared" ref="GQ111:GZ111" ca="1" si="2007">$B111*GQ129</f>
        <v>0</v>
      </c>
      <c r="GR111" s="10">
        <f t="shared" ca="1" si="2007"/>
        <v>0</v>
      </c>
      <c r="GS111" s="10">
        <f t="shared" ca="1" si="2007"/>
        <v>0</v>
      </c>
      <c r="GT111" s="10">
        <f t="shared" ca="1" si="2007"/>
        <v>0</v>
      </c>
      <c r="GU111" s="10">
        <f t="shared" ca="1" si="2007"/>
        <v>0</v>
      </c>
      <c r="GV111" s="10">
        <f t="shared" ca="1" si="2007"/>
        <v>0</v>
      </c>
      <c r="GW111" s="10">
        <f t="shared" ca="1" si="2007"/>
        <v>0</v>
      </c>
      <c r="GX111" s="10">
        <f t="shared" ca="1" si="2007"/>
        <v>0</v>
      </c>
      <c r="GY111" s="10">
        <f t="shared" ca="1" si="2007"/>
        <v>0</v>
      </c>
      <c r="GZ111" s="10">
        <f t="shared" ca="1" si="2007"/>
        <v>0</v>
      </c>
    </row>
    <row r="112" spans="1:208" x14ac:dyDescent="0.2">
      <c r="A112" s="5" t="s">
        <v>192</v>
      </c>
      <c r="B112" s="17">
        <f>1-B114</f>
        <v>0.25</v>
      </c>
      <c r="C112" s="10">
        <f t="array" aca="1" ref="C112" ca="1">SUM(IF($S$1:$GZ$1=C$1,$S112:$GZ112,0))</f>
        <v>20625</v>
      </c>
      <c r="D112" s="10">
        <f t="array" aca="1" ref="D112" ca="1">SUM(IF($S$1:$GZ$1=D$1,$S112:$GZ112,0))</f>
        <v>26250</v>
      </c>
      <c r="E112" s="10">
        <f t="array" aca="1" ref="E112" ca="1">SUM(IF($S$1:$GZ$1=E$1,$S112:$GZ112,0))</f>
        <v>76875</v>
      </c>
      <c r="F112" s="10">
        <f t="array" aca="1" ref="F112" ca="1">SUM(IF($S$1:$GZ$1=F$1,$S112:$GZ112,0))</f>
        <v>420000</v>
      </c>
      <c r="G112" s="10">
        <f t="array" aca="1" ref="G112" ca="1">SUM(IF($S$1:$GZ$1=G$1,$S112:$GZ112,0))</f>
        <v>1021500</v>
      </c>
      <c r="H112" s="10">
        <f t="array" aca="1" ref="H112" ca="1">SUM(IF($S$1:$GZ$1=H$1,$S112:$GZ112,0))</f>
        <v>1617750</v>
      </c>
      <c r="I112" s="10">
        <f t="array" aca="1" ref="I112" ca="1">SUM(IF($S$1:$GZ$1=I$1,$S112:$GZ112,0))</f>
        <v>1093500</v>
      </c>
      <c r="J112" s="10">
        <f t="array" aca="1" ref="J112" ca="1">SUM(IF($S$1:$GZ$1=J$1,$S112:$GZ112,0))</f>
        <v>342000</v>
      </c>
      <c r="K112" s="10">
        <f t="array" aca="1" ref="K112" ca="1">SUM(IF($S$1:$GZ$1=K$1,$S112:$GZ112,0))</f>
        <v>12000</v>
      </c>
      <c r="L112" s="10">
        <f t="array" aca="1" ref="L112" ca="1">SUM(IF($S$1:$GZ$1=L$1,$S112:$GZ112,0))</f>
        <v>0</v>
      </c>
      <c r="M112" s="10">
        <f t="array" aca="1" ref="M112" ca="1">SUM(IF($S$1:$GZ$1=M$1,$S112:$GZ112,0))</f>
        <v>0</v>
      </c>
      <c r="N112" s="10">
        <f t="array" aca="1" ref="N112" ca="1">SUM(IF($S$1:$GZ$1=N$1,$S112:$GZ112,0))</f>
        <v>0</v>
      </c>
      <c r="O112" s="10">
        <f t="array" aca="1" ref="O112" ca="1">SUM(IF($S$1:$GZ$1=O$1,$S112:$GZ112,0))</f>
        <v>0</v>
      </c>
      <c r="P112" s="10">
        <f t="array" aca="1" ref="P112" ca="1">SUM(IF($S$1:$GZ$1=P$1,$S112:$GZ112,0))</f>
        <v>0</v>
      </c>
      <c r="Q112" s="10">
        <f t="array" aca="1" ref="Q112" ca="1">SUM(IF($S$1:$GZ$1=Q$1,$S112:$GZ112,0))</f>
        <v>0</v>
      </c>
      <c r="R112" s="10">
        <f t="array" aca="1" ref="R112" ca="1">SUM(IF($S$1:$GZ$1=R$1,$S112:$GZ112,0))</f>
        <v>0</v>
      </c>
      <c r="S112" s="10">
        <f ca="1">S110-S114</f>
        <v>0</v>
      </c>
      <c r="T112" s="10">
        <f t="shared" ref="T112:BZ112" ca="1" si="2008">T110-T114</f>
        <v>1875</v>
      </c>
      <c r="U112" s="10">
        <f t="shared" ca="1" si="2008"/>
        <v>1875</v>
      </c>
      <c r="V112" s="10">
        <f t="shared" ca="1" si="2008"/>
        <v>1875</v>
      </c>
      <c r="W112" s="10">
        <f t="shared" ca="1" si="2008"/>
        <v>1875</v>
      </c>
      <c r="X112" s="10">
        <f t="shared" ca="1" si="2008"/>
        <v>1875</v>
      </c>
      <c r="Y112" s="10">
        <f t="shared" ca="1" si="2008"/>
        <v>1875</v>
      </c>
      <c r="Z112" s="10">
        <f t="shared" ca="1" si="2008"/>
        <v>1875</v>
      </c>
      <c r="AA112" s="10">
        <f t="shared" ca="1" si="2008"/>
        <v>1875</v>
      </c>
      <c r="AB112" s="10">
        <f t="shared" ca="1" si="2008"/>
        <v>1875</v>
      </c>
      <c r="AC112" s="10">
        <f t="shared" ca="1" si="2008"/>
        <v>1875</v>
      </c>
      <c r="AD112" s="10">
        <f t="shared" ca="1" si="2008"/>
        <v>1875</v>
      </c>
      <c r="AE112" s="10">
        <f t="shared" ca="1" si="2008"/>
        <v>1875</v>
      </c>
      <c r="AF112" s="10">
        <f t="shared" ca="1" si="2008"/>
        <v>1875</v>
      </c>
      <c r="AG112" s="10">
        <f t="shared" ca="1" si="2008"/>
        <v>1875</v>
      </c>
      <c r="AH112" s="10">
        <f t="shared" ca="1" si="2008"/>
        <v>1875</v>
      </c>
      <c r="AI112" s="10">
        <f t="shared" ca="1" si="2008"/>
        <v>1875</v>
      </c>
      <c r="AJ112" s="10">
        <f t="shared" ca="1" si="2008"/>
        <v>1875</v>
      </c>
      <c r="AK112" s="10">
        <f t="shared" ca="1" si="2008"/>
        <v>1875</v>
      </c>
      <c r="AL112" s="10">
        <f t="shared" ca="1" si="2008"/>
        <v>1875</v>
      </c>
      <c r="AM112" s="10">
        <f t="shared" ca="1" si="2008"/>
        <v>1875</v>
      </c>
      <c r="AN112" s="10">
        <f t="shared" ca="1" si="2008"/>
        <v>2625</v>
      </c>
      <c r="AO112" s="10">
        <f t="shared" ca="1" si="2008"/>
        <v>3375</v>
      </c>
      <c r="AP112" s="10">
        <f t="shared" ca="1" si="2008"/>
        <v>3375</v>
      </c>
      <c r="AQ112" s="10">
        <f t="shared" ca="1" si="2008"/>
        <v>3375</v>
      </c>
      <c r="AR112" s="10">
        <f t="shared" ca="1" si="2008"/>
        <v>3375</v>
      </c>
      <c r="AS112" s="10">
        <f t="shared" ca="1" si="2008"/>
        <v>3375</v>
      </c>
      <c r="AT112" s="10">
        <f t="shared" ca="1" si="2008"/>
        <v>4125</v>
      </c>
      <c r="AU112" s="10">
        <f t="shared" ca="1" si="2008"/>
        <v>4875</v>
      </c>
      <c r="AV112" s="10">
        <f t="shared" ca="1" si="2008"/>
        <v>3750</v>
      </c>
      <c r="AW112" s="10">
        <f t="shared" ca="1" si="2008"/>
        <v>5250</v>
      </c>
      <c r="AX112" s="10">
        <f t="shared" ca="1" si="2008"/>
        <v>6750</v>
      </c>
      <c r="AY112" s="10">
        <f t="shared" ca="1" si="2008"/>
        <v>8250</v>
      </c>
      <c r="AZ112" s="10">
        <f t="shared" ca="1" si="2008"/>
        <v>9750</v>
      </c>
      <c r="BA112" s="10">
        <f t="shared" ca="1" si="2008"/>
        <v>11250</v>
      </c>
      <c r="BB112" s="10">
        <f t="shared" ca="1" si="2008"/>
        <v>12750</v>
      </c>
      <c r="BC112" s="10">
        <f t="shared" ca="1" si="2008"/>
        <v>14250</v>
      </c>
      <c r="BD112" s="10">
        <f t="shared" ca="1" si="2008"/>
        <v>15750</v>
      </c>
      <c r="BE112" s="10">
        <f t="shared" ca="1" si="2008"/>
        <v>17250</v>
      </c>
      <c r="BF112" s="10">
        <f t="shared" ca="1" si="2008"/>
        <v>18750</v>
      </c>
      <c r="BG112" s="10">
        <f t="shared" ca="1" si="2008"/>
        <v>23250</v>
      </c>
      <c r="BH112" s="10">
        <f t="shared" ca="1" si="2008"/>
        <v>27750</v>
      </c>
      <c r="BI112" s="10">
        <f t="shared" ca="1" si="2008"/>
        <v>31500</v>
      </c>
      <c r="BJ112" s="10">
        <f t="shared" ca="1" si="2008"/>
        <v>39000</v>
      </c>
      <c r="BK112" s="10">
        <f t="shared" ca="1" si="2008"/>
        <v>46500</v>
      </c>
      <c r="BL112" s="10">
        <f t="shared" ca="1" si="2008"/>
        <v>54000</v>
      </c>
      <c r="BM112" s="10">
        <f t="shared" ca="1" si="2008"/>
        <v>62250</v>
      </c>
      <c r="BN112" s="10">
        <f t="shared" ca="1" si="2008"/>
        <v>69750</v>
      </c>
      <c r="BO112" s="10">
        <f t="shared" ca="1" si="2008"/>
        <v>74250</v>
      </c>
      <c r="BP112" s="10">
        <f t="shared" ca="1" si="2008"/>
        <v>75000</v>
      </c>
      <c r="BQ112" s="10">
        <f t="shared" ca="1" si="2008"/>
        <v>75750</v>
      </c>
      <c r="BR112" s="10">
        <f t="shared" ca="1" si="2008"/>
        <v>77250</v>
      </c>
      <c r="BS112" s="10">
        <f t="shared" ca="1" si="2008"/>
        <v>78750</v>
      </c>
      <c r="BT112" s="10">
        <f t="shared" ca="1" si="2008"/>
        <v>80250</v>
      </c>
      <c r="BU112" s="10">
        <f t="shared" ca="1" si="2008"/>
        <v>81750</v>
      </c>
      <c r="BV112" s="10">
        <f t="shared" ca="1" si="2008"/>
        <v>82500</v>
      </c>
      <c r="BW112" s="10">
        <f t="shared" ca="1" si="2008"/>
        <v>83250</v>
      </c>
      <c r="BX112" s="10">
        <f t="shared" ca="1" si="2008"/>
        <v>90750</v>
      </c>
      <c r="BY112" s="10">
        <f t="shared" ca="1" si="2008"/>
        <v>104250</v>
      </c>
      <c r="BZ112" s="10">
        <f t="shared" ca="1" si="2008"/>
        <v>117750</v>
      </c>
      <c r="CA112" s="10">
        <f t="shared" ref="CA112:CI112" ca="1" si="2009">CA110-CA114</f>
        <v>131250</v>
      </c>
      <c r="CB112" s="10">
        <f t="shared" ca="1" si="2009"/>
        <v>138000</v>
      </c>
      <c r="CC112" s="10">
        <f t="shared" ca="1" si="2009"/>
        <v>138000</v>
      </c>
      <c r="CD112" s="10">
        <f t="shared" ca="1" si="2009"/>
        <v>138000</v>
      </c>
      <c r="CE112" s="10">
        <f t="shared" ca="1" si="2009"/>
        <v>138000</v>
      </c>
      <c r="CF112" s="10">
        <f t="shared" ca="1" si="2009"/>
        <v>138000</v>
      </c>
      <c r="CG112" s="10">
        <f t="shared" ca="1" si="2009"/>
        <v>138000</v>
      </c>
      <c r="CH112" s="10">
        <f t="shared" ca="1" si="2009"/>
        <v>138000</v>
      </c>
      <c r="CI112" s="10">
        <f t="shared" ca="1" si="2009"/>
        <v>135000</v>
      </c>
      <c r="CJ112" s="10">
        <f t="shared" ref="CJ112:EO112" ca="1" si="2010">CJ110-CJ114</f>
        <v>132000</v>
      </c>
      <c r="CK112" s="10">
        <f t="shared" ca="1" si="2010"/>
        <v>129750</v>
      </c>
      <c r="CL112" s="10">
        <f t="shared" ca="1" si="2010"/>
        <v>123750</v>
      </c>
      <c r="CM112" s="10">
        <f t="shared" ca="1" si="2010"/>
        <v>117000</v>
      </c>
      <c r="CN112" s="10">
        <f t="shared" ca="1" si="2010"/>
        <v>109500</v>
      </c>
      <c r="CO112" s="10">
        <f t="shared" ca="1" si="2010"/>
        <v>101250</v>
      </c>
      <c r="CP112" s="10">
        <f t="shared" ca="1" si="2010"/>
        <v>93750</v>
      </c>
      <c r="CQ112" s="10">
        <f t="shared" ca="1" si="2010"/>
        <v>89250</v>
      </c>
      <c r="CR112" s="10">
        <f t="shared" ca="1" si="2010"/>
        <v>87750</v>
      </c>
      <c r="CS112" s="10">
        <f t="shared" ca="1" si="2010"/>
        <v>86250</v>
      </c>
      <c r="CT112" s="10">
        <f t="shared" ca="1" si="2010"/>
        <v>84750</v>
      </c>
      <c r="CU112" s="10">
        <f t="shared" ca="1" si="2010"/>
        <v>83250</v>
      </c>
      <c r="CV112" s="10">
        <f t="shared" ca="1" si="2010"/>
        <v>81750</v>
      </c>
      <c r="CW112" s="10">
        <f t="shared" ca="1" si="2010"/>
        <v>80250</v>
      </c>
      <c r="CX112" s="10">
        <f t="shared" ca="1" si="2010"/>
        <v>78750</v>
      </c>
      <c r="CY112" s="10">
        <f t="shared" ca="1" si="2010"/>
        <v>77250</v>
      </c>
      <c r="CZ112" s="10">
        <f t="shared" ca="1" si="2010"/>
        <v>69000</v>
      </c>
      <c r="DA112" s="10">
        <f t="shared" ca="1" si="2010"/>
        <v>54000</v>
      </c>
      <c r="DB112" s="10">
        <f t="shared" ca="1" si="2010"/>
        <v>39000</v>
      </c>
      <c r="DC112" s="10">
        <f t="shared" ca="1" si="2010"/>
        <v>24000</v>
      </c>
      <c r="DD112" s="10">
        <f t="shared" ca="1" si="2010"/>
        <v>15750</v>
      </c>
      <c r="DE112" s="10">
        <f t="shared" ca="1" si="2010"/>
        <v>14250</v>
      </c>
      <c r="DF112" s="10">
        <f t="shared" ca="1" si="2010"/>
        <v>12750</v>
      </c>
      <c r="DG112" s="10">
        <f t="shared" ca="1" si="2010"/>
        <v>11250</v>
      </c>
      <c r="DH112" s="10">
        <f t="shared" ca="1" si="2010"/>
        <v>9750</v>
      </c>
      <c r="DI112" s="10">
        <f t="shared" ca="1" si="2010"/>
        <v>8250</v>
      </c>
      <c r="DJ112" s="10">
        <f t="shared" ca="1" si="2010"/>
        <v>6750</v>
      </c>
      <c r="DK112" s="10">
        <f t="shared" ca="1" si="2010"/>
        <v>5250</v>
      </c>
      <c r="DL112" s="10">
        <f t="shared" ca="1" si="2010"/>
        <v>3750</v>
      </c>
      <c r="DM112" s="10">
        <f t="shared" ca="1" si="2010"/>
        <v>2250</v>
      </c>
      <c r="DN112" s="10">
        <f t="shared" ca="1" si="2010"/>
        <v>750</v>
      </c>
      <c r="DO112" s="10">
        <f t="shared" ca="1" si="2010"/>
        <v>0</v>
      </c>
      <c r="DP112" s="10">
        <f t="shared" ca="1" si="2010"/>
        <v>0</v>
      </c>
      <c r="DQ112" s="10">
        <f t="shared" ca="1" si="2010"/>
        <v>0</v>
      </c>
      <c r="DR112" s="10">
        <f t="shared" ca="1" si="2010"/>
        <v>0</v>
      </c>
      <c r="DS112" s="10">
        <f t="shared" ca="1" si="2010"/>
        <v>0</v>
      </c>
      <c r="DT112" s="10">
        <f t="shared" ca="1" si="2010"/>
        <v>0</v>
      </c>
      <c r="DU112" s="10">
        <f t="shared" ca="1" si="2010"/>
        <v>0</v>
      </c>
      <c r="DV112" s="10">
        <f t="shared" ca="1" si="2010"/>
        <v>0</v>
      </c>
      <c r="DW112" s="10">
        <f t="shared" ca="1" si="2010"/>
        <v>0</v>
      </c>
      <c r="DX112" s="10">
        <f t="shared" ca="1" si="2010"/>
        <v>0</v>
      </c>
      <c r="DY112" s="10">
        <f t="shared" ca="1" si="2010"/>
        <v>0</v>
      </c>
      <c r="DZ112" s="10">
        <f t="shared" ca="1" si="2010"/>
        <v>0</v>
      </c>
      <c r="EA112" s="10">
        <f t="shared" ca="1" si="2010"/>
        <v>0</v>
      </c>
      <c r="EB112" s="10">
        <f t="shared" ca="1" si="2010"/>
        <v>0</v>
      </c>
      <c r="EC112" s="10">
        <f t="shared" ca="1" si="2010"/>
        <v>0</v>
      </c>
      <c r="ED112" s="10">
        <f t="shared" ca="1" si="2010"/>
        <v>0</v>
      </c>
      <c r="EE112" s="10">
        <f t="shared" ca="1" si="2010"/>
        <v>0</v>
      </c>
      <c r="EF112" s="10">
        <f t="shared" ca="1" si="2010"/>
        <v>0</v>
      </c>
      <c r="EG112" s="10">
        <f t="shared" ca="1" si="2010"/>
        <v>0</v>
      </c>
      <c r="EH112" s="10">
        <f t="shared" ca="1" si="2010"/>
        <v>0</v>
      </c>
      <c r="EI112" s="10">
        <f t="shared" ca="1" si="2010"/>
        <v>0</v>
      </c>
      <c r="EJ112" s="10">
        <f t="shared" ca="1" si="2010"/>
        <v>0</v>
      </c>
      <c r="EK112" s="10">
        <f t="shared" ca="1" si="2010"/>
        <v>0</v>
      </c>
      <c r="EL112" s="10">
        <f t="shared" ca="1" si="2010"/>
        <v>0</v>
      </c>
      <c r="EM112" s="10">
        <f t="shared" ca="1" si="2010"/>
        <v>0</v>
      </c>
      <c r="EN112" s="10">
        <f t="shared" ca="1" si="2010"/>
        <v>0</v>
      </c>
      <c r="EO112" s="10">
        <f t="shared" ca="1" si="2010"/>
        <v>0</v>
      </c>
      <c r="EP112" s="10">
        <f t="shared" ref="EP112:GP112" ca="1" si="2011">EP110-EP114</f>
        <v>0</v>
      </c>
      <c r="EQ112" s="10">
        <f t="shared" ca="1" si="2011"/>
        <v>0</v>
      </c>
      <c r="ER112" s="10">
        <f t="shared" ca="1" si="2011"/>
        <v>0</v>
      </c>
      <c r="ES112" s="10">
        <f t="shared" ca="1" si="2011"/>
        <v>0</v>
      </c>
      <c r="ET112" s="10">
        <f t="shared" ca="1" si="2011"/>
        <v>0</v>
      </c>
      <c r="EU112" s="10">
        <f t="shared" ca="1" si="2011"/>
        <v>0</v>
      </c>
      <c r="EV112" s="10">
        <f t="shared" ca="1" si="2011"/>
        <v>0</v>
      </c>
      <c r="EW112" s="10">
        <f t="shared" ca="1" si="2011"/>
        <v>0</v>
      </c>
      <c r="EX112" s="10">
        <f t="shared" ca="1" si="2011"/>
        <v>0</v>
      </c>
      <c r="EY112" s="10">
        <f t="shared" ca="1" si="2011"/>
        <v>0</v>
      </c>
      <c r="EZ112" s="10">
        <f t="shared" ca="1" si="2011"/>
        <v>0</v>
      </c>
      <c r="FA112" s="10">
        <f t="shared" ca="1" si="2011"/>
        <v>0</v>
      </c>
      <c r="FB112" s="10">
        <f t="shared" ca="1" si="2011"/>
        <v>0</v>
      </c>
      <c r="FC112" s="10">
        <f t="shared" ca="1" si="2011"/>
        <v>0</v>
      </c>
      <c r="FD112" s="10">
        <f t="shared" ca="1" si="2011"/>
        <v>0</v>
      </c>
      <c r="FE112" s="10">
        <f t="shared" ca="1" si="2011"/>
        <v>0</v>
      </c>
      <c r="FF112" s="10">
        <f t="shared" ca="1" si="2011"/>
        <v>0</v>
      </c>
      <c r="FG112" s="10">
        <f t="shared" ca="1" si="2011"/>
        <v>0</v>
      </c>
      <c r="FH112" s="10">
        <f t="shared" ca="1" si="2011"/>
        <v>0</v>
      </c>
      <c r="FI112" s="10">
        <f t="shared" ca="1" si="2011"/>
        <v>0</v>
      </c>
      <c r="FJ112" s="10">
        <f t="shared" ca="1" si="2011"/>
        <v>0</v>
      </c>
      <c r="FK112" s="10">
        <f t="shared" ca="1" si="2011"/>
        <v>0</v>
      </c>
      <c r="FL112" s="10">
        <f t="shared" ca="1" si="2011"/>
        <v>0</v>
      </c>
      <c r="FM112" s="10">
        <f t="shared" ca="1" si="2011"/>
        <v>0</v>
      </c>
      <c r="FN112" s="10">
        <f t="shared" ca="1" si="2011"/>
        <v>0</v>
      </c>
      <c r="FO112" s="10">
        <f t="shared" ca="1" si="2011"/>
        <v>0</v>
      </c>
      <c r="FP112" s="10">
        <f t="shared" ca="1" si="2011"/>
        <v>0</v>
      </c>
      <c r="FQ112" s="10">
        <f t="shared" ca="1" si="2011"/>
        <v>0</v>
      </c>
      <c r="FR112" s="10">
        <f t="shared" ca="1" si="2011"/>
        <v>0</v>
      </c>
      <c r="FS112" s="10">
        <f t="shared" ca="1" si="2011"/>
        <v>0</v>
      </c>
      <c r="FT112" s="10">
        <f t="shared" ca="1" si="2011"/>
        <v>0</v>
      </c>
      <c r="FU112" s="10">
        <f t="shared" ca="1" si="2011"/>
        <v>0</v>
      </c>
      <c r="FV112" s="10">
        <f t="shared" ca="1" si="2011"/>
        <v>0</v>
      </c>
      <c r="FW112" s="10">
        <f t="shared" ca="1" si="2011"/>
        <v>0</v>
      </c>
      <c r="FX112" s="10">
        <f t="shared" ca="1" si="2011"/>
        <v>0</v>
      </c>
      <c r="FY112" s="10">
        <f t="shared" ca="1" si="2011"/>
        <v>0</v>
      </c>
      <c r="FZ112" s="10">
        <f t="shared" ca="1" si="2011"/>
        <v>0</v>
      </c>
      <c r="GA112" s="10">
        <f t="shared" ca="1" si="2011"/>
        <v>0</v>
      </c>
      <c r="GB112" s="10">
        <f t="shared" ca="1" si="2011"/>
        <v>0</v>
      </c>
      <c r="GC112" s="10">
        <f t="shared" ca="1" si="2011"/>
        <v>0</v>
      </c>
      <c r="GD112" s="10">
        <f t="shared" ca="1" si="2011"/>
        <v>0</v>
      </c>
      <c r="GE112" s="10">
        <f t="shared" ca="1" si="2011"/>
        <v>0</v>
      </c>
      <c r="GF112" s="10">
        <f t="shared" ca="1" si="2011"/>
        <v>0</v>
      </c>
      <c r="GG112" s="10">
        <f t="shared" ca="1" si="2011"/>
        <v>0</v>
      </c>
      <c r="GH112" s="10">
        <f t="shared" ca="1" si="2011"/>
        <v>0</v>
      </c>
      <c r="GI112" s="10">
        <f t="shared" ca="1" si="2011"/>
        <v>0</v>
      </c>
      <c r="GJ112" s="10">
        <f t="shared" ca="1" si="2011"/>
        <v>0</v>
      </c>
      <c r="GK112" s="10">
        <f t="shared" ca="1" si="2011"/>
        <v>0</v>
      </c>
      <c r="GL112" s="10">
        <f t="shared" ca="1" si="2011"/>
        <v>0</v>
      </c>
      <c r="GM112" s="10">
        <f t="shared" ca="1" si="2011"/>
        <v>0</v>
      </c>
      <c r="GN112" s="10">
        <f t="shared" ca="1" si="2011"/>
        <v>0</v>
      </c>
      <c r="GO112" s="10">
        <f t="shared" ca="1" si="2011"/>
        <v>0</v>
      </c>
      <c r="GP112" s="10">
        <f t="shared" ca="1" si="2011"/>
        <v>0</v>
      </c>
      <c r="GQ112" s="10">
        <f t="shared" ref="GQ112:GZ112" ca="1" si="2012">GQ110-GQ114</f>
        <v>0</v>
      </c>
      <c r="GR112" s="10">
        <f t="shared" ca="1" si="2012"/>
        <v>0</v>
      </c>
      <c r="GS112" s="10">
        <f t="shared" ca="1" si="2012"/>
        <v>0</v>
      </c>
      <c r="GT112" s="10">
        <f t="shared" ca="1" si="2012"/>
        <v>0</v>
      </c>
      <c r="GU112" s="10">
        <f t="shared" ca="1" si="2012"/>
        <v>0</v>
      </c>
      <c r="GV112" s="10">
        <f t="shared" ca="1" si="2012"/>
        <v>0</v>
      </c>
      <c r="GW112" s="10">
        <f t="shared" ca="1" si="2012"/>
        <v>0</v>
      </c>
      <c r="GX112" s="10">
        <f t="shared" ca="1" si="2012"/>
        <v>0</v>
      </c>
      <c r="GY112" s="10">
        <f t="shared" ca="1" si="2012"/>
        <v>0</v>
      </c>
      <c r="GZ112" s="10">
        <f t="shared" ca="1" si="2012"/>
        <v>0</v>
      </c>
    </row>
    <row r="113" spans="1:208" x14ac:dyDescent="0.2">
      <c r="A113" s="5" t="s">
        <v>193</v>
      </c>
      <c r="B113" s="17">
        <f>1-B115</f>
        <v>0.25</v>
      </c>
      <c r="C113" s="10">
        <f t="array" aca="1" ref="C113" ca="1">SUM(IF($S$1:$GZ$1=C$1,$S113:$GZ113,0))</f>
        <v>0</v>
      </c>
      <c r="D113" s="10">
        <f t="array" aca="1" ref="D113" ca="1">SUM(IF($S$1:$GZ$1=D$1,$S113:$GZ113,0))</f>
        <v>0</v>
      </c>
      <c r="E113" s="10">
        <f t="array" aca="1" ref="E113" ca="1">SUM(IF($S$1:$GZ$1=E$1,$S113:$GZ113,0))</f>
        <v>21875</v>
      </c>
      <c r="F113" s="10">
        <f t="array" aca="1" ref="F113" ca="1">SUM(IF($S$1:$GZ$1=F$1,$S113:$GZ113,0))</f>
        <v>37500</v>
      </c>
      <c r="G113" s="10">
        <f t="array" aca="1" ref="G113" ca="1">SUM(IF($S$1:$GZ$1=G$1,$S113:$GZ113,0))</f>
        <v>86250</v>
      </c>
      <c r="H113" s="10">
        <f t="array" aca="1" ref="H113" ca="1">SUM(IF($S$1:$GZ$1=H$1,$S113:$GZ113,0))</f>
        <v>382500</v>
      </c>
      <c r="I113" s="10">
        <f t="array" aca="1" ref="I113" ca="1">SUM(IF($S$1:$GZ$1=I$1,$S113:$GZ113,0))</f>
        <v>1438750</v>
      </c>
      <c r="J113" s="10">
        <f t="array" aca="1" ref="J113" ca="1">SUM(IF($S$1:$GZ$1=J$1,$S113:$GZ113,0))</f>
        <v>2566250</v>
      </c>
      <c r="K113" s="10">
        <f t="array" aca="1" ref="K113" ca="1">SUM(IF($S$1:$GZ$1=K$1,$S113:$GZ113,0))</f>
        <v>2450000</v>
      </c>
      <c r="L113" s="10">
        <f t="array" aca="1" ref="L113" ca="1">SUM(IF($S$1:$GZ$1=L$1,$S113:$GZ113,0))</f>
        <v>1410000</v>
      </c>
      <c r="M113" s="10">
        <f t="array" aca="1" ref="M113" ca="1">SUM(IF($S$1:$GZ$1=M$1,$S113:$GZ113,0))</f>
        <v>151250</v>
      </c>
      <c r="N113" s="10">
        <f t="array" aca="1" ref="N113" ca="1">SUM(IF($S$1:$GZ$1=N$1,$S113:$GZ113,0))</f>
        <v>0</v>
      </c>
      <c r="O113" s="10">
        <f t="array" aca="1" ref="O113" ca="1">SUM(IF($S$1:$GZ$1=O$1,$S113:$GZ113,0))</f>
        <v>0</v>
      </c>
      <c r="P113" s="10">
        <f t="array" aca="1" ref="P113" ca="1">SUM(IF($S$1:$GZ$1=P$1,$S113:$GZ113,0))</f>
        <v>0</v>
      </c>
      <c r="Q113" s="10">
        <f t="array" aca="1" ref="Q113" ca="1">SUM(IF($S$1:$GZ$1=Q$1,$S113:$GZ113,0))</f>
        <v>0</v>
      </c>
      <c r="R113" s="10">
        <f t="array" aca="1" ref="R113" ca="1">SUM(IF($S$1:$GZ$1=R$1,$S113:$GZ113,0))</f>
        <v>0</v>
      </c>
      <c r="S113" s="10">
        <f ca="1">S111-S115</f>
        <v>0</v>
      </c>
      <c r="T113" s="10">
        <f t="shared" ref="T113:BZ113" ca="1" si="2013">T111-T115</f>
        <v>0</v>
      </c>
      <c r="U113" s="10">
        <f t="shared" ca="1" si="2013"/>
        <v>0</v>
      </c>
      <c r="V113" s="10">
        <f t="shared" ca="1" si="2013"/>
        <v>0</v>
      </c>
      <c r="W113" s="10">
        <f t="shared" ca="1" si="2013"/>
        <v>0</v>
      </c>
      <c r="X113" s="10">
        <f t="shared" ca="1" si="2013"/>
        <v>0</v>
      </c>
      <c r="Y113" s="10">
        <f t="shared" ca="1" si="2013"/>
        <v>0</v>
      </c>
      <c r="Z113" s="10">
        <f t="shared" ca="1" si="2013"/>
        <v>0</v>
      </c>
      <c r="AA113" s="10">
        <f t="shared" ca="1" si="2013"/>
        <v>0</v>
      </c>
      <c r="AB113" s="10">
        <f t="shared" ca="1" si="2013"/>
        <v>0</v>
      </c>
      <c r="AC113" s="10">
        <f t="shared" ca="1" si="2013"/>
        <v>0</v>
      </c>
      <c r="AD113" s="10">
        <f t="shared" ca="1" si="2013"/>
        <v>0</v>
      </c>
      <c r="AE113" s="10">
        <f t="shared" ca="1" si="2013"/>
        <v>0</v>
      </c>
      <c r="AF113" s="10">
        <f t="shared" ca="1" si="2013"/>
        <v>0</v>
      </c>
      <c r="AG113" s="10">
        <f t="shared" ca="1" si="2013"/>
        <v>0</v>
      </c>
      <c r="AH113" s="10">
        <f t="shared" ca="1" si="2013"/>
        <v>0</v>
      </c>
      <c r="AI113" s="10">
        <f t="shared" ca="1" si="2013"/>
        <v>0</v>
      </c>
      <c r="AJ113" s="10">
        <f t="shared" ca="1" si="2013"/>
        <v>0</v>
      </c>
      <c r="AK113" s="10">
        <f t="shared" ca="1" si="2013"/>
        <v>0</v>
      </c>
      <c r="AL113" s="10">
        <f t="shared" ca="1" si="2013"/>
        <v>0</v>
      </c>
      <c r="AM113" s="10">
        <f t="shared" ca="1" si="2013"/>
        <v>0</v>
      </c>
      <c r="AN113" s="10">
        <f t="shared" ca="1" si="2013"/>
        <v>0</v>
      </c>
      <c r="AO113" s="10">
        <f t="shared" ca="1" si="2013"/>
        <v>0</v>
      </c>
      <c r="AP113" s="10">
        <f t="shared" ca="1" si="2013"/>
        <v>0</v>
      </c>
      <c r="AQ113" s="10">
        <f t="shared" ca="1" si="2013"/>
        <v>0</v>
      </c>
      <c r="AR113" s="10">
        <f t="shared" ca="1" si="2013"/>
        <v>0</v>
      </c>
      <c r="AS113" s="10">
        <f t="shared" ca="1" si="2013"/>
        <v>0</v>
      </c>
      <c r="AT113" s="10">
        <f t="shared" ca="1" si="2013"/>
        <v>0</v>
      </c>
      <c r="AU113" s="10">
        <f t="shared" ca="1" si="2013"/>
        <v>0</v>
      </c>
      <c r="AV113" s="10">
        <f t="shared" ca="1" si="2013"/>
        <v>3125</v>
      </c>
      <c r="AW113" s="10">
        <f t="shared" ca="1" si="2013"/>
        <v>3125</v>
      </c>
      <c r="AX113" s="10">
        <f t="shared" ca="1" si="2013"/>
        <v>3125</v>
      </c>
      <c r="AY113" s="10">
        <f t="shared" ca="1" si="2013"/>
        <v>3125</v>
      </c>
      <c r="AZ113" s="10">
        <f t="shared" ca="1" si="2013"/>
        <v>3125</v>
      </c>
      <c r="BA113" s="10">
        <f t="shared" ca="1" si="2013"/>
        <v>3125</v>
      </c>
      <c r="BB113" s="10">
        <f t="shared" ca="1" si="2013"/>
        <v>3125</v>
      </c>
      <c r="BC113" s="10">
        <f t="shared" ca="1" si="2013"/>
        <v>3125</v>
      </c>
      <c r="BD113" s="10">
        <f t="shared" ca="1" si="2013"/>
        <v>3125</v>
      </c>
      <c r="BE113" s="10">
        <f t="shared" ca="1" si="2013"/>
        <v>3125</v>
      </c>
      <c r="BF113" s="10">
        <f t="shared" ca="1" si="2013"/>
        <v>3125</v>
      </c>
      <c r="BG113" s="10">
        <f t="shared" ca="1" si="2013"/>
        <v>3125</v>
      </c>
      <c r="BH113" s="10">
        <f t="shared" ca="1" si="2013"/>
        <v>3125</v>
      </c>
      <c r="BI113" s="10">
        <f t="shared" ca="1" si="2013"/>
        <v>3125</v>
      </c>
      <c r="BJ113" s="10">
        <f t="shared" ca="1" si="2013"/>
        <v>3125</v>
      </c>
      <c r="BK113" s="10">
        <f t="shared" ca="1" si="2013"/>
        <v>3125</v>
      </c>
      <c r="BL113" s="10">
        <f t="shared" ca="1" si="2013"/>
        <v>3125</v>
      </c>
      <c r="BM113" s="10">
        <f t="shared" ca="1" si="2013"/>
        <v>3125</v>
      </c>
      <c r="BN113" s="10">
        <f t="shared" ca="1" si="2013"/>
        <v>3125</v>
      </c>
      <c r="BO113" s="10">
        <f t="shared" ca="1" si="2013"/>
        <v>3125</v>
      </c>
      <c r="BP113" s="10">
        <f t="shared" ca="1" si="2013"/>
        <v>4375</v>
      </c>
      <c r="BQ113" s="10">
        <f t="shared" ca="1" si="2013"/>
        <v>5625</v>
      </c>
      <c r="BR113" s="10">
        <f t="shared" ca="1" si="2013"/>
        <v>5625</v>
      </c>
      <c r="BS113" s="10">
        <f t="shared" ca="1" si="2013"/>
        <v>5625</v>
      </c>
      <c r="BT113" s="10">
        <f t="shared" ca="1" si="2013"/>
        <v>5625</v>
      </c>
      <c r="BU113" s="10">
        <f t="shared" ca="1" si="2013"/>
        <v>5625</v>
      </c>
      <c r="BV113" s="10">
        <f t="shared" ca="1" si="2013"/>
        <v>6875</v>
      </c>
      <c r="BW113" s="10">
        <f t="shared" ca="1" si="2013"/>
        <v>8125</v>
      </c>
      <c r="BX113" s="10">
        <f t="shared" ca="1" si="2013"/>
        <v>9375</v>
      </c>
      <c r="BY113" s="10">
        <f t="shared" ca="1" si="2013"/>
        <v>11875</v>
      </c>
      <c r="BZ113" s="10">
        <f t="shared" ca="1" si="2013"/>
        <v>14375</v>
      </c>
      <c r="CA113" s="10">
        <f t="shared" ref="CA113:CI113" ca="1" si="2014">CA111-CA115</f>
        <v>13750</v>
      </c>
      <c r="CB113" s="10">
        <f t="shared" ca="1" si="2014"/>
        <v>16250</v>
      </c>
      <c r="CC113" s="10">
        <f t="shared" ca="1" si="2014"/>
        <v>18750</v>
      </c>
      <c r="CD113" s="10">
        <f t="shared" ca="1" si="2014"/>
        <v>21250</v>
      </c>
      <c r="CE113" s="10">
        <f t="shared" ca="1" si="2014"/>
        <v>23750</v>
      </c>
      <c r="CF113" s="10">
        <f t="shared" ca="1" si="2014"/>
        <v>26250</v>
      </c>
      <c r="CG113" s="10">
        <f t="shared" ca="1" si="2014"/>
        <v>28750</v>
      </c>
      <c r="CH113" s="10">
        <f t="shared" ca="1" si="2014"/>
        <v>31250</v>
      </c>
      <c r="CI113" s="10">
        <f t="shared" ca="1" si="2014"/>
        <v>38750</v>
      </c>
      <c r="CJ113" s="10">
        <f t="shared" ref="CJ113:EO113" ca="1" si="2015">CJ111-CJ115</f>
        <v>46250</v>
      </c>
      <c r="CK113" s="10">
        <f t="shared" ca="1" si="2015"/>
        <v>52500</v>
      </c>
      <c r="CL113" s="10">
        <f t="shared" ca="1" si="2015"/>
        <v>65000</v>
      </c>
      <c r="CM113" s="10">
        <f t="shared" ca="1" si="2015"/>
        <v>77500</v>
      </c>
      <c r="CN113" s="10">
        <f t="shared" ca="1" si="2015"/>
        <v>90000</v>
      </c>
      <c r="CO113" s="10">
        <f t="shared" ca="1" si="2015"/>
        <v>103750</v>
      </c>
      <c r="CP113" s="10">
        <f t="shared" ca="1" si="2015"/>
        <v>116250</v>
      </c>
      <c r="CQ113" s="10">
        <f t="shared" ca="1" si="2015"/>
        <v>123750</v>
      </c>
      <c r="CR113" s="10">
        <f t="shared" ca="1" si="2015"/>
        <v>126250</v>
      </c>
      <c r="CS113" s="10">
        <f t="shared" ca="1" si="2015"/>
        <v>128750</v>
      </c>
      <c r="CT113" s="10">
        <f t="shared" ca="1" si="2015"/>
        <v>131250</v>
      </c>
      <c r="CU113" s="10">
        <f t="shared" ca="1" si="2015"/>
        <v>132500</v>
      </c>
      <c r="CV113" s="10">
        <f t="shared" ca="1" si="2015"/>
        <v>133750</v>
      </c>
      <c r="CW113" s="10">
        <f t="shared" ca="1" si="2015"/>
        <v>136250</v>
      </c>
      <c r="CX113" s="10">
        <f t="shared" ca="1" si="2015"/>
        <v>138750</v>
      </c>
      <c r="CY113" s="10">
        <f t="shared" ca="1" si="2015"/>
        <v>141250</v>
      </c>
      <c r="CZ113" s="10">
        <f t="shared" ca="1" si="2015"/>
        <v>155000</v>
      </c>
      <c r="DA113" s="10">
        <f t="shared" ca="1" si="2015"/>
        <v>178750</v>
      </c>
      <c r="DB113" s="10">
        <f t="shared" ca="1" si="2015"/>
        <v>202500</v>
      </c>
      <c r="DC113" s="10">
        <f t="shared" ca="1" si="2015"/>
        <v>226250</v>
      </c>
      <c r="DD113" s="10">
        <f t="shared" ca="1" si="2015"/>
        <v>237500</v>
      </c>
      <c r="DE113" s="10">
        <f t="shared" ca="1" si="2015"/>
        <v>237500</v>
      </c>
      <c r="DF113" s="10">
        <f t="shared" ca="1" si="2015"/>
        <v>237500</v>
      </c>
      <c r="DG113" s="10">
        <f t="shared" ca="1" si="2015"/>
        <v>237500</v>
      </c>
      <c r="DH113" s="10">
        <f t="shared" ca="1" si="2015"/>
        <v>237500</v>
      </c>
      <c r="DI113" s="10">
        <f t="shared" ca="1" si="2015"/>
        <v>237500</v>
      </c>
      <c r="DJ113" s="10">
        <f t="shared" ca="1" si="2015"/>
        <v>237500</v>
      </c>
      <c r="DK113" s="10">
        <f t="shared" ca="1" si="2015"/>
        <v>237500</v>
      </c>
      <c r="DL113" s="10">
        <f t="shared" ca="1" si="2015"/>
        <v>237500</v>
      </c>
      <c r="DM113" s="10">
        <f t="shared" ca="1" si="2015"/>
        <v>237500</v>
      </c>
      <c r="DN113" s="10">
        <f t="shared" ca="1" si="2015"/>
        <v>232500</v>
      </c>
      <c r="DO113" s="10">
        <f t="shared" ca="1" si="2015"/>
        <v>226250</v>
      </c>
      <c r="DP113" s="10">
        <f t="shared" ca="1" si="2015"/>
        <v>220000</v>
      </c>
      <c r="DQ113" s="10">
        <f t="shared" ca="1" si="2015"/>
        <v>207500</v>
      </c>
      <c r="DR113" s="10">
        <f t="shared" ca="1" si="2015"/>
        <v>195000</v>
      </c>
      <c r="DS113" s="10">
        <f t="shared" ca="1" si="2015"/>
        <v>182500</v>
      </c>
      <c r="DT113" s="10">
        <f t="shared" ca="1" si="2015"/>
        <v>168750</v>
      </c>
      <c r="DU113" s="10">
        <f t="shared" ca="1" si="2015"/>
        <v>156250</v>
      </c>
      <c r="DV113" s="10">
        <f t="shared" ca="1" si="2015"/>
        <v>148750</v>
      </c>
      <c r="DW113" s="10">
        <f t="shared" ca="1" si="2015"/>
        <v>146250</v>
      </c>
      <c r="DX113" s="10">
        <f t="shared" ca="1" si="2015"/>
        <v>143750</v>
      </c>
      <c r="DY113" s="10">
        <f t="shared" ca="1" si="2015"/>
        <v>141250</v>
      </c>
      <c r="DZ113" s="10">
        <f t="shared" ca="1" si="2015"/>
        <v>138750</v>
      </c>
      <c r="EA113" s="10">
        <f t="shared" ca="1" si="2015"/>
        <v>136250</v>
      </c>
      <c r="EB113" s="10">
        <f t="shared" ca="1" si="2015"/>
        <v>133750</v>
      </c>
      <c r="EC113" s="10">
        <f t="shared" ca="1" si="2015"/>
        <v>131250</v>
      </c>
      <c r="ED113" s="10">
        <f t="shared" ca="1" si="2015"/>
        <v>128750</v>
      </c>
      <c r="EE113" s="10">
        <f t="shared" ca="1" si="2015"/>
        <v>115000</v>
      </c>
      <c r="EF113" s="10">
        <f t="shared" ca="1" si="2015"/>
        <v>90000</v>
      </c>
      <c r="EG113" s="10">
        <f t="shared" ca="1" si="2015"/>
        <v>65000</v>
      </c>
      <c r="EH113" s="10">
        <f t="shared" ca="1" si="2015"/>
        <v>40000</v>
      </c>
      <c r="EI113" s="10">
        <f t="shared" ca="1" si="2015"/>
        <v>26250</v>
      </c>
      <c r="EJ113" s="10">
        <f t="shared" ca="1" si="2015"/>
        <v>23750</v>
      </c>
      <c r="EK113" s="10">
        <f t="shared" ca="1" si="2015"/>
        <v>21250</v>
      </c>
      <c r="EL113" s="10">
        <f t="shared" ca="1" si="2015"/>
        <v>18750</v>
      </c>
      <c r="EM113" s="10">
        <f t="shared" ca="1" si="2015"/>
        <v>16250</v>
      </c>
      <c r="EN113" s="10">
        <f t="shared" ca="1" si="2015"/>
        <v>13750</v>
      </c>
      <c r="EO113" s="10">
        <f t="shared" ca="1" si="2015"/>
        <v>11250</v>
      </c>
      <c r="EP113" s="10">
        <f t="shared" ref="EP113:GP113" ca="1" si="2016">EP111-EP115</f>
        <v>8750</v>
      </c>
      <c r="EQ113" s="10">
        <f t="shared" ca="1" si="2016"/>
        <v>6250</v>
      </c>
      <c r="ER113" s="10">
        <f t="shared" ca="1" si="2016"/>
        <v>3750</v>
      </c>
      <c r="ES113" s="10">
        <f t="shared" ca="1" si="2016"/>
        <v>1250</v>
      </c>
      <c r="ET113" s="10">
        <f t="shared" ca="1" si="2016"/>
        <v>0</v>
      </c>
      <c r="EU113" s="10">
        <f t="shared" ca="1" si="2016"/>
        <v>0</v>
      </c>
      <c r="EV113" s="10">
        <f t="shared" ca="1" si="2016"/>
        <v>0</v>
      </c>
      <c r="EW113" s="10">
        <f t="shared" ca="1" si="2016"/>
        <v>0</v>
      </c>
      <c r="EX113" s="10">
        <f t="shared" ca="1" si="2016"/>
        <v>0</v>
      </c>
      <c r="EY113" s="10">
        <f t="shared" ca="1" si="2016"/>
        <v>0</v>
      </c>
      <c r="EZ113" s="10">
        <f t="shared" ca="1" si="2016"/>
        <v>0</v>
      </c>
      <c r="FA113" s="10">
        <f t="shared" ca="1" si="2016"/>
        <v>0</v>
      </c>
      <c r="FB113" s="10">
        <f t="shared" ca="1" si="2016"/>
        <v>0</v>
      </c>
      <c r="FC113" s="10">
        <f t="shared" ca="1" si="2016"/>
        <v>0</v>
      </c>
      <c r="FD113" s="10">
        <f t="shared" ca="1" si="2016"/>
        <v>0</v>
      </c>
      <c r="FE113" s="10">
        <f t="shared" ca="1" si="2016"/>
        <v>0</v>
      </c>
      <c r="FF113" s="10">
        <f t="shared" ca="1" si="2016"/>
        <v>0</v>
      </c>
      <c r="FG113" s="10">
        <f t="shared" ca="1" si="2016"/>
        <v>0</v>
      </c>
      <c r="FH113" s="10">
        <f t="shared" ca="1" si="2016"/>
        <v>0</v>
      </c>
      <c r="FI113" s="10">
        <f t="shared" ca="1" si="2016"/>
        <v>0</v>
      </c>
      <c r="FJ113" s="10">
        <f t="shared" ca="1" si="2016"/>
        <v>0</v>
      </c>
      <c r="FK113" s="10">
        <f t="shared" ca="1" si="2016"/>
        <v>0</v>
      </c>
      <c r="FL113" s="10">
        <f t="shared" ca="1" si="2016"/>
        <v>0</v>
      </c>
      <c r="FM113" s="10">
        <f t="shared" ca="1" si="2016"/>
        <v>0</v>
      </c>
      <c r="FN113" s="10">
        <f t="shared" ca="1" si="2016"/>
        <v>0</v>
      </c>
      <c r="FO113" s="10">
        <f t="shared" ca="1" si="2016"/>
        <v>0</v>
      </c>
      <c r="FP113" s="10">
        <f t="shared" ca="1" si="2016"/>
        <v>0</v>
      </c>
      <c r="FQ113" s="10">
        <f t="shared" ca="1" si="2016"/>
        <v>0</v>
      </c>
      <c r="FR113" s="10">
        <f t="shared" ca="1" si="2016"/>
        <v>0</v>
      </c>
      <c r="FS113" s="10">
        <f t="shared" ca="1" si="2016"/>
        <v>0</v>
      </c>
      <c r="FT113" s="10">
        <f t="shared" ca="1" si="2016"/>
        <v>0</v>
      </c>
      <c r="FU113" s="10">
        <f t="shared" ca="1" si="2016"/>
        <v>0</v>
      </c>
      <c r="FV113" s="10">
        <f t="shared" ca="1" si="2016"/>
        <v>0</v>
      </c>
      <c r="FW113" s="10">
        <f t="shared" ca="1" si="2016"/>
        <v>0</v>
      </c>
      <c r="FX113" s="10">
        <f t="shared" ca="1" si="2016"/>
        <v>0</v>
      </c>
      <c r="FY113" s="10">
        <f t="shared" ca="1" si="2016"/>
        <v>0</v>
      </c>
      <c r="FZ113" s="10">
        <f t="shared" ca="1" si="2016"/>
        <v>0</v>
      </c>
      <c r="GA113" s="10">
        <f t="shared" ca="1" si="2016"/>
        <v>0</v>
      </c>
      <c r="GB113" s="10">
        <f t="shared" ca="1" si="2016"/>
        <v>0</v>
      </c>
      <c r="GC113" s="10">
        <f t="shared" ca="1" si="2016"/>
        <v>0</v>
      </c>
      <c r="GD113" s="10">
        <f t="shared" ca="1" si="2016"/>
        <v>0</v>
      </c>
      <c r="GE113" s="10">
        <f t="shared" ca="1" si="2016"/>
        <v>0</v>
      </c>
      <c r="GF113" s="10">
        <f t="shared" ca="1" si="2016"/>
        <v>0</v>
      </c>
      <c r="GG113" s="10">
        <f t="shared" ca="1" si="2016"/>
        <v>0</v>
      </c>
      <c r="GH113" s="10">
        <f t="shared" ca="1" si="2016"/>
        <v>0</v>
      </c>
      <c r="GI113" s="10">
        <f t="shared" ca="1" si="2016"/>
        <v>0</v>
      </c>
      <c r="GJ113" s="10">
        <f t="shared" ca="1" si="2016"/>
        <v>0</v>
      </c>
      <c r="GK113" s="10">
        <f t="shared" ca="1" si="2016"/>
        <v>0</v>
      </c>
      <c r="GL113" s="10">
        <f t="shared" ca="1" si="2016"/>
        <v>0</v>
      </c>
      <c r="GM113" s="10">
        <f t="shared" ca="1" si="2016"/>
        <v>0</v>
      </c>
      <c r="GN113" s="10">
        <f t="shared" ca="1" si="2016"/>
        <v>0</v>
      </c>
      <c r="GO113" s="10">
        <f t="shared" ca="1" si="2016"/>
        <v>0</v>
      </c>
      <c r="GP113" s="10">
        <f t="shared" ca="1" si="2016"/>
        <v>0</v>
      </c>
      <c r="GQ113" s="10">
        <f t="shared" ref="GQ113:GZ113" ca="1" si="2017">GQ111-GQ115</f>
        <v>0</v>
      </c>
      <c r="GR113" s="10">
        <f t="shared" ca="1" si="2017"/>
        <v>0</v>
      </c>
      <c r="GS113" s="10">
        <f t="shared" ca="1" si="2017"/>
        <v>0</v>
      </c>
      <c r="GT113" s="10">
        <f t="shared" ca="1" si="2017"/>
        <v>0</v>
      </c>
      <c r="GU113" s="10">
        <f t="shared" ca="1" si="2017"/>
        <v>0</v>
      </c>
      <c r="GV113" s="10">
        <f t="shared" ca="1" si="2017"/>
        <v>0</v>
      </c>
      <c r="GW113" s="10">
        <f t="shared" ca="1" si="2017"/>
        <v>0</v>
      </c>
      <c r="GX113" s="10">
        <f t="shared" ca="1" si="2017"/>
        <v>0</v>
      </c>
      <c r="GY113" s="10">
        <f t="shared" ca="1" si="2017"/>
        <v>0</v>
      </c>
      <c r="GZ113" s="10">
        <f t="shared" ca="1" si="2017"/>
        <v>0</v>
      </c>
    </row>
    <row r="114" spans="1:208" x14ac:dyDescent="0.2">
      <c r="A114" s="5" t="s">
        <v>196</v>
      </c>
      <c r="B114" s="12">
        <v>0.75</v>
      </c>
      <c r="C114" s="10">
        <f t="array" aca="1" ref="C114" ca="1">SUM(IF($S$1:$GZ$1=C$1,$S114:$GZ114,0))</f>
        <v>61875</v>
      </c>
      <c r="D114" s="10">
        <f t="array" aca="1" ref="D114" ca="1">SUM(IF($S$1:$GZ$1=D$1,$S114:$GZ114,0))</f>
        <v>78750</v>
      </c>
      <c r="E114" s="10">
        <f t="array" aca="1" ref="E114" ca="1">SUM(IF($S$1:$GZ$1=E$1,$S114:$GZ114,0))</f>
        <v>230625</v>
      </c>
      <c r="F114" s="10">
        <f t="array" aca="1" ref="F114" ca="1">SUM(IF($S$1:$GZ$1=F$1,$S114:$GZ114,0))</f>
        <v>1260000</v>
      </c>
      <c r="G114" s="10">
        <f t="array" aca="1" ref="G114" ca="1">SUM(IF($S$1:$GZ$1=G$1,$S114:$GZ114,0))</f>
        <v>3064500</v>
      </c>
      <c r="H114" s="10">
        <f t="array" aca="1" ref="H114" ca="1">SUM(IF($S$1:$GZ$1=H$1,$S114:$GZ114,0))</f>
        <v>4853250</v>
      </c>
      <c r="I114" s="10">
        <f t="array" aca="1" ref="I114" ca="1">SUM(IF($S$1:$GZ$1=I$1,$S114:$GZ114,0))</f>
        <v>3280500</v>
      </c>
      <c r="J114" s="10">
        <f t="array" aca="1" ref="J114" ca="1">SUM(IF($S$1:$GZ$1=J$1,$S114:$GZ114,0))</f>
        <v>1026000</v>
      </c>
      <c r="K114" s="10">
        <f t="array" aca="1" ref="K114" ca="1">SUM(IF($S$1:$GZ$1=K$1,$S114:$GZ114,0))</f>
        <v>36000</v>
      </c>
      <c r="L114" s="10">
        <f t="array" aca="1" ref="L114" ca="1">SUM(IF($S$1:$GZ$1=L$1,$S114:$GZ114,0))</f>
        <v>0</v>
      </c>
      <c r="M114" s="10">
        <f t="array" aca="1" ref="M114" ca="1">SUM(IF($S$1:$GZ$1=M$1,$S114:$GZ114,0))</f>
        <v>0</v>
      </c>
      <c r="N114" s="10">
        <f t="array" aca="1" ref="N114" ca="1">SUM(IF($S$1:$GZ$1=N$1,$S114:$GZ114,0))</f>
        <v>0</v>
      </c>
      <c r="O114" s="10">
        <f t="array" aca="1" ref="O114" ca="1">SUM(IF($S$1:$GZ$1=O$1,$S114:$GZ114,0))</f>
        <v>0</v>
      </c>
      <c r="P114" s="10">
        <f t="array" aca="1" ref="P114" ca="1">SUM(IF($S$1:$GZ$1=P$1,$S114:$GZ114,0))</f>
        <v>0</v>
      </c>
      <c r="Q114" s="10">
        <f t="array" aca="1" ref="Q114" ca="1">SUM(IF($S$1:$GZ$1=Q$1,$S114:$GZ114,0))</f>
        <v>0</v>
      </c>
      <c r="R114" s="10">
        <f t="array" aca="1" ref="R114" ca="1">SUM(IF($S$1:$GZ$1=R$1,$S114:$GZ114,0))</f>
        <v>0</v>
      </c>
      <c r="S114" s="10">
        <f ca="1">S110*$B114</f>
        <v>0</v>
      </c>
      <c r="T114" s="10">
        <f t="shared" ref="T114:BZ114" ca="1" si="2018">T110*$B114</f>
        <v>5625</v>
      </c>
      <c r="U114" s="10">
        <f t="shared" ca="1" si="2018"/>
        <v>5625</v>
      </c>
      <c r="V114" s="10">
        <f t="shared" ca="1" si="2018"/>
        <v>5625</v>
      </c>
      <c r="W114" s="10">
        <f t="shared" ca="1" si="2018"/>
        <v>5625</v>
      </c>
      <c r="X114" s="10">
        <f t="shared" ca="1" si="2018"/>
        <v>5625</v>
      </c>
      <c r="Y114" s="10">
        <f t="shared" ca="1" si="2018"/>
        <v>5625</v>
      </c>
      <c r="Z114" s="10">
        <f t="shared" ca="1" si="2018"/>
        <v>5625</v>
      </c>
      <c r="AA114" s="10">
        <f t="shared" ca="1" si="2018"/>
        <v>5625</v>
      </c>
      <c r="AB114" s="10">
        <f t="shared" ca="1" si="2018"/>
        <v>5625</v>
      </c>
      <c r="AC114" s="10">
        <f t="shared" ca="1" si="2018"/>
        <v>5625</v>
      </c>
      <c r="AD114" s="10">
        <f t="shared" ca="1" si="2018"/>
        <v>5625</v>
      </c>
      <c r="AE114" s="10">
        <f t="shared" ca="1" si="2018"/>
        <v>5625</v>
      </c>
      <c r="AF114" s="10">
        <f t="shared" ca="1" si="2018"/>
        <v>5625</v>
      </c>
      <c r="AG114" s="10">
        <f t="shared" ca="1" si="2018"/>
        <v>5625</v>
      </c>
      <c r="AH114" s="10">
        <f t="shared" ca="1" si="2018"/>
        <v>5625</v>
      </c>
      <c r="AI114" s="10">
        <f t="shared" ca="1" si="2018"/>
        <v>5625</v>
      </c>
      <c r="AJ114" s="10">
        <f t="shared" ca="1" si="2018"/>
        <v>5625</v>
      </c>
      <c r="AK114" s="10">
        <f t="shared" ca="1" si="2018"/>
        <v>5625</v>
      </c>
      <c r="AL114" s="10">
        <f t="shared" ca="1" si="2018"/>
        <v>5625</v>
      </c>
      <c r="AM114" s="10">
        <f t="shared" ca="1" si="2018"/>
        <v>5625</v>
      </c>
      <c r="AN114" s="10">
        <f t="shared" ca="1" si="2018"/>
        <v>7875</v>
      </c>
      <c r="AO114" s="10">
        <f t="shared" ca="1" si="2018"/>
        <v>10125</v>
      </c>
      <c r="AP114" s="10">
        <f t="shared" ca="1" si="2018"/>
        <v>10125</v>
      </c>
      <c r="AQ114" s="10">
        <f t="shared" ca="1" si="2018"/>
        <v>10125</v>
      </c>
      <c r="AR114" s="10">
        <f t="shared" ca="1" si="2018"/>
        <v>10125</v>
      </c>
      <c r="AS114" s="10">
        <f t="shared" ca="1" si="2018"/>
        <v>10125</v>
      </c>
      <c r="AT114" s="10">
        <f t="shared" ca="1" si="2018"/>
        <v>12375</v>
      </c>
      <c r="AU114" s="10">
        <f t="shared" ca="1" si="2018"/>
        <v>14625</v>
      </c>
      <c r="AV114" s="10">
        <f t="shared" ca="1" si="2018"/>
        <v>11250</v>
      </c>
      <c r="AW114" s="10">
        <f t="shared" ca="1" si="2018"/>
        <v>15750</v>
      </c>
      <c r="AX114" s="10">
        <f t="shared" ca="1" si="2018"/>
        <v>20250</v>
      </c>
      <c r="AY114" s="10">
        <f t="shared" ca="1" si="2018"/>
        <v>24750</v>
      </c>
      <c r="AZ114" s="10">
        <f t="shared" ca="1" si="2018"/>
        <v>29250</v>
      </c>
      <c r="BA114" s="10">
        <f t="shared" ca="1" si="2018"/>
        <v>33750</v>
      </c>
      <c r="BB114" s="10">
        <f t="shared" ca="1" si="2018"/>
        <v>38250</v>
      </c>
      <c r="BC114" s="10">
        <f t="shared" ca="1" si="2018"/>
        <v>42750</v>
      </c>
      <c r="BD114" s="10">
        <f t="shared" ca="1" si="2018"/>
        <v>47250</v>
      </c>
      <c r="BE114" s="10">
        <f t="shared" ca="1" si="2018"/>
        <v>51750</v>
      </c>
      <c r="BF114" s="10">
        <f t="shared" ca="1" si="2018"/>
        <v>56250</v>
      </c>
      <c r="BG114" s="10">
        <f t="shared" ca="1" si="2018"/>
        <v>69750</v>
      </c>
      <c r="BH114" s="10">
        <f t="shared" ca="1" si="2018"/>
        <v>83250</v>
      </c>
      <c r="BI114" s="10">
        <f t="shared" ca="1" si="2018"/>
        <v>94500</v>
      </c>
      <c r="BJ114" s="10">
        <f t="shared" ca="1" si="2018"/>
        <v>117000</v>
      </c>
      <c r="BK114" s="10">
        <f t="shared" ca="1" si="2018"/>
        <v>139500</v>
      </c>
      <c r="BL114" s="10">
        <f t="shared" ca="1" si="2018"/>
        <v>162000</v>
      </c>
      <c r="BM114" s="10">
        <f t="shared" ca="1" si="2018"/>
        <v>186750</v>
      </c>
      <c r="BN114" s="10">
        <f t="shared" ca="1" si="2018"/>
        <v>209250</v>
      </c>
      <c r="BO114" s="10">
        <f t="shared" ca="1" si="2018"/>
        <v>222750</v>
      </c>
      <c r="BP114" s="10">
        <f t="shared" ca="1" si="2018"/>
        <v>225000</v>
      </c>
      <c r="BQ114" s="10">
        <f t="shared" ca="1" si="2018"/>
        <v>227250</v>
      </c>
      <c r="BR114" s="10">
        <f t="shared" ca="1" si="2018"/>
        <v>231750</v>
      </c>
      <c r="BS114" s="10">
        <f t="shared" ca="1" si="2018"/>
        <v>236250</v>
      </c>
      <c r="BT114" s="10">
        <f t="shared" ca="1" si="2018"/>
        <v>240750</v>
      </c>
      <c r="BU114" s="10">
        <f t="shared" ca="1" si="2018"/>
        <v>245250</v>
      </c>
      <c r="BV114" s="10">
        <f t="shared" ca="1" si="2018"/>
        <v>247500</v>
      </c>
      <c r="BW114" s="10">
        <f t="shared" ca="1" si="2018"/>
        <v>249750</v>
      </c>
      <c r="BX114" s="10">
        <f t="shared" ca="1" si="2018"/>
        <v>272250</v>
      </c>
      <c r="BY114" s="10">
        <f t="shared" ca="1" si="2018"/>
        <v>312750</v>
      </c>
      <c r="BZ114" s="10">
        <f t="shared" ca="1" si="2018"/>
        <v>353250</v>
      </c>
      <c r="CA114" s="10">
        <f t="shared" ref="CA114:CI114" ca="1" si="2019">CA110*$B114</f>
        <v>393750</v>
      </c>
      <c r="CB114" s="10">
        <f t="shared" ca="1" si="2019"/>
        <v>414000</v>
      </c>
      <c r="CC114" s="10">
        <f t="shared" ca="1" si="2019"/>
        <v>414000</v>
      </c>
      <c r="CD114" s="10">
        <f t="shared" ca="1" si="2019"/>
        <v>414000</v>
      </c>
      <c r="CE114" s="10">
        <f t="shared" ca="1" si="2019"/>
        <v>414000</v>
      </c>
      <c r="CF114" s="10">
        <f t="shared" ca="1" si="2019"/>
        <v>414000</v>
      </c>
      <c r="CG114" s="10">
        <f t="shared" ca="1" si="2019"/>
        <v>414000</v>
      </c>
      <c r="CH114" s="10">
        <f t="shared" ca="1" si="2019"/>
        <v>414000</v>
      </c>
      <c r="CI114" s="10">
        <f t="shared" ca="1" si="2019"/>
        <v>405000</v>
      </c>
      <c r="CJ114" s="10">
        <f t="shared" ref="CJ114:EO114" ca="1" si="2020">CJ110*$B114</f>
        <v>396000</v>
      </c>
      <c r="CK114" s="10">
        <f t="shared" ca="1" si="2020"/>
        <v>389250</v>
      </c>
      <c r="CL114" s="10">
        <f t="shared" ca="1" si="2020"/>
        <v>371250</v>
      </c>
      <c r="CM114" s="10">
        <f t="shared" ca="1" si="2020"/>
        <v>351000</v>
      </c>
      <c r="CN114" s="10">
        <f t="shared" ca="1" si="2020"/>
        <v>328500</v>
      </c>
      <c r="CO114" s="10">
        <f t="shared" ca="1" si="2020"/>
        <v>303750</v>
      </c>
      <c r="CP114" s="10">
        <f t="shared" ca="1" si="2020"/>
        <v>281250</v>
      </c>
      <c r="CQ114" s="10">
        <f t="shared" ca="1" si="2020"/>
        <v>267750</v>
      </c>
      <c r="CR114" s="10">
        <f t="shared" ca="1" si="2020"/>
        <v>263250</v>
      </c>
      <c r="CS114" s="10">
        <f t="shared" ca="1" si="2020"/>
        <v>258750</v>
      </c>
      <c r="CT114" s="10">
        <f t="shared" ca="1" si="2020"/>
        <v>254250</v>
      </c>
      <c r="CU114" s="10">
        <f t="shared" ca="1" si="2020"/>
        <v>249750</v>
      </c>
      <c r="CV114" s="10">
        <f t="shared" ca="1" si="2020"/>
        <v>245250</v>
      </c>
      <c r="CW114" s="10">
        <f t="shared" ca="1" si="2020"/>
        <v>240750</v>
      </c>
      <c r="CX114" s="10">
        <f t="shared" ca="1" si="2020"/>
        <v>236250</v>
      </c>
      <c r="CY114" s="10">
        <f t="shared" ca="1" si="2020"/>
        <v>231750</v>
      </c>
      <c r="CZ114" s="10">
        <f t="shared" ca="1" si="2020"/>
        <v>207000</v>
      </c>
      <c r="DA114" s="10">
        <f t="shared" ca="1" si="2020"/>
        <v>162000</v>
      </c>
      <c r="DB114" s="10">
        <f t="shared" ca="1" si="2020"/>
        <v>117000</v>
      </c>
      <c r="DC114" s="10">
        <f t="shared" ca="1" si="2020"/>
        <v>72000</v>
      </c>
      <c r="DD114" s="10">
        <f t="shared" ca="1" si="2020"/>
        <v>47250</v>
      </c>
      <c r="DE114" s="10">
        <f t="shared" ca="1" si="2020"/>
        <v>42750</v>
      </c>
      <c r="DF114" s="10">
        <f t="shared" ca="1" si="2020"/>
        <v>38250</v>
      </c>
      <c r="DG114" s="10">
        <f t="shared" ca="1" si="2020"/>
        <v>33750</v>
      </c>
      <c r="DH114" s="10">
        <f t="shared" ca="1" si="2020"/>
        <v>29250</v>
      </c>
      <c r="DI114" s="10">
        <f t="shared" ca="1" si="2020"/>
        <v>24750</v>
      </c>
      <c r="DJ114" s="10">
        <f t="shared" ca="1" si="2020"/>
        <v>20250</v>
      </c>
      <c r="DK114" s="10">
        <f t="shared" ca="1" si="2020"/>
        <v>15750</v>
      </c>
      <c r="DL114" s="10">
        <f t="shared" ca="1" si="2020"/>
        <v>11250</v>
      </c>
      <c r="DM114" s="10">
        <f t="shared" ca="1" si="2020"/>
        <v>6750</v>
      </c>
      <c r="DN114" s="10">
        <f t="shared" ca="1" si="2020"/>
        <v>2250</v>
      </c>
      <c r="DO114" s="10">
        <f t="shared" ca="1" si="2020"/>
        <v>0</v>
      </c>
      <c r="DP114" s="10">
        <f t="shared" ca="1" si="2020"/>
        <v>0</v>
      </c>
      <c r="DQ114" s="10">
        <f t="shared" ca="1" si="2020"/>
        <v>0</v>
      </c>
      <c r="DR114" s="10">
        <f t="shared" ca="1" si="2020"/>
        <v>0</v>
      </c>
      <c r="DS114" s="10">
        <f t="shared" ca="1" si="2020"/>
        <v>0</v>
      </c>
      <c r="DT114" s="10">
        <f t="shared" ca="1" si="2020"/>
        <v>0</v>
      </c>
      <c r="DU114" s="10">
        <f t="shared" ca="1" si="2020"/>
        <v>0</v>
      </c>
      <c r="DV114" s="10">
        <f t="shared" ca="1" si="2020"/>
        <v>0</v>
      </c>
      <c r="DW114" s="10">
        <f t="shared" ca="1" si="2020"/>
        <v>0</v>
      </c>
      <c r="DX114" s="10">
        <f t="shared" ca="1" si="2020"/>
        <v>0</v>
      </c>
      <c r="DY114" s="10">
        <f t="shared" ca="1" si="2020"/>
        <v>0</v>
      </c>
      <c r="DZ114" s="10">
        <f t="shared" ca="1" si="2020"/>
        <v>0</v>
      </c>
      <c r="EA114" s="10">
        <f t="shared" ca="1" si="2020"/>
        <v>0</v>
      </c>
      <c r="EB114" s="10">
        <f t="shared" ca="1" si="2020"/>
        <v>0</v>
      </c>
      <c r="EC114" s="10">
        <f t="shared" ca="1" si="2020"/>
        <v>0</v>
      </c>
      <c r="ED114" s="10">
        <f t="shared" ca="1" si="2020"/>
        <v>0</v>
      </c>
      <c r="EE114" s="10">
        <f t="shared" ca="1" si="2020"/>
        <v>0</v>
      </c>
      <c r="EF114" s="10">
        <f t="shared" ca="1" si="2020"/>
        <v>0</v>
      </c>
      <c r="EG114" s="10">
        <f t="shared" ca="1" si="2020"/>
        <v>0</v>
      </c>
      <c r="EH114" s="10">
        <f t="shared" ca="1" si="2020"/>
        <v>0</v>
      </c>
      <c r="EI114" s="10">
        <f t="shared" ca="1" si="2020"/>
        <v>0</v>
      </c>
      <c r="EJ114" s="10">
        <f t="shared" ca="1" si="2020"/>
        <v>0</v>
      </c>
      <c r="EK114" s="10">
        <f t="shared" ca="1" si="2020"/>
        <v>0</v>
      </c>
      <c r="EL114" s="10">
        <f t="shared" ca="1" si="2020"/>
        <v>0</v>
      </c>
      <c r="EM114" s="10">
        <f t="shared" ca="1" si="2020"/>
        <v>0</v>
      </c>
      <c r="EN114" s="10">
        <f t="shared" ca="1" si="2020"/>
        <v>0</v>
      </c>
      <c r="EO114" s="10">
        <f t="shared" ca="1" si="2020"/>
        <v>0</v>
      </c>
      <c r="EP114" s="10">
        <f t="shared" ref="EP114:GP114" ca="1" si="2021">EP110*$B114</f>
        <v>0</v>
      </c>
      <c r="EQ114" s="10">
        <f t="shared" ca="1" si="2021"/>
        <v>0</v>
      </c>
      <c r="ER114" s="10">
        <f t="shared" ca="1" si="2021"/>
        <v>0</v>
      </c>
      <c r="ES114" s="10">
        <f t="shared" ca="1" si="2021"/>
        <v>0</v>
      </c>
      <c r="ET114" s="10">
        <f t="shared" ca="1" si="2021"/>
        <v>0</v>
      </c>
      <c r="EU114" s="10">
        <f t="shared" ca="1" si="2021"/>
        <v>0</v>
      </c>
      <c r="EV114" s="10">
        <f t="shared" ca="1" si="2021"/>
        <v>0</v>
      </c>
      <c r="EW114" s="10">
        <f t="shared" ca="1" si="2021"/>
        <v>0</v>
      </c>
      <c r="EX114" s="10">
        <f t="shared" ca="1" si="2021"/>
        <v>0</v>
      </c>
      <c r="EY114" s="10">
        <f t="shared" ca="1" si="2021"/>
        <v>0</v>
      </c>
      <c r="EZ114" s="10">
        <f t="shared" ca="1" si="2021"/>
        <v>0</v>
      </c>
      <c r="FA114" s="10">
        <f t="shared" ca="1" si="2021"/>
        <v>0</v>
      </c>
      <c r="FB114" s="10">
        <f t="shared" ca="1" si="2021"/>
        <v>0</v>
      </c>
      <c r="FC114" s="10">
        <f t="shared" ca="1" si="2021"/>
        <v>0</v>
      </c>
      <c r="FD114" s="10">
        <f t="shared" ca="1" si="2021"/>
        <v>0</v>
      </c>
      <c r="FE114" s="10">
        <f t="shared" ca="1" si="2021"/>
        <v>0</v>
      </c>
      <c r="FF114" s="10">
        <f t="shared" ca="1" si="2021"/>
        <v>0</v>
      </c>
      <c r="FG114" s="10">
        <f t="shared" ca="1" si="2021"/>
        <v>0</v>
      </c>
      <c r="FH114" s="10">
        <f t="shared" ca="1" si="2021"/>
        <v>0</v>
      </c>
      <c r="FI114" s="10">
        <f t="shared" ca="1" si="2021"/>
        <v>0</v>
      </c>
      <c r="FJ114" s="10">
        <f t="shared" ca="1" si="2021"/>
        <v>0</v>
      </c>
      <c r="FK114" s="10">
        <f t="shared" ca="1" si="2021"/>
        <v>0</v>
      </c>
      <c r="FL114" s="10">
        <f t="shared" ca="1" si="2021"/>
        <v>0</v>
      </c>
      <c r="FM114" s="10">
        <f t="shared" ca="1" si="2021"/>
        <v>0</v>
      </c>
      <c r="FN114" s="10">
        <f t="shared" ca="1" si="2021"/>
        <v>0</v>
      </c>
      <c r="FO114" s="10">
        <f t="shared" ca="1" si="2021"/>
        <v>0</v>
      </c>
      <c r="FP114" s="10">
        <f t="shared" ca="1" si="2021"/>
        <v>0</v>
      </c>
      <c r="FQ114" s="10">
        <f t="shared" ca="1" si="2021"/>
        <v>0</v>
      </c>
      <c r="FR114" s="10">
        <f t="shared" ca="1" si="2021"/>
        <v>0</v>
      </c>
      <c r="FS114" s="10">
        <f t="shared" ca="1" si="2021"/>
        <v>0</v>
      </c>
      <c r="FT114" s="10">
        <f t="shared" ca="1" si="2021"/>
        <v>0</v>
      </c>
      <c r="FU114" s="10">
        <f t="shared" ca="1" si="2021"/>
        <v>0</v>
      </c>
      <c r="FV114" s="10">
        <f t="shared" ca="1" si="2021"/>
        <v>0</v>
      </c>
      <c r="FW114" s="10">
        <f t="shared" ca="1" si="2021"/>
        <v>0</v>
      </c>
      <c r="FX114" s="10">
        <f t="shared" ca="1" si="2021"/>
        <v>0</v>
      </c>
      <c r="FY114" s="10">
        <f t="shared" ca="1" si="2021"/>
        <v>0</v>
      </c>
      <c r="FZ114" s="10">
        <f t="shared" ca="1" si="2021"/>
        <v>0</v>
      </c>
      <c r="GA114" s="10">
        <f t="shared" ca="1" si="2021"/>
        <v>0</v>
      </c>
      <c r="GB114" s="10">
        <f t="shared" ca="1" si="2021"/>
        <v>0</v>
      </c>
      <c r="GC114" s="10">
        <f t="shared" ca="1" si="2021"/>
        <v>0</v>
      </c>
      <c r="GD114" s="10">
        <f t="shared" ca="1" si="2021"/>
        <v>0</v>
      </c>
      <c r="GE114" s="10">
        <f t="shared" ca="1" si="2021"/>
        <v>0</v>
      </c>
      <c r="GF114" s="10">
        <f t="shared" ca="1" si="2021"/>
        <v>0</v>
      </c>
      <c r="GG114" s="10">
        <f t="shared" ca="1" si="2021"/>
        <v>0</v>
      </c>
      <c r="GH114" s="10">
        <f t="shared" ca="1" si="2021"/>
        <v>0</v>
      </c>
      <c r="GI114" s="10">
        <f t="shared" ca="1" si="2021"/>
        <v>0</v>
      </c>
      <c r="GJ114" s="10">
        <f t="shared" ca="1" si="2021"/>
        <v>0</v>
      </c>
      <c r="GK114" s="10">
        <f t="shared" ca="1" si="2021"/>
        <v>0</v>
      </c>
      <c r="GL114" s="10">
        <f t="shared" ca="1" si="2021"/>
        <v>0</v>
      </c>
      <c r="GM114" s="10">
        <f t="shared" ca="1" si="2021"/>
        <v>0</v>
      </c>
      <c r="GN114" s="10">
        <f t="shared" ca="1" si="2021"/>
        <v>0</v>
      </c>
      <c r="GO114" s="10">
        <f t="shared" ca="1" si="2021"/>
        <v>0</v>
      </c>
      <c r="GP114" s="10">
        <f t="shared" ca="1" si="2021"/>
        <v>0</v>
      </c>
      <c r="GQ114" s="10">
        <f t="shared" ref="GQ114:GZ114" ca="1" si="2022">GQ110*$B114</f>
        <v>0</v>
      </c>
      <c r="GR114" s="10">
        <f t="shared" ca="1" si="2022"/>
        <v>0</v>
      </c>
      <c r="GS114" s="10">
        <f t="shared" ca="1" si="2022"/>
        <v>0</v>
      </c>
      <c r="GT114" s="10">
        <f t="shared" ca="1" si="2022"/>
        <v>0</v>
      </c>
      <c r="GU114" s="10">
        <f t="shared" ca="1" si="2022"/>
        <v>0</v>
      </c>
      <c r="GV114" s="10">
        <f t="shared" ca="1" si="2022"/>
        <v>0</v>
      </c>
      <c r="GW114" s="10">
        <f t="shared" ca="1" si="2022"/>
        <v>0</v>
      </c>
      <c r="GX114" s="10">
        <f t="shared" ca="1" si="2022"/>
        <v>0</v>
      </c>
      <c r="GY114" s="10">
        <f t="shared" ca="1" si="2022"/>
        <v>0</v>
      </c>
      <c r="GZ114" s="10">
        <f t="shared" ca="1" si="2022"/>
        <v>0</v>
      </c>
    </row>
    <row r="115" spans="1:208" x14ac:dyDescent="0.2">
      <c r="A115" s="5" t="s">
        <v>197</v>
      </c>
      <c r="B115" s="12">
        <v>0.75</v>
      </c>
      <c r="C115" s="10">
        <f t="array" aca="1" ref="C115" ca="1">SUM(IF($S$1:$GZ$1=C$1,$S115:$GZ115,0))</f>
        <v>0</v>
      </c>
      <c r="D115" s="10">
        <f t="array" aca="1" ref="D115" ca="1">SUM(IF($S$1:$GZ$1=D$1,$S115:$GZ115,0))</f>
        <v>0</v>
      </c>
      <c r="E115" s="10">
        <f t="array" aca="1" ref="E115" ca="1">SUM(IF($S$1:$GZ$1=E$1,$S115:$GZ115,0))</f>
        <v>65625</v>
      </c>
      <c r="F115" s="10">
        <f t="array" aca="1" ref="F115" ca="1">SUM(IF($S$1:$GZ$1=F$1,$S115:$GZ115,0))</f>
        <v>112500</v>
      </c>
      <c r="G115" s="10">
        <f t="array" aca="1" ref="G115" ca="1">SUM(IF($S$1:$GZ$1=G$1,$S115:$GZ115,0))</f>
        <v>258750</v>
      </c>
      <c r="H115" s="10">
        <f t="array" aca="1" ref="H115" ca="1">SUM(IF($S$1:$GZ$1=H$1,$S115:$GZ115,0))</f>
        <v>1147500</v>
      </c>
      <c r="I115" s="10">
        <f t="array" aca="1" ref="I115" ca="1">SUM(IF($S$1:$GZ$1=I$1,$S115:$GZ115,0))</f>
        <v>4316250</v>
      </c>
      <c r="J115" s="10">
        <f t="array" aca="1" ref="J115" ca="1">SUM(IF($S$1:$GZ$1=J$1,$S115:$GZ115,0))</f>
        <v>7698750</v>
      </c>
      <c r="K115" s="10">
        <f t="array" aca="1" ref="K115" ca="1">SUM(IF($S$1:$GZ$1=K$1,$S115:$GZ115,0))</f>
        <v>7350000</v>
      </c>
      <c r="L115" s="10">
        <f t="array" aca="1" ref="L115" ca="1">SUM(IF($S$1:$GZ$1=L$1,$S115:$GZ115,0))</f>
        <v>4230000</v>
      </c>
      <c r="M115" s="10">
        <f t="array" aca="1" ref="M115" ca="1">SUM(IF($S$1:$GZ$1=M$1,$S115:$GZ115,0))</f>
        <v>453750</v>
      </c>
      <c r="N115" s="10">
        <f t="array" aca="1" ref="N115" ca="1">SUM(IF($S$1:$GZ$1=N$1,$S115:$GZ115,0))</f>
        <v>0</v>
      </c>
      <c r="O115" s="10">
        <f t="array" aca="1" ref="O115" ca="1">SUM(IF($S$1:$GZ$1=O$1,$S115:$GZ115,0))</f>
        <v>0</v>
      </c>
      <c r="P115" s="10">
        <f t="array" aca="1" ref="P115" ca="1">SUM(IF($S$1:$GZ$1=P$1,$S115:$GZ115,0))</f>
        <v>0</v>
      </c>
      <c r="Q115" s="10">
        <f t="array" aca="1" ref="Q115" ca="1">SUM(IF($S$1:$GZ$1=Q$1,$S115:$GZ115,0))</f>
        <v>0</v>
      </c>
      <c r="R115" s="10">
        <f t="array" aca="1" ref="R115" ca="1">SUM(IF($S$1:$GZ$1=R$1,$S115:$GZ115,0))</f>
        <v>0</v>
      </c>
      <c r="S115" s="10">
        <f ca="1">S111*$B115</f>
        <v>0</v>
      </c>
      <c r="T115" s="10">
        <f t="shared" ref="T115:BZ115" ca="1" si="2023">T111*$B115</f>
        <v>0</v>
      </c>
      <c r="U115" s="10">
        <f t="shared" ca="1" si="2023"/>
        <v>0</v>
      </c>
      <c r="V115" s="10">
        <f t="shared" ca="1" si="2023"/>
        <v>0</v>
      </c>
      <c r="W115" s="10">
        <f t="shared" ca="1" si="2023"/>
        <v>0</v>
      </c>
      <c r="X115" s="10">
        <f t="shared" ca="1" si="2023"/>
        <v>0</v>
      </c>
      <c r="Y115" s="10">
        <f t="shared" ca="1" si="2023"/>
        <v>0</v>
      </c>
      <c r="Z115" s="10">
        <f t="shared" ca="1" si="2023"/>
        <v>0</v>
      </c>
      <c r="AA115" s="10">
        <f t="shared" ca="1" si="2023"/>
        <v>0</v>
      </c>
      <c r="AB115" s="10">
        <f t="shared" ca="1" si="2023"/>
        <v>0</v>
      </c>
      <c r="AC115" s="10">
        <f t="shared" ca="1" si="2023"/>
        <v>0</v>
      </c>
      <c r="AD115" s="10">
        <f t="shared" ca="1" si="2023"/>
        <v>0</v>
      </c>
      <c r="AE115" s="10">
        <f t="shared" ca="1" si="2023"/>
        <v>0</v>
      </c>
      <c r="AF115" s="10">
        <f t="shared" ca="1" si="2023"/>
        <v>0</v>
      </c>
      <c r="AG115" s="10">
        <f t="shared" ca="1" si="2023"/>
        <v>0</v>
      </c>
      <c r="AH115" s="10">
        <f t="shared" ca="1" si="2023"/>
        <v>0</v>
      </c>
      <c r="AI115" s="10">
        <f t="shared" ca="1" si="2023"/>
        <v>0</v>
      </c>
      <c r="AJ115" s="10">
        <f t="shared" ca="1" si="2023"/>
        <v>0</v>
      </c>
      <c r="AK115" s="10">
        <f t="shared" ca="1" si="2023"/>
        <v>0</v>
      </c>
      <c r="AL115" s="10">
        <f t="shared" ca="1" si="2023"/>
        <v>0</v>
      </c>
      <c r="AM115" s="10">
        <f t="shared" ca="1" si="2023"/>
        <v>0</v>
      </c>
      <c r="AN115" s="10">
        <f t="shared" ca="1" si="2023"/>
        <v>0</v>
      </c>
      <c r="AO115" s="10">
        <f t="shared" ca="1" si="2023"/>
        <v>0</v>
      </c>
      <c r="AP115" s="10">
        <f t="shared" ca="1" si="2023"/>
        <v>0</v>
      </c>
      <c r="AQ115" s="10">
        <f t="shared" ca="1" si="2023"/>
        <v>0</v>
      </c>
      <c r="AR115" s="10">
        <f t="shared" ca="1" si="2023"/>
        <v>0</v>
      </c>
      <c r="AS115" s="10">
        <f t="shared" ca="1" si="2023"/>
        <v>0</v>
      </c>
      <c r="AT115" s="10">
        <f t="shared" ca="1" si="2023"/>
        <v>0</v>
      </c>
      <c r="AU115" s="10">
        <f t="shared" ca="1" si="2023"/>
        <v>0</v>
      </c>
      <c r="AV115" s="10">
        <f t="shared" ca="1" si="2023"/>
        <v>9375</v>
      </c>
      <c r="AW115" s="10">
        <f t="shared" ca="1" si="2023"/>
        <v>9375</v>
      </c>
      <c r="AX115" s="10">
        <f t="shared" ca="1" si="2023"/>
        <v>9375</v>
      </c>
      <c r="AY115" s="10">
        <f t="shared" ca="1" si="2023"/>
        <v>9375</v>
      </c>
      <c r="AZ115" s="10">
        <f t="shared" ca="1" si="2023"/>
        <v>9375</v>
      </c>
      <c r="BA115" s="10">
        <f t="shared" ca="1" si="2023"/>
        <v>9375</v>
      </c>
      <c r="BB115" s="10">
        <f t="shared" ca="1" si="2023"/>
        <v>9375</v>
      </c>
      <c r="BC115" s="10">
        <f t="shared" ca="1" si="2023"/>
        <v>9375</v>
      </c>
      <c r="BD115" s="10">
        <f t="shared" ca="1" si="2023"/>
        <v>9375</v>
      </c>
      <c r="BE115" s="10">
        <f t="shared" ca="1" si="2023"/>
        <v>9375</v>
      </c>
      <c r="BF115" s="10">
        <f t="shared" ca="1" si="2023"/>
        <v>9375</v>
      </c>
      <c r="BG115" s="10">
        <f t="shared" ca="1" si="2023"/>
        <v>9375</v>
      </c>
      <c r="BH115" s="10">
        <f t="shared" ca="1" si="2023"/>
        <v>9375</v>
      </c>
      <c r="BI115" s="10">
        <f t="shared" ca="1" si="2023"/>
        <v>9375</v>
      </c>
      <c r="BJ115" s="10">
        <f t="shared" ca="1" si="2023"/>
        <v>9375</v>
      </c>
      <c r="BK115" s="10">
        <f t="shared" ca="1" si="2023"/>
        <v>9375</v>
      </c>
      <c r="BL115" s="10">
        <f t="shared" ca="1" si="2023"/>
        <v>9375</v>
      </c>
      <c r="BM115" s="10">
        <f t="shared" ca="1" si="2023"/>
        <v>9375</v>
      </c>
      <c r="BN115" s="10">
        <f t="shared" ca="1" si="2023"/>
        <v>9375</v>
      </c>
      <c r="BO115" s="10">
        <f t="shared" ca="1" si="2023"/>
        <v>9375</v>
      </c>
      <c r="BP115" s="10">
        <f t="shared" ca="1" si="2023"/>
        <v>13125</v>
      </c>
      <c r="BQ115" s="10">
        <f t="shared" ca="1" si="2023"/>
        <v>16875</v>
      </c>
      <c r="BR115" s="10">
        <f t="shared" ca="1" si="2023"/>
        <v>16875</v>
      </c>
      <c r="BS115" s="10">
        <f t="shared" ca="1" si="2023"/>
        <v>16875</v>
      </c>
      <c r="BT115" s="10">
        <f t="shared" ca="1" si="2023"/>
        <v>16875</v>
      </c>
      <c r="BU115" s="10">
        <f t="shared" ca="1" si="2023"/>
        <v>16875</v>
      </c>
      <c r="BV115" s="10">
        <f t="shared" ca="1" si="2023"/>
        <v>20625</v>
      </c>
      <c r="BW115" s="10">
        <f t="shared" ca="1" si="2023"/>
        <v>24375</v>
      </c>
      <c r="BX115" s="10">
        <f t="shared" ca="1" si="2023"/>
        <v>28125</v>
      </c>
      <c r="BY115" s="10">
        <f t="shared" ca="1" si="2023"/>
        <v>35625</v>
      </c>
      <c r="BZ115" s="10">
        <f t="shared" ca="1" si="2023"/>
        <v>43125</v>
      </c>
      <c r="CA115" s="10">
        <f t="shared" ref="CA115:CI115" ca="1" si="2024">CA111*$B115</f>
        <v>41250</v>
      </c>
      <c r="CB115" s="10">
        <f t="shared" ca="1" si="2024"/>
        <v>48750</v>
      </c>
      <c r="CC115" s="10">
        <f t="shared" ca="1" si="2024"/>
        <v>56250</v>
      </c>
      <c r="CD115" s="10">
        <f t="shared" ca="1" si="2024"/>
        <v>63750</v>
      </c>
      <c r="CE115" s="10">
        <f t="shared" ca="1" si="2024"/>
        <v>71250</v>
      </c>
      <c r="CF115" s="10">
        <f t="shared" ca="1" si="2024"/>
        <v>78750</v>
      </c>
      <c r="CG115" s="10">
        <f t="shared" ca="1" si="2024"/>
        <v>86250</v>
      </c>
      <c r="CH115" s="10">
        <f t="shared" ca="1" si="2024"/>
        <v>93750</v>
      </c>
      <c r="CI115" s="10">
        <f t="shared" ca="1" si="2024"/>
        <v>116250</v>
      </c>
      <c r="CJ115" s="10">
        <f t="shared" ref="CJ115:EO115" ca="1" si="2025">CJ111*$B115</f>
        <v>138750</v>
      </c>
      <c r="CK115" s="10">
        <f t="shared" ca="1" si="2025"/>
        <v>157500</v>
      </c>
      <c r="CL115" s="10">
        <f t="shared" ca="1" si="2025"/>
        <v>195000</v>
      </c>
      <c r="CM115" s="10">
        <f t="shared" ca="1" si="2025"/>
        <v>232500</v>
      </c>
      <c r="CN115" s="10">
        <f t="shared" ca="1" si="2025"/>
        <v>270000</v>
      </c>
      <c r="CO115" s="10">
        <f t="shared" ca="1" si="2025"/>
        <v>311250</v>
      </c>
      <c r="CP115" s="10">
        <f t="shared" ca="1" si="2025"/>
        <v>348750</v>
      </c>
      <c r="CQ115" s="10">
        <f t="shared" ca="1" si="2025"/>
        <v>371250</v>
      </c>
      <c r="CR115" s="10">
        <f t="shared" ca="1" si="2025"/>
        <v>378750</v>
      </c>
      <c r="CS115" s="10">
        <f t="shared" ca="1" si="2025"/>
        <v>386250</v>
      </c>
      <c r="CT115" s="10">
        <f t="shared" ca="1" si="2025"/>
        <v>393750</v>
      </c>
      <c r="CU115" s="10">
        <f t="shared" ca="1" si="2025"/>
        <v>397500</v>
      </c>
      <c r="CV115" s="10">
        <f t="shared" ca="1" si="2025"/>
        <v>401250</v>
      </c>
      <c r="CW115" s="10">
        <f t="shared" ca="1" si="2025"/>
        <v>408750</v>
      </c>
      <c r="CX115" s="10">
        <f t="shared" ca="1" si="2025"/>
        <v>416250</v>
      </c>
      <c r="CY115" s="10">
        <f t="shared" ca="1" si="2025"/>
        <v>423750</v>
      </c>
      <c r="CZ115" s="10">
        <f t="shared" ca="1" si="2025"/>
        <v>465000</v>
      </c>
      <c r="DA115" s="10">
        <f t="shared" ca="1" si="2025"/>
        <v>536250</v>
      </c>
      <c r="DB115" s="10">
        <f t="shared" ca="1" si="2025"/>
        <v>607500</v>
      </c>
      <c r="DC115" s="10">
        <f t="shared" ca="1" si="2025"/>
        <v>678750</v>
      </c>
      <c r="DD115" s="10">
        <f t="shared" ca="1" si="2025"/>
        <v>712500</v>
      </c>
      <c r="DE115" s="10">
        <f t="shared" ca="1" si="2025"/>
        <v>712500</v>
      </c>
      <c r="DF115" s="10">
        <f t="shared" ca="1" si="2025"/>
        <v>712500</v>
      </c>
      <c r="DG115" s="10">
        <f t="shared" ca="1" si="2025"/>
        <v>712500</v>
      </c>
      <c r="DH115" s="10">
        <f t="shared" ca="1" si="2025"/>
        <v>712500</v>
      </c>
      <c r="DI115" s="10">
        <f t="shared" ca="1" si="2025"/>
        <v>712500</v>
      </c>
      <c r="DJ115" s="10">
        <f t="shared" ca="1" si="2025"/>
        <v>712500</v>
      </c>
      <c r="DK115" s="10">
        <f t="shared" ca="1" si="2025"/>
        <v>712500</v>
      </c>
      <c r="DL115" s="10">
        <f t="shared" ca="1" si="2025"/>
        <v>712500</v>
      </c>
      <c r="DM115" s="10">
        <f t="shared" ca="1" si="2025"/>
        <v>712500</v>
      </c>
      <c r="DN115" s="10">
        <f t="shared" ca="1" si="2025"/>
        <v>697500</v>
      </c>
      <c r="DO115" s="10">
        <f t="shared" ca="1" si="2025"/>
        <v>678750</v>
      </c>
      <c r="DP115" s="10">
        <f t="shared" ca="1" si="2025"/>
        <v>660000</v>
      </c>
      <c r="DQ115" s="10">
        <f t="shared" ca="1" si="2025"/>
        <v>622500</v>
      </c>
      <c r="DR115" s="10">
        <f t="shared" ca="1" si="2025"/>
        <v>585000</v>
      </c>
      <c r="DS115" s="10">
        <f t="shared" ca="1" si="2025"/>
        <v>547500</v>
      </c>
      <c r="DT115" s="10">
        <f t="shared" ca="1" si="2025"/>
        <v>506250</v>
      </c>
      <c r="DU115" s="10">
        <f t="shared" ca="1" si="2025"/>
        <v>468750</v>
      </c>
      <c r="DV115" s="10">
        <f t="shared" ca="1" si="2025"/>
        <v>446250</v>
      </c>
      <c r="DW115" s="10">
        <f t="shared" ca="1" si="2025"/>
        <v>438750</v>
      </c>
      <c r="DX115" s="10">
        <f t="shared" ca="1" si="2025"/>
        <v>431250</v>
      </c>
      <c r="DY115" s="10">
        <f t="shared" ca="1" si="2025"/>
        <v>423750</v>
      </c>
      <c r="DZ115" s="10">
        <f t="shared" ca="1" si="2025"/>
        <v>416250</v>
      </c>
      <c r="EA115" s="10">
        <f t="shared" ca="1" si="2025"/>
        <v>408750</v>
      </c>
      <c r="EB115" s="10">
        <f t="shared" ca="1" si="2025"/>
        <v>401250</v>
      </c>
      <c r="EC115" s="10">
        <f t="shared" ca="1" si="2025"/>
        <v>393750</v>
      </c>
      <c r="ED115" s="10">
        <f t="shared" ca="1" si="2025"/>
        <v>386250</v>
      </c>
      <c r="EE115" s="10">
        <f t="shared" ca="1" si="2025"/>
        <v>345000</v>
      </c>
      <c r="EF115" s="10">
        <f t="shared" ca="1" si="2025"/>
        <v>270000</v>
      </c>
      <c r="EG115" s="10">
        <f t="shared" ca="1" si="2025"/>
        <v>195000</v>
      </c>
      <c r="EH115" s="10">
        <f t="shared" ca="1" si="2025"/>
        <v>120000</v>
      </c>
      <c r="EI115" s="10">
        <f t="shared" ca="1" si="2025"/>
        <v>78750</v>
      </c>
      <c r="EJ115" s="10">
        <f t="shared" ca="1" si="2025"/>
        <v>71250</v>
      </c>
      <c r="EK115" s="10">
        <f t="shared" ca="1" si="2025"/>
        <v>63750</v>
      </c>
      <c r="EL115" s="10">
        <f t="shared" ca="1" si="2025"/>
        <v>56250</v>
      </c>
      <c r="EM115" s="10">
        <f t="shared" ca="1" si="2025"/>
        <v>48750</v>
      </c>
      <c r="EN115" s="10">
        <f t="shared" ca="1" si="2025"/>
        <v>41250</v>
      </c>
      <c r="EO115" s="10">
        <f t="shared" ca="1" si="2025"/>
        <v>33750</v>
      </c>
      <c r="EP115" s="10">
        <f t="shared" ref="EP115:GP115" ca="1" si="2026">EP111*$B115</f>
        <v>26250</v>
      </c>
      <c r="EQ115" s="10">
        <f t="shared" ca="1" si="2026"/>
        <v>18750</v>
      </c>
      <c r="ER115" s="10">
        <f t="shared" ca="1" si="2026"/>
        <v>11250</v>
      </c>
      <c r="ES115" s="10">
        <f t="shared" ca="1" si="2026"/>
        <v>3750</v>
      </c>
      <c r="ET115" s="10">
        <f t="shared" ca="1" si="2026"/>
        <v>0</v>
      </c>
      <c r="EU115" s="10">
        <f t="shared" ca="1" si="2026"/>
        <v>0</v>
      </c>
      <c r="EV115" s="10">
        <f t="shared" ca="1" si="2026"/>
        <v>0</v>
      </c>
      <c r="EW115" s="10">
        <f t="shared" ca="1" si="2026"/>
        <v>0</v>
      </c>
      <c r="EX115" s="10">
        <f t="shared" ca="1" si="2026"/>
        <v>0</v>
      </c>
      <c r="EY115" s="10">
        <f t="shared" ca="1" si="2026"/>
        <v>0</v>
      </c>
      <c r="EZ115" s="10">
        <f t="shared" ca="1" si="2026"/>
        <v>0</v>
      </c>
      <c r="FA115" s="10">
        <f t="shared" ca="1" si="2026"/>
        <v>0</v>
      </c>
      <c r="FB115" s="10">
        <f t="shared" ca="1" si="2026"/>
        <v>0</v>
      </c>
      <c r="FC115" s="10">
        <f t="shared" ca="1" si="2026"/>
        <v>0</v>
      </c>
      <c r="FD115" s="10">
        <f t="shared" ca="1" si="2026"/>
        <v>0</v>
      </c>
      <c r="FE115" s="10">
        <f t="shared" ca="1" si="2026"/>
        <v>0</v>
      </c>
      <c r="FF115" s="10">
        <f t="shared" ca="1" si="2026"/>
        <v>0</v>
      </c>
      <c r="FG115" s="10">
        <f t="shared" ca="1" si="2026"/>
        <v>0</v>
      </c>
      <c r="FH115" s="10">
        <f t="shared" ca="1" si="2026"/>
        <v>0</v>
      </c>
      <c r="FI115" s="10">
        <f t="shared" ca="1" si="2026"/>
        <v>0</v>
      </c>
      <c r="FJ115" s="10">
        <f t="shared" ca="1" si="2026"/>
        <v>0</v>
      </c>
      <c r="FK115" s="10">
        <f t="shared" ca="1" si="2026"/>
        <v>0</v>
      </c>
      <c r="FL115" s="10">
        <f t="shared" ca="1" si="2026"/>
        <v>0</v>
      </c>
      <c r="FM115" s="10">
        <f t="shared" ca="1" si="2026"/>
        <v>0</v>
      </c>
      <c r="FN115" s="10">
        <f t="shared" ca="1" si="2026"/>
        <v>0</v>
      </c>
      <c r="FO115" s="10">
        <f t="shared" ca="1" si="2026"/>
        <v>0</v>
      </c>
      <c r="FP115" s="10">
        <f t="shared" ca="1" si="2026"/>
        <v>0</v>
      </c>
      <c r="FQ115" s="10">
        <f t="shared" ca="1" si="2026"/>
        <v>0</v>
      </c>
      <c r="FR115" s="10">
        <f t="shared" ca="1" si="2026"/>
        <v>0</v>
      </c>
      <c r="FS115" s="10">
        <f t="shared" ca="1" si="2026"/>
        <v>0</v>
      </c>
      <c r="FT115" s="10">
        <f t="shared" ca="1" si="2026"/>
        <v>0</v>
      </c>
      <c r="FU115" s="10">
        <f t="shared" ca="1" si="2026"/>
        <v>0</v>
      </c>
      <c r="FV115" s="10">
        <f t="shared" ca="1" si="2026"/>
        <v>0</v>
      </c>
      <c r="FW115" s="10">
        <f t="shared" ca="1" si="2026"/>
        <v>0</v>
      </c>
      <c r="FX115" s="10">
        <f t="shared" ca="1" si="2026"/>
        <v>0</v>
      </c>
      <c r="FY115" s="10">
        <f t="shared" ca="1" si="2026"/>
        <v>0</v>
      </c>
      <c r="FZ115" s="10">
        <f t="shared" ca="1" si="2026"/>
        <v>0</v>
      </c>
      <c r="GA115" s="10">
        <f t="shared" ca="1" si="2026"/>
        <v>0</v>
      </c>
      <c r="GB115" s="10">
        <f t="shared" ca="1" si="2026"/>
        <v>0</v>
      </c>
      <c r="GC115" s="10">
        <f t="shared" ca="1" si="2026"/>
        <v>0</v>
      </c>
      <c r="GD115" s="10">
        <f t="shared" ca="1" si="2026"/>
        <v>0</v>
      </c>
      <c r="GE115" s="10">
        <f t="shared" ca="1" si="2026"/>
        <v>0</v>
      </c>
      <c r="GF115" s="10">
        <f t="shared" ca="1" si="2026"/>
        <v>0</v>
      </c>
      <c r="GG115" s="10">
        <f t="shared" ca="1" si="2026"/>
        <v>0</v>
      </c>
      <c r="GH115" s="10">
        <f t="shared" ca="1" si="2026"/>
        <v>0</v>
      </c>
      <c r="GI115" s="10">
        <f t="shared" ca="1" si="2026"/>
        <v>0</v>
      </c>
      <c r="GJ115" s="10">
        <f t="shared" ca="1" si="2026"/>
        <v>0</v>
      </c>
      <c r="GK115" s="10">
        <f t="shared" ca="1" si="2026"/>
        <v>0</v>
      </c>
      <c r="GL115" s="10">
        <f t="shared" ca="1" si="2026"/>
        <v>0</v>
      </c>
      <c r="GM115" s="10">
        <f t="shared" ca="1" si="2026"/>
        <v>0</v>
      </c>
      <c r="GN115" s="10">
        <f t="shared" ca="1" si="2026"/>
        <v>0</v>
      </c>
      <c r="GO115" s="10">
        <f t="shared" ca="1" si="2026"/>
        <v>0</v>
      </c>
      <c r="GP115" s="10">
        <f t="shared" ca="1" si="2026"/>
        <v>0</v>
      </c>
      <c r="GQ115" s="10">
        <f t="shared" ref="GQ115:GZ115" ca="1" si="2027">GQ111*$B115</f>
        <v>0</v>
      </c>
      <c r="GR115" s="10">
        <f t="shared" ca="1" si="2027"/>
        <v>0</v>
      </c>
      <c r="GS115" s="10">
        <f t="shared" ca="1" si="2027"/>
        <v>0</v>
      </c>
      <c r="GT115" s="10">
        <f t="shared" ca="1" si="2027"/>
        <v>0</v>
      </c>
      <c r="GU115" s="10">
        <f t="shared" ca="1" si="2027"/>
        <v>0</v>
      </c>
      <c r="GV115" s="10">
        <f t="shared" ca="1" si="2027"/>
        <v>0</v>
      </c>
      <c r="GW115" s="10">
        <f t="shared" ca="1" si="2027"/>
        <v>0</v>
      </c>
      <c r="GX115" s="10">
        <f t="shared" ca="1" si="2027"/>
        <v>0</v>
      </c>
      <c r="GY115" s="10">
        <f t="shared" ca="1" si="2027"/>
        <v>0</v>
      </c>
      <c r="GZ115" s="10">
        <f t="shared" ca="1" si="2027"/>
        <v>0</v>
      </c>
    </row>
    <row r="116" spans="1:208" x14ac:dyDescent="0.2">
      <c r="A116" s="5" t="s">
        <v>38</v>
      </c>
      <c r="B116" s="12">
        <v>0.5</v>
      </c>
      <c r="C116" s="10">
        <f t="array" aca="1" ref="C116" ca="1">SUM(IF($S$1:$GZ$1=C$1,$S116:$GZ116,0))</f>
        <v>30937.5</v>
      </c>
      <c r="D116" s="10">
        <f t="array" aca="1" ref="D116" ca="1">SUM(IF($S$1:$GZ$1=D$1,$S116:$GZ116,0))</f>
        <v>39375</v>
      </c>
      <c r="E116" s="10">
        <f t="array" aca="1" ref="E116" ca="1">SUM(IF($S$1:$GZ$1=E$1,$S116:$GZ116,0))</f>
        <v>115312.5</v>
      </c>
      <c r="F116" s="10">
        <f t="array" aca="1" ref="F116" ca="1">SUM(IF($S$1:$GZ$1=F$1,$S116:$GZ116,0))</f>
        <v>630000</v>
      </c>
      <c r="G116" s="10">
        <f t="array" aca="1" ref="G116" ca="1">SUM(IF($S$1:$GZ$1=G$1,$S116:$GZ116,0))</f>
        <v>1532250</v>
      </c>
      <c r="H116" s="10">
        <f t="array" aca="1" ref="H116" ca="1">SUM(IF($S$1:$GZ$1=H$1,$S116:$GZ116,0))</f>
        <v>2426625</v>
      </c>
      <c r="I116" s="10">
        <f t="array" aca="1" ref="I116" ca="1">SUM(IF($S$1:$GZ$1=I$1,$S116:$GZ116,0))</f>
        <v>1640250</v>
      </c>
      <c r="J116" s="10">
        <f t="array" aca="1" ref="J116" ca="1">SUM(IF($S$1:$GZ$1=J$1,$S116:$GZ116,0))</f>
        <v>513000</v>
      </c>
      <c r="K116" s="10">
        <f t="array" aca="1" ref="K116" ca="1">SUM(IF($S$1:$GZ$1=K$1,$S116:$GZ116,0))</f>
        <v>18000</v>
      </c>
      <c r="L116" s="10">
        <f t="array" aca="1" ref="L116" ca="1">SUM(IF($S$1:$GZ$1=L$1,$S116:$GZ116,0))</f>
        <v>0</v>
      </c>
      <c r="M116" s="10">
        <f t="array" aca="1" ref="M116" ca="1">SUM(IF($S$1:$GZ$1=M$1,$S116:$GZ116,0))</f>
        <v>0</v>
      </c>
      <c r="N116" s="10">
        <f t="array" aca="1" ref="N116" ca="1">SUM(IF($S$1:$GZ$1=N$1,$S116:$GZ116,0))</f>
        <v>0</v>
      </c>
      <c r="O116" s="10">
        <f t="array" aca="1" ref="O116" ca="1">SUM(IF($S$1:$GZ$1=O$1,$S116:$GZ116,0))</f>
        <v>0</v>
      </c>
      <c r="P116" s="10">
        <f t="array" aca="1" ref="P116" ca="1">SUM(IF($S$1:$GZ$1=P$1,$S116:$GZ116,0))</f>
        <v>0</v>
      </c>
      <c r="Q116" s="10">
        <f t="array" aca="1" ref="Q116" ca="1">SUM(IF($S$1:$GZ$1=Q$1,$S116:$GZ116,0))</f>
        <v>0</v>
      </c>
      <c r="R116" s="10">
        <f t="array" aca="1" ref="R116" ca="1">SUM(IF($S$1:$GZ$1=R$1,$S116:$GZ116,0))</f>
        <v>0</v>
      </c>
      <c r="S116" s="10">
        <f ca="1">S114*$B116</f>
        <v>0</v>
      </c>
      <c r="T116" s="10">
        <f t="shared" ref="T116:BZ116" ca="1" si="2028">T114*$B116</f>
        <v>2812.5</v>
      </c>
      <c r="U116" s="10">
        <f t="shared" ca="1" si="2028"/>
        <v>2812.5</v>
      </c>
      <c r="V116" s="10">
        <f t="shared" ca="1" si="2028"/>
        <v>2812.5</v>
      </c>
      <c r="W116" s="10">
        <f t="shared" ca="1" si="2028"/>
        <v>2812.5</v>
      </c>
      <c r="X116" s="10">
        <f t="shared" ca="1" si="2028"/>
        <v>2812.5</v>
      </c>
      <c r="Y116" s="10">
        <f t="shared" ca="1" si="2028"/>
        <v>2812.5</v>
      </c>
      <c r="Z116" s="10">
        <f t="shared" ca="1" si="2028"/>
        <v>2812.5</v>
      </c>
      <c r="AA116" s="10">
        <f t="shared" ca="1" si="2028"/>
        <v>2812.5</v>
      </c>
      <c r="AB116" s="10">
        <f t="shared" ca="1" si="2028"/>
        <v>2812.5</v>
      </c>
      <c r="AC116" s="10">
        <f t="shared" ca="1" si="2028"/>
        <v>2812.5</v>
      </c>
      <c r="AD116" s="10">
        <f t="shared" ca="1" si="2028"/>
        <v>2812.5</v>
      </c>
      <c r="AE116" s="10">
        <f t="shared" ca="1" si="2028"/>
        <v>2812.5</v>
      </c>
      <c r="AF116" s="10">
        <f t="shared" ca="1" si="2028"/>
        <v>2812.5</v>
      </c>
      <c r="AG116" s="10">
        <f t="shared" ca="1" si="2028"/>
        <v>2812.5</v>
      </c>
      <c r="AH116" s="10">
        <f t="shared" ca="1" si="2028"/>
        <v>2812.5</v>
      </c>
      <c r="AI116" s="10">
        <f t="shared" ca="1" si="2028"/>
        <v>2812.5</v>
      </c>
      <c r="AJ116" s="10">
        <f t="shared" ca="1" si="2028"/>
        <v>2812.5</v>
      </c>
      <c r="AK116" s="10">
        <f t="shared" ca="1" si="2028"/>
        <v>2812.5</v>
      </c>
      <c r="AL116" s="10">
        <f t="shared" ca="1" si="2028"/>
        <v>2812.5</v>
      </c>
      <c r="AM116" s="10">
        <f t="shared" ca="1" si="2028"/>
        <v>2812.5</v>
      </c>
      <c r="AN116" s="10">
        <f t="shared" ca="1" si="2028"/>
        <v>3937.5</v>
      </c>
      <c r="AO116" s="10">
        <f t="shared" ca="1" si="2028"/>
        <v>5062.5</v>
      </c>
      <c r="AP116" s="10">
        <f t="shared" ca="1" si="2028"/>
        <v>5062.5</v>
      </c>
      <c r="AQ116" s="10">
        <f t="shared" ca="1" si="2028"/>
        <v>5062.5</v>
      </c>
      <c r="AR116" s="10">
        <f t="shared" ca="1" si="2028"/>
        <v>5062.5</v>
      </c>
      <c r="AS116" s="10">
        <f t="shared" ca="1" si="2028"/>
        <v>5062.5</v>
      </c>
      <c r="AT116" s="10">
        <f t="shared" ca="1" si="2028"/>
        <v>6187.5</v>
      </c>
      <c r="AU116" s="10">
        <f t="shared" ca="1" si="2028"/>
        <v>7312.5</v>
      </c>
      <c r="AV116" s="10">
        <f t="shared" ca="1" si="2028"/>
        <v>5625</v>
      </c>
      <c r="AW116" s="10">
        <f t="shared" ca="1" si="2028"/>
        <v>7875</v>
      </c>
      <c r="AX116" s="10">
        <f t="shared" ca="1" si="2028"/>
        <v>10125</v>
      </c>
      <c r="AY116" s="10">
        <f t="shared" ca="1" si="2028"/>
        <v>12375</v>
      </c>
      <c r="AZ116" s="10">
        <f t="shared" ca="1" si="2028"/>
        <v>14625</v>
      </c>
      <c r="BA116" s="10">
        <f t="shared" ca="1" si="2028"/>
        <v>16875</v>
      </c>
      <c r="BB116" s="10">
        <f t="shared" ca="1" si="2028"/>
        <v>19125</v>
      </c>
      <c r="BC116" s="10">
        <f t="shared" ca="1" si="2028"/>
        <v>21375</v>
      </c>
      <c r="BD116" s="10">
        <f t="shared" ca="1" si="2028"/>
        <v>23625</v>
      </c>
      <c r="BE116" s="10">
        <f t="shared" ca="1" si="2028"/>
        <v>25875</v>
      </c>
      <c r="BF116" s="10">
        <f t="shared" ca="1" si="2028"/>
        <v>28125</v>
      </c>
      <c r="BG116" s="10">
        <f t="shared" ca="1" si="2028"/>
        <v>34875</v>
      </c>
      <c r="BH116" s="10">
        <f t="shared" ca="1" si="2028"/>
        <v>41625</v>
      </c>
      <c r="BI116" s="10">
        <f t="shared" ca="1" si="2028"/>
        <v>47250</v>
      </c>
      <c r="BJ116" s="10">
        <f t="shared" ca="1" si="2028"/>
        <v>58500</v>
      </c>
      <c r="BK116" s="10">
        <f t="shared" ca="1" si="2028"/>
        <v>69750</v>
      </c>
      <c r="BL116" s="10">
        <f t="shared" ca="1" si="2028"/>
        <v>81000</v>
      </c>
      <c r="BM116" s="10">
        <f t="shared" ca="1" si="2028"/>
        <v>93375</v>
      </c>
      <c r="BN116" s="10">
        <f t="shared" ca="1" si="2028"/>
        <v>104625</v>
      </c>
      <c r="BO116" s="10">
        <f t="shared" ca="1" si="2028"/>
        <v>111375</v>
      </c>
      <c r="BP116" s="10">
        <f t="shared" ca="1" si="2028"/>
        <v>112500</v>
      </c>
      <c r="BQ116" s="10">
        <f t="shared" ca="1" si="2028"/>
        <v>113625</v>
      </c>
      <c r="BR116" s="10">
        <f t="shared" ca="1" si="2028"/>
        <v>115875</v>
      </c>
      <c r="BS116" s="10">
        <f t="shared" ca="1" si="2028"/>
        <v>118125</v>
      </c>
      <c r="BT116" s="10">
        <f t="shared" ca="1" si="2028"/>
        <v>120375</v>
      </c>
      <c r="BU116" s="10">
        <f t="shared" ca="1" si="2028"/>
        <v>122625</v>
      </c>
      <c r="BV116" s="10">
        <f t="shared" ca="1" si="2028"/>
        <v>123750</v>
      </c>
      <c r="BW116" s="10">
        <f t="shared" ca="1" si="2028"/>
        <v>124875</v>
      </c>
      <c r="BX116" s="10">
        <f t="shared" ca="1" si="2028"/>
        <v>136125</v>
      </c>
      <c r="BY116" s="10">
        <f t="shared" ca="1" si="2028"/>
        <v>156375</v>
      </c>
      <c r="BZ116" s="10">
        <f t="shared" ca="1" si="2028"/>
        <v>176625</v>
      </c>
      <c r="CA116" s="10">
        <f t="shared" ref="CA116:CI116" ca="1" si="2029">CA114*$B116</f>
        <v>196875</v>
      </c>
      <c r="CB116" s="10">
        <f t="shared" ca="1" si="2029"/>
        <v>207000</v>
      </c>
      <c r="CC116" s="10">
        <f t="shared" ca="1" si="2029"/>
        <v>207000</v>
      </c>
      <c r="CD116" s="10">
        <f t="shared" ca="1" si="2029"/>
        <v>207000</v>
      </c>
      <c r="CE116" s="10">
        <f t="shared" ca="1" si="2029"/>
        <v>207000</v>
      </c>
      <c r="CF116" s="10">
        <f t="shared" ca="1" si="2029"/>
        <v>207000</v>
      </c>
      <c r="CG116" s="10">
        <f t="shared" ca="1" si="2029"/>
        <v>207000</v>
      </c>
      <c r="CH116" s="10">
        <f t="shared" ca="1" si="2029"/>
        <v>207000</v>
      </c>
      <c r="CI116" s="10">
        <f t="shared" ca="1" si="2029"/>
        <v>202500</v>
      </c>
      <c r="CJ116" s="10">
        <f t="shared" ref="CJ116:EO116" ca="1" si="2030">CJ114*$B116</f>
        <v>198000</v>
      </c>
      <c r="CK116" s="10">
        <f t="shared" ca="1" si="2030"/>
        <v>194625</v>
      </c>
      <c r="CL116" s="10">
        <f t="shared" ca="1" si="2030"/>
        <v>185625</v>
      </c>
      <c r="CM116" s="10">
        <f t="shared" ca="1" si="2030"/>
        <v>175500</v>
      </c>
      <c r="CN116" s="10">
        <f t="shared" ca="1" si="2030"/>
        <v>164250</v>
      </c>
      <c r="CO116" s="10">
        <f t="shared" ca="1" si="2030"/>
        <v>151875</v>
      </c>
      <c r="CP116" s="10">
        <f t="shared" ca="1" si="2030"/>
        <v>140625</v>
      </c>
      <c r="CQ116" s="10">
        <f t="shared" ca="1" si="2030"/>
        <v>133875</v>
      </c>
      <c r="CR116" s="10">
        <f t="shared" ca="1" si="2030"/>
        <v>131625</v>
      </c>
      <c r="CS116" s="10">
        <f t="shared" ca="1" si="2030"/>
        <v>129375</v>
      </c>
      <c r="CT116" s="10">
        <f t="shared" ca="1" si="2030"/>
        <v>127125</v>
      </c>
      <c r="CU116" s="10">
        <f t="shared" ca="1" si="2030"/>
        <v>124875</v>
      </c>
      <c r="CV116" s="10">
        <f t="shared" ca="1" si="2030"/>
        <v>122625</v>
      </c>
      <c r="CW116" s="10">
        <f t="shared" ca="1" si="2030"/>
        <v>120375</v>
      </c>
      <c r="CX116" s="10">
        <f t="shared" ca="1" si="2030"/>
        <v>118125</v>
      </c>
      <c r="CY116" s="10">
        <f t="shared" ca="1" si="2030"/>
        <v>115875</v>
      </c>
      <c r="CZ116" s="10">
        <f t="shared" ca="1" si="2030"/>
        <v>103500</v>
      </c>
      <c r="DA116" s="10">
        <f t="shared" ca="1" si="2030"/>
        <v>81000</v>
      </c>
      <c r="DB116" s="10">
        <f t="shared" ca="1" si="2030"/>
        <v>58500</v>
      </c>
      <c r="DC116" s="10">
        <f t="shared" ca="1" si="2030"/>
        <v>36000</v>
      </c>
      <c r="DD116" s="10">
        <f t="shared" ca="1" si="2030"/>
        <v>23625</v>
      </c>
      <c r="DE116" s="10">
        <f t="shared" ca="1" si="2030"/>
        <v>21375</v>
      </c>
      <c r="DF116" s="10">
        <f t="shared" ca="1" si="2030"/>
        <v>19125</v>
      </c>
      <c r="DG116" s="10">
        <f t="shared" ca="1" si="2030"/>
        <v>16875</v>
      </c>
      <c r="DH116" s="10">
        <f t="shared" ca="1" si="2030"/>
        <v>14625</v>
      </c>
      <c r="DI116" s="10">
        <f t="shared" ca="1" si="2030"/>
        <v>12375</v>
      </c>
      <c r="DJ116" s="10">
        <f t="shared" ca="1" si="2030"/>
        <v>10125</v>
      </c>
      <c r="DK116" s="10">
        <f t="shared" ca="1" si="2030"/>
        <v>7875</v>
      </c>
      <c r="DL116" s="10">
        <f t="shared" ca="1" si="2030"/>
        <v>5625</v>
      </c>
      <c r="DM116" s="10">
        <f t="shared" ca="1" si="2030"/>
        <v>3375</v>
      </c>
      <c r="DN116" s="10">
        <f t="shared" ca="1" si="2030"/>
        <v>1125</v>
      </c>
      <c r="DO116" s="10">
        <f t="shared" ca="1" si="2030"/>
        <v>0</v>
      </c>
      <c r="DP116" s="10">
        <f t="shared" ca="1" si="2030"/>
        <v>0</v>
      </c>
      <c r="DQ116" s="10">
        <f t="shared" ca="1" si="2030"/>
        <v>0</v>
      </c>
      <c r="DR116" s="10">
        <f t="shared" ca="1" si="2030"/>
        <v>0</v>
      </c>
      <c r="DS116" s="10">
        <f t="shared" ca="1" si="2030"/>
        <v>0</v>
      </c>
      <c r="DT116" s="10">
        <f t="shared" ca="1" si="2030"/>
        <v>0</v>
      </c>
      <c r="DU116" s="10">
        <f t="shared" ca="1" si="2030"/>
        <v>0</v>
      </c>
      <c r="DV116" s="10">
        <f t="shared" ca="1" si="2030"/>
        <v>0</v>
      </c>
      <c r="DW116" s="10">
        <f t="shared" ca="1" si="2030"/>
        <v>0</v>
      </c>
      <c r="DX116" s="10">
        <f t="shared" ca="1" si="2030"/>
        <v>0</v>
      </c>
      <c r="DY116" s="10">
        <f t="shared" ca="1" si="2030"/>
        <v>0</v>
      </c>
      <c r="DZ116" s="10">
        <f t="shared" ca="1" si="2030"/>
        <v>0</v>
      </c>
      <c r="EA116" s="10">
        <f t="shared" ca="1" si="2030"/>
        <v>0</v>
      </c>
      <c r="EB116" s="10">
        <f t="shared" ca="1" si="2030"/>
        <v>0</v>
      </c>
      <c r="EC116" s="10">
        <f t="shared" ca="1" si="2030"/>
        <v>0</v>
      </c>
      <c r="ED116" s="10">
        <f t="shared" ca="1" si="2030"/>
        <v>0</v>
      </c>
      <c r="EE116" s="10">
        <f t="shared" ca="1" si="2030"/>
        <v>0</v>
      </c>
      <c r="EF116" s="10">
        <f t="shared" ca="1" si="2030"/>
        <v>0</v>
      </c>
      <c r="EG116" s="10">
        <f t="shared" ca="1" si="2030"/>
        <v>0</v>
      </c>
      <c r="EH116" s="10">
        <f t="shared" ca="1" si="2030"/>
        <v>0</v>
      </c>
      <c r="EI116" s="10">
        <f t="shared" ca="1" si="2030"/>
        <v>0</v>
      </c>
      <c r="EJ116" s="10">
        <f t="shared" ca="1" si="2030"/>
        <v>0</v>
      </c>
      <c r="EK116" s="10">
        <f t="shared" ca="1" si="2030"/>
        <v>0</v>
      </c>
      <c r="EL116" s="10">
        <f t="shared" ca="1" si="2030"/>
        <v>0</v>
      </c>
      <c r="EM116" s="10">
        <f t="shared" ca="1" si="2030"/>
        <v>0</v>
      </c>
      <c r="EN116" s="10">
        <f t="shared" ca="1" si="2030"/>
        <v>0</v>
      </c>
      <c r="EO116" s="10">
        <f t="shared" ca="1" si="2030"/>
        <v>0</v>
      </c>
      <c r="EP116" s="10">
        <f t="shared" ref="EP116:GP116" ca="1" si="2031">EP114*$B116</f>
        <v>0</v>
      </c>
      <c r="EQ116" s="10">
        <f t="shared" ca="1" si="2031"/>
        <v>0</v>
      </c>
      <c r="ER116" s="10">
        <f t="shared" ca="1" si="2031"/>
        <v>0</v>
      </c>
      <c r="ES116" s="10">
        <f t="shared" ca="1" si="2031"/>
        <v>0</v>
      </c>
      <c r="ET116" s="10">
        <f t="shared" ca="1" si="2031"/>
        <v>0</v>
      </c>
      <c r="EU116" s="10">
        <f t="shared" ca="1" si="2031"/>
        <v>0</v>
      </c>
      <c r="EV116" s="10">
        <f t="shared" ca="1" si="2031"/>
        <v>0</v>
      </c>
      <c r="EW116" s="10">
        <f t="shared" ca="1" si="2031"/>
        <v>0</v>
      </c>
      <c r="EX116" s="10">
        <f t="shared" ca="1" si="2031"/>
        <v>0</v>
      </c>
      <c r="EY116" s="10">
        <f t="shared" ca="1" si="2031"/>
        <v>0</v>
      </c>
      <c r="EZ116" s="10">
        <f t="shared" ca="1" si="2031"/>
        <v>0</v>
      </c>
      <c r="FA116" s="10">
        <f t="shared" ca="1" si="2031"/>
        <v>0</v>
      </c>
      <c r="FB116" s="10">
        <f t="shared" ca="1" si="2031"/>
        <v>0</v>
      </c>
      <c r="FC116" s="10">
        <f t="shared" ca="1" si="2031"/>
        <v>0</v>
      </c>
      <c r="FD116" s="10">
        <f t="shared" ca="1" si="2031"/>
        <v>0</v>
      </c>
      <c r="FE116" s="10">
        <f t="shared" ca="1" si="2031"/>
        <v>0</v>
      </c>
      <c r="FF116" s="10">
        <f t="shared" ca="1" si="2031"/>
        <v>0</v>
      </c>
      <c r="FG116" s="10">
        <f t="shared" ca="1" si="2031"/>
        <v>0</v>
      </c>
      <c r="FH116" s="10">
        <f t="shared" ca="1" si="2031"/>
        <v>0</v>
      </c>
      <c r="FI116" s="10">
        <f t="shared" ca="1" si="2031"/>
        <v>0</v>
      </c>
      <c r="FJ116" s="10">
        <f t="shared" ca="1" si="2031"/>
        <v>0</v>
      </c>
      <c r="FK116" s="10">
        <f t="shared" ca="1" si="2031"/>
        <v>0</v>
      </c>
      <c r="FL116" s="10">
        <f t="shared" ca="1" si="2031"/>
        <v>0</v>
      </c>
      <c r="FM116" s="10">
        <f t="shared" ca="1" si="2031"/>
        <v>0</v>
      </c>
      <c r="FN116" s="10">
        <f t="shared" ca="1" si="2031"/>
        <v>0</v>
      </c>
      <c r="FO116" s="10">
        <f t="shared" ca="1" si="2031"/>
        <v>0</v>
      </c>
      <c r="FP116" s="10">
        <f t="shared" ca="1" si="2031"/>
        <v>0</v>
      </c>
      <c r="FQ116" s="10">
        <f t="shared" ca="1" si="2031"/>
        <v>0</v>
      </c>
      <c r="FR116" s="10">
        <f t="shared" ca="1" si="2031"/>
        <v>0</v>
      </c>
      <c r="FS116" s="10">
        <f t="shared" ca="1" si="2031"/>
        <v>0</v>
      </c>
      <c r="FT116" s="10">
        <f t="shared" ca="1" si="2031"/>
        <v>0</v>
      </c>
      <c r="FU116" s="10">
        <f t="shared" ca="1" si="2031"/>
        <v>0</v>
      </c>
      <c r="FV116" s="10">
        <f t="shared" ca="1" si="2031"/>
        <v>0</v>
      </c>
      <c r="FW116" s="10">
        <f t="shared" ca="1" si="2031"/>
        <v>0</v>
      </c>
      <c r="FX116" s="10">
        <f t="shared" ca="1" si="2031"/>
        <v>0</v>
      </c>
      <c r="FY116" s="10">
        <f t="shared" ca="1" si="2031"/>
        <v>0</v>
      </c>
      <c r="FZ116" s="10">
        <f t="shared" ca="1" si="2031"/>
        <v>0</v>
      </c>
      <c r="GA116" s="10">
        <f t="shared" ca="1" si="2031"/>
        <v>0</v>
      </c>
      <c r="GB116" s="10">
        <f t="shared" ca="1" si="2031"/>
        <v>0</v>
      </c>
      <c r="GC116" s="10">
        <f t="shared" ca="1" si="2031"/>
        <v>0</v>
      </c>
      <c r="GD116" s="10">
        <f t="shared" ca="1" si="2031"/>
        <v>0</v>
      </c>
      <c r="GE116" s="10">
        <f t="shared" ca="1" si="2031"/>
        <v>0</v>
      </c>
      <c r="GF116" s="10">
        <f t="shared" ca="1" si="2031"/>
        <v>0</v>
      </c>
      <c r="GG116" s="10">
        <f t="shared" ca="1" si="2031"/>
        <v>0</v>
      </c>
      <c r="GH116" s="10">
        <f t="shared" ca="1" si="2031"/>
        <v>0</v>
      </c>
      <c r="GI116" s="10">
        <f t="shared" ca="1" si="2031"/>
        <v>0</v>
      </c>
      <c r="GJ116" s="10">
        <f t="shared" ca="1" si="2031"/>
        <v>0</v>
      </c>
      <c r="GK116" s="10">
        <f t="shared" ca="1" si="2031"/>
        <v>0</v>
      </c>
      <c r="GL116" s="10">
        <f t="shared" ca="1" si="2031"/>
        <v>0</v>
      </c>
      <c r="GM116" s="10">
        <f t="shared" ca="1" si="2031"/>
        <v>0</v>
      </c>
      <c r="GN116" s="10">
        <f t="shared" ca="1" si="2031"/>
        <v>0</v>
      </c>
      <c r="GO116" s="10">
        <f t="shared" ca="1" si="2031"/>
        <v>0</v>
      </c>
      <c r="GP116" s="10">
        <f t="shared" ca="1" si="2031"/>
        <v>0</v>
      </c>
      <c r="GQ116" s="10">
        <f t="shared" ref="GQ116:GZ116" ca="1" si="2032">GQ114*$B116</f>
        <v>0</v>
      </c>
      <c r="GR116" s="10">
        <f t="shared" ca="1" si="2032"/>
        <v>0</v>
      </c>
      <c r="GS116" s="10">
        <f t="shared" ca="1" si="2032"/>
        <v>0</v>
      </c>
      <c r="GT116" s="10">
        <f t="shared" ca="1" si="2032"/>
        <v>0</v>
      </c>
      <c r="GU116" s="10">
        <f t="shared" ca="1" si="2032"/>
        <v>0</v>
      </c>
      <c r="GV116" s="10">
        <f t="shared" ca="1" si="2032"/>
        <v>0</v>
      </c>
      <c r="GW116" s="10">
        <f t="shared" ca="1" si="2032"/>
        <v>0</v>
      </c>
      <c r="GX116" s="10">
        <f t="shared" ca="1" si="2032"/>
        <v>0</v>
      </c>
      <c r="GY116" s="10">
        <f t="shared" ca="1" si="2032"/>
        <v>0</v>
      </c>
      <c r="GZ116" s="10">
        <f t="shared" ca="1" si="2032"/>
        <v>0</v>
      </c>
    </row>
    <row r="117" spans="1:208" x14ac:dyDescent="0.2">
      <c r="A117" s="5" t="s">
        <v>198</v>
      </c>
      <c r="B117" s="6">
        <f>B110*B114*(1-B116)</f>
        <v>562.5</v>
      </c>
      <c r="C117" s="10">
        <f t="array" aca="1" ref="C117" ca="1">SUM(IF($S$1:$GZ$1=C$1,$S117:$GZ117,0))</f>
        <v>30937.5</v>
      </c>
      <c r="D117" s="10">
        <f t="array" aca="1" ref="D117" ca="1">SUM(IF($S$1:$GZ$1=D$1,$S117:$GZ117,0))</f>
        <v>39375</v>
      </c>
      <c r="E117" s="10">
        <f t="array" aca="1" ref="E117" ca="1">SUM(IF($S$1:$GZ$1=E$1,$S117:$GZ117,0))</f>
        <v>115312.5</v>
      </c>
      <c r="F117" s="10">
        <f t="array" aca="1" ref="F117" ca="1">SUM(IF($S$1:$GZ$1=F$1,$S117:$GZ117,0))</f>
        <v>630000</v>
      </c>
      <c r="G117" s="10">
        <f t="array" aca="1" ref="G117" ca="1">SUM(IF($S$1:$GZ$1=G$1,$S117:$GZ117,0))</f>
        <v>1532250</v>
      </c>
      <c r="H117" s="10">
        <f t="array" aca="1" ref="H117" ca="1">SUM(IF($S$1:$GZ$1=H$1,$S117:$GZ117,0))</f>
        <v>2426625</v>
      </c>
      <c r="I117" s="10">
        <f t="array" aca="1" ref="I117" ca="1">SUM(IF($S$1:$GZ$1=I$1,$S117:$GZ117,0))</f>
        <v>1640250</v>
      </c>
      <c r="J117" s="10">
        <f t="array" aca="1" ref="J117" ca="1">SUM(IF($S$1:$GZ$1=J$1,$S117:$GZ117,0))</f>
        <v>513000</v>
      </c>
      <c r="K117" s="10">
        <f t="array" aca="1" ref="K117" ca="1">SUM(IF($S$1:$GZ$1=K$1,$S117:$GZ117,0))</f>
        <v>18000</v>
      </c>
      <c r="L117" s="10">
        <f t="array" aca="1" ref="L117" ca="1">SUM(IF($S$1:$GZ$1=L$1,$S117:$GZ117,0))</f>
        <v>0</v>
      </c>
      <c r="M117" s="10">
        <f t="array" aca="1" ref="M117" ca="1">SUM(IF($S$1:$GZ$1=M$1,$S117:$GZ117,0))</f>
        <v>0</v>
      </c>
      <c r="N117" s="10">
        <f t="array" aca="1" ref="N117" ca="1">SUM(IF($S$1:$GZ$1=N$1,$S117:$GZ117,0))</f>
        <v>0</v>
      </c>
      <c r="O117" s="10">
        <f t="array" aca="1" ref="O117" ca="1">SUM(IF($S$1:$GZ$1=O$1,$S117:$GZ117,0))</f>
        <v>0</v>
      </c>
      <c r="P117" s="10">
        <f t="array" aca="1" ref="P117" ca="1">SUM(IF($S$1:$GZ$1=P$1,$S117:$GZ117,0))</f>
        <v>0</v>
      </c>
      <c r="Q117" s="10">
        <f t="array" aca="1" ref="Q117" ca="1">SUM(IF($S$1:$GZ$1=Q$1,$S117:$GZ117,0))</f>
        <v>0</v>
      </c>
      <c r="R117" s="10">
        <f t="array" aca="1" ref="R117" ca="1">SUM(IF($S$1:$GZ$1=R$1,$S117:$GZ117,0))</f>
        <v>0</v>
      </c>
      <c r="S117" s="10">
        <f ca="1">$B117*S127</f>
        <v>0</v>
      </c>
      <c r="T117" s="10">
        <f t="shared" ref="T117:BZ117" ca="1" si="2033">$B117*T127</f>
        <v>2812.5</v>
      </c>
      <c r="U117" s="10">
        <f t="shared" ca="1" si="2033"/>
        <v>2812.5</v>
      </c>
      <c r="V117" s="10">
        <f t="shared" ca="1" si="2033"/>
        <v>2812.5</v>
      </c>
      <c r="W117" s="10">
        <f t="shared" ca="1" si="2033"/>
        <v>2812.5</v>
      </c>
      <c r="X117" s="10">
        <f t="shared" ca="1" si="2033"/>
        <v>2812.5</v>
      </c>
      <c r="Y117" s="10">
        <f t="shared" ca="1" si="2033"/>
        <v>2812.5</v>
      </c>
      <c r="Z117" s="10">
        <f t="shared" ca="1" si="2033"/>
        <v>2812.5</v>
      </c>
      <c r="AA117" s="10">
        <f t="shared" ca="1" si="2033"/>
        <v>2812.5</v>
      </c>
      <c r="AB117" s="10">
        <f t="shared" ca="1" si="2033"/>
        <v>2812.5</v>
      </c>
      <c r="AC117" s="10">
        <f t="shared" ca="1" si="2033"/>
        <v>2812.5</v>
      </c>
      <c r="AD117" s="10">
        <f t="shared" ca="1" si="2033"/>
        <v>2812.5</v>
      </c>
      <c r="AE117" s="10">
        <f t="shared" ca="1" si="2033"/>
        <v>2812.5</v>
      </c>
      <c r="AF117" s="10">
        <f t="shared" ca="1" si="2033"/>
        <v>2812.5</v>
      </c>
      <c r="AG117" s="10">
        <f t="shared" ca="1" si="2033"/>
        <v>2812.5</v>
      </c>
      <c r="AH117" s="10">
        <f t="shared" ca="1" si="2033"/>
        <v>2812.5</v>
      </c>
      <c r="AI117" s="10">
        <f t="shared" ca="1" si="2033"/>
        <v>2812.5</v>
      </c>
      <c r="AJ117" s="10">
        <f t="shared" ca="1" si="2033"/>
        <v>2812.5</v>
      </c>
      <c r="AK117" s="10">
        <f t="shared" ca="1" si="2033"/>
        <v>2812.5</v>
      </c>
      <c r="AL117" s="10">
        <f t="shared" ca="1" si="2033"/>
        <v>2812.5</v>
      </c>
      <c r="AM117" s="10">
        <f t="shared" ca="1" si="2033"/>
        <v>2812.5</v>
      </c>
      <c r="AN117" s="10">
        <f t="shared" ca="1" si="2033"/>
        <v>3937.5</v>
      </c>
      <c r="AO117" s="10">
        <f t="shared" ca="1" si="2033"/>
        <v>5062.5</v>
      </c>
      <c r="AP117" s="10">
        <f t="shared" ca="1" si="2033"/>
        <v>5062.5</v>
      </c>
      <c r="AQ117" s="10">
        <f t="shared" ca="1" si="2033"/>
        <v>5062.5</v>
      </c>
      <c r="AR117" s="10">
        <f t="shared" ca="1" si="2033"/>
        <v>5062.5</v>
      </c>
      <c r="AS117" s="10">
        <f t="shared" ca="1" si="2033"/>
        <v>5062.5</v>
      </c>
      <c r="AT117" s="10">
        <f t="shared" ca="1" si="2033"/>
        <v>6187.5</v>
      </c>
      <c r="AU117" s="10">
        <f t="shared" ca="1" si="2033"/>
        <v>7312.5</v>
      </c>
      <c r="AV117" s="10">
        <f t="shared" ca="1" si="2033"/>
        <v>5625</v>
      </c>
      <c r="AW117" s="10">
        <f t="shared" ca="1" si="2033"/>
        <v>7875</v>
      </c>
      <c r="AX117" s="10">
        <f t="shared" ca="1" si="2033"/>
        <v>10125</v>
      </c>
      <c r="AY117" s="10">
        <f t="shared" ca="1" si="2033"/>
        <v>12375</v>
      </c>
      <c r="AZ117" s="10">
        <f t="shared" ca="1" si="2033"/>
        <v>14625</v>
      </c>
      <c r="BA117" s="10">
        <f t="shared" ca="1" si="2033"/>
        <v>16875</v>
      </c>
      <c r="BB117" s="10">
        <f t="shared" ca="1" si="2033"/>
        <v>19125</v>
      </c>
      <c r="BC117" s="10">
        <f t="shared" ca="1" si="2033"/>
        <v>21375</v>
      </c>
      <c r="BD117" s="10">
        <f t="shared" ca="1" si="2033"/>
        <v>23625</v>
      </c>
      <c r="BE117" s="10">
        <f t="shared" ca="1" si="2033"/>
        <v>25875</v>
      </c>
      <c r="BF117" s="10">
        <f t="shared" ca="1" si="2033"/>
        <v>28125</v>
      </c>
      <c r="BG117" s="10">
        <f t="shared" ca="1" si="2033"/>
        <v>34875</v>
      </c>
      <c r="BH117" s="10">
        <f t="shared" ca="1" si="2033"/>
        <v>41625</v>
      </c>
      <c r="BI117" s="10">
        <f t="shared" ca="1" si="2033"/>
        <v>47250</v>
      </c>
      <c r="BJ117" s="10">
        <f t="shared" ca="1" si="2033"/>
        <v>58500</v>
      </c>
      <c r="BK117" s="10">
        <f t="shared" ca="1" si="2033"/>
        <v>69750</v>
      </c>
      <c r="BL117" s="10">
        <f t="shared" ca="1" si="2033"/>
        <v>81000</v>
      </c>
      <c r="BM117" s="10">
        <f t="shared" ca="1" si="2033"/>
        <v>93375</v>
      </c>
      <c r="BN117" s="10">
        <f t="shared" ca="1" si="2033"/>
        <v>104625</v>
      </c>
      <c r="BO117" s="10">
        <f t="shared" ca="1" si="2033"/>
        <v>111375</v>
      </c>
      <c r="BP117" s="10">
        <f t="shared" ca="1" si="2033"/>
        <v>112500</v>
      </c>
      <c r="BQ117" s="10">
        <f t="shared" ca="1" si="2033"/>
        <v>113625</v>
      </c>
      <c r="BR117" s="10">
        <f t="shared" ca="1" si="2033"/>
        <v>115875</v>
      </c>
      <c r="BS117" s="10">
        <f t="shared" ca="1" si="2033"/>
        <v>118125</v>
      </c>
      <c r="BT117" s="10">
        <f t="shared" ca="1" si="2033"/>
        <v>120375</v>
      </c>
      <c r="BU117" s="10">
        <f t="shared" ca="1" si="2033"/>
        <v>122625</v>
      </c>
      <c r="BV117" s="10">
        <f t="shared" ca="1" si="2033"/>
        <v>123750</v>
      </c>
      <c r="BW117" s="10">
        <f t="shared" ca="1" si="2033"/>
        <v>124875</v>
      </c>
      <c r="BX117" s="10">
        <f t="shared" ca="1" si="2033"/>
        <v>136125</v>
      </c>
      <c r="BY117" s="10">
        <f t="shared" ca="1" si="2033"/>
        <v>156375</v>
      </c>
      <c r="BZ117" s="10">
        <f t="shared" ca="1" si="2033"/>
        <v>176625</v>
      </c>
      <c r="CA117" s="10">
        <f t="shared" ref="CA117:CI117" ca="1" si="2034">$B117*CA127</f>
        <v>196875</v>
      </c>
      <c r="CB117" s="10">
        <f t="shared" ca="1" si="2034"/>
        <v>207000</v>
      </c>
      <c r="CC117" s="10">
        <f t="shared" ca="1" si="2034"/>
        <v>207000</v>
      </c>
      <c r="CD117" s="10">
        <f t="shared" ca="1" si="2034"/>
        <v>207000</v>
      </c>
      <c r="CE117" s="10">
        <f t="shared" ca="1" si="2034"/>
        <v>207000</v>
      </c>
      <c r="CF117" s="10">
        <f t="shared" ca="1" si="2034"/>
        <v>207000</v>
      </c>
      <c r="CG117" s="10">
        <f t="shared" ca="1" si="2034"/>
        <v>207000</v>
      </c>
      <c r="CH117" s="10">
        <f t="shared" ca="1" si="2034"/>
        <v>207000</v>
      </c>
      <c r="CI117" s="10">
        <f t="shared" ca="1" si="2034"/>
        <v>202500</v>
      </c>
      <c r="CJ117" s="10">
        <f t="shared" ref="CJ117:EO117" ca="1" si="2035">$B117*CJ127</f>
        <v>198000</v>
      </c>
      <c r="CK117" s="10">
        <f t="shared" ca="1" si="2035"/>
        <v>194625</v>
      </c>
      <c r="CL117" s="10">
        <f t="shared" ca="1" si="2035"/>
        <v>185625</v>
      </c>
      <c r="CM117" s="10">
        <f t="shared" ca="1" si="2035"/>
        <v>175500</v>
      </c>
      <c r="CN117" s="10">
        <f t="shared" ca="1" si="2035"/>
        <v>164250</v>
      </c>
      <c r="CO117" s="10">
        <f t="shared" ca="1" si="2035"/>
        <v>151875</v>
      </c>
      <c r="CP117" s="10">
        <f t="shared" ca="1" si="2035"/>
        <v>140625</v>
      </c>
      <c r="CQ117" s="10">
        <f t="shared" ca="1" si="2035"/>
        <v>133875</v>
      </c>
      <c r="CR117" s="10">
        <f t="shared" ca="1" si="2035"/>
        <v>131625</v>
      </c>
      <c r="CS117" s="10">
        <f t="shared" ca="1" si="2035"/>
        <v>129375</v>
      </c>
      <c r="CT117" s="10">
        <f t="shared" ca="1" si="2035"/>
        <v>127125</v>
      </c>
      <c r="CU117" s="10">
        <f t="shared" ca="1" si="2035"/>
        <v>124875</v>
      </c>
      <c r="CV117" s="10">
        <f t="shared" ca="1" si="2035"/>
        <v>122625</v>
      </c>
      <c r="CW117" s="10">
        <f t="shared" ca="1" si="2035"/>
        <v>120375</v>
      </c>
      <c r="CX117" s="10">
        <f t="shared" ca="1" si="2035"/>
        <v>118125</v>
      </c>
      <c r="CY117" s="10">
        <f t="shared" ca="1" si="2035"/>
        <v>115875</v>
      </c>
      <c r="CZ117" s="10">
        <f t="shared" ca="1" si="2035"/>
        <v>103500</v>
      </c>
      <c r="DA117" s="10">
        <f t="shared" ca="1" si="2035"/>
        <v>81000</v>
      </c>
      <c r="DB117" s="10">
        <f t="shared" ca="1" si="2035"/>
        <v>58500</v>
      </c>
      <c r="DC117" s="10">
        <f t="shared" ca="1" si="2035"/>
        <v>36000</v>
      </c>
      <c r="DD117" s="10">
        <f t="shared" ca="1" si="2035"/>
        <v>23625</v>
      </c>
      <c r="DE117" s="10">
        <f t="shared" ca="1" si="2035"/>
        <v>21375</v>
      </c>
      <c r="DF117" s="10">
        <f t="shared" ca="1" si="2035"/>
        <v>19125</v>
      </c>
      <c r="DG117" s="10">
        <f t="shared" ca="1" si="2035"/>
        <v>16875</v>
      </c>
      <c r="DH117" s="10">
        <f t="shared" ca="1" si="2035"/>
        <v>14625</v>
      </c>
      <c r="DI117" s="10">
        <f t="shared" ca="1" si="2035"/>
        <v>12375</v>
      </c>
      <c r="DJ117" s="10">
        <f t="shared" ca="1" si="2035"/>
        <v>10125</v>
      </c>
      <c r="DK117" s="10">
        <f t="shared" ca="1" si="2035"/>
        <v>7875</v>
      </c>
      <c r="DL117" s="10">
        <f t="shared" ca="1" si="2035"/>
        <v>5625</v>
      </c>
      <c r="DM117" s="10">
        <f t="shared" ca="1" si="2035"/>
        <v>3375</v>
      </c>
      <c r="DN117" s="10">
        <f t="shared" ca="1" si="2035"/>
        <v>1125</v>
      </c>
      <c r="DO117" s="10">
        <f t="shared" ca="1" si="2035"/>
        <v>0</v>
      </c>
      <c r="DP117" s="10">
        <f t="shared" ca="1" si="2035"/>
        <v>0</v>
      </c>
      <c r="DQ117" s="10">
        <f t="shared" ca="1" si="2035"/>
        <v>0</v>
      </c>
      <c r="DR117" s="10">
        <f t="shared" ca="1" si="2035"/>
        <v>0</v>
      </c>
      <c r="DS117" s="10">
        <f t="shared" ca="1" si="2035"/>
        <v>0</v>
      </c>
      <c r="DT117" s="10">
        <f t="shared" ca="1" si="2035"/>
        <v>0</v>
      </c>
      <c r="DU117" s="10">
        <f t="shared" ca="1" si="2035"/>
        <v>0</v>
      </c>
      <c r="DV117" s="10">
        <f t="shared" ca="1" si="2035"/>
        <v>0</v>
      </c>
      <c r="DW117" s="10">
        <f t="shared" ca="1" si="2035"/>
        <v>0</v>
      </c>
      <c r="DX117" s="10">
        <f t="shared" ca="1" si="2035"/>
        <v>0</v>
      </c>
      <c r="DY117" s="10">
        <f t="shared" ca="1" si="2035"/>
        <v>0</v>
      </c>
      <c r="DZ117" s="10">
        <f t="shared" ca="1" si="2035"/>
        <v>0</v>
      </c>
      <c r="EA117" s="10">
        <f t="shared" ca="1" si="2035"/>
        <v>0</v>
      </c>
      <c r="EB117" s="10">
        <f t="shared" ca="1" si="2035"/>
        <v>0</v>
      </c>
      <c r="EC117" s="10">
        <f t="shared" ca="1" si="2035"/>
        <v>0</v>
      </c>
      <c r="ED117" s="10">
        <f t="shared" ca="1" si="2035"/>
        <v>0</v>
      </c>
      <c r="EE117" s="10">
        <f t="shared" ca="1" si="2035"/>
        <v>0</v>
      </c>
      <c r="EF117" s="10">
        <f t="shared" ca="1" si="2035"/>
        <v>0</v>
      </c>
      <c r="EG117" s="10">
        <f t="shared" ca="1" si="2035"/>
        <v>0</v>
      </c>
      <c r="EH117" s="10">
        <f t="shared" ca="1" si="2035"/>
        <v>0</v>
      </c>
      <c r="EI117" s="10">
        <f t="shared" ca="1" si="2035"/>
        <v>0</v>
      </c>
      <c r="EJ117" s="10">
        <f t="shared" ca="1" si="2035"/>
        <v>0</v>
      </c>
      <c r="EK117" s="10">
        <f t="shared" ca="1" si="2035"/>
        <v>0</v>
      </c>
      <c r="EL117" s="10">
        <f t="shared" ca="1" si="2035"/>
        <v>0</v>
      </c>
      <c r="EM117" s="10">
        <f t="shared" ca="1" si="2035"/>
        <v>0</v>
      </c>
      <c r="EN117" s="10">
        <f t="shared" ca="1" si="2035"/>
        <v>0</v>
      </c>
      <c r="EO117" s="10">
        <f t="shared" ca="1" si="2035"/>
        <v>0</v>
      </c>
      <c r="EP117" s="10">
        <f t="shared" ref="EP117:GP117" ca="1" si="2036">$B117*EP127</f>
        <v>0</v>
      </c>
      <c r="EQ117" s="10">
        <f t="shared" ca="1" si="2036"/>
        <v>0</v>
      </c>
      <c r="ER117" s="10">
        <f t="shared" ca="1" si="2036"/>
        <v>0</v>
      </c>
      <c r="ES117" s="10">
        <f t="shared" ca="1" si="2036"/>
        <v>0</v>
      </c>
      <c r="ET117" s="10">
        <f t="shared" ca="1" si="2036"/>
        <v>0</v>
      </c>
      <c r="EU117" s="10">
        <f t="shared" ca="1" si="2036"/>
        <v>0</v>
      </c>
      <c r="EV117" s="10">
        <f t="shared" ca="1" si="2036"/>
        <v>0</v>
      </c>
      <c r="EW117" s="10">
        <f t="shared" ca="1" si="2036"/>
        <v>0</v>
      </c>
      <c r="EX117" s="10">
        <f t="shared" ca="1" si="2036"/>
        <v>0</v>
      </c>
      <c r="EY117" s="10">
        <f t="shared" ca="1" si="2036"/>
        <v>0</v>
      </c>
      <c r="EZ117" s="10">
        <f t="shared" ca="1" si="2036"/>
        <v>0</v>
      </c>
      <c r="FA117" s="10">
        <f t="shared" ca="1" si="2036"/>
        <v>0</v>
      </c>
      <c r="FB117" s="10">
        <f t="shared" ca="1" si="2036"/>
        <v>0</v>
      </c>
      <c r="FC117" s="10">
        <f t="shared" ca="1" si="2036"/>
        <v>0</v>
      </c>
      <c r="FD117" s="10">
        <f t="shared" ca="1" si="2036"/>
        <v>0</v>
      </c>
      <c r="FE117" s="10">
        <f t="shared" ca="1" si="2036"/>
        <v>0</v>
      </c>
      <c r="FF117" s="10">
        <f t="shared" ca="1" si="2036"/>
        <v>0</v>
      </c>
      <c r="FG117" s="10">
        <f t="shared" ca="1" si="2036"/>
        <v>0</v>
      </c>
      <c r="FH117" s="10">
        <f t="shared" ca="1" si="2036"/>
        <v>0</v>
      </c>
      <c r="FI117" s="10">
        <f t="shared" ca="1" si="2036"/>
        <v>0</v>
      </c>
      <c r="FJ117" s="10">
        <f t="shared" ca="1" si="2036"/>
        <v>0</v>
      </c>
      <c r="FK117" s="10">
        <f t="shared" ca="1" si="2036"/>
        <v>0</v>
      </c>
      <c r="FL117" s="10">
        <f t="shared" ca="1" si="2036"/>
        <v>0</v>
      </c>
      <c r="FM117" s="10">
        <f t="shared" ca="1" si="2036"/>
        <v>0</v>
      </c>
      <c r="FN117" s="10">
        <f t="shared" ca="1" si="2036"/>
        <v>0</v>
      </c>
      <c r="FO117" s="10">
        <f t="shared" ca="1" si="2036"/>
        <v>0</v>
      </c>
      <c r="FP117" s="10">
        <f t="shared" ca="1" si="2036"/>
        <v>0</v>
      </c>
      <c r="FQ117" s="10">
        <f t="shared" ca="1" si="2036"/>
        <v>0</v>
      </c>
      <c r="FR117" s="10">
        <f t="shared" ca="1" si="2036"/>
        <v>0</v>
      </c>
      <c r="FS117" s="10">
        <f t="shared" ca="1" si="2036"/>
        <v>0</v>
      </c>
      <c r="FT117" s="10">
        <f t="shared" ca="1" si="2036"/>
        <v>0</v>
      </c>
      <c r="FU117" s="10">
        <f t="shared" ca="1" si="2036"/>
        <v>0</v>
      </c>
      <c r="FV117" s="10">
        <f t="shared" ca="1" si="2036"/>
        <v>0</v>
      </c>
      <c r="FW117" s="10">
        <f t="shared" ca="1" si="2036"/>
        <v>0</v>
      </c>
      <c r="FX117" s="10">
        <f t="shared" ca="1" si="2036"/>
        <v>0</v>
      </c>
      <c r="FY117" s="10">
        <f t="shared" ca="1" si="2036"/>
        <v>0</v>
      </c>
      <c r="FZ117" s="10">
        <f t="shared" ca="1" si="2036"/>
        <v>0</v>
      </c>
      <c r="GA117" s="10">
        <f t="shared" ca="1" si="2036"/>
        <v>0</v>
      </c>
      <c r="GB117" s="10">
        <f t="shared" ca="1" si="2036"/>
        <v>0</v>
      </c>
      <c r="GC117" s="10">
        <f t="shared" ca="1" si="2036"/>
        <v>0</v>
      </c>
      <c r="GD117" s="10">
        <f t="shared" ca="1" si="2036"/>
        <v>0</v>
      </c>
      <c r="GE117" s="10">
        <f t="shared" ca="1" si="2036"/>
        <v>0</v>
      </c>
      <c r="GF117" s="10">
        <f t="shared" ca="1" si="2036"/>
        <v>0</v>
      </c>
      <c r="GG117" s="10">
        <f t="shared" ca="1" si="2036"/>
        <v>0</v>
      </c>
      <c r="GH117" s="10">
        <f t="shared" ca="1" si="2036"/>
        <v>0</v>
      </c>
      <c r="GI117" s="10">
        <f t="shared" ca="1" si="2036"/>
        <v>0</v>
      </c>
      <c r="GJ117" s="10">
        <f t="shared" ca="1" si="2036"/>
        <v>0</v>
      </c>
      <c r="GK117" s="10">
        <f t="shared" ca="1" si="2036"/>
        <v>0</v>
      </c>
      <c r="GL117" s="10">
        <f t="shared" ca="1" si="2036"/>
        <v>0</v>
      </c>
      <c r="GM117" s="10">
        <f t="shared" ca="1" si="2036"/>
        <v>0</v>
      </c>
      <c r="GN117" s="10">
        <f t="shared" ca="1" si="2036"/>
        <v>0</v>
      </c>
      <c r="GO117" s="10">
        <f t="shared" ca="1" si="2036"/>
        <v>0</v>
      </c>
      <c r="GP117" s="10">
        <f t="shared" ca="1" si="2036"/>
        <v>0</v>
      </c>
      <c r="GQ117" s="10">
        <f t="shared" ref="GQ117:GZ117" ca="1" si="2037">$B117*GQ127</f>
        <v>0</v>
      </c>
      <c r="GR117" s="10">
        <f t="shared" ca="1" si="2037"/>
        <v>0</v>
      </c>
      <c r="GS117" s="10">
        <f t="shared" ca="1" si="2037"/>
        <v>0</v>
      </c>
      <c r="GT117" s="10">
        <f t="shared" ca="1" si="2037"/>
        <v>0</v>
      </c>
      <c r="GU117" s="10">
        <f t="shared" ca="1" si="2037"/>
        <v>0</v>
      </c>
      <c r="GV117" s="10">
        <f t="shared" ca="1" si="2037"/>
        <v>0</v>
      </c>
      <c r="GW117" s="10">
        <f t="shared" ca="1" si="2037"/>
        <v>0</v>
      </c>
      <c r="GX117" s="10">
        <f t="shared" ca="1" si="2037"/>
        <v>0</v>
      </c>
      <c r="GY117" s="10">
        <f t="shared" ca="1" si="2037"/>
        <v>0</v>
      </c>
      <c r="GZ117" s="10">
        <f t="shared" ca="1" si="2037"/>
        <v>0</v>
      </c>
    </row>
    <row r="118" spans="1:208" x14ac:dyDescent="0.2">
      <c r="A118" s="5" t="s">
        <v>199</v>
      </c>
      <c r="B118" s="6">
        <f>B111*B115</f>
        <v>1875</v>
      </c>
      <c r="C118" s="10">
        <f t="array" aca="1" ref="C118" ca="1">SUM(IF($S$1:$GZ$1=C$1,$S118:$GZ118,0))</f>
        <v>0</v>
      </c>
      <c r="D118" s="10">
        <f t="array" aca="1" ref="D118" ca="1">SUM(IF($S$1:$GZ$1=D$1,$S118:$GZ118,0))</f>
        <v>0</v>
      </c>
      <c r="E118" s="10">
        <f t="array" aca="1" ref="E118" ca="1">SUM(IF($S$1:$GZ$1=E$1,$S118:$GZ118,0))</f>
        <v>65625</v>
      </c>
      <c r="F118" s="10">
        <f t="array" aca="1" ref="F118" ca="1">SUM(IF($S$1:$GZ$1=F$1,$S118:$GZ118,0))</f>
        <v>112500</v>
      </c>
      <c r="G118" s="10">
        <f t="array" aca="1" ref="G118" ca="1">SUM(IF($S$1:$GZ$1=G$1,$S118:$GZ118,0))</f>
        <v>258750</v>
      </c>
      <c r="H118" s="10">
        <f t="array" aca="1" ref="H118" ca="1">SUM(IF($S$1:$GZ$1=H$1,$S118:$GZ118,0))</f>
        <v>1147500</v>
      </c>
      <c r="I118" s="10">
        <f t="array" aca="1" ref="I118" ca="1">SUM(IF($S$1:$GZ$1=I$1,$S118:$GZ118,0))</f>
        <v>4316250</v>
      </c>
      <c r="J118" s="10">
        <f t="array" aca="1" ref="J118" ca="1">SUM(IF($S$1:$GZ$1=J$1,$S118:$GZ118,0))</f>
        <v>7698750</v>
      </c>
      <c r="K118" s="10">
        <f t="array" aca="1" ref="K118" ca="1">SUM(IF($S$1:$GZ$1=K$1,$S118:$GZ118,0))</f>
        <v>7350000</v>
      </c>
      <c r="L118" s="10">
        <f t="array" aca="1" ref="L118" ca="1">SUM(IF($S$1:$GZ$1=L$1,$S118:$GZ118,0))</f>
        <v>4230000</v>
      </c>
      <c r="M118" s="10">
        <f t="array" aca="1" ref="M118" ca="1">SUM(IF($S$1:$GZ$1=M$1,$S118:$GZ118,0))</f>
        <v>453750</v>
      </c>
      <c r="N118" s="10">
        <f t="array" aca="1" ref="N118" ca="1">SUM(IF($S$1:$GZ$1=N$1,$S118:$GZ118,0))</f>
        <v>0</v>
      </c>
      <c r="O118" s="10">
        <f t="array" aca="1" ref="O118" ca="1">SUM(IF($S$1:$GZ$1=O$1,$S118:$GZ118,0))</f>
        <v>0</v>
      </c>
      <c r="P118" s="10">
        <f t="array" aca="1" ref="P118" ca="1">SUM(IF($S$1:$GZ$1=P$1,$S118:$GZ118,0))</f>
        <v>0</v>
      </c>
      <c r="Q118" s="10">
        <f t="array" aca="1" ref="Q118" ca="1">SUM(IF($S$1:$GZ$1=Q$1,$S118:$GZ118,0))</f>
        <v>0</v>
      </c>
      <c r="R118" s="10">
        <f t="array" aca="1" ref="R118" ca="1">SUM(IF($S$1:$GZ$1=R$1,$S118:$GZ118,0))</f>
        <v>0</v>
      </c>
      <c r="S118" s="10">
        <f ca="1">$B118*S129</f>
        <v>0</v>
      </c>
      <c r="T118" s="10">
        <f t="shared" ref="T118:BZ118" ca="1" si="2038">$B118*T129</f>
        <v>0</v>
      </c>
      <c r="U118" s="10">
        <f t="shared" ca="1" si="2038"/>
        <v>0</v>
      </c>
      <c r="V118" s="10">
        <f t="shared" ca="1" si="2038"/>
        <v>0</v>
      </c>
      <c r="W118" s="10">
        <f t="shared" ca="1" si="2038"/>
        <v>0</v>
      </c>
      <c r="X118" s="10">
        <f t="shared" ca="1" si="2038"/>
        <v>0</v>
      </c>
      <c r="Y118" s="10">
        <f t="shared" ca="1" si="2038"/>
        <v>0</v>
      </c>
      <c r="Z118" s="10">
        <f t="shared" ca="1" si="2038"/>
        <v>0</v>
      </c>
      <c r="AA118" s="10">
        <f t="shared" ca="1" si="2038"/>
        <v>0</v>
      </c>
      <c r="AB118" s="10">
        <f t="shared" ca="1" si="2038"/>
        <v>0</v>
      </c>
      <c r="AC118" s="10">
        <f t="shared" ca="1" si="2038"/>
        <v>0</v>
      </c>
      <c r="AD118" s="10">
        <f t="shared" ca="1" si="2038"/>
        <v>0</v>
      </c>
      <c r="AE118" s="10">
        <f t="shared" ca="1" si="2038"/>
        <v>0</v>
      </c>
      <c r="AF118" s="10">
        <f t="shared" ca="1" si="2038"/>
        <v>0</v>
      </c>
      <c r="AG118" s="10">
        <f t="shared" ca="1" si="2038"/>
        <v>0</v>
      </c>
      <c r="AH118" s="10">
        <f t="shared" ca="1" si="2038"/>
        <v>0</v>
      </c>
      <c r="AI118" s="10">
        <f t="shared" ca="1" si="2038"/>
        <v>0</v>
      </c>
      <c r="AJ118" s="10">
        <f t="shared" ca="1" si="2038"/>
        <v>0</v>
      </c>
      <c r="AK118" s="10">
        <f t="shared" ca="1" si="2038"/>
        <v>0</v>
      </c>
      <c r="AL118" s="10">
        <f t="shared" ca="1" si="2038"/>
        <v>0</v>
      </c>
      <c r="AM118" s="10">
        <f t="shared" ca="1" si="2038"/>
        <v>0</v>
      </c>
      <c r="AN118" s="10">
        <f t="shared" ca="1" si="2038"/>
        <v>0</v>
      </c>
      <c r="AO118" s="10">
        <f t="shared" ca="1" si="2038"/>
        <v>0</v>
      </c>
      <c r="AP118" s="10">
        <f t="shared" ca="1" si="2038"/>
        <v>0</v>
      </c>
      <c r="AQ118" s="10">
        <f t="shared" ca="1" si="2038"/>
        <v>0</v>
      </c>
      <c r="AR118" s="10">
        <f t="shared" ca="1" si="2038"/>
        <v>0</v>
      </c>
      <c r="AS118" s="10">
        <f t="shared" ca="1" si="2038"/>
        <v>0</v>
      </c>
      <c r="AT118" s="10">
        <f t="shared" ca="1" si="2038"/>
        <v>0</v>
      </c>
      <c r="AU118" s="10">
        <f t="shared" ca="1" si="2038"/>
        <v>0</v>
      </c>
      <c r="AV118" s="10">
        <f t="shared" ca="1" si="2038"/>
        <v>9375</v>
      </c>
      <c r="AW118" s="10">
        <f t="shared" ca="1" si="2038"/>
        <v>9375</v>
      </c>
      <c r="AX118" s="10">
        <f t="shared" ca="1" si="2038"/>
        <v>9375</v>
      </c>
      <c r="AY118" s="10">
        <f t="shared" ca="1" si="2038"/>
        <v>9375</v>
      </c>
      <c r="AZ118" s="10">
        <f t="shared" ca="1" si="2038"/>
        <v>9375</v>
      </c>
      <c r="BA118" s="10">
        <f t="shared" ca="1" si="2038"/>
        <v>9375</v>
      </c>
      <c r="BB118" s="10">
        <f t="shared" ca="1" si="2038"/>
        <v>9375</v>
      </c>
      <c r="BC118" s="10">
        <f t="shared" ca="1" si="2038"/>
        <v>9375</v>
      </c>
      <c r="BD118" s="10">
        <f t="shared" ca="1" si="2038"/>
        <v>9375</v>
      </c>
      <c r="BE118" s="10">
        <f t="shared" ca="1" si="2038"/>
        <v>9375</v>
      </c>
      <c r="BF118" s="10">
        <f t="shared" ca="1" si="2038"/>
        <v>9375</v>
      </c>
      <c r="BG118" s="10">
        <f t="shared" ca="1" si="2038"/>
        <v>9375</v>
      </c>
      <c r="BH118" s="10">
        <f t="shared" ca="1" si="2038"/>
        <v>9375</v>
      </c>
      <c r="BI118" s="10">
        <f t="shared" ca="1" si="2038"/>
        <v>9375</v>
      </c>
      <c r="BJ118" s="10">
        <f t="shared" ca="1" si="2038"/>
        <v>9375</v>
      </c>
      <c r="BK118" s="10">
        <f t="shared" ca="1" si="2038"/>
        <v>9375</v>
      </c>
      <c r="BL118" s="10">
        <f t="shared" ca="1" si="2038"/>
        <v>9375</v>
      </c>
      <c r="BM118" s="10">
        <f t="shared" ca="1" si="2038"/>
        <v>9375</v>
      </c>
      <c r="BN118" s="10">
        <f t="shared" ca="1" si="2038"/>
        <v>9375</v>
      </c>
      <c r="BO118" s="10">
        <f t="shared" ca="1" si="2038"/>
        <v>9375</v>
      </c>
      <c r="BP118" s="10">
        <f t="shared" ca="1" si="2038"/>
        <v>13125</v>
      </c>
      <c r="BQ118" s="10">
        <f t="shared" ca="1" si="2038"/>
        <v>16875</v>
      </c>
      <c r="BR118" s="10">
        <f t="shared" ca="1" si="2038"/>
        <v>16875</v>
      </c>
      <c r="BS118" s="10">
        <f t="shared" ca="1" si="2038"/>
        <v>16875</v>
      </c>
      <c r="BT118" s="10">
        <f t="shared" ca="1" si="2038"/>
        <v>16875</v>
      </c>
      <c r="BU118" s="10">
        <f t="shared" ca="1" si="2038"/>
        <v>16875</v>
      </c>
      <c r="BV118" s="10">
        <f t="shared" ca="1" si="2038"/>
        <v>20625</v>
      </c>
      <c r="BW118" s="10">
        <f t="shared" ca="1" si="2038"/>
        <v>24375</v>
      </c>
      <c r="BX118" s="10">
        <f t="shared" ca="1" si="2038"/>
        <v>28125</v>
      </c>
      <c r="BY118" s="10">
        <f t="shared" ca="1" si="2038"/>
        <v>35625</v>
      </c>
      <c r="BZ118" s="10">
        <f t="shared" ca="1" si="2038"/>
        <v>43125</v>
      </c>
      <c r="CA118" s="10">
        <f t="shared" ref="CA118:CI118" ca="1" si="2039">$B118*CA129</f>
        <v>41250</v>
      </c>
      <c r="CB118" s="10">
        <f t="shared" ca="1" si="2039"/>
        <v>48750</v>
      </c>
      <c r="CC118" s="10">
        <f t="shared" ca="1" si="2039"/>
        <v>56250</v>
      </c>
      <c r="CD118" s="10">
        <f t="shared" ca="1" si="2039"/>
        <v>63750</v>
      </c>
      <c r="CE118" s="10">
        <f t="shared" ca="1" si="2039"/>
        <v>71250</v>
      </c>
      <c r="CF118" s="10">
        <f t="shared" ca="1" si="2039"/>
        <v>78750</v>
      </c>
      <c r="CG118" s="10">
        <f t="shared" ca="1" si="2039"/>
        <v>86250</v>
      </c>
      <c r="CH118" s="10">
        <f t="shared" ca="1" si="2039"/>
        <v>93750</v>
      </c>
      <c r="CI118" s="10">
        <f t="shared" ca="1" si="2039"/>
        <v>116250</v>
      </c>
      <c r="CJ118" s="10">
        <f t="shared" ref="CJ118:EO118" ca="1" si="2040">$B118*CJ129</f>
        <v>138750</v>
      </c>
      <c r="CK118" s="10">
        <f t="shared" ca="1" si="2040"/>
        <v>157500</v>
      </c>
      <c r="CL118" s="10">
        <f t="shared" ca="1" si="2040"/>
        <v>195000</v>
      </c>
      <c r="CM118" s="10">
        <f t="shared" ca="1" si="2040"/>
        <v>232500</v>
      </c>
      <c r="CN118" s="10">
        <f t="shared" ca="1" si="2040"/>
        <v>270000</v>
      </c>
      <c r="CO118" s="10">
        <f t="shared" ca="1" si="2040"/>
        <v>311250</v>
      </c>
      <c r="CP118" s="10">
        <f t="shared" ca="1" si="2040"/>
        <v>348750</v>
      </c>
      <c r="CQ118" s="10">
        <f t="shared" ca="1" si="2040"/>
        <v>371250</v>
      </c>
      <c r="CR118" s="10">
        <f t="shared" ca="1" si="2040"/>
        <v>378750</v>
      </c>
      <c r="CS118" s="10">
        <f t="shared" ca="1" si="2040"/>
        <v>386250</v>
      </c>
      <c r="CT118" s="10">
        <f t="shared" ca="1" si="2040"/>
        <v>393750</v>
      </c>
      <c r="CU118" s="10">
        <f t="shared" ca="1" si="2040"/>
        <v>397500</v>
      </c>
      <c r="CV118" s="10">
        <f t="shared" ca="1" si="2040"/>
        <v>401250</v>
      </c>
      <c r="CW118" s="10">
        <f t="shared" ca="1" si="2040"/>
        <v>408750</v>
      </c>
      <c r="CX118" s="10">
        <f t="shared" ca="1" si="2040"/>
        <v>416250</v>
      </c>
      <c r="CY118" s="10">
        <f t="shared" ca="1" si="2040"/>
        <v>423750</v>
      </c>
      <c r="CZ118" s="10">
        <f t="shared" ca="1" si="2040"/>
        <v>465000</v>
      </c>
      <c r="DA118" s="10">
        <f t="shared" ca="1" si="2040"/>
        <v>536250</v>
      </c>
      <c r="DB118" s="10">
        <f t="shared" ca="1" si="2040"/>
        <v>607500</v>
      </c>
      <c r="DC118" s="10">
        <f t="shared" ca="1" si="2040"/>
        <v>678750</v>
      </c>
      <c r="DD118" s="10">
        <f t="shared" ca="1" si="2040"/>
        <v>712500</v>
      </c>
      <c r="DE118" s="10">
        <f t="shared" ca="1" si="2040"/>
        <v>712500</v>
      </c>
      <c r="DF118" s="10">
        <f t="shared" ca="1" si="2040"/>
        <v>712500</v>
      </c>
      <c r="DG118" s="10">
        <f t="shared" ca="1" si="2040"/>
        <v>712500</v>
      </c>
      <c r="DH118" s="10">
        <f t="shared" ca="1" si="2040"/>
        <v>712500</v>
      </c>
      <c r="DI118" s="10">
        <f t="shared" ca="1" si="2040"/>
        <v>712500</v>
      </c>
      <c r="DJ118" s="10">
        <f t="shared" ca="1" si="2040"/>
        <v>712500</v>
      </c>
      <c r="DK118" s="10">
        <f t="shared" ca="1" si="2040"/>
        <v>712500</v>
      </c>
      <c r="DL118" s="10">
        <f t="shared" ca="1" si="2040"/>
        <v>712500</v>
      </c>
      <c r="DM118" s="10">
        <f t="shared" ca="1" si="2040"/>
        <v>712500</v>
      </c>
      <c r="DN118" s="10">
        <f t="shared" ca="1" si="2040"/>
        <v>697500</v>
      </c>
      <c r="DO118" s="10">
        <f t="shared" ca="1" si="2040"/>
        <v>678750</v>
      </c>
      <c r="DP118" s="10">
        <f t="shared" ca="1" si="2040"/>
        <v>660000</v>
      </c>
      <c r="DQ118" s="10">
        <f t="shared" ca="1" si="2040"/>
        <v>622500</v>
      </c>
      <c r="DR118" s="10">
        <f t="shared" ca="1" si="2040"/>
        <v>585000</v>
      </c>
      <c r="DS118" s="10">
        <f t="shared" ca="1" si="2040"/>
        <v>547500</v>
      </c>
      <c r="DT118" s="10">
        <f t="shared" ca="1" si="2040"/>
        <v>506250</v>
      </c>
      <c r="DU118" s="10">
        <f t="shared" ca="1" si="2040"/>
        <v>468750</v>
      </c>
      <c r="DV118" s="10">
        <f t="shared" ca="1" si="2040"/>
        <v>446250</v>
      </c>
      <c r="DW118" s="10">
        <f t="shared" ca="1" si="2040"/>
        <v>438750</v>
      </c>
      <c r="DX118" s="10">
        <f t="shared" ca="1" si="2040"/>
        <v>431250</v>
      </c>
      <c r="DY118" s="10">
        <f t="shared" ca="1" si="2040"/>
        <v>423750</v>
      </c>
      <c r="DZ118" s="10">
        <f t="shared" ca="1" si="2040"/>
        <v>416250</v>
      </c>
      <c r="EA118" s="10">
        <f t="shared" ca="1" si="2040"/>
        <v>408750</v>
      </c>
      <c r="EB118" s="10">
        <f t="shared" ca="1" si="2040"/>
        <v>401250</v>
      </c>
      <c r="EC118" s="10">
        <f t="shared" ca="1" si="2040"/>
        <v>393750</v>
      </c>
      <c r="ED118" s="10">
        <f t="shared" ca="1" si="2040"/>
        <v>386250</v>
      </c>
      <c r="EE118" s="10">
        <f t="shared" ca="1" si="2040"/>
        <v>345000</v>
      </c>
      <c r="EF118" s="10">
        <f t="shared" ca="1" si="2040"/>
        <v>270000</v>
      </c>
      <c r="EG118" s="10">
        <f t="shared" ca="1" si="2040"/>
        <v>195000</v>
      </c>
      <c r="EH118" s="10">
        <f t="shared" ca="1" si="2040"/>
        <v>120000</v>
      </c>
      <c r="EI118" s="10">
        <f t="shared" ca="1" si="2040"/>
        <v>78750</v>
      </c>
      <c r="EJ118" s="10">
        <f t="shared" ca="1" si="2040"/>
        <v>71250</v>
      </c>
      <c r="EK118" s="10">
        <f t="shared" ca="1" si="2040"/>
        <v>63750</v>
      </c>
      <c r="EL118" s="10">
        <f t="shared" ca="1" si="2040"/>
        <v>56250</v>
      </c>
      <c r="EM118" s="10">
        <f t="shared" ca="1" si="2040"/>
        <v>48750</v>
      </c>
      <c r="EN118" s="10">
        <f t="shared" ca="1" si="2040"/>
        <v>41250</v>
      </c>
      <c r="EO118" s="10">
        <f t="shared" ca="1" si="2040"/>
        <v>33750</v>
      </c>
      <c r="EP118" s="10">
        <f t="shared" ref="EP118:GP118" ca="1" si="2041">$B118*EP129</f>
        <v>26250</v>
      </c>
      <c r="EQ118" s="10">
        <f t="shared" ca="1" si="2041"/>
        <v>18750</v>
      </c>
      <c r="ER118" s="10">
        <f t="shared" ca="1" si="2041"/>
        <v>11250</v>
      </c>
      <c r="ES118" s="10">
        <f t="shared" ca="1" si="2041"/>
        <v>3750</v>
      </c>
      <c r="ET118" s="10">
        <f t="shared" ca="1" si="2041"/>
        <v>0</v>
      </c>
      <c r="EU118" s="10">
        <f t="shared" ca="1" si="2041"/>
        <v>0</v>
      </c>
      <c r="EV118" s="10">
        <f t="shared" ca="1" si="2041"/>
        <v>0</v>
      </c>
      <c r="EW118" s="10">
        <f t="shared" ca="1" si="2041"/>
        <v>0</v>
      </c>
      <c r="EX118" s="10">
        <f t="shared" ca="1" si="2041"/>
        <v>0</v>
      </c>
      <c r="EY118" s="10">
        <f t="shared" ca="1" si="2041"/>
        <v>0</v>
      </c>
      <c r="EZ118" s="10">
        <f t="shared" ca="1" si="2041"/>
        <v>0</v>
      </c>
      <c r="FA118" s="10">
        <f t="shared" ca="1" si="2041"/>
        <v>0</v>
      </c>
      <c r="FB118" s="10">
        <f t="shared" ca="1" si="2041"/>
        <v>0</v>
      </c>
      <c r="FC118" s="10">
        <f t="shared" ca="1" si="2041"/>
        <v>0</v>
      </c>
      <c r="FD118" s="10">
        <f t="shared" ca="1" si="2041"/>
        <v>0</v>
      </c>
      <c r="FE118" s="10">
        <f t="shared" ca="1" si="2041"/>
        <v>0</v>
      </c>
      <c r="FF118" s="10">
        <f t="shared" ca="1" si="2041"/>
        <v>0</v>
      </c>
      <c r="FG118" s="10">
        <f t="shared" ca="1" si="2041"/>
        <v>0</v>
      </c>
      <c r="FH118" s="10">
        <f t="shared" ca="1" si="2041"/>
        <v>0</v>
      </c>
      <c r="FI118" s="10">
        <f t="shared" ca="1" si="2041"/>
        <v>0</v>
      </c>
      <c r="FJ118" s="10">
        <f t="shared" ca="1" si="2041"/>
        <v>0</v>
      </c>
      <c r="FK118" s="10">
        <f t="shared" ca="1" si="2041"/>
        <v>0</v>
      </c>
      <c r="FL118" s="10">
        <f t="shared" ca="1" si="2041"/>
        <v>0</v>
      </c>
      <c r="FM118" s="10">
        <f t="shared" ca="1" si="2041"/>
        <v>0</v>
      </c>
      <c r="FN118" s="10">
        <f t="shared" ca="1" si="2041"/>
        <v>0</v>
      </c>
      <c r="FO118" s="10">
        <f t="shared" ca="1" si="2041"/>
        <v>0</v>
      </c>
      <c r="FP118" s="10">
        <f t="shared" ca="1" si="2041"/>
        <v>0</v>
      </c>
      <c r="FQ118" s="10">
        <f t="shared" ca="1" si="2041"/>
        <v>0</v>
      </c>
      <c r="FR118" s="10">
        <f t="shared" ca="1" si="2041"/>
        <v>0</v>
      </c>
      <c r="FS118" s="10">
        <f t="shared" ca="1" si="2041"/>
        <v>0</v>
      </c>
      <c r="FT118" s="10">
        <f t="shared" ca="1" si="2041"/>
        <v>0</v>
      </c>
      <c r="FU118" s="10">
        <f t="shared" ca="1" si="2041"/>
        <v>0</v>
      </c>
      <c r="FV118" s="10">
        <f t="shared" ca="1" si="2041"/>
        <v>0</v>
      </c>
      <c r="FW118" s="10">
        <f t="shared" ca="1" si="2041"/>
        <v>0</v>
      </c>
      <c r="FX118" s="10">
        <f t="shared" ca="1" si="2041"/>
        <v>0</v>
      </c>
      <c r="FY118" s="10">
        <f t="shared" ca="1" si="2041"/>
        <v>0</v>
      </c>
      <c r="FZ118" s="10">
        <f t="shared" ca="1" si="2041"/>
        <v>0</v>
      </c>
      <c r="GA118" s="10">
        <f t="shared" ca="1" si="2041"/>
        <v>0</v>
      </c>
      <c r="GB118" s="10">
        <f t="shared" ca="1" si="2041"/>
        <v>0</v>
      </c>
      <c r="GC118" s="10">
        <f t="shared" ca="1" si="2041"/>
        <v>0</v>
      </c>
      <c r="GD118" s="10">
        <f t="shared" ca="1" si="2041"/>
        <v>0</v>
      </c>
      <c r="GE118" s="10">
        <f t="shared" ca="1" si="2041"/>
        <v>0</v>
      </c>
      <c r="GF118" s="10">
        <f t="shared" ca="1" si="2041"/>
        <v>0</v>
      </c>
      <c r="GG118" s="10">
        <f t="shared" ca="1" si="2041"/>
        <v>0</v>
      </c>
      <c r="GH118" s="10">
        <f t="shared" ca="1" si="2041"/>
        <v>0</v>
      </c>
      <c r="GI118" s="10">
        <f t="shared" ca="1" si="2041"/>
        <v>0</v>
      </c>
      <c r="GJ118" s="10">
        <f t="shared" ca="1" si="2041"/>
        <v>0</v>
      </c>
      <c r="GK118" s="10">
        <f t="shared" ca="1" si="2041"/>
        <v>0</v>
      </c>
      <c r="GL118" s="10">
        <f t="shared" ca="1" si="2041"/>
        <v>0</v>
      </c>
      <c r="GM118" s="10">
        <f t="shared" ca="1" si="2041"/>
        <v>0</v>
      </c>
      <c r="GN118" s="10">
        <f t="shared" ca="1" si="2041"/>
        <v>0</v>
      </c>
      <c r="GO118" s="10">
        <f t="shared" ca="1" si="2041"/>
        <v>0</v>
      </c>
      <c r="GP118" s="10">
        <f t="shared" ca="1" si="2041"/>
        <v>0</v>
      </c>
      <c r="GQ118" s="10">
        <f t="shared" ref="GQ118:GZ118" ca="1" si="2042">$B118*GQ129</f>
        <v>0</v>
      </c>
      <c r="GR118" s="10">
        <f t="shared" ca="1" si="2042"/>
        <v>0</v>
      </c>
      <c r="GS118" s="10">
        <f t="shared" ca="1" si="2042"/>
        <v>0</v>
      </c>
      <c r="GT118" s="10">
        <f t="shared" ca="1" si="2042"/>
        <v>0</v>
      </c>
      <c r="GU118" s="10">
        <f t="shared" ca="1" si="2042"/>
        <v>0</v>
      </c>
      <c r="GV118" s="10">
        <f t="shared" ca="1" si="2042"/>
        <v>0</v>
      </c>
      <c r="GW118" s="10">
        <f t="shared" ca="1" si="2042"/>
        <v>0</v>
      </c>
      <c r="GX118" s="10">
        <f t="shared" ca="1" si="2042"/>
        <v>0</v>
      </c>
      <c r="GY118" s="10">
        <f t="shared" ca="1" si="2042"/>
        <v>0</v>
      </c>
      <c r="GZ118" s="10">
        <f t="shared" ca="1" si="2042"/>
        <v>0</v>
      </c>
    </row>
    <row r="119" spans="1:208" x14ac:dyDescent="0.2">
      <c r="A119" s="5" t="s">
        <v>30</v>
      </c>
      <c r="B119" s="6">
        <f>B110*B114*B116</f>
        <v>562.5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</row>
    <row r="120" spans="1:208" x14ac:dyDescent="0.2">
      <c r="A120" s="5" t="s">
        <v>27</v>
      </c>
      <c r="B120" s="13">
        <v>0.06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</row>
    <row r="121" spans="1:208" x14ac:dyDescent="0.2">
      <c r="A121" s="5" t="s">
        <v>26</v>
      </c>
      <c r="B121" s="11">
        <f>NPER(B120/12,B119,-B108*(1-B109))</f>
        <v>28.691659673197091</v>
      </c>
      <c r="C121" s="10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</row>
    <row r="122" spans="1:208" x14ac:dyDescent="0.2">
      <c r="A122" s="5" t="s">
        <v>202</v>
      </c>
      <c r="B122" s="11">
        <v>60</v>
      </c>
      <c r="C122" s="10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</row>
    <row r="123" spans="1:208" x14ac:dyDescent="0.2">
      <c r="A123" s="5" t="s">
        <v>37</v>
      </c>
      <c r="B123" s="11"/>
      <c r="C123" s="10">
        <f t="array" aca="1" ref="C123" ca="1">SUM(IF($S$1:$GZ$1=C$1,$S123:$GZ123,0))</f>
        <v>51562.5</v>
      </c>
      <c r="D123" s="10">
        <f t="array" aca="1" ref="D123" ca="1">SUM(IF($S$1:$GZ$1=D$1,$S123:$GZ123,0))</f>
        <v>65625</v>
      </c>
      <c r="E123" s="10">
        <f t="array" aca="1" ref="E123" ca="1">SUM(IF($S$1:$GZ$1=E$1,$S123:$GZ123,0))</f>
        <v>192187.5</v>
      </c>
      <c r="F123" s="10">
        <f t="array" aca="1" ref="F123" ca="1">SUM(IF($S$1:$GZ$1=F$1,$S123:$GZ123,0))</f>
        <v>1050000</v>
      </c>
      <c r="G123" s="10">
        <f t="array" aca="1" ref="G123" ca="1">SUM(IF($S$1:$GZ$1=G$1,$S123:$GZ123,0))</f>
        <v>2553750</v>
      </c>
      <c r="H123" s="10">
        <f t="array" aca="1" ref="H123" ca="1">SUM(IF($S$1:$GZ$1=H$1,$S123:$GZ123,0))</f>
        <v>4044375</v>
      </c>
      <c r="I123" s="10">
        <f t="array" aca="1" ref="I123" ca="1">SUM(IF($S$1:$GZ$1=I$1,$S123:$GZ123,0))</f>
        <v>2733750</v>
      </c>
      <c r="J123" s="10">
        <f t="array" aca="1" ref="J123" ca="1">SUM(IF($S$1:$GZ$1=J$1,$S123:$GZ123,0))</f>
        <v>855000</v>
      </c>
      <c r="K123" s="10">
        <f t="array" aca="1" ref="K123" ca="1">SUM(IF($S$1:$GZ$1=K$1,$S123:$GZ123,0))</f>
        <v>30000</v>
      </c>
      <c r="L123" s="10">
        <f t="array" aca="1" ref="L123" ca="1">SUM(IF($S$1:$GZ$1=L$1,$S123:$GZ123,0))</f>
        <v>0</v>
      </c>
      <c r="M123" s="10">
        <f t="array" aca="1" ref="M123" ca="1">SUM(IF($S$1:$GZ$1=M$1,$S123:$GZ123,0))</f>
        <v>0</v>
      </c>
      <c r="N123" s="10">
        <f t="array" aca="1" ref="N123" ca="1">SUM(IF($S$1:$GZ$1=N$1,$S123:$GZ123,0))</f>
        <v>0</v>
      </c>
      <c r="O123" s="10">
        <f t="array" aca="1" ref="O123" ca="1">SUM(IF($S$1:$GZ$1=O$1,$S123:$GZ123,0))</f>
        <v>0</v>
      </c>
      <c r="P123" s="10">
        <f t="array" aca="1" ref="P123" ca="1">SUM(IF($S$1:$GZ$1=P$1,$S123:$GZ123,0))</f>
        <v>0</v>
      </c>
      <c r="Q123" s="10">
        <f t="array" aca="1" ref="Q123" ca="1">SUM(IF($S$1:$GZ$1=Q$1,$S123:$GZ123,0))</f>
        <v>0</v>
      </c>
      <c r="R123" s="10">
        <f t="array" aca="1" ref="R123" ca="1">SUM(IF($S$1:$GZ$1=R$1,$S123:$GZ123,0))</f>
        <v>0</v>
      </c>
      <c r="S123" s="10">
        <f ca="1">S110-S116</f>
        <v>0</v>
      </c>
      <c r="T123" s="10">
        <f t="shared" ref="T123:BZ123" ca="1" si="2043">T110-T116</f>
        <v>4687.5</v>
      </c>
      <c r="U123" s="10">
        <f t="shared" ca="1" si="2043"/>
        <v>4687.5</v>
      </c>
      <c r="V123" s="10">
        <f t="shared" ca="1" si="2043"/>
        <v>4687.5</v>
      </c>
      <c r="W123" s="10">
        <f t="shared" ca="1" si="2043"/>
        <v>4687.5</v>
      </c>
      <c r="X123" s="10">
        <f t="shared" ca="1" si="2043"/>
        <v>4687.5</v>
      </c>
      <c r="Y123" s="10">
        <f t="shared" ca="1" si="2043"/>
        <v>4687.5</v>
      </c>
      <c r="Z123" s="10">
        <f t="shared" ca="1" si="2043"/>
        <v>4687.5</v>
      </c>
      <c r="AA123" s="10">
        <f t="shared" ca="1" si="2043"/>
        <v>4687.5</v>
      </c>
      <c r="AB123" s="10">
        <f t="shared" ca="1" si="2043"/>
        <v>4687.5</v>
      </c>
      <c r="AC123" s="10">
        <f t="shared" ca="1" si="2043"/>
        <v>4687.5</v>
      </c>
      <c r="AD123" s="10">
        <f t="shared" ca="1" si="2043"/>
        <v>4687.5</v>
      </c>
      <c r="AE123" s="10">
        <f t="shared" ca="1" si="2043"/>
        <v>4687.5</v>
      </c>
      <c r="AF123" s="10">
        <f t="shared" ca="1" si="2043"/>
        <v>4687.5</v>
      </c>
      <c r="AG123" s="10">
        <f t="shared" ca="1" si="2043"/>
        <v>4687.5</v>
      </c>
      <c r="AH123" s="10">
        <f t="shared" ca="1" si="2043"/>
        <v>4687.5</v>
      </c>
      <c r="AI123" s="10">
        <f t="shared" ca="1" si="2043"/>
        <v>4687.5</v>
      </c>
      <c r="AJ123" s="10">
        <f t="shared" ca="1" si="2043"/>
        <v>4687.5</v>
      </c>
      <c r="AK123" s="10">
        <f t="shared" ca="1" si="2043"/>
        <v>4687.5</v>
      </c>
      <c r="AL123" s="10">
        <f t="shared" ca="1" si="2043"/>
        <v>4687.5</v>
      </c>
      <c r="AM123" s="10">
        <f t="shared" ca="1" si="2043"/>
        <v>4687.5</v>
      </c>
      <c r="AN123" s="10">
        <f t="shared" ca="1" si="2043"/>
        <v>6562.5</v>
      </c>
      <c r="AO123" s="10">
        <f t="shared" ca="1" si="2043"/>
        <v>8437.5</v>
      </c>
      <c r="AP123" s="10">
        <f t="shared" ca="1" si="2043"/>
        <v>8437.5</v>
      </c>
      <c r="AQ123" s="10">
        <f t="shared" ca="1" si="2043"/>
        <v>8437.5</v>
      </c>
      <c r="AR123" s="10">
        <f t="shared" ca="1" si="2043"/>
        <v>8437.5</v>
      </c>
      <c r="AS123" s="10">
        <f t="shared" ca="1" si="2043"/>
        <v>8437.5</v>
      </c>
      <c r="AT123" s="10">
        <f t="shared" ca="1" si="2043"/>
        <v>10312.5</v>
      </c>
      <c r="AU123" s="10">
        <f t="shared" ca="1" si="2043"/>
        <v>12187.5</v>
      </c>
      <c r="AV123" s="10">
        <f t="shared" ca="1" si="2043"/>
        <v>9375</v>
      </c>
      <c r="AW123" s="10">
        <f t="shared" ca="1" si="2043"/>
        <v>13125</v>
      </c>
      <c r="AX123" s="10">
        <f t="shared" ca="1" si="2043"/>
        <v>16875</v>
      </c>
      <c r="AY123" s="10">
        <f t="shared" ca="1" si="2043"/>
        <v>20625</v>
      </c>
      <c r="AZ123" s="10">
        <f t="shared" ca="1" si="2043"/>
        <v>24375</v>
      </c>
      <c r="BA123" s="10">
        <f t="shared" ca="1" si="2043"/>
        <v>28125</v>
      </c>
      <c r="BB123" s="10">
        <f t="shared" ca="1" si="2043"/>
        <v>31875</v>
      </c>
      <c r="BC123" s="10">
        <f t="shared" ca="1" si="2043"/>
        <v>35625</v>
      </c>
      <c r="BD123" s="10">
        <f t="shared" ca="1" si="2043"/>
        <v>39375</v>
      </c>
      <c r="BE123" s="10">
        <f t="shared" ca="1" si="2043"/>
        <v>43125</v>
      </c>
      <c r="BF123" s="10">
        <f t="shared" ca="1" si="2043"/>
        <v>46875</v>
      </c>
      <c r="BG123" s="10">
        <f t="shared" ca="1" si="2043"/>
        <v>58125</v>
      </c>
      <c r="BH123" s="10">
        <f t="shared" ca="1" si="2043"/>
        <v>69375</v>
      </c>
      <c r="BI123" s="10">
        <f t="shared" ca="1" si="2043"/>
        <v>78750</v>
      </c>
      <c r="BJ123" s="10">
        <f t="shared" ca="1" si="2043"/>
        <v>97500</v>
      </c>
      <c r="BK123" s="10">
        <f t="shared" ca="1" si="2043"/>
        <v>116250</v>
      </c>
      <c r="BL123" s="10">
        <f t="shared" ca="1" si="2043"/>
        <v>135000</v>
      </c>
      <c r="BM123" s="10">
        <f t="shared" ca="1" si="2043"/>
        <v>155625</v>
      </c>
      <c r="BN123" s="10">
        <f t="shared" ca="1" si="2043"/>
        <v>174375</v>
      </c>
      <c r="BO123" s="10">
        <f t="shared" ca="1" si="2043"/>
        <v>185625</v>
      </c>
      <c r="BP123" s="10">
        <f t="shared" ca="1" si="2043"/>
        <v>187500</v>
      </c>
      <c r="BQ123" s="10">
        <f t="shared" ca="1" si="2043"/>
        <v>189375</v>
      </c>
      <c r="BR123" s="10">
        <f t="shared" ca="1" si="2043"/>
        <v>193125</v>
      </c>
      <c r="BS123" s="10">
        <f t="shared" ca="1" si="2043"/>
        <v>196875</v>
      </c>
      <c r="BT123" s="10">
        <f t="shared" ca="1" si="2043"/>
        <v>200625</v>
      </c>
      <c r="BU123" s="10">
        <f t="shared" ca="1" si="2043"/>
        <v>204375</v>
      </c>
      <c r="BV123" s="10">
        <f t="shared" ca="1" si="2043"/>
        <v>206250</v>
      </c>
      <c r="BW123" s="10">
        <f t="shared" ca="1" si="2043"/>
        <v>208125</v>
      </c>
      <c r="BX123" s="10">
        <f t="shared" ca="1" si="2043"/>
        <v>226875</v>
      </c>
      <c r="BY123" s="10">
        <f t="shared" ca="1" si="2043"/>
        <v>260625</v>
      </c>
      <c r="BZ123" s="10">
        <f t="shared" ca="1" si="2043"/>
        <v>294375</v>
      </c>
      <c r="CA123" s="10">
        <f t="shared" ref="CA123:CI123" ca="1" si="2044">CA110-CA116</f>
        <v>328125</v>
      </c>
      <c r="CB123" s="10">
        <f t="shared" ca="1" si="2044"/>
        <v>345000</v>
      </c>
      <c r="CC123" s="10">
        <f t="shared" ca="1" si="2044"/>
        <v>345000</v>
      </c>
      <c r="CD123" s="10">
        <f t="shared" ca="1" si="2044"/>
        <v>345000</v>
      </c>
      <c r="CE123" s="10">
        <f t="shared" ca="1" si="2044"/>
        <v>345000</v>
      </c>
      <c r="CF123" s="10">
        <f t="shared" ca="1" si="2044"/>
        <v>345000</v>
      </c>
      <c r="CG123" s="10">
        <f t="shared" ca="1" si="2044"/>
        <v>345000</v>
      </c>
      <c r="CH123" s="10">
        <f t="shared" ca="1" si="2044"/>
        <v>345000</v>
      </c>
      <c r="CI123" s="10">
        <f t="shared" ca="1" si="2044"/>
        <v>337500</v>
      </c>
      <c r="CJ123" s="10">
        <f t="shared" ref="CJ123:EO123" ca="1" si="2045">CJ110-CJ116</f>
        <v>330000</v>
      </c>
      <c r="CK123" s="10">
        <f t="shared" ca="1" si="2045"/>
        <v>324375</v>
      </c>
      <c r="CL123" s="10">
        <f t="shared" ca="1" si="2045"/>
        <v>309375</v>
      </c>
      <c r="CM123" s="10">
        <f t="shared" ca="1" si="2045"/>
        <v>292500</v>
      </c>
      <c r="CN123" s="10">
        <f t="shared" ca="1" si="2045"/>
        <v>273750</v>
      </c>
      <c r="CO123" s="10">
        <f t="shared" ca="1" si="2045"/>
        <v>253125</v>
      </c>
      <c r="CP123" s="10">
        <f t="shared" ca="1" si="2045"/>
        <v>234375</v>
      </c>
      <c r="CQ123" s="10">
        <f t="shared" ca="1" si="2045"/>
        <v>223125</v>
      </c>
      <c r="CR123" s="10">
        <f t="shared" ca="1" si="2045"/>
        <v>219375</v>
      </c>
      <c r="CS123" s="10">
        <f t="shared" ca="1" si="2045"/>
        <v>215625</v>
      </c>
      <c r="CT123" s="10">
        <f t="shared" ca="1" si="2045"/>
        <v>211875</v>
      </c>
      <c r="CU123" s="10">
        <f t="shared" ca="1" si="2045"/>
        <v>208125</v>
      </c>
      <c r="CV123" s="10">
        <f t="shared" ca="1" si="2045"/>
        <v>204375</v>
      </c>
      <c r="CW123" s="10">
        <f t="shared" ca="1" si="2045"/>
        <v>200625</v>
      </c>
      <c r="CX123" s="10">
        <f t="shared" ca="1" si="2045"/>
        <v>196875</v>
      </c>
      <c r="CY123" s="10">
        <f t="shared" ca="1" si="2045"/>
        <v>193125</v>
      </c>
      <c r="CZ123" s="10">
        <f t="shared" ca="1" si="2045"/>
        <v>172500</v>
      </c>
      <c r="DA123" s="10">
        <f t="shared" ca="1" si="2045"/>
        <v>135000</v>
      </c>
      <c r="DB123" s="10">
        <f t="shared" ca="1" si="2045"/>
        <v>97500</v>
      </c>
      <c r="DC123" s="10">
        <f t="shared" ca="1" si="2045"/>
        <v>60000</v>
      </c>
      <c r="DD123" s="10">
        <f t="shared" ca="1" si="2045"/>
        <v>39375</v>
      </c>
      <c r="DE123" s="10">
        <f t="shared" ca="1" si="2045"/>
        <v>35625</v>
      </c>
      <c r="DF123" s="10">
        <f t="shared" ca="1" si="2045"/>
        <v>31875</v>
      </c>
      <c r="DG123" s="10">
        <f t="shared" ca="1" si="2045"/>
        <v>28125</v>
      </c>
      <c r="DH123" s="10">
        <f t="shared" ca="1" si="2045"/>
        <v>24375</v>
      </c>
      <c r="DI123" s="10">
        <f t="shared" ca="1" si="2045"/>
        <v>20625</v>
      </c>
      <c r="DJ123" s="10">
        <f t="shared" ca="1" si="2045"/>
        <v>16875</v>
      </c>
      <c r="DK123" s="10">
        <f t="shared" ca="1" si="2045"/>
        <v>13125</v>
      </c>
      <c r="DL123" s="10">
        <f t="shared" ca="1" si="2045"/>
        <v>9375</v>
      </c>
      <c r="DM123" s="10">
        <f t="shared" ca="1" si="2045"/>
        <v>5625</v>
      </c>
      <c r="DN123" s="10">
        <f t="shared" ca="1" si="2045"/>
        <v>1875</v>
      </c>
      <c r="DO123" s="10">
        <f t="shared" ca="1" si="2045"/>
        <v>0</v>
      </c>
      <c r="DP123" s="10">
        <f t="shared" ca="1" si="2045"/>
        <v>0</v>
      </c>
      <c r="DQ123" s="10">
        <f t="shared" ca="1" si="2045"/>
        <v>0</v>
      </c>
      <c r="DR123" s="10">
        <f t="shared" ca="1" si="2045"/>
        <v>0</v>
      </c>
      <c r="DS123" s="10">
        <f t="shared" ca="1" si="2045"/>
        <v>0</v>
      </c>
      <c r="DT123" s="10">
        <f t="shared" ca="1" si="2045"/>
        <v>0</v>
      </c>
      <c r="DU123" s="10">
        <f t="shared" ca="1" si="2045"/>
        <v>0</v>
      </c>
      <c r="DV123" s="10">
        <f t="shared" ca="1" si="2045"/>
        <v>0</v>
      </c>
      <c r="DW123" s="10">
        <f t="shared" ca="1" si="2045"/>
        <v>0</v>
      </c>
      <c r="DX123" s="10">
        <f t="shared" ca="1" si="2045"/>
        <v>0</v>
      </c>
      <c r="DY123" s="10">
        <f t="shared" ca="1" si="2045"/>
        <v>0</v>
      </c>
      <c r="DZ123" s="10">
        <f t="shared" ca="1" si="2045"/>
        <v>0</v>
      </c>
      <c r="EA123" s="10">
        <f t="shared" ca="1" si="2045"/>
        <v>0</v>
      </c>
      <c r="EB123" s="10">
        <f t="shared" ca="1" si="2045"/>
        <v>0</v>
      </c>
      <c r="EC123" s="10">
        <f t="shared" ca="1" si="2045"/>
        <v>0</v>
      </c>
      <c r="ED123" s="10">
        <f t="shared" ca="1" si="2045"/>
        <v>0</v>
      </c>
      <c r="EE123" s="10">
        <f t="shared" ca="1" si="2045"/>
        <v>0</v>
      </c>
      <c r="EF123" s="10">
        <f t="shared" ca="1" si="2045"/>
        <v>0</v>
      </c>
      <c r="EG123" s="10">
        <f t="shared" ca="1" si="2045"/>
        <v>0</v>
      </c>
      <c r="EH123" s="10">
        <f t="shared" ca="1" si="2045"/>
        <v>0</v>
      </c>
      <c r="EI123" s="10">
        <f t="shared" ca="1" si="2045"/>
        <v>0</v>
      </c>
      <c r="EJ123" s="10">
        <f t="shared" ca="1" si="2045"/>
        <v>0</v>
      </c>
      <c r="EK123" s="10">
        <f t="shared" ca="1" si="2045"/>
        <v>0</v>
      </c>
      <c r="EL123" s="10">
        <f t="shared" ca="1" si="2045"/>
        <v>0</v>
      </c>
      <c r="EM123" s="10">
        <f t="shared" ca="1" si="2045"/>
        <v>0</v>
      </c>
      <c r="EN123" s="10">
        <f t="shared" ca="1" si="2045"/>
        <v>0</v>
      </c>
      <c r="EO123" s="10">
        <f t="shared" ca="1" si="2045"/>
        <v>0</v>
      </c>
      <c r="EP123" s="10">
        <f t="shared" ref="EP123:GP123" ca="1" si="2046">EP110-EP116</f>
        <v>0</v>
      </c>
      <c r="EQ123" s="10">
        <f t="shared" ca="1" si="2046"/>
        <v>0</v>
      </c>
      <c r="ER123" s="10">
        <f t="shared" ca="1" si="2046"/>
        <v>0</v>
      </c>
      <c r="ES123" s="10">
        <f t="shared" ca="1" si="2046"/>
        <v>0</v>
      </c>
      <c r="ET123" s="10">
        <f t="shared" ca="1" si="2046"/>
        <v>0</v>
      </c>
      <c r="EU123" s="10">
        <f t="shared" ca="1" si="2046"/>
        <v>0</v>
      </c>
      <c r="EV123" s="10">
        <f t="shared" ca="1" si="2046"/>
        <v>0</v>
      </c>
      <c r="EW123" s="10">
        <f t="shared" ca="1" si="2046"/>
        <v>0</v>
      </c>
      <c r="EX123" s="10">
        <f t="shared" ca="1" si="2046"/>
        <v>0</v>
      </c>
      <c r="EY123" s="10">
        <f t="shared" ca="1" si="2046"/>
        <v>0</v>
      </c>
      <c r="EZ123" s="10">
        <f t="shared" ca="1" si="2046"/>
        <v>0</v>
      </c>
      <c r="FA123" s="10">
        <f t="shared" ca="1" si="2046"/>
        <v>0</v>
      </c>
      <c r="FB123" s="10">
        <f t="shared" ca="1" si="2046"/>
        <v>0</v>
      </c>
      <c r="FC123" s="10">
        <f t="shared" ca="1" si="2046"/>
        <v>0</v>
      </c>
      <c r="FD123" s="10">
        <f t="shared" ca="1" si="2046"/>
        <v>0</v>
      </c>
      <c r="FE123" s="10">
        <f t="shared" ca="1" si="2046"/>
        <v>0</v>
      </c>
      <c r="FF123" s="10">
        <f t="shared" ca="1" si="2046"/>
        <v>0</v>
      </c>
      <c r="FG123" s="10">
        <f t="shared" ca="1" si="2046"/>
        <v>0</v>
      </c>
      <c r="FH123" s="10">
        <f t="shared" ca="1" si="2046"/>
        <v>0</v>
      </c>
      <c r="FI123" s="10">
        <f t="shared" ca="1" si="2046"/>
        <v>0</v>
      </c>
      <c r="FJ123" s="10">
        <f t="shared" ca="1" si="2046"/>
        <v>0</v>
      </c>
      <c r="FK123" s="10">
        <f t="shared" ca="1" si="2046"/>
        <v>0</v>
      </c>
      <c r="FL123" s="10">
        <f t="shared" ca="1" si="2046"/>
        <v>0</v>
      </c>
      <c r="FM123" s="10">
        <f t="shared" ca="1" si="2046"/>
        <v>0</v>
      </c>
      <c r="FN123" s="10">
        <f t="shared" ca="1" si="2046"/>
        <v>0</v>
      </c>
      <c r="FO123" s="10">
        <f t="shared" ca="1" si="2046"/>
        <v>0</v>
      </c>
      <c r="FP123" s="10">
        <f t="shared" ca="1" si="2046"/>
        <v>0</v>
      </c>
      <c r="FQ123" s="10">
        <f t="shared" ca="1" si="2046"/>
        <v>0</v>
      </c>
      <c r="FR123" s="10">
        <f t="shared" ca="1" si="2046"/>
        <v>0</v>
      </c>
      <c r="FS123" s="10">
        <f t="shared" ca="1" si="2046"/>
        <v>0</v>
      </c>
      <c r="FT123" s="10">
        <f t="shared" ca="1" si="2046"/>
        <v>0</v>
      </c>
      <c r="FU123" s="10">
        <f t="shared" ca="1" si="2046"/>
        <v>0</v>
      </c>
      <c r="FV123" s="10">
        <f t="shared" ca="1" si="2046"/>
        <v>0</v>
      </c>
      <c r="FW123" s="10">
        <f t="shared" ca="1" si="2046"/>
        <v>0</v>
      </c>
      <c r="FX123" s="10">
        <f t="shared" ca="1" si="2046"/>
        <v>0</v>
      </c>
      <c r="FY123" s="10">
        <f t="shared" ca="1" si="2046"/>
        <v>0</v>
      </c>
      <c r="FZ123" s="10">
        <f t="shared" ca="1" si="2046"/>
        <v>0</v>
      </c>
      <c r="GA123" s="10">
        <f t="shared" ca="1" si="2046"/>
        <v>0</v>
      </c>
      <c r="GB123" s="10">
        <f t="shared" ca="1" si="2046"/>
        <v>0</v>
      </c>
      <c r="GC123" s="10">
        <f t="shared" ca="1" si="2046"/>
        <v>0</v>
      </c>
      <c r="GD123" s="10">
        <f t="shared" ca="1" si="2046"/>
        <v>0</v>
      </c>
      <c r="GE123" s="10">
        <f t="shared" ca="1" si="2046"/>
        <v>0</v>
      </c>
      <c r="GF123" s="10">
        <f t="shared" ca="1" si="2046"/>
        <v>0</v>
      </c>
      <c r="GG123" s="10">
        <f t="shared" ca="1" si="2046"/>
        <v>0</v>
      </c>
      <c r="GH123" s="10">
        <f t="shared" ca="1" si="2046"/>
        <v>0</v>
      </c>
      <c r="GI123" s="10">
        <f t="shared" ca="1" si="2046"/>
        <v>0</v>
      </c>
      <c r="GJ123" s="10">
        <f t="shared" ca="1" si="2046"/>
        <v>0</v>
      </c>
      <c r="GK123" s="10">
        <f t="shared" ca="1" si="2046"/>
        <v>0</v>
      </c>
      <c r="GL123" s="10">
        <f t="shared" ca="1" si="2046"/>
        <v>0</v>
      </c>
      <c r="GM123" s="10">
        <f t="shared" ca="1" si="2046"/>
        <v>0</v>
      </c>
      <c r="GN123" s="10">
        <f t="shared" ca="1" si="2046"/>
        <v>0</v>
      </c>
      <c r="GO123" s="10">
        <f t="shared" ca="1" si="2046"/>
        <v>0</v>
      </c>
      <c r="GP123" s="10">
        <f t="shared" ca="1" si="2046"/>
        <v>0</v>
      </c>
      <c r="GQ123" s="10">
        <f t="shared" ref="GQ123:GZ123" ca="1" si="2047">GQ110-GQ116</f>
        <v>0</v>
      </c>
      <c r="GR123" s="10">
        <f t="shared" ca="1" si="2047"/>
        <v>0</v>
      </c>
      <c r="GS123" s="10">
        <f t="shared" ca="1" si="2047"/>
        <v>0</v>
      </c>
      <c r="GT123" s="10">
        <f t="shared" ca="1" si="2047"/>
        <v>0</v>
      </c>
      <c r="GU123" s="10">
        <f t="shared" ca="1" si="2047"/>
        <v>0</v>
      </c>
      <c r="GV123" s="10">
        <f t="shared" ca="1" si="2047"/>
        <v>0</v>
      </c>
      <c r="GW123" s="10">
        <f t="shared" ca="1" si="2047"/>
        <v>0</v>
      </c>
      <c r="GX123" s="10">
        <f t="shared" ca="1" si="2047"/>
        <v>0</v>
      </c>
      <c r="GY123" s="10">
        <f t="shared" ca="1" si="2047"/>
        <v>0</v>
      </c>
      <c r="GZ123" s="10">
        <f t="shared" ca="1" si="2047"/>
        <v>0</v>
      </c>
    </row>
    <row r="124" spans="1:208" x14ac:dyDescent="0.2">
      <c r="A124" s="5" t="s">
        <v>206</v>
      </c>
      <c r="C124" s="10">
        <f t="array" ref="C124">SUM(IF($S$1:$GZ$1=C$1,$S124:$GZ124,0))</f>
        <v>5</v>
      </c>
      <c r="D124" s="10">
        <f t="array" ref="D124">SUM(IF($S$1:$GZ$1=D$1,$S124:$GZ124,0))</f>
        <v>4</v>
      </c>
      <c r="E124" s="10">
        <f t="array" ref="E124">SUM(IF($S$1:$GZ$1=E$1,$S124:$GZ124,0))</f>
        <v>30</v>
      </c>
      <c r="F124" s="10">
        <f t="array" ref="F124">SUM(IF($S$1:$GZ$1=F$1,$S124:$GZ124,0))</f>
        <v>152</v>
      </c>
      <c r="G124" s="10">
        <f t="array" ref="G124">SUM(IF($S$1:$GZ$1=G$1,$S124:$GZ124,0))</f>
        <v>146</v>
      </c>
      <c r="H124" s="10">
        <f t="array" ref="H124">SUM(IF($S$1:$GZ$1=H$1,$S124:$GZ124,0))</f>
        <v>102</v>
      </c>
      <c r="I124" s="10">
        <f t="array" ref="I124">SUM(IF($S$1:$GZ$1=I$1,$S124:$GZ124,0))</f>
        <v>2</v>
      </c>
      <c r="J124" s="10">
        <f t="array" ref="J124">SUM(IF($S$1:$GZ$1=J$1,$S124:$GZ124,0))</f>
        <v>0</v>
      </c>
      <c r="K124" s="10">
        <f t="array" ref="K124">SUM(IF($S$1:$GZ$1=K$1,$S124:$GZ124,0))</f>
        <v>0</v>
      </c>
      <c r="L124" s="10">
        <f t="array" ref="L124">SUM(IF($S$1:$GZ$1=L$1,$S124:$GZ124,0))</f>
        <v>0</v>
      </c>
      <c r="M124" s="10">
        <f t="array" ref="M124">SUM(IF($S$1:$GZ$1=M$1,$S124:$GZ124,0))</f>
        <v>0</v>
      </c>
      <c r="N124" s="10">
        <f t="array" ref="N124">SUM(IF($S$1:$GZ$1=N$1,$S124:$GZ124,0))</f>
        <v>0</v>
      </c>
      <c r="O124" s="10">
        <f t="array" ref="O124">SUM(IF($S$1:$GZ$1=O$1,$S124:$GZ124,0))</f>
        <v>0</v>
      </c>
      <c r="P124" s="10">
        <f t="array" ref="P124">SUM(IF($S$1:$GZ$1=P$1,$S124:$GZ124,0))</f>
        <v>0</v>
      </c>
      <c r="Q124" s="10">
        <f t="array" ref="Q124">SUM(IF($S$1:$GZ$1=Q$1,$S124:$GZ124,0))</f>
        <v>0</v>
      </c>
      <c r="R124" s="10">
        <f t="array" ref="R124">SUM(IF($S$1:$GZ$1=R$1,$S124:$GZ124,0))</f>
        <v>0</v>
      </c>
      <c r="S124" s="606">
        <f t="array" ref="S124">SUM(IF('Bloc Timing and Returns'!$E$31:$E$10000=S$2,IF('Bloc Timing and Returns'!$B$31:$B$10000=$A107,1,0),0))</f>
        <v>0</v>
      </c>
      <c r="T124" s="606">
        <f t="array" ref="T124">SUM(IF('Bloc Timing and Returns'!$E$31:$E$10000=T$2,IF('Bloc Timing and Returns'!$B$31:$B$10000=$A107,1,0),0))</f>
        <v>5</v>
      </c>
      <c r="U124" s="606">
        <f t="array" ref="U124">SUM(IF('Bloc Timing and Returns'!$E$31:$E$10000=U$2,IF('Bloc Timing and Returns'!$B$31:$B$10000=$A107,1,0),0))</f>
        <v>0</v>
      </c>
      <c r="V124" s="606">
        <f t="array" ref="V124">SUM(IF('Bloc Timing and Returns'!$E$31:$E$10000=V$2,IF('Bloc Timing and Returns'!$B$31:$B$10000=$A107,1,0),0))</f>
        <v>0</v>
      </c>
      <c r="W124" s="606">
        <f t="array" ref="W124">SUM(IF('Bloc Timing and Returns'!$E$31:$E$10000=W$2,IF('Bloc Timing and Returns'!$B$31:$B$10000=$A107,1,0),0))</f>
        <v>0</v>
      </c>
      <c r="X124" s="606">
        <f t="array" ref="X124">SUM(IF('Bloc Timing and Returns'!$E$31:$E$10000=X$2,IF('Bloc Timing and Returns'!$B$31:$B$10000=$A107,1,0),0))</f>
        <v>0</v>
      </c>
      <c r="Y124" s="606">
        <f t="array" ref="Y124">SUM(IF('Bloc Timing and Returns'!$E$31:$E$10000=Y$2,IF('Bloc Timing and Returns'!$B$31:$B$10000=$A107,1,0),0))</f>
        <v>0</v>
      </c>
      <c r="Z124" s="606">
        <f t="array" ref="Z124">SUM(IF('Bloc Timing and Returns'!$E$31:$E$10000=Z$2,IF('Bloc Timing and Returns'!$B$31:$B$10000=$A107,1,0),0))</f>
        <v>0</v>
      </c>
      <c r="AA124" s="606">
        <f t="array" ref="AA124">SUM(IF('Bloc Timing and Returns'!$E$31:$E$10000=AA$2,IF('Bloc Timing and Returns'!$B$31:$B$10000=$A107,1,0),0))</f>
        <v>0</v>
      </c>
      <c r="AB124" s="606">
        <f t="array" ref="AB124">SUM(IF('Bloc Timing and Returns'!$E$31:$E$10000=AB$2,IF('Bloc Timing and Returns'!$B$31:$B$10000=$A107,1,0),0))</f>
        <v>0</v>
      </c>
      <c r="AC124" s="606">
        <f t="array" ref="AC124">SUM(IF('Bloc Timing and Returns'!$E$31:$E$10000=AC$2,IF('Bloc Timing and Returns'!$B$31:$B$10000=$A107,1,0),0))</f>
        <v>0</v>
      </c>
      <c r="AD124" s="606">
        <f t="array" ref="AD124">SUM(IF('Bloc Timing and Returns'!$E$31:$E$10000=AD$2,IF('Bloc Timing and Returns'!$B$31:$B$10000=$A107,1,0),0))</f>
        <v>0</v>
      </c>
      <c r="AE124" s="606">
        <f t="array" ref="AE124">SUM(IF('Bloc Timing and Returns'!$E$31:$E$10000=AE$2,IF('Bloc Timing and Returns'!$B$31:$B$10000=$A107,1,0),0))</f>
        <v>0</v>
      </c>
      <c r="AF124" s="606">
        <f t="array" ref="AF124">SUM(IF('Bloc Timing and Returns'!$E$31:$E$10000=AF$2,IF('Bloc Timing and Returns'!$B$31:$B$10000=$A107,1,0),0))</f>
        <v>0</v>
      </c>
      <c r="AG124" s="606">
        <f t="array" ref="AG124">SUM(IF('Bloc Timing and Returns'!$E$31:$E$10000=AG$2,IF('Bloc Timing and Returns'!$B$31:$B$10000=$A107,1,0),0))</f>
        <v>0</v>
      </c>
      <c r="AH124" s="606">
        <f t="array" ref="AH124">SUM(IF('Bloc Timing and Returns'!$E$31:$E$10000=AH$2,IF('Bloc Timing and Returns'!$B$31:$B$10000=$A107,1,0),0))</f>
        <v>0</v>
      </c>
      <c r="AI124" s="606">
        <f t="array" ref="AI124">SUM(IF('Bloc Timing and Returns'!$E$31:$E$10000=AI$2,IF('Bloc Timing and Returns'!$B$31:$B$10000=$A107,1,0),0))</f>
        <v>0</v>
      </c>
      <c r="AJ124" s="606">
        <f t="array" ref="AJ124">SUM(IF('Bloc Timing and Returns'!$E$31:$E$10000=AJ$2,IF('Bloc Timing and Returns'!$B$31:$B$10000=$A107,1,0),0))</f>
        <v>0</v>
      </c>
      <c r="AK124" s="606">
        <f t="array" ref="AK124">SUM(IF('Bloc Timing and Returns'!$E$31:$E$10000=AK$2,IF('Bloc Timing and Returns'!$B$31:$B$10000=$A107,1,0),0))</f>
        <v>0</v>
      </c>
      <c r="AL124" s="606">
        <f t="array" ref="AL124">SUM(IF('Bloc Timing and Returns'!$E$31:$E$10000=AL$2,IF('Bloc Timing and Returns'!$B$31:$B$10000=$A107,1,0),0))</f>
        <v>0</v>
      </c>
      <c r="AM124" s="606">
        <f t="array" ref="AM124">SUM(IF('Bloc Timing and Returns'!$E$31:$E$10000=AM$2,IF('Bloc Timing and Returns'!$B$31:$B$10000=$A107,1,0),0))</f>
        <v>0</v>
      </c>
      <c r="AN124" s="606">
        <f t="array" ref="AN124">SUM(IF('Bloc Timing and Returns'!$E$31:$E$10000=AN$2,IF('Bloc Timing and Returns'!$B$31:$B$10000=$A107,1,0),0))</f>
        <v>2</v>
      </c>
      <c r="AO124" s="606">
        <f t="array" ref="AO124">SUM(IF('Bloc Timing and Returns'!$E$31:$E$10000=AO$2,IF('Bloc Timing and Returns'!$B$31:$B$10000=$A107,1,0),0))</f>
        <v>2</v>
      </c>
      <c r="AP124" s="606">
        <f t="array" ref="AP124">SUM(IF('Bloc Timing and Returns'!$E$31:$E$10000=AP$2,IF('Bloc Timing and Returns'!$B$31:$B$10000=$A107,1,0),0))</f>
        <v>0</v>
      </c>
      <c r="AQ124" s="606">
        <f t="array" ref="AQ124">SUM(IF('Bloc Timing and Returns'!$E$31:$E$10000=AQ$2,IF('Bloc Timing and Returns'!$B$31:$B$10000=$A107,1,0),0))</f>
        <v>0</v>
      </c>
      <c r="AR124" s="606">
        <f t="array" ref="AR124">SUM(IF('Bloc Timing and Returns'!$E$31:$E$10000=AR$2,IF('Bloc Timing and Returns'!$B$31:$B$10000=$A107,1,0),0))</f>
        <v>0</v>
      </c>
      <c r="AS124" s="606">
        <f t="array" ref="AS124">SUM(IF('Bloc Timing and Returns'!$E$31:$E$10000=AS$2,IF('Bloc Timing and Returns'!$B$31:$B$10000=$A107,1,0),0))</f>
        <v>0</v>
      </c>
      <c r="AT124" s="606">
        <f t="array" ref="AT124">SUM(IF('Bloc Timing and Returns'!$E$31:$E$10000=AT$2,IF('Bloc Timing and Returns'!$B$31:$B$10000=$A107,1,0),0))</f>
        <v>2</v>
      </c>
      <c r="AU124" s="606">
        <f t="array" ref="AU124">SUM(IF('Bloc Timing and Returns'!$E$31:$E$10000=AU$2,IF('Bloc Timing and Returns'!$B$31:$B$10000=$A107,1,0),0))</f>
        <v>2</v>
      </c>
      <c r="AV124" s="606">
        <f t="array" ref="AV124">SUM(IF('Bloc Timing and Returns'!$E$31:$E$10000=AV$2,IF('Bloc Timing and Returns'!$B$31:$B$10000=$A107,1,0),0))</f>
        <v>2</v>
      </c>
      <c r="AW124" s="606">
        <f t="array" ref="AW124">SUM(IF('Bloc Timing and Returns'!$E$31:$E$10000=AW$2,IF('Bloc Timing and Returns'!$B$31:$B$10000=$A107,1,0),0))</f>
        <v>4</v>
      </c>
      <c r="AX124" s="606">
        <f t="array" ref="AX124">SUM(IF('Bloc Timing and Returns'!$E$31:$E$10000=AX$2,IF('Bloc Timing and Returns'!$B$31:$B$10000=$A107,1,0),0))</f>
        <v>4</v>
      </c>
      <c r="AY124" s="606">
        <f t="array" ref="AY124">SUM(IF('Bloc Timing and Returns'!$E$31:$E$10000=AY$2,IF('Bloc Timing and Returns'!$B$31:$B$10000=$A107,1,0),0))</f>
        <v>4</v>
      </c>
      <c r="AZ124" s="606">
        <f t="array" ref="AZ124">SUM(IF('Bloc Timing and Returns'!$E$31:$E$10000=AZ$2,IF('Bloc Timing and Returns'!$B$31:$B$10000=$A107,1,0),0))</f>
        <v>4</v>
      </c>
      <c r="BA124" s="606">
        <f t="array" ref="BA124">SUM(IF('Bloc Timing and Returns'!$E$31:$E$10000=BA$2,IF('Bloc Timing and Returns'!$B$31:$B$10000=$A107,1,0),0))</f>
        <v>4</v>
      </c>
      <c r="BB124" s="606">
        <f t="array" ref="BB124">SUM(IF('Bloc Timing and Returns'!$E$31:$E$10000=BB$2,IF('Bloc Timing and Returns'!$B$31:$B$10000=$A107,1,0),0))</f>
        <v>4</v>
      </c>
      <c r="BC124" s="606">
        <f t="array" ref="BC124">SUM(IF('Bloc Timing and Returns'!$E$31:$E$10000=BC$2,IF('Bloc Timing and Returns'!$B$31:$B$10000=$A107,1,0),0))</f>
        <v>4</v>
      </c>
      <c r="BD124" s="606">
        <f t="array" ref="BD124">SUM(IF('Bloc Timing and Returns'!$E$31:$E$10000=BD$2,IF('Bloc Timing and Returns'!$B$31:$B$10000=$A107,1,0),0))</f>
        <v>4</v>
      </c>
      <c r="BE124" s="606">
        <f t="array" ref="BE124">SUM(IF('Bloc Timing and Returns'!$E$31:$E$10000=BE$2,IF('Bloc Timing and Returns'!$B$31:$B$10000=$A107,1,0),0))</f>
        <v>4</v>
      </c>
      <c r="BF124" s="606">
        <f t="array" ref="BF124">SUM(IF('Bloc Timing and Returns'!$E$31:$E$10000=BF$2,IF('Bloc Timing and Returns'!$B$31:$B$10000=$A107,1,0),0))</f>
        <v>4</v>
      </c>
      <c r="BG124" s="606">
        <f t="array" ref="BG124">SUM(IF('Bloc Timing and Returns'!$E$31:$E$10000=BG$2,IF('Bloc Timing and Returns'!$B$31:$B$10000=$A107,1,0),0))</f>
        <v>12</v>
      </c>
      <c r="BH124" s="606">
        <f t="array" ref="BH124">SUM(IF('Bloc Timing and Returns'!$E$31:$E$10000=BH$2,IF('Bloc Timing and Returns'!$B$31:$B$10000=$A107,1,0),0))</f>
        <v>12</v>
      </c>
      <c r="BI124" s="606">
        <f t="array" ref="BI124">SUM(IF('Bloc Timing and Returns'!$E$31:$E$10000=BI$2,IF('Bloc Timing and Returns'!$B$31:$B$10000=$A107,1,0),0))</f>
        <v>10</v>
      </c>
      <c r="BJ124" s="606">
        <f t="array" ref="BJ124">SUM(IF('Bloc Timing and Returns'!$E$31:$E$10000=BJ$2,IF('Bloc Timing and Returns'!$B$31:$B$10000=$A107,1,0),0))</f>
        <v>20</v>
      </c>
      <c r="BK124" s="606">
        <f t="array" ref="BK124">SUM(IF('Bloc Timing and Returns'!$E$31:$E$10000=BK$2,IF('Bloc Timing and Returns'!$B$31:$B$10000=$A107,1,0),0))</f>
        <v>20</v>
      </c>
      <c r="BL124" s="606">
        <f t="array" ref="BL124">SUM(IF('Bloc Timing and Returns'!$E$31:$E$10000=BL$2,IF('Bloc Timing and Returns'!$B$31:$B$10000=$A107,1,0),0))</f>
        <v>20</v>
      </c>
      <c r="BM124" s="606">
        <f t="array" ref="BM124">SUM(IF('Bloc Timing and Returns'!$E$31:$E$10000=BM$2,IF('Bloc Timing and Returns'!$B$31:$B$10000=$A107,1,0),0))</f>
        <v>22</v>
      </c>
      <c r="BN124" s="606">
        <f t="array" ref="BN124">SUM(IF('Bloc Timing and Returns'!$E$31:$E$10000=BN$2,IF('Bloc Timing and Returns'!$B$31:$B$10000=$A107,1,0),0))</f>
        <v>20</v>
      </c>
      <c r="BO124" s="606">
        <f t="array" ref="BO124">SUM(IF('Bloc Timing and Returns'!$E$31:$E$10000=BO$2,IF('Bloc Timing and Returns'!$B$31:$B$10000=$A107,1,0),0))</f>
        <v>12</v>
      </c>
      <c r="BP124" s="606">
        <f t="array" ref="BP124">SUM(IF('Bloc Timing and Returns'!$E$31:$E$10000=BP$2,IF('Bloc Timing and Returns'!$B$31:$B$10000=$A107,1,0),0))</f>
        <v>4</v>
      </c>
      <c r="BQ124" s="606">
        <f t="array" ref="BQ124">SUM(IF('Bloc Timing and Returns'!$E$31:$E$10000=BQ$2,IF('Bloc Timing and Returns'!$B$31:$B$10000=$A107,1,0),0))</f>
        <v>4</v>
      </c>
      <c r="BR124" s="606">
        <f t="array" ref="BR124">SUM(IF('Bloc Timing and Returns'!$E$31:$E$10000=BR$2,IF('Bloc Timing and Returns'!$B$31:$B$10000=$A107,1,0),0))</f>
        <v>4</v>
      </c>
      <c r="BS124" s="606">
        <f t="array" ref="BS124">SUM(IF('Bloc Timing and Returns'!$E$31:$E$10000=BS$2,IF('Bloc Timing and Returns'!$B$31:$B$10000=$A107,1,0),0))</f>
        <v>4</v>
      </c>
      <c r="BT124" s="606">
        <f t="array" ref="BT124">SUM(IF('Bloc Timing and Returns'!$E$31:$E$10000=BT$2,IF('Bloc Timing and Returns'!$B$31:$B$10000=$A107,1,0),0))</f>
        <v>4</v>
      </c>
      <c r="BU124" s="606">
        <f t="array" ref="BU124">SUM(IF('Bloc Timing and Returns'!$E$31:$E$10000=BU$2,IF('Bloc Timing and Returns'!$B$31:$B$10000=$A107,1,0),0))</f>
        <v>4</v>
      </c>
      <c r="BV124" s="606">
        <f t="array" ref="BV124">SUM(IF('Bloc Timing and Returns'!$E$31:$E$10000=BV$2,IF('Bloc Timing and Returns'!$B$31:$B$10000=$A107,1,0),0))</f>
        <v>4</v>
      </c>
      <c r="BW124" s="606">
        <f t="array" ref="BW124">SUM(IF('Bloc Timing and Returns'!$E$31:$E$10000=BW$2,IF('Bloc Timing and Returns'!$B$31:$B$10000=$A107,1,0),0))</f>
        <v>4</v>
      </c>
      <c r="BX124" s="606">
        <f t="array" ref="BX124">SUM(IF('Bloc Timing and Returns'!$E$31:$E$10000=BX$2,IF('Bloc Timing and Returns'!$B$31:$B$10000=$A107,1,0),0))</f>
        <v>22</v>
      </c>
      <c r="BY124" s="606">
        <f t="array" ref="BY124">SUM(IF('Bloc Timing and Returns'!$E$31:$E$10000=BY$2,IF('Bloc Timing and Returns'!$B$31:$B$10000=$A107,1,0),0))</f>
        <v>40</v>
      </c>
      <c r="BZ124" s="606">
        <f t="array" ref="BZ124">SUM(IF('Bloc Timing and Returns'!$E$31:$E$10000=BZ$2,IF('Bloc Timing and Returns'!$B$31:$B$10000=$A107,1,0),0))</f>
        <v>40</v>
      </c>
      <c r="CA124" s="606">
        <f t="array" ref="CA124">SUM(IF('Bloc Timing and Returns'!$E$31:$E$10000=CA$2,IF('Bloc Timing and Returns'!$B$31:$B$10000=$A107,1,0),0))</f>
        <v>40</v>
      </c>
      <c r="CB124" s="606">
        <f t="array" ref="CB124">SUM(IF('Bloc Timing and Returns'!$E$31:$E$10000=CB$2,IF('Bloc Timing and Returns'!$B$31:$B$10000=$A107,1,0),0))</f>
        <v>22</v>
      </c>
      <c r="CC124" s="606">
        <f t="array" ref="CC124">SUM(IF('Bloc Timing and Returns'!$E$31:$E$10000=CC$2,IF('Bloc Timing and Returns'!$B$31:$B$10000=$A107,1,0),0))</f>
        <v>4</v>
      </c>
      <c r="CD124" s="606">
        <f t="array" ref="CD124">SUM(IF('Bloc Timing and Returns'!$E$31:$E$10000=CD$2,IF('Bloc Timing and Returns'!$B$31:$B$10000=$A107,1,0),0))</f>
        <v>4</v>
      </c>
      <c r="CE124" s="606">
        <f t="array" ref="CE124">SUM(IF('Bloc Timing and Returns'!$E$31:$E$10000=CE$2,IF('Bloc Timing and Returns'!$B$31:$B$10000=$A107,1,0),0))</f>
        <v>4</v>
      </c>
      <c r="CF124" s="606">
        <f t="array" ref="CF124">SUM(IF('Bloc Timing and Returns'!$E$31:$E$10000=CF$2,IF('Bloc Timing and Returns'!$B$31:$B$10000=$A107,1,0),0))</f>
        <v>4</v>
      </c>
      <c r="CG124" s="606">
        <f t="array" ref="CG124">SUM(IF('Bloc Timing and Returns'!$E$31:$E$10000=CG$2,IF('Bloc Timing and Returns'!$B$31:$B$10000=$A107,1,0),0))</f>
        <v>4</v>
      </c>
      <c r="CH124" s="606">
        <f t="array" ref="CH124">SUM(IF('Bloc Timing and Returns'!$E$31:$E$10000=CH$2,IF('Bloc Timing and Returns'!$B$31:$B$10000=$A107,1,0),0))</f>
        <v>4</v>
      </c>
      <c r="CI124" s="606">
        <f t="array" ref="CI124">SUM(IF('Bloc Timing and Returns'!$E$31:$E$10000=CI$2,IF('Bloc Timing and Returns'!$B$31:$B$10000=$A107,1,0),0))</f>
        <v>4</v>
      </c>
      <c r="CJ124" s="606">
        <f t="array" ref="CJ124">SUM(IF('Bloc Timing and Returns'!$E$31:$E$10000=CJ$2,IF('Bloc Timing and Returns'!$B$31:$B$10000=$A107,1,0),0))</f>
        <v>4</v>
      </c>
      <c r="CK124" s="606">
        <f t="array" ref="CK124">SUM(IF('Bloc Timing and Returns'!$E$31:$E$10000=CK$2,IF('Bloc Timing and Returns'!$B$31:$B$10000=$A107,1,0),0))</f>
        <v>4</v>
      </c>
      <c r="CL124" s="606">
        <f t="array" ref="CL124">SUM(IF('Bloc Timing and Returns'!$E$31:$E$10000=CL$2,IF('Bloc Timing and Returns'!$B$31:$B$10000=$A107,1,0),0))</f>
        <v>4</v>
      </c>
      <c r="CM124" s="606">
        <f t="array" ref="CM124">SUM(IF('Bloc Timing and Returns'!$E$31:$E$10000=CM$2,IF('Bloc Timing and Returns'!$B$31:$B$10000=$A107,1,0),0))</f>
        <v>2</v>
      </c>
      <c r="CN124" s="606">
        <f t="array" ref="CN124">SUM(IF('Bloc Timing and Returns'!$E$31:$E$10000=CN$2,IF('Bloc Timing and Returns'!$B$31:$B$10000=$A107,1,0),0))</f>
        <v>0</v>
      </c>
      <c r="CO124" s="606">
        <f t="array" ref="CO124">SUM(IF('Bloc Timing and Returns'!$E$31:$E$10000=CO$2,IF('Bloc Timing and Returns'!$B$31:$B$10000=$A107,1,0),0))</f>
        <v>0</v>
      </c>
      <c r="CP124" s="606">
        <f t="array" ref="CP124">SUM(IF('Bloc Timing and Returns'!$E$31:$E$10000=CP$2,IF('Bloc Timing and Returns'!$B$31:$B$10000=$A107,1,0),0))</f>
        <v>0</v>
      </c>
      <c r="CQ124" s="606">
        <f t="array" ref="CQ124">SUM(IF('Bloc Timing and Returns'!$E$31:$E$10000=CQ$2,IF('Bloc Timing and Returns'!$B$31:$B$10000=$A107,1,0),0))</f>
        <v>0</v>
      </c>
      <c r="CR124" s="606">
        <f t="array" ref="CR124">SUM(IF('Bloc Timing and Returns'!$E$31:$E$10000=CR$2,IF('Bloc Timing and Returns'!$B$31:$B$10000=$A107,1,0),0))</f>
        <v>0</v>
      </c>
      <c r="CS124" s="606">
        <f t="array" ref="CS124">SUM(IF('Bloc Timing and Returns'!$E$31:$E$10000=CS$2,IF('Bloc Timing and Returns'!$B$31:$B$10000=$A107,1,0),0))</f>
        <v>0</v>
      </c>
      <c r="CT124" s="606">
        <f t="array" ref="CT124">SUM(IF('Bloc Timing and Returns'!$E$31:$E$10000=CT$2,IF('Bloc Timing and Returns'!$B$31:$B$10000=$A107,1,0),0))</f>
        <v>0</v>
      </c>
      <c r="CU124" s="606">
        <f t="array" ref="CU124">SUM(IF('Bloc Timing and Returns'!$E$31:$E$10000=CU$2,IF('Bloc Timing and Returns'!$B$31:$B$10000=$A107,1,0),0))</f>
        <v>0</v>
      </c>
      <c r="CV124" s="606">
        <f t="array" ref="CV124">SUM(IF('Bloc Timing and Returns'!$E$31:$E$10000=CV$2,IF('Bloc Timing and Returns'!$B$31:$B$10000=$A107,1,0),0))</f>
        <v>0</v>
      </c>
      <c r="CW124" s="606">
        <f t="array" ref="CW124">SUM(IF('Bloc Timing and Returns'!$E$31:$E$10000=CW$2,IF('Bloc Timing and Returns'!$B$31:$B$10000=$A107,1,0),0))</f>
        <v>0</v>
      </c>
      <c r="CX124" s="606">
        <f t="array" ref="CX124">SUM(IF('Bloc Timing and Returns'!$E$31:$E$10000=CX$2,IF('Bloc Timing and Returns'!$B$31:$B$10000=$A107,1,0),0))</f>
        <v>0</v>
      </c>
      <c r="CY124" s="606">
        <f t="array" ref="CY124">SUM(IF('Bloc Timing and Returns'!$E$31:$E$10000=CY$2,IF('Bloc Timing and Returns'!$B$31:$B$10000=$A107,1,0),0))</f>
        <v>0</v>
      </c>
      <c r="CZ124" s="606">
        <f t="array" ref="CZ124">SUM(IF('Bloc Timing and Returns'!$E$31:$E$10000=CZ$2,IF('Bloc Timing and Returns'!$B$31:$B$10000=$A107,1,0),0))</f>
        <v>0</v>
      </c>
      <c r="DA124" s="606">
        <f t="array" ref="DA124">SUM(IF('Bloc Timing and Returns'!$E$31:$E$10000=DA$2,IF('Bloc Timing and Returns'!$B$31:$B$10000=$A107,1,0),0))</f>
        <v>0</v>
      </c>
      <c r="DB124" s="606">
        <f t="array" ref="DB124">SUM(IF('Bloc Timing and Returns'!$E$31:$E$10000=DB$2,IF('Bloc Timing and Returns'!$B$31:$B$10000=$A107,1,0),0))</f>
        <v>0</v>
      </c>
      <c r="DC124" s="606">
        <f t="array" ref="DC124">SUM(IF('Bloc Timing and Returns'!$E$31:$E$10000=DC$2,IF('Bloc Timing and Returns'!$B$31:$B$10000=$A107,1,0),0))</f>
        <v>0</v>
      </c>
      <c r="DD124" s="606">
        <f t="array" ref="DD124">SUM(IF('Bloc Timing and Returns'!$E$31:$E$10000=DD$2,IF('Bloc Timing and Returns'!$B$31:$B$10000=$A107,1,0),0))</f>
        <v>0</v>
      </c>
      <c r="DE124" s="606">
        <f t="array" ref="DE124">SUM(IF('Bloc Timing and Returns'!$E$31:$E$10000=DE$2,IF('Bloc Timing and Returns'!$B$31:$B$10000=$A107,1,0),0))</f>
        <v>0</v>
      </c>
      <c r="DF124" s="606">
        <f t="array" ref="DF124">SUM(IF('Bloc Timing and Returns'!$E$31:$E$10000=DF$2,IF('Bloc Timing and Returns'!$B$31:$B$10000=$A107,1,0),0))</f>
        <v>0</v>
      </c>
      <c r="DG124" s="606">
        <f t="array" ref="DG124">SUM(IF('Bloc Timing and Returns'!$E$31:$E$10000=DG$2,IF('Bloc Timing and Returns'!$B$31:$B$10000=$A107,1,0),0))</f>
        <v>0</v>
      </c>
      <c r="DH124" s="606">
        <f t="array" ref="DH124">SUM(IF('Bloc Timing and Returns'!$E$31:$E$10000=DH$2,IF('Bloc Timing and Returns'!$B$31:$B$10000=$A107,1,0),0))</f>
        <v>0</v>
      </c>
      <c r="DI124" s="606">
        <f t="array" ref="DI124">SUM(IF('Bloc Timing and Returns'!$E$31:$E$10000=DI$2,IF('Bloc Timing and Returns'!$B$31:$B$10000=$A107,1,0),0))</f>
        <v>0</v>
      </c>
      <c r="DJ124" s="606">
        <f t="array" ref="DJ124">SUM(IF('Bloc Timing and Returns'!$E$31:$E$10000=DJ$2,IF('Bloc Timing and Returns'!$B$31:$B$10000=$A107,1,0),0))</f>
        <v>0</v>
      </c>
      <c r="DK124" s="606">
        <f t="array" ref="DK124">SUM(IF('Bloc Timing and Returns'!$E$31:$E$10000=DK$2,IF('Bloc Timing and Returns'!$B$31:$B$10000=$A107,1,0),0))</f>
        <v>0</v>
      </c>
      <c r="DL124" s="606">
        <f t="array" ref="DL124">SUM(IF('Bloc Timing and Returns'!$E$31:$E$10000=DL$2,IF('Bloc Timing and Returns'!$B$31:$B$10000=$A107,1,0),0))</f>
        <v>0</v>
      </c>
      <c r="DM124" s="606">
        <f t="array" ref="DM124">SUM(IF('Bloc Timing and Returns'!$E$31:$E$10000=DM$2,IF('Bloc Timing and Returns'!$B$31:$B$10000=$A107,1,0),0))</f>
        <v>0</v>
      </c>
      <c r="DN124" s="606">
        <f t="array" ref="DN124">SUM(IF('Bloc Timing and Returns'!$E$31:$E$10000=DN$2,IF('Bloc Timing and Returns'!$B$31:$B$10000=$A107,1,0),0))</f>
        <v>0</v>
      </c>
      <c r="DO124" s="606">
        <f t="array" ref="DO124">SUM(IF('Bloc Timing and Returns'!$E$31:$E$10000=DO$2,IF('Bloc Timing and Returns'!$B$31:$B$10000=$A107,1,0),0))</f>
        <v>0</v>
      </c>
      <c r="DP124" s="606">
        <f t="array" ref="DP124">SUM(IF('Bloc Timing and Returns'!$E$31:$E$10000=DP$2,IF('Bloc Timing and Returns'!$B$31:$B$10000=$A107,1,0),0))</f>
        <v>0</v>
      </c>
      <c r="DQ124" s="606">
        <f t="array" ref="DQ124">SUM(IF('Bloc Timing and Returns'!$E$31:$E$10000=DQ$2,IF('Bloc Timing and Returns'!$B$31:$B$10000=$A107,1,0),0))</f>
        <v>0</v>
      </c>
      <c r="DR124" s="606">
        <f t="array" ref="DR124">SUM(IF('Bloc Timing and Returns'!$E$31:$E$10000=DR$2,IF('Bloc Timing and Returns'!$B$31:$B$10000=$A107,1,0),0))</f>
        <v>0</v>
      </c>
      <c r="DS124" s="606">
        <f t="array" ref="DS124">SUM(IF('Bloc Timing and Returns'!$E$31:$E$10000=DS$2,IF('Bloc Timing and Returns'!$B$31:$B$10000=$A107,1,0),0))</f>
        <v>0</v>
      </c>
      <c r="DT124" s="606">
        <f t="array" ref="DT124">SUM(IF('Bloc Timing and Returns'!$E$31:$E$10000=DT$2,IF('Bloc Timing and Returns'!$B$31:$B$10000=$A107,1,0),0))</f>
        <v>0</v>
      </c>
      <c r="DU124" s="606">
        <f t="array" ref="DU124">SUM(IF('Bloc Timing and Returns'!$E$31:$E$10000=DU$2,IF('Bloc Timing and Returns'!$B$31:$B$10000=$A107,1,0),0))</f>
        <v>0</v>
      </c>
      <c r="DV124" s="606">
        <f t="array" ref="DV124">SUM(IF('Bloc Timing and Returns'!$E$31:$E$10000=DV$2,IF('Bloc Timing and Returns'!$B$31:$B$10000=$A107,1,0),0))</f>
        <v>0</v>
      </c>
      <c r="DW124" s="606">
        <f t="array" ref="DW124">SUM(IF('Bloc Timing and Returns'!$E$31:$E$10000=DW$2,IF('Bloc Timing and Returns'!$B$31:$B$10000=$A107,1,0),0))</f>
        <v>0</v>
      </c>
      <c r="DX124" s="606">
        <f t="array" ref="DX124">SUM(IF('Bloc Timing and Returns'!$E$31:$E$10000=DX$2,IF('Bloc Timing and Returns'!$B$31:$B$10000=$A107,1,0),0))</f>
        <v>0</v>
      </c>
      <c r="DY124" s="606">
        <f t="array" ref="DY124">SUM(IF('Bloc Timing and Returns'!$E$31:$E$10000=DY$2,IF('Bloc Timing and Returns'!$B$31:$B$10000=$A107,1,0),0))</f>
        <v>0</v>
      </c>
      <c r="DZ124" s="606">
        <f t="array" ref="DZ124">SUM(IF('Bloc Timing and Returns'!$E$31:$E$10000=DZ$2,IF('Bloc Timing and Returns'!$B$31:$B$10000=$A107,1,0),0))</f>
        <v>0</v>
      </c>
      <c r="EA124" s="606">
        <f t="array" ref="EA124">SUM(IF('Bloc Timing and Returns'!$E$31:$E$10000=EA$2,IF('Bloc Timing and Returns'!$B$31:$B$10000=$A107,1,0),0))</f>
        <v>0</v>
      </c>
      <c r="EB124" s="606">
        <f t="array" ref="EB124">SUM(IF('Bloc Timing and Returns'!$E$31:$E$10000=EB$2,IF('Bloc Timing and Returns'!$B$31:$B$10000=$A107,1,0),0))</f>
        <v>0</v>
      </c>
      <c r="EC124" s="606">
        <f t="array" ref="EC124">SUM(IF('Bloc Timing and Returns'!$E$31:$E$10000=EC$2,IF('Bloc Timing and Returns'!$B$31:$B$10000=$A107,1,0),0))</f>
        <v>0</v>
      </c>
      <c r="ED124" s="606">
        <f t="array" ref="ED124">SUM(IF('Bloc Timing and Returns'!$E$31:$E$10000=ED$2,IF('Bloc Timing and Returns'!$B$31:$B$10000=$A107,1,0),0))</f>
        <v>0</v>
      </c>
      <c r="EE124" s="606">
        <f t="array" ref="EE124">SUM(IF('Bloc Timing and Returns'!$E$31:$E$10000=EE$2,IF('Bloc Timing and Returns'!$B$31:$B$10000=$A107,1,0),0))</f>
        <v>0</v>
      </c>
      <c r="EF124" s="606">
        <f t="array" ref="EF124">SUM(IF('Bloc Timing and Returns'!$E$31:$E$10000=EF$2,IF('Bloc Timing and Returns'!$B$31:$B$10000=$A107,1,0),0))</f>
        <v>0</v>
      </c>
      <c r="EG124" s="606">
        <f t="array" ref="EG124">SUM(IF('Bloc Timing and Returns'!$E$31:$E$10000=EG$2,IF('Bloc Timing and Returns'!$B$31:$B$10000=$A107,1,0),0))</f>
        <v>0</v>
      </c>
      <c r="EH124" s="606">
        <f t="array" ref="EH124">SUM(IF('Bloc Timing and Returns'!$E$31:$E$10000=EH$2,IF('Bloc Timing and Returns'!$B$31:$B$10000=$A107,1,0),0))</f>
        <v>0</v>
      </c>
      <c r="EI124" s="606">
        <f t="array" ref="EI124">SUM(IF('Bloc Timing and Returns'!$E$31:$E$10000=EI$2,IF('Bloc Timing and Returns'!$B$31:$B$10000=$A107,1,0),0))</f>
        <v>0</v>
      </c>
      <c r="EJ124" s="606">
        <f t="array" ref="EJ124">SUM(IF('Bloc Timing and Returns'!$E$31:$E$10000=EJ$2,IF('Bloc Timing and Returns'!$B$31:$B$10000=$A107,1,0),0))</f>
        <v>0</v>
      </c>
      <c r="EK124" s="606">
        <f t="array" ref="EK124">SUM(IF('Bloc Timing and Returns'!$E$31:$E$10000=EK$2,IF('Bloc Timing and Returns'!$B$31:$B$10000=$A107,1,0),0))</f>
        <v>0</v>
      </c>
      <c r="EL124" s="606">
        <f t="array" ref="EL124">SUM(IF('Bloc Timing and Returns'!$E$31:$E$10000=EL$2,IF('Bloc Timing and Returns'!$B$31:$B$10000=$A107,1,0),0))</f>
        <v>0</v>
      </c>
      <c r="EM124" s="606">
        <f t="array" ref="EM124">SUM(IF('Bloc Timing and Returns'!$E$31:$E$10000=EM$2,IF('Bloc Timing and Returns'!$B$31:$B$10000=$A107,1,0),0))</f>
        <v>0</v>
      </c>
      <c r="EN124" s="606">
        <f t="array" ref="EN124">SUM(IF('Bloc Timing and Returns'!$E$31:$E$10000=EN$2,IF('Bloc Timing and Returns'!$B$31:$B$10000=$A107,1,0),0))</f>
        <v>0</v>
      </c>
      <c r="EO124" s="606">
        <f t="array" ref="EO124">SUM(IF('Bloc Timing and Returns'!$E$31:$E$10000=EO$2,IF('Bloc Timing and Returns'!$B$31:$B$10000=$A107,1,0),0))</f>
        <v>0</v>
      </c>
      <c r="EP124" s="606">
        <f t="array" ref="EP124">SUM(IF('Bloc Timing and Returns'!$E$31:$E$10000=EP$2,IF('Bloc Timing and Returns'!$B$31:$B$10000=$A107,1,0),0))</f>
        <v>0</v>
      </c>
      <c r="EQ124" s="606">
        <f t="array" ref="EQ124">SUM(IF('Bloc Timing and Returns'!$E$31:$E$10000=EQ$2,IF('Bloc Timing and Returns'!$B$31:$B$10000=$A107,1,0),0))</f>
        <v>0</v>
      </c>
      <c r="ER124" s="606">
        <f t="array" ref="ER124">SUM(IF('Bloc Timing and Returns'!$E$31:$E$10000=ER$2,IF('Bloc Timing and Returns'!$B$31:$B$10000=$A107,1,0),0))</f>
        <v>0</v>
      </c>
      <c r="ES124" s="606">
        <f t="array" ref="ES124">SUM(IF('Bloc Timing and Returns'!$E$31:$E$10000=ES$2,IF('Bloc Timing and Returns'!$B$31:$B$10000=$A107,1,0),0))</f>
        <v>0</v>
      </c>
      <c r="ET124" s="606">
        <f t="array" ref="ET124">SUM(IF('Bloc Timing and Returns'!$E$31:$E$10000=ET$2,IF('Bloc Timing and Returns'!$B$31:$B$10000=$A107,1,0),0))</f>
        <v>0</v>
      </c>
      <c r="EU124" s="606">
        <f t="array" ref="EU124">SUM(IF('Bloc Timing and Returns'!$E$31:$E$10000=EU$2,IF('Bloc Timing and Returns'!$B$31:$B$10000=$A107,1,0),0))</f>
        <v>0</v>
      </c>
      <c r="EV124" s="606">
        <f t="array" ref="EV124">SUM(IF('Bloc Timing and Returns'!$E$31:$E$10000=EV$2,IF('Bloc Timing and Returns'!$B$31:$B$10000=$A107,1,0),0))</f>
        <v>0</v>
      </c>
      <c r="EW124" s="606">
        <f t="array" ref="EW124">SUM(IF('Bloc Timing and Returns'!$E$31:$E$10000=EW$2,IF('Bloc Timing and Returns'!$B$31:$B$10000=$A107,1,0),0))</f>
        <v>0</v>
      </c>
      <c r="EX124" s="606">
        <f t="array" ref="EX124">SUM(IF('Bloc Timing and Returns'!$E$31:$E$10000=EX$2,IF('Bloc Timing and Returns'!$B$31:$B$10000=$A107,1,0),0))</f>
        <v>0</v>
      </c>
      <c r="EY124" s="606">
        <f t="array" ref="EY124">SUM(IF('Bloc Timing and Returns'!$E$31:$E$10000=EY$2,IF('Bloc Timing and Returns'!$B$31:$B$10000=$A107,1,0),0))</f>
        <v>0</v>
      </c>
      <c r="EZ124" s="606">
        <f t="array" ref="EZ124">SUM(IF('Bloc Timing and Returns'!$E$31:$E$10000=EZ$2,IF('Bloc Timing and Returns'!$B$31:$B$10000=$A107,1,0),0))</f>
        <v>0</v>
      </c>
      <c r="FA124" s="606">
        <f t="array" ref="FA124">SUM(IF('Bloc Timing and Returns'!$E$31:$E$10000=FA$2,IF('Bloc Timing and Returns'!$B$31:$B$10000=$A107,1,0),0))</f>
        <v>0</v>
      </c>
      <c r="FB124" s="606">
        <f t="array" ref="FB124">SUM(IF('Bloc Timing and Returns'!$E$31:$E$10000=FB$2,IF('Bloc Timing and Returns'!$B$31:$B$10000=$A107,1,0),0))</f>
        <v>0</v>
      </c>
      <c r="FC124" s="606">
        <f t="array" ref="FC124">SUM(IF('Bloc Timing and Returns'!$E$31:$E$10000=FC$2,IF('Bloc Timing and Returns'!$B$31:$B$10000=$A107,1,0),0))</f>
        <v>0</v>
      </c>
      <c r="FD124" s="606">
        <f t="array" ref="FD124">SUM(IF('Bloc Timing and Returns'!$E$31:$E$10000=FD$2,IF('Bloc Timing and Returns'!$B$31:$B$10000=$A107,1,0),0))</f>
        <v>0</v>
      </c>
      <c r="FE124" s="606">
        <f t="array" ref="FE124">SUM(IF('Bloc Timing and Returns'!$E$31:$E$10000=FE$2,IF('Bloc Timing and Returns'!$B$31:$B$10000=$A107,1,0),0))</f>
        <v>0</v>
      </c>
      <c r="FF124" s="606">
        <f t="array" ref="FF124">SUM(IF('Bloc Timing and Returns'!$E$31:$E$10000=FF$2,IF('Bloc Timing and Returns'!$B$31:$B$10000=$A107,1,0),0))</f>
        <v>0</v>
      </c>
      <c r="FG124" s="606">
        <f t="array" ref="FG124">SUM(IF('Bloc Timing and Returns'!$E$31:$E$10000=FG$2,IF('Bloc Timing and Returns'!$B$31:$B$10000=$A107,1,0),0))</f>
        <v>0</v>
      </c>
      <c r="FH124" s="606">
        <f t="array" ref="FH124">SUM(IF('Bloc Timing and Returns'!$E$31:$E$10000=FH$2,IF('Bloc Timing and Returns'!$B$31:$B$10000=$A107,1,0),0))</f>
        <v>0</v>
      </c>
      <c r="FI124" s="606">
        <f t="array" ref="FI124">SUM(IF('Bloc Timing and Returns'!$E$31:$E$10000=FI$2,IF('Bloc Timing and Returns'!$B$31:$B$10000=$A107,1,0),0))</f>
        <v>0</v>
      </c>
      <c r="FJ124" s="606">
        <f t="array" ref="FJ124">SUM(IF('Bloc Timing and Returns'!$E$31:$E$10000=FJ$2,IF('Bloc Timing and Returns'!$B$31:$B$10000=$A107,1,0),0))</f>
        <v>0</v>
      </c>
      <c r="FK124" s="606">
        <f t="array" ref="FK124">SUM(IF('Bloc Timing and Returns'!$E$31:$E$10000=FK$2,IF('Bloc Timing and Returns'!$B$31:$B$10000=$A107,1,0),0))</f>
        <v>0</v>
      </c>
      <c r="FL124" s="606">
        <f t="array" ref="FL124">SUM(IF('Bloc Timing and Returns'!$E$31:$E$10000=FL$2,IF('Bloc Timing and Returns'!$B$31:$B$10000=$A107,1,0),0))</f>
        <v>0</v>
      </c>
      <c r="FM124" s="606">
        <f t="array" ref="FM124">SUM(IF('Bloc Timing and Returns'!$E$31:$E$10000=FM$2,IF('Bloc Timing and Returns'!$B$31:$B$10000=$A107,1,0),0))</f>
        <v>0</v>
      </c>
      <c r="FN124" s="606">
        <f t="array" ref="FN124">SUM(IF('Bloc Timing and Returns'!$E$31:$E$10000=FN$2,IF('Bloc Timing and Returns'!$B$31:$B$10000=$A107,1,0),0))</f>
        <v>0</v>
      </c>
      <c r="FO124" s="606">
        <f t="array" ref="FO124">SUM(IF('Bloc Timing and Returns'!$E$31:$E$10000=FO$2,IF('Bloc Timing and Returns'!$B$31:$B$10000=$A107,1,0),0))</f>
        <v>0</v>
      </c>
      <c r="FP124" s="606">
        <f t="array" ref="FP124">SUM(IF('Bloc Timing and Returns'!$E$31:$E$10000=FP$2,IF('Bloc Timing and Returns'!$B$31:$B$10000=$A107,1,0),0))</f>
        <v>0</v>
      </c>
      <c r="FQ124" s="606">
        <f t="array" ref="FQ124">SUM(IF('Bloc Timing and Returns'!$E$31:$E$10000=FQ$2,IF('Bloc Timing and Returns'!$B$31:$B$10000=$A107,1,0),0))</f>
        <v>0</v>
      </c>
      <c r="FR124" s="606">
        <f t="array" ref="FR124">SUM(IF('Bloc Timing and Returns'!$E$31:$E$10000=FR$2,IF('Bloc Timing and Returns'!$B$31:$B$10000=$A107,1,0),0))</f>
        <v>0</v>
      </c>
      <c r="FS124" s="606">
        <f t="array" ref="FS124">SUM(IF('Bloc Timing and Returns'!$E$31:$E$10000=FS$2,IF('Bloc Timing and Returns'!$B$31:$B$10000=$A107,1,0),0))</f>
        <v>0</v>
      </c>
      <c r="FT124" s="606">
        <f t="array" ref="FT124">SUM(IF('Bloc Timing and Returns'!$E$31:$E$10000=FT$2,IF('Bloc Timing and Returns'!$B$31:$B$10000=$A107,1,0),0))</f>
        <v>0</v>
      </c>
      <c r="FU124" s="606">
        <f t="array" ref="FU124">SUM(IF('Bloc Timing and Returns'!$E$31:$E$10000=FU$2,IF('Bloc Timing and Returns'!$B$31:$B$10000=$A107,1,0),0))</f>
        <v>0</v>
      </c>
      <c r="FV124" s="606">
        <f t="array" ref="FV124">SUM(IF('Bloc Timing and Returns'!$E$31:$E$10000=FV$2,IF('Bloc Timing and Returns'!$B$31:$B$10000=$A107,1,0),0))</f>
        <v>0</v>
      </c>
      <c r="FW124" s="606">
        <f t="array" ref="FW124">SUM(IF('Bloc Timing and Returns'!$E$31:$E$10000=FW$2,IF('Bloc Timing and Returns'!$B$31:$B$10000=$A107,1,0),0))</f>
        <v>0</v>
      </c>
      <c r="FX124" s="606">
        <f t="array" ref="FX124">SUM(IF('Bloc Timing and Returns'!$E$31:$E$10000=FX$2,IF('Bloc Timing and Returns'!$B$31:$B$10000=$A107,1,0),0))</f>
        <v>0</v>
      </c>
      <c r="FY124" s="606">
        <f t="array" ref="FY124">SUM(IF('Bloc Timing and Returns'!$E$31:$E$10000=FY$2,IF('Bloc Timing and Returns'!$B$31:$B$10000=$A107,1,0),0))</f>
        <v>0</v>
      </c>
      <c r="FZ124" s="606">
        <f t="array" ref="FZ124">SUM(IF('Bloc Timing and Returns'!$E$31:$E$10000=FZ$2,IF('Bloc Timing and Returns'!$B$31:$B$10000=$A107,1,0),0))</f>
        <v>0</v>
      </c>
      <c r="GA124" s="606">
        <f t="array" ref="GA124">SUM(IF('Bloc Timing and Returns'!$E$31:$E$10000=GA$2,IF('Bloc Timing and Returns'!$B$31:$B$10000=$A107,1,0),0))</f>
        <v>0</v>
      </c>
      <c r="GB124" s="606">
        <f t="array" ref="GB124">SUM(IF('Bloc Timing and Returns'!$E$31:$E$10000=GB$2,IF('Bloc Timing and Returns'!$B$31:$B$10000=$A107,1,0),0))</f>
        <v>0</v>
      </c>
      <c r="GC124" s="606">
        <f t="array" ref="GC124">SUM(IF('Bloc Timing and Returns'!$E$31:$E$10000=GC$2,IF('Bloc Timing and Returns'!$B$31:$B$10000=$A107,1,0),0))</f>
        <v>0</v>
      </c>
      <c r="GD124" s="606">
        <f t="array" ref="GD124">SUM(IF('Bloc Timing and Returns'!$E$31:$E$10000=GD$2,IF('Bloc Timing and Returns'!$B$31:$B$10000=$A107,1,0),0))</f>
        <v>0</v>
      </c>
      <c r="GE124" s="606">
        <f t="array" ref="GE124">SUM(IF('Bloc Timing and Returns'!$E$31:$E$10000=GE$2,IF('Bloc Timing and Returns'!$B$31:$B$10000=$A107,1,0),0))</f>
        <v>0</v>
      </c>
      <c r="GF124" s="606">
        <f t="array" ref="GF124">SUM(IF('Bloc Timing and Returns'!$E$31:$E$10000=GF$2,IF('Bloc Timing and Returns'!$B$31:$B$10000=$A107,1,0),0))</f>
        <v>0</v>
      </c>
      <c r="GG124" s="606">
        <f t="array" ref="GG124">SUM(IF('Bloc Timing and Returns'!$E$31:$E$10000=GG$2,IF('Bloc Timing and Returns'!$B$31:$B$10000=$A107,1,0),0))</f>
        <v>0</v>
      </c>
      <c r="GH124" s="606">
        <f t="array" ref="GH124">SUM(IF('Bloc Timing and Returns'!$E$31:$E$10000=GH$2,IF('Bloc Timing and Returns'!$B$31:$B$10000=$A107,1,0),0))</f>
        <v>0</v>
      </c>
      <c r="GI124" s="606">
        <f t="array" ref="GI124">SUM(IF('Bloc Timing and Returns'!$E$31:$E$10000=GI$2,IF('Bloc Timing and Returns'!$B$31:$B$10000=$A107,1,0),0))</f>
        <v>0</v>
      </c>
      <c r="GJ124" s="606">
        <f t="array" ref="GJ124">SUM(IF('Bloc Timing and Returns'!$E$31:$E$10000=GJ$2,IF('Bloc Timing and Returns'!$B$31:$B$10000=$A107,1,0),0))</f>
        <v>0</v>
      </c>
      <c r="GK124" s="606">
        <f t="array" ref="GK124">SUM(IF('Bloc Timing and Returns'!$E$31:$E$10000=GK$2,IF('Bloc Timing and Returns'!$B$31:$B$10000=$A107,1,0),0))</f>
        <v>0</v>
      </c>
      <c r="GL124" s="606">
        <f t="array" ref="GL124">SUM(IF('Bloc Timing and Returns'!$E$31:$E$10000=GL$2,IF('Bloc Timing and Returns'!$B$31:$B$10000=$A107,1,0),0))</f>
        <v>0</v>
      </c>
      <c r="GM124" s="606">
        <f t="array" ref="GM124">SUM(IF('Bloc Timing and Returns'!$E$31:$E$10000=GM$2,IF('Bloc Timing and Returns'!$B$31:$B$10000=$A107,1,0),0))</f>
        <v>0</v>
      </c>
      <c r="GN124" s="606">
        <f t="array" ref="GN124">SUM(IF('Bloc Timing and Returns'!$E$31:$E$10000=GN$2,IF('Bloc Timing and Returns'!$B$31:$B$10000=$A107,1,0),0))</f>
        <v>0</v>
      </c>
      <c r="GO124" s="606">
        <f t="array" ref="GO124">SUM(IF('Bloc Timing and Returns'!$E$31:$E$10000=GO$2,IF('Bloc Timing and Returns'!$B$31:$B$10000=$A107,1,0),0))</f>
        <v>0</v>
      </c>
      <c r="GP124" s="606">
        <f t="array" ref="GP124">SUM(IF('Bloc Timing and Returns'!$E$31:$E$10000=GP$2,IF('Bloc Timing and Returns'!$B$31:$B$10000=$A107,1,0),0))</f>
        <v>0</v>
      </c>
      <c r="GQ124" s="606">
        <f t="array" ref="GQ124">SUM(IF('Bloc Timing and Returns'!$E$31:$E$10000=GQ$2,IF('Bloc Timing and Returns'!$B$31:$B$10000=$A107,1,0),0))</f>
        <v>0</v>
      </c>
      <c r="GR124" s="606">
        <f t="array" ref="GR124">SUM(IF('Bloc Timing and Returns'!$E$31:$E$10000=GR$2,IF('Bloc Timing and Returns'!$B$31:$B$10000=$A107,1,0),0))</f>
        <v>0</v>
      </c>
      <c r="GS124" s="606">
        <f t="array" ref="GS124">SUM(IF('Bloc Timing and Returns'!$E$31:$E$10000=GS$2,IF('Bloc Timing and Returns'!$B$31:$B$10000=$A107,1,0),0))</f>
        <v>0</v>
      </c>
      <c r="GT124" s="606">
        <f t="array" ref="GT124">SUM(IF('Bloc Timing and Returns'!$E$31:$E$10000=GT$2,IF('Bloc Timing and Returns'!$B$31:$B$10000=$A107,1,0),0))</f>
        <v>0</v>
      </c>
      <c r="GU124" s="606">
        <f t="array" ref="GU124">SUM(IF('Bloc Timing and Returns'!$E$31:$E$10000=GU$2,IF('Bloc Timing and Returns'!$B$31:$B$10000=$A107,1,0),0))</f>
        <v>0</v>
      </c>
      <c r="GV124" s="606">
        <f t="array" ref="GV124">SUM(IF('Bloc Timing and Returns'!$E$31:$E$10000=GV$2,IF('Bloc Timing and Returns'!$B$31:$B$10000=$A107,1,0),0))</f>
        <v>0</v>
      </c>
      <c r="GW124" s="606">
        <f t="array" ref="GW124">SUM(IF('Bloc Timing and Returns'!$E$31:$E$10000=GW$2,IF('Bloc Timing and Returns'!$B$31:$B$10000=$A107,1,0),0))</f>
        <v>0</v>
      </c>
      <c r="GX124" s="606">
        <f t="array" ref="GX124">SUM(IF('Bloc Timing and Returns'!$E$31:$E$10000=GX$2,IF('Bloc Timing and Returns'!$B$31:$B$10000=$A107,1,0),0))</f>
        <v>0</v>
      </c>
      <c r="GY124" s="606">
        <f t="array" ref="GY124">SUM(IF('Bloc Timing and Returns'!$E$31:$E$10000=GY$2,IF('Bloc Timing and Returns'!$B$31:$B$10000=$A107,1,0),0))</f>
        <v>0</v>
      </c>
      <c r="GZ124" s="606">
        <f t="array" ref="GZ124">SUM(IF('Bloc Timing and Returns'!$E$31:$E$10000=GZ$2,IF('Bloc Timing and Returns'!$B$31:$B$10000=$A107,1,0),0))</f>
        <v>0</v>
      </c>
    </row>
    <row r="125" spans="1:208" x14ac:dyDescent="0.2">
      <c r="A125" s="5" t="s">
        <v>200</v>
      </c>
      <c r="C125" s="10">
        <f t="array" aca="1" ref="C125" ca="1">SUM(IF($S$1:$GZ$1=C$1,$S125:$GZ125,0))</f>
        <v>0</v>
      </c>
      <c r="D125" s="10">
        <f t="array" aca="1" ref="D125" ca="1">SUM(IF($S$1:$GZ$1=D$1,$S125:$GZ125,0))</f>
        <v>0</v>
      </c>
      <c r="E125" s="10">
        <f t="array" aca="1" ref="E125" ca="1">SUM(IF($S$1:$GZ$1=E$1,$S125:$GZ125,0))</f>
        <v>5</v>
      </c>
      <c r="F125" s="10">
        <f t="array" aca="1" ref="F125" ca="1">SUM(IF($S$1:$GZ$1=F$1,$S125:$GZ125,0))</f>
        <v>0</v>
      </c>
      <c r="G125" s="10">
        <f t="array" aca="1" ref="G125" ca="1">SUM(IF($S$1:$GZ$1=G$1,$S125:$GZ125,0))</f>
        <v>18</v>
      </c>
      <c r="H125" s="10">
        <f t="array" aca="1" ref="H125" ca="1">SUM(IF($S$1:$GZ$1=H$1,$S125:$GZ125,0))</f>
        <v>86</v>
      </c>
      <c r="I125" s="10">
        <f t="array" aca="1" ref="I125" ca="1">SUM(IF($S$1:$GZ$1=I$1,$S125:$GZ125,0))</f>
        <v>122</v>
      </c>
      <c r="J125" s="10">
        <f t="array" aca="1" ref="J125" ca="1">SUM(IF($S$1:$GZ$1=J$1,$S125:$GZ125,0))</f>
        <v>192</v>
      </c>
      <c r="K125" s="10">
        <f t="array" aca="1" ref="K125" ca="1">SUM(IF($S$1:$GZ$1=K$1,$S125:$GZ125,0))</f>
        <v>18</v>
      </c>
      <c r="L125" s="10">
        <f t="array" aca="1" ref="L125" ca="1">SUM(IF($S$1:$GZ$1=L$1,$S125:$GZ125,0))</f>
        <v>0</v>
      </c>
      <c r="M125" s="10">
        <f t="array" aca="1" ref="M125" ca="1">SUM(IF($S$1:$GZ$1=M$1,$S125:$GZ125,0))</f>
        <v>0</v>
      </c>
      <c r="N125" s="10">
        <f t="array" aca="1" ref="N125" ca="1">SUM(IF($S$1:$GZ$1=N$1,$S125:$GZ125,0))</f>
        <v>0</v>
      </c>
      <c r="O125" s="10">
        <f t="array" aca="1" ref="O125" ca="1">SUM(IF($S$1:$GZ$1=O$1,$S125:$GZ125,0))</f>
        <v>0</v>
      </c>
      <c r="P125" s="10">
        <f t="array" aca="1" ref="P125" ca="1">SUM(IF($S$1:$GZ$1=P$1,$S125:$GZ125,0))</f>
        <v>0</v>
      </c>
      <c r="Q125" s="10">
        <f t="array" aca="1" ref="Q125" ca="1">SUM(IF($S$1:$GZ$1=Q$1,$S125:$GZ125,0))</f>
        <v>0</v>
      </c>
      <c r="R125" s="10">
        <f t="array" aca="1" ref="R125" ca="1">SUM(IF($S$1:$GZ$1=R$1,$S125:$GZ125,0))</f>
        <v>0</v>
      </c>
      <c r="S125" s="10">
        <f t="shared" ref="S125:AX125" ca="1" si="2048">IF(S$2&gt;=ROUNDUP($B121,0),OFFSET(S124,0,-ROUNDUP($B121,0)+1),0)</f>
        <v>0</v>
      </c>
      <c r="T125" s="10">
        <f t="shared" ca="1" si="2048"/>
        <v>0</v>
      </c>
      <c r="U125" s="10">
        <f t="shared" ca="1" si="2048"/>
        <v>0</v>
      </c>
      <c r="V125" s="10">
        <f t="shared" ca="1" si="2048"/>
        <v>0</v>
      </c>
      <c r="W125" s="10">
        <f t="shared" ca="1" si="2048"/>
        <v>0</v>
      </c>
      <c r="X125" s="10">
        <f t="shared" ca="1" si="2048"/>
        <v>0</v>
      </c>
      <c r="Y125" s="10">
        <f t="shared" ca="1" si="2048"/>
        <v>0</v>
      </c>
      <c r="Z125" s="10">
        <f t="shared" ca="1" si="2048"/>
        <v>0</v>
      </c>
      <c r="AA125" s="10">
        <f t="shared" ca="1" si="2048"/>
        <v>0</v>
      </c>
      <c r="AB125" s="10">
        <f t="shared" ca="1" si="2048"/>
        <v>0</v>
      </c>
      <c r="AC125" s="10">
        <f t="shared" ca="1" si="2048"/>
        <v>0</v>
      </c>
      <c r="AD125" s="10">
        <f t="shared" ca="1" si="2048"/>
        <v>0</v>
      </c>
      <c r="AE125" s="10">
        <f t="shared" ca="1" si="2048"/>
        <v>0</v>
      </c>
      <c r="AF125" s="10">
        <f t="shared" ca="1" si="2048"/>
        <v>0</v>
      </c>
      <c r="AG125" s="10">
        <f t="shared" ca="1" si="2048"/>
        <v>0</v>
      </c>
      <c r="AH125" s="10">
        <f t="shared" ca="1" si="2048"/>
        <v>0</v>
      </c>
      <c r="AI125" s="10">
        <f t="shared" ca="1" si="2048"/>
        <v>0</v>
      </c>
      <c r="AJ125" s="10">
        <f t="shared" ca="1" si="2048"/>
        <v>0</v>
      </c>
      <c r="AK125" s="10">
        <f t="shared" ca="1" si="2048"/>
        <v>0</v>
      </c>
      <c r="AL125" s="10">
        <f t="shared" ca="1" si="2048"/>
        <v>0</v>
      </c>
      <c r="AM125" s="10">
        <f t="shared" ca="1" si="2048"/>
        <v>0</v>
      </c>
      <c r="AN125" s="10">
        <f t="shared" ca="1" si="2048"/>
        <v>0</v>
      </c>
      <c r="AO125" s="10">
        <f t="shared" ca="1" si="2048"/>
        <v>0</v>
      </c>
      <c r="AP125" s="10">
        <f t="shared" ca="1" si="2048"/>
        <v>0</v>
      </c>
      <c r="AQ125" s="10">
        <f t="shared" ca="1" si="2048"/>
        <v>0</v>
      </c>
      <c r="AR125" s="10">
        <f t="shared" ca="1" si="2048"/>
        <v>0</v>
      </c>
      <c r="AS125" s="10">
        <f t="shared" ca="1" si="2048"/>
        <v>0</v>
      </c>
      <c r="AT125" s="10">
        <f t="shared" ca="1" si="2048"/>
        <v>0</v>
      </c>
      <c r="AU125" s="10">
        <f t="shared" ca="1" si="2048"/>
        <v>0</v>
      </c>
      <c r="AV125" s="10">
        <f t="shared" ca="1" si="2048"/>
        <v>5</v>
      </c>
      <c r="AW125" s="10">
        <f t="shared" ca="1" si="2048"/>
        <v>0</v>
      </c>
      <c r="AX125" s="10">
        <f t="shared" ca="1" si="2048"/>
        <v>0</v>
      </c>
      <c r="AY125" s="10">
        <f t="shared" ref="AY125:CA125" ca="1" si="2049">IF(AY$2&gt;=ROUNDUP($B121,0),OFFSET(AY124,0,-ROUNDUP($B121,0)+1),0)</f>
        <v>0</v>
      </c>
      <c r="AZ125" s="10">
        <f t="shared" ca="1" si="2049"/>
        <v>0</v>
      </c>
      <c r="BA125" s="10">
        <f t="shared" ca="1" si="2049"/>
        <v>0</v>
      </c>
      <c r="BB125" s="10">
        <f t="shared" ca="1" si="2049"/>
        <v>0</v>
      </c>
      <c r="BC125" s="10">
        <f t="shared" ca="1" si="2049"/>
        <v>0</v>
      </c>
      <c r="BD125" s="10">
        <f t="shared" ca="1" si="2049"/>
        <v>0</v>
      </c>
      <c r="BE125" s="10">
        <f t="shared" ca="1" si="2049"/>
        <v>0</v>
      </c>
      <c r="BF125" s="10">
        <f t="shared" ca="1" si="2049"/>
        <v>0</v>
      </c>
      <c r="BG125" s="10">
        <f t="shared" ca="1" si="2049"/>
        <v>0</v>
      </c>
      <c r="BH125" s="10">
        <f t="shared" ca="1" si="2049"/>
        <v>0</v>
      </c>
      <c r="BI125" s="10">
        <f t="shared" ca="1" si="2049"/>
        <v>0</v>
      </c>
      <c r="BJ125" s="10">
        <f t="shared" ca="1" si="2049"/>
        <v>0</v>
      </c>
      <c r="BK125" s="10">
        <f t="shared" ca="1" si="2049"/>
        <v>0</v>
      </c>
      <c r="BL125" s="10">
        <f t="shared" ca="1" si="2049"/>
        <v>0</v>
      </c>
      <c r="BM125" s="10">
        <f t="shared" ca="1" si="2049"/>
        <v>0</v>
      </c>
      <c r="BN125" s="10">
        <f t="shared" ca="1" si="2049"/>
        <v>0</v>
      </c>
      <c r="BO125" s="10">
        <f t="shared" ca="1" si="2049"/>
        <v>0</v>
      </c>
      <c r="BP125" s="10">
        <f t="shared" ca="1" si="2049"/>
        <v>2</v>
      </c>
      <c r="BQ125" s="10">
        <f t="shared" ca="1" si="2049"/>
        <v>2</v>
      </c>
      <c r="BR125" s="10">
        <f t="shared" ca="1" si="2049"/>
        <v>0</v>
      </c>
      <c r="BS125" s="10">
        <f t="shared" ca="1" si="2049"/>
        <v>0</v>
      </c>
      <c r="BT125" s="10">
        <f t="shared" ca="1" si="2049"/>
        <v>0</v>
      </c>
      <c r="BU125" s="10">
        <f t="shared" ca="1" si="2049"/>
        <v>0</v>
      </c>
      <c r="BV125" s="10">
        <f t="shared" ca="1" si="2049"/>
        <v>2</v>
      </c>
      <c r="BW125" s="10">
        <f t="shared" ca="1" si="2049"/>
        <v>2</v>
      </c>
      <c r="BX125" s="10">
        <f t="shared" ca="1" si="2049"/>
        <v>2</v>
      </c>
      <c r="BY125" s="10">
        <f t="shared" ca="1" si="2049"/>
        <v>4</v>
      </c>
      <c r="BZ125" s="10">
        <f t="shared" ca="1" si="2049"/>
        <v>4</v>
      </c>
      <c r="CA125" s="10">
        <f t="shared" ca="1" si="2049"/>
        <v>4</v>
      </c>
      <c r="CB125" s="10">
        <f t="shared" ref="CB125" ca="1" si="2050">IF(CB$2&gt;=ROUNDUP($B121,0),OFFSET(CB124,0,-ROUNDUP($B121,0)+1),0)</f>
        <v>4</v>
      </c>
      <c r="CC125" s="10">
        <f t="shared" ref="CC125" ca="1" si="2051">IF(CC$2&gt;=ROUNDUP($B121,0),OFFSET(CC124,0,-ROUNDUP($B121,0)+1),0)</f>
        <v>4</v>
      </c>
      <c r="CD125" s="10">
        <f t="shared" ref="CD125" ca="1" si="2052">IF(CD$2&gt;=ROUNDUP($B121,0),OFFSET(CD124,0,-ROUNDUP($B121,0)+1),0)</f>
        <v>4</v>
      </c>
      <c r="CE125" s="10">
        <f t="shared" ref="CE125" ca="1" si="2053">IF(CE$2&gt;=ROUNDUP($B121,0),OFFSET(CE124,0,-ROUNDUP($B121,0)+1),0)</f>
        <v>4</v>
      </c>
      <c r="CF125" s="10">
        <f t="shared" ref="CF125" ca="1" si="2054">IF(CF$2&gt;=ROUNDUP($B121,0),OFFSET(CF124,0,-ROUNDUP($B121,0)+1),0)</f>
        <v>4</v>
      </c>
      <c r="CG125" s="10">
        <f t="shared" ref="CG125" ca="1" si="2055">IF(CG$2&gt;=ROUNDUP($B121,0),OFFSET(CG124,0,-ROUNDUP($B121,0)+1),0)</f>
        <v>4</v>
      </c>
      <c r="CH125" s="10">
        <f t="shared" ref="CH125" ca="1" si="2056">IF(CH$2&gt;=ROUNDUP($B121,0),OFFSET(CH124,0,-ROUNDUP($B121,0)+1),0)</f>
        <v>4</v>
      </c>
      <c r="CI125" s="10">
        <f t="shared" ref="CI125" ca="1" si="2057">IF(CI$2&gt;=ROUNDUP($B121,0),OFFSET(CI124,0,-ROUNDUP($B121,0)+1),0)</f>
        <v>12</v>
      </c>
      <c r="CJ125" s="10">
        <f t="shared" ref="CJ125" ca="1" si="2058">IF(CJ$2&gt;=ROUNDUP($B121,0),OFFSET(CJ124,0,-ROUNDUP($B121,0)+1),0)</f>
        <v>12</v>
      </c>
      <c r="CK125" s="10">
        <f t="shared" ref="CK125" ca="1" si="2059">IF(CK$2&gt;=ROUNDUP($B121,0),OFFSET(CK124,0,-ROUNDUP($B121,0)+1),0)</f>
        <v>10</v>
      </c>
      <c r="CL125" s="10">
        <f t="shared" ref="CL125" ca="1" si="2060">IF(CL$2&gt;=ROUNDUP($B121,0),OFFSET(CL124,0,-ROUNDUP($B121,0)+1),0)</f>
        <v>20</v>
      </c>
      <c r="CM125" s="10">
        <f t="shared" ref="CM125" ca="1" si="2061">IF(CM$2&gt;=ROUNDUP($B121,0),OFFSET(CM124,0,-ROUNDUP($B121,0)+1),0)</f>
        <v>20</v>
      </c>
      <c r="CN125" s="10">
        <f t="shared" ref="CN125" ca="1" si="2062">IF(CN$2&gt;=ROUNDUP($B121,0),OFFSET(CN124,0,-ROUNDUP($B121,0)+1),0)</f>
        <v>20</v>
      </c>
      <c r="CO125" s="10">
        <f t="shared" ref="CO125" ca="1" si="2063">IF(CO$2&gt;=ROUNDUP($B121,0),OFFSET(CO124,0,-ROUNDUP($B121,0)+1),0)</f>
        <v>22</v>
      </c>
      <c r="CP125" s="10">
        <f t="shared" ref="CP125" ca="1" si="2064">IF(CP$2&gt;=ROUNDUP($B121,0),OFFSET(CP124,0,-ROUNDUP($B121,0)+1),0)</f>
        <v>20</v>
      </c>
      <c r="CQ125" s="10">
        <f t="shared" ref="CQ125" ca="1" si="2065">IF(CQ$2&gt;=ROUNDUP($B121,0),OFFSET(CQ124,0,-ROUNDUP($B121,0)+1),0)</f>
        <v>12</v>
      </c>
      <c r="CR125" s="10">
        <f t="shared" ref="CR125" ca="1" si="2066">IF(CR$2&gt;=ROUNDUP($B121,0),OFFSET(CR124,0,-ROUNDUP($B121,0)+1),0)</f>
        <v>4</v>
      </c>
      <c r="CS125" s="10">
        <f t="shared" ref="CS125" ca="1" si="2067">IF(CS$2&gt;=ROUNDUP($B121,0),OFFSET(CS124,0,-ROUNDUP($B121,0)+1),0)</f>
        <v>4</v>
      </c>
      <c r="CT125" s="10">
        <f t="shared" ref="CT125" ca="1" si="2068">IF(CT$2&gt;=ROUNDUP($B121,0),OFFSET(CT124,0,-ROUNDUP($B121,0)+1),0)</f>
        <v>4</v>
      </c>
      <c r="CU125" s="10">
        <f t="shared" ref="CU125" ca="1" si="2069">IF(CU$2&gt;=ROUNDUP($B121,0),OFFSET(CU124,0,-ROUNDUP($B121,0)+1),0)</f>
        <v>4</v>
      </c>
      <c r="CV125" s="10">
        <f t="shared" ref="CV125" ca="1" si="2070">IF(CV$2&gt;=ROUNDUP($B121,0),OFFSET(CV124,0,-ROUNDUP($B121,0)+1),0)</f>
        <v>4</v>
      </c>
      <c r="CW125" s="10">
        <f t="shared" ref="CW125" ca="1" si="2071">IF(CW$2&gt;=ROUNDUP($B121,0),OFFSET(CW124,0,-ROUNDUP($B121,0)+1),0)</f>
        <v>4</v>
      </c>
      <c r="CX125" s="10">
        <f t="shared" ref="CX125" ca="1" si="2072">IF(CX$2&gt;=ROUNDUP($B121,0),OFFSET(CX124,0,-ROUNDUP($B121,0)+1),0)</f>
        <v>4</v>
      </c>
      <c r="CY125" s="10">
        <f t="shared" ref="CY125" ca="1" si="2073">IF(CY$2&gt;=ROUNDUP($B121,0),OFFSET(CY124,0,-ROUNDUP($B121,0)+1),0)</f>
        <v>4</v>
      </c>
      <c r="CZ125" s="10">
        <f t="shared" ref="CZ125" ca="1" si="2074">IF(CZ$2&gt;=ROUNDUP($B121,0),OFFSET(CZ124,0,-ROUNDUP($B121,0)+1),0)</f>
        <v>22</v>
      </c>
      <c r="DA125" s="10">
        <f t="shared" ref="DA125" ca="1" si="2075">IF(DA$2&gt;=ROUNDUP($B121,0),OFFSET(DA124,0,-ROUNDUP($B121,0)+1),0)</f>
        <v>40</v>
      </c>
      <c r="DB125" s="10">
        <f t="shared" ref="DB125" ca="1" si="2076">IF(DB$2&gt;=ROUNDUP($B121,0),OFFSET(DB124,0,-ROUNDUP($B121,0)+1),0)</f>
        <v>40</v>
      </c>
      <c r="DC125" s="10">
        <f t="shared" ref="DC125" ca="1" si="2077">IF(DC$2&gt;=ROUNDUP($B121,0),OFFSET(DC124,0,-ROUNDUP($B121,0)+1),0)</f>
        <v>40</v>
      </c>
      <c r="DD125" s="10">
        <f t="shared" ref="DD125" ca="1" si="2078">IF(DD$2&gt;=ROUNDUP($B121,0),OFFSET(DD124,0,-ROUNDUP($B121,0)+1),0)</f>
        <v>22</v>
      </c>
      <c r="DE125" s="10">
        <f t="shared" ref="DE125" ca="1" si="2079">IF(DE$2&gt;=ROUNDUP($B121,0),OFFSET(DE124,0,-ROUNDUP($B121,0)+1),0)</f>
        <v>4</v>
      </c>
      <c r="DF125" s="10">
        <f t="shared" ref="DF125" ca="1" si="2080">IF(DF$2&gt;=ROUNDUP($B121,0),OFFSET(DF124,0,-ROUNDUP($B121,0)+1),0)</f>
        <v>4</v>
      </c>
      <c r="DG125" s="10">
        <f t="shared" ref="DG125" ca="1" si="2081">IF(DG$2&gt;=ROUNDUP($B121,0),OFFSET(DG124,0,-ROUNDUP($B121,0)+1),0)</f>
        <v>4</v>
      </c>
      <c r="DH125" s="10">
        <f t="shared" ref="DH125" ca="1" si="2082">IF(DH$2&gt;=ROUNDUP($B121,0),OFFSET(DH124,0,-ROUNDUP($B121,0)+1),0)</f>
        <v>4</v>
      </c>
      <c r="DI125" s="10">
        <f t="shared" ref="DI125" ca="1" si="2083">IF(DI$2&gt;=ROUNDUP($B121,0),OFFSET(DI124,0,-ROUNDUP($B121,0)+1),0)</f>
        <v>4</v>
      </c>
      <c r="DJ125" s="10">
        <f t="shared" ref="DJ125" ca="1" si="2084">IF(DJ$2&gt;=ROUNDUP($B121,0),OFFSET(DJ124,0,-ROUNDUP($B121,0)+1),0)</f>
        <v>4</v>
      </c>
      <c r="DK125" s="10">
        <f t="shared" ref="DK125" ca="1" si="2085">IF(DK$2&gt;=ROUNDUP($B121,0),OFFSET(DK124,0,-ROUNDUP($B121,0)+1),0)</f>
        <v>4</v>
      </c>
      <c r="DL125" s="10">
        <f t="shared" ref="DL125" ca="1" si="2086">IF(DL$2&gt;=ROUNDUP($B121,0),OFFSET(DL124,0,-ROUNDUP($B121,0)+1),0)</f>
        <v>4</v>
      </c>
      <c r="DM125" s="10">
        <f t="shared" ref="DM125" ca="1" si="2087">IF(DM$2&gt;=ROUNDUP($B121,0),OFFSET(DM124,0,-ROUNDUP($B121,0)+1),0)</f>
        <v>4</v>
      </c>
      <c r="DN125" s="10">
        <f t="shared" ref="DN125" ca="1" si="2088">IF(DN$2&gt;=ROUNDUP($B121,0),OFFSET(DN124,0,-ROUNDUP($B121,0)+1),0)</f>
        <v>4</v>
      </c>
      <c r="DO125" s="10">
        <f t="shared" ref="DO125" ca="1" si="2089">IF(DO$2&gt;=ROUNDUP($B121,0),OFFSET(DO124,0,-ROUNDUP($B121,0)+1),0)</f>
        <v>2</v>
      </c>
      <c r="DP125" s="10">
        <f t="shared" ref="DP125" ca="1" si="2090">IF(DP$2&gt;=ROUNDUP($B121,0),OFFSET(DP124,0,-ROUNDUP($B121,0)+1),0)</f>
        <v>0</v>
      </c>
      <c r="DQ125" s="10">
        <f t="shared" ref="DQ125" ca="1" si="2091">IF(DQ$2&gt;=ROUNDUP($B121,0),OFFSET(DQ124,0,-ROUNDUP($B121,0)+1),0)</f>
        <v>0</v>
      </c>
      <c r="DR125" s="10">
        <f t="shared" ref="DR125" ca="1" si="2092">IF(DR$2&gt;=ROUNDUP($B121,0),OFFSET(DR124,0,-ROUNDUP($B121,0)+1),0)</f>
        <v>0</v>
      </c>
      <c r="DS125" s="10">
        <f t="shared" ref="DS125" ca="1" si="2093">IF(DS$2&gt;=ROUNDUP($B121,0),OFFSET(DS124,0,-ROUNDUP($B121,0)+1),0)</f>
        <v>0</v>
      </c>
      <c r="DT125" s="10">
        <f t="shared" ref="DT125" ca="1" si="2094">IF(DT$2&gt;=ROUNDUP($B121,0),OFFSET(DT124,0,-ROUNDUP($B121,0)+1),0)</f>
        <v>0</v>
      </c>
      <c r="DU125" s="10">
        <f t="shared" ref="DU125" ca="1" si="2095">IF(DU$2&gt;=ROUNDUP($B121,0),OFFSET(DU124,0,-ROUNDUP($B121,0)+1),0)</f>
        <v>0</v>
      </c>
      <c r="DV125" s="10">
        <f t="shared" ref="DV125" ca="1" si="2096">IF(DV$2&gt;=ROUNDUP($B121,0),OFFSET(DV124,0,-ROUNDUP($B121,0)+1),0)</f>
        <v>0</v>
      </c>
      <c r="DW125" s="10">
        <f t="shared" ref="DW125" ca="1" si="2097">IF(DW$2&gt;=ROUNDUP($B121,0),OFFSET(DW124,0,-ROUNDUP($B121,0)+1),0)</f>
        <v>0</v>
      </c>
      <c r="DX125" s="10">
        <f t="shared" ref="DX125" ca="1" si="2098">IF(DX$2&gt;=ROUNDUP($B121,0),OFFSET(DX124,0,-ROUNDUP($B121,0)+1),0)</f>
        <v>0</v>
      </c>
      <c r="DY125" s="10">
        <f t="shared" ref="DY125" ca="1" si="2099">IF(DY$2&gt;=ROUNDUP($B121,0),OFFSET(DY124,0,-ROUNDUP($B121,0)+1),0)</f>
        <v>0</v>
      </c>
      <c r="DZ125" s="10">
        <f t="shared" ref="DZ125" ca="1" si="2100">IF(DZ$2&gt;=ROUNDUP($B121,0),OFFSET(DZ124,0,-ROUNDUP($B121,0)+1),0)</f>
        <v>0</v>
      </c>
      <c r="EA125" s="10">
        <f t="shared" ref="EA125" ca="1" si="2101">IF(EA$2&gt;=ROUNDUP($B121,0),OFFSET(EA124,0,-ROUNDUP($B121,0)+1),0)</f>
        <v>0</v>
      </c>
      <c r="EB125" s="10">
        <f t="shared" ref="EB125" ca="1" si="2102">IF(EB$2&gt;=ROUNDUP($B121,0),OFFSET(EB124,0,-ROUNDUP($B121,0)+1),0)</f>
        <v>0</v>
      </c>
      <c r="EC125" s="10">
        <f t="shared" ref="EC125" ca="1" si="2103">IF(EC$2&gt;=ROUNDUP($B121,0),OFFSET(EC124,0,-ROUNDUP($B121,0)+1),0)</f>
        <v>0</v>
      </c>
      <c r="ED125" s="10">
        <f t="shared" ref="ED125" ca="1" si="2104">IF(ED$2&gt;=ROUNDUP($B121,0),OFFSET(ED124,0,-ROUNDUP($B121,0)+1),0)</f>
        <v>0</v>
      </c>
      <c r="EE125" s="10">
        <f t="shared" ref="EE125" ca="1" si="2105">IF(EE$2&gt;=ROUNDUP($B121,0),OFFSET(EE124,0,-ROUNDUP($B121,0)+1),0)</f>
        <v>0</v>
      </c>
      <c r="EF125" s="10">
        <f t="shared" ref="EF125" ca="1" si="2106">IF(EF$2&gt;=ROUNDUP($B121,0),OFFSET(EF124,0,-ROUNDUP($B121,0)+1),0)</f>
        <v>0</v>
      </c>
      <c r="EG125" s="10">
        <f t="shared" ref="EG125" ca="1" si="2107">IF(EG$2&gt;=ROUNDUP($B121,0),OFFSET(EG124,0,-ROUNDUP($B121,0)+1),0)</f>
        <v>0</v>
      </c>
      <c r="EH125" s="10">
        <f t="shared" ref="EH125" ca="1" si="2108">IF(EH$2&gt;=ROUNDUP($B121,0),OFFSET(EH124,0,-ROUNDUP($B121,0)+1),0)</f>
        <v>0</v>
      </c>
      <c r="EI125" s="10">
        <f t="shared" ref="EI125" ca="1" si="2109">IF(EI$2&gt;=ROUNDUP($B121,0),OFFSET(EI124,0,-ROUNDUP($B121,0)+1),0)</f>
        <v>0</v>
      </c>
      <c r="EJ125" s="10">
        <f t="shared" ref="EJ125" ca="1" si="2110">IF(EJ$2&gt;=ROUNDUP($B121,0),OFFSET(EJ124,0,-ROUNDUP($B121,0)+1),0)</f>
        <v>0</v>
      </c>
      <c r="EK125" s="10">
        <f t="shared" ref="EK125" ca="1" si="2111">IF(EK$2&gt;=ROUNDUP($B121,0),OFFSET(EK124,0,-ROUNDUP($B121,0)+1),0)</f>
        <v>0</v>
      </c>
      <c r="EL125" s="10">
        <f t="shared" ref="EL125" ca="1" si="2112">IF(EL$2&gt;=ROUNDUP($B121,0),OFFSET(EL124,0,-ROUNDUP($B121,0)+1),0)</f>
        <v>0</v>
      </c>
      <c r="EM125" s="10">
        <f t="shared" ref="EM125" ca="1" si="2113">IF(EM$2&gt;=ROUNDUP($B121,0),OFFSET(EM124,0,-ROUNDUP($B121,0)+1),0)</f>
        <v>0</v>
      </c>
      <c r="EN125" s="10">
        <f t="shared" ref="EN125" ca="1" si="2114">IF(EN$2&gt;=ROUNDUP($B121,0),OFFSET(EN124,0,-ROUNDUP($B121,0)+1),0)</f>
        <v>0</v>
      </c>
      <c r="EO125" s="10">
        <f t="shared" ref="EO125" ca="1" si="2115">IF(EO$2&gt;=ROUNDUP($B121,0),OFFSET(EO124,0,-ROUNDUP($B121,0)+1),0)</f>
        <v>0</v>
      </c>
      <c r="EP125" s="10">
        <f t="shared" ref="EP125" ca="1" si="2116">IF(EP$2&gt;=ROUNDUP($B121,0),OFFSET(EP124,0,-ROUNDUP($B121,0)+1),0)</f>
        <v>0</v>
      </c>
      <c r="EQ125" s="10">
        <f t="shared" ref="EQ125" ca="1" si="2117">IF(EQ$2&gt;=ROUNDUP($B121,0),OFFSET(EQ124,0,-ROUNDUP($B121,0)+1),0)</f>
        <v>0</v>
      </c>
      <c r="ER125" s="10">
        <f t="shared" ref="ER125" ca="1" si="2118">IF(ER$2&gt;=ROUNDUP($B121,0),OFFSET(ER124,0,-ROUNDUP($B121,0)+1),0)</f>
        <v>0</v>
      </c>
      <c r="ES125" s="10">
        <f t="shared" ref="ES125" ca="1" si="2119">IF(ES$2&gt;=ROUNDUP($B121,0),OFFSET(ES124,0,-ROUNDUP($B121,0)+1),0)</f>
        <v>0</v>
      </c>
      <c r="ET125" s="10">
        <f t="shared" ref="ET125" ca="1" si="2120">IF(ET$2&gt;=ROUNDUP($B121,0),OFFSET(ET124,0,-ROUNDUP($B121,0)+1),0)</f>
        <v>0</v>
      </c>
      <c r="EU125" s="10">
        <f t="shared" ref="EU125" ca="1" si="2121">IF(EU$2&gt;=ROUNDUP($B121,0),OFFSET(EU124,0,-ROUNDUP($B121,0)+1),0)</f>
        <v>0</v>
      </c>
      <c r="EV125" s="10">
        <f t="shared" ref="EV125" ca="1" si="2122">IF(EV$2&gt;=ROUNDUP($B121,0),OFFSET(EV124,0,-ROUNDUP($B121,0)+1),0)</f>
        <v>0</v>
      </c>
      <c r="EW125" s="10">
        <f t="shared" ref="EW125" ca="1" si="2123">IF(EW$2&gt;=ROUNDUP($B121,0),OFFSET(EW124,0,-ROUNDUP($B121,0)+1),0)</f>
        <v>0</v>
      </c>
      <c r="EX125" s="10">
        <f t="shared" ref="EX125" ca="1" si="2124">IF(EX$2&gt;=ROUNDUP($B121,0),OFFSET(EX124,0,-ROUNDUP($B121,0)+1),0)</f>
        <v>0</v>
      </c>
      <c r="EY125" s="10">
        <f t="shared" ref="EY125" ca="1" si="2125">IF(EY$2&gt;=ROUNDUP($B121,0),OFFSET(EY124,0,-ROUNDUP($B121,0)+1),0)</f>
        <v>0</v>
      </c>
      <c r="EZ125" s="10">
        <f t="shared" ref="EZ125" ca="1" si="2126">IF(EZ$2&gt;=ROUNDUP($B121,0),OFFSET(EZ124,0,-ROUNDUP($B121,0)+1),0)</f>
        <v>0</v>
      </c>
      <c r="FA125" s="10">
        <f t="shared" ref="FA125" ca="1" si="2127">IF(FA$2&gt;=ROUNDUP($B121,0),OFFSET(FA124,0,-ROUNDUP($B121,0)+1),0)</f>
        <v>0</v>
      </c>
      <c r="FB125" s="10">
        <f t="shared" ref="FB125" ca="1" si="2128">IF(FB$2&gt;=ROUNDUP($B121,0),OFFSET(FB124,0,-ROUNDUP($B121,0)+1),0)</f>
        <v>0</v>
      </c>
      <c r="FC125" s="10">
        <f t="shared" ref="FC125" ca="1" si="2129">IF(FC$2&gt;=ROUNDUP($B121,0),OFFSET(FC124,0,-ROUNDUP($B121,0)+1),0)</f>
        <v>0</v>
      </c>
      <c r="FD125" s="10">
        <f t="shared" ref="FD125" ca="1" si="2130">IF(FD$2&gt;=ROUNDUP($B121,0),OFFSET(FD124,0,-ROUNDUP($B121,0)+1),0)</f>
        <v>0</v>
      </c>
      <c r="FE125" s="10">
        <f t="shared" ref="FE125" ca="1" si="2131">IF(FE$2&gt;=ROUNDUP($B121,0),OFFSET(FE124,0,-ROUNDUP($B121,0)+1),0)</f>
        <v>0</v>
      </c>
      <c r="FF125" s="10">
        <f t="shared" ref="FF125" ca="1" si="2132">IF(FF$2&gt;=ROUNDUP($B121,0),OFFSET(FF124,0,-ROUNDUP($B121,0)+1),0)</f>
        <v>0</v>
      </c>
      <c r="FG125" s="10">
        <f t="shared" ref="FG125" ca="1" si="2133">IF(FG$2&gt;=ROUNDUP($B121,0),OFFSET(FG124,0,-ROUNDUP($B121,0)+1),0)</f>
        <v>0</v>
      </c>
      <c r="FH125" s="10">
        <f t="shared" ref="FH125" ca="1" si="2134">IF(FH$2&gt;=ROUNDUP($B121,0),OFFSET(FH124,0,-ROUNDUP($B121,0)+1),0)</f>
        <v>0</v>
      </c>
      <c r="FI125" s="10">
        <f t="shared" ref="FI125" ca="1" si="2135">IF(FI$2&gt;=ROUNDUP($B121,0),OFFSET(FI124,0,-ROUNDUP($B121,0)+1),0)</f>
        <v>0</v>
      </c>
      <c r="FJ125" s="10">
        <f t="shared" ref="FJ125" ca="1" si="2136">IF(FJ$2&gt;=ROUNDUP($B121,0),OFFSET(FJ124,0,-ROUNDUP($B121,0)+1),0)</f>
        <v>0</v>
      </c>
      <c r="FK125" s="10">
        <f t="shared" ref="FK125" ca="1" si="2137">IF(FK$2&gt;=ROUNDUP($B121,0),OFFSET(FK124,0,-ROUNDUP($B121,0)+1),0)</f>
        <v>0</v>
      </c>
      <c r="FL125" s="10">
        <f t="shared" ref="FL125" ca="1" si="2138">IF(FL$2&gt;=ROUNDUP($B121,0),OFFSET(FL124,0,-ROUNDUP($B121,0)+1),0)</f>
        <v>0</v>
      </c>
      <c r="FM125" s="10">
        <f t="shared" ref="FM125" ca="1" si="2139">IF(FM$2&gt;=ROUNDUP($B121,0),OFFSET(FM124,0,-ROUNDUP($B121,0)+1),0)</f>
        <v>0</v>
      </c>
      <c r="FN125" s="10">
        <f t="shared" ref="FN125" ca="1" si="2140">IF(FN$2&gt;=ROUNDUP($B121,0),OFFSET(FN124,0,-ROUNDUP($B121,0)+1),0)</f>
        <v>0</v>
      </c>
      <c r="FO125" s="10">
        <f t="shared" ref="FO125" ca="1" si="2141">IF(FO$2&gt;=ROUNDUP($B121,0),OFFSET(FO124,0,-ROUNDUP($B121,0)+1),0)</f>
        <v>0</v>
      </c>
      <c r="FP125" s="10">
        <f t="shared" ref="FP125" ca="1" si="2142">IF(FP$2&gt;=ROUNDUP($B121,0),OFFSET(FP124,0,-ROUNDUP($B121,0)+1),0)</f>
        <v>0</v>
      </c>
      <c r="FQ125" s="10">
        <f t="shared" ref="FQ125" ca="1" si="2143">IF(FQ$2&gt;=ROUNDUP($B121,0),OFFSET(FQ124,0,-ROUNDUP($B121,0)+1),0)</f>
        <v>0</v>
      </c>
      <c r="FR125" s="10">
        <f t="shared" ref="FR125" ca="1" si="2144">IF(FR$2&gt;=ROUNDUP($B121,0),OFFSET(FR124,0,-ROUNDUP($B121,0)+1),0)</f>
        <v>0</v>
      </c>
      <c r="FS125" s="10">
        <f t="shared" ref="FS125" ca="1" si="2145">IF(FS$2&gt;=ROUNDUP($B121,0),OFFSET(FS124,0,-ROUNDUP($B121,0)+1),0)</f>
        <v>0</v>
      </c>
      <c r="FT125" s="10">
        <f t="shared" ref="FT125" ca="1" si="2146">IF(FT$2&gt;=ROUNDUP($B121,0),OFFSET(FT124,0,-ROUNDUP($B121,0)+1),0)</f>
        <v>0</v>
      </c>
      <c r="FU125" s="10">
        <f t="shared" ref="FU125" ca="1" si="2147">IF(FU$2&gt;=ROUNDUP($B121,0),OFFSET(FU124,0,-ROUNDUP($B121,0)+1),0)</f>
        <v>0</v>
      </c>
      <c r="FV125" s="10">
        <f t="shared" ref="FV125" ca="1" si="2148">IF(FV$2&gt;=ROUNDUP($B121,0),OFFSET(FV124,0,-ROUNDUP($B121,0)+1),0)</f>
        <v>0</v>
      </c>
      <c r="FW125" s="10">
        <f t="shared" ref="FW125" ca="1" si="2149">IF(FW$2&gt;=ROUNDUP($B121,0),OFFSET(FW124,0,-ROUNDUP($B121,0)+1),0)</f>
        <v>0</v>
      </c>
      <c r="FX125" s="10">
        <f t="shared" ref="FX125" ca="1" si="2150">IF(FX$2&gt;=ROUNDUP($B121,0),OFFSET(FX124,0,-ROUNDUP($B121,0)+1),0)</f>
        <v>0</v>
      </c>
      <c r="FY125" s="10">
        <f t="shared" ref="FY125" ca="1" si="2151">IF(FY$2&gt;=ROUNDUP($B121,0),OFFSET(FY124,0,-ROUNDUP($B121,0)+1),0)</f>
        <v>0</v>
      </c>
      <c r="FZ125" s="10">
        <f t="shared" ref="FZ125" ca="1" si="2152">IF(FZ$2&gt;=ROUNDUP($B121,0),OFFSET(FZ124,0,-ROUNDUP($B121,0)+1),0)</f>
        <v>0</v>
      </c>
      <c r="GA125" s="10">
        <f t="shared" ref="GA125" ca="1" si="2153">IF(GA$2&gt;=ROUNDUP($B121,0),OFFSET(GA124,0,-ROUNDUP($B121,0)+1),0)</f>
        <v>0</v>
      </c>
      <c r="GB125" s="10">
        <f t="shared" ref="GB125" ca="1" si="2154">IF(GB$2&gt;=ROUNDUP($B121,0),OFFSET(GB124,0,-ROUNDUP($B121,0)+1),0)</f>
        <v>0</v>
      </c>
      <c r="GC125" s="10">
        <f t="shared" ref="GC125" ca="1" si="2155">IF(GC$2&gt;=ROUNDUP($B121,0),OFFSET(GC124,0,-ROUNDUP($B121,0)+1),0)</f>
        <v>0</v>
      </c>
      <c r="GD125" s="10">
        <f t="shared" ref="GD125" ca="1" si="2156">IF(GD$2&gt;=ROUNDUP($B121,0),OFFSET(GD124,0,-ROUNDUP($B121,0)+1),0)</f>
        <v>0</v>
      </c>
      <c r="GE125" s="10">
        <f t="shared" ref="GE125" ca="1" si="2157">IF(GE$2&gt;=ROUNDUP($B121,0),OFFSET(GE124,0,-ROUNDUP($B121,0)+1),0)</f>
        <v>0</v>
      </c>
      <c r="GF125" s="10">
        <f t="shared" ref="GF125" ca="1" si="2158">IF(GF$2&gt;=ROUNDUP($B121,0),OFFSET(GF124,0,-ROUNDUP($B121,0)+1),0)</f>
        <v>0</v>
      </c>
      <c r="GG125" s="10">
        <f t="shared" ref="GG125" ca="1" si="2159">IF(GG$2&gt;=ROUNDUP($B121,0),OFFSET(GG124,0,-ROUNDUP($B121,0)+1),0)</f>
        <v>0</v>
      </c>
      <c r="GH125" s="10">
        <f t="shared" ref="GH125" ca="1" si="2160">IF(GH$2&gt;=ROUNDUP($B121,0),OFFSET(GH124,0,-ROUNDUP($B121,0)+1),0)</f>
        <v>0</v>
      </c>
      <c r="GI125" s="10">
        <f t="shared" ref="GI125" ca="1" si="2161">IF(GI$2&gt;=ROUNDUP($B121,0),OFFSET(GI124,0,-ROUNDUP($B121,0)+1),0)</f>
        <v>0</v>
      </c>
      <c r="GJ125" s="10">
        <f t="shared" ref="GJ125" ca="1" si="2162">IF(GJ$2&gt;=ROUNDUP($B121,0),OFFSET(GJ124,0,-ROUNDUP($B121,0)+1),0)</f>
        <v>0</v>
      </c>
      <c r="GK125" s="10">
        <f t="shared" ref="GK125" ca="1" si="2163">IF(GK$2&gt;=ROUNDUP($B121,0),OFFSET(GK124,0,-ROUNDUP($B121,0)+1),0)</f>
        <v>0</v>
      </c>
      <c r="GL125" s="10">
        <f t="shared" ref="GL125" ca="1" si="2164">IF(GL$2&gt;=ROUNDUP($B121,0),OFFSET(GL124,0,-ROUNDUP($B121,0)+1),0)</f>
        <v>0</v>
      </c>
      <c r="GM125" s="10">
        <f t="shared" ref="GM125" ca="1" si="2165">IF(GM$2&gt;=ROUNDUP($B121,0),OFFSET(GM124,0,-ROUNDUP($B121,0)+1),0)</f>
        <v>0</v>
      </c>
      <c r="GN125" s="10">
        <f t="shared" ref="GN125" ca="1" si="2166">IF(GN$2&gt;=ROUNDUP($B121,0),OFFSET(GN124,0,-ROUNDUP($B121,0)+1),0)</f>
        <v>0</v>
      </c>
      <c r="GO125" s="10">
        <f t="shared" ref="GO125" ca="1" si="2167">IF(GO$2&gt;=ROUNDUP($B121,0),OFFSET(GO124,0,-ROUNDUP($B121,0)+1),0)</f>
        <v>0</v>
      </c>
      <c r="GP125" s="10">
        <f t="shared" ref="GP125" ca="1" si="2168">IF(GP$2&gt;=ROUNDUP($B121,0),OFFSET(GP124,0,-ROUNDUP($B121,0)+1),0)</f>
        <v>0</v>
      </c>
      <c r="GQ125" s="10">
        <f t="shared" ref="GQ125" ca="1" si="2169">IF(GQ$2&gt;=ROUNDUP($B121,0),OFFSET(GQ124,0,-ROUNDUP($B121,0)+1),0)</f>
        <v>0</v>
      </c>
      <c r="GR125" s="10">
        <f t="shared" ref="GR125" ca="1" si="2170">IF(GR$2&gt;=ROUNDUP($B121,0),OFFSET(GR124,0,-ROUNDUP($B121,0)+1),0)</f>
        <v>0</v>
      </c>
      <c r="GS125" s="10">
        <f t="shared" ref="GS125" ca="1" si="2171">IF(GS$2&gt;=ROUNDUP($B121,0),OFFSET(GS124,0,-ROUNDUP($B121,0)+1),0)</f>
        <v>0</v>
      </c>
      <c r="GT125" s="10">
        <f t="shared" ref="GT125" ca="1" si="2172">IF(GT$2&gt;=ROUNDUP($B121,0),OFFSET(GT124,0,-ROUNDUP($B121,0)+1),0)</f>
        <v>0</v>
      </c>
      <c r="GU125" s="10">
        <f t="shared" ref="GU125" ca="1" si="2173">IF(GU$2&gt;=ROUNDUP($B121,0),OFFSET(GU124,0,-ROUNDUP($B121,0)+1),0)</f>
        <v>0</v>
      </c>
      <c r="GV125" s="10">
        <f t="shared" ref="GV125" ca="1" si="2174">IF(GV$2&gt;=ROUNDUP($B121,0),OFFSET(GV124,0,-ROUNDUP($B121,0)+1),0)</f>
        <v>0</v>
      </c>
      <c r="GW125" s="10">
        <f t="shared" ref="GW125" ca="1" si="2175">IF(GW$2&gt;=ROUNDUP($B121,0),OFFSET(GW124,0,-ROUNDUP($B121,0)+1),0)</f>
        <v>0</v>
      </c>
      <c r="GX125" s="10">
        <f t="shared" ref="GX125" ca="1" si="2176">IF(GX$2&gt;=ROUNDUP($B121,0),OFFSET(GX124,0,-ROUNDUP($B121,0)+1),0)</f>
        <v>0</v>
      </c>
      <c r="GY125" s="10">
        <f t="shared" ref="GY125" ca="1" si="2177">IF(GY$2&gt;=ROUNDUP($B121,0),OFFSET(GY124,0,-ROUNDUP($B121,0)+1),0)</f>
        <v>0</v>
      </c>
      <c r="GZ125" s="10">
        <f t="shared" ref="GZ125" ca="1" si="2178">IF(GZ$2&gt;=ROUNDUP($B121,0),OFFSET(GZ124,0,-ROUNDUP($B121,0)+1),0)</f>
        <v>0</v>
      </c>
    </row>
    <row r="126" spans="1:208" x14ac:dyDescent="0.2">
      <c r="A126" s="5" t="s">
        <v>203</v>
      </c>
      <c r="C126" s="10">
        <f>C124</f>
        <v>5</v>
      </c>
      <c r="D126" s="10">
        <f>C126+D124</f>
        <v>9</v>
      </c>
      <c r="E126" s="10">
        <f t="shared" ref="E126" si="2179">D126+E124</f>
        <v>39</v>
      </c>
      <c r="F126" s="10">
        <f t="shared" ref="F126" si="2180">E126+F124</f>
        <v>191</v>
      </c>
      <c r="G126" s="10">
        <f t="shared" ref="G126" si="2181">F126+G124</f>
        <v>337</v>
      </c>
      <c r="H126" s="10">
        <f t="shared" ref="H126" si="2182">G126+H124</f>
        <v>439</v>
      </c>
      <c r="I126" s="10">
        <f t="shared" ref="I126" si="2183">H126+I124</f>
        <v>441</v>
      </c>
      <c r="J126" s="10">
        <f t="shared" ref="J126" si="2184">I126+J124</f>
        <v>441</v>
      </c>
      <c r="K126" s="10">
        <f t="shared" ref="K126" si="2185">J126+K124</f>
        <v>441</v>
      </c>
      <c r="L126" s="10">
        <f t="shared" ref="L126" si="2186">K126+L124</f>
        <v>441</v>
      </c>
      <c r="M126" s="10">
        <f t="shared" ref="M126" si="2187">L126+M124</f>
        <v>441</v>
      </c>
      <c r="N126" s="10">
        <f t="shared" ref="N126" si="2188">M126+N124</f>
        <v>441</v>
      </c>
      <c r="O126" s="10">
        <f t="shared" ref="O126" si="2189">N126+O124</f>
        <v>441</v>
      </c>
      <c r="P126" s="10">
        <f t="shared" ref="P126" si="2190">O126+P124</f>
        <v>441</v>
      </c>
      <c r="Q126" s="10">
        <f t="shared" ref="Q126" si="2191">P126+Q124</f>
        <v>441</v>
      </c>
      <c r="R126" s="10">
        <f t="shared" ref="R126" si="2192">Q126+R124</f>
        <v>441</v>
      </c>
      <c r="S126" s="10">
        <f>S124</f>
        <v>0</v>
      </c>
      <c r="T126" s="10">
        <f>S126+T124</f>
        <v>5</v>
      </c>
      <c r="U126" s="10">
        <f t="shared" ref="U126" si="2193">T126+U124</f>
        <v>5</v>
      </c>
      <c r="V126" s="10">
        <f t="shared" ref="V126" si="2194">U126+V124</f>
        <v>5</v>
      </c>
      <c r="W126" s="10">
        <f t="shared" ref="W126" si="2195">V126+W124</f>
        <v>5</v>
      </c>
      <c r="X126" s="10">
        <f t="shared" ref="X126" si="2196">W126+X124</f>
        <v>5</v>
      </c>
      <c r="Y126" s="10">
        <f t="shared" ref="Y126" si="2197">X126+Y124</f>
        <v>5</v>
      </c>
      <c r="Z126" s="10">
        <f t="shared" ref="Z126" si="2198">Y126+Z124</f>
        <v>5</v>
      </c>
      <c r="AA126" s="10">
        <f t="shared" ref="AA126" si="2199">Z126+AA124</f>
        <v>5</v>
      </c>
      <c r="AB126" s="10">
        <f t="shared" ref="AB126" si="2200">AA126+AB124</f>
        <v>5</v>
      </c>
      <c r="AC126" s="10">
        <f t="shared" ref="AC126" si="2201">AB126+AC124</f>
        <v>5</v>
      </c>
      <c r="AD126" s="10">
        <f t="shared" ref="AD126" si="2202">AC126+AD124</f>
        <v>5</v>
      </c>
      <c r="AE126" s="10">
        <f t="shared" ref="AE126" si="2203">AD126+AE124</f>
        <v>5</v>
      </c>
      <c r="AF126" s="10">
        <f t="shared" ref="AF126" si="2204">AE126+AF124</f>
        <v>5</v>
      </c>
      <c r="AG126" s="10">
        <f t="shared" ref="AG126" si="2205">AF126+AG124</f>
        <v>5</v>
      </c>
      <c r="AH126" s="10">
        <f t="shared" ref="AH126" si="2206">AG126+AH124</f>
        <v>5</v>
      </c>
      <c r="AI126" s="10">
        <f t="shared" ref="AI126" si="2207">AH126+AI124</f>
        <v>5</v>
      </c>
      <c r="AJ126" s="10">
        <f t="shared" ref="AJ126" si="2208">AI126+AJ124</f>
        <v>5</v>
      </c>
      <c r="AK126" s="10">
        <f t="shared" ref="AK126" si="2209">AJ126+AK124</f>
        <v>5</v>
      </c>
      <c r="AL126" s="10">
        <f t="shared" ref="AL126" si="2210">AK126+AL124</f>
        <v>5</v>
      </c>
      <c r="AM126" s="10">
        <f t="shared" ref="AM126" si="2211">AL126+AM124</f>
        <v>5</v>
      </c>
      <c r="AN126" s="10">
        <f t="shared" ref="AN126" si="2212">AM126+AN124</f>
        <v>7</v>
      </c>
      <c r="AO126" s="10">
        <f t="shared" ref="AO126" si="2213">AN126+AO124</f>
        <v>9</v>
      </c>
      <c r="AP126" s="10">
        <f t="shared" ref="AP126" si="2214">AO126+AP124</f>
        <v>9</v>
      </c>
      <c r="AQ126" s="10">
        <f t="shared" ref="AQ126" si="2215">AP126+AQ124</f>
        <v>9</v>
      </c>
      <c r="AR126" s="10">
        <f t="shared" ref="AR126" si="2216">AQ126+AR124</f>
        <v>9</v>
      </c>
      <c r="AS126" s="10">
        <f t="shared" ref="AS126" si="2217">AR126+AS124</f>
        <v>9</v>
      </c>
      <c r="AT126" s="10">
        <f t="shared" ref="AT126" si="2218">AS126+AT124</f>
        <v>11</v>
      </c>
      <c r="AU126" s="10">
        <f t="shared" ref="AU126" si="2219">AT126+AU124</f>
        <v>13</v>
      </c>
      <c r="AV126" s="10">
        <f t="shared" ref="AV126" si="2220">AU126+AV124</f>
        <v>15</v>
      </c>
      <c r="AW126" s="10">
        <f t="shared" ref="AW126" si="2221">AV126+AW124</f>
        <v>19</v>
      </c>
      <c r="AX126" s="10">
        <f t="shared" ref="AX126" si="2222">AW126+AX124</f>
        <v>23</v>
      </c>
      <c r="AY126" s="10">
        <f t="shared" ref="AY126" si="2223">AX126+AY124</f>
        <v>27</v>
      </c>
      <c r="AZ126" s="10">
        <f t="shared" ref="AZ126" si="2224">AY126+AZ124</f>
        <v>31</v>
      </c>
      <c r="BA126" s="10">
        <f t="shared" ref="BA126" si="2225">AZ126+BA124</f>
        <v>35</v>
      </c>
      <c r="BB126" s="10">
        <f t="shared" ref="BB126" si="2226">BA126+BB124</f>
        <v>39</v>
      </c>
      <c r="BC126" s="10">
        <f t="shared" ref="BC126" si="2227">BB126+BC124</f>
        <v>43</v>
      </c>
      <c r="BD126" s="10">
        <f t="shared" ref="BD126" si="2228">BC126+BD124</f>
        <v>47</v>
      </c>
      <c r="BE126" s="10">
        <f t="shared" ref="BE126" si="2229">BD126+BE124</f>
        <v>51</v>
      </c>
      <c r="BF126" s="10">
        <f t="shared" ref="BF126" si="2230">BE126+BF124</f>
        <v>55</v>
      </c>
      <c r="BG126" s="10">
        <f t="shared" ref="BG126" si="2231">BF126+BG124</f>
        <v>67</v>
      </c>
      <c r="BH126" s="10">
        <f t="shared" ref="BH126" si="2232">BG126+BH124</f>
        <v>79</v>
      </c>
      <c r="BI126" s="10">
        <f t="shared" ref="BI126" si="2233">BH126+BI124</f>
        <v>89</v>
      </c>
      <c r="BJ126" s="10">
        <f t="shared" ref="BJ126" si="2234">BI126+BJ124</f>
        <v>109</v>
      </c>
      <c r="BK126" s="10">
        <f t="shared" ref="BK126" si="2235">BJ126+BK124</f>
        <v>129</v>
      </c>
      <c r="BL126" s="10">
        <f t="shared" ref="BL126" si="2236">BK126+BL124</f>
        <v>149</v>
      </c>
      <c r="BM126" s="10">
        <f t="shared" ref="BM126" si="2237">BL126+BM124</f>
        <v>171</v>
      </c>
      <c r="BN126" s="10">
        <f t="shared" ref="BN126" si="2238">BM126+BN124</f>
        <v>191</v>
      </c>
      <c r="BO126" s="10">
        <f t="shared" ref="BO126" si="2239">BN126+BO124</f>
        <v>203</v>
      </c>
      <c r="BP126" s="10">
        <f t="shared" ref="BP126" si="2240">BO126+BP124</f>
        <v>207</v>
      </c>
      <c r="BQ126" s="10">
        <f t="shared" ref="BQ126" si="2241">BP126+BQ124</f>
        <v>211</v>
      </c>
      <c r="BR126" s="10">
        <f t="shared" ref="BR126" si="2242">BQ126+BR124</f>
        <v>215</v>
      </c>
      <c r="BS126" s="10">
        <f t="shared" ref="BS126" si="2243">BR126+BS124</f>
        <v>219</v>
      </c>
      <c r="BT126" s="10">
        <f t="shared" ref="BT126" si="2244">BS126+BT124</f>
        <v>223</v>
      </c>
      <c r="BU126" s="10">
        <f t="shared" ref="BU126" si="2245">BT126+BU124</f>
        <v>227</v>
      </c>
      <c r="BV126" s="10">
        <f t="shared" ref="BV126" si="2246">BU126+BV124</f>
        <v>231</v>
      </c>
      <c r="BW126" s="10">
        <f t="shared" ref="BW126" si="2247">BV126+BW124</f>
        <v>235</v>
      </c>
      <c r="BX126" s="10">
        <f t="shared" ref="BX126" si="2248">BW126+BX124</f>
        <v>257</v>
      </c>
      <c r="BY126" s="10">
        <f t="shared" ref="BY126" si="2249">BX126+BY124</f>
        <v>297</v>
      </c>
      <c r="BZ126" s="10">
        <f t="shared" ref="BZ126:CA126" si="2250">BY126+BZ124</f>
        <v>337</v>
      </c>
      <c r="CA126" s="10">
        <f t="shared" si="2250"/>
        <v>377</v>
      </c>
      <c r="CB126" s="10">
        <f t="shared" ref="CB126" si="2251">CA126+CB124</f>
        <v>399</v>
      </c>
      <c r="CC126" s="10">
        <f t="shared" ref="CC126" si="2252">CB126+CC124</f>
        <v>403</v>
      </c>
      <c r="CD126" s="10">
        <f t="shared" ref="CD126" si="2253">CC126+CD124</f>
        <v>407</v>
      </c>
      <c r="CE126" s="10">
        <f t="shared" ref="CE126" si="2254">CD126+CE124</f>
        <v>411</v>
      </c>
      <c r="CF126" s="10">
        <f t="shared" ref="CF126" si="2255">CE126+CF124</f>
        <v>415</v>
      </c>
      <c r="CG126" s="10">
        <f t="shared" ref="CG126" si="2256">CF126+CG124</f>
        <v>419</v>
      </c>
      <c r="CH126" s="10">
        <f t="shared" ref="CH126" si="2257">CG126+CH124</f>
        <v>423</v>
      </c>
      <c r="CI126" s="10">
        <f t="shared" ref="CI126" si="2258">CH126+CI124</f>
        <v>427</v>
      </c>
      <c r="CJ126" s="10">
        <f t="shared" ref="CJ126" si="2259">CI126+CJ124</f>
        <v>431</v>
      </c>
      <c r="CK126" s="10">
        <f t="shared" ref="CK126" si="2260">CJ126+CK124</f>
        <v>435</v>
      </c>
      <c r="CL126" s="10">
        <f t="shared" ref="CL126" si="2261">CK126+CL124</f>
        <v>439</v>
      </c>
      <c r="CM126" s="10">
        <f t="shared" ref="CM126" si="2262">CL126+CM124</f>
        <v>441</v>
      </c>
      <c r="CN126" s="10">
        <f t="shared" ref="CN126" si="2263">CM126+CN124</f>
        <v>441</v>
      </c>
      <c r="CO126" s="10">
        <f t="shared" ref="CO126" si="2264">CN126+CO124</f>
        <v>441</v>
      </c>
      <c r="CP126" s="10">
        <f t="shared" ref="CP126" si="2265">CO126+CP124</f>
        <v>441</v>
      </c>
      <c r="CQ126" s="10">
        <f t="shared" ref="CQ126" si="2266">CP126+CQ124</f>
        <v>441</v>
      </c>
      <c r="CR126" s="10">
        <f t="shared" ref="CR126" si="2267">CQ126+CR124</f>
        <v>441</v>
      </c>
      <c r="CS126" s="10">
        <f t="shared" ref="CS126" si="2268">CR126+CS124</f>
        <v>441</v>
      </c>
      <c r="CT126" s="10">
        <f t="shared" ref="CT126" si="2269">CS126+CT124</f>
        <v>441</v>
      </c>
      <c r="CU126" s="10">
        <f t="shared" ref="CU126" si="2270">CT126+CU124</f>
        <v>441</v>
      </c>
      <c r="CV126" s="10">
        <f t="shared" ref="CV126" si="2271">CU126+CV124</f>
        <v>441</v>
      </c>
      <c r="CW126" s="10">
        <f t="shared" ref="CW126" si="2272">CV126+CW124</f>
        <v>441</v>
      </c>
      <c r="CX126" s="10">
        <f t="shared" ref="CX126" si="2273">CW126+CX124</f>
        <v>441</v>
      </c>
      <c r="CY126" s="10">
        <f t="shared" ref="CY126" si="2274">CX126+CY124</f>
        <v>441</v>
      </c>
      <c r="CZ126" s="10">
        <f t="shared" ref="CZ126" si="2275">CY126+CZ124</f>
        <v>441</v>
      </c>
      <c r="DA126" s="10">
        <f t="shared" ref="DA126" si="2276">CZ126+DA124</f>
        <v>441</v>
      </c>
      <c r="DB126" s="10">
        <f t="shared" ref="DB126" si="2277">DA126+DB124</f>
        <v>441</v>
      </c>
      <c r="DC126" s="10">
        <f t="shared" ref="DC126" si="2278">DB126+DC124</f>
        <v>441</v>
      </c>
      <c r="DD126" s="10">
        <f t="shared" ref="DD126" si="2279">DC126+DD124</f>
        <v>441</v>
      </c>
      <c r="DE126" s="10">
        <f t="shared" ref="DE126" si="2280">DD126+DE124</f>
        <v>441</v>
      </c>
      <c r="DF126" s="10">
        <f t="shared" ref="DF126" si="2281">DE126+DF124</f>
        <v>441</v>
      </c>
      <c r="DG126" s="10">
        <f t="shared" ref="DG126" si="2282">DF126+DG124</f>
        <v>441</v>
      </c>
      <c r="DH126" s="10">
        <f t="shared" ref="DH126" si="2283">DG126+DH124</f>
        <v>441</v>
      </c>
      <c r="DI126" s="10">
        <f t="shared" ref="DI126" si="2284">DH126+DI124</f>
        <v>441</v>
      </c>
      <c r="DJ126" s="10">
        <f t="shared" ref="DJ126" si="2285">DI126+DJ124</f>
        <v>441</v>
      </c>
      <c r="DK126" s="10">
        <f t="shared" ref="DK126" si="2286">DJ126+DK124</f>
        <v>441</v>
      </c>
      <c r="DL126" s="10">
        <f t="shared" ref="DL126" si="2287">DK126+DL124</f>
        <v>441</v>
      </c>
      <c r="DM126" s="10">
        <f t="shared" ref="DM126" si="2288">DL126+DM124</f>
        <v>441</v>
      </c>
      <c r="DN126" s="10">
        <f t="shared" ref="DN126" si="2289">DM126+DN124</f>
        <v>441</v>
      </c>
      <c r="DO126" s="10">
        <f t="shared" ref="DO126" si="2290">DN126+DO124</f>
        <v>441</v>
      </c>
      <c r="DP126" s="10">
        <f t="shared" ref="DP126" si="2291">DO126+DP124</f>
        <v>441</v>
      </c>
      <c r="DQ126" s="10">
        <f t="shared" ref="DQ126" si="2292">DP126+DQ124</f>
        <v>441</v>
      </c>
      <c r="DR126" s="10">
        <f t="shared" ref="DR126" si="2293">DQ126+DR124</f>
        <v>441</v>
      </c>
      <c r="DS126" s="10">
        <f t="shared" ref="DS126" si="2294">DR126+DS124</f>
        <v>441</v>
      </c>
      <c r="DT126" s="10">
        <f t="shared" ref="DT126" si="2295">DS126+DT124</f>
        <v>441</v>
      </c>
      <c r="DU126" s="10">
        <f t="shared" ref="DU126" si="2296">DT126+DU124</f>
        <v>441</v>
      </c>
      <c r="DV126" s="10">
        <f t="shared" ref="DV126" si="2297">DU126+DV124</f>
        <v>441</v>
      </c>
      <c r="DW126" s="10">
        <f t="shared" ref="DW126" si="2298">DV126+DW124</f>
        <v>441</v>
      </c>
      <c r="DX126" s="10">
        <f t="shared" ref="DX126" si="2299">DW126+DX124</f>
        <v>441</v>
      </c>
      <c r="DY126" s="10">
        <f t="shared" ref="DY126" si="2300">DX126+DY124</f>
        <v>441</v>
      </c>
      <c r="DZ126" s="10">
        <f t="shared" ref="DZ126" si="2301">DY126+DZ124</f>
        <v>441</v>
      </c>
      <c r="EA126" s="10">
        <f t="shared" ref="EA126" si="2302">DZ126+EA124</f>
        <v>441</v>
      </c>
      <c r="EB126" s="10">
        <f t="shared" ref="EB126" si="2303">EA126+EB124</f>
        <v>441</v>
      </c>
      <c r="EC126" s="10">
        <f t="shared" ref="EC126" si="2304">EB126+EC124</f>
        <v>441</v>
      </c>
      <c r="ED126" s="10">
        <f t="shared" ref="ED126" si="2305">EC126+ED124</f>
        <v>441</v>
      </c>
      <c r="EE126" s="10">
        <f t="shared" ref="EE126" si="2306">ED126+EE124</f>
        <v>441</v>
      </c>
      <c r="EF126" s="10">
        <f t="shared" ref="EF126" si="2307">EE126+EF124</f>
        <v>441</v>
      </c>
      <c r="EG126" s="10">
        <f t="shared" ref="EG126" si="2308">EF126+EG124</f>
        <v>441</v>
      </c>
      <c r="EH126" s="10">
        <f t="shared" ref="EH126" si="2309">EG126+EH124</f>
        <v>441</v>
      </c>
      <c r="EI126" s="10">
        <f t="shared" ref="EI126" si="2310">EH126+EI124</f>
        <v>441</v>
      </c>
      <c r="EJ126" s="10">
        <f t="shared" ref="EJ126" si="2311">EI126+EJ124</f>
        <v>441</v>
      </c>
      <c r="EK126" s="10">
        <f t="shared" ref="EK126" si="2312">EJ126+EK124</f>
        <v>441</v>
      </c>
      <c r="EL126" s="10">
        <f t="shared" ref="EL126" si="2313">EK126+EL124</f>
        <v>441</v>
      </c>
      <c r="EM126" s="10">
        <f t="shared" ref="EM126" si="2314">EL126+EM124</f>
        <v>441</v>
      </c>
      <c r="EN126" s="10">
        <f t="shared" ref="EN126" si="2315">EM126+EN124</f>
        <v>441</v>
      </c>
      <c r="EO126" s="10">
        <f t="shared" ref="EO126" si="2316">EN126+EO124</f>
        <v>441</v>
      </c>
      <c r="EP126" s="10">
        <f t="shared" ref="EP126" si="2317">EO126+EP124</f>
        <v>441</v>
      </c>
      <c r="EQ126" s="10">
        <f t="shared" ref="EQ126" si="2318">EP126+EQ124</f>
        <v>441</v>
      </c>
      <c r="ER126" s="10">
        <f t="shared" ref="ER126" si="2319">EQ126+ER124</f>
        <v>441</v>
      </c>
      <c r="ES126" s="10">
        <f t="shared" ref="ES126" si="2320">ER126+ES124</f>
        <v>441</v>
      </c>
      <c r="ET126" s="10">
        <f t="shared" ref="ET126" si="2321">ES126+ET124</f>
        <v>441</v>
      </c>
      <c r="EU126" s="10">
        <f t="shared" ref="EU126" si="2322">ET126+EU124</f>
        <v>441</v>
      </c>
      <c r="EV126" s="10">
        <f t="shared" ref="EV126" si="2323">EU126+EV124</f>
        <v>441</v>
      </c>
      <c r="EW126" s="10">
        <f t="shared" ref="EW126" si="2324">EV126+EW124</f>
        <v>441</v>
      </c>
      <c r="EX126" s="10">
        <f t="shared" ref="EX126" si="2325">EW126+EX124</f>
        <v>441</v>
      </c>
      <c r="EY126" s="10">
        <f t="shared" ref="EY126" si="2326">EX126+EY124</f>
        <v>441</v>
      </c>
      <c r="EZ126" s="10">
        <f t="shared" ref="EZ126" si="2327">EY126+EZ124</f>
        <v>441</v>
      </c>
      <c r="FA126" s="10">
        <f t="shared" ref="FA126" si="2328">EZ126+FA124</f>
        <v>441</v>
      </c>
      <c r="FB126" s="10">
        <f t="shared" ref="FB126" si="2329">FA126+FB124</f>
        <v>441</v>
      </c>
      <c r="FC126" s="10">
        <f t="shared" ref="FC126" si="2330">FB126+FC124</f>
        <v>441</v>
      </c>
      <c r="FD126" s="10">
        <f t="shared" ref="FD126" si="2331">FC126+FD124</f>
        <v>441</v>
      </c>
      <c r="FE126" s="10">
        <f t="shared" ref="FE126" si="2332">FD126+FE124</f>
        <v>441</v>
      </c>
      <c r="FF126" s="10">
        <f t="shared" ref="FF126" si="2333">FE126+FF124</f>
        <v>441</v>
      </c>
      <c r="FG126" s="10">
        <f t="shared" ref="FG126" si="2334">FF126+FG124</f>
        <v>441</v>
      </c>
      <c r="FH126" s="10">
        <f t="shared" ref="FH126" si="2335">FG126+FH124</f>
        <v>441</v>
      </c>
      <c r="FI126" s="10">
        <f t="shared" ref="FI126" si="2336">FH126+FI124</f>
        <v>441</v>
      </c>
      <c r="FJ126" s="10">
        <f t="shared" ref="FJ126" si="2337">FI126+FJ124</f>
        <v>441</v>
      </c>
      <c r="FK126" s="10">
        <f t="shared" ref="FK126" si="2338">FJ126+FK124</f>
        <v>441</v>
      </c>
      <c r="FL126" s="10">
        <f t="shared" ref="FL126" si="2339">FK126+FL124</f>
        <v>441</v>
      </c>
      <c r="FM126" s="10">
        <f t="shared" ref="FM126" si="2340">FL126+FM124</f>
        <v>441</v>
      </c>
      <c r="FN126" s="10">
        <f t="shared" ref="FN126" si="2341">FM126+FN124</f>
        <v>441</v>
      </c>
      <c r="FO126" s="10">
        <f t="shared" ref="FO126" si="2342">FN126+FO124</f>
        <v>441</v>
      </c>
      <c r="FP126" s="10">
        <f t="shared" ref="FP126" si="2343">FO126+FP124</f>
        <v>441</v>
      </c>
      <c r="FQ126" s="10">
        <f t="shared" ref="FQ126" si="2344">FP126+FQ124</f>
        <v>441</v>
      </c>
      <c r="FR126" s="10">
        <f t="shared" ref="FR126" si="2345">FQ126+FR124</f>
        <v>441</v>
      </c>
      <c r="FS126" s="10">
        <f t="shared" ref="FS126" si="2346">FR126+FS124</f>
        <v>441</v>
      </c>
      <c r="FT126" s="10">
        <f t="shared" ref="FT126" si="2347">FS126+FT124</f>
        <v>441</v>
      </c>
      <c r="FU126" s="10">
        <f t="shared" ref="FU126" si="2348">FT126+FU124</f>
        <v>441</v>
      </c>
      <c r="FV126" s="10">
        <f t="shared" ref="FV126" si="2349">FU126+FV124</f>
        <v>441</v>
      </c>
      <c r="FW126" s="10">
        <f t="shared" ref="FW126" si="2350">FV126+FW124</f>
        <v>441</v>
      </c>
      <c r="FX126" s="10">
        <f t="shared" ref="FX126" si="2351">FW126+FX124</f>
        <v>441</v>
      </c>
      <c r="FY126" s="10">
        <f t="shared" ref="FY126" si="2352">FX126+FY124</f>
        <v>441</v>
      </c>
      <c r="FZ126" s="10">
        <f t="shared" ref="FZ126" si="2353">FY126+FZ124</f>
        <v>441</v>
      </c>
      <c r="GA126" s="10">
        <f t="shared" ref="GA126" si="2354">FZ126+GA124</f>
        <v>441</v>
      </c>
      <c r="GB126" s="10">
        <f t="shared" ref="GB126" si="2355">GA126+GB124</f>
        <v>441</v>
      </c>
      <c r="GC126" s="10">
        <f t="shared" ref="GC126" si="2356">GB126+GC124</f>
        <v>441</v>
      </c>
      <c r="GD126" s="10">
        <f t="shared" ref="GD126" si="2357">GC126+GD124</f>
        <v>441</v>
      </c>
      <c r="GE126" s="10">
        <f t="shared" ref="GE126" si="2358">GD126+GE124</f>
        <v>441</v>
      </c>
      <c r="GF126" s="10">
        <f t="shared" ref="GF126" si="2359">GE126+GF124</f>
        <v>441</v>
      </c>
      <c r="GG126" s="10">
        <f t="shared" ref="GG126" si="2360">GF126+GG124</f>
        <v>441</v>
      </c>
      <c r="GH126" s="10">
        <f t="shared" ref="GH126" si="2361">GG126+GH124</f>
        <v>441</v>
      </c>
      <c r="GI126" s="10">
        <f t="shared" ref="GI126" si="2362">GH126+GI124</f>
        <v>441</v>
      </c>
      <c r="GJ126" s="10">
        <f t="shared" ref="GJ126" si="2363">GI126+GJ124</f>
        <v>441</v>
      </c>
      <c r="GK126" s="10">
        <f t="shared" ref="GK126" si="2364">GJ126+GK124</f>
        <v>441</v>
      </c>
      <c r="GL126" s="10">
        <f t="shared" ref="GL126" si="2365">GK126+GL124</f>
        <v>441</v>
      </c>
      <c r="GM126" s="10">
        <f t="shared" ref="GM126" si="2366">GL126+GM124</f>
        <v>441</v>
      </c>
      <c r="GN126" s="10">
        <f t="shared" ref="GN126" si="2367">GM126+GN124</f>
        <v>441</v>
      </c>
      <c r="GO126" s="10">
        <f t="shared" ref="GO126" si="2368">GN126+GO124</f>
        <v>441</v>
      </c>
      <c r="GP126" s="10">
        <f t="shared" ref="GP126" si="2369">GO126+GP124</f>
        <v>441</v>
      </c>
      <c r="GQ126" s="10">
        <f t="shared" ref="GQ126" si="2370">GP126+GQ124</f>
        <v>441</v>
      </c>
      <c r="GR126" s="10">
        <f t="shared" ref="GR126" si="2371">GQ126+GR124</f>
        <v>441</v>
      </c>
      <c r="GS126" s="10">
        <f t="shared" ref="GS126" si="2372">GR126+GS124</f>
        <v>441</v>
      </c>
      <c r="GT126" s="10">
        <f t="shared" ref="GT126" si="2373">GS126+GT124</f>
        <v>441</v>
      </c>
      <c r="GU126" s="10">
        <f t="shared" ref="GU126" si="2374">GT126+GU124</f>
        <v>441</v>
      </c>
      <c r="GV126" s="10">
        <f t="shared" ref="GV126" si="2375">GU126+GV124</f>
        <v>441</v>
      </c>
      <c r="GW126" s="10">
        <f t="shared" ref="GW126" si="2376">GV126+GW124</f>
        <v>441</v>
      </c>
      <c r="GX126" s="10">
        <f t="shared" ref="GX126" si="2377">GW126+GX124</f>
        <v>441</v>
      </c>
      <c r="GY126" s="10">
        <f t="shared" ref="GY126" si="2378">GX126+GY124</f>
        <v>441</v>
      </c>
      <c r="GZ126" s="10">
        <f t="shared" ref="GZ126" si="2379">GY126+GZ124</f>
        <v>441</v>
      </c>
    </row>
    <row r="127" spans="1:208" x14ac:dyDescent="0.2">
      <c r="A127" s="5" t="s">
        <v>204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>
        <f ca="1">S126-SUM($S125:S125)</f>
        <v>0</v>
      </c>
      <c r="T127" s="10">
        <f ca="1">T126-SUM($S125:T125)</f>
        <v>5</v>
      </c>
      <c r="U127" s="10">
        <f ca="1">U126-SUM($S125:U125)</f>
        <v>5</v>
      </c>
      <c r="V127" s="10">
        <f ca="1">V126-SUM($S125:V125)</f>
        <v>5</v>
      </c>
      <c r="W127" s="10">
        <f ca="1">W126-SUM($S125:W125)</f>
        <v>5</v>
      </c>
      <c r="X127" s="10">
        <f ca="1">X126-SUM($S125:X125)</f>
        <v>5</v>
      </c>
      <c r="Y127" s="10">
        <f ca="1">Y126-SUM($S125:Y125)</f>
        <v>5</v>
      </c>
      <c r="Z127" s="10">
        <f ca="1">Z126-SUM($S125:Z125)</f>
        <v>5</v>
      </c>
      <c r="AA127" s="10">
        <f ca="1">AA126-SUM($S125:AA125)</f>
        <v>5</v>
      </c>
      <c r="AB127" s="10">
        <f ca="1">AB126-SUM($S125:AB125)</f>
        <v>5</v>
      </c>
      <c r="AC127" s="10">
        <f ca="1">AC126-SUM($S125:AC125)</f>
        <v>5</v>
      </c>
      <c r="AD127" s="10">
        <f ca="1">AD126-SUM($S125:AD125)</f>
        <v>5</v>
      </c>
      <c r="AE127" s="10">
        <f ca="1">AE126-SUM($S125:AE125)</f>
        <v>5</v>
      </c>
      <c r="AF127" s="10">
        <f ca="1">AF126-SUM($S125:AF125)</f>
        <v>5</v>
      </c>
      <c r="AG127" s="10">
        <f ca="1">AG126-SUM($S125:AG125)</f>
        <v>5</v>
      </c>
      <c r="AH127" s="10">
        <f ca="1">AH126-SUM($S125:AH125)</f>
        <v>5</v>
      </c>
      <c r="AI127" s="10">
        <f ca="1">AI126-SUM($S125:AI125)</f>
        <v>5</v>
      </c>
      <c r="AJ127" s="10">
        <f ca="1">AJ126-SUM($S125:AJ125)</f>
        <v>5</v>
      </c>
      <c r="AK127" s="10">
        <f ca="1">AK126-SUM($S125:AK125)</f>
        <v>5</v>
      </c>
      <c r="AL127" s="10">
        <f ca="1">AL126-SUM($S125:AL125)</f>
        <v>5</v>
      </c>
      <c r="AM127" s="10">
        <f ca="1">AM126-SUM($S125:AM125)</f>
        <v>5</v>
      </c>
      <c r="AN127" s="10">
        <f ca="1">AN126-SUM($S125:AN125)</f>
        <v>7</v>
      </c>
      <c r="AO127" s="10">
        <f ca="1">AO126-SUM($S125:AO125)</f>
        <v>9</v>
      </c>
      <c r="AP127" s="10">
        <f ca="1">AP126-SUM($S125:AP125)</f>
        <v>9</v>
      </c>
      <c r="AQ127" s="10">
        <f ca="1">AQ126-SUM($S125:AQ125)</f>
        <v>9</v>
      </c>
      <c r="AR127" s="10">
        <f ca="1">AR126-SUM($S125:AR125)</f>
        <v>9</v>
      </c>
      <c r="AS127" s="10">
        <f ca="1">AS126-SUM($S125:AS125)</f>
        <v>9</v>
      </c>
      <c r="AT127" s="10">
        <f ca="1">AT126-SUM($S125:AT125)</f>
        <v>11</v>
      </c>
      <c r="AU127" s="10">
        <f ca="1">AU126-SUM($S125:AU125)</f>
        <v>13</v>
      </c>
      <c r="AV127" s="10">
        <f ca="1">AV126-SUM($S125:AV125)</f>
        <v>10</v>
      </c>
      <c r="AW127" s="10">
        <f ca="1">AW126-SUM($S125:AW125)</f>
        <v>14</v>
      </c>
      <c r="AX127" s="10">
        <f ca="1">AX126-SUM($S125:AX125)</f>
        <v>18</v>
      </c>
      <c r="AY127" s="10">
        <f ca="1">AY126-SUM($S125:AY125)</f>
        <v>22</v>
      </c>
      <c r="AZ127" s="10">
        <f ca="1">AZ126-SUM($S125:AZ125)</f>
        <v>26</v>
      </c>
      <c r="BA127" s="10">
        <f ca="1">BA126-SUM($S125:BA125)</f>
        <v>30</v>
      </c>
      <c r="BB127" s="10">
        <f ca="1">BB126-SUM($S125:BB125)</f>
        <v>34</v>
      </c>
      <c r="BC127" s="10">
        <f ca="1">BC126-SUM($S125:BC125)</f>
        <v>38</v>
      </c>
      <c r="BD127" s="10">
        <f ca="1">BD126-SUM($S125:BD125)</f>
        <v>42</v>
      </c>
      <c r="BE127" s="10">
        <f ca="1">BE126-SUM($S125:BE125)</f>
        <v>46</v>
      </c>
      <c r="BF127" s="10">
        <f ca="1">BF126-SUM($S125:BF125)</f>
        <v>50</v>
      </c>
      <c r="BG127" s="10">
        <f ca="1">BG126-SUM($S125:BG125)</f>
        <v>62</v>
      </c>
      <c r="BH127" s="10">
        <f ca="1">BH126-SUM($S125:BH125)</f>
        <v>74</v>
      </c>
      <c r="BI127" s="10">
        <f ca="1">BI126-SUM($S125:BI125)</f>
        <v>84</v>
      </c>
      <c r="BJ127" s="10">
        <f ca="1">BJ126-SUM($S125:BJ125)</f>
        <v>104</v>
      </c>
      <c r="BK127" s="10">
        <f ca="1">BK126-SUM($S125:BK125)</f>
        <v>124</v>
      </c>
      <c r="BL127" s="10">
        <f ca="1">BL126-SUM($S125:BL125)</f>
        <v>144</v>
      </c>
      <c r="BM127" s="10">
        <f ca="1">BM126-SUM($S125:BM125)</f>
        <v>166</v>
      </c>
      <c r="BN127" s="10">
        <f ca="1">BN126-SUM($S125:BN125)</f>
        <v>186</v>
      </c>
      <c r="BO127" s="10">
        <f ca="1">BO126-SUM($S125:BO125)</f>
        <v>198</v>
      </c>
      <c r="BP127" s="10">
        <f ca="1">BP126-SUM($S125:BP125)</f>
        <v>200</v>
      </c>
      <c r="BQ127" s="10">
        <f ca="1">BQ126-SUM($S125:BQ125)</f>
        <v>202</v>
      </c>
      <c r="BR127" s="10">
        <f ca="1">BR126-SUM($S125:BR125)</f>
        <v>206</v>
      </c>
      <c r="BS127" s="10">
        <f ca="1">BS126-SUM($S125:BS125)</f>
        <v>210</v>
      </c>
      <c r="BT127" s="10">
        <f ca="1">BT126-SUM($S125:BT125)</f>
        <v>214</v>
      </c>
      <c r="BU127" s="10">
        <f ca="1">BU126-SUM($S125:BU125)</f>
        <v>218</v>
      </c>
      <c r="BV127" s="10">
        <f ca="1">BV126-SUM($S125:BV125)</f>
        <v>220</v>
      </c>
      <c r="BW127" s="10">
        <f ca="1">BW126-SUM($S125:BW125)</f>
        <v>222</v>
      </c>
      <c r="BX127" s="10">
        <f ca="1">BX126-SUM($S125:BX125)</f>
        <v>242</v>
      </c>
      <c r="BY127" s="10">
        <f ca="1">BY126-SUM($S125:BY125)</f>
        <v>278</v>
      </c>
      <c r="BZ127" s="10">
        <f ca="1">BZ126-SUM($S125:BZ125)</f>
        <v>314</v>
      </c>
      <c r="CA127" s="10">
        <f ca="1">CA126-SUM($S125:CA125)</f>
        <v>350</v>
      </c>
      <c r="CB127" s="10">
        <f ca="1">CB126-SUM($S125:CB125)</f>
        <v>368</v>
      </c>
      <c r="CC127" s="10">
        <f ca="1">CC126-SUM($S125:CC125)</f>
        <v>368</v>
      </c>
      <c r="CD127" s="10">
        <f ca="1">CD126-SUM($S125:CD125)</f>
        <v>368</v>
      </c>
      <c r="CE127" s="10">
        <f ca="1">CE126-SUM($S125:CE125)</f>
        <v>368</v>
      </c>
      <c r="CF127" s="10">
        <f ca="1">CF126-SUM($S125:CF125)</f>
        <v>368</v>
      </c>
      <c r="CG127" s="10">
        <f ca="1">CG126-SUM($S125:CG125)</f>
        <v>368</v>
      </c>
      <c r="CH127" s="10">
        <f ca="1">CH126-SUM($S125:CH125)</f>
        <v>368</v>
      </c>
      <c r="CI127" s="10">
        <f ca="1">CI126-SUM($S125:CI125)</f>
        <v>360</v>
      </c>
      <c r="CJ127" s="10">
        <f ca="1">CJ126-SUM($S125:CJ125)</f>
        <v>352</v>
      </c>
      <c r="CK127" s="10">
        <f ca="1">CK126-SUM($S125:CK125)</f>
        <v>346</v>
      </c>
      <c r="CL127" s="10">
        <f ca="1">CL126-SUM($S125:CL125)</f>
        <v>330</v>
      </c>
      <c r="CM127" s="10">
        <f ca="1">CM126-SUM($S125:CM125)</f>
        <v>312</v>
      </c>
      <c r="CN127" s="10">
        <f ca="1">CN126-SUM($S125:CN125)</f>
        <v>292</v>
      </c>
      <c r="CO127" s="10">
        <f ca="1">CO126-SUM($S125:CO125)</f>
        <v>270</v>
      </c>
      <c r="CP127" s="10">
        <f ca="1">CP126-SUM($S125:CP125)</f>
        <v>250</v>
      </c>
      <c r="CQ127" s="10">
        <f ca="1">CQ126-SUM($S125:CQ125)</f>
        <v>238</v>
      </c>
      <c r="CR127" s="10">
        <f ca="1">CR126-SUM($S125:CR125)</f>
        <v>234</v>
      </c>
      <c r="CS127" s="10">
        <f ca="1">CS126-SUM($S125:CS125)</f>
        <v>230</v>
      </c>
      <c r="CT127" s="10">
        <f ca="1">CT126-SUM($S125:CT125)</f>
        <v>226</v>
      </c>
      <c r="CU127" s="10">
        <f ca="1">CU126-SUM($S125:CU125)</f>
        <v>222</v>
      </c>
      <c r="CV127" s="10">
        <f ca="1">CV126-SUM($S125:CV125)</f>
        <v>218</v>
      </c>
      <c r="CW127" s="10">
        <f ca="1">CW126-SUM($S125:CW125)</f>
        <v>214</v>
      </c>
      <c r="CX127" s="10">
        <f ca="1">CX126-SUM($S125:CX125)</f>
        <v>210</v>
      </c>
      <c r="CY127" s="10">
        <f ca="1">CY126-SUM($S125:CY125)</f>
        <v>206</v>
      </c>
      <c r="CZ127" s="10">
        <f ca="1">CZ126-SUM($S125:CZ125)</f>
        <v>184</v>
      </c>
      <c r="DA127" s="10">
        <f ca="1">DA126-SUM($S125:DA125)</f>
        <v>144</v>
      </c>
      <c r="DB127" s="10">
        <f ca="1">DB126-SUM($S125:DB125)</f>
        <v>104</v>
      </c>
      <c r="DC127" s="10">
        <f ca="1">DC126-SUM($S125:DC125)</f>
        <v>64</v>
      </c>
      <c r="DD127" s="10">
        <f ca="1">DD126-SUM($S125:DD125)</f>
        <v>42</v>
      </c>
      <c r="DE127" s="10">
        <f ca="1">DE126-SUM($S125:DE125)</f>
        <v>38</v>
      </c>
      <c r="DF127" s="10">
        <f ca="1">DF126-SUM($S125:DF125)</f>
        <v>34</v>
      </c>
      <c r="DG127" s="10">
        <f ca="1">DG126-SUM($S125:DG125)</f>
        <v>30</v>
      </c>
      <c r="DH127" s="10">
        <f ca="1">DH126-SUM($S125:DH125)</f>
        <v>26</v>
      </c>
      <c r="DI127" s="10">
        <f ca="1">DI126-SUM($S125:DI125)</f>
        <v>22</v>
      </c>
      <c r="DJ127" s="10">
        <f ca="1">DJ126-SUM($S125:DJ125)</f>
        <v>18</v>
      </c>
      <c r="DK127" s="10">
        <f ca="1">DK126-SUM($S125:DK125)</f>
        <v>14</v>
      </c>
      <c r="DL127" s="10">
        <f ca="1">DL126-SUM($S125:DL125)</f>
        <v>10</v>
      </c>
      <c r="DM127" s="10">
        <f ca="1">DM126-SUM($S125:DM125)</f>
        <v>6</v>
      </c>
      <c r="DN127" s="10">
        <f ca="1">DN126-SUM($S125:DN125)</f>
        <v>2</v>
      </c>
      <c r="DO127" s="10">
        <f ca="1">DO126-SUM($S125:DO125)</f>
        <v>0</v>
      </c>
      <c r="DP127" s="10">
        <f ca="1">DP126-SUM($S125:DP125)</f>
        <v>0</v>
      </c>
      <c r="DQ127" s="10">
        <f ca="1">DQ126-SUM($S125:DQ125)</f>
        <v>0</v>
      </c>
      <c r="DR127" s="10">
        <f ca="1">DR126-SUM($S125:DR125)</f>
        <v>0</v>
      </c>
      <c r="DS127" s="10">
        <f ca="1">DS126-SUM($S125:DS125)</f>
        <v>0</v>
      </c>
      <c r="DT127" s="10">
        <f ca="1">DT126-SUM($S125:DT125)</f>
        <v>0</v>
      </c>
      <c r="DU127" s="10">
        <f ca="1">DU126-SUM($S125:DU125)</f>
        <v>0</v>
      </c>
      <c r="DV127" s="10">
        <f ca="1">DV126-SUM($S125:DV125)</f>
        <v>0</v>
      </c>
      <c r="DW127" s="10">
        <f ca="1">DW126-SUM($S125:DW125)</f>
        <v>0</v>
      </c>
      <c r="DX127" s="10">
        <f ca="1">DX126-SUM($S125:DX125)</f>
        <v>0</v>
      </c>
      <c r="DY127" s="10">
        <f ca="1">DY126-SUM($S125:DY125)</f>
        <v>0</v>
      </c>
      <c r="DZ127" s="10">
        <f ca="1">DZ126-SUM($S125:DZ125)</f>
        <v>0</v>
      </c>
      <c r="EA127" s="10">
        <f ca="1">EA126-SUM($S125:EA125)</f>
        <v>0</v>
      </c>
      <c r="EB127" s="10">
        <f ca="1">EB126-SUM($S125:EB125)</f>
        <v>0</v>
      </c>
      <c r="EC127" s="10">
        <f ca="1">EC126-SUM($S125:EC125)</f>
        <v>0</v>
      </c>
      <c r="ED127" s="10">
        <f ca="1">ED126-SUM($S125:ED125)</f>
        <v>0</v>
      </c>
      <c r="EE127" s="10">
        <f ca="1">EE126-SUM($S125:EE125)</f>
        <v>0</v>
      </c>
      <c r="EF127" s="10">
        <f ca="1">EF126-SUM($S125:EF125)</f>
        <v>0</v>
      </c>
      <c r="EG127" s="10">
        <f ca="1">EG126-SUM($S125:EG125)</f>
        <v>0</v>
      </c>
      <c r="EH127" s="10">
        <f ca="1">EH126-SUM($S125:EH125)</f>
        <v>0</v>
      </c>
      <c r="EI127" s="10">
        <f ca="1">EI126-SUM($S125:EI125)</f>
        <v>0</v>
      </c>
      <c r="EJ127" s="10">
        <f ca="1">EJ126-SUM($S125:EJ125)</f>
        <v>0</v>
      </c>
      <c r="EK127" s="10">
        <f ca="1">EK126-SUM($S125:EK125)</f>
        <v>0</v>
      </c>
      <c r="EL127" s="10">
        <f ca="1">EL126-SUM($S125:EL125)</f>
        <v>0</v>
      </c>
      <c r="EM127" s="10">
        <f ca="1">EM126-SUM($S125:EM125)</f>
        <v>0</v>
      </c>
      <c r="EN127" s="10">
        <f ca="1">EN126-SUM($S125:EN125)</f>
        <v>0</v>
      </c>
      <c r="EO127" s="10">
        <f ca="1">EO126-SUM($S125:EO125)</f>
        <v>0</v>
      </c>
      <c r="EP127" s="10">
        <f ca="1">EP126-SUM($S125:EP125)</f>
        <v>0</v>
      </c>
      <c r="EQ127" s="10">
        <f ca="1">EQ126-SUM($S125:EQ125)</f>
        <v>0</v>
      </c>
      <c r="ER127" s="10">
        <f ca="1">ER126-SUM($S125:ER125)</f>
        <v>0</v>
      </c>
      <c r="ES127" s="10">
        <f ca="1">ES126-SUM($S125:ES125)</f>
        <v>0</v>
      </c>
      <c r="ET127" s="10">
        <f ca="1">ET126-SUM($S125:ET125)</f>
        <v>0</v>
      </c>
      <c r="EU127" s="10">
        <f ca="1">EU126-SUM($S125:EU125)</f>
        <v>0</v>
      </c>
      <c r="EV127" s="10">
        <f ca="1">EV126-SUM($S125:EV125)</f>
        <v>0</v>
      </c>
      <c r="EW127" s="10">
        <f ca="1">EW126-SUM($S125:EW125)</f>
        <v>0</v>
      </c>
      <c r="EX127" s="10">
        <f ca="1">EX126-SUM($S125:EX125)</f>
        <v>0</v>
      </c>
      <c r="EY127" s="10">
        <f ca="1">EY126-SUM($S125:EY125)</f>
        <v>0</v>
      </c>
      <c r="EZ127" s="10">
        <f ca="1">EZ126-SUM($S125:EZ125)</f>
        <v>0</v>
      </c>
      <c r="FA127" s="10">
        <f ca="1">FA126-SUM($S125:FA125)</f>
        <v>0</v>
      </c>
      <c r="FB127" s="10">
        <f ca="1">FB126-SUM($S125:FB125)</f>
        <v>0</v>
      </c>
      <c r="FC127" s="10">
        <f ca="1">FC126-SUM($S125:FC125)</f>
        <v>0</v>
      </c>
      <c r="FD127" s="10">
        <f ca="1">FD126-SUM($S125:FD125)</f>
        <v>0</v>
      </c>
      <c r="FE127" s="10">
        <f ca="1">FE126-SUM($S125:FE125)</f>
        <v>0</v>
      </c>
      <c r="FF127" s="10">
        <f ca="1">FF126-SUM($S125:FF125)</f>
        <v>0</v>
      </c>
      <c r="FG127" s="10">
        <f ca="1">FG126-SUM($S125:FG125)</f>
        <v>0</v>
      </c>
      <c r="FH127" s="10">
        <f ca="1">FH126-SUM($S125:FH125)</f>
        <v>0</v>
      </c>
      <c r="FI127" s="10">
        <f ca="1">FI126-SUM($S125:FI125)</f>
        <v>0</v>
      </c>
      <c r="FJ127" s="10">
        <f ca="1">FJ126-SUM($S125:FJ125)</f>
        <v>0</v>
      </c>
      <c r="FK127" s="10">
        <f ca="1">FK126-SUM($S125:FK125)</f>
        <v>0</v>
      </c>
      <c r="FL127" s="10">
        <f ca="1">FL126-SUM($S125:FL125)</f>
        <v>0</v>
      </c>
      <c r="FM127" s="10">
        <f ca="1">FM126-SUM($S125:FM125)</f>
        <v>0</v>
      </c>
      <c r="FN127" s="10">
        <f ca="1">FN126-SUM($S125:FN125)</f>
        <v>0</v>
      </c>
      <c r="FO127" s="10">
        <f ca="1">FO126-SUM($S125:FO125)</f>
        <v>0</v>
      </c>
      <c r="FP127" s="10">
        <f ca="1">FP126-SUM($S125:FP125)</f>
        <v>0</v>
      </c>
      <c r="FQ127" s="10">
        <f ca="1">FQ126-SUM($S125:FQ125)</f>
        <v>0</v>
      </c>
      <c r="FR127" s="10">
        <f ca="1">FR126-SUM($S125:FR125)</f>
        <v>0</v>
      </c>
      <c r="FS127" s="10">
        <f ca="1">FS126-SUM($S125:FS125)</f>
        <v>0</v>
      </c>
      <c r="FT127" s="10">
        <f ca="1">FT126-SUM($S125:FT125)</f>
        <v>0</v>
      </c>
      <c r="FU127" s="10">
        <f ca="1">FU126-SUM($S125:FU125)</f>
        <v>0</v>
      </c>
      <c r="FV127" s="10">
        <f ca="1">FV126-SUM($S125:FV125)</f>
        <v>0</v>
      </c>
      <c r="FW127" s="10">
        <f ca="1">FW126-SUM($S125:FW125)</f>
        <v>0</v>
      </c>
      <c r="FX127" s="10">
        <f ca="1">FX126-SUM($S125:FX125)</f>
        <v>0</v>
      </c>
      <c r="FY127" s="10">
        <f ca="1">FY126-SUM($S125:FY125)</f>
        <v>0</v>
      </c>
      <c r="FZ127" s="10">
        <f ca="1">FZ126-SUM($S125:FZ125)</f>
        <v>0</v>
      </c>
      <c r="GA127" s="10">
        <f ca="1">GA126-SUM($S125:GA125)</f>
        <v>0</v>
      </c>
      <c r="GB127" s="10">
        <f ca="1">GB126-SUM($S125:GB125)</f>
        <v>0</v>
      </c>
      <c r="GC127" s="10">
        <f ca="1">GC126-SUM($S125:GC125)</f>
        <v>0</v>
      </c>
      <c r="GD127" s="10">
        <f ca="1">GD126-SUM($S125:GD125)</f>
        <v>0</v>
      </c>
      <c r="GE127" s="10">
        <f ca="1">GE126-SUM($S125:GE125)</f>
        <v>0</v>
      </c>
      <c r="GF127" s="10">
        <f ca="1">GF126-SUM($S125:GF125)</f>
        <v>0</v>
      </c>
      <c r="GG127" s="10">
        <f ca="1">GG126-SUM($S125:GG125)</f>
        <v>0</v>
      </c>
      <c r="GH127" s="10">
        <f ca="1">GH126-SUM($S125:GH125)</f>
        <v>0</v>
      </c>
      <c r="GI127" s="10">
        <f ca="1">GI126-SUM($S125:GI125)</f>
        <v>0</v>
      </c>
      <c r="GJ127" s="10">
        <f ca="1">GJ126-SUM($S125:GJ125)</f>
        <v>0</v>
      </c>
      <c r="GK127" s="10">
        <f ca="1">GK126-SUM($S125:GK125)</f>
        <v>0</v>
      </c>
      <c r="GL127" s="10">
        <f ca="1">GL126-SUM($S125:GL125)</f>
        <v>0</v>
      </c>
      <c r="GM127" s="10">
        <f ca="1">GM126-SUM($S125:GM125)</f>
        <v>0</v>
      </c>
      <c r="GN127" s="10">
        <f ca="1">GN126-SUM($S125:GN125)</f>
        <v>0</v>
      </c>
      <c r="GO127" s="10">
        <f ca="1">GO126-SUM($S125:GO125)</f>
        <v>0</v>
      </c>
      <c r="GP127" s="10">
        <f ca="1">GP126-SUM($S125:GP125)</f>
        <v>0</v>
      </c>
      <c r="GQ127" s="10">
        <f ca="1">GQ126-SUM($S125:GQ125)</f>
        <v>0</v>
      </c>
      <c r="GR127" s="10">
        <f ca="1">GR126-SUM($S125:GR125)</f>
        <v>0</v>
      </c>
      <c r="GS127" s="10">
        <f ca="1">GS126-SUM($S125:GS125)</f>
        <v>0</v>
      </c>
      <c r="GT127" s="10">
        <f ca="1">GT126-SUM($S125:GT125)</f>
        <v>0</v>
      </c>
      <c r="GU127" s="10">
        <f ca="1">GU126-SUM($S125:GU125)</f>
        <v>0</v>
      </c>
      <c r="GV127" s="10">
        <f ca="1">GV126-SUM($S125:GV125)</f>
        <v>0</v>
      </c>
      <c r="GW127" s="10">
        <f ca="1">GW126-SUM($S125:GW125)</f>
        <v>0</v>
      </c>
      <c r="GX127" s="10">
        <f ca="1">GX126-SUM($S125:GX125)</f>
        <v>0</v>
      </c>
      <c r="GY127" s="10">
        <f ca="1">GY126-SUM($S125:GY125)</f>
        <v>0</v>
      </c>
      <c r="GZ127" s="10">
        <f ca="1">GZ126-SUM($S125:GZ125)</f>
        <v>0</v>
      </c>
    </row>
    <row r="128" spans="1:208" x14ac:dyDescent="0.2">
      <c r="A128" s="5" t="s">
        <v>201</v>
      </c>
      <c r="C128" s="10">
        <f t="array" aca="1" ref="C128" ca="1">SUM(IF($S$1:$GZ$1=C$1,$S128:$GZ128,0))</f>
        <v>0</v>
      </c>
      <c r="D128" s="10">
        <f t="array" aca="1" ref="D128" ca="1">SUM(IF($S$1:$GZ$1=D$1,$S128:$GZ128,0))</f>
        <v>0</v>
      </c>
      <c r="E128" s="10">
        <f t="array" aca="1" ref="E128" ca="1">SUM(IF($S$1:$GZ$1=E$1,$S128:$GZ128,0))</f>
        <v>0</v>
      </c>
      <c r="F128" s="10">
        <f t="array" aca="1" ref="F128" ca="1">SUM(IF($S$1:$GZ$1=F$1,$S128:$GZ128,0))</f>
        <v>0</v>
      </c>
      <c r="G128" s="10">
        <f t="array" aca="1" ref="G128" ca="1">SUM(IF($S$1:$GZ$1=G$1,$S128:$GZ128,0))</f>
        <v>0</v>
      </c>
      <c r="H128" s="10">
        <f t="array" aca="1" ref="H128" ca="1">SUM(IF($S$1:$GZ$1=H$1,$S128:$GZ128,0))</f>
        <v>5</v>
      </c>
      <c r="I128" s="10">
        <f t="array" aca="1" ref="I128" ca="1">SUM(IF($S$1:$GZ$1=I$1,$S128:$GZ128,0))</f>
        <v>4</v>
      </c>
      <c r="J128" s="10">
        <f t="array" aca="1" ref="J128" ca="1">SUM(IF($S$1:$GZ$1=J$1,$S128:$GZ128,0))</f>
        <v>34</v>
      </c>
      <c r="K128" s="10">
        <f t="array" aca="1" ref="K128" ca="1">SUM(IF($S$1:$GZ$1=K$1,$S128:$GZ128,0))</f>
        <v>160</v>
      </c>
      <c r="L128" s="10">
        <f t="array" aca="1" ref="L128" ca="1">SUM(IF($S$1:$GZ$1=L$1,$S128:$GZ128,0))</f>
        <v>174</v>
      </c>
      <c r="M128" s="10">
        <f t="array" aca="1" ref="M128" ca="1">SUM(IF($S$1:$GZ$1=M$1,$S128:$GZ128,0))</f>
        <v>64</v>
      </c>
      <c r="N128" s="10">
        <f t="array" aca="1" ref="N128" ca="1">SUM(IF($S$1:$GZ$1=N$1,$S128:$GZ128,0))</f>
        <v>0</v>
      </c>
      <c r="O128" s="10">
        <f t="array" aca="1" ref="O128" ca="1">SUM(IF($S$1:$GZ$1=O$1,$S128:$GZ128,0))</f>
        <v>0</v>
      </c>
      <c r="P128" s="10">
        <f t="array" aca="1" ref="P128" ca="1">SUM(IF($S$1:$GZ$1=P$1,$S128:$GZ128,0))</f>
        <v>0</v>
      </c>
      <c r="Q128" s="10">
        <f t="array" aca="1" ref="Q128" ca="1">SUM(IF($S$1:$GZ$1=Q$1,$S128:$GZ128,0))</f>
        <v>0</v>
      </c>
      <c r="R128" s="10">
        <f t="array" aca="1" ref="R128" ca="1">SUM(IF($S$1:$GZ$1=R$1,$S128:$GZ128,0))</f>
        <v>0</v>
      </c>
      <c r="S128" s="10">
        <f t="shared" ref="S128:AX128" ca="1" si="2380">IF(S$2&gt;=ROUNDUP($B122,0),OFFSET(S124,0,-ROUNDUP($B122,0)+1),0)</f>
        <v>0</v>
      </c>
      <c r="T128" s="10">
        <f t="shared" ca="1" si="2380"/>
        <v>0</v>
      </c>
      <c r="U128" s="10">
        <f t="shared" ca="1" si="2380"/>
        <v>0</v>
      </c>
      <c r="V128" s="10">
        <f t="shared" ca="1" si="2380"/>
        <v>0</v>
      </c>
      <c r="W128" s="10">
        <f t="shared" ca="1" si="2380"/>
        <v>0</v>
      </c>
      <c r="X128" s="10">
        <f t="shared" ca="1" si="2380"/>
        <v>0</v>
      </c>
      <c r="Y128" s="10">
        <f t="shared" ca="1" si="2380"/>
        <v>0</v>
      </c>
      <c r="Z128" s="10">
        <f t="shared" ca="1" si="2380"/>
        <v>0</v>
      </c>
      <c r="AA128" s="10">
        <f t="shared" ca="1" si="2380"/>
        <v>0</v>
      </c>
      <c r="AB128" s="10">
        <f t="shared" ca="1" si="2380"/>
        <v>0</v>
      </c>
      <c r="AC128" s="10">
        <f t="shared" ca="1" si="2380"/>
        <v>0</v>
      </c>
      <c r="AD128" s="10">
        <f t="shared" ca="1" si="2380"/>
        <v>0</v>
      </c>
      <c r="AE128" s="10">
        <f t="shared" ca="1" si="2380"/>
        <v>0</v>
      </c>
      <c r="AF128" s="10">
        <f t="shared" ca="1" si="2380"/>
        <v>0</v>
      </c>
      <c r="AG128" s="10">
        <f t="shared" ca="1" si="2380"/>
        <v>0</v>
      </c>
      <c r="AH128" s="10">
        <f t="shared" ca="1" si="2380"/>
        <v>0</v>
      </c>
      <c r="AI128" s="10">
        <f t="shared" ca="1" si="2380"/>
        <v>0</v>
      </c>
      <c r="AJ128" s="10">
        <f t="shared" ca="1" si="2380"/>
        <v>0</v>
      </c>
      <c r="AK128" s="10">
        <f t="shared" ca="1" si="2380"/>
        <v>0</v>
      </c>
      <c r="AL128" s="10">
        <f t="shared" ca="1" si="2380"/>
        <v>0</v>
      </c>
      <c r="AM128" s="10">
        <f t="shared" ca="1" si="2380"/>
        <v>0</v>
      </c>
      <c r="AN128" s="10">
        <f t="shared" ca="1" si="2380"/>
        <v>0</v>
      </c>
      <c r="AO128" s="10">
        <f t="shared" ca="1" si="2380"/>
        <v>0</v>
      </c>
      <c r="AP128" s="10">
        <f t="shared" ca="1" si="2380"/>
        <v>0</v>
      </c>
      <c r="AQ128" s="10">
        <f t="shared" ca="1" si="2380"/>
        <v>0</v>
      </c>
      <c r="AR128" s="10">
        <f t="shared" ca="1" si="2380"/>
        <v>0</v>
      </c>
      <c r="AS128" s="10">
        <f t="shared" ca="1" si="2380"/>
        <v>0</v>
      </c>
      <c r="AT128" s="10">
        <f t="shared" ca="1" si="2380"/>
        <v>0</v>
      </c>
      <c r="AU128" s="10">
        <f t="shared" ca="1" si="2380"/>
        <v>0</v>
      </c>
      <c r="AV128" s="10">
        <f t="shared" ca="1" si="2380"/>
        <v>0</v>
      </c>
      <c r="AW128" s="10">
        <f t="shared" ca="1" si="2380"/>
        <v>0</v>
      </c>
      <c r="AX128" s="10">
        <f t="shared" ca="1" si="2380"/>
        <v>0</v>
      </c>
      <c r="AY128" s="10">
        <f t="shared" ref="AY128:BZ128" ca="1" si="2381">IF(AY$2&gt;=ROUNDUP($B122,0),OFFSET(AY124,0,-ROUNDUP($B122,0)+1),0)</f>
        <v>0</v>
      </c>
      <c r="AZ128" s="10">
        <f t="shared" ca="1" si="2381"/>
        <v>0</v>
      </c>
      <c r="BA128" s="10">
        <f t="shared" ca="1" si="2381"/>
        <v>0</v>
      </c>
      <c r="BB128" s="10">
        <f t="shared" ca="1" si="2381"/>
        <v>0</v>
      </c>
      <c r="BC128" s="10">
        <f t="shared" ca="1" si="2381"/>
        <v>0</v>
      </c>
      <c r="BD128" s="10">
        <f t="shared" ca="1" si="2381"/>
        <v>0</v>
      </c>
      <c r="BE128" s="10">
        <f t="shared" ca="1" si="2381"/>
        <v>0</v>
      </c>
      <c r="BF128" s="10">
        <f t="shared" ca="1" si="2381"/>
        <v>0</v>
      </c>
      <c r="BG128" s="10">
        <f t="shared" ca="1" si="2381"/>
        <v>0</v>
      </c>
      <c r="BH128" s="10">
        <f t="shared" ca="1" si="2381"/>
        <v>0</v>
      </c>
      <c r="BI128" s="10">
        <f t="shared" ca="1" si="2381"/>
        <v>0</v>
      </c>
      <c r="BJ128" s="10">
        <f t="shared" ca="1" si="2381"/>
        <v>0</v>
      </c>
      <c r="BK128" s="10">
        <f t="shared" ca="1" si="2381"/>
        <v>0</v>
      </c>
      <c r="BL128" s="10">
        <f t="shared" ca="1" si="2381"/>
        <v>0</v>
      </c>
      <c r="BM128" s="10">
        <f t="shared" ca="1" si="2381"/>
        <v>0</v>
      </c>
      <c r="BN128" s="10">
        <f t="shared" ca="1" si="2381"/>
        <v>0</v>
      </c>
      <c r="BO128" s="10">
        <f t="shared" ca="1" si="2381"/>
        <v>0</v>
      </c>
      <c r="BP128" s="10">
        <f t="shared" ca="1" si="2381"/>
        <v>0</v>
      </c>
      <c r="BQ128" s="10">
        <f t="shared" ca="1" si="2381"/>
        <v>0</v>
      </c>
      <c r="BR128" s="10">
        <f t="shared" ca="1" si="2381"/>
        <v>0</v>
      </c>
      <c r="BS128" s="10">
        <f t="shared" ca="1" si="2381"/>
        <v>0</v>
      </c>
      <c r="BT128" s="10">
        <f t="shared" ca="1" si="2381"/>
        <v>0</v>
      </c>
      <c r="BU128" s="10">
        <f t="shared" ca="1" si="2381"/>
        <v>0</v>
      </c>
      <c r="BV128" s="10">
        <f t="shared" ca="1" si="2381"/>
        <v>0</v>
      </c>
      <c r="BW128" s="10">
        <f t="shared" ca="1" si="2381"/>
        <v>0</v>
      </c>
      <c r="BX128" s="10">
        <f t="shared" ca="1" si="2381"/>
        <v>0</v>
      </c>
      <c r="BY128" s="10">
        <f t="shared" ca="1" si="2381"/>
        <v>0</v>
      </c>
      <c r="BZ128" s="10">
        <f t="shared" ca="1" si="2381"/>
        <v>0</v>
      </c>
      <c r="CA128" s="10">
        <f t="shared" ref="CA128:CI128" ca="1" si="2382">IF(CA$2&gt;=ROUNDUP($B122,0),OFFSET(CA124,0,-ROUNDUP($B122,0)+1),0)</f>
        <v>5</v>
      </c>
      <c r="CB128" s="10">
        <f t="shared" ca="1" si="2382"/>
        <v>0</v>
      </c>
      <c r="CC128" s="10">
        <f t="shared" ca="1" si="2382"/>
        <v>0</v>
      </c>
      <c r="CD128" s="10">
        <f t="shared" ca="1" si="2382"/>
        <v>0</v>
      </c>
      <c r="CE128" s="10">
        <f t="shared" ca="1" si="2382"/>
        <v>0</v>
      </c>
      <c r="CF128" s="10">
        <f t="shared" ca="1" si="2382"/>
        <v>0</v>
      </c>
      <c r="CG128" s="10">
        <f t="shared" ca="1" si="2382"/>
        <v>0</v>
      </c>
      <c r="CH128" s="10">
        <f t="shared" ca="1" si="2382"/>
        <v>0</v>
      </c>
      <c r="CI128" s="10">
        <f t="shared" ca="1" si="2382"/>
        <v>0</v>
      </c>
      <c r="CJ128" s="10">
        <f t="shared" ref="CJ128:EO128" ca="1" si="2383">IF(CJ$2&gt;=ROUNDUP($B122,0),OFFSET(CJ124,0,-ROUNDUP($B122,0)+1),0)</f>
        <v>0</v>
      </c>
      <c r="CK128" s="10">
        <f t="shared" ca="1" si="2383"/>
        <v>0</v>
      </c>
      <c r="CL128" s="10">
        <f t="shared" ca="1" si="2383"/>
        <v>0</v>
      </c>
      <c r="CM128" s="10">
        <f t="shared" ca="1" si="2383"/>
        <v>0</v>
      </c>
      <c r="CN128" s="10">
        <f t="shared" ca="1" si="2383"/>
        <v>0</v>
      </c>
      <c r="CO128" s="10">
        <f t="shared" ca="1" si="2383"/>
        <v>0</v>
      </c>
      <c r="CP128" s="10">
        <f t="shared" ca="1" si="2383"/>
        <v>0</v>
      </c>
      <c r="CQ128" s="10">
        <f t="shared" ca="1" si="2383"/>
        <v>0</v>
      </c>
      <c r="CR128" s="10">
        <f t="shared" ca="1" si="2383"/>
        <v>0</v>
      </c>
      <c r="CS128" s="10">
        <f t="shared" ca="1" si="2383"/>
        <v>0</v>
      </c>
      <c r="CT128" s="10">
        <f t="shared" ca="1" si="2383"/>
        <v>0</v>
      </c>
      <c r="CU128" s="10">
        <f t="shared" ca="1" si="2383"/>
        <v>2</v>
      </c>
      <c r="CV128" s="10">
        <f t="shared" ca="1" si="2383"/>
        <v>2</v>
      </c>
      <c r="CW128" s="10">
        <f t="shared" ca="1" si="2383"/>
        <v>0</v>
      </c>
      <c r="CX128" s="10">
        <f t="shared" ca="1" si="2383"/>
        <v>0</v>
      </c>
      <c r="CY128" s="10">
        <f t="shared" ca="1" si="2383"/>
        <v>0</v>
      </c>
      <c r="CZ128" s="10">
        <f t="shared" ca="1" si="2383"/>
        <v>0</v>
      </c>
      <c r="DA128" s="10">
        <f t="shared" ca="1" si="2383"/>
        <v>2</v>
      </c>
      <c r="DB128" s="10">
        <f t="shared" ca="1" si="2383"/>
        <v>2</v>
      </c>
      <c r="DC128" s="10">
        <f t="shared" ca="1" si="2383"/>
        <v>2</v>
      </c>
      <c r="DD128" s="10">
        <f t="shared" ca="1" si="2383"/>
        <v>4</v>
      </c>
      <c r="DE128" s="10">
        <f t="shared" ca="1" si="2383"/>
        <v>4</v>
      </c>
      <c r="DF128" s="10">
        <f t="shared" ca="1" si="2383"/>
        <v>4</v>
      </c>
      <c r="DG128" s="10">
        <f t="shared" ca="1" si="2383"/>
        <v>4</v>
      </c>
      <c r="DH128" s="10">
        <f t="shared" ca="1" si="2383"/>
        <v>4</v>
      </c>
      <c r="DI128" s="10">
        <f t="shared" ca="1" si="2383"/>
        <v>4</v>
      </c>
      <c r="DJ128" s="10">
        <f t="shared" ca="1" si="2383"/>
        <v>4</v>
      </c>
      <c r="DK128" s="10">
        <f t="shared" ca="1" si="2383"/>
        <v>4</v>
      </c>
      <c r="DL128" s="10">
        <f t="shared" ca="1" si="2383"/>
        <v>4</v>
      </c>
      <c r="DM128" s="10">
        <f t="shared" ca="1" si="2383"/>
        <v>4</v>
      </c>
      <c r="DN128" s="10">
        <f t="shared" ca="1" si="2383"/>
        <v>12</v>
      </c>
      <c r="DO128" s="10">
        <f t="shared" ca="1" si="2383"/>
        <v>12</v>
      </c>
      <c r="DP128" s="10">
        <f t="shared" ca="1" si="2383"/>
        <v>10</v>
      </c>
      <c r="DQ128" s="10">
        <f t="shared" ca="1" si="2383"/>
        <v>20</v>
      </c>
      <c r="DR128" s="10">
        <f t="shared" ca="1" si="2383"/>
        <v>20</v>
      </c>
      <c r="DS128" s="10">
        <f t="shared" ca="1" si="2383"/>
        <v>20</v>
      </c>
      <c r="DT128" s="10">
        <f t="shared" ca="1" si="2383"/>
        <v>22</v>
      </c>
      <c r="DU128" s="10">
        <f t="shared" ca="1" si="2383"/>
        <v>20</v>
      </c>
      <c r="DV128" s="10">
        <f t="shared" ca="1" si="2383"/>
        <v>12</v>
      </c>
      <c r="DW128" s="10">
        <f t="shared" ca="1" si="2383"/>
        <v>4</v>
      </c>
      <c r="DX128" s="10">
        <f t="shared" ca="1" si="2383"/>
        <v>4</v>
      </c>
      <c r="DY128" s="10">
        <f t="shared" ca="1" si="2383"/>
        <v>4</v>
      </c>
      <c r="DZ128" s="10">
        <f t="shared" ca="1" si="2383"/>
        <v>4</v>
      </c>
      <c r="EA128" s="10">
        <f t="shared" ca="1" si="2383"/>
        <v>4</v>
      </c>
      <c r="EB128" s="10">
        <f t="shared" ca="1" si="2383"/>
        <v>4</v>
      </c>
      <c r="EC128" s="10">
        <f t="shared" ca="1" si="2383"/>
        <v>4</v>
      </c>
      <c r="ED128" s="10">
        <f t="shared" ca="1" si="2383"/>
        <v>4</v>
      </c>
      <c r="EE128" s="10">
        <f t="shared" ca="1" si="2383"/>
        <v>22</v>
      </c>
      <c r="EF128" s="10">
        <f t="shared" ca="1" si="2383"/>
        <v>40</v>
      </c>
      <c r="EG128" s="10">
        <f t="shared" ca="1" si="2383"/>
        <v>40</v>
      </c>
      <c r="EH128" s="10">
        <f t="shared" ca="1" si="2383"/>
        <v>40</v>
      </c>
      <c r="EI128" s="10">
        <f t="shared" ca="1" si="2383"/>
        <v>22</v>
      </c>
      <c r="EJ128" s="10">
        <f t="shared" ca="1" si="2383"/>
        <v>4</v>
      </c>
      <c r="EK128" s="10">
        <f t="shared" ca="1" si="2383"/>
        <v>4</v>
      </c>
      <c r="EL128" s="10">
        <f t="shared" ca="1" si="2383"/>
        <v>4</v>
      </c>
      <c r="EM128" s="10">
        <f t="shared" ca="1" si="2383"/>
        <v>4</v>
      </c>
      <c r="EN128" s="10">
        <f t="shared" ca="1" si="2383"/>
        <v>4</v>
      </c>
      <c r="EO128" s="10">
        <f t="shared" ca="1" si="2383"/>
        <v>4</v>
      </c>
      <c r="EP128" s="10">
        <f t="shared" ref="EP128:GP128" ca="1" si="2384">IF(EP$2&gt;=ROUNDUP($B122,0),OFFSET(EP124,0,-ROUNDUP($B122,0)+1),0)</f>
        <v>4</v>
      </c>
      <c r="EQ128" s="10">
        <f t="shared" ca="1" si="2384"/>
        <v>4</v>
      </c>
      <c r="ER128" s="10">
        <f t="shared" ca="1" si="2384"/>
        <v>4</v>
      </c>
      <c r="ES128" s="10">
        <f t="shared" ca="1" si="2384"/>
        <v>4</v>
      </c>
      <c r="ET128" s="10">
        <f t="shared" ca="1" si="2384"/>
        <v>2</v>
      </c>
      <c r="EU128" s="10">
        <f t="shared" ca="1" si="2384"/>
        <v>0</v>
      </c>
      <c r="EV128" s="10">
        <f t="shared" ca="1" si="2384"/>
        <v>0</v>
      </c>
      <c r="EW128" s="10">
        <f t="shared" ca="1" si="2384"/>
        <v>0</v>
      </c>
      <c r="EX128" s="10">
        <f t="shared" ca="1" si="2384"/>
        <v>0</v>
      </c>
      <c r="EY128" s="10">
        <f t="shared" ca="1" si="2384"/>
        <v>0</v>
      </c>
      <c r="EZ128" s="10">
        <f t="shared" ca="1" si="2384"/>
        <v>0</v>
      </c>
      <c r="FA128" s="10">
        <f t="shared" ca="1" si="2384"/>
        <v>0</v>
      </c>
      <c r="FB128" s="10">
        <f t="shared" ca="1" si="2384"/>
        <v>0</v>
      </c>
      <c r="FC128" s="10">
        <f t="shared" ca="1" si="2384"/>
        <v>0</v>
      </c>
      <c r="FD128" s="10">
        <f t="shared" ca="1" si="2384"/>
        <v>0</v>
      </c>
      <c r="FE128" s="10">
        <f t="shared" ca="1" si="2384"/>
        <v>0</v>
      </c>
      <c r="FF128" s="10">
        <f t="shared" ca="1" si="2384"/>
        <v>0</v>
      </c>
      <c r="FG128" s="10">
        <f t="shared" ca="1" si="2384"/>
        <v>0</v>
      </c>
      <c r="FH128" s="10">
        <f t="shared" ca="1" si="2384"/>
        <v>0</v>
      </c>
      <c r="FI128" s="10">
        <f t="shared" ca="1" si="2384"/>
        <v>0</v>
      </c>
      <c r="FJ128" s="10">
        <f t="shared" ca="1" si="2384"/>
        <v>0</v>
      </c>
      <c r="FK128" s="10">
        <f t="shared" ca="1" si="2384"/>
        <v>0</v>
      </c>
      <c r="FL128" s="10">
        <f t="shared" ca="1" si="2384"/>
        <v>0</v>
      </c>
      <c r="FM128" s="10">
        <f t="shared" ca="1" si="2384"/>
        <v>0</v>
      </c>
      <c r="FN128" s="10">
        <f t="shared" ca="1" si="2384"/>
        <v>0</v>
      </c>
      <c r="FO128" s="10">
        <f t="shared" ca="1" si="2384"/>
        <v>0</v>
      </c>
      <c r="FP128" s="10">
        <f t="shared" ca="1" si="2384"/>
        <v>0</v>
      </c>
      <c r="FQ128" s="10">
        <f t="shared" ca="1" si="2384"/>
        <v>0</v>
      </c>
      <c r="FR128" s="10">
        <f t="shared" ca="1" si="2384"/>
        <v>0</v>
      </c>
      <c r="FS128" s="10">
        <f t="shared" ca="1" si="2384"/>
        <v>0</v>
      </c>
      <c r="FT128" s="10">
        <f t="shared" ca="1" si="2384"/>
        <v>0</v>
      </c>
      <c r="FU128" s="10">
        <f t="shared" ca="1" si="2384"/>
        <v>0</v>
      </c>
      <c r="FV128" s="10">
        <f t="shared" ca="1" si="2384"/>
        <v>0</v>
      </c>
      <c r="FW128" s="10">
        <f t="shared" ca="1" si="2384"/>
        <v>0</v>
      </c>
      <c r="FX128" s="10">
        <f t="shared" ca="1" si="2384"/>
        <v>0</v>
      </c>
      <c r="FY128" s="10">
        <f t="shared" ca="1" si="2384"/>
        <v>0</v>
      </c>
      <c r="FZ128" s="10">
        <f t="shared" ca="1" si="2384"/>
        <v>0</v>
      </c>
      <c r="GA128" s="10">
        <f t="shared" ca="1" si="2384"/>
        <v>0</v>
      </c>
      <c r="GB128" s="10">
        <f t="shared" ca="1" si="2384"/>
        <v>0</v>
      </c>
      <c r="GC128" s="10">
        <f t="shared" ca="1" si="2384"/>
        <v>0</v>
      </c>
      <c r="GD128" s="10">
        <f t="shared" ca="1" si="2384"/>
        <v>0</v>
      </c>
      <c r="GE128" s="10">
        <f t="shared" ca="1" si="2384"/>
        <v>0</v>
      </c>
      <c r="GF128" s="10">
        <f t="shared" ca="1" si="2384"/>
        <v>0</v>
      </c>
      <c r="GG128" s="10">
        <f t="shared" ca="1" si="2384"/>
        <v>0</v>
      </c>
      <c r="GH128" s="10">
        <f t="shared" ca="1" si="2384"/>
        <v>0</v>
      </c>
      <c r="GI128" s="10">
        <f t="shared" ca="1" si="2384"/>
        <v>0</v>
      </c>
      <c r="GJ128" s="10">
        <f t="shared" ca="1" si="2384"/>
        <v>0</v>
      </c>
      <c r="GK128" s="10">
        <f t="shared" ca="1" si="2384"/>
        <v>0</v>
      </c>
      <c r="GL128" s="10">
        <f t="shared" ca="1" si="2384"/>
        <v>0</v>
      </c>
      <c r="GM128" s="10">
        <f t="shared" ca="1" si="2384"/>
        <v>0</v>
      </c>
      <c r="GN128" s="10">
        <f t="shared" ca="1" si="2384"/>
        <v>0</v>
      </c>
      <c r="GO128" s="10">
        <f t="shared" ca="1" si="2384"/>
        <v>0</v>
      </c>
      <c r="GP128" s="10">
        <f t="shared" ca="1" si="2384"/>
        <v>0</v>
      </c>
      <c r="GQ128" s="10">
        <f t="shared" ref="GQ128:GZ128" ca="1" si="2385">IF(GQ$2&gt;=ROUNDUP($B122,0),OFFSET(GQ124,0,-ROUNDUP($B122,0)+1),0)</f>
        <v>0</v>
      </c>
      <c r="GR128" s="10">
        <f t="shared" ca="1" si="2385"/>
        <v>0</v>
      </c>
      <c r="GS128" s="10">
        <f t="shared" ca="1" si="2385"/>
        <v>0</v>
      </c>
      <c r="GT128" s="10">
        <f t="shared" ca="1" si="2385"/>
        <v>0</v>
      </c>
      <c r="GU128" s="10">
        <f t="shared" ca="1" si="2385"/>
        <v>0</v>
      </c>
      <c r="GV128" s="10">
        <f t="shared" ca="1" si="2385"/>
        <v>0</v>
      </c>
      <c r="GW128" s="10">
        <f t="shared" ca="1" si="2385"/>
        <v>0</v>
      </c>
      <c r="GX128" s="10">
        <f t="shared" ca="1" si="2385"/>
        <v>0</v>
      </c>
      <c r="GY128" s="10">
        <f t="shared" ca="1" si="2385"/>
        <v>0</v>
      </c>
      <c r="GZ128" s="10">
        <f t="shared" ca="1" si="2385"/>
        <v>0</v>
      </c>
    </row>
    <row r="129" spans="1:208" x14ac:dyDescent="0.2">
      <c r="A129" s="5" t="s">
        <v>205</v>
      </c>
      <c r="C129" s="10">
        <f ca="1">SUM($C125:C125)-SUM($C128:C128)</f>
        <v>0</v>
      </c>
      <c r="D129" s="10">
        <f ca="1">SUM($C125:D125)-SUM($C128:D128)</f>
        <v>0</v>
      </c>
      <c r="E129" s="10">
        <f ca="1">SUM($C125:E125)-SUM($C128:E128)</f>
        <v>5</v>
      </c>
      <c r="F129" s="10">
        <f ca="1">SUM($C125:F125)-SUM($C128:F128)</f>
        <v>5</v>
      </c>
      <c r="G129" s="10">
        <f ca="1">SUM($C125:G125)-SUM($C128:G128)</f>
        <v>23</v>
      </c>
      <c r="H129" s="10">
        <f ca="1">SUM($C125:H125)-SUM($C128:H128)</f>
        <v>104</v>
      </c>
      <c r="I129" s="10">
        <f ca="1">SUM($C125:I125)-SUM($C128:I128)</f>
        <v>222</v>
      </c>
      <c r="J129" s="10">
        <f ca="1">SUM($C125:J125)-SUM($C128:J128)</f>
        <v>380</v>
      </c>
      <c r="K129" s="10">
        <f ca="1">SUM($C125:K125)-SUM($C128:K128)</f>
        <v>238</v>
      </c>
      <c r="L129" s="10">
        <f ca="1">SUM($C125:L125)-SUM($C128:L128)</f>
        <v>64</v>
      </c>
      <c r="M129" s="10">
        <f ca="1">SUM($C125:M125)-SUM($C128:M128)</f>
        <v>0</v>
      </c>
      <c r="N129" s="10">
        <f ca="1">SUM($C125:N125)-SUM($C128:N128)</f>
        <v>0</v>
      </c>
      <c r="O129" s="10">
        <f ca="1">SUM($C125:O125)-SUM($C128:O128)</f>
        <v>0</v>
      </c>
      <c r="P129" s="10">
        <f ca="1">SUM($C125:P125)-SUM($C128:P128)</f>
        <v>0</v>
      </c>
      <c r="Q129" s="10">
        <f ca="1">SUM($C125:Q125)-SUM($C128:Q128)</f>
        <v>0</v>
      </c>
      <c r="R129" s="10">
        <f ca="1">SUM($C125:R125)-SUM($C128:R128)</f>
        <v>0</v>
      </c>
      <c r="S129" s="10">
        <f ca="1">SUM($S125:S125)-SUM($S128:S128)</f>
        <v>0</v>
      </c>
      <c r="T129" s="10">
        <f ca="1">SUM($S125:T125)-SUM($S128:T128)</f>
        <v>0</v>
      </c>
      <c r="U129" s="10">
        <f ca="1">SUM($S125:U125)-SUM($S128:U128)</f>
        <v>0</v>
      </c>
      <c r="V129" s="10">
        <f ca="1">SUM($S125:V125)-SUM($S128:V128)</f>
        <v>0</v>
      </c>
      <c r="W129" s="10">
        <f ca="1">SUM($S125:W125)-SUM($S128:W128)</f>
        <v>0</v>
      </c>
      <c r="X129" s="10">
        <f ca="1">SUM($S125:X125)-SUM($S128:X128)</f>
        <v>0</v>
      </c>
      <c r="Y129" s="10">
        <f ca="1">SUM($S125:Y125)-SUM($S128:Y128)</f>
        <v>0</v>
      </c>
      <c r="Z129" s="10">
        <f ca="1">SUM($S125:Z125)-SUM($S128:Z128)</f>
        <v>0</v>
      </c>
      <c r="AA129" s="10">
        <f ca="1">SUM($S125:AA125)-SUM($S128:AA128)</f>
        <v>0</v>
      </c>
      <c r="AB129" s="10">
        <f ca="1">SUM($S125:AB125)-SUM($S128:AB128)</f>
        <v>0</v>
      </c>
      <c r="AC129" s="10">
        <f ca="1">SUM($S125:AC125)-SUM($S128:AC128)</f>
        <v>0</v>
      </c>
      <c r="AD129" s="10">
        <f ca="1">SUM($S125:AD125)-SUM($S128:AD128)</f>
        <v>0</v>
      </c>
      <c r="AE129" s="10">
        <f ca="1">SUM($S125:AE125)-SUM($S128:AE128)</f>
        <v>0</v>
      </c>
      <c r="AF129" s="10">
        <f ca="1">SUM($S125:AF125)-SUM($S128:AF128)</f>
        <v>0</v>
      </c>
      <c r="AG129" s="10">
        <f ca="1">SUM($S125:AG125)-SUM($S128:AG128)</f>
        <v>0</v>
      </c>
      <c r="AH129" s="10">
        <f ca="1">SUM($S125:AH125)-SUM($S128:AH128)</f>
        <v>0</v>
      </c>
      <c r="AI129" s="10">
        <f ca="1">SUM($S125:AI125)-SUM($S128:AI128)</f>
        <v>0</v>
      </c>
      <c r="AJ129" s="10">
        <f ca="1">SUM($S125:AJ125)-SUM($S128:AJ128)</f>
        <v>0</v>
      </c>
      <c r="AK129" s="10">
        <f ca="1">SUM($S125:AK125)-SUM($S128:AK128)</f>
        <v>0</v>
      </c>
      <c r="AL129" s="10">
        <f ca="1">SUM($S125:AL125)-SUM($S128:AL128)</f>
        <v>0</v>
      </c>
      <c r="AM129" s="10">
        <f ca="1">SUM($S125:AM125)-SUM($S128:AM128)</f>
        <v>0</v>
      </c>
      <c r="AN129" s="10">
        <f ca="1">SUM($S125:AN125)-SUM($S128:AN128)</f>
        <v>0</v>
      </c>
      <c r="AO129" s="10">
        <f ca="1">SUM($S125:AO125)-SUM($S128:AO128)</f>
        <v>0</v>
      </c>
      <c r="AP129" s="10">
        <f ca="1">SUM($S125:AP125)-SUM($S128:AP128)</f>
        <v>0</v>
      </c>
      <c r="AQ129" s="10">
        <f ca="1">SUM($S125:AQ125)-SUM($S128:AQ128)</f>
        <v>0</v>
      </c>
      <c r="AR129" s="10">
        <f ca="1">SUM($S125:AR125)-SUM($S128:AR128)</f>
        <v>0</v>
      </c>
      <c r="AS129" s="10">
        <f ca="1">SUM($S125:AS125)-SUM($S128:AS128)</f>
        <v>0</v>
      </c>
      <c r="AT129" s="10">
        <f ca="1">SUM($S125:AT125)-SUM($S128:AT128)</f>
        <v>0</v>
      </c>
      <c r="AU129" s="10">
        <f ca="1">SUM($S125:AU125)-SUM($S128:AU128)</f>
        <v>0</v>
      </c>
      <c r="AV129" s="10">
        <f ca="1">SUM($S125:AV125)-SUM($S128:AV128)</f>
        <v>5</v>
      </c>
      <c r="AW129" s="10">
        <f ca="1">SUM($S125:AW125)-SUM($S128:AW128)</f>
        <v>5</v>
      </c>
      <c r="AX129" s="10">
        <f ca="1">SUM($S125:AX125)-SUM($S128:AX128)</f>
        <v>5</v>
      </c>
      <c r="AY129" s="10">
        <f ca="1">SUM($S125:AY125)-SUM($S128:AY128)</f>
        <v>5</v>
      </c>
      <c r="AZ129" s="10">
        <f ca="1">SUM($S125:AZ125)-SUM($S128:AZ128)</f>
        <v>5</v>
      </c>
      <c r="BA129" s="10">
        <f ca="1">SUM($S125:BA125)-SUM($S128:BA128)</f>
        <v>5</v>
      </c>
      <c r="BB129" s="10">
        <f ca="1">SUM($S125:BB125)-SUM($S128:BB128)</f>
        <v>5</v>
      </c>
      <c r="BC129" s="10">
        <f ca="1">SUM($S125:BC125)-SUM($S128:BC128)</f>
        <v>5</v>
      </c>
      <c r="BD129" s="10">
        <f ca="1">SUM($S125:BD125)-SUM($S128:BD128)</f>
        <v>5</v>
      </c>
      <c r="BE129" s="10">
        <f ca="1">SUM($S125:BE125)-SUM($S128:BE128)</f>
        <v>5</v>
      </c>
      <c r="BF129" s="10">
        <f ca="1">SUM($S125:BF125)-SUM($S128:BF128)</f>
        <v>5</v>
      </c>
      <c r="BG129" s="10">
        <f ca="1">SUM($S125:BG125)-SUM($S128:BG128)</f>
        <v>5</v>
      </c>
      <c r="BH129" s="10">
        <f ca="1">SUM($S125:BH125)-SUM($S128:BH128)</f>
        <v>5</v>
      </c>
      <c r="BI129" s="10">
        <f ca="1">SUM($S125:BI125)-SUM($S128:BI128)</f>
        <v>5</v>
      </c>
      <c r="BJ129" s="10">
        <f ca="1">SUM($S125:BJ125)-SUM($S128:BJ128)</f>
        <v>5</v>
      </c>
      <c r="BK129" s="10">
        <f ca="1">SUM($S125:BK125)-SUM($S128:BK128)</f>
        <v>5</v>
      </c>
      <c r="BL129" s="10">
        <f ca="1">SUM($S125:BL125)-SUM($S128:BL128)</f>
        <v>5</v>
      </c>
      <c r="BM129" s="10">
        <f ca="1">SUM($S125:BM125)-SUM($S128:BM128)</f>
        <v>5</v>
      </c>
      <c r="BN129" s="10">
        <f ca="1">SUM($S125:BN125)-SUM($S128:BN128)</f>
        <v>5</v>
      </c>
      <c r="BO129" s="10">
        <f ca="1">SUM($S125:BO125)-SUM($S128:BO128)</f>
        <v>5</v>
      </c>
      <c r="BP129" s="10">
        <f ca="1">SUM($S125:BP125)-SUM($S128:BP128)</f>
        <v>7</v>
      </c>
      <c r="BQ129" s="10">
        <f ca="1">SUM($S125:BQ125)-SUM($S128:BQ128)</f>
        <v>9</v>
      </c>
      <c r="BR129" s="10">
        <f ca="1">SUM($S125:BR125)-SUM($S128:BR128)</f>
        <v>9</v>
      </c>
      <c r="BS129" s="10">
        <f ca="1">SUM($S125:BS125)-SUM($S128:BS128)</f>
        <v>9</v>
      </c>
      <c r="BT129" s="10">
        <f ca="1">SUM($S125:BT125)-SUM($S128:BT128)</f>
        <v>9</v>
      </c>
      <c r="BU129" s="10">
        <f ca="1">SUM($S125:BU125)-SUM($S128:BU128)</f>
        <v>9</v>
      </c>
      <c r="BV129" s="10">
        <f ca="1">SUM($S125:BV125)-SUM($S128:BV128)</f>
        <v>11</v>
      </c>
      <c r="BW129" s="10">
        <f ca="1">SUM($S125:BW125)-SUM($S128:BW128)</f>
        <v>13</v>
      </c>
      <c r="BX129" s="10">
        <f ca="1">SUM($S125:BX125)-SUM($S128:BX128)</f>
        <v>15</v>
      </c>
      <c r="BY129" s="10">
        <f ca="1">SUM($S125:BY125)-SUM($S128:BY128)</f>
        <v>19</v>
      </c>
      <c r="BZ129" s="10">
        <f ca="1">SUM($S125:BZ125)-SUM($S128:BZ128)</f>
        <v>23</v>
      </c>
      <c r="CA129" s="10">
        <f ca="1">SUM($S125:CA125)-SUM($S128:CA128)</f>
        <v>22</v>
      </c>
      <c r="CB129" s="10">
        <f ca="1">SUM($S125:CB125)-SUM($S128:CB128)</f>
        <v>26</v>
      </c>
      <c r="CC129" s="10">
        <f ca="1">SUM($S125:CC125)-SUM($S128:CC128)</f>
        <v>30</v>
      </c>
      <c r="CD129" s="10">
        <f ca="1">SUM($S125:CD125)-SUM($S128:CD128)</f>
        <v>34</v>
      </c>
      <c r="CE129" s="10">
        <f ca="1">SUM($S125:CE125)-SUM($S128:CE128)</f>
        <v>38</v>
      </c>
      <c r="CF129" s="10">
        <f ca="1">SUM($S125:CF125)-SUM($S128:CF128)</f>
        <v>42</v>
      </c>
      <c r="CG129" s="10">
        <f ca="1">SUM($S125:CG125)-SUM($S128:CG128)</f>
        <v>46</v>
      </c>
      <c r="CH129" s="10">
        <f ca="1">SUM($S125:CH125)-SUM($S128:CH128)</f>
        <v>50</v>
      </c>
      <c r="CI129" s="10">
        <f ca="1">SUM($S125:CI125)-SUM($S128:CI128)</f>
        <v>62</v>
      </c>
      <c r="CJ129" s="10">
        <f ca="1">SUM($S125:CJ125)-SUM($S128:CJ128)</f>
        <v>74</v>
      </c>
      <c r="CK129" s="10">
        <f ca="1">SUM($S125:CK125)-SUM($S128:CK128)</f>
        <v>84</v>
      </c>
      <c r="CL129" s="10">
        <f ca="1">SUM($S125:CL125)-SUM($S128:CL128)</f>
        <v>104</v>
      </c>
      <c r="CM129" s="10">
        <f ca="1">SUM($S125:CM125)-SUM($S128:CM128)</f>
        <v>124</v>
      </c>
      <c r="CN129" s="10">
        <f ca="1">SUM($S125:CN125)-SUM($S128:CN128)</f>
        <v>144</v>
      </c>
      <c r="CO129" s="10">
        <f ca="1">SUM($S125:CO125)-SUM($S128:CO128)</f>
        <v>166</v>
      </c>
      <c r="CP129" s="10">
        <f ca="1">SUM($S125:CP125)-SUM($S128:CP128)</f>
        <v>186</v>
      </c>
      <c r="CQ129" s="10">
        <f ca="1">SUM($S125:CQ125)-SUM($S128:CQ128)</f>
        <v>198</v>
      </c>
      <c r="CR129" s="10">
        <f ca="1">SUM($S125:CR125)-SUM($S128:CR128)</f>
        <v>202</v>
      </c>
      <c r="CS129" s="10">
        <f ca="1">SUM($S125:CS125)-SUM($S128:CS128)</f>
        <v>206</v>
      </c>
      <c r="CT129" s="10">
        <f ca="1">SUM($S125:CT125)-SUM($S128:CT128)</f>
        <v>210</v>
      </c>
      <c r="CU129" s="10">
        <f ca="1">SUM($S125:CU125)-SUM($S128:CU128)</f>
        <v>212</v>
      </c>
      <c r="CV129" s="10">
        <f ca="1">SUM($S125:CV125)-SUM($S128:CV128)</f>
        <v>214</v>
      </c>
      <c r="CW129" s="10">
        <f ca="1">SUM($S125:CW125)-SUM($S128:CW128)</f>
        <v>218</v>
      </c>
      <c r="CX129" s="10">
        <f ca="1">SUM($S125:CX125)-SUM($S128:CX128)</f>
        <v>222</v>
      </c>
      <c r="CY129" s="10">
        <f ca="1">SUM($S125:CY125)-SUM($S128:CY128)</f>
        <v>226</v>
      </c>
      <c r="CZ129" s="10">
        <f ca="1">SUM($S125:CZ125)-SUM($S128:CZ128)</f>
        <v>248</v>
      </c>
      <c r="DA129" s="10">
        <f ca="1">SUM($S125:DA125)-SUM($S128:DA128)</f>
        <v>286</v>
      </c>
      <c r="DB129" s="10">
        <f ca="1">SUM($S125:DB125)-SUM($S128:DB128)</f>
        <v>324</v>
      </c>
      <c r="DC129" s="10">
        <f ca="1">SUM($S125:DC125)-SUM($S128:DC128)</f>
        <v>362</v>
      </c>
      <c r="DD129" s="10">
        <f ca="1">SUM($S125:DD125)-SUM($S128:DD128)</f>
        <v>380</v>
      </c>
      <c r="DE129" s="10">
        <f ca="1">SUM($S125:DE125)-SUM($S128:DE128)</f>
        <v>380</v>
      </c>
      <c r="DF129" s="10">
        <f ca="1">SUM($S125:DF125)-SUM($S128:DF128)</f>
        <v>380</v>
      </c>
      <c r="DG129" s="10">
        <f ca="1">SUM($S125:DG125)-SUM($S128:DG128)</f>
        <v>380</v>
      </c>
      <c r="DH129" s="10">
        <f ca="1">SUM($S125:DH125)-SUM($S128:DH128)</f>
        <v>380</v>
      </c>
      <c r="DI129" s="10">
        <f ca="1">SUM($S125:DI125)-SUM($S128:DI128)</f>
        <v>380</v>
      </c>
      <c r="DJ129" s="10">
        <f ca="1">SUM($S125:DJ125)-SUM($S128:DJ128)</f>
        <v>380</v>
      </c>
      <c r="DK129" s="10">
        <f ca="1">SUM($S125:DK125)-SUM($S128:DK128)</f>
        <v>380</v>
      </c>
      <c r="DL129" s="10">
        <f ca="1">SUM($S125:DL125)-SUM($S128:DL128)</f>
        <v>380</v>
      </c>
      <c r="DM129" s="10">
        <f ca="1">SUM($S125:DM125)-SUM($S128:DM128)</f>
        <v>380</v>
      </c>
      <c r="DN129" s="10">
        <f ca="1">SUM($S125:DN125)-SUM($S128:DN128)</f>
        <v>372</v>
      </c>
      <c r="DO129" s="10">
        <f ca="1">SUM($S125:DO125)-SUM($S128:DO128)</f>
        <v>362</v>
      </c>
      <c r="DP129" s="10">
        <f ca="1">SUM($S125:DP125)-SUM($S128:DP128)</f>
        <v>352</v>
      </c>
      <c r="DQ129" s="10">
        <f ca="1">SUM($S125:DQ125)-SUM($S128:DQ128)</f>
        <v>332</v>
      </c>
      <c r="DR129" s="10">
        <f ca="1">SUM($S125:DR125)-SUM($S128:DR128)</f>
        <v>312</v>
      </c>
      <c r="DS129" s="10">
        <f ca="1">SUM($S125:DS125)-SUM($S128:DS128)</f>
        <v>292</v>
      </c>
      <c r="DT129" s="10">
        <f ca="1">SUM($S125:DT125)-SUM($S128:DT128)</f>
        <v>270</v>
      </c>
      <c r="DU129" s="10">
        <f ca="1">SUM($S125:DU125)-SUM($S128:DU128)</f>
        <v>250</v>
      </c>
      <c r="DV129" s="10">
        <f ca="1">SUM($S125:DV125)-SUM($S128:DV128)</f>
        <v>238</v>
      </c>
      <c r="DW129" s="10">
        <f ca="1">SUM($S125:DW125)-SUM($S128:DW128)</f>
        <v>234</v>
      </c>
      <c r="DX129" s="10">
        <f ca="1">SUM($S125:DX125)-SUM($S128:DX128)</f>
        <v>230</v>
      </c>
      <c r="DY129" s="10">
        <f ca="1">SUM($S125:DY125)-SUM($S128:DY128)</f>
        <v>226</v>
      </c>
      <c r="DZ129" s="10">
        <f ca="1">SUM($S125:DZ125)-SUM($S128:DZ128)</f>
        <v>222</v>
      </c>
      <c r="EA129" s="10">
        <f ca="1">SUM($S125:EA125)-SUM($S128:EA128)</f>
        <v>218</v>
      </c>
      <c r="EB129" s="10">
        <f ca="1">SUM($S125:EB125)-SUM($S128:EB128)</f>
        <v>214</v>
      </c>
      <c r="EC129" s="10">
        <f ca="1">SUM($S125:EC125)-SUM($S128:EC128)</f>
        <v>210</v>
      </c>
      <c r="ED129" s="10">
        <f ca="1">SUM($S125:ED125)-SUM($S128:ED128)</f>
        <v>206</v>
      </c>
      <c r="EE129" s="10">
        <f ca="1">SUM($S125:EE125)-SUM($S128:EE128)</f>
        <v>184</v>
      </c>
      <c r="EF129" s="10">
        <f ca="1">SUM($S125:EF125)-SUM($S128:EF128)</f>
        <v>144</v>
      </c>
      <c r="EG129" s="10">
        <f ca="1">SUM($S125:EG125)-SUM($S128:EG128)</f>
        <v>104</v>
      </c>
      <c r="EH129" s="10">
        <f ca="1">SUM($S125:EH125)-SUM($S128:EH128)</f>
        <v>64</v>
      </c>
      <c r="EI129" s="10">
        <f ca="1">SUM($S125:EI125)-SUM($S128:EI128)</f>
        <v>42</v>
      </c>
      <c r="EJ129" s="10">
        <f ca="1">SUM($S125:EJ125)-SUM($S128:EJ128)</f>
        <v>38</v>
      </c>
      <c r="EK129" s="10">
        <f ca="1">SUM($S125:EK125)-SUM($S128:EK128)</f>
        <v>34</v>
      </c>
      <c r="EL129" s="10">
        <f ca="1">SUM($S125:EL125)-SUM($S128:EL128)</f>
        <v>30</v>
      </c>
      <c r="EM129" s="10">
        <f ca="1">SUM($S125:EM125)-SUM($S128:EM128)</f>
        <v>26</v>
      </c>
      <c r="EN129" s="10">
        <f ca="1">SUM($S125:EN125)-SUM($S128:EN128)</f>
        <v>22</v>
      </c>
      <c r="EO129" s="10">
        <f ca="1">SUM($S125:EO125)-SUM($S128:EO128)</f>
        <v>18</v>
      </c>
      <c r="EP129" s="10">
        <f ca="1">SUM($S125:EP125)-SUM($S128:EP128)</f>
        <v>14</v>
      </c>
      <c r="EQ129" s="10">
        <f ca="1">SUM($S125:EQ125)-SUM($S128:EQ128)</f>
        <v>10</v>
      </c>
      <c r="ER129" s="10">
        <f ca="1">SUM($S125:ER125)-SUM($S128:ER128)</f>
        <v>6</v>
      </c>
      <c r="ES129" s="10">
        <f ca="1">SUM($S125:ES125)-SUM($S128:ES128)</f>
        <v>2</v>
      </c>
      <c r="ET129" s="10">
        <f ca="1">SUM($S125:ET125)-SUM($S128:ET128)</f>
        <v>0</v>
      </c>
      <c r="EU129" s="10">
        <f ca="1">SUM($S125:EU125)-SUM($S128:EU128)</f>
        <v>0</v>
      </c>
      <c r="EV129" s="10">
        <f ca="1">SUM($S125:EV125)-SUM($S128:EV128)</f>
        <v>0</v>
      </c>
      <c r="EW129" s="10">
        <f ca="1">SUM($S125:EW125)-SUM($S128:EW128)</f>
        <v>0</v>
      </c>
      <c r="EX129" s="10">
        <f ca="1">SUM($S125:EX125)-SUM($S128:EX128)</f>
        <v>0</v>
      </c>
      <c r="EY129" s="10">
        <f ca="1">SUM($S125:EY125)-SUM($S128:EY128)</f>
        <v>0</v>
      </c>
      <c r="EZ129" s="10">
        <f ca="1">SUM($S125:EZ125)-SUM($S128:EZ128)</f>
        <v>0</v>
      </c>
      <c r="FA129" s="10">
        <f ca="1">SUM($S125:FA125)-SUM($S128:FA128)</f>
        <v>0</v>
      </c>
      <c r="FB129" s="10">
        <f ca="1">SUM($S125:FB125)-SUM($S128:FB128)</f>
        <v>0</v>
      </c>
      <c r="FC129" s="10">
        <f ca="1">SUM($S125:FC125)-SUM($S128:FC128)</f>
        <v>0</v>
      </c>
      <c r="FD129" s="10">
        <f ca="1">SUM($S125:FD125)-SUM($S128:FD128)</f>
        <v>0</v>
      </c>
      <c r="FE129" s="10">
        <f ca="1">SUM($S125:FE125)-SUM($S128:FE128)</f>
        <v>0</v>
      </c>
      <c r="FF129" s="10">
        <f ca="1">SUM($S125:FF125)-SUM($S128:FF128)</f>
        <v>0</v>
      </c>
      <c r="FG129" s="10">
        <f ca="1">SUM($S125:FG125)-SUM($S128:FG128)</f>
        <v>0</v>
      </c>
      <c r="FH129" s="10">
        <f ca="1">SUM($S125:FH125)-SUM($S128:FH128)</f>
        <v>0</v>
      </c>
      <c r="FI129" s="10">
        <f ca="1">SUM($S125:FI125)-SUM($S128:FI128)</f>
        <v>0</v>
      </c>
      <c r="FJ129" s="10">
        <f ca="1">SUM($S125:FJ125)-SUM($S128:FJ128)</f>
        <v>0</v>
      </c>
      <c r="FK129" s="10">
        <f ca="1">SUM($S125:FK125)-SUM($S128:FK128)</f>
        <v>0</v>
      </c>
      <c r="FL129" s="10">
        <f ca="1">SUM($S125:FL125)-SUM($S128:FL128)</f>
        <v>0</v>
      </c>
      <c r="FM129" s="10">
        <f ca="1">SUM($S125:FM125)-SUM($S128:FM128)</f>
        <v>0</v>
      </c>
      <c r="FN129" s="10">
        <f ca="1">SUM($S125:FN125)-SUM($S128:FN128)</f>
        <v>0</v>
      </c>
      <c r="FO129" s="10">
        <f ca="1">SUM($S125:FO125)-SUM($S128:FO128)</f>
        <v>0</v>
      </c>
      <c r="FP129" s="10">
        <f ca="1">SUM($S125:FP125)-SUM($S128:FP128)</f>
        <v>0</v>
      </c>
      <c r="FQ129" s="10">
        <f ca="1">SUM($S125:FQ125)-SUM($S128:FQ128)</f>
        <v>0</v>
      </c>
      <c r="FR129" s="10">
        <f ca="1">SUM($S125:FR125)-SUM($S128:FR128)</f>
        <v>0</v>
      </c>
      <c r="FS129" s="10">
        <f ca="1">SUM($S125:FS125)-SUM($S128:FS128)</f>
        <v>0</v>
      </c>
      <c r="FT129" s="10">
        <f ca="1">SUM($S125:FT125)-SUM($S128:FT128)</f>
        <v>0</v>
      </c>
      <c r="FU129" s="10">
        <f ca="1">SUM($S125:FU125)-SUM($S128:FU128)</f>
        <v>0</v>
      </c>
      <c r="FV129" s="10">
        <f ca="1">SUM($S125:FV125)-SUM($S128:FV128)</f>
        <v>0</v>
      </c>
      <c r="FW129" s="10">
        <f ca="1">SUM($S125:FW125)-SUM($S128:FW128)</f>
        <v>0</v>
      </c>
      <c r="FX129" s="10">
        <f ca="1">SUM($S125:FX125)-SUM($S128:FX128)</f>
        <v>0</v>
      </c>
      <c r="FY129" s="10">
        <f ca="1">SUM($S125:FY125)-SUM($S128:FY128)</f>
        <v>0</v>
      </c>
      <c r="FZ129" s="10">
        <f ca="1">SUM($S125:FZ125)-SUM($S128:FZ128)</f>
        <v>0</v>
      </c>
      <c r="GA129" s="10">
        <f ca="1">SUM($S125:GA125)-SUM($S128:GA128)</f>
        <v>0</v>
      </c>
      <c r="GB129" s="10">
        <f ca="1">SUM($S125:GB125)-SUM($S128:GB128)</f>
        <v>0</v>
      </c>
      <c r="GC129" s="10">
        <f ca="1">SUM($S125:GC125)-SUM($S128:GC128)</f>
        <v>0</v>
      </c>
      <c r="GD129" s="10">
        <f ca="1">SUM($S125:GD125)-SUM($S128:GD128)</f>
        <v>0</v>
      </c>
      <c r="GE129" s="10">
        <f ca="1">SUM($S125:GE125)-SUM($S128:GE128)</f>
        <v>0</v>
      </c>
      <c r="GF129" s="10">
        <f ca="1">SUM($S125:GF125)-SUM($S128:GF128)</f>
        <v>0</v>
      </c>
      <c r="GG129" s="10">
        <f ca="1">SUM($S125:GG125)-SUM($S128:GG128)</f>
        <v>0</v>
      </c>
      <c r="GH129" s="10">
        <f ca="1">SUM($S125:GH125)-SUM($S128:GH128)</f>
        <v>0</v>
      </c>
      <c r="GI129" s="10">
        <f ca="1">SUM($S125:GI125)-SUM($S128:GI128)</f>
        <v>0</v>
      </c>
      <c r="GJ129" s="10">
        <f ca="1">SUM($S125:GJ125)-SUM($S128:GJ128)</f>
        <v>0</v>
      </c>
      <c r="GK129" s="10">
        <f ca="1">SUM($S125:GK125)-SUM($S128:GK128)</f>
        <v>0</v>
      </c>
      <c r="GL129" s="10">
        <f ca="1">SUM($S125:GL125)-SUM($S128:GL128)</f>
        <v>0</v>
      </c>
      <c r="GM129" s="10">
        <f ca="1">SUM($S125:GM125)-SUM($S128:GM128)</f>
        <v>0</v>
      </c>
      <c r="GN129" s="10">
        <f ca="1">SUM($S125:GN125)-SUM($S128:GN128)</f>
        <v>0</v>
      </c>
      <c r="GO129" s="10">
        <f ca="1">SUM($S125:GO125)-SUM($S128:GO128)</f>
        <v>0</v>
      </c>
      <c r="GP129" s="10">
        <f ca="1">SUM($S125:GP125)-SUM($S128:GP128)</f>
        <v>0</v>
      </c>
      <c r="GQ129" s="10">
        <f ca="1">SUM($S125:GQ125)-SUM($S128:GQ128)</f>
        <v>0</v>
      </c>
      <c r="GR129" s="10">
        <f ca="1">SUM($S125:GR125)-SUM($S128:GR128)</f>
        <v>0</v>
      </c>
      <c r="GS129" s="10">
        <f ca="1">SUM($S125:GS125)-SUM($S128:GS128)</f>
        <v>0</v>
      </c>
      <c r="GT129" s="10">
        <f ca="1">SUM($S125:GT125)-SUM($S128:GT128)</f>
        <v>0</v>
      </c>
      <c r="GU129" s="10">
        <f ca="1">SUM($S125:GU125)-SUM($S128:GU128)</f>
        <v>0</v>
      </c>
      <c r="GV129" s="10">
        <f ca="1">SUM($S125:GV125)-SUM($S128:GV128)</f>
        <v>0</v>
      </c>
      <c r="GW129" s="10">
        <f ca="1">SUM($S125:GW125)-SUM($S128:GW128)</f>
        <v>0</v>
      </c>
      <c r="GX129" s="10">
        <f ca="1">SUM($S125:GX125)-SUM($S128:GX128)</f>
        <v>0</v>
      </c>
      <c r="GY129" s="10">
        <f ca="1">SUM($S125:GY125)-SUM($S128:GY128)</f>
        <v>0</v>
      </c>
      <c r="GZ129" s="10">
        <f ca="1">SUM($S125:GZ125)-SUM($S128:GZ128)</f>
        <v>0</v>
      </c>
    </row>
    <row r="130" spans="1:208" x14ac:dyDescent="0.2">
      <c r="A130" s="5" t="s">
        <v>40</v>
      </c>
      <c r="C130" s="10">
        <f t="array" aca="1" ref="C130" ca="1">SUM(IF($S$1:$GZ$1=C$1,$S130:$GZ130,0))</f>
        <v>5937.5</v>
      </c>
      <c r="D130" s="10">
        <f t="array" aca="1" ref="D130" ca="1">SUM(IF($S$1:$GZ$1=D$1,$S130:$GZ130,0))</f>
        <v>19375</v>
      </c>
      <c r="E130" s="10">
        <f t="array" aca="1" ref="E130" ca="1">SUM(IF($S$1:$GZ$1=E$1,$S130:$GZ130,0))</f>
        <v>30937.5</v>
      </c>
      <c r="F130" s="10">
        <f t="array" aca="1" ref="F130" ca="1">SUM(IF($S$1:$GZ$1=F$1,$S130:$GZ130,0))</f>
        <v>-17500</v>
      </c>
      <c r="G130" s="10">
        <f t="array" aca="1" ref="G130" ca="1">SUM(IF($S$1:$GZ$1=G$1,$S130:$GZ130,0))</f>
        <v>1061000</v>
      </c>
      <c r="H130" s="10">
        <f t="array" aca="1" ref="H130" ca="1">SUM(IF($S$1:$GZ$1=H$1,$S130:$GZ130,0))</f>
        <v>3064125</v>
      </c>
      <c r="I130" s="10">
        <f t="array" aca="1" ref="I130" ca="1">SUM(IF($S$1:$GZ$1=I$1,$S130:$GZ130,0))</f>
        <v>5946500</v>
      </c>
      <c r="J130" s="10">
        <f t="array" aca="1" ref="J130" ca="1">SUM(IF($S$1:$GZ$1=J$1,$S130:$GZ130,0))</f>
        <v>8211750</v>
      </c>
      <c r="K130" s="10">
        <f t="array" aca="1" ref="K130" ca="1">SUM(IF($S$1:$GZ$1=K$1,$S130:$GZ130,0))</f>
        <v>7368000</v>
      </c>
      <c r="L130" s="10">
        <f t="array" aca="1" ref="L130" ca="1">SUM(IF($S$1:$GZ$1=L$1,$S130:$GZ130,0))</f>
        <v>4230000</v>
      </c>
      <c r="M130" s="10">
        <f t="array" aca="1" ref="M130" ca="1">SUM(IF($S$1:$GZ$1=M$1,$S130:$GZ130,0))</f>
        <v>453750</v>
      </c>
      <c r="N130" s="10">
        <f t="array" aca="1" ref="N130" ca="1">SUM(IF($S$1:$GZ$1=N$1,$S130:$GZ130,0))</f>
        <v>0</v>
      </c>
      <c r="O130" s="10">
        <f t="array" aca="1" ref="O130" ca="1">SUM(IF($S$1:$GZ$1=O$1,$S130:$GZ130,0))</f>
        <v>0</v>
      </c>
      <c r="P130" s="10">
        <f t="array" aca="1" ref="P130" ca="1">SUM(IF($S$1:$GZ$1=P$1,$S130:$GZ130,0))</f>
        <v>0</v>
      </c>
      <c r="Q130" s="10">
        <f t="array" aca="1" ref="Q130" ca="1">SUM(IF($S$1:$GZ$1=Q$1,$S130:$GZ130,0))</f>
        <v>0</v>
      </c>
      <c r="R130" s="10">
        <f t="array" aca="1" ref="R130" ca="1">SUM(IF($S$1:$GZ$1=R$1,$S130:$GZ130,0))</f>
        <v>0</v>
      </c>
      <c r="S130" s="10">
        <f ca="1">S117+S118-S109</f>
        <v>0</v>
      </c>
      <c r="T130" s="10">
        <f t="shared" ref="T130:BZ130" ca="1" si="2386">T117+T118-T109</f>
        <v>-22187.5</v>
      </c>
      <c r="U130" s="10">
        <f t="shared" ca="1" si="2386"/>
        <v>2812.5</v>
      </c>
      <c r="V130" s="10">
        <f t="shared" ca="1" si="2386"/>
        <v>2812.5</v>
      </c>
      <c r="W130" s="10">
        <f t="shared" ca="1" si="2386"/>
        <v>2812.5</v>
      </c>
      <c r="X130" s="10">
        <f t="shared" ca="1" si="2386"/>
        <v>2812.5</v>
      </c>
      <c r="Y130" s="10">
        <f t="shared" ca="1" si="2386"/>
        <v>2812.5</v>
      </c>
      <c r="Z130" s="10">
        <f t="shared" ca="1" si="2386"/>
        <v>2812.5</v>
      </c>
      <c r="AA130" s="10">
        <f t="shared" ca="1" si="2386"/>
        <v>2812.5</v>
      </c>
      <c r="AB130" s="10">
        <f t="shared" ca="1" si="2386"/>
        <v>2812.5</v>
      </c>
      <c r="AC130" s="10">
        <f t="shared" ca="1" si="2386"/>
        <v>2812.5</v>
      </c>
      <c r="AD130" s="10">
        <f t="shared" ca="1" si="2386"/>
        <v>2812.5</v>
      </c>
      <c r="AE130" s="10">
        <f t="shared" ca="1" si="2386"/>
        <v>2812.5</v>
      </c>
      <c r="AF130" s="10">
        <f t="shared" ca="1" si="2386"/>
        <v>2812.5</v>
      </c>
      <c r="AG130" s="10">
        <f t="shared" ca="1" si="2386"/>
        <v>2812.5</v>
      </c>
      <c r="AH130" s="10">
        <f t="shared" ca="1" si="2386"/>
        <v>2812.5</v>
      </c>
      <c r="AI130" s="10">
        <f t="shared" ca="1" si="2386"/>
        <v>2812.5</v>
      </c>
      <c r="AJ130" s="10">
        <f t="shared" ca="1" si="2386"/>
        <v>2812.5</v>
      </c>
      <c r="AK130" s="10">
        <f t="shared" ca="1" si="2386"/>
        <v>2812.5</v>
      </c>
      <c r="AL130" s="10">
        <f t="shared" ca="1" si="2386"/>
        <v>2812.5</v>
      </c>
      <c r="AM130" s="10">
        <f t="shared" ca="1" si="2386"/>
        <v>2812.5</v>
      </c>
      <c r="AN130" s="10">
        <f t="shared" ca="1" si="2386"/>
        <v>-6062.5</v>
      </c>
      <c r="AO130" s="10">
        <f t="shared" ca="1" si="2386"/>
        <v>-4937.5</v>
      </c>
      <c r="AP130" s="10">
        <f t="shared" ca="1" si="2386"/>
        <v>5062.5</v>
      </c>
      <c r="AQ130" s="10">
        <f t="shared" ca="1" si="2386"/>
        <v>5062.5</v>
      </c>
      <c r="AR130" s="10">
        <f t="shared" ca="1" si="2386"/>
        <v>5062.5</v>
      </c>
      <c r="AS130" s="10">
        <f t="shared" ca="1" si="2386"/>
        <v>5062.5</v>
      </c>
      <c r="AT130" s="10">
        <f t="shared" ca="1" si="2386"/>
        <v>-3812.5</v>
      </c>
      <c r="AU130" s="10">
        <f t="shared" ca="1" si="2386"/>
        <v>-2687.5</v>
      </c>
      <c r="AV130" s="10">
        <f t="shared" ca="1" si="2386"/>
        <v>5000</v>
      </c>
      <c r="AW130" s="10">
        <f t="shared" ca="1" si="2386"/>
        <v>-2750</v>
      </c>
      <c r="AX130" s="10">
        <f t="shared" ca="1" si="2386"/>
        <v>-500</v>
      </c>
      <c r="AY130" s="10">
        <f t="shared" ca="1" si="2386"/>
        <v>1750</v>
      </c>
      <c r="AZ130" s="10">
        <f t="shared" ca="1" si="2386"/>
        <v>4000</v>
      </c>
      <c r="BA130" s="10">
        <f t="shared" ca="1" si="2386"/>
        <v>6250</v>
      </c>
      <c r="BB130" s="10">
        <f t="shared" ca="1" si="2386"/>
        <v>8500</v>
      </c>
      <c r="BC130" s="10">
        <f t="shared" ca="1" si="2386"/>
        <v>10750</v>
      </c>
      <c r="BD130" s="10">
        <f t="shared" ca="1" si="2386"/>
        <v>13000</v>
      </c>
      <c r="BE130" s="10">
        <f t="shared" ca="1" si="2386"/>
        <v>15250</v>
      </c>
      <c r="BF130" s="10">
        <f t="shared" ca="1" si="2386"/>
        <v>17500</v>
      </c>
      <c r="BG130" s="10">
        <f t="shared" ca="1" si="2386"/>
        <v>-15750</v>
      </c>
      <c r="BH130" s="10">
        <f t="shared" ca="1" si="2386"/>
        <v>-9000</v>
      </c>
      <c r="BI130" s="10">
        <f t="shared" ca="1" si="2386"/>
        <v>6625</v>
      </c>
      <c r="BJ130" s="10">
        <f t="shared" ca="1" si="2386"/>
        <v>-32125</v>
      </c>
      <c r="BK130" s="10">
        <f t="shared" ca="1" si="2386"/>
        <v>-20875</v>
      </c>
      <c r="BL130" s="10">
        <f t="shared" ca="1" si="2386"/>
        <v>-9625</v>
      </c>
      <c r="BM130" s="10">
        <f t="shared" ca="1" si="2386"/>
        <v>-7250</v>
      </c>
      <c r="BN130" s="10">
        <f t="shared" ca="1" si="2386"/>
        <v>14000</v>
      </c>
      <c r="BO130" s="10">
        <f t="shared" ca="1" si="2386"/>
        <v>60750</v>
      </c>
      <c r="BP130" s="10">
        <f t="shared" ca="1" si="2386"/>
        <v>105625</v>
      </c>
      <c r="BQ130" s="10">
        <f t="shared" ca="1" si="2386"/>
        <v>110500</v>
      </c>
      <c r="BR130" s="10">
        <f t="shared" ca="1" si="2386"/>
        <v>112750</v>
      </c>
      <c r="BS130" s="10">
        <f t="shared" ca="1" si="2386"/>
        <v>115000</v>
      </c>
      <c r="BT130" s="10">
        <f t="shared" ca="1" si="2386"/>
        <v>117250</v>
      </c>
      <c r="BU130" s="10">
        <f t="shared" ca="1" si="2386"/>
        <v>119500</v>
      </c>
      <c r="BV130" s="10">
        <f t="shared" ca="1" si="2386"/>
        <v>124375</v>
      </c>
      <c r="BW130" s="10">
        <f t="shared" ca="1" si="2386"/>
        <v>129250</v>
      </c>
      <c r="BX130" s="10">
        <f t="shared" ca="1" si="2386"/>
        <v>54250</v>
      </c>
      <c r="BY130" s="10">
        <f t="shared" ca="1" si="2386"/>
        <v>-8000</v>
      </c>
      <c r="BZ130" s="10">
        <f t="shared" ca="1" si="2386"/>
        <v>19750</v>
      </c>
      <c r="CA130" s="10">
        <f t="shared" ref="CA130:CI130" ca="1" si="2387">CA117+CA118-CA109</f>
        <v>38125</v>
      </c>
      <c r="CB130" s="10">
        <f t="shared" ca="1" si="2387"/>
        <v>145750</v>
      </c>
      <c r="CC130" s="10">
        <f t="shared" ca="1" si="2387"/>
        <v>243250</v>
      </c>
      <c r="CD130" s="10">
        <f t="shared" ca="1" si="2387"/>
        <v>250750</v>
      </c>
      <c r="CE130" s="10">
        <f t="shared" ca="1" si="2387"/>
        <v>258250</v>
      </c>
      <c r="CF130" s="10">
        <f t="shared" ca="1" si="2387"/>
        <v>265750</v>
      </c>
      <c r="CG130" s="10">
        <f t="shared" ca="1" si="2387"/>
        <v>273250</v>
      </c>
      <c r="CH130" s="10">
        <f t="shared" ca="1" si="2387"/>
        <v>280750</v>
      </c>
      <c r="CI130" s="10">
        <f t="shared" ca="1" si="2387"/>
        <v>298750</v>
      </c>
      <c r="CJ130" s="10">
        <f t="shared" ref="CJ130:EO130" ca="1" si="2388">CJ117+CJ118-CJ109</f>
        <v>316750</v>
      </c>
      <c r="CK130" s="10">
        <f t="shared" ca="1" si="2388"/>
        <v>332125</v>
      </c>
      <c r="CL130" s="10">
        <f t="shared" ca="1" si="2388"/>
        <v>360625</v>
      </c>
      <c r="CM130" s="10">
        <f t="shared" ca="1" si="2388"/>
        <v>398000</v>
      </c>
      <c r="CN130" s="10">
        <f t="shared" ca="1" si="2388"/>
        <v>434250</v>
      </c>
      <c r="CO130" s="10">
        <f t="shared" ca="1" si="2388"/>
        <v>463125</v>
      </c>
      <c r="CP130" s="10">
        <f t="shared" ca="1" si="2388"/>
        <v>489375</v>
      </c>
      <c r="CQ130" s="10">
        <f t="shared" ca="1" si="2388"/>
        <v>505125</v>
      </c>
      <c r="CR130" s="10">
        <f t="shared" ca="1" si="2388"/>
        <v>510375</v>
      </c>
      <c r="CS130" s="10">
        <f t="shared" ca="1" si="2388"/>
        <v>515625</v>
      </c>
      <c r="CT130" s="10">
        <f t="shared" ca="1" si="2388"/>
        <v>520875</v>
      </c>
      <c r="CU130" s="10">
        <f t="shared" ca="1" si="2388"/>
        <v>522375</v>
      </c>
      <c r="CV130" s="10">
        <f t="shared" ca="1" si="2388"/>
        <v>523875</v>
      </c>
      <c r="CW130" s="10">
        <f t="shared" ca="1" si="2388"/>
        <v>529125</v>
      </c>
      <c r="CX130" s="10">
        <f t="shared" ca="1" si="2388"/>
        <v>534375</v>
      </c>
      <c r="CY130" s="10">
        <f t="shared" ca="1" si="2388"/>
        <v>539625</v>
      </c>
      <c r="CZ130" s="10">
        <f t="shared" ca="1" si="2388"/>
        <v>568500</v>
      </c>
      <c r="DA130" s="10">
        <f t="shared" ca="1" si="2388"/>
        <v>617250</v>
      </c>
      <c r="DB130" s="10">
        <f t="shared" ca="1" si="2388"/>
        <v>666000</v>
      </c>
      <c r="DC130" s="10">
        <f t="shared" ca="1" si="2388"/>
        <v>714750</v>
      </c>
      <c r="DD130" s="10">
        <f t="shared" ca="1" si="2388"/>
        <v>736125</v>
      </c>
      <c r="DE130" s="10">
        <f t="shared" ca="1" si="2388"/>
        <v>733875</v>
      </c>
      <c r="DF130" s="10">
        <f t="shared" ca="1" si="2388"/>
        <v>731625</v>
      </c>
      <c r="DG130" s="10">
        <f t="shared" ca="1" si="2388"/>
        <v>729375</v>
      </c>
      <c r="DH130" s="10">
        <f t="shared" ca="1" si="2388"/>
        <v>727125</v>
      </c>
      <c r="DI130" s="10">
        <f t="shared" ca="1" si="2388"/>
        <v>724875</v>
      </c>
      <c r="DJ130" s="10">
        <f t="shared" ca="1" si="2388"/>
        <v>722625</v>
      </c>
      <c r="DK130" s="10">
        <f t="shared" ca="1" si="2388"/>
        <v>720375</v>
      </c>
      <c r="DL130" s="10">
        <f t="shared" ca="1" si="2388"/>
        <v>718125</v>
      </c>
      <c r="DM130" s="10">
        <f t="shared" ca="1" si="2388"/>
        <v>715875</v>
      </c>
      <c r="DN130" s="10">
        <f t="shared" ca="1" si="2388"/>
        <v>698625</v>
      </c>
      <c r="DO130" s="10">
        <f t="shared" ca="1" si="2388"/>
        <v>678750</v>
      </c>
      <c r="DP130" s="10">
        <f t="shared" ca="1" si="2388"/>
        <v>660000</v>
      </c>
      <c r="DQ130" s="10">
        <f t="shared" ca="1" si="2388"/>
        <v>622500</v>
      </c>
      <c r="DR130" s="10">
        <f t="shared" ca="1" si="2388"/>
        <v>585000</v>
      </c>
      <c r="DS130" s="10">
        <f t="shared" ca="1" si="2388"/>
        <v>547500</v>
      </c>
      <c r="DT130" s="10">
        <f t="shared" ca="1" si="2388"/>
        <v>506250</v>
      </c>
      <c r="DU130" s="10">
        <f t="shared" ca="1" si="2388"/>
        <v>468750</v>
      </c>
      <c r="DV130" s="10">
        <f t="shared" ca="1" si="2388"/>
        <v>446250</v>
      </c>
      <c r="DW130" s="10">
        <f t="shared" ca="1" si="2388"/>
        <v>438750</v>
      </c>
      <c r="DX130" s="10">
        <f t="shared" ca="1" si="2388"/>
        <v>431250</v>
      </c>
      <c r="DY130" s="10">
        <f t="shared" ca="1" si="2388"/>
        <v>423750</v>
      </c>
      <c r="DZ130" s="10">
        <f t="shared" ca="1" si="2388"/>
        <v>416250</v>
      </c>
      <c r="EA130" s="10">
        <f t="shared" ca="1" si="2388"/>
        <v>408750</v>
      </c>
      <c r="EB130" s="10">
        <f t="shared" ca="1" si="2388"/>
        <v>401250</v>
      </c>
      <c r="EC130" s="10">
        <f t="shared" ca="1" si="2388"/>
        <v>393750</v>
      </c>
      <c r="ED130" s="10">
        <f t="shared" ca="1" si="2388"/>
        <v>386250</v>
      </c>
      <c r="EE130" s="10">
        <f t="shared" ca="1" si="2388"/>
        <v>345000</v>
      </c>
      <c r="EF130" s="10">
        <f t="shared" ca="1" si="2388"/>
        <v>270000</v>
      </c>
      <c r="EG130" s="10">
        <f t="shared" ca="1" si="2388"/>
        <v>195000</v>
      </c>
      <c r="EH130" s="10">
        <f t="shared" ca="1" si="2388"/>
        <v>120000</v>
      </c>
      <c r="EI130" s="10">
        <f t="shared" ca="1" si="2388"/>
        <v>78750</v>
      </c>
      <c r="EJ130" s="10">
        <f t="shared" ca="1" si="2388"/>
        <v>71250</v>
      </c>
      <c r="EK130" s="10">
        <f t="shared" ca="1" si="2388"/>
        <v>63750</v>
      </c>
      <c r="EL130" s="10">
        <f t="shared" ca="1" si="2388"/>
        <v>56250</v>
      </c>
      <c r="EM130" s="10">
        <f t="shared" ca="1" si="2388"/>
        <v>48750</v>
      </c>
      <c r="EN130" s="10">
        <f t="shared" ca="1" si="2388"/>
        <v>41250</v>
      </c>
      <c r="EO130" s="10">
        <f t="shared" ca="1" si="2388"/>
        <v>33750</v>
      </c>
      <c r="EP130" s="10">
        <f t="shared" ref="EP130:GP130" ca="1" si="2389">EP117+EP118-EP109</f>
        <v>26250</v>
      </c>
      <c r="EQ130" s="10">
        <f t="shared" ca="1" si="2389"/>
        <v>18750</v>
      </c>
      <c r="ER130" s="10">
        <f t="shared" ca="1" si="2389"/>
        <v>11250</v>
      </c>
      <c r="ES130" s="10">
        <f t="shared" ca="1" si="2389"/>
        <v>3750</v>
      </c>
      <c r="ET130" s="10">
        <f t="shared" ca="1" si="2389"/>
        <v>0</v>
      </c>
      <c r="EU130" s="10">
        <f t="shared" ca="1" si="2389"/>
        <v>0</v>
      </c>
      <c r="EV130" s="10">
        <f t="shared" ca="1" si="2389"/>
        <v>0</v>
      </c>
      <c r="EW130" s="10">
        <f t="shared" ca="1" si="2389"/>
        <v>0</v>
      </c>
      <c r="EX130" s="10">
        <f t="shared" ca="1" si="2389"/>
        <v>0</v>
      </c>
      <c r="EY130" s="10">
        <f t="shared" ca="1" si="2389"/>
        <v>0</v>
      </c>
      <c r="EZ130" s="10">
        <f t="shared" ca="1" si="2389"/>
        <v>0</v>
      </c>
      <c r="FA130" s="10">
        <f t="shared" ca="1" si="2389"/>
        <v>0</v>
      </c>
      <c r="FB130" s="10">
        <f t="shared" ca="1" si="2389"/>
        <v>0</v>
      </c>
      <c r="FC130" s="10">
        <f t="shared" ca="1" si="2389"/>
        <v>0</v>
      </c>
      <c r="FD130" s="10">
        <f t="shared" ca="1" si="2389"/>
        <v>0</v>
      </c>
      <c r="FE130" s="10">
        <f t="shared" ca="1" si="2389"/>
        <v>0</v>
      </c>
      <c r="FF130" s="10">
        <f t="shared" ca="1" si="2389"/>
        <v>0</v>
      </c>
      <c r="FG130" s="10">
        <f t="shared" ca="1" si="2389"/>
        <v>0</v>
      </c>
      <c r="FH130" s="10">
        <f t="shared" ca="1" si="2389"/>
        <v>0</v>
      </c>
      <c r="FI130" s="10">
        <f t="shared" ca="1" si="2389"/>
        <v>0</v>
      </c>
      <c r="FJ130" s="10">
        <f t="shared" ca="1" si="2389"/>
        <v>0</v>
      </c>
      <c r="FK130" s="10">
        <f t="shared" ca="1" si="2389"/>
        <v>0</v>
      </c>
      <c r="FL130" s="10">
        <f t="shared" ca="1" si="2389"/>
        <v>0</v>
      </c>
      <c r="FM130" s="10">
        <f t="shared" ca="1" si="2389"/>
        <v>0</v>
      </c>
      <c r="FN130" s="10">
        <f t="shared" ca="1" si="2389"/>
        <v>0</v>
      </c>
      <c r="FO130" s="10">
        <f t="shared" ca="1" si="2389"/>
        <v>0</v>
      </c>
      <c r="FP130" s="10">
        <f t="shared" ca="1" si="2389"/>
        <v>0</v>
      </c>
      <c r="FQ130" s="10">
        <f t="shared" ca="1" si="2389"/>
        <v>0</v>
      </c>
      <c r="FR130" s="10">
        <f t="shared" ca="1" si="2389"/>
        <v>0</v>
      </c>
      <c r="FS130" s="10">
        <f t="shared" ca="1" si="2389"/>
        <v>0</v>
      </c>
      <c r="FT130" s="10">
        <f t="shared" ca="1" si="2389"/>
        <v>0</v>
      </c>
      <c r="FU130" s="10">
        <f t="shared" ca="1" si="2389"/>
        <v>0</v>
      </c>
      <c r="FV130" s="10">
        <f t="shared" ca="1" si="2389"/>
        <v>0</v>
      </c>
      <c r="FW130" s="10">
        <f t="shared" ca="1" si="2389"/>
        <v>0</v>
      </c>
      <c r="FX130" s="10">
        <f t="shared" ca="1" si="2389"/>
        <v>0</v>
      </c>
      <c r="FY130" s="10">
        <f t="shared" ca="1" si="2389"/>
        <v>0</v>
      </c>
      <c r="FZ130" s="10">
        <f t="shared" ca="1" si="2389"/>
        <v>0</v>
      </c>
      <c r="GA130" s="10">
        <f t="shared" ca="1" si="2389"/>
        <v>0</v>
      </c>
      <c r="GB130" s="10">
        <f t="shared" ca="1" si="2389"/>
        <v>0</v>
      </c>
      <c r="GC130" s="10">
        <f t="shared" ca="1" si="2389"/>
        <v>0</v>
      </c>
      <c r="GD130" s="10">
        <f t="shared" ca="1" si="2389"/>
        <v>0</v>
      </c>
      <c r="GE130" s="10">
        <f t="shared" ca="1" si="2389"/>
        <v>0</v>
      </c>
      <c r="GF130" s="10">
        <f t="shared" ca="1" si="2389"/>
        <v>0</v>
      </c>
      <c r="GG130" s="10">
        <f t="shared" ca="1" si="2389"/>
        <v>0</v>
      </c>
      <c r="GH130" s="10">
        <f t="shared" ca="1" si="2389"/>
        <v>0</v>
      </c>
      <c r="GI130" s="10">
        <f t="shared" ca="1" si="2389"/>
        <v>0</v>
      </c>
      <c r="GJ130" s="10">
        <f t="shared" ca="1" si="2389"/>
        <v>0</v>
      </c>
      <c r="GK130" s="10">
        <f t="shared" ca="1" si="2389"/>
        <v>0</v>
      </c>
      <c r="GL130" s="10">
        <f t="shared" ca="1" si="2389"/>
        <v>0</v>
      </c>
      <c r="GM130" s="10">
        <f t="shared" ca="1" si="2389"/>
        <v>0</v>
      </c>
      <c r="GN130" s="10">
        <f t="shared" ca="1" si="2389"/>
        <v>0</v>
      </c>
      <c r="GO130" s="10">
        <f t="shared" ca="1" si="2389"/>
        <v>0</v>
      </c>
      <c r="GP130" s="10">
        <f t="shared" ca="1" si="2389"/>
        <v>0</v>
      </c>
      <c r="GQ130" s="10">
        <f t="shared" ref="GQ130:GZ130" ca="1" si="2390">GQ117+GQ118-GQ109</f>
        <v>0</v>
      </c>
      <c r="GR130" s="10">
        <f t="shared" ca="1" si="2390"/>
        <v>0</v>
      </c>
      <c r="GS130" s="10">
        <f t="shared" ca="1" si="2390"/>
        <v>0</v>
      </c>
      <c r="GT130" s="10">
        <f t="shared" ca="1" si="2390"/>
        <v>0</v>
      </c>
      <c r="GU130" s="10">
        <f t="shared" ca="1" si="2390"/>
        <v>0</v>
      </c>
      <c r="GV130" s="10">
        <f t="shared" ca="1" si="2390"/>
        <v>0</v>
      </c>
      <c r="GW130" s="10">
        <f t="shared" ca="1" si="2390"/>
        <v>0</v>
      </c>
      <c r="GX130" s="10">
        <f t="shared" ca="1" si="2390"/>
        <v>0</v>
      </c>
      <c r="GY130" s="10">
        <f t="shared" ca="1" si="2390"/>
        <v>0</v>
      </c>
      <c r="GZ130" s="10">
        <f t="shared" ca="1" si="239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30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24" sqref="C24"/>
    </sheetView>
  </sheetViews>
  <sheetFormatPr defaultRowHeight="12.75" outlineLevelCol="1" x14ac:dyDescent="0.2"/>
  <cols>
    <col min="1" max="1" width="47.5703125" style="2" customWidth="1"/>
    <col min="2" max="2" width="19.140625" style="2" customWidth="1"/>
    <col min="3" max="3" width="16.140625" style="2" customWidth="1" outlineLevel="1"/>
    <col min="4" max="7" width="16" style="2" customWidth="1" outlineLevel="1"/>
    <col min="8" max="26" width="9.28515625" style="9" customWidth="1"/>
    <col min="27" max="31" width="9.42578125" style="9" customWidth="1"/>
    <col min="32" max="55" width="9.28515625" style="2" customWidth="1"/>
    <col min="56" max="16384" width="9.140625" style="2"/>
  </cols>
  <sheetData>
    <row r="1" spans="1:157" x14ac:dyDescent="0.2">
      <c r="B1" s="2" t="s">
        <v>21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9">
        <v>1</v>
      </c>
      <c r="I1" s="9">
        <v>1</v>
      </c>
      <c r="J1" s="9">
        <v>1</v>
      </c>
      <c r="K1" s="9">
        <v>1</v>
      </c>
      <c r="L1" s="9">
        <v>1</v>
      </c>
      <c r="M1" s="9">
        <v>1</v>
      </c>
      <c r="N1" s="9">
        <v>1</v>
      </c>
      <c r="O1" s="9">
        <v>1</v>
      </c>
      <c r="P1" s="9">
        <v>1</v>
      </c>
      <c r="Q1" s="9">
        <v>1</v>
      </c>
      <c r="R1" s="9">
        <v>1</v>
      </c>
      <c r="S1" s="9">
        <v>1</v>
      </c>
      <c r="T1" s="9">
        <f>H1+1</f>
        <v>2</v>
      </c>
      <c r="U1" s="9">
        <f t="shared" ref="U1:BO1" si="0">I1+1</f>
        <v>2</v>
      </c>
      <c r="V1" s="9">
        <f t="shared" si="0"/>
        <v>2</v>
      </c>
      <c r="W1" s="9">
        <f t="shared" si="0"/>
        <v>2</v>
      </c>
      <c r="X1" s="9">
        <f t="shared" si="0"/>
        <v>2</v>
      </c>
      <c r="Y1" s="9">
        <f t="shared" si="0"/>
        <v>2</v>
      </c>
      <c r="Z1" s="9">
        <f t="shared" si="0"/>
        <v>2</v>
      </c>
      <c r="AA1" s="9">
        <f t="shared" si="0"/>
        <v>2</v>
      </c>
      <c r="AB1" s="9">
        <f t="shared" si="0"/>
        <v>2</v>
      </c>
      <c r="AC1" s="9">
        <f t="shared" si="0"/>
        <v>2</v>
      </c>
      <c r="AD1" s="9">
        <f t="shared" si="0"/>
        <v>2</v>
      </c>
      <c r="AE1" s="9">
        <f t="shared" si="0"/>
        <v>2</v>
      </c>
      <c r="AF1" s="9">
        <f t="shared" si="0"/>
        <v>3</v>
      </c>
      <c r="AG1" s="9">
        <f t="shared" si="0"/>
        <v>3</v>
      </c>
      <c r="AH1" s="9">
        <f t="shared" si="0"/>
        <v>3</v>
      </c>
      <c r="AI1" s="9">
        <f t="shared" si="0"/>
        <v>3</v>
      </c>
      <c r="AJ1" s="9">
        <f t="shared" si="0"/>
        <v>3</v>
      </c>
      <c r="AK1" s="9">
        <f t="shared" si="0"/>
        <v>3</v>
      </c>
      <c r="AL1" s="9">
        <f t="shared" si="0"/>
        <v>3</v>
      </c>
      <c r="AM1" s="9">
        <f t="shared" si="0"/>
        <v>3</v>
      </c>
      <c r="AN1" s="9">
        <f t="shared" si="0"/>
        <v>3</v>
      </c>
      <c r="AO1" s="9">
        <f t="shared" si="0"/>
        <v>3</v>
      </c>
      <c r="AP1" s="9">
        <f t="shared" si="0"/>
        <v>3</v>
      </c>
      <c r="AQ1" s="9">
        <f t="shared" si="0"/>
        <v>3</v>
      </c>
      <c r="AR1" s="9">
        <f t="shared" si="0"/>
        <v>4</v>
      </c>
      <c r="AS1" s="9">
        <f t="shared" si="0"/>
        <v>4</v>
      </c>
      <c r="AT1" s="9">
        <f t="shared" si="0"/>
        <v>4</v>
      </c>
      <c r="AU1" s="9">
        <f t="shared" si="0"/>
        <v>4</v>
      </c>
      <c r="AV1" s="9">
        <f t="shared" si="0"/>
        <v>4</v>
      </c>
      <c r="AW1" s="9">
        <f t="shared" si="0"/>
        <v>4</v>
      </c>
      <c r="AX1" s="9">
        <f t="shared" si="0"/>
        <v>4</v>
      </c>
      <c r="AY1" s="9">
        <f t="shared" si="0"/>
        <v>4</v>
      </c>
      <c r="AZ1" s="9">
        <f t="shared" si="0"/>
        <v>4</v>
      </c>
      <c r="BA1" s="9">
        <f t="shared" si="0"/>
        <v>4</v>
      </c>
      <c r="BB1" s="9">
        <f t="shared" si="0"/>
        <v>4</v>
      </c>
      <c r="BC1" s="9">
        <f t="shared" si="0"/>
        <v>4</v>
      </c>
      <c r="BD1" s="9">
        <f t="shared" si="0"/>
        <v>5</v>
      </c>
      <c r="BE1" s="9">
        <f t="shared" si="0"/>
        <v>5</v>
      </c>
      <c r="BF1" s="9">
        <f t="shared" si="0"/>
        <v>5</v>
      </c>
      <c r="BG1" s="9">
        <f t="shared" si="0"/>
        <v>5</v>
      </c>
      <c r="BH1" s="9">
        <f t="shared" si="0"/>
        <v>5</v>
      </c>
      <c r="BI1" s="9">
        <f t="shared" si="0"/>
        <v>5</v>
      </c>
      <c r="BJ1" s="9">
        <f t="shared" si="0"/>
        <v>5</v>
      </c>
      <c r="BK1" s="9">
        <f t="shared" si="0"/>
        <v>5</v>
      </c>
      <c r="BL1" s="9">
        <f t="shared" si="0"/>
        <v>5</v>
      </c>
      <c r="BM1" s="9">
        <f t="shared" si="0"/>
        <v>5</v>
      </c>
      <c r="BN1" s="9">
        <f t="shared" si="0"/>
        <v>5</v>
      </c>
      <c r="BO1" s="9">
        <f t="shared" si="0"/>
        <v>5</v>
      </c>
    </row>
    <row r="2" spans="1:157" x14ac:dyDescent="0.2">
      <c r="B2" s="2" t="s">
        <v>42</v>
      </c>
      <c r="H2" s="3">
        <v>1</v>
      </c>
      <c r="I2" s="3">
        <f>H2+1</f>
        <v>2</v>
      </c>
      <c r="J2" s="3">
        <f t="shared" ref="J2:BO2" si="1">I2+1</f>
        <v>3</v>
      </c>
      <c r="K2" s="3">
        <f t="shared" si="1"/>
        <v>4</v>
      </c>
      <c r="L2" s="3">
        <f t="shared" si="1"/>
        <v>5</v>
      </c>
      <c r="M2" s="3">
        <f t="shared" si="1"/>
        <v>6</v>
      </c>
      <c r="N2" s="3">
        <f t="shared" si="1"/>
        <v>7</v>
      </c>
      <c r="O2" s="3">
        <f t="shared" si="1"/>
        <v>8</v>
      </c>
      <c r="P2" s="3">
        <f t="shared" si="1"/>
        <v>9</v>
      </c>
      <c r="Q2" s="3">
        <f t="shared" si="1"/>
        <v>10</v>
      </c>
      <c r="R2" s="3">
        <f t="shared" si="1"/>
        <v>11</v>
      </c>
      <c r="S2" s="3">
        <f t="shared" si="1"/>
        <v>12</v>
      </c>
      <c r="T2" s="3">
        <f t="shared" si="1"/>
        <v>13</v>
      </c>
      <c r="U2" s="3">
        <f t="shared" si="1"/>
        <v>14</v>
      </c>
      <c r="V2" s="3">
        <f t="shared" si="1"/>
        <v>15</v>
      </c>
      <c r="W2" s="3">
        <f t="shared" si="1"/>
        <v>16</v>
      </c>
      <c r="X2" s="3">
        <f t="shared" si="1"/>
        <v>17</v>
      </c>
      <c r="Y2" s="3">
        <f t="shared" si="1"/>
        <v>18</v>
      </c>
      <c r="Z2" s="3">
        <f t="shared" si="1"/>
        <v>19</v>
      </c>
      <c r="AA2" s="3">
        <f t="shared" si="1"/>
        <v>20</v>
      </c>
      <c r="AB2" s="3">
        <f t="shared" si="1"/>
        <v>21</v>
      </c>
      <c r="AC2" s="3">
        <f t="shared" si="1"/>
        <v>22</v>
      </c>
      <c r="AD2" s="3">
        <f t="shared" si="1"/>
        <v>23</v>
      </c>
      <c r="AE2" s="3">
        <f t="shared" si="1"/>
        <v>24</v>
      </c>
      <c r="AF2" s="3">
        <f t="shared" si="1"/>
        <v>25</v>
      </c>
      <c r="AG2" s="3">
        <f t="shared" si="1"/>
        <v>26</v>
      </c>
      <c r="AH2" s="3">
        <f t="shared" si="1"/>
        <v>27</v>
      </c>
      <c r="AI2" s="3">
        <f t="shared" si="1"/>
        <v>28</v>
      </c>
      <c r="AJ2" s="3">
        <f t="shared" si="1"/>
        <v>29</v>
      </c>
      <c r="AK2" s="3">
        <f t="shared" si="1"/>
        <v>30</v>
      </c>
      <c r="AL2" s="3">
        <f t="shared" si="1"/>
        <v>31</v>
      </c>
      <c r="AM2" s="3">
        <f t="shared" si="1"/>
        <v>32</v>
      </c>
      <c r="AN2" s="3">
        <f t="shared" si="1"/>
        <v>33</v>
      </c>
      <c r="AO2" s="3">
        <f t="shared" si="1"/>
        <v>34</v>
      </c>
      <c r="AP2" s="3">
        <f t="shared" si="1"/>
        <v>35</v>
      </c>
      <c r="AQ2" s="3">
        <f t="shared" si="1"/>
        <v>36</v>
      </c>
      <c r="AR2" s="3">
        <f t="shared" si="1"/>
        <v>37</v>
      </c>
      <c r="AS2" s="3">
        <f t="shared" si="1"/>
        <v>38</v>
      </c>
      <c r="AT2" s="3">
        <f t="shared" si="1"/>
        <v>39</v>
      </c>
      <c r="AU2" s="3">
        <f t="shared" si="1"/>
        <v>40</v>
      </c>
      <c r="AV2" s="3">
        <f t="shared" si="1"/>
        <v>41</v>
      </c>
      <c r="AW2" s="3">
        <f t="shared" si="1"/>
        <v>42</v>
      </c>
      <c r="AX2" s="3">
        <f t="shared" si="1"/>
        <v>43</v>
      </c>
      <c r="AY2" s="3">
        <f t="shared" si="1"/>
        <v>44</v>
      </c>
      <c r="AZ2" s="3">
        <f t="shared" si="1"/>
        <v>45</v>
      </c>
      <c r="BA2" s="3">
        <f t="shared" si="1"/>
        <v>46</v>
      </c>
      <c r="BB2" s="3">
        <f t="shared" si="1"/>
        <v>47</v>
      </c>
      <c r="BC2" s="3">
        <f t="shared" si="1"/>
        <v>48</v>
      </c>
      <c r="BD2" s="3">
        <f t="shared" si="1"/>
        <v>49</v>
      </c>
      <c r="BE2" s="3">
        <f t="shared" si="1"/>
        <v>50</v>
      </c>
      <c r="BF2" s="3">
        <f t="shared" si="1"/>
        <v>51</v>
      </c>
      <c r="BG2" s="3">
        <f t="shared" si="1"/>
        <v>52</v>
      </c>
      <c r="BH2" s="3">
        <f t="shared" si="1"/>
        <v>53</v>
      </c>
      <c r="BI2" s="3">
        <f t="shared" si="1"/>
        <v>54</v>
      </c>
      <c r="BJ2" s="3">
        <f t="shared" si="1"/>
        <v>55</v>
      </c>
      <c r="BK2" s="3">
        <f t="shared" si="1"/>
        <v>56</v>
      </c>
      <c r="BL2" s="3">
        <f t="shared" si="1"/>
        <v>57</v>
      </c>
      <c r="BM2" s="3">
        <f t="shared" si="1"/>
        <v>58</v>
      </c>
      <c r="BN2" s="3">
        <f t="shared" si="1"/>
        <v>59</v>
      </c>
      <c r="BO2" s="3">
        <f t="shared" si="1"/>
        <v>60</v>
      </c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</row>
    <row r="3" spans="1:157" x14ac:dyDescent="0.2">
      <c r="C3" s="2" t="s">
        <v>23</v>
      </c>
      <c r="D3" s="2" t="s">
        <v>24</v>
      </c>
      <c r="E3" s="2" t="s">
        <v>43</v>
      </c>
      <c r="F3" s="2" t="s">
        <v>44</v>
      </c>
      <c r="G3" s="2" t="s">
        <v>45</v>
      </c>
    </row>
    <row r="4" spans="1:157" x14ac:dyDescent="0.2">
      <c r="A4" s="2" t="s">
        <v>25</v>
      </c>
      <c r="B4" s="2" t="s">
        <v>28</v>
      </c>
      <c r="C4" s="10">
        <f>C24+C49+C74+C99+C124</f>
        <v>46</v>
      </c>
      <c r="D4" s="10">
        <f>D24+D49+D74+D99+D124</f>
        <v>174</v>
      </c>
      <c r="E4" s="10">
        <f>E24+E49+E74+E99+E124</f>
        <v>408</v>
      </c>
      <c r="F4" s="10">
        <f>F24+F49+F74+F99+F124</f>
        <v>710</v>
      </c>
      <c r="G4" s="10">
        <f>G24+G49+G74+G99+G124</f>
        <v>918</v>
      </c>
      <c r="H4" s="23">
        <f t="shared" ref="H4:AP4" ca="1" si="2">H29+H54+H76+H101+H126</f>
        <v>3</v>
      </c>
      <c r="I4" s="23">
        <f t="shared" ca="1" si="2"/>
        <v>3</v>
      </c>
      <c r="J4" s="23">
        <f t="shared" ca="1" si="2"/>
        <v>3</v>
      </c>
      <c r="K4" s="23">
        <f t="shared" ca="1" si="2"/>
        <v>6</v>
      </c>
      <c r="L4" s="23">
        <f t="shared" ca="1" si="2"/>
        <v>6</v>
      </c>
      <c r="M4" s="23">
        <f t="shared" ca="1" si="2"/>
        <v>6</v>
      </c>
      <c r="N4" s="23">
        <f t="shared" ca="1" si="2"/>
        <v>9</v>
      </c>
      <c r="O4" s="23">
        <f t="shared" ca="1" si="2"/>
        <v>9</v>
      </c>
      <c r="P4" s="23">
        <f t="shared" ca="1" si="2"/>
        <v>9</v>
      </c>
      <c r="Q4" s="23">
        <f t="shared" ca="1" si="2"/>
        <v>12</v>
      </c>
      <c r="R4" s="23">
        <f t="shared" ca="1" si="2"/>
        <v>12</v>
      </c>
      <c r="S4" s="23">
        <f t="shared" ca="1" si="2"/>
        <v>12</v>
      </c>
      <c r="T4" s="23">
        <f t="shared" ca="1" si="2"/>
        <v>15</v>
      </c>
      <c r="U4" s="23">
        <f t="shared" ca="1" si="2"/>
        <v>16</v>
      </c>
      <c r="V4" s="23">
        <f t="shared" ca="1" si="2"/>
        <v>19</v>
      </c>
      <c r="W4" s="23">
        <f t="shared" ca="1" si="2"/>
        <v>20</v>
      </c>
      <c r="X4" s="23">
        <f t="shared" ca="1" si="2"/>
        <v>23</v>
      </c>
      <c r="Y4" s="23">
        <f t="shared" ca="1" si="2"/>
        <v>24</v>
      </c>
      <c r="Z4" s="23">
        <f t="shared" ca="1" si="2"/>
        <v>28</v>
      </c>
      <c r="AA4" s="23">
        <f t="shared" ca="1" si="2"/>
        <v>30</v>
      </c>
      <c r="AB4" s="23">
        <f t="shared" ca="1" si="2"/>
        <v>34</v>
      </c>
      <c r="AC4" s="23">
        <f t="shared" ca="1" si="2"/>
        <v>37</v>
      </c>
      <c r="AD4" s="23">
        <f t="shared" ca="1" si="2"/>
        <v>42</v>
      </c>
      <c r="AE4" s="23">
        <f t="shared" ca="1" si="2"/>
        <v>45</v>
      </c>
      <c r="AF4" s="23">
        <f t="shared" ca="1" si="2"/>
        <v>52</v>
      </c>
      <c r="AG4" s="23">
        <f t="shared" ca="1" si="2"/>
        <v>59</v>
      </c>
      <c r="AH4" s="23">
        <f t="shared" ca="1" si="2"/>
        <v>66</v>
      </c>
      <c r="AI4" s="23">
        <f t="shared" ca="1" si="2"/>
        <v>75</v>
      </c>
      <c r="AJ4" s="23">
        <f t="shared" ca="1" si="2"/>
        <v>84</v>
      </c>
      <c r="AK4" s="23">
        <f t="shared" ca="1" si="2"/>
        <v>93</v>
      </c>
      <c r="AL4" s="23">
        <f t="shared" ca="1" si="2"/>
        <v>104</v>
      </c>
      <c r="AM4" s="23">
        <f t="shared" ca="1" si="2"/>
        <v>115</v>
      </c>
      <c r="AN4" s="23">
        <f t="shared" ca="1" si="2"/>
        <v>128</v>
      </c>
      <c r="AO4" s="23">
        <f t="shared" ca="1" si="2"/>
        <v>141</v>
      </c>
      <c r="AP4" s="23">
        <f t="shared" ca="1" si="2"/>
        <v>156</v>
      </c>
      <c r="AQ4" s="23">
        <f ca="1">AQ29+AQ54+AQ76+AQ101+AQ126</f>
        <v>173</v>
      </c>
      <c r="AR4" s="23">
        <f t="shared" ref="AR4:BO4" ca="1" si="3">AR29+AR54+AR76+AR101+AR126</f>
        <v>193</v>
      </c>
      <c r="AS4" s="23">
        <f t="shared" ca="1" si="3"/>
        <v>214</v>
      </c>
      <c r="AT4" s="23">
        <f t="shared" ca="1" si="3"/>
        <v>238</v>
      </c>
      <c r="AU4" s="23">
        <f t="shared" ca="1" si="3"/>
        <v>262</v>
      </c>
      <c r="AV4" s="23">
        <f t="shared" ca="1" si="3"/>
        <v>288</v>
      </c>
      <c r="AW4" s="23">
        <f t="shared" ca="1" si="3"/>
        <v>316</v>
      </c>
      <c r="AX4" s="23">
        <f t="shared" ca="1" si="3"/>
        <v>345</v>
      </c>
      <c r="AY4" s="23">
        <f t="shared" ca="1" si="3"/>
        <v>375</v>
      </c>
      <c r="AZ4" s="23">
        <f t="shared" ca="1" si="3"/>
        <v>408</v>
      </c>
      <c r="BA4" s="23">
        <f t="shared" ca="1" si="3"/>
        <v>442</v>
      </c>
      <c r="BB4" s="23">
        <f t="shared" ca="1" si="3"/>
        <v>477</v>
      </c>
      <c r="BC4" s="23">
        <f t="shared" ca="1" si="3"/>
        <v>513</v>
      </c>
      <c r="BD4" s="23">
        <f t="shared" ca="1" si="3"/>
        <v>552</v>
      </c>
      <c r="BE4" s="23">
        <f t="shared" ca="1" si="3"/>
        <v>592</v>
      </c>
      <c r="BF4" s="23">
        <f t="shared" ca="1" si="3"/>
        <v>634</v>
      </c>
      <c r="BG4" s="23">
        <f t="shared" ca="1" si="3"/>
        <v>677</v>
      </c>
      <c r="BH4" s="23">
        <f t="shared" ca="1" si="3"/>
        <v>721</v>
      </c>
      <c r="BI4" s="23">
        <f t="shared" ca="1" si="3"/>
        <v>766</v>
      </c>
      <c r="BJ4" s="23">
        <f t="shared" ca="1" si="3"/>
        <v>812</v>
      </c>
      <c r="BK4" s="23">
        <f t="shared" ca="1" si="3"/>
        <v>859</v>
      </c>
      <c r="BL4" s="23">
        <f t="shared" ca="1" si="3"/>
        <v>908</v>
      </c>
      <c r="BM4" s="23">
        <f t="shared" ca="1" si="3"/>
        <v>958</v>
      </c>
      <c r="BN4" s="23">
        <f t="shared" ca="1" si="3"/>
        <v>1009</v>
      </c>
      <c r="BO4" s="23">
        <f t="shared" ca="1" si="3"/>
        <v>1061</v>
      </c>
    </row>
    <row r="5" spans="1:157" x14ac:dyDescent="0.2">
      <c r="B5" s="2" t="s">
        <v>29</v>
      </c>
      <c r="C5" s="10">
        <f ca="1">C30+C55+C80+C105+C130</f>
        <v>-625</v>
      </c>
      <c r="D5" s="10">
        <f t="shared" ref="D5:G5" ca="1" si="4">D30+D55+D80+D105+D130</f>
        <v>112462.5</v>
      </c>
      <c r="E5" s="10">
        <f t="shared" ca="1" si="4"/>
        <v>520087.5</v>
      </c>
      <c r="F5" s="10">
        <f t="shared" ca="1" si="4"/>
        <v>1715075</v>
      </c>
      <c r="G5" s="10">
        <f t="shared" ca="1" si="4"/>
        <v>4436100</v>
      </c>
    </row>
    <row r="6" spans="1:157" x14ac:dyDescent="0.2">
      <c r="C6" s="9"/>
      <c r="D6" s="9"/>
      <c r="E6" s="9"/>
      <c r="F6" s="9"/>
      <c r="G6" s="9"/>
    </row>
    <row r="7" spans="1:157" x14ac:dyDescent="0.2">
      <c r="A7" s="2" t="s">
        <v>14</v>
      </c>
      <c r="D7" s="9"/>
      <c r="E7" s="9"/>
      <c r="F7" s="9"/>
      <c r="G7" s="9"/>
    </row>
    <row r="8" spans="1:157" x14ac:dyDescent="0.2">
      <c r="A8" s="5" t="s">
        <v>20</v>
      </c>
      <c r="B8" s="15">
        <v>2000</v>
      </c>
      <c r="C8" s="10">
        <f t="array" ref="C8">SUM(IF($H$1:$BO$1=C$1,$H8:$BO8,0))</f>
        <v>60000</v>
      </c>
      <c r="D8" s="10">
        <f t="array" ref="D8">SUM(IF($H$1:$BO$1=D$1,$H8:$BO8,0))</f>
        <v>252000</v>
      </c>
      <c r="E8" s="10">
        <f t="array" ref="E8">SUM(IF($H$1:$BO$1=E$1,$H8:$BO8,0))</f>
        <v>540000</v>
      </c>
      <c r="F8" s="10">
        <f t="array" ref="F8">SUM(IF($H$1:$BO$1=F$1,$H8:$BO8,0))</f>
        <v>828000</v>
      </c>
      <c r="G8" s="10">
        <f t="array" ref="G8">SUM(IF($H$1:$BO$1=G$1,$H8:$BO8,0))</f>
        <v>1116000</v>
      </c>
      <c r="H8" s="10">
        <f t="shared" ref="H8:BO8" si="5">$B8*H24</f>
        <v>2000</v>
      </c>
      <c r="I8" s="10">
        <f t="shared" si="5"/>
        <v>2000</v>
      </c>
      <c r="J8" s="10">
        <f t="shared" si="5"/>
        <v>2000</v>
      </c>
      <c r="K8" s="10">
        <f t="shared" si="5"/>
        <v>4000</v>
      </c>
      <c r="L8" s="10">
        <f t="shared" si="5"/>
        <v>4000</v>
      </c>
      <c r="M8" s="10">
        <f t="shared" si="5"/>
        <v>4000</v>
      </c>
      <c r="N8" s="10">
        <f t="shared" si="5"/>
        <v>6000</v>
      </c>
      <c r="O8" s="10">
        <f t="shared" si="5"/>
        <v>6000</v>
      </c>
      <c r="P8" s="10">
        <f t="shared" si="5"/>
        <v>6000</v>
      </c>
      <c r="Q8" s="10">
        <f t="shared" si="5"/>
        <v>8000</v>
      </c>
      <c r="R8" s="10">
        <f t="shared" si="5"/>
        <v>8000</v>
      </c>
      <c r="S8" s="10">
        <f t="shared" si="5"/>
        <v>8000</v>
      </c>
      <c r="T8" s="10">
        <f t="shared" si="5"/>
        <v>10000</v>
      </c>
      <c r="U8" s="10">
        <f t="shared" si="5"/>
        <v>12000</v>
      </c>
      <c r="V8" s="10">
        <f t="shared" si="5"/>
        <v>14000</v>
      </c>
      <c r="W8" s="10">
        <f t="shared" si="5"/>
        <v>16000</v>
      </c>
      <c r="X8" s="10">
        <f t="shared" si="5"/>
        <v>18000</v>
      </c>
      <c r="Y8" s="10">
        <f t="shared" si="5"/>
        <v>20000</v>
      </c>
      <c r="Z8" s="10">
        <f t="shared" si="5"/>
        <v>22000</v>
      </c>
      <c r="AA8" s="10">
        <f t="shared" si="5"/>
        <v>24000</v>
      </c>
      <c r="AB8" s="10">
        <f t="shared" si="5"/>
        <v>26000</v>
      </c>
      <c r="AC8" s="10">
        <f t="shared" si="5"/>
        <v>28000</v>
      </c>
      <c r="AD8" s="10">
        <f t="shared" si="5"/>
        <v>30000</v>
      </c>
      <c r="AE8" s="10">
        <f t="shared" si="5"/>
        <v>32000</v>
      </c>
      <c r="AF8" s="10">
        <f t="shared" si="5"/>
        <v>34000</v>
      </c>
      <c r="AG8" s="10">
        <f t="shared" si="5"/>
        <v>36000</v>
      </c>
      <c r="AH8" s="10">
        <f t="shared" si="5"/>
        <v>38000</v>
      </c>
      <c r="AI8" s="10">
        <f t="shared" si="5"/>
        <v>40000</v>
      </c>
      <c r="AJ8" s="10">
        <f t="shared" si="5"/>
        <v>42000</v>
      </c>
      <c r="AK8" s="10">
        <f t="shared" si="5"/>
        <v>44000</v>
      </c>
      <c r="AL8" s="10">
        <f t="shared" si="5"/>
        <v>46000</v>
      </c>
      <c r="AM8" s="10">
        <f t="shared" si="5"/>
        <v>48000</v>
      </c>
      <c r="AN8" s="10">
        <f t="shared" si="5"/>
        <v>50000</v>
      </c>
      <c r="AO8" s="10">
        <f t="shared" si="5"/>
        <v>52000</v>
      </c>
      <c r="AP8" s="10">
        <f t="shared" si="5"/>
        <v>54000</v>
      </c>
      <c r="AQ8" s="10">
        <f t="shared" si="5"/>
        <v>56000</v>
      </c>
      <c r="AR8" s="10">
        <f t="shared" si="5"/>
        <v>58000</v>
      </c>
      <c r="AS8" s="10">
        <f t="shared" si="5"/>
        <v>60000</v>
      </c>
      <c r="AT8" s="10">
        <f t="shared" si="5"/>
        <v>62000</v>
      </c>
      <c r="AU8" s="10">
        <f t="shared" si="5"/>
        <v>64000</v>
      </c>
      <c r="AV8" s="10">
        <f t="shared" si="5"/>
        <v>66000</v>
      </c>
      <c r="AW8" s="10">
        <f t="shared" si="5"/>
        <v>68000</v>
      </c>
      <c r="AX8" s="10">
        <f t="shared" si="5"/>
        <v>70000</v>
      </c>
      <c r="AY8" s="10">
        <f t="shared" si="5"/>
        <v>72000</v>
      </c>
      <c r="AZ8" s="10">
        <f t="shared" si="5"/>
        <v>74000</v>
      </c>
      <c r="BA8" s="10">
        <f t="shared" si="5"/>
        <v>76000</v>
      </c>
      <c r="BB8" s="10">
        <f t="shared" si="5"/>
        <v>78000</v>
      </c>
      <c r="BC8" s="10">
        <f t="shared" si="5"/>
        <v>80000</v>
      </c>
      <c r="BD8" s="10">
        <f t="shared" si="5"/>
        <v>82000</v>
      </c>
      <c r="BE8" s="10">
        <f t="shared" si="5"/>
        <v>84000</v>
      </c>
      <c r="BF8" s="10">
        <f t="shared" si="5"/>
        <v>86000</v>
      </c>
      <c r="BG8" s="10">
        <f t="shared" si="5"/>
        <v>88000</v>
      </c>
      <c r="BH8" s="10">
        <f t="shared" si="5"/>
        <v>90000</v>
      </c>
      <c r="BI8" s="10">
        <f t="shared" si="5"/>
        <v>92000</v>
      </c>
      <c r="BJ8" s="10">
        <f t="shared" si="5"/>
        <v>94000</v>
      </c>
      <c r="BK8" s="10">
        <f t="shared" si="5"/>
        <v>96000</v>
      </c>
      <c r="BL8" s="10">
        <f t="shared" si="5"/>
        <v>98000</v>
      </c>
      <c r="BM8" s="10">
        <f t="shared" si="5"/>
        <v>100000</v>
      </c>
      <c r="BN8" s="10">
        <f t="shared" si="5"/>
        <v>102000</v>
      </c>
      <c r="BO8" s="10">
        <f t="shared" si="5"/>
        <v>104000</v>
      </c>
    </row>
    <row r="9" spans="1:157" x14ac:dyDescent="0.2">
      <c r="A9" s="5" t="s">
        <v>39</v>
      </c>
      <c r="B9" s="12">
        <v>0.25</v>
      </c>
      <c r="C9" s="10">
        <f t="array" ref="C9">SUM(IF($H$1:$BO$1=C$1,$H9:$BO9,0))</f>
        <v>15000</v>
      </c>
      <c r="D9" s="10">
        <f t="array" ref="D9">SUM(IF($H$1:$BO$1=D$1,$H9:$BO9,0))</f>
        <v>63000</v>
      </c>
      <c r="E9" s="10">
        <f t="array" ref="E9">SUM(IF($H$1:$BO$1=E$1,$H9:$BO9,0))</f>
        <v>135000</v>
      </c>
      <c r="F9" s="10">
        <f t="array" ref="F9">SUM(IF($H$1:$BO$1=F$1,$H9:$BO9,0))</f>
        <v>207000</v>
      </c>
      <c r="G9" s="10">
        <f t="array" ref="G9">SUM(IF($H$1:$BO$1=G$1,$H9:$BO9,0))</f>
        <v>279000</v>
      </c>
      <c r="H9" s="10">
        <f>H8*$B9</f>
        <v>500</v>
      </c>
      <c r="I9" s="10">
        <f t="shared" ref="I9:BO9" si="6">I8*$B9</f>
        <v>500</v>
      </c>
      <c r="J9" s="10">
        <f t="shared" si="6"/>
        <v>500</v>
      </c>
      <c r="K9" s="10">
        <f t="shared" si="6"/>
        <v>1000</v>
      </c>
      <c r="L9" s="10">
        <f t="shared" si="6"/>
        <v>1000</v>
      </c>
      <c r="M9" s="10">
        <f t="shared" si="6"/>
        <v>1000</v>
      </c>
      <c r="N9" s="10">
        <f t="shared" si="6"/>
        <v>1500</v>
      </c>
      <c r="O9" s="10">
        <f t="shared" si="6"/>
        <v>1500</v>
      </c>
      <c r="P9" s="10">
        <f t="shared" si="6"/>
        <v>1500</v>
      </c>
      <c r="Q9" s="10">
        <f t="shared" si="6"/>
        <v>2000</v>
      </c>
      <c r="R9" s="10">
        <f t="shared" si="6"/>
        <v>2000</v>
      </c>
      <c r="S9" s="10">
        <f t="shared" si="6"/>
        <v>2000</v>
      </c>
      <c r="T9" s="10">
        <f t="shared" si="6"/>
        <v>2500</v>
      </c>
      <c r="U9" s="10">
        <f t="shared" si="6"/>
        <v>3000</v>
      </c>
      <c r="V9" s="10">
        <f t="shared" si="6"/>
        <v>3500</v>
      </c>
      <c r="W9" s="10">
        <f t="shared" si="6"/>
        <v>4000</v>
      </c>
      <c r="X9" s="10">
        <f t="shared" si="6"/>
        <v>4500</v>
      </c>
      <c r="Y9" s="10">
        <f t="shared" si="6"/>
        <v>5000</v>
      </c>
      <c r="Z9" s="10">
        <f t="shared" si="6"/>
        <v>5500</v>
      </c>
      <c r="AA9" s="10">
        <f t="shared" si="6"/>
        <v>6000</v>
      </c>
      <c r="AB9" s="10">
        <f t="shared" si="6"/>
        <v>6500</v>
      </c>
      <c r="AC9" s="10">
        <f t="shared" si="6"/>
        <v>7000</v>
      </c>
      <c r="AD9" s="10">
        <f t="shared" si="6"/>
        <v>7500</v>
      </c>
      <c r="AE9" s="10">
        <f t="shared" si="6"/>
        <v>8000</v>
      </c>
      <c r="AF9" s="10">
        <f t="shared" si="6"/>
        <v>8500</v>
      </c>
      <c r="AG9" s="10">
        <f t="shared" si="6"/>
        <v>9000</v>
      </c>
      <c r="AH9" s="10">
        <f t="shared" si="6"/>
        <v>9500</v>
      </c>
      <c r="AI9" s="10">
        <f t="shared" si="6"/>
        <v>10000</v>
      </c>
      <c r="AJ9" s="10">
        <f t="shared" si="6"/>
        <v>10500</v>
      </c>
      <c r="AK9" s="10">
        <f t="shared" si="6"/>
        <v>11000</v>
      </c>
      <c r="AL9" s="10">
        <f t="shared" si="6"/>
        <v>11500</v>
      </c>
      <c r="AM9" s="10">
        <f t="shared" si="6"/>
        <v>12000</v>
      </c>
      <c r="AN9" s="10">
        <f t="shared" si="6"/>
        <v>12500</v>
      </c>
      <c r="AO9" s="10">
        <f t="shared" si="6"/>
        <v>13000</v>
      </c>
      <c r="AP9" s="10">
        <f t="shared" si="6"/>
        <v>13500</v>
      </c>
      <c r="AQ9" s="10">
        <f t="shared" si="6"/>
        <v>14000</v>
      </c>
      <c r="AR9" s="10">
        <f t="shared" si="6"/>
        <v>14500</v>
      </c>
      <c r="AS9" s="10">
        <f t="shared" si="6"/>
        <v>15000</v>
      </c>
      <c r="AT9" s="10">
        <f t="shared" si="6"/>
        <v>15500</v>
      </c>
      <c r="AU9" s="10">
        <f t="shared" si="6"/>
        <v>16000</v>
      </c>
      <c r="AV9" s="10">
        <f t="shared" si="6"/>
        <v>16500</v>
      </c>
      <c r="AW9" s="10">
        <f t="shared" si="6"/>
        <v>17000</v>
      </c>
      <c r="AX9" s="10">
        <f t="shared" si="6"/>
        <v>17500</v>
      </c>
      <c r="AY9" s="10">
        <f t="shared" si="6"/>
        <v>18000</v>
      </c>
      <c r="AZ9" s="10">
        <f t="shared" si="6"/>
        <v>18500</v>
      </c>
      <c r="BA9" s="10">
        <f t="shared" si="6"/>
        <v>19000</v>
      </c>
      <c r="BB9" s="10">
        <f t="shared" si="6"/>
        <v>19500</v>
      </c>
      <c r="BC9" s="10">
        <f t="shared" si="6"/>
        <v>20000</v>
      </c>
      <c r="BD9" s="10">
        <f t="shared" si="6"/>
        <v>20500</v>
      </c>
      <c r="BE9" s="10">
        <f t="shared" si="6"/>
        <v>21000</v>
      </c>
      <c r="BF9" s="10">
        <f t="shared" si="6"/>
        <v>21500</v>
      </c>
      <c r="BG9" s="10">
        <f t="shared" si="6"/>
        <v>22000</v>
      </c>
      <c r="BH9" s="10">
        <f t="shared" si="6"/>
        <v>22500</v>
      </c>
      <c r="BI9" s="10">
        <f t="shared" si="6"/>
        <v>23000</v>
      </c>
      <c r="BJ9" s="10">
        <f t="shared" si="6"/>
        <v>23500</v>
      </c>
      <c r="BK9" s="10">
        <f t="shared" si="6"/>
        <v>24000</v>
      </c>
      <c r="BL9" s="10">
        <f t="shared" si="6"/>
        <v>24500</v>
      </c>
      <c r="BM9" s="10">
        <f t="shared" si="6"/>
        <v>25000</v>
      </c>
      <c r="BN9" s="10">
        <f t="shared" si="6"/>
        <v>25500</v>
      </c>
      <c r="BO9" s="10">
        <f t="shared" si="6"/>
        <v>26000</v>
      </c>
    </row>
    <row r="10" spans="1:157" x14ac:dyDescent="0.2">
      <c r="A10" s="5" t="s">
        <v>194</v>
      </c>
      <c r="B10" s="15">
        <v>200</v>
      </c>
      <c r="C10" s="10">
        <f t="array" aca="1" ref="C10" ca="1">SUM(IF($H$1:$BO$1=C$1,$H10:$BO10,0))</f>
        <v>30000</v>
      </c>
      <c r="D10" s="10">
        <f t="array" aca="1" ref="D10" ca="1">SUM(IF($H$1:$BO$1=D$1,$H10:$BO10,0))</f>
        <v>206000</v>
      </c>
      <c r="E10" s="10">
        <f t="array" aca="1" ref="E10" ca="1">SUM(IF($H$1:$BO$1=E$1,$H10:$BO10,0))</f>
        <v>643200</v>
      </c>
      <c r="F10" s="10">
        <f t="array" aca="1" ref="F10" ca="1">SUM(IF($H$1:$BO$1=F$1,$H10:$BO10,0))</f>
        <v>1234800</v>
      </c>
      <c r="G10" s="10">
        <f t="array" aca="1" ref="G10" ca="1">SUM(IF($H$1:$BO$1=G$1,$H10:$BO10,0))</f>
        <v>1839600</v>
      </c>
      <c r="H10" s="10">
        <f ca="1">$B10*H27</f>
        <v>200</v>
      </c>
      <c r="I10" s="10">
        <f t="shared" ref="I10:BO10" ca="1" si="7">$B10*I27</f>
        <v>400</v>
      </c>
      <c r="J10" s="10">
        <f t="shared" ca="1" si="7"/>
        <v>600</v>
      </c>
      <c r="K10" s="10">
        <f t="shared" ca="1" si="7"/>
        <v>1000</v>
      </c>
      <c r="L10" s="10">
        <f t="shared" ca="1" si="7"/>
        <v>1400</v>
      </c>
      <c r="M10" s="10">
        <f t="shared" ca="1" si="7"/>
        <v>1800</v>
      </c>
      <c r="N10" s="10">
        <f t="shared" ca="1" si="7"/>
        <v>2400</v>
      </c>
      <c r="O10" s="10">
        <f t="shared" ca="1" si="7"/>
        <v>3000</v>
      </c>
      <c r="P10" s="10">
        <f t="shared" ca="1" si="7"/>
        <v>3600</v>
      </c>
      <c r="Q10" s="10">
        <f t="shared" ca="1" si="7"/>
        <v>4400</v>
      </c>
      <c r="R10" s="10">
        <f t="shared" ca="1" si="7"/>
        <v>5200</v>
      </c>
      <c r="S10" s="10">
        <f t="shared" ca="1" si="7"/>
        <v>6000</v>
      </c>
      <c r="T10" s="10">
        <f t="shared" ca="1" si="7"/>
        <v>7000</v>
      </c>
      <c r="U10" s="10">
        <f t="shared" ca="1" si="7"/>
        <v>8200</v>
      </c>
      <c r="V10" s="10">
        <f t="shared" ca="1" si="7"/>
        <v>9600</v>
      </c>
      <c r="W10" s="10">
        <f t="shared" ca="1" si="7"/>
        <v>11200</v>
      </c>
      <c r="X10" s="10">
        <f t="shared" ca="1" si="7"/>
        <v>13000</v>
      </c>
      <c r="Y10" s="10">
        <f t="shared" ca="1" si="7"/>
        <v>15000</v>
      </c>
      <c r="Z10" s="10">
        <f t="shared" ca="1" si="7"/>
        <v>17200</v>
      </c>
      <c r="AA10" s="10">
        <f t="shared" ca="1" si="7"/>
        <v>19600</v>
      </c>
      <c r="AB10" s="10">
        <f t="shared" ca="1" si="7"/>
        <v>22200</v>
      </c>
      <c r="AC10" s="10">
        <f t="shared" ca="1" si="7"/>
        <v>24800</v>
      </c>
      <c r="AD10" s="10">
        <f t="shared" ca="1" si="7"/>
        <v>27600</v>
      </c>
      <c r="AE10" s="10">
        <f t="shared" ca="1" si="7"/>
        <v>30600</v>
      </c>
      <c r="AF10" s="10">
        <f t="shared" ca="1" si="7"/>
        <v>33600</v>
      </c>
      <c r="AG10" s="10">
        <f t="shared" ca="1" si="7"/>
        <v>36800</v>
      </c>
      <c r="AH10" s="10">
        <f t="shared" ca="1" si="7"/>
        <v>40200</v>
      </c>
      <c r="AI10" s="10">
        <f t="shared" ca="1" si="7"/>
        <v>43600</v>
      </c>
      <c r="AJ10" s="10">
        <f t="shared" ca="1" si="7"/>
        <v>47200</v>
      </c>
      <c r="AK10" s="10">
        <f t="shared" ca="1" si="7"/>
        <v>51000</v>
      </c>
      <c r="AL10" s="10">
        <f t="shared" ca="1" si="7"/>
        <v>54800</v>
      </c>
      <c r="AM10" s="10">
        <f t="shared" ca="1" si="7"/>
        <v>58800</v>
      </c>
      <c r="AN10" s="10">
        <f t="shared" ca="1" si="7"/>
        <v>63000</v>
      </c>
      <c r="AO10" s="10">
        <f t="shared" ca="1" si="7"/>
        <v>67200</v>
      </c>
      <c r="AP10" s="10">
        <f t="shared" ca="1" si="7"/>
        <v>71400</v>
      </c>
      <c r="AQ10" s="10">
        <f t="shared" ca="1" si="7"/>
        <v>75600</v>
      </c>
      <c r="AR10" s="10">
        <f t="shared" ca="1" si="7"/>
        <v>79800</v>
      </c>
      <c r="AS10" s="10">
        <f t="shared" ca="1" si="7"/>
        <v>84000</v>
      </c>
      <c r="AT10" s="10">
        <f t="shared" ca="1" si="7"/>
        <v>88200</v>
      </c>
      <c r="AU10" s="10">
        <f t="shared" ca="1" si="7"/>
        <v>92400</v>
      </c>
      <c r="AV10" s="10">
        <f t="shared" ca="1" si="7"/>
        <v>96600</v>
      </c>
      <c r="AW10" s="10">
        <f t="shared" ca="1" si="7"/>
        <v>100800</v>
      </c>
      <c r="AX10" s="10">
        <f t="shared" ca="1" si="7"/>
        <v>105000</v>
      </c>
      <c r="AY10" s="10">
        <f t="shared" ca="1" si="7"/>
        <v>109200</v>
      </c>
      <c r="AZ10" s="10">
        <f t="shared" ca="1" si="7"/>
        <v>113400</v>
      </c>
      <c r="BA10" s="10">
        <f t="shared" ca="1" si="7"/>
        <v>117600</v>
      </c>
      <c r="BB10" s="10">
        <f t="shared" ca="1" si="7"/>
        <v>121800</v>
      </c>
      <c r="BC10" s="10">
        <f t="shared" ca="1" si="7"/>
        <v>126000</v>
      </c>
      <c r="BD10" s="10">
        <f t="shared" ca="1" si="7"/>
        <v>130200</v>
      </c>
      <c r="BE10" s="10">
        <f t="shared" ca="1" si="7"/>
        <v>134400</v>
      </c>
      <c r="BF10" s="10">
        <f t="shared" ca="1" si="7"/>
        <v>138600</v>
      </c>
      <c r="BG10" s="10">
        <f t="shared" ca="1" si="7"/>
        <v>142800</v>
      </c>
      <c r="BH10" s="10">
        <f t="shared" ca="1" si="7"/>
        <v>147000</v>
      </c>
      <c r="BI10" s="10">
        <f t="shared" ca="1" si="7"/>
        <v>151200</v>
      </c>
      <c r="BJ10" s="10">
        <f t="shared" ca="1" si="7"/>
        <v>155400</v>
      </c>
      <c r="BK10" s="10">
        <f t="shared" ca="1" si="7"/>
        <v>159600</v>
      </c>
      <c r="BL10" s="10">
        <f t="shared" ca="1" si="7"/>
        <v>163800</v>
      </c>
      <c r="BM10" s="10">
        <f t="shared" ca="1" si="7"/>
        <v>168000</v>
      </c>
      <c r="BN10" s="10">
        <f t="shared" ca="1" si="7"/>
        <v>172200</v>
      </c>
      <c r="BO10" s="10">
        <f t="shared" ca="1" si="7"/>
        <v>176400</v>
      </c>
    </row>
    <row r="11" spans="1:157" x14ac:dyDescent="0.2">
      <c r="A11" s="5" t="s">
        <v>195</v>
      </c>
      <c r="B11" s="33">
        <f>B10</f>
        <v>200</v>
      </c>
      <c r="C11" s="10">
        <f t="array" aca="1" ref="C11" ca="1">SUM(IF($H$1:$BO$1=C$1,$H11:$BO11,0))</f>
        <v>0</v>
      </c>
      <c r="D11" s="10">
        <f t="array" aca="1" ref="D11" ca="1">SUM(IF($H$1:$BO$1=D$1,$H11:$BO11,0))</f>
        <v>1200</v>
      </c>
      <c r="E11" s="10">
        <f t="array" aca="1" ref="E11" ca="1">SUM(IF($H$1:$BO$1=E$1,$H11:$BO11,0))</f>
        <v>53600</v>
      </c>
      <c r="F11" s="10">
        <f t="array" aca="1" ref="F11" ca="1">SUM(IF($H$1:$BO$1=F$1,$H11:$BO11,0))</f>
        <v>297200</v>
      </c>
      <c r="G11" s="10">
        <f t="array" aca="1" ref="G11" ca="1">SUM(IF($H$1:$BO$1=G$1,$H11:$BO11,0))</f>
        <v>873000</v>
      </c>
      <c r="H11" s="10">
        <f ca="1">$B11*H29</f>
        <v>0</v>
      </c>
      <c r="I11" s="10">
        <f t="shared" ref="I11:BO11" ca="1" si="8">$B11*I29</f>
        <v>0</v>
      </c>
      <c r="J11" s="10">
        <f t="shared" ca="1" si="8"/>
        <v>0</v>
      </c>
      <c r="K11" s="10">
        <f t="shared" ca="1" si="8"/>
        <v>0</v>
      </c>
      <c r="L11" s="10">
        <f t="shared" ca="1" si="8"/>
        <v>0</v>
      </c>
      <c r="M11" s="10">
        <f t="shared" ca="1" si="8"/>
        <v>0</v>
      </c>
      <c r="N11" s="10">
        <f t="shared" ca="1" si="8"/>
        <v>0</v>
      </c>
      <c r="O11" s="10">
        <f t="shared" ca="1" si="8"/>
        <v>0</v>
      </c>
      <c r="P11" s="10">
        <f t="shared" ca="1" si="8"/>
        <v>0</v>
      </c>
      <c r="Q11" s="10">
        <f t="shared" ca="1" si="8"/>
        <v>0</v>
      </c>
      <c r="R11" s="10">
        <f t="shared" ca="1" si="8"/>
        <v>0</v>
      </c>
      <c r="S11" s="10">
        <f t="shared" ca="1" si="8"/>
        <v>0</v>
      </c>
      <c r="T11" s="10">
        <f t="shared" ca="1" si="8"/>
        <v>0</v>
      </c>
      <c r="U11" s="10">
        <f t="shared" ca="1" si="8"/>
        <v>0</v>
      </c>
      <c r="V11" s="10">
        <f t="shared" ca="1" si="8"/>
        <v>0</v>
      </c>
      <c r="W11" s="10">
        <f t="shared" ca="1" si="8"/>
        <v>0</v>
      </c>
      <c r="X11" s="10">
        <f t="shared" ca="1" si="8"/>
        <v>0</v>
      </c>
      <c r="Y11" s="10">
        <f t="shared" ca="1" si="8"/>
        <v>0</v>
      </c>
      <c r="Z11" s="10">
        <f t="shared" ca="1" si="8"/>
        <v>0</v>
      </c>
      <c r="AA11" s="10">
        <f t="shared" ca="1" si="8"/>
        <v>0</v>
      </c>
      <c r="AB11" s="10">
        <f t="shared" ca="1" si="8"/>
        <v>0</v>
      </c>
      <c r="AC11" s="10">
        <f t="shared" ca="1" si="8"/>
        <v>200</v>
      </c>
      <c r="AD11" s="10">
        <f t="shared" ca="1" si="8"/>
        <v>400</v>
      </c>
      <c r="AE11" s="10">
        <f t="shared" ca="1" si="8"/>
        <v>600</v>
      </c>
      <c r="AF11" s="10">
        <f t="shared" ca="1" si="8"/>
        <v>1000</v>
      </c>
      <c r="AG11" s="10">
        <f t="shared" ca="1" si="8"/>
        <v>1400</v>
      </c>
      <c r="AH11" s="10">
        <f t="shared" ca="1" si="8"/>
        <v>1800</v>
      </c>
      <c r="AI11" s="10">
        <f t="shared" ca="1" si="8"/>
        <v>2400</v>
      </c>
      <c r="AJ11" s="10">
        <f t="shared" ca="1" si="8"/>
        <v>3000</v>
      </c>
      <c r="AK11" s="10">
        <f t="shared" ca="1" si="8"/>
        <v>3600</v>
      </c>
      <c r="AL11" s="10">
        <f t="shared" ca="1" si="8"/>
        <v>4400</v>
      </c>
      <c r="AM11" s="10">
        <f t="shared" ca="1" si="8"/>
        <v>5200</v>
      </c>
      <c r="AN11" s="10">
        <f t="shared" ca="1" si="8"/>
        <v>6000</v>
      </c>
      <c r="AO11" s="10">
        <f t="shared" ca="1" si="8"/>
        <v>7000</v>
      </c>
      <c r="AP11" s="10">
        <f t="shared" ca="1" si="8"/>
        <v>8200</v>
      </c>
      <c r="AQ11" s="10">
        <f t="shared" ca="1" si="8"/>
        <v>9600</v>
      </c>
      <c r="AR11" s="10">
        <f t="shared" ca="1" si="8"/>
        <v>11200</v>
      </c>
      <c r="AS11" s="10">
        <f t="shared" ca="1" si="8"/>
        <v>13000</v>
      </c>
      <c r="AT11" s="10">
        <f t="shared" ca="1" si="8"/>
        <v>15000</v>
      </c>
      <c r="AU11" s="10">
        <f t="shared" ca="1" si="8"/>
        <v>17200</v>
      </c>
      <c r="AV11" s="10">
        <f t="shared" ca="1" si="8"/>
        <v>19600</v>
      </c>
      <c r="AW11" s="10">
        <f t="shared" ca="1" si="8"/>
        <v>22200</v>
      </c>
      <c r="AX11" s="10">
        <f t="shared" ca="1" si="8"/>
        <v>25000</v>
      </c>
      <c r="AY11" s="10">
        <f t="shared" ca="1" si="8"/>
        <v>28000</v>
      </c>
      <c r="AZ11" s="10">
        <f t="shared" ca="1" si="8"/>
        <v>31200</v>
      </c>
      <c r="BA11" s="10">
        <f t="shared" ca="1" si="8"/>
        <v>34600</v>
      </c>
      <c r="BB11" s="10">
        <f t="shared" ca="1" si="8"/>
        <v>38200</v>
      </c>
      <c r="BC11" s="10">
        <f t="shared" ca="1" si="8"/>
        <v>42000</v>
      </c>
      <c r="BD11" s="10">
        <f t="shared" ca="1" si="8"/>
        <v>46000</v>
      </c>
      <c r="BE11" s="10">
        <f t="shared" ca="1" si="8"/>
        <v>50200</v>
      </c>
      <c r="BF11" s="10">
        <f t="shared" ca="1" si="8"/>
        <v>54600</v>
      </c>
      <c r="BG11" s="10">
        <f t="shared" ca="1" si="8"/>
        <v>59200</v>
      </c>
      <c r="BH11" s="10">
        <f t="shared" ca="1" si="8"/>
        <v>64000</v>
      </c>
      <c r="BI11" s="10">
        <f t="shared" ca="1" si="8"/>
        <v>69000</v>
      </c>
      <c r="BJ11" s="10">
        <f t="shared" ca="1" si="8"/>
        <v>74200</v>
      </c>
      <c r="BK11" s="10">
        <f t="shared" ca="1" si="8"/>
        <v>79600</v>
      </c>
      <c r="BL11" s="10">
        <f t="shared" ca="1" si="8"/>
        <v>85200</v>
      </c>
      <c r="BM11" s="10">
        <f t="shared" ca="1" si="8"/>
        <v>91000</v>
      </c>
      <c r="BN11" s="10">
        <f t="shared" ca="1" si="8"/>
        <v>97000</v>
      </c>
      <c r="BO11" s="10">
        <f t="shared" ca="1" si="8"/>
        <v>103000</v>
      </c>
    </row>
    <row r="12" spans="1:157" x14ac:dyDescent="0.2">
      <c r="A12" s="5" t="s">
        <v>192</v>
      </c>
      <c r="B12" s="17">
        <f>1-B14</f>
        <v>0.25</v>
      </c>
      <c r="C12" s="10">
        <f t="array" aca="1" ref="C12" ca="1">SUM(IF($H$1:$BO$1=C$1,$H12:$BO12,0))</f>
        <v>7500</v>
      </c>
      <c r="D12" s="10">
        <f t="array" aca="1" ref="D12" ca="1">SUM(IF($H$1:$BO$1=D$1,$H12:$BO12,0))</f>
        <v>51500</v>
      </c>
      <c r="E12" s="10">
        <f t="array" aca="1" ref="E12" ca="1">SUM(IF($H$1:$BO$1=E$1,$H12:$BO12,0))</f>
        <v>160800</v>
      </c>
      <c r="F12" s="10">
        <f t="array" aca="1" ref="F12" ca="1">SUM(IF($H$1:$BO$1=F$1,$H12:$BO12,0))</f>
        <v>308700</v>
      </c>
      <c r="G12" s="10">
        <f t="array" aca="1" ref="G12" ca="1">SUM(IF($H$1:$BO$1=G$1,$H12:$BO12,0))</f>
        <v>459900</v>
      </c>
      <c r="H12" s="10">
        <f ca="1">H10-H14</f>
        <v>50</v>
      </c>
      <c r="I12" s="10">
        <f t="shared" ref="I12:BO13" ca="1" si="9">I10-I14</f>
        <v>100</v>
      </c>
      <c r="J12" s="10">
        <f t="shared" ca="1" si="9"/>
        <v>150</v>
      </c>
      <c r="K12" s="10">
        <f t="shared" ca="1" si="9"/>
        <v>250</v>
      </c>
      <c r="L12" s="10">
        <f t="shared" ca="1" si="9"/>
        <v>350</v>
      </c>
      <c r="M12" s="10">
        <f t="shared" ca="1" si="9"/>
        <v>450</v>
      </c>
      <c r="N12" s="10">
        <f t="shared" ca="1" si="9"/>
        <v>600</v>
      </c>
      <c r="O12" s="10">
        <f t="shared" ca="1" si="9"/>
        <v>750</v>
      </c>
      <c r="P12" s="10">
        <f t="shared" ca="1" si="9"/>
        <v>900</v>
      </c>
      <c r="Q12" s="10">
        <f t="shared" ca="1" si="9"/>
        <v>1100</v>
      </c>
      <c r="R12" s="10">
        <f t="shared" ca="1" si="9"/>
        <v>1300</v>
      </c>
      <c r="S12" s="10">
        <f t="shared" ca="1" si="9"/>
        <v>1500</v>
      </c>
      <c r="T12" s="10">
        <f t="shared" ca="1" si="9"/>
        <v>1750</v>
      </c>
      <c r="U12" s="10">
        <f t="shared" ca="1" si="9"/>
        <v>2050</v>
      </c>
      <c r="V12" s="10">
        <f t="shared" ca="1" si="9"/>
        <v>2400</v>
      </c>
      <c r="W12" s="10">
        <f t="shared" ca="1" si="9"/>
        <v>2800</v>
      </c>
      <c r="X12" s="10">
        <f t="shared" ca="1" si="9"/>
        <v>3250</v>
      </c>
      <c r="Y12" s="10">
        <f t="shared" ca="1" si="9"/>
        <v>3750</v>
      </c>
      <c r="Z12" s="10">
        <f t="shared" ca="1" si="9"/>
        <v>4300</v>
      </c>
      <c r="AA12" s="10">
        <f t="shared" ca="1" si="9"/>
        <v>4900</v>
      </c>
      <c r="AB12" s="10">
        <f t="shared" ca="1" si="9"/>
        <v>5550</v>
      </c>
      <c r="AC12" s="10">
        <f t="shared" ca="1" si="9"/>
        <v>6200</v>
      </c>
      <c r="AD12" s="10">
        <f t="shared" ca="1" si="9"/>
        <v>6900</v>
      </c>
      <c r="AE12" s="10">
        <f t="shared" ca="1" si="9"/>
        <v>7650</v>
      </c>
      <c r="AF12" s="10">
        <f t="shared" ca="1" si="9"/>
        <v>8400</v>
      </c>
      <c r="AG12" s="10">
        <f t="shared" ca="1" si="9"/>
        <v>9200</v>
      </c>
      <c r="AH12" s="10">
        <f t="shared" ca="1" si="9"/>
        <v>10050</v>
      </c>
      <c r="AI12" s="10">
        <f t="shared" ca="1" si="9"/>
        <v>10900</v>
      </c>
      <c r="AJ12" s="10">
        <f t="shared" ca="1" si="9"/>
        <v>11800</v>
      </c>
      <c r="AK12" s="10">
        <f t="shared" ca="1" si="9"/>
        <v>12750</v>
      </c>
      <c r="AL12" s="10">
        <f t="shared" ca="1" si="9"/>
        <v>13700</v>
      </c>
      <c r="AM12" s="10">
        <f t="shared" ca="1" si="9"/>
        <v>14700</v>
      </c>
      <c r="AN12" s="10">
        <f t="shared" ca="1" si="9"/>
        <v>15750</v>
      </c>
      <c r="AO12" s="10">
        <f t="shared" ca="1" si="9"/>
        <v>16800</v>
      </c>
      <c r="AP12" s="10">
        <f t="shared" ca="1" si="9"/>
        <v>17850</v>
      </c>
      <c r="AQ12" s="10">
        <f t="shared" ca="1" si="9"/>
        <v>18900</v>
      </c>
      <c r="AR12" s="10">
        <f t="shared" ca="1" si="9"/>
        <v>19950</v>
      </c>
      <c r="AS12" s="10">
        <f t="shared" ca="1" si="9"/>
        <v>21000</v>
      </c>
      <c r="AT12" s="10">
        <f t="shared" ca="1" si="9"/>
        <v>22050</v>
      </c>
      <c r="AU12" s="10">
        <f t="shared" ca="1" si="9"/>
        <v>23100</v>
      </c>
      <c r="AV12" s="10">
        <f t="shared" ca="1" si="9"/>
        <v>24150</v>
      </c>
      <c r="AW12" s="10">
        <f t="shared" ca="1" si="9"/>
        <v>25200</v>
      </c>
      <c r="AX12" s="10">
        <f t="shared" ca="1" si="9"/>
        <v>26250</v>
      </c>
      <c r="AY12" s="10">
        <f t="shared" ca="1" si="9"/>
        <v>27300</v>
      </c>
      <c r="AZ12" s="10">
        <f t="shared" ca="1" si="9"/>
        <v>28350</v>
      </c>
      <c r="BA12" s="10">
        <f t="shared" ca="1" si="9"/>
        <v>29400</v>
      </c>
      <c r="BB12" s="10">
        <f t="shared" ca="1" si="9"/>
        <v>30450</v>
      </c>
      <c r="BC12" s="10">
        <f t="shared" ca="1" si="9"/>
        <v>31500</v>
      </c>
      <c r="BD12" s="10">
        <f t="shared" ca="1" si="9"/>
        <v>32550</v>
      </c>
      <c r="BE12" s="10">
        <f t="shared" ca="1" si="9"/>
        <v>33600</v>
      </c>
      <c r="BF12" s="10">
        <f t="shared" ca="1" si="9"/>
        <v>34650</v>
      </c>
      <c r="BG12" s="10">
        <f t="shared" ca="1" si="9"/>
        <v>35700</v>
      </c>
      <c r="BH12" s="10">
        <f t="shared" ca="1" si="9"/>
        <v>36750</v>
      </c>
      <c r="BI12" s="10">
        <f t="shared" ca="1" si="9"/>
        <v>37800</v>
      </c>
      <c r="BJ12" s="10">
        <f t="shared" ca="1" si="9"/>
        <v>38850</v>
      </c>
      <c r="BK12" s="10">
        <f t="shared" ca="1" si="9"/>
        <v>39900</v>
      </c>
      <c r="BL12" s="10">
        <f t="shared" ca="1" si="9"/>
        <v>40950</v>
      </c>
      <c r="BM12" s="10">
        <f t="shared" ca="1" si="9"/>
        <v>42000</v>
      </c>
      <c r="BN12" s="10">
        <f t="shared" ca="1" si="9"/>
        <v>43050</v>
      </c>
      <c r="BO12" s="10">
        <f t="shared" ca="1" si="9"/>
        <v>44100</v>
      </c>
    </row>
    <row r="13" spans="1:157" x14ac:dyDescent="0.2">
      <c r="A13" s="608" t="s">
        <v>193</v>
      </c>
      <c r="B13" s="17">
        <f>1-B15</f>
        <v>0.25</v>
      </c>
      <c r="C13" s="10">
        <f t="array" aca="1" ref="C13" ca="1">SUM(IF($H$1:$BO$1=C$1,$H13:$BO13,0))</f>
        <v>0</v>
      </c>
      <c r="D13" s="10">
        <f t="array" aca="1" ref="D13" ca="1">SUM(IF($H$1:$BO$1=D$1,$H13:$BO13,0))</f>
        <v>300</v>
      </c>
      <c r="E13" s="10">
        <f t="array" aca="1" ref="E13" ca="1">SUM(IF($H$1:$BO$1=E$1,$H13:$BO13,0))</f>
        <v>13400</v>
      </c>
      <c r="F13" s="10">
        <f t="array" aca="1" ref="F13" ca="1">SUM(IF($H$1:$BO$1=F$1,$H13:$BO13,0))</f>
        <v>74300</v>
      </c>
      <c r="G13" s="10">
        <f t="array" aca="1" ref="G13" ca="1">SUM(IF($H$1:$BO$1=G$1,$H13:$BO13,0))</f>
        <v>218250</v>
      </c>
      <c r="H13" s="10">
        <f ca="1">H11-H15</f>
        <v>0</v>
      </c>
      <c r="I13" s="10">
        <f t="shared" ca="1" si="9"/>
        <v>0</v>
      </c>
      <c r="J13" s="10">
        <f t="shared" ca="1" si="9"/>
        <v>0</v>
      </c>
      <c r="K13" s="10">
        <f t="shared" ca="1" si="9"/>
        <v>0</v>
      </c>
      <c r="L13" s="10">
        <f t="shared" ca="1" si="9"/>
        <v>0</v>
      </c>
      <c r="M13" s="10">
        <f t="shared" ca="1" si="9"/>
        <v>0</v>
      </c>
      <c r="N13" s="10">
        <f t="shared" ca="1" si="9"/>
        <v>0</v>
      </c>
      <c r="O13" s="10">
        <f t="shared" ca="1" si="9"/>
        <v>0</v>
      </c>
      <c r="P13" s="10">
        <f t="shared" ca="1" si="9"/>
        <v>0</v>
      </c>
      <c r="Q13" s="10">
        <f t="shared" ca="1" si="9"/>
        <v>0</v>
      </c>
      <c r="R13" s="10">
        <f t="shared" ca="1" si="9"/>
        <v>0</v>
      </c>
      <c r="S13" s="10">
        <f t="shared" ca="1" si="9"/>
        <v>0</v>
      </c>
      <c r="T13" s="10">
        <f t="shared" ca="1" si="9"/>
        <v>0</v>
      </c>
      <c r="U13" s="10">
        <f t="shared" ca="1" si="9"/>
        <v>0</v>
      </c>
      <c r="V13" s="10">
        <f t="shared" ca="1" si="9"/>
        <v>0</v>
      </c>
      <c r="W13" s="10">
        <f t="shared" ca="1" si="9"/>
        <v>0</v>
      </c>
      <c r="X13" s="10">
        <f t="shared" ca="1" si="9"/>
        <v>0</v>
      </c>
      <c r="Y13" s="10">
        <f t="shared" ca="1" si="9"/>
        <v>0</v>
      </c>
      <c r="Z13" s="10">
        <f t="shared" ca="1" si="9"/>
        <v>0</v>
      </c>
      <c r="AA13" s="10">
        <f t="shared" ca="1" si="9"/>
        <v>0</v>
      </c>
      <c r="AB13" s="10">
        <f t="shared" ca="1" si="9"/>
        <v>0</v>
      </c>
      <c r="AC13" s="10">
        <f t="shared" ca="1" si="9"/>
        <v>50</v>
      </c>
      <c r="AD13" s="10">
        <f t="shared" ca="1" si="9"/>
        <v>100</v>
      </c>
      <c r="AE13" s="10">
        <f t="shared" ca="1" si="9"/>
        <v>150</v>
      </c>
      <c r="AF13" s="10">
        <f t="shared" ca="1" si="9"/>
        <v>250</v>
      </c>
      <c r="AG13" s="10">
        <f t="shared" ca="1" si="9"/>
        <v>350</v>
      </c>
      <c r="AH13" s="10">
        <f t="shared" ca="1" si="9"/>
        <v>450</v>
      </c>
      <c r="AI13" s="10">
        <f t="shared" ca="1" si="9"/>
        <v>600</v>
      </c>
      <c r="AJ13" s="10">
        <f t="shared" ca="1" si="9"/>
        <v>750</v>
      </c>
      <c r="AK13" s="10">
        <f t="shared" ca="1" si="9"/>
        <v>900</v>
      </c>
      <c r="AL13" s="10">
        <f t="shared" ca="1" si="9"/>
        <v>1100</v>
      </c>
      <c r="AM13" s="10">
        <f t="shared" ca="1" si="9"/>
        <v>1300</v>
      </c>
      <c r="AN13" s="10">
        <f t="shared" ca="1" si="9"/>
        <v>1500</v>
      </c>
      <c r="AO13" s="10">
        <f t="shared" ca="1" si="9"/>
        <v>1750</v>
      </c>
      <c r="AP13" s="10">
        <f t="shared" ca="1" si="9"/>
        <v>2050</v>
      </c>
      <c r="AQ13" s="10">
        <f t="shared" ca="1" si="9"/>
        <v>2400</v>
      </c>
      <c r="AR13" s="10">
        <f t="shared" ca="1" si="9"/>
        <v>2800</v>
      </c>
      <c r="AS13" s="10">
        <f t="shared" ca="1" si="9"/>
        <v>3250</v>
      </c>
      <c r="AT13" s="10">
        <f t="shared" ca="1" si="9"/>
        <v>3750</v>
      </c>
      <c r="AU13" s="10">
        <f t="shared" ca="1" si="9"/>
        <v>4300</v>
      </c>
      <c r="AV13" s="10">
        <f t="shared" ca="1" si="9"/>
        <v>4900</v>
      </c>
      <c r="AW13" s="10">
        <f t="shared" ca="1" si="9"/>
        <v>5550</v>
      </c>
      <c r="AX13" s="10">
        <f t="shared" ca="1" si="9"/>
        <v>6250</v>
      </c>
      <c r="AY13" s="10">
        <f t="shared" ca="1" si="9"/>
        <v>7000</v>
      </c>
      <c r="AZ13" s="10">
        <f t="shared" ca="1" si="9"/>
        <v>7800</v>
      </c>
      <c r="BA13" s="10">
        <f t="shared" ca="1" si="9"/>
        <v>8650</v>
      </c>
      <c r="BB13" s="10">
        <f t="shared" ca="1" si="9"/>
        <v>9550</v>
      </c>
      <c r="BC13" s="10">
        <f t="shared" ca="1" si="9"/>
        <v>10500</v>
      </c>
      <c r="BD13" s="10">
        <f t="shared" ca="1" si="9"/>
        <v>11500</v>
      </c>
      <c r="BE13" s="10">
        <f t="shared" ca="1" si="9"/>
        <v>12550</v>
      </c>
      <c r="BF13" s="10">
        <f t="shared" ca="1" si="9"/>
        <v>13650</v>
      </c>
      <c r="BG13" s="10">
        <f t="shared" ca="1" si="9"/>
        <v>14800</v>
      </c>
      <c r="BH13" s="10">
        <f t="shared" ca="1" si="9"/>
        <v>16000</v>
      </c>
      <c r="BI13" s="10">
        <f t="shared" ca="1" si="9"/>
        <v>17250</v>
      </c>
      <c r="BJ13" s="10">
        <f t="shared" ca="1" si="9"/>
        <v>18550</v>
      </c>
      <c r="BK13" s="10">
        <f t="shared" ca="1" si="9"/>
        <v>19900</v>
      </c>
      <c r="BL13" s="10">
        <f t="shared" ca="1" si="9"/>
        <v>21300</v>
      </c>
      <c r="BM13" s="10">
        <f t="shared" ca="1" si="9"/>
        <v>22750</v>
      </c>
      <c r="BN13" s="10">
        <f t="shared" ca="1" si="9"/>
        <v>24250</v>
      </c>
      <c r="BO13" s="10">
        <f t="shared" ca="1" si="9"/>
        <v>25750</v>
      </c>
    </row>
    <row r="14" spans="1:157" x14ac:dyDescent="0.2">
      <c r="A14" s="5" t="s">
        <v>196</v>
      </c>
      <c r="B14" s="12">
        <v>0.75</v>
      </c>
      <c r="C14" s="10">
        <f t="array" aca="1" ref="C14" ca="1">SUM(IF($H$1:$BO$1=C$1,$H14:$BO14,0))</f>
        <v>22500</v>
      </c>
      <c r="D14" s="10">
        <f t="array" aca="1" ref="D14" ca="1">SUM(IF($H$1:$BO$1=D$1,$H14:$BO14,0))</f>
        <v>154500</v>
      </c>
      <c r="E14" s="10">
        <f t="array" aca="1" ref="E14" ca="1">SUM(IF($H$1:$BO$1=E$1,$H14:$BO14,0))</f>
        <v>482400</v>
      </c>
      <c r="F14" s="10">
        <f t="array" aca="1" ref="F14" ca="1">SUM(IF($H$1:$BO$1=F$1,$H14:$BO14,0))</f>
        <v>926100</v>
      </c>
      <c r="G14" s="10">
        <f t="array" aca="1" ref="G14" ca="1">SUM(IF($H$1:$BO$1=G$1,$H14:$BO14,0))</f>
        <v>1379700</v>
      </c>
      <c r="H14" s="10">
        <f ca="1">H10*$B14</f>
        <v>150</v>
      </c>
      <c r="I14" s="10">
        <f t="shared" ref="I14:BO15" ca="1" si="10">I10*$B14</f>
        <v>300</v>
      </c>
      <c r="J14" s="10">
        <f t="shared" ca="1" si="10"/>
        <v>450</v>
      </c>
      <c r="K14" s="10">
        <f t="shared" ca="1" si="10"/>
        <v>750</v>
      </c>
      <c r="L14" s="10">
        <f t="shared" ca="1" si="10"/>
        <v>1050</v>
      </c>
      <c r="M14" s="10">
        <f t="shared" ca="1" si="10"/>
        <v>1350</v>
      </c>
      <c r="N14" s="10">
        <f t="shared" ca="1" si="10"/>
        <v>1800</v>
      </c>
      <c r="O14" s="10">
        <f t="shared" ca="1" si="10"/>
        <v>2250</v>
      </c>
      <c r="P14" s="10">
        <f t="shared" ca="1" si="10"/>
        <v>2700</v>
      </c>
      <c r="Q14" s="10">
        <f t="shared" ca="1" si="10"/>
        <v>3300</v>
      </c>
      <c r="R14" s="10">
        <f t="shared" ca="1" si="10"/>
        <v>3900</v>
      </c>
      <c r="S14" s="10">
        <f t="shared" ca="1" si="10"/>
        <v>4500</v>
      </c>
      <c r="T14" s="10">
        <f t="shared" ca="1" si="10"/>
        <v>5250</v>
      </c>
      <c r="U14" s="10">
        <f t="shared" ca="1" si="10"/>
        <v>6150</v>
      </c>
      <c r="V14" s="10">
        <f t="shared" ca="1" si="10"/>
        <v>7200</v>
      </c>
      <c r="W14" s="10">
        <f t="shared" ca="1" si="10"/>
        <v>8400</v>
      </c>
      <c r="X14" s="10">
        <f t="shared" ca="1" si="10"/>
        <v>9750</v>
      </c>
      <c r="Y14" s="10">
        <f t="shared" ca="1" si="10"/>
        <v>11250</v>
      </c>
      <c r="Z14" s="10">
        <f t="shared" ca="1" si="10"/>
        <v>12900</v>
      </c>
      <c r="AA14" s="10">
        <f t="shared" ca="1" si="10"/>
        <v>14700</v>
      </c>
      <c r="AB14" s="10">
        <f t="shared" ca="1" si="10"/>
        <v>16650</v>
      </c>
      <c r="AC14" s="10">
        <f t="shared" ca="1" si="10"/>
        <v>18600</v>
      </c>
      <c r="AD14" s="10">
        <f t="shared" ca="1" si="10"/>
        <v>20700</v>
      </c>
      <c r="AE14" s="10">
        <f t="shared" ca="1" si="10"/>
        <v>22950</v>
      </c>
      <c r="AF14" s="10">
        <f t="shared" ca="1" si="10"/>
        <v>25200</v>
      </c>
      <c r="AG14" s="10">
        <f t="shared" ca="1" si="10"/>
        <v>27600</v>
      </c>
      <c r="AH14" s="10">
        <f t="shared" ca="1" si="10"/>
        <v>30150</v>
      </c>
      <c r="AI14" s="10">
        <f t="shared" ca="1" si="10"/>
        <v>32700</v>
      </c>
      <c r="AJ14" s="10">
        <f t="shared" ca="1" si="10"/>
        <v>35400</v>
      </c>
      <c r="AK14" s="10">
        <f t="shared" ca="1" si="10"/>
        <v>38250</v>
      </c>
      <c r="AL14" s="10">
        <f t="shared" ca="1" si="10"/>
        <v>41100</v>
      </c>
      <c r="AM14" s="10">
        <f t="shared" ca="1" si="10"/>
        <v>44100</v>
      </c>
      <c r="AN14" s="10">
        <f t="shared" ca="1" si="10"/>
        <v>47250</v>
      </c>
      <c r="AO14" s="10">
        <f t="shared" ca="1" si="10"/>
        <v>50400</v>
      </c>
      <c r="AP14" s="10">
        <f t="shared" ca="1" si="10"/>
        <v>53550</v>
      </c>
      <c r="AQ14" s="10">
        <f t="shared" ca="1" si="10"/>
        <v>56700</v>
      </c>
      <c r="AR14" s="10">
        <f t="shared" ca="1" si="10"/>
        <v>59850</v>
      </c>
      <c r="AS14" s="10">
        <f t="shared" ca="1" si="10"/>
        <v>63000</v>
      </c>
      <c r="AT14" s="10">
        <f t="shared" ca="1" si="10"/>
        <v>66150</v>
      </c>
      <c r="AU14" s="10">
        <f t="shared" ca="1" si="10"/>
        <v>69300</v>
      </c>
      <c r="AV14" s="10">
        <f t="shared" ca="1" si="10"/>
        <v>72450</v>
      </c>
      <c r="AW14" s="10">
        <f t="shared" ca="1" si="10"/>
        <v>75600</v>
      </c>
      <c r="AX14" s="10">
        <f t="shared" ca="1" si="10"/>
        <v>78750</v>
      </c>
      <c r="AY14" s="10">
        <f t="shared" ca="1" si="10"/>
        <v>81900</v>
      </c>
      <c r="AZ14" s="10">
        <f t="shared" ca="1" si="10"/>
        <v>85050</v>
      </c>
      <c r="BA14" s="10">
        <f t="shared" ca="1" si="10"/>
        <v>88200</v>
      </c>
      <c r="BB14" s="10">
        <f t="shared" ca="1" si="10"/>
        <v>91350</v>
      </c>
      <c r="BC14" s="10">
        <f t="shared" ca="1" si="10"/>
        <v>94500</v>
      </c>
      <c r="BD14" s="10">
        <f t="shared" ca="1" si="10"/>
        <v>97650</v>
      </c>
      <c r="BE14" s="10">
        <f t="shared" ca="1" si="10"/>
        <v>100800</v>
      </c>
      <c r="BF14" s="10">
        <f t="shared" ca="1" si="10"/>
        <v>103950</v>
      </c>
      <c r="BG14" s="10">
        <f t="shared" ca="1" si="10"/>
        <v>107100</v>
      </c>
      <c r="BH14" s="10">
        <f t="shared" ca="1" si="10"/>
        <v>110250</v>
      </c>
      <c r="BI14" s="10">
        <f t="shared" ca="1" si="10"/>
        <v>113400</v>
      </c>
      <c r="BJ14" s="10">
        <f t="shared" ca="1" si="10"/>
        <v>116550</v>
      </c>
      <c r="BK14" s="10">
        <f t="shared" ca="1" si="10"/>
        <v>119700</v>
      </c>
      <c r="BL14" s="10">
        <f t="shared" ca="1" si="10"/>
        <v>122850</v>
      </c>
      <c r="BM14" s="10">
        <f t="shared" ca="1" si="10"/>
        <v>126000</v>
      </c>
      <c r="BN14" s="10">
        <f t="shared" ca="1" si="10"/>
        <v>129150</v>
      </c>
      <c r="BO14" s="10">
        <f t="shared" ca="1" si="10"/>
        <v>132300</v>
      </c>
    </row>
    <row r="15" spans="1:157" x14ac:dyDescent="0.2">
      <c r="A15" s="609" t="s">
        <v>481</v>
      </c>
      <c r="B15" s="12">
        <v>0.75</v>
      </c>
      <c r="C15" s="10">
        <f t="array" aca="1" ref="C15" ca="1">SUM(IF($H$1:$BO$1=C$1,$H15:$BO15,0))</f>
        <v>0</v>
      </c>
      <c r="D15" s="10">
        <f t="array" aca="1" ref="D15" ca="1">SUM(IF($H$1:$BO$1=D$1,$H15:$BO15,0))</f>
        <v>900</v>
      </c>
      <c r="E15" s="10">
        <f t="array" aca="1" ref="E15" ca="1">SUM(IF($H$1:$BO$1=E$1,$H15:$BO15,0))</f>
        <v>40200</v>
      </c>
      <c r="F15" s="10">
        <f t="array" aca="1" ref="F15" ca="1">SUM(IF($H$1:$BO$1=F$1,$H15:$BO15,0))</f>
        <v>222900</v>
      </c>
      <c r="G15" s="10">
        <f t="array" aca="1" ref="G15" ca="1">SUM(IF($H$1:$BO$1=G$1,$H15:$BO15,0))</f>
        <v>654750</v>
      </c>
      <c r="H15" s="10">
        <f ca="1">H11*$B15</f>
        <v>0</v>
      </c>
      <c r="I15" s="10">
        <f t="shared" ca="1" si="10"/>
        <v>0</v>
      </c>
      <c r="J15" s="10">
        <f t="shared" ca="1" si="10"/>
        <v>0</v>
      </c>
      <c r="K15" s="10">
        <f t="shared" ca="1" si="10"/>
        <v>0</v>
      </c>
      <c r="L15" s="10">
        <f t="shared" ca="1" si="10"/>
        <v>0</v>
      </c>
      <c r="M15" s="10">
        <f t="shared" ca="1" si="10"/>
        <v>0</v>
      </c>
      <c r="N15" s="10">
        <f t="shared" ca="1" si="10"/>
        <v>0</v>
      </c>
      <c r="O15" s="10">
        <f t="shared" ca="1" si="10"/>
        <v>0</v>
      </c>
      <c r="P15" s="10">
        <f t="shared" ca="1" si="10"/>
        <v>0</v>
      </c>
      <c r="Q15" s="10">
        <f t="shared" ca="1" si="10"/>
        <v>0</v>
      </c>
      <c r="R15" s="10">
        <f t="shared" ca="1" si="10"/>
        <v>0</v>
      </c>
      <c r="S15" s="10">
        <f t="shared" ca="1" si="10"/>
        <v>0</v>
      </c>
      <c r="T15" s="10">
        <f t="shared" ca="1" si="10"/>
        <v>0</v>
      </c>
      <c r="U15" s="10">
        <f t="shared" ca="1" si="10"/>
        <v>0</v>
      </c>
      <c r="V15" s="10">
        <f t="shared" ca="1" si="10"/>
        <v>0</v>
      </c>
      <c r="W15" s="10">
        <f t="shared" ca="1" si="10"/>
        <v>0</v>
      </c>
      <c r="X15" s="10">
        <f t="shared" ca="1" si="10"/>
        <v>0</v>
      </c>
      <c r="Y15" s="10">
        <f t="shared" ca="1" si="10"/>
        <v>0</v>
      </c>
      <c r="Z15" s="10">
        <f t="shared" ca="1" si="10"/>
        <v>0</v>
      </c>
      <c r="AA15" s="10">
        <f t="shared" ca="1" si="10"/>
        <v>0</v>
      </c>
      <c r="AB15" s="10">
        <f t="shared" ca="1" si="10"/>
        <v>0</v>
      </c>
      <c r="AC15" s="10">
        <f t="shared" ca="1" si="10"/>
        <v>150</v>
      </c>
      <c r="AD15" s="10">
        <f t="shared" ca="1" si="10"/>
        <v>300</v>
      </c>
      <c r="AE15" s="10">
        <f t="shared" ca="1" si="10"/>
        <v>450</v>
      </c>
      <c r="AF15" s="10">
        <f t="shared" ca="1" si="10"/>
        <v>750</v>
      </c>
      <c r="AG15" s="10">
        <f t="shared" ca="1" si="10"/>
        <v>1050</v>
      </c>
      <c r="AH15" s="10">
        <f t="shared" ca="1" si="10"/>
        <v>1350</v>
      </c>
      <c r="AI15" s="10">
        <f t="shared" ca="1" si="10"/>
        <v>1800</v>
      </c>
      <c r="AJ15" s="10">
        <f t="shared" ca="1" si="10"/>
        <v>2250</v>
      </c>
      <c r="AK15" s="10">
        <f t="shared" ca="1" si="10"/>
        <v>2700</v>
      </c>
      <c r="AL15" s="10">
        <f t="shared" ca="1" si="10"/>
        <v>3300</v>
      </c>
      <c r="AM15" s="10">
        <f t="shared" ca="1" si="10"/>
        <v>3900</v>
      </c>
      <c r="AN15" s="10">
        <f t="shared" ca="1" si="10"/>
        <v>4500</v>
      </c>
      <c r="AO15" s="10">
        <f t="shared" ca="1" si="10"/>
        <v>5250</v>
      </c>
      <c r="AP15" s="10">
        <f t="shared" ca="1" si="10"/>
        <v>6150</v>
      </c>
      <c r="AQ15" s="10">
        <f t="shared" ca="1" si="10"/>
        <v>7200</v>
      </c>
      <c r="AR15" s="10">
        <f t="shared" ca="1" si="10"/>
        <v>8400</v>
      </c>
      <c r="AS15" s="10">
        <f t="shared" ca="1" si="10"/>
        <v>9750</v>
      </c>
      <c r="AT15" s="10">
        <f t="shared" ca="1" si="10"/>
        <v>11250</v>
      </c>
      <c r="AU15" s="10">
        <f t="shared" ca="1" si="10"/>
        <v>12900</v>
      </c>
      <c r="AV15" s="10">
        <f t="shared" ca="1" si="10"/>
        <v>14700</v>
      </c>
      <c r="AW15" s="10">
        <f t="shared" ca="1" si="10"/>
        <v>16650</v>
      </c>
      <c r="AX15" s="10">
        <f t="shared" ca="1" si="10"/>
        <v>18750</v>
      </c>
      <c r="AY15" s="10">
        <f t="shared" ca="1" si="10"/>
        <v>21000</v>
      </c>
      <c r="AZ15" s="10">
        <f t="shared" ca="1" si="10"/>
        <v>23400</v>
      </c>
      <c r="BA15" s="10">
        <f t="shared" ca="1" si="10"/>
        <v>25950</v>
      </c>
      <c r="BB15" s="10">
        <f t="shared" ca="1" si="10"/>
        <v>28650</v>
      </c>
      <c r="BC15" s="10">
        <f t="shared" ca="1" si="10"/>
        <v>31500</v>
      </c>
      <c r="BD15" s="10">
        <f t="shared" ca="1" si="10"/>
        <v>34500</v>
      </c>
      <c r="BE15" s="10">
        <f t="shared" ca="1" si="10"/>
        <v>37650</v>
      </c>
      <c r="BF15" s="10">
        <f t="shared" ca="1" si="10"/>
        <v>40950</v>
      </c>
      <c r="BG15" s="10">
        <f t="shared" ca="1" si="10"/>
        <v>44400</v>
      </c>
      <c r="BH15" s="10">
        <f t="shared" ca="1" si="10"/>
        <v>48000</v>
      </c>
      <c r="BI15" s="10">
        <f t="shared" ca="1" si="10"/>
        <v>51750</v>
      </c>
      <c r="BJ15" s="10">
        <f t="shared" ca="1" si="10"/>
        <v>55650</v>
      </c>
      <c r="BK15" s="10">
        <f t="shared" ca="1" si="10"/>
        <v>59700</v>
      </c>
      <c r="BL15" s="10">
        <f t="shared" ca="1" si="10"/>
        <v>63900</v>
      </c>
      <c r="BM15" s="10">
        <f t="shared" ca="1" si="10"/>
        <v>68250</v>
      </c>
      <c r="BN15" s="10">
        <f t="shared" ca="1" si="10"/>
        <v>72750</v>
      </c>
      <c r="BO15" s="10">
        <f t="shared" ca="1" si="10"/>
        <v>77250</v>
      </c>
    </row>
    <row r="16" spans="1:157" x14ac:dyDescent="0.2">
      <c r="A16" s="5" t="s">
        <v>38</v>
      </c>
      <c r="B16" s="12">
        <v>0.5</v>
      </c>
      <c r="C16" s="10">
        <f t="array" aca="1" ref="C16" ca="1">SUM(IF($H$1:$BO$1=C$1,$H16:$BO16,0))</f>
        <v>11250</v>
      </c>
      <c r="D16" s="10">
        <f t="array" aca="1" ref="D16" ca="1">SUM(IF($H$1:$BO$1=D$1,$H16:$BO16,0))</f>
        <v>77250</v>
      </c>
      <c r="E16" s="10">
        <f t="array" aca="1" ref="E16" ca="1">SUM(IF($H$1:$BO$1=E$1,$H16:$BO16,0))</f>
        <v>241200</v>
      </c>
      <c r="F16" s="10">
        <f t="array" aca="1" ref="F16" ca="1">SUM(IF($H$1:$BO$1=F$1,$H16:$BO16,0))</f>
        <v>463050</v>
      </c>
      <c r="G16" s="10">
        <f t="array" aca="1" ref="G16" ca="1">SUM(IF($H$1:$BO$1=G$1,$H16:$BO16,0))</f>
        <v>689850</v>
      </c>
      <c r="H16" s="10">
        <f ca="1">H14*$B16</f>
        <v>75</v>
      </c>
      <c r="I16" s="10">
        <f t="shared" ref="I16:BO16" ca="1" si="11">I14*$B16</f>
        <v>150</v>
      </c>
      <c r="J16" s="10">
        <f t="shared" ca="1" si="11"/>
        <v>225</v>
      </c>
      <c r="K16" s="10">
        <f t="shared" ca="1" si="11"/>
        <v>375</v>
      </c>
      <c r="L16" s="10">
        <f t="shared" ca="1" si="11"/>
        <v>525</v>
      </c>
      <c r="M16" s="10">
        <f t="shared" ca="1" si="11"/>
        <v>675</v>
      </c>
      <c r="N16" s="10">
        <f t="shared" ca="1" si="11"/>
        <v>900</v>
      </c>
      <c r="O16" s="10">
        <f t="shared" ca="1" si="11"/>
        <v>1125</v>
      </c>
      <c r="P16" s="10">
        <f t="shared" ca="1" si="11"/>
        <v>1350</v>
      </c>
      <c r="Q16" s="10">
        <f t="shared" ca="1" si="11"/>
        <v>1650</v>
      </c>
      <c r="R16" s="10">
        <f t="shared" ca="1" si="11"/>
        <v>1950</v>
      </c>
      <c r="S16" s="10">
        <f t="shared" ca="1" si="11"/>
        <v>2250</v>
      </c>
      <c r="T16" s="10">
        <f t="shared" ca="1" si="11"/>
        <v>2625</v>
      </c>
      <c r="U16" s="10">
        <f t="shared" ca="1" si="11"/>
        <v>3075</v>
      </c>
      <c r="V16" s="10">
        <f t="shared" ca="1" si="11"/>
        <v>3600</v>
      </c>
      <c r="W16" s="10">
        <f t="shared" ca="1" si="11"/>
        <v>4200</v>
      </c>
      <c r="X16" s="10">
        <f t="shared" ca="1" si="11"/>
        <v>4875</v>
      </c>
      <c r="Y16" s="10">
        <f t="shared" ca="1" si="11"/>
        <v>5625</v>
      </c>
      <c r="Z16" s="10">
        <f t="shared" ca="1" si="11"/>
        <v>6450</v>
      </c>
      <c r="AA16" s="10">
        <f t="shared" ca="1" si="11"/>
        <v>7350</v>
      </c>
      <c r="AB16" s="10">
        <f t="shared" ca="1" si="11"/>
        <v>8325</v>
      </c>
      <c r="AC16" s="10">
        <f t="shared" ca="1" si="11"/>
        <v>9300</v>
      </c>
      <c r="AD16" s="10">
        <f t="shared" ca="1" si="11"/>
        <v>10350</v>
      </c>
      <c r="AE16" s="10">
        <f t="shared" ca="1" si="11"/>
        <v>11475</v>
      </c>
      <c r="AF16" s="10">
        <f t="shared" ca="1" si="11"/>
        <v>12600</v>
      </c>
      <c r="AG16" s="10">
        <f t="shared" ca="1" si="11"/>
        <v>13800</v>
      </c>
      <c r="AH16" s="10">
        <f t="shared" ca="1" si="11"/>
        <v>15075</v>
      </c>
      <c r="AI16" s="10">
        <f t="shared" ca="1" si="11"/>
        <v>16350</v>
      </c>
      <c r="AJ16" s="10">
        <f t="shared" ca="1" si="11"/>
        <v>17700</v>
      </c>
      <c r="AK16" s="10">
        <f t="shared" ca="1" si="11"/>
        <v>19125</v>
      </c>
      <c r="AL16" s="10">
        <f t="shared" ca="1" si="11"/>
        <v>20550</v>
      </c>
      <c r="AM16" s="10">
        <f t="shared" ca="1" si="11"/>
        <v>22050</v>
      </c>
      <c r="AN16" s="10">
        <f t="shared" ca="1" si="11"/>
        <v>23625</v>
      </c>
      <c r="AO16" s="10">
        <f t="shared" ca="1" si="11"/>
        <v>25200</v>
      </c>
      <c r="AP16" s="10">
        <f t="shared" ca="1" si="11"/>
        <v>26775</v>
      </c>
      <c r="AQ16" s="10">
        <f t="shared" ca="1" si="11"/>
        <v>28350</v>
      </c>
      <c r="AR16" s="10">
        <f t="shared" ca="1" si="11"/>
        <v>29925</v>
      </c>
      <c r="AS16" s="10">
        <f t="shared" ca="1" si="11"/>
        <v>31500</v>
      </c>
      <c r="AT16" s="10">
        <f t="shared" ca="1" si="11"/>
        <v>33075</v>
      </c>
      <c r="AU16" s="10">
        <f t="shared" ca="1" si="11"/>
        <v>34650</v>
      </c>
      <c r="AV16" s="10">
        <f t="shared" ca="1" si="11"/>
        <v>36225</v>
      </c>
      <c r="AW16" s="10">
        <f t="shared" ca="1" si="11"/>
        <v>37800</v>
      </c>
      <c r="AX16" s="10">
        <f t="shared" ca="1" si="11"/>
        <v>39375</v>
      </c>
      <c r="AY16" s="10">
        <f t="shared" ca="1" si="11"/>
        <v>40950</v>
      </c>
      <c r="AZ16" s="10">
        <f t="shared" ca="1" si="11"/>
        <v>42525</v>
      </c>
      <c r="BA16" s="10">
        <f t="shared" ca="1" si="11"/>
        <v>44100</v>
      </c>
      <c r="BB16" s="10">
        <f t="shared" ca="1" si="11"/>
        <v>45675</v>
      </c>
      <c r="BC16" s="10">
        <f t="shared" ca="1" si="11"/>
        <v>47250</v>
      </c>
      <c r="BD16" s="10">
        <f t="shared" ca="1" si="11"/>
        <v>48825</v>
      </c>
      <c r="BE16" s="10">
        <f t="shared" ca="1" si="11"/>
        <v>50400</v>
      </c>
      <c r="BF16" s="10">
        <f t="shared" ca="1" si="11"/>
        <v>51975</v>
      </c>
      <c r="BG16" s="10">
        <f t="shared" ca="1" si="11"/>
        <v>53550</v>
      </c>
      <c r="BH16" s="10">
        <f t="shared" ca="1" si="11"/>
        <v>55125</v>
      </c>
      <c r="BI16" s="10">
        <f t="shared" ca="1" si="11"/>
        <v>56700</v>
      </c>
      <c r="BJ16" s="10">
        <f t="shared" ca="1" si="11"/>
        <v>58275</v>
      </c>
      <c r="BK16" s="10">
        <f t="shared" ca="1" si="11"/>
        <v>59850</v>
      </c>
      <c r="BL16" s="10">
        <f t="shared" ca="1" si="11"/>
        <v>61425</v>
      </c>
      <c r="BM16" s="10">
        <f t="shared" ca="1" si="11"/>
        <v>63000</v>
      </c>
      <c r="BN16" s="10">
        <f t="shared" ca="1" si="11"/>
        <v>64575</v>
      </c>
      <c r="BO16" s="10">
        <f t="shared" ca="1" si="11"/>
        <v>66150</v>
      </c>
    </row>
    <row r="17" spans="1:157" x14ac:dyDescent="0.2">
      <c r="A17" s="5" t="s">
        <v>198</v>
      </c>
      <c r="B17" s="6">
        <f>B10*B14*(1-B16)</f>
        <v>75</v>
      </c>
      <c r="C17" s="10">
        <f t="array" aca="1" ref="C17" ca="1">SUM(IF($H$1:$BO$1=C$1,$H17:$BO17,0))</f>
        <v>11250</v>
      </c>
      <c r="D17" s="10">
        <f t="array" aca="1" ref="D17" ca="1">SUM(IF($H$1:$BO$1=D$1,$H17:$BO17,0))</f>
        <v>77250</v>
      </c>
      <c r="E17" s="10">
        <f t="array" aca="1" ref="E17" ca="1">SUM(IF($H$1:$BO$1=E$1,$H17:$BO17,0))</f>
        <v>241200</v>
      </c>
      <c r="F17" s="10">
        <f t="array" aca="1" ref="F17" ca="1">SUM(IF($H$1:$BO$1=F$1,$H17:$BO17,0))</f>
        <v>463050</v>
      </c>
      <c r="G17" s="10">
        <f t="array" aca="1" ref="G17" ca="1">SUM(IF($H$1:$BO$1=G$1,$H17:$BO17,0))</f>
        <v>689850</v>
      </c>
      <c r="H17" s="10">
        <f ca="1">$B17*H27</f>
        <v>75</v>
      </c>
      <c r="I17" s="10">
        <f t="shared" ref="I17:BO17" ca="1" si="12">$B17*I27</f>
        <v>150</v>
      </c>
      <c r="J17" s="10">
        <f t="shared" ca="1" si="12"/>
        <v>225</v>
      </c>
      <c r="K17" s="10">
        <f t="shared" ca="1" si="12"/>
        <v>375</v>
      </c>
      <c r="L17" s="10">
        <f t="shared" ca="1" si="12"/>
        <v>525</v>
      </c>
      <c r="M17" s="10">
        <f t="shared" ca="1" si="12"/>
        <v>675</v>
      </c>
      <c r="N17" s="10">
        <f t="shared" ca="1" si="12"/>
        <v>900</v>
      </c>
      <c r="O17" s="10">
        <f t="shared" ca="1" si="12"/>
        <v>1125</v>
      </c>
      <c r="P17" s="10">
        <f t="shared" ca="1" si="12"/>
        <v>1350</v>
      </c>
      <c r="Q17" s="10">
        <f t="shared" ca="1" si="12"/>
        <v>1650</v>
      </c>
      <c r="R17" s="10">
        <f t="shared" ca="1" si="12"/>
        <v>1950</v>
      </c>
      <c r="S17" s="10">
        <f t="shared" ca="1" si="12"/>
        <v>2250</v>
      </c>
      <c r="T17" s="10">
        <f t="shared" ca="1" si="12"/>
        <v>2625</v>
      </c>
      <c r="U17" s="10">
        <f t="shared" ca="1" si="12"/>
        <v>3075</v>
      </c>
      <c r="V17" s="10">
        <f t="shared" ca="1" si="12"/>
        <v>3600</v>
      </c>
      <c r="W17" s="10">
        <f t="shared" ca="1" si="12"/>
        <v>4200</v>
      </c>
      <c r="X17" s="10">
        <f t="shared" ca="1" si="12"/>
        <v>4875</v>
      </c>
      <c r="Y17" s="10">
        <f t="shared" ca="1" si="12"/>
        <v>5625</v>
      </c>
      <c r="Z17" s="10">
        <f t="shared" ca="1" si="12"/>
        <v>6450</v>
      </c>
      <c r="AA17" s="10">
        <f t="shared" ca="1" si="12"/>
        <v>7350</v>
      </c>
      <c r="AB17" s="10">
        <f t="shared" ca="1" si="12"/>
        <v>8325</v>
      </c>
      <c r="AC17" s="10">
        <f t="shared" ca="1" si="12"/>
        <v>9300</v>
      </c>
      <c r="AD17" s="10">
        <f t="shared" ca="1" si="12"/>
        <v>10350</v>
      </c>
      <c r="AE17" s="10">
        <f t="shared" ca="1" si="12"/>
        <v>11475</v>
      </c>
      <c r="AF17" s="10">
        <f t="shared" ca="1" si="12"/>
        <v>12600</v>
      </c>
      <c r="AG17" s="10">
        <f t="shared" ca="1" si="12"/>
        <v>13800</v>
      </c>
      <c r="AH17" s="10">
        <f t="shared" ca="1" si="12"/>
        <v>15075</v>
      </c>
      <c r="AI17" s="10">
        <f t="shared" ca="1" si="12"/>
        <v>16350</v>
      </c>
      <c r="AJ17" s="10">
        <f t="shared" ca="1" si="12"/>
        <v>17700</v>
      </c>
      <c r="AK17" s="10">
        <f t="shared" ca="1" si="12"/>
        <v>19125</v>
      </c>
      <c r="AL17" s="10">
        <f t="shared" ca="1" si="12"/>
        <v>20550</v>
      </c>
      <c r="AM17" s="10">
        <f t="shared" ca="1" si="12"/>
        <v>22050</v>
      </c>
      <c r="AN17" s="10">
        <f t="shared" ca="1" si="12"/>
        <v>23625</v>
      </c>
      <c r="AO17" s="10">
        <f t="shared" ca="1" si="12"/>
        <v>25200</v>
      </c>
      <c r="AP17" s="10">
        <f t="shared" ca="1" si="12"/>
        <v>26775</v>
      </c>
      <c r="AQ17" s="10">
        <f t="shared" ca="1" si="12"/>
        <v>28350</v>
      </c>
      <c r="AR17" s="10">
        <f t="shared" ca="1" si="12"/>
        <v>29925</v>
      </c>
      <c r="AS17" s="10">
        <f t="shared" ca="1" si="12"/>
        <v>31500</v>
      </c>
      <c r="AT17" s="10">
        <f t="shared" ca="1" si="12"/>
        <v>33075</v>
      </c>
      <c r="AU17" s="10">
        <f t="shared" ca="1" si="12"/>
        <v>34650</v>
      </c>
      <c r="AV17" s="10">
        <f t="shared" ca="1" si="12"/>
        <v>36225</v>
      </c>
      <c r="AW17" s="10">
        <f t="shared" ca="1" si="12"/>
        <v>37800</v>
      </c>
      <c r="AX17" s="10">
        <f t="shared" ca="1" si="12"/>
        <v>39375</v>
      </c>
      <c r="AY17" s="10">
        <f t="shared" ca="1" si="12"/>
        <v>40950</v>
      </c>
      <c r="AZ17" s="10">
        <f t="shared" ca="1" si="12"/>
        <v>42525</v>
      </c>
      <c r="BA17" s="10">
        <f t="shared" ca="1" si="12"/>
        <v>44100</v>
      </c>
      <c r="BB17" s="10">
        <f t="shared" ca="1" si="12"/>
        <v>45675</v>
      </c>
      <c r="BC17" s="10">
        <f t="shared" ca="1" si="12"/>
        <v>47250</v>
      </c>
      <c r="BD17" s="10">
        <f t="shared" ca="1" si="12"/>
        <v>48825</v>
      </c>
      <c r="BE17" s="10">
        <f t="shared" ca="1" si="12"/>
        <v>50400</v>
      </c>
      <c r="BF17" s="10">
        <f t="shared" ca="1" si="12"/>
        <v>51975</v>
      </c>
      <c r="BG17" s="10">
        <f t="shared" ca="1" si="12"/>
        <v>53550</v>
      </c>
      <c r="BH17" s="10">
        <f t="shared" ca="1" si="12"/>
        <v>55125</v>
      </c>
      <c r="BI17" s="10">
        <f t="shared" ca="1" si="12"/>
        <v>56700</v>
      </c>
      <c r="BJ17" s="10">
        <f t="shared" ca="1" si="12"/>
        <v>58275</v>
      </c>
      <c r="BK17" s="10">
        <f t="shared" ca="1" si="12"/>
        <v>59850</v>
      </c>
      <c r="BL17" s="10">
        <f t="shared" ca="1" si="12"/>
        <v>61425</v>
      </c>
      <c r="BM17" s="10">
        <f t="shared" ca="1" si="12"/>
        <v>63000</v>
      </c>
      <c r="BN17" s="10">
        <f t="shared" ca="1" si="12"/>
        <v>64575</v>
      </c>
      <c r="BO17" s="10">
        <f t="shared" ca="1" si="12"/>
        <v>66150</v>
      </c>
    </row>
    <row r="18" spans="1:157" x14ac:dyDescent="0.2">
      <c r="A18" s="5" t="s">
        <v>199</v>
      </c>
      <c r="B18" s="6">
        <f>B11*B15</f>
        <v>150</v>
      </c>
      <c r="C18" s="10">
        <f t="array" aca="1" ref="C18" ca="1">SUM(IF($H$1:$BO$1=C$1,$H18:$BO18,0))</f>
        <v>0</v>
      </c>
      <c r="D18" s="10">
        <f t="array" aca="1" ref="D18" ca="1">SUM(IF($H$1:$BO$1=D$1,$H18:$BO18,0))</f>
        <v>900</v>
      </c>
      <c r="E18" s="10">
        <f t="array" aca="1" ref="E18" ca="1">SUM(IF($H$1:$BO$1=E$1,$H18:$BO18,0))</f>
        <v>40200</v>
      </c>
      <c r="F18" s="10">
        <f t="array" aca="1" ref="F18" ca="1">SUM(IF($H$1:$BO$1=F$1,$H18:$BO18,0))</f>
        <v>222900</v>
      </c>
      <c r="G18" s="10">
        <f t="array" aca="1" ref="G18" ca="1">SUM(IF($H$1:$BO$1=G$1,$H18:$BO18,0))</f>
        <v>654750</v>
      </c>
      <c r="H18" s="10">
        <f ca="1">$B18*H29</f>
        <v>0</v>
      </c>
      <c r="I18" s="10">
        <f t="shared" ref="I18:BO18" ca="1" si="13">$B18*I29</f>
        <v>0</v>
      </c>
      <c r="J18" s="10">
        <f t="shared" ca="1" si="13"/>
        <v>0</v>
      </c>
      <c r="K18" s="10">
        <f t="shared" ca="1" si="13"/>
        <v>0</v>
      </c>
      <c r="L18" s="10">
        <f t="shared" ca="1" si="13"/>
        <v>0</v>
      </c>
      <c r="M18" s="10">
        <f t="shared" ca="1" si="13"/>
        <v>0</v>
      </c>
      <c r="N18" s="10">
        <f t="shared" ca="1" si="13"/>
        <v>0</v>
      </c>
      <c r="O18" s="10">
        <f t="shared" ca="1" si="13"/>
        <v>0</v>
      </c>
      <c r="P18" s="10">
        <f t="shared" ca="1" si="13"/>
        <v>0</v>
      </c>
      <c r="Q18" s="10">
        <f t="shared" ca="1" si="13"/>
        <v>0</v>
      </c>
      <c r="R18" s="10">
        <f t="shared" ca="1" si="13"/>
        <v>0</v>
      </c>
      <c r="S18" s="10">
        <f t="shared" ca="1" si="13"/>
        <v>0</v>
      </c>
      <c r="T18" s="10">
        <f t="shared" ca="1" si="13"/>
        <v>0</v>
      </c>
      <c r="U18" s="10">
        <f t="shared" ca="1" si="13"/>
        <v>0</v>
      </c>
      <c r="V18" s="10">
        <f t="shared" ca="1" si="13"/>
        <v>0</v>
      </c>
      <c r="W18" s="10">
        <f t="shared" ca="1" si="13"/>
        <v>0</v>
      </c>
      <c r="X18" s="10">
        <f t="shared" ca="1" si="13"/>
        <v>0</v>
      </c>
      <c r="Y18" s="10">
        <f t="shared" ca="1" si="13"/>
        <v>0</v>
      </c>
      <c r="Z18" s="10">
        <f t="shared" ca="1" si="13"/>
        <v>0</v>
      </c>
      <c r="AA18" s="10">
        <f t="shared" ca="1" si="13"/>
        <v>0</v>
      </c>
      <c r="AB18" s="10">
        <f t="shared" ca="1" si="13"/>
        <v>0</v>
      </c>
      <c r="AC18" s="10">
        <f t="shared" ca="1" si="13"/>
        <v>150</v>
      </c>
      <c r="AD18" s="10">
        <f t="shared" ca="1" si="13"/>
        <v>300</v>
      </c>
      <c r="AE18" s="10">
        <f t="shared" ca="1" si="13"/>
        <v>450</v>
      </c>
      <c r="AF18" s="10">
        <f t="shared" ca="1" si="13"/>
        <v>750</v>
      </c>
      <c r="AG18" s="10">
        <f t="shared" ca="1" si="13"/>
        <v>1050</v>
      </c>
      <c r="AH18" s="10">
        <f t="shared" ca="1" si="13"/>
        <v>1350</v>
      </c>
      <c r="AI18" s="10">
        <f t="shared" ca="1" si="13"/>
        <v>1800</v>
      </c>
      <c r="AJ18" s="10">
        <f t="shared" ca="1" si="13"/>
        <v>2250</v>
      </c>
      <c r="AK18" s="10">
        <f t="shared" ca="1" si="13"/>
        <v>2700</v>
      </c>
      <c r="AL18" s="10">
        <f t="shared" ca="1" si="13"/>
        <v>3300</v>
      </c>
      <c r="AM18" s="10">
        <f t="shared" ca="1" si="13"/>
        <v>3900</v>
      </c>
      <c r="AN18" s="10">
        <f t="shared" ca="1" si="13"/>
        <v>4500</v>
      </c>
      <c r="AO18" s="10">
        <f t="shared" ca="1" si="13"/>
        <v>5250</v>
      </c>
      <c r="AP18" s="10">
        <f t="shared" ca="1" si="13"/>
        <v>6150</v>
      </c>
      <c r="AQ18" s="10">
        <f t="shared" ca="1" si="13"/>
        <v>7200</v>
      </c>
      <c r="AR18" s="10">
        <f t="shared" ca="1" si="13"/>
        <v>8400</v>
      </c>
      <c r="AS18" s="10">
        <f t="shared" ca="1" si="13"/>
        <v>9750</v>
      </c>
      <c r="AT18" s="10">
        <f t="shared" ca="1" si="13"/>
        <v>11250</v>
      </c>
      <c r="AU18" s="10">
        <f t="shared" ca="1" si="13"/>
        <v>12900</v>
      </c>
      <c r="AV18" s="10">
        <f t="shared" ca="1" si="13"/>
        <v>14700</v>
      </c>
      <c r="AW18" s="10">
        <f t="shared" ca="1" si="13"/>
        <v>16650</v>
      </c>
      <c r="AX18" s="10">
        <f t="shared" ca="1" si="13"/>
        <v>18750</v>
      </c>
      <c r="AY18" s="10">
        <f t="shared" ca="1" si="13"/>
        <v>21000</v>
      </c>
      <c r="AZ18" s="10">
        <f t="shared" ca="1" si="13"/>
        <v>23400</v>
      </c>
      <c r="BA18" s="10">
        <f t="shared" ca="1" si="13"/>
        <v>25950</v>
      </c>
      <c r="BB18" s="10">
        <f t="shared" ca="1" si="13"/>
        <v>28650</v>
      </c>
      <c r="BC18" s="10">
        <f t="shared" ca="1" si="13"/>
        <v>31500</v>
      </c>
      <c r="BD18" s="10">
        <f t="shared" ca="1" si="13"/>
        <v>34500</v>
      </c>
      <c r="BE18" s="10">
        <f t="shared" ca="1" si="13"/>
        <v>37650</v>
      </c>
      <c r="BF18" s="10">
        <f t="shared" ca="1" si="13"/>
        <v>40950</v>
      </c>
      <c r="BG18" s="10">
        <f t="shared" ca="1" si="13"/>
        <v>44400</v>
      </c>
      <c r="BH18" s="10">
        <f t="shared" ca="1" si="13"/>
        <v>48000</v>
      </c>
      <c r="BI18" s="10">
        <f t="shared" ca="1" si="13"/>
        <v>51750</v>
      </c>
      <c r="BJ18" s="10">
        <f t="shared" ca="1" si="13"/>
        <v>55650</v>
      </c>
      <c r="BK18" s="10">
        <f t="shared" ca="1" si="13"/>
        <v>59700</v>
      </c>
      <c r="BL18" s="10">
        <f t="shared" ca="1" si="13"/>
        <v>63900</v>
      </c>
      <c r="BM18" s="10">
        <f t="shared" ca="1" si="13"/>
        <v>68250</v>
      </c>
      <c r="BN18" s="10">
        <f t="shared" ca="1" si="13"/>
        <v>72750</v>
      </c>
      <c r="BO18" s="10">
        <f t="shared" ca="1" si="13"/>
        <v>77250</v>
      </c>
    </row>
    <row r="19" spans="1:157" x14ac:dyDescent="0.2">
      <c r="A19" s="5" t="s">
        <v>30</v>
      </c>
      <c r="B19" s="6">
        <f>B10*B14*B16</f>
        <v>75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</row>
    <row r="20" spans="1:157" x14ac:dyDescent="0.2">
      <c r="A20" s="5" t="s">
        <v>27</v>
      </c>
      <c r="B20" s="13">
        <v>0.06</v>
      </c>
      <c r="C20" s="10"/>
      <c r="D20" s="10"/>
      <c r="E20" s="10"/>
      <c r="F20" s="10"/>
      <c r="G20" s="10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</row>
    <row r="21" spans="1:157" x14ac:dyDescent="0.2">
      <c r="A21" s="5" t="s">
        <v>26</v>
      </c>
      <c r="B21" s="11">
        <f>NPER(B20/12,B19,-B8*(1-B9))</f>
        <v>21.124739598583997</v>
      </c>
      <c r="C21" s="10"/>
      <c r="D21" s="9"/>
      <c r="E21" s="9"/>
      <c r="F21" s="9"/>
      <c r="G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</row>
    <row r="22" spans="1:157" x14ac:dyDescent="0.2">
      <c r="A22" s="5" t="s">
        <v>202</v>
      </c>
      <c r="B22" s="11">
        <v>60</v>
      </c>
      <c r="C22" s="10"/>
      <c r="D22" s="9"/>
      <c r="E22" s="9"/>
      <c r="F22" s="9"/>
      <c r="G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</row>
    <row r="23" spans="1:157" x14ac:dyDescent="0.2">
      <c r="A23" s="5" t="s">
        <v>37</v>
      </c>
      <c r="B23" s="11"/>
      <c r="C23" s="10">
        <f t="array" aca="1" ref="C23" ca="1">SUM(IF($H$1:$BO$1=C$1,$H23:$BO23,0))</f>
        <v>18750</v>
      </c>
      <c r="D23" s="10">
        <f t="array" aca="1" ref="D23" ca="1">SUM(IF($H$1:$BO$1=D$1,$H23:$BO23,0))</f>
        <v>128750</v>
      </c>
      <c r="E23" s="10">
        <f t="array" aca="1" ref="E23" ca="1">SUM(IF($H$1:$BO$1=E$1,$H23:$BO23,0))</f>
        <v>402000</v>
      </c>
      <c r="F23" s="10">
        <f t="array" aca="1" ref="F23" ca="1">SUM(IF($H$1:$BO$1=F$1,$H23:$BO23,0))</f>
        <v>771750</v>
      </c>
      <c r="G23" s="10">
        <f t="array" aca="1" ref="G23" ca="1">SUM(IF($H$1:$BO$1=G$1,$H23:$BO23,0))</f>
        <v>1149750</v>
      </c>
      <c r="H23" s="10">
        <f ca="1">H10-H16</f>
        <v>125</v>
      </c>
      <c r="I23" s="10">
        <f t="shared" ref="I23:BO23" ca="1" si="14">I10-I16</f>
        <v>250</v>
      </c>
      <c r="J23" s="10">
        <f t="shared" ca="1" si="14"/>
        <v>375</v>
      </c>
      <c r="K23" s="10">
        <f t="shared" ca="1" si="14"/>
        <v>625</v>
      </c>
      <c r="L23" s="10">
        <f t="shared" ca="1" si="14"/>
        <v>875</v>
      </c>
      <c r="M23" s="10">
        <f t="shared" ca="1" si="14"/>
        <v>1125</v>
      </c>
      <c r="N23" s="10">
        <f t="shared" ca="1" si="14"/>
        <v>1500</v>
      </c>
      <c r="O23" s="10">
        <f t="shared" ca="1" si="14"/>
        <v>1875</v>
      </c>
      <c r="P23" s="10">
        <f t="shared" ca="1" si="14"/>
        <v>2250</v>
      </c>
      <c r="Q23" s="10">
        <f t="shared" ca="1" si="14"/>
        <v>2750</v>
      </c>
      <c r="R23" s="10">
        <f t="shared" ca="1" si="14"/>
        <v>3250</v>
      </c>
      <c r="S23" s="10">
        <f t="shared" ca="1" si="14"/>
        <v>3750</v>
      </c>
      <c r="T23" s="10">
        <f t="shared" ca="1" si="14"/>
        <v>4375</v>
      </c>
      <c r="U23" s="10">
        <f t="shared" ca="1" si="14"/>
        <v>5125</v>
      </c>
      <c r="V23" s="10">
        <f t="shared" ca="1" si="14"/>
        <v>6000</v>
      </c>
      <c r="W23" s="10">
        <f t="shared" ca="1" si="14"/>
        <v>7000</v>
      </c>
      <c r="X23" s="10">
        <f t="shared" ca="1" si="14"/>
        <v>8125</v>
      </c>
      <c r="Y23" s="10">
        <f t="shared" ca="1" si="14"/>
        <v>9375</v>
      </c>
      <c r="Z23" s="10">
        <f t="shared" ca="1" si="14"/>
        <v>10750</v>
      </c>
      <c r="AA23" s="10">
        <f t="shared" ca="1" si="14"/>
        <v>12250</v>
      </c>
      <c r="AB23" s="10">
        <f t="shared" ca="1" si="14"/>
        <v>13875</v>
      </c>
      <c r="AC23" s="10">
        <f t="shared" ca="1" si="14"/>
        <v>15500</v>
      </c>
      <c r="AD23" s="10">
        <f t="shared" ca="1" si="14"/>
        <v>17250</v>
      </c>
      <c r="AE23" s="10">
        <f t="shared" ca="1" si="14"/>
        <v>19125</v>
      </c>
      <c r="AF23" s="10">
        <f t="shared" ca="1" si="14"/>
        <v>21000</v>
      </c>
      <c r="AG23" s="10">
        <f t="shared" ca="1" si="14"/>
        <v>23000</v>
      </c>
      <c r="AH23" s="10">
        <f t="shared" ca="1" si="14"/>
        <v>25125</v>
      </c>
      <c r="AI23" s="10">
        <f t="shared" ca="1" si="14"/>
        <v>27250</v>
      </c>
      <c r="AJ23" s="10">
        <f t="shared" ca="1" si="14"/>
        <v>29500</v>
      </c>
      <c r="AK23" s="10">
        <f t="shared" ca="1" si="14"/>
        <v>31875</v>
      </c>
      <c r="AL23" s="10">
        <f t="shared" ca="1" si="14"/>
        <v>34250</v>
      </c>
      <c r="AM23" s="10">
        <f t="shared" ca="1" si="14"/>
        <v>36750</v>
      </c>
      <c r="AN23" s="10">
        <f t="shared" ca="1" si="14"/>
        <v>39375</v>
      </c>
      <c r="AO23" s="10">
        <f t="shared" ca="1" si="14"/>
        <v>42000</v>
      </c>
      <c r="AP23" s="10">
        <f t="shared" ca="1" si="14"/>
        <v>44625</v>
      </c>
      <c r="AQ23" s="10">
        <f t="shared" ca="1" si="14"/>
        <v>47250</v>
      </c>
      <c r="AR23" s="10">
        <f t="shared" ca="1" si="14"/>
        <v>49875</v>
      </c>
      <c r="AS23" s="10">
        <f t="shared" ca="1" si="14"/>
        <v>52500</v>
      </c>
      <c r="AT23" s="10">
        <f t="shared" ca="1" si="14"/>
        <v>55125</v>
      </c>
      <c r="AU23" s="10">
        <f t="shared" ca="1" si="14"/>
        <v>57750</v>
      </c>
      <c r="AV23" s="10">
        <f t="shared" ca="1" si="14"/>
        <v>60375</v>
      </c>
      <c r="AW23" s="10">
        <f t="shared" ca="1" si="14"/>
        <v>63000</v>
      </c>
      <c r="AX23" s="10">
        <f t="shared" ca="1" si="14"/>
        <v>65625</v>
      </c>
      <c r="AY23" s="10">
        <f t="shared" ca="1" si="14"/>
        <v>68250</v>
      </c>
      <c r="AZ23" s="10">
        <f t="shared" ca="1" si="14"/>
        <v>70875</v>
      </c>
      <c r="BA23" s="10">
        <f t="shared" ca="1" si="14"/>
        <v>73500</v>
      </c>
      <c r="BB23" s="10">
        <f t="shared" ca="1" si="14"/>
        <v>76125</v>
      </c>
      <c r="BC23" s="10">
        <f t="shared" ca="1" si="14"/>
        <v>78750</v>
      </c>
      <c r="BD23" s="10">
        <f t="shared" ca="1" si="14"/>
        <v>81375</v>
      </c>
      <c r="BE23" s="10">
        <f t="shared" ca="1" si="14"/>
        <v>84000</v>
      </c>
      <c r="BF23" s="10">
        <f t="shared" ca="1" si="14"/>
        <v>86625</v>
      </c>
      <c r="BG23" s="10">
        <f t="shared" ca="1" si="14"/>
        <v>89250</v>
      </c>
      <c r="BH23" s="10">
        <f t="shared" ca="1" si="14"/>
        <v>91875</v>
      </c>
      <c r="BI23" s="10">
        <f t="shared" ca="1" si="14"/>
        <v>94500</v>
      </c>
      <c r="BJ23" s="10">
        <f t="shared" ca="1" si="14"/>
        <v>97125</v>
      </c>
      <c r="BK23" s="10">
        <f t="shared" ca="1" si="14"/>
        <v>99750</v>
      </c>
      <c r="BL23" s="10">
        <f t="shared" ca="1" si="14"/>
        <v>102375</v>
      </c>
      <c r="BM23" s="10">
        <f t="shared" ca="1" si="14"/>
        <v>105000</v>
      </c>
      <c r="BN23" s="10">
        <f t="shared" ca="1" si="14"/>
        <v>107625</v>
      </c>
      <c r="BO23" s="10">
        <f t="shared" ca="1" si="14"/>
        <v>110250</v>
      </c>
    </row>
    <row r="24" spans="1:157" x14ac:dyDescent="0.2">
      <c r="A24" s="5" t="s">
        <v>206</v>
      </c>
      <c r="C24" s="610">
        <f t="array" ref="C24">SUM(IF($H$1:$BO$1=C$1,$H24:$BO24,0))</f>
        <v>30</v>
      </c>
      <c r="D24" s="10">
        <f t="array" ref="D24">SUM(IF($H$1:$BO$1=D$1,$H24:$BO24,0))</f>
        <v>126</v>
      </c>
      <c r="E24" s="10">
        <f t="array" ref="E24">SUM(IF($H$1:$BO$1=E$1,$H24:$BO24,0))</f>
        <v>270</v>
      </c>
      <c r="F24" s="10">
        <f t="array" ref="F24">SUM(IF($H$1:$BO$1=F$1,$H24:$BO24,0))</f>
        <v>414</v>
      </c>
      <c r="G24" s="10">
        <f t="array" ref="G24">SUM(IF($H$1:$BO$1=G$1,$H24:$BO24,0))</f>
        <v>558</v>
      </c>
      <c r="H24" s="14">
        <v>1</v>
      </c>
      <c r="I24" s="14">
        <v>1</v>
      </c>
      <c r="J24" s="14">
        <v>1</v>
      </c>
      <c r="K24" s="14">
        <v>2</v>
      </c>
      <c r="L24" s="14">
        <v>2</v>
      </c>
      <c r="M24" s="14">
        <v>2</v>
      </c>
      <c r="N24" s="14">
        <v>3</v>
      </c>
      <c r="O24" s="14">
        <v>3</v>
      </c>
      <c r="P24" s="14">
        <v>3</v>
      </c>
      <c r="Q24" s="14">
        <v>4</v>
      </c>
      <c r="R24" s="14">
        <v>4</v>
      </c>
      <c r="S24" s="14">
        <v>4</v>
      </c>
      <c r="T24" s="14">
        <f t="shared" ref="T24:BO24" si="15">S24+1</f>
        <v>5</v>
      </c>
      <c r="U24" s="14">
        <f t="shared" si="15"/>
        <v>6</v>
      </c>
      <c r="V24" s="14">
        <f t="shared" si="15"/>
        <v>7</v>
      </c>
      <c r="W24" s="14">
        <f t="shared" si="15"/>
        <v>8</v>
      </c>
      <c r="X24" s="14">
        <f t="shared" si="15"/>
        <v>9</v>
      </c>
      <c r="Y24" s="14">
        <f t="shared" si="15"/>
        <v>10</v>
      </c>
      <c r="Z24" s="14">
        <f t="shared" si="15"/>
        <v>11</v>
      </c>
      <c r="AA24" s="14">
        <f t="shared" si="15"/>
        <v>12</v>
      </c>
      <c r="AB24" s="14">
        <f t="shared" si="15"/>
        <v>13</v>
      </c>
      <c r="AC24" s="14">
        <f t="shared" si="15"/>
        <v>14</v>
      </c>
      <c r="AD24" s="14">
        <f t="shared" si="15"/>
        <v>15</v>
      </c>
      <c r="AE24" s="14">
        <f t="shared" si="15"/>
        <v>16</v>
      </c>
      <c r="AF24" s="14">
        <f t="shared" si="15"/>
        <v>17</v>
      </c>
      <c r="AG24" s="14">
        <f t="shared" si="15"/>
        <v>18</v>
      </c>
      <c r="AH24" s="14">
        <f t="shared" si="15"/>
        <v>19</v>
      </c>
      <c r="AI24" s="14">
        <f t="shared" si="15"/>
        <v>20</v>
      </c>
      <c r="AJ24" s="14">
        <f t="shared" si="15"/>
        <v>21</v>
      </c>
      <c r="AK24" s="14">
        <f t="shared" si="15"/>
        <v>22</v>
      </c>
      <c r="AL24" s="14">
        <f t="shared" si="15"/>
        <v>23</v>
      </c>
      <c r="AM24" s="14">
        <f t="shared" si="15"/>
        <v>24</v>
      </c>
      <c r="AN24" s="14">
        <f t="shared" si="15"/>
        <v>25</v>
      </c>
      <c r="AO24" s="14">
        <f t="shared" si="15"/>
        <v>26</v>
      </c>
      <c r="AP24" s="14">
        <f t="shared" si="15"/>
        <v>27</v>
      </c>
      <c r="AQ24" s="14">
        <f t="shared" si="15"/>
        <v>28</v>
      </c>
      <c r="AR24" s="14">
        <f t="shared" si="15"/>
        <v>29</v>
      </c>
      <c r="AS24" s="14">
        <f t="shared" si="15"/>
        <v>30</v>
      </c>
      <c r="AT24" s="14">
        <f t="shared" si="15"/>
        <v>31</v>
      </c>
      <c r="AU24" s="14">
        <f t="shared" si="15"/>
        <v>32</v>
      </c>
      <c r="AV24" s="14">
        <f t="shared" si="15"/>
        <v>33</v>
      </c>
      <c r="AW24" s="14">
        <f t="shared" si="15"/>
        <v>34</v>
      </c>
      <c r="AX24" s="14">
        <f t="shared" si="15"/>
        <v>35</v>
      </c>
      <c r="AY24" s="14">
        <f t="shared" si="15"/>
        <v>36</v>
      </c>
      <c r="AZ24" s="14">
        <f t="shared" si="15"/>
        <v>37</v>
      </c>
      <c r="BA24" s="14">
        <f t="shared" si="15"/>
        <v>38</v>
      </c>
      <c r="BB24" s="14">
        <f t="shared" si="15"/>
        <v>39</v>
      </c>
      <c r="BC24" s="14">
        <f t="shared" si="15"/>
        <v>40</v>
      </c>
      <c r="BD24" s="14">
        <f t="shared" si="15"/>
        <v>41</v>
      </c>
      <c r="BE24" s="14">
        <f t="shared" si="15"/>
        <v>42</v>
      </c>
      <c r="BF24" s="14">
        <f t="shared" si="15"/>
        <v>43</v>
      </c>
      <c r="BG24" s="14">
        <f t="shared" si="15"/>
        <v>44</v>
      </c>
      <c r="BH24" s="14">
        <f t="shared" si="15"/>
        <v>45</v>
      </c>
      <c r="BI24" s="14">
        <f t="shared" si="15"/>
        <v>46</v>
      </c>
      <c r="BJ24" s="14">
        <f t="shared" si="15"/>
        <v>47</v>
      </c>
      <c r="BK24" s="14">
        <f t="shared" si="15"/>
        <v>48</v>
      </c>
      <c r="BL24" s="14">
        <f t="shared" si="15"/>
        <v>49</v>
      </c>
      <c r="BM24" s="14">
        <f t="shared" si="15"/>
        <v>50</v>
      </c>
      <c r="BN24" s="14">
        <f t="shared" si="15"/>
        <v>51</v>
      </c>
      <c r="BO24" s="14">
        <f t="shared" si="15"/>
        <v>52</v>
      </c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</row>
    <row r="25" spans="1:157" x14ac:dyDescent="0.2">
      <c r="A25" s="5" t="s">
        <v>200</v>
      </c>
      <c r="C25" s="10">
        <f t="array" aca="1" ref="C25" ca="1">SUM(IF($H$1:$BO$1=C$1,$H25:$BO25,0))</f>
        <v>0</v>
      </c>
      <c r="D25" s="10">
        <f t="array" aca="1" ref="D25" ca="1">SUM(IF($H$1:$BO$1=D$1,$H25:$BO25,0))</f>
        <v>3</v>
      </c>
      <c r="E25" s="10">
        <f t="array" aca="1" ref="E25" ca="1">SUM(IF($H$1:$BO$1=E$1,$H25:$BO25,0))</f>
        <v>45</v>
      </c>
      <c r="F25" s="10">
        <f t="array" aca="1" ref="F25" ca="1">SUM(IF($H$1:$BO$1=F$1,$H25:$BO25,0))</f>
        <v>162</v>
      </c>
      <c r="G25" s="10">
        <f t="array" aca="1" ref="G25" ca="1">SUM(IF($H$1:$BO$1=G$1,$H25:$BO25,0))</f>
        <v>306</v>
      </c>
      <c r="H25" s="18">
        <f t="shared" ref="H25:BO25" ca="1" si="16">IF(H$2&gt;=ROUNDUP($B21,0),OFFSET(H24,0,-ROUNDUP($B21,0)+1),0)</f>
        <v>0</v>
      </c>
      <c r="I25" s="18">
        <f t="shared" ca="1" si="16"/>
        <v>0</v>
      </c>
      <c r="J25" s="18">
        <f t="shared" ca="1" si="16"/>
        <v>0</v>
      </c>
      <c r="K25" s="18">
        <f t="shared" ca="1" si="16"/>
        <v>0</v>
      </c>
      <c r="L25" s="18">
        <f t="shared" ca="1" si="16"/>
        <v>0</v>
      </c>
      <c r="M25" s="18">
        <f t="shared" ca="1" si="16"/>
        <v>0</v>
      </c>
      <c r="N25" s="18">
        <f t="shared" ca="1" si="16"/>
        <v>0</v>
      </c>
      <c r="O25" s="18">
        <f t="shared" ca="1" si="16"/>
        <v>0</v>
      </c>
      <c r="P25" s="18">
        <f t="shared" ca="1" si="16"/>
        <v>0</v>
      </c>
      <c r="Q25" s="18">
        <f t="shared" ca="1" si="16"/>
        <v>0</v>
      </c>
      <c r="R25" s="18">
        <f t="shared" ca="1" si="16"/>
        <v>0</v>
      </c>
      <c r="S25" s="18">
        <f t="shared" ca="1" si="16"/>
        <v>0</v>
      </c>
      <c r="T25" s="18">
        <f t="shared" ca="1" si="16"/>
        <v>0</v>
      </c>
      <c r="U25" s="18">
        <f t="shared" ca="1" si="16"/>
        <v>0</v>
      </c>
      <c r="V25" s="18">
        <f t="shared" ca="1" si="16"/>
        <v>0</v>
      </c>
      <c r="W25" s="18">
        <f t="shared" ca="1" si="16"/>
        <v>0</v>
      </c>
      <c r="X25" s="18">
        <f t="shared" ca="1" si="16"/>
        <v>0</v>
      </c>
      <c r="Y25" s="18">
        <f t="shared" ca="1" si="16"/>
        <v>0</v>
      </c>
      <c r="Z25" s="18">
        <f t="shared" ca="1" si="16"/>
        <v>0</v>
      </c>
      <c r="AA25" s="18">
        <f t="shared" ca="1" si="16"/>
        <v>0</v>
      </c>
      <c r="AB25" s="18">
        <f t="shared" ca="1" si="16"/>
        <v>0</v>
      </c>
      <c r="AC25" s="18">
        <f t="shared" ca="1" si="16"/>
        <v>1</v>
      </c>
      <c r="AD25" s="18">
        <f t="shared" ca="1" si="16"/>
        <v>1</v>
      </c>
      <c r="AE25" s="18">
        <f t="shared" ca="1" si="16"/>
        <v>1</v>
      </c>
      <c r="AF25" s="18">
        <f t="shared" ca="1" si="16"/>
        <v>2</v>
      </c>
      <c r="AG25" s="18">
        <f t="shared" ca="1" si="16"/>
        <v>2</v>
      </c>
      <c r="AH25" s="18">
        <f t="shared" ca="1" si="16"/>
        <v>2</v>
      </c>
      <c r="AI25" s="18">
        <f t="shared" ca="1" si="16"/>
        <v>3</v>
      </c>
      <c r="AJ25" s="18">
        <f t="shared" ca="1" si="16"/>
        <v>3</v>
      </c>
      <c r="AK25" s="18">
        <f t="shared" ca="1" si="16"/>
        <v>3</v>
      </c>
      <c r="AL25" s="18">
        <f t="shared" ca="1" si="16"/>
        <v>4</v>
      </c>
      <c r="AM25" s="18">
        <f t="shared" ca="1" si="16"/>
        <v>4</v>
      </c>
      <c r="AN25" s="18">
        <f t="shared" ca="1" si="16"/>
        <v>4</v>
      </c>
      <c r="AO25" s="18">
        <f t="shared" ca="1" si="16"/>
        <v>5</v>
      </c>
      <c r="AP25" s="18">
        <f t="shared" ca="1" si="16"/>
        <v>6</v>
      </c>
      <c r="AQ25" s="18">
        <f t="shared" ca="1" si="16"/>
        <v>7</v>
      </c>
      <c r="AR25" s="18">
        <f t="shared" ca="1" si="16"/>
        <v>8</v>
      </c>
      <c r="AS25" s="18">
        <f t="shared" ca="1" si="16"/>
        <v>9</v>
      </c>
      <c r="AT25" s="18">
        <f t="shared" ca="1" si="16"/>
        <v>10</v>
      </c>
      <c r="AU25" s="18">
        <f t="shared" ca="1" si="16"/>
        <v>11</v>
      </c>
      <c r="AV25" s="18">
        <f t="shared" ca="1" si="16"/>
        <v>12</v>
      </c>
      <c r="AW25" s="18">
        <f t="shared" ca="1" si="16"/>
        <v>13</v>
      </c>
      <c r="AX25" s="18">
        <f t="shared" ca="1" si="16"/>
        <v>14</v>
      </c>
      <c r="AY25" s="18">
        <f t="shared" ca="1" si="16"/>
        <v>15</v>
      </c>
      <c r="AZ25" s="18">
        <f t="shared" ca="1" si="16"/>
        <v>16</v>
      </c>
      <c r="BA25" s="18">
        <f t="shared" ca="1" si="16"/>
        <v>17</v>
      </c>
      <c r="BB25" s="18">
        <f t="shared" ca="1" si="16"/>
        <v>18</v>
      </c>
      <c r="BC25" s="18">
        <f t="shared" ca="1" si="16"/>
        <v>19</v>
      </c>
      <c r="BD25" s="18">
        <f t="shared" ca="1" si="16"/>
        <v>20</v>
      </c>
      <c r="BE25" s="18">
        <f t="shared" ca="1" si="16"/>
        <v>21</v>
      </c>
      <c r="BF25" s="18">
        <f t="shared" ca="1" si="16"/>
        <v>22</v>
      </c>
      <c r="BG25" s="18">
        <f t="shared" ca="1" si="16"/>
        <v>23</v>
      </c>
      <c r="BH25" s="18">
        <f t="shared" ca="1" si="16"/>
        <v>24</v>
      </c>
      <c r="BI25" s="18">
        <f t="shared" ca="1" si="16"/>
        <v>25</v>
      </c>
      <c r="BJ25" s="18">
        <f t="shared" ca="1" si="16"/>
        <v>26</v>
      </c>
      <c r="BK25" s="18">
        <f t="shared" ca="1" si="16"/>
        <v>27</v>
      </c>
      <c r="BL25" s="18">
        <f t="shared" ca="1" si="16"/>
        <v>28</v>
      </c>
      <c r="BM25" s="18">
        <f t="shared" ca="1" si="16"/>
        <v>29</v>
      </c>
      <c r="BN25" s="18">
        <f t="shared" ca="1" si="16"/>
        <v>30</v>
      </c>
      <c r="BO25" s="18">
        <f t="shared" ca="1" si="16"/>
        <v>31</v>
      </c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</row>
    <row r="26" spans="1:157" x14ac:dyDescent="0.2">
      <c r="A26" s="5" t="s">
        <v>203</v>
      </c>
      <c r="C26" s="10">
        <f>C24</f>
        <v>30</v>
      </c>
      <c r="D26" s="10">
        <f>C26+D24</f>
        <v>156</v>
      </c>
      <c r="E26" s="10">
        <f t="shared" ref="E26:G26" si="17">D26+E24</f>
        <v>426</v>
      </c>
      <c r="F26" s="10">
        <f t="shared" si="17"/>
        <v>840</v>
      </c>
      <c r="G26" s="10">
        <f t="shared" si="17"/>
        <v>1398</v>
      </c>
      <c r="H26" s="18">
        <f>H24</f>
        <v>1</v>
      </c>
      <c r="I26" s="18">
        <f>H26+I24</f>
        <v>2</v>
      </c>
      <c r="J26" s="18">
        <f t="shared" ref="J26:BO26" si="18">I26+J24</f>
        <v>3</v>
      </c>
      <c r="K26" s="18">
        <f t="shared" si="18"/>
        <v>5</v>
      </c>
      <c r="L26" s="18">
        <f t="shared" si="18"/>
        <v>7</v>
      </c>
      <c r="M26" s="18">
        <f t="shared" si="18"/>
        <v>9</v>
      </c>
      <c r="N26" s="18">
        <f t="shared" si="18"/>
        <v>12</v>
      </c>
      <c r="O26" s="18">
        <f t="shared" si="18"/>
        <v>15</v>
      </c>
      <c r="P26" s="18">
        <f t="shared" si="18"/>
        <v>18</v>
      </c>
      <c r="Q26" s="18">
        <f t="shared" si="18"/>
        <v>22</v>
      </c>
      <c r="R26" s="18">
        <f t="shared" si="18"/>
        <v>26</v>
      </c>
      <c r="S26" s="18">
        <f t="shared" si="18"/>
        <v>30</v>
      </c>
      <c r="T26" s="18">
        <f t="shared" si="18"/>
        <v>35</v>
      </c>
      <c r="U26" s="18">
        <f t="shared" si="18"/>
        <v>41</v>
      </c>
      <c r="V26" s="18">
        <f t="shared" si="18"/>
        <v>48</v>
      </c>
      <c r="W26" s="18">
        <f t="shared" si="18"/>
        <v>56</v>
      </c>
      <c r="X26" s="18">
        <f t="shared" si="18"/>
        <v>65</v>
      </c>
      <c r="Y26" s="18">
        <f t="shared" si="18"/>
        <v>75</v>
      </c>
      <c r="Z26" s="18">
        <f t="shared" si="18"/>
        <v>86</v>
      </c>
      <c r="AA26" s="18">
        <f t="shared" si="18"/>
        <v>98</v>
      </c>
      <c r="AB26" s="18">
        <f t="shared" si="18"/>
        <v>111</v>
      </c>
      <c r="AC26" s="18">
        <f t="shared" si="18"/>
        <v>125</v>
      </c>
      <c r="AD26" s="18">
        <f t="shared" si="18"/>
        <v>140</v>
      </c>
      <c r="AE26" s="18">
        <f t="shared" si="18"/>
        <v>156</v>
      </c>
      <c r="AF26" s="18">
        <f t="shared" si="18"/>
        <v>173</v>
      </c>
      <c r="AG26" s="18">
        <f t="shared" si="18"/>
        <v>191</v>
      </c>
      <c r="AH26" s="18">
        <f t="shared" si="18"/>
        <v>210</v>
      </c>
      <c r="AI26" s="18">
        <f t="shared" si="18"/>
        <v>230</v>
      </c>
      <c r="AJ26" s="18">
        <f t="shared" si="18"/>
        <v>251</v>
      </c>
      <c r="AK26" s="18">
        <f t="shared" si="18"/>
        <v>273</v>
      </c>
      <c r="AL26" s="18">
        <f t="shared" si="18"/>
        <v>296</v>
      </c>
      <c r="AM26" s="18">
        <f t="shared" si="18"/>
        <v>320</v>
      </c>
      <c r="AN26" s="18">
        <f t="shared" si="18"/>
        <v>345</v>
      </c>
      <c r="AO26" s="18">
        <f t="shared" si="18"/>
        <v>371</v>
      </c>
      <c r="AP26" s="18">
        <f t="shared" si="18"/>
        <v>398</v>
      </c>
      <c r="AQ26" s="18">
        <f t="shared" si="18"/>
        <v>426</v>
      </c>
      <c r="AR26" s="18">
        <f t="shared" si="18"/>
        <v>455</v>
      </c>
      <c r="AS26" s="18">
        <f t="shared" si="18"/>
        <v>485</v>
      </c>
      <c r="AT26" s="18">
        <f t="shared" si="18"/>
        <v>516</v>
      </c>
      <c r="AU26" s="18">
        <f t="shared" si="18"/>
        <v>548</v>
      </c>
      <c r="AV26" s="18">
        <f t="shared" si="18"/>
        <v>581</v>
      </c>
      <c r="AW26" s="18">
        <f t="shared" si="18"/>
        <v>615</v>
      </c>
      <c r="AX26" s="18">
        <f t="shared" si="18"/>
        <v>650</v>
      </c>
      <c r="AY26" s="18">
        <f t="shared" si="18"/>
        <v>686</v>
      </c>
      <c r="AZ26" s="18">
        <f t="shared" si="18"/>
        <v>723</v>
      </c>
      <c r="BA26" s="18">
        <f t="shared" si="18"/>
        <v>761</v>
      </c>
      <c r="BB26" s="18">
        <f t="shared" si="18"/>
        <v>800</v>
      </c>
      <c r="BC26" s="18">
        <f t="shared" si="18"/>
        <v>840</v>
      </c>
      <c r="BD26" s="18">
        <f t="shared" si="18"/>
        <v>881</v>
      </c>
      <c r="BE26" s="18">
        <f t="shared" si="18"/>
        <v>923</v>
      </c>
      <c r="BF26" s="18">
        <f t="shared" si="18"/>
        <v>966</v>
      </c>
      <c r="BG26" s="18">
        <f t="shared" si="18"/>
        <v>1010</v>
      </c>
      <c r="BH26" s="18">
        <f t="shared" si="18"/>
        <v>1055</v>
      </c>
      <c r="BI26" s="18">
        <f t="shared" si="18"/>
        <v>1101</v>
      </c>
      <c r="BJ26" s="18">
        <f t="shared" si="18"/>
        <v>1148</v>
      </c>
      <c r="BK26" s="18">
        <f t="shared" si="18"/>
        <v>1196</v>
      </c>
      <c r="BL26" s="18">
        <f t="shared" si="18"/>
        <v>1245</v>
      </c>
      <c r="BM26" s="18">
        <f t="shared" si="18"/>
        <v>1295</v>
      </c>
      <c r="BN26" s="18">
        <f t="shared" si="18"/>
        <v>1346</v>
      </c>
      <c r="BO26" s="18">
        <f t="shared" si="18"/>
        <v>1398</v>
      </c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</row>
    <row r="27" spans="1:157" x14ac:dyDescent="0.2">
      <c r="A27" s="5" t="s">
        <v>204</v>
      </c>
      <c r="C27" s="10"/>
      <c r="D27" s="10"/>
      <c r="E27" s="10"/>
      <c r="F27" s="10"/>
      <c r="G27" s="10"/>
      <c r="H27" s="18">
        <f ca="1">H26-SUM($H25:H25)</f>
        <v>1</v>
      </c>
      <c r="I27" s="18">
        <f ca="1">I26-SUM($H25:I25)</f>
        <v>2</v>
      </c>
      <c r="J27" s="18">
        <f ca="1">J26-SUM($H25:J25)</f>
        <v>3</v>
      </c>
      <c r="K27" s="18">
        <f ca="1">K26-SUM($H25:K25)</f>
        <v>5</v>
      </c>
      <c r="L27" s="18">
        <f ca="1">L26-SUM($H25:L25)</f>
        <v>7</v>
      </c>
      <c r="M27" s="18">
        <f ca="1">M26-SUM($H25:M25)</f>
        <v>9</v>
      </c>
      <c r="N27" s="18">
        <f ca="1">N26-SUM($H25:N25)</f>
        <v>12</v>
      </c>
      <c r="O27" s="18">
        <f ca="1">O26-SUM($H25:O25)</f>
        <v>15</v>
      </c>
      <c r="P27" s="18">
        <f ca="1">P26-SUM($H25:P25)</f>
        <v>18</v>
      </c>
      <c r="Q27" s="18">
        <f ca="1">Q26-SUM($H25:Q25)</f>
        <v>22</v>
      </c>
      <c r="R27" s="18">
        <f ca="1">R26-SUM($H25:R25)</f>
        <v>26</v>
      </c>
      <c r="S27" s="18">
        <f ca="1">S26-SUM($H25:S25)</f>
        <v>30</v>
      </c>
      <c r="T27" s="18">
        <f ca="1">T26-SUM($H25:T25)</f>
        <v>35</v>
      </c>
      <c r="U27" s="18">
        <f ca="1">U26-SUM($H25:U25)</f>
        <v>41</v>
      </c>
      <c r="V27" s="18">
        <f ca="1">V26-SUM($H25:V25)</f>
        <v>48</v>
      </c>
      <c r="W27" s="18">
        <f ca="1">W26-SUM($H25:W25)</f>
        <v>56</v>
      </c>
      <c r="X27" s="18">
        <f ca="1">X26-SUM($H25:X25)</f>
        <v>65</v>
      </c>
      <c r="Y27" s="18">
        <f ca="1">Y26-SUM($H25:Y25)</f>
        <v>75</v>
      </c>
      <c r="Z27" s="18">
        <f ca="1">Z26-SUM($H25:Z25)</f>
        <v>86</v>
      </c>
      <c r="AA27" s="18">
        <f ca="1">AA26-SUM($H25:AA25)</f>
        <v>98</v>
      </c>
      <c r="AB27" s="18">
        <f ca="1">AB26-SUM($H25:AB25)</f>
        <v>111</v>
      </c>
      <c r="AC27" s="18">
        <f ca="1">AC26-SUM($H25:AC25)</f>
        <v>124</v>
      </c>
      <c r="AD27" s="18">
        <f ca="1">AD26-SUM($H25:AD25)</f>
        <v>138</v>
      </c>
      <c r="AE27" s="18">
        <f ca="1">AE26-SUM($H25:AE25)</f>
        <v>153</v>
      </c>
      <c r="AF27" s="18">
        <f ca="1">AF26-SUM($H25:AF25)</f>
        <v>168</v>
      </c>
      <c r="AG27" s="18">
        <f ca="1">AG26-SUM($H25:AG25)</f>
        <v>184</v>
      </c>
      <c r="AH27" s="18">
        <f ca="1">AH26-SUM($H25:AH25)</f>
        <v>201</v>
      </c>
      <c r="AI27" s="18">
        <f ca="1">AI26-SUM($H25:AI25)</f>
        <v>218</v>
      </c>
      <c r="AJ27" s="18">
        <f ca="1">AJ26-SUM($H25:AJ25)</f>
        <v>236</v>
      </c>
      <c r="AK27" s="18">
        <f ca="1">AK26-SUM($H25:AK25)</f>
        <v>255</v>
      </c>
      <c r="AL27" s="18">
        <f ca="1">AL26-SUM($H25:AL25)</f>
        <v>274</v>
      </c>
      <c r="AM27" s="18">
        <f ca="1">AM26-SUM($H25:AM25)</f>
        <v>294</v>
      </c>
      <c r="AN27" s="18">
        <f ca="1">AN26-SUM($H25:AN25)</f>
        <v>315</v>
      </c>
      <c r="AO27" s="18">
        <f ca="1">AO26-SUM($H25:AO25)</f>
        <v>336</v>
      </c>
      <c r="AP27" s="18">
        <f ca="1">AP26-SUM($H25:AP25)</f>
        <v>357</v>
      </c>
      <c r="AQ27" s="18">
        <f ca="1">AQ26-SUM($H25:AQ25)</f>
        <v>378</v>
      </c>
      <c r="AR27" s="18">
        <f ca="1">AR26-SUM($H25:AR25)</f>
        <v>399</v>
      </c>
      <c r="AS27" s="18">
        <f ca="1">AS26-SUM($H25:AS25)</f>
        <v>420</v>
      </c>
      <c r="AT27" s="18">
        <f ca="1">AT26-SUM($H25:AT25)</f>
        <v>441</v>
      </c>
      <c r="AU27" s="18">
        <f ca="1">AU26-SUM($H25:AU25)</f>
        <v>462</v>
      </c>
      <c r="AV27" s="18">
        <f ca="1">AV26-SUM($H25:AV25)</f>
        <v>483</v>
      </c>
      <c r="AW27" s="18">
        <f ca="1">AW26-SUM($H25:AW25)</f>
        <v>504</v>
      </c>
      <c r="AX27" s="18">
        <f ca="1">AX26-SUM($H25:AX25)</f>
        <v>525</v>
      </c>
      <c r="AY27" s="18">
        <f ca="1">AY26-SUM($H25:AY25)</f>
        <v>546</v>
      </c>
      <c r="AZ27" s="18">
        <f ca="1">AZ26-SUM($H25:AZ25)</f>
        <v>567</v>
      </c>
      <c r="BA27" s="18">
        <f ca="1">BA26-SUM($H25:BA25)</f>
        <v>588</v>
      </c>
      <c r="BB27" s="18">
        <f ca="1">BB26-SUM($H25:BB25)</f>
        <v>609</v>
      </c>
      <c r="BC27" s="18">
        <f ca="1">BC26-SUM($H25:BC25)</f>
        <v>630</v>
      </c>
      <c r="BD27" s="18">
        <f ca="1">BD26-SUM($H25:BD25)</f>
        <v>651</v>
      </c>
      <c r="BE27" s="18">
        <f ca="1">BE26-SUM($H25:BE25)</f>
        <v>672</v>
      </c>
      <c r="BF27" s="18">
        <f ca="1">BF26-SUM($H25:BF25)</f>
        <v>693</v>
      </c>
      <c r="BG27" s="18">
        <f ca="1">BG26-SUM($H25:BG25)</f>
        <v>714</v>
      </c>
      <c r="BH27" s="18">
        <f ca="1">BH26-SUM($H25:BH25)</f>
        <v>735</v>
      </c>
      <c r="BI27" s="18">
        <f ca="1">BI26-SUM($H25:BI25)</f>
        <v>756</v>
      </c>
      <c r="BJ27" s="18">
        <f ca="1">BJ26-SUM($H25:BJ25)</f>
        <v>777</v>
      </c>
      <c r="BK27" s="18">
        <f ca="1">BK26-SUM($H25:BK25)</f>
        <v>798</v>
      </c>
      <c r="BL27" s="18">
        <f ca="1">BL26-SUM($H25:BL25)</f>
        <v>819</v>
      </c>
      <c r="BM27" s="18">
        <f ca="1">BM26-SUM($H25:BM25)</f>
        <v>840</v>
      </c>
      <c r="BN27" s="18">
        <f ca="1">BN26-SUM($H25:BN25)</f>
        <v>861</v>
      </c>
      <c r="BO27" s="18">
        <f ca="1">BO26-SUM($H25:BO25)</f>
        <v>882</v>
      </c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</row>
    <row r="28" spans="1:157" x14ac:dyDescent="0.2">
      <c r="A28" s="5" t="s">
        <v>201</v>
      </c>
      <c r="C28" s="10">
        <f t="array" aca="1" ref="C28" ca="1">SUM(IF($H$1:$BO$1=C$1,$H28:$BO28,0))</f>
        <v>0</v>
      </c>
      <c r="D28" s="10">
        <f t="array" aca="1" ref="D28" ca="1">SUM(IF($H$1:$BO$1=D$1,$H28:$BO28,0))</f>
        <v>0</v>
      </c>
      <c r="E28" s="10">
        <f t="array" aca="1" ref="E28" ca="1">SUM(IF($H$1:$BO$1=E$1,$H28:$BO28,0))</f>
        <v>0</v>
      </c>
      <c r="F28" s="10">
        <f t="array" aca="1" ref="F28" ca="1">SUM(IF($H$1:$BO$1=F$1,$H28:$BO28,0))</f>
        <v>0</v>
      </c>
      <c r="G28" s="10">
        <f t="array" aca="1" ref="G28" ca="1">SUM(IF($H$1:$BO$1=G$1,$H28:$BO28,0))</f>
        <v>1</v>
      </c>
      <c r="H28" s="18">
        <f t="shared" ref="H28:BO28" ca="1" si="19">IF(H$2&gt;=ROUNDUP($B22,0),OFFSET(H24,0,-ROUNDUP($B22,0)+1),0)</f>
        <v>0</v>
      </c>
      <c r="I28" s="18">
        <f t="shared" ca="1" si="19"/>
        <v>0</v>
      </c>
      <c r="J28" s="18">
        <f t="shared" ca="1" si="19"/>
        <v>0</v>
      </c>
      <c r="K28" s="18">
        <f t="shared" ca="1" si="19"/>
        <v>0</v>
      </c>
      <c r="L28" s="18">
        <f t="shared" ca="1" si="19"/>
        <v>0</v>
      </c>
      <c r="M28" s="18">
        <f t="shared" ca="1" si="19"/>
        <v>0</v>
      </c>
      <c r="N28" s="18">
        <f t="shared" ca="1" si="19"/>
        <v>0</v>
      </c>
      <c r="O28" s="18">
        <f t="shared" ca="1" si="19"/>
        <v>0</v>
      </c>
      <c r="P28" s="18">
        <f t="shared" ca="1" si="19"/>
        <v>0</v>
      </c>
      <c r="Q28" s="18">
        <f t="shared" ca="1" si="19"/>
        <v>0</v>
      </c>
      <c r="R28" s="18">
        <f t="shared" ca="1" si="19"/>
        <v>0</v>
      </c>
      <c r="S28" s="18">
        <f t="shared" ca="1" si="19"/>
        <v>0</v>
      </c>
      <c r="T28" s="18">
        <f t="shared" ca="1" si="19"/>
        <v>0</v>
      </c>
      <c r="U28" s="18">
        <f t="shared" ca="1" si="19"/>
        <v>0</v>
      </c>
      <c r="V28" s="18">
        <f t="shared" ca="1" si="19"/>
        <v>0</v>
      </c>
      <c r="W28" s="18">
        <f t="shared" ca="1" si="19"/>
        <v>0</v>
      </c>
      <c r="X28" s="18">
        <f t="shared" ca="1" si="19"/>
        <v>0</v>
      </c>
      <c r="Y28" s="18">
        <f t="shared" ca="1" si="19"/>
        <v>0</v>
      </c>
      <c r="Z28" s="18">
        <f t="shared" ca="1" si="19"/>
        <v>0</v>
      </c>
      <c r="AA28" s="18">
        <f t="shared" ca="1" si="19"/>
        <v>0</v>
      </c>
      <c r="AB28" s="18">
        <f t="shared" ca="1" si="19"/>
        <v>0</v>
      </c>
      <c r="AC28" s="18">
        <f t="shared" ca="1" si="19"/>
        <v>0</v>
      </c>
      <c r="AD28" s="18">
        <f t="shared" ca="1" si="19"/>
        <v>0</v>
      </c>
      <c r="AE28" s="18">
        <f t="shared" ca="1" si="19"/>
        <v>0</v>
      </c>
      <c r="AF28" s="18">
        <f t="shared" ca="1" si="19"/>
        <v>0</v>
      </c>
      <c r="AG28" s="18">
        <f t="shared" ca="1" si="19"/>
        <v>0</v>
      </c>
      <c r="AH28" s="18">
        <f t="shared" ca="1" si="19"/>
        <v>0</v>
      </c>
      <c r="AI28" s="18">
        <f t="shared" ca="1" si="19"/>
        <v>0</v>
      </c>
      <c r="AJ28" s="18">
        <f t="shared" ca="1" si="19"/>
        <v>0</v>
      </c>
      <c r="AK28" s="18">
        <f t="shared" ca="1" si="19"/>
        <v>0</v>
      </c>
      <c r="AL28" s="18">
        <f t="shared" ca="1" si="19"/>
        <v>0</v>
      </c>
      <c r="AM28" s="18">
        <f t="shared" ca="1" si="19"/>
        <v>0</v>
      </c>
      <c r="AN28" s="18">
        <f t="shared" ca="1" si="19"/>
        <v>0</v>
      </c>
      <c r="AO28" s="18">
        <f t="shared" ca="1" si="19"/>
        <v>0</v>
      </c>
      <c r="AP28" s="18">
        <f t="shared" ca="1" si="19"/>
        <v>0</v>
      </c>
      <c r="AQ28" s="18">
        <f t="shared" ca="1" si="19"/>
        <v>0</v>
      </c>
      <c r="AR28" s="18">
        <f t="shared" ca="1" si="19"/>
        <v>0</v>
      </c>
      <c r="AS28" s="18">
        <f t="shared" ca="1" si="19"/>
        <v>0</v>
      </c>
      <c r="AT28" s="18">
        <f t="shared" ca="1" si="19"/>
        <v>0</v>
      </c>
      <c r="AU28" s="18">
        <f t="shared" ca="1" si="19"/>
        <v>0</v>
      </c>
      <c r="AV28" s="18">
        <f t="shared" ca="1" si="19"/>
        <v>0</v>
      </c>
      <c r="AW28" s="18">
        <f t="shared" ca="1" si="19"/>
        <v>0</v>
      </c>
      <c r="AX28" s="18">
        <f t="shared" ca="1" si="19"/>
        <v>0</v>
      </c>
      <c r="AY28" s="18">
        <f t="shared" ca="1" si="19"/>
        <v>0</v>
      </c>
      <c r="AZ28" s="18">
        <f t="shared" ca="1" si="19"/>
        <v>0</v>
      </c>
      <c r="BA28" s="18">
        <f t="shared" ca="1" si="19"/>
        <v>0</v>
      </c>
      <c r="BB28" s="18">
        <f t="shared" ca="1" si="19"/>
        <v>0</v>
      </c>
      <c r="BC28" s="18">
        <f t="shared" ca="1" si="19"/>
        <v>0</v>
      </c>
      <c r="BD28" s="18">
        <f t="shared" ca="1" si="19"/>
        <v>0</v>
      </c>
      <c r="BE28" s="18">
        <f t="shared" ca="1" si="19"/>
        <v>0</v>
      </c>
      <c r="BF28" s="18">
        <f t="shared" ca="1" si="19"/>
        <v>0</v>
      </c>
      <c r="BG28" s="18">
        <f t="shared" ca="1" si="19"/>
        <v>0</v>
      </c>
      <c r="BH28" s="18">
        <f t="shared" ca="1" si="19"/>
        <v>0</v>
      </c>
      <c r="BI28" s="18">
        <f t="shared" ca="1" si="19"/>
        <v>0</v>
      </c>
      <c r="BJ28" s="18">
        <f t="shared" ca="1" si="19"/>
        <v>0</v>
      </c>
      <c r="BK28" s="18">
        <f t="shared" ca="1" si="19"/>
        <v>0</v>
      </c>
      <c r="BL28" s="18">
        <f t="shared" ca="1" si="19"/>
        <v>0</v>
      </c>
      <c r="BM28" s="18">
        <f t="shared" ca="1" si="19"/>
        <v>0</v>
      </c>
      <c r="BN28" s="18">
        <f t="shared" ca="1" si="19"/>
        <v>0</v>
      </c>
      <c r="BO28" s="18">
        <f t="shared" ca="1" si="19"/>
        <v>1</v>
      </c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</row>
    <row r="29" spans="1:157" x14ac:dyDescent="0.2">
      <c r="A29" s="5" t="s">
        <v>205</v>
      </c>
      <c r="C29" s="10">
        <f ca="1">SUM($C25:C25)-SUM($C28:C28)</f>
        <v>0</v>
      </c>
      <c r="D29" s="10">
        <f ca="1">SUM($C25:D25)-SUM($C28:D28)</f>
        <v>3</v>
      </c>
      <c r="E29" s="10">
        <f ca="1">SUM($C25:E25)-SUM($C28:E28)</f>
        <v>48</v>
      </c>
      <c r="F29" s="10">
        <f ca="1">SUM($C25:F25)-SUM($C28:F28)</f>
        <v>210</v>
      </c>
      <c r="G29" s="10">
        <f ca="1">SUM($C25:G25)-SUM($C28:G28)</f>
        <v>515</v>
      </c>
      <c r="H29" s="18">
        <f ca="1">SUM($H25:H25)-SUM($H28:H28)</f>
        <v>0</v>
      </c>
      <c r="I29" s="18">
        <f ca="1">SUM($H25:I25)-SUM($H28:I28)</f>
        <v>0</v>
      </c>
      <c r="J29" s="18">
        <f ca="1">SUM($H25:J25)-SUM($H28:J28)</f>
        <v>0</v>
      </c>
      <c r="K29" s="18">
        <f ca="1">SUM($H25:K25)-SUM($H28:K28)</f>
        <v>0</v>
      </c>
      <c r="L29" s="18">
        <f ca="1">SUM($H25:L25)-SUM($H28:L28)</f>
        <v>0</v>
      </c>
      <c r="M29" s="18">
        <f ca="1">SUM($H25:M25)-SUM($H28:M28)</f>
        <v>0</v>
      </c>
      <c r="N29" s="18">
        <f ca="1">SUM($H25:N25)-SUM($H28:N28)</f>
        <v>0</v>
      </c>
      <c r="O29" s="18">
        <f ca="1">SUM($H25:O25)-SUM($H28:O28)</f>
        <v>0</v>
      </c>
      <c r="P29" s="18">
        <f ca="1">SUM($H25:P25)-SUM($H28:P28)</f>
        <v>0</v>
      </c>
      <c r="Q29" s="18">
        <f ca="1">SUM($H25:Q25)-SUM($H28:Q28)</f>
        <v>0</v>
      </c>
      <c r="R29" s="18">
        <f ca="1">SUM($H25:R25)-SUM($H28:R28)</f>
        <v>0</v>
      </c>
      <c r="S29" s="18">
        <f ca="1">SUM($H25:S25)-SUM($H28:S28)</f>
        <v>0</v>
      </c>
      <c r="T29" s="18">
        <f ca="1">SUM($H25:T25)-SUM($H28:T28)</f>
        <v>0</v>
      </c>
      <c r="U29" s="18">
        <f ca="1">SUM($H25:U25)-SUM($H28:U28)</f>
        <v>0</v>
      </c>
      <c r="V29" s="18">
        <f ca="1">SUM($H25:V25)-SUM($H28:V28)</f>
        <v>0</v>
      </c>
      <c r="W29" s="18">
        <f ca="1">SUM($H25:W25)-SUM($H28:W28)</f>
        <v>0</v>
      </c>
      <c r="X29" s="18">
        <f ca="1">SUM($H25:X25)-SUM($H28:X28)</f>
        <v>0</v>
      </c>
      <c r="Y29" s="18">
        <f ca="1">SUM($H25:Y25)-SUM($H28:Y28)</f>
        <v>0</v>
      </c>
      <c r="Z29" s="18">
        <f ca="1">SUM($H25:Z25)-SUM($H28:Z28)</f>
        <v>0</v>
      </c>
      <c r="AA29" s="18">
        <f ca="1">SUM($H25:AA25)-SUM($H28:AA28)</f>
        <v>0</v>
      </c>
      <c r="AB29" s="18">
        <f ca="1">SUM($H25:AB25)-SUM($H28:AB28)</f>
        <v>0</v>
      </c>
      <c r="AC29" s="18">
        <f ca="1">SUM($H25:AC25)-SUM($H28:AC28)</f>
        <v>1</v>
      </c>
      <c r="AD29" s="18">
        <f ca="1">SUM($H25:AD25)-SUM($H28:AD28)</f>
        <v>2</v>
      </c>
      <c r="AE29" s="18">
        <f ca="1">SUM($H25:AE25)-SUM($H28:AE28)</f>
        <v>3</v>
      </c>
      <c r="AF29" s="18">
        <f ca="1">SUM($H25:AF25)-SUM($H28:AF28)</f>
        <v>5</v>
      </c>
      <c r="AG29" s="18">
        <f ca="1">SUM($H25:AG25)-SUM($H28:AG28)</f>
        <v>7</v>
      </c>
      <c r="AH29" s="18">
        <f ca="1">SUM($H25:AH25)-SUM($H28:AH28)</f>
        <v>9</v>
      </c>
      <c r="AI29" s="18">
        <f ca="1">SUM($H25:AI25)-SUM($H28:AI28)</f>
        <v>12</v>
      </c>
      <c r="AJ29" s="18">
        <f ca="1">SUM($H25:AJ25)-SUM($H28:AJ28)</f>
        <v>15</v>
      </c>
      <c r="AK29" s="18">
        <f ca="1">SUM($H25:AK25)-SUM($H28:AK28)</f>
        <v>18</v>
      </c>
      <c r="AL29" s="18">
        <f ca="1">SUM($H25:AL25)-SUM($H28:AL28)</f>
        <v>22</v>
      </c>
      <c r="AM29" s="18">
        <f ca="1">SUM($H25:AM25)-SUM($H28:AM28)</f>
        <v>26</v>
      </c>
      <c r="AN29" s="18">
        <f ca="1">SUM($H25:AN25)-SUM($H28:AN28)</f>
        <v>30</v>
      </c>
      <c r="AO29" s="18">
        <f ca="1">SUM($H25:AO25)-SUM($H28:AO28)</f>
        <v>35</v>
      </c>
      <c r="AP29" s="18">
        <f ca="1">SUM($H25:AP25)-SUM($H28:AP28)</f>
        <v>41</v>
      </c>
      <c r="AQ29" s="18">
        <f ca="1">SUM($H25:AQ25)-SUM($H28:AQ28)</f>
        <v>48</v>
      </c>
      <c r="AR29" s="18">
        <f ca="1">SUM($H25:AR25)-SUM($H28:AR28)</f>
        <v>56</v>
      </c>
      <c r="AS29" s="18">
        <f ca="1">SUM($H25:AS25)-SUM($H28:AS28)</f>
        <v>65</v>
      </c>
      <c r="AT29" s="18">
        <f ca="1">SUM($H25:AT25)-SUM($H28:AT28)</f>
        <v>75</v>
      </c>
      <c r="AU29" s="18">
        <f ca="1">SUM($H25:AU25)-SUM($H28:AU28)</f>
        <v>86</v>
      </c>
      <c r="AV29" s="18">
        <f ca="1">SUM($H25:AV25)-SUM($H28:AV28)</f>
        <v>98</v>
      </c>
      <c r="AW29" s="18">
        <f ca="1">SUM($H25:AW25)-SUM($H28:AW28)</f>
        <v>111</v>
      </c>
      <c r="AX29" s="18">
        <f ca="1">SUM($H25:AX25)-SUM($H28:AX28)</f>
        <v>125</v>
      </c>
      <c r="AY29" s="18">
        <f ca="1">SUM($H25:AY25)-SUM($H28:AY28)</f>
        <v>140</v>
      </c>
      <c r="AZ29" s="18">
        <f ca="1">SUM($H25:AZ25)-SUM($H28:AZ28)</f>
        <v>156</v>
      </c>
      <c r="BA29" s="18">
        <f ca="1">SUM($H25:BA25)-SUM($H28:BA28)</f>
        <v>173</v>
      </c>
      <c r="BB29" s="18">
        <f ca="1">SUM($H25:BB25)-SUM($H28:BB28)</f>
        <v>191</v>
      </c>
      <c r="BC29" s="18">
        <f ca="1">SUM($H25:BC25)-SUM($H28:BC28)</f>
        <v>210</v>
      </c>
      <c r="BD29" s="18">
        <f ca="1">SUM($H25:BD25)-SUM($H28:BD28)</f>
        <v>230</v>
      </c>
      <c r="BE29" s="18">
        <f ca="1">SUM($H25:BE25)-SUM($H28:BE28)</f>
        <v>251</v>
      </c>
      <c r="BF29" s="18">
        <f ca="1">SUM($H25:BF25)-SUM($H28:BF28)</f>
        <v>273</v>
      </c>
      <c r="BG29" s="18">
        <f ca="1">SUM($H25:BG25)-SUM($H28:BG28)</f>
        <v>296</v>
      </c>
      <c r="BH29" s="18">
        <f ca="1">SUM($H25:BH25)-SUM($H28:BH28)</f>
        <v>320</v>
      </c>
      <c r="BI29" s="18">
        <f ca="1">SUM($H25:BI25)-SUM($H28:BI28)</f>
        <v>345</v>
      </c>
      <c r="BJ29" s="18">
        <f ca="1">SUM($H25:BJ25)-SUM($H28:BJ28)</f>
        <v>371</v>
      </c>
      <c r="BK29" s="18">
        <f ca="1">SUM($H25:BK25)-SUM($H28:BK28)</f>
        <v>398</v>
      </c>
      <c r="BL29" s="18">
        <f ca="1">SUM($H25:BL25)-SUM($H28:BL28)</f>
        <v>426</v>
      </c>
      <c r="BM29" s="18">
        <f ca="1">SUM($H25:BM25)-SUM($H28:BM28)</f>
        <v>455</v>
      </c>
      <c r="BN29" s="18">
        <f ca="1">SUM($H25:BN25)-SUM($H28:BN28)</f>
        <v>485</v>
      </c>
      <c r="BO29" s="18">
        <f ca="1">SUM($H25:BO25)-SUM($H28:BO28)</f>
        <v>515</v>
      </c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</row>
    <row r="30" spans="1:157" x14ac:dyDescent="0.2">
      <c r="A30" s="5" t="s">
        <v>40</v>
      </c>
      <c r="C30" s="10">
        <f t="array" aca="1" ref="C30" ca="1">SUM(IF($H$1:$BO$1=C$1,$H30:$BO30,0))</f>
        <v>-3750</v>
      </c>
      <c r="D30" s="10">
        <f t="array" aca="1" ref="D30" ca="1">SUM(IF($H$1:$BO$1=D$1,$H30:$BO30,0))</f>
        <v>15150</v>
      </c>
      <c r="E30" s="10">
        <f t="array" aca="1" ref="E30" ca="1">SUM(IF($H$1:$BO$1=E$1,$H30:$BO30,0))</f>
        <v>146400</v>
      </c>
      <c r="F30" s="10">
        <f t="array" aca="1" ref="F30" ca="1">SUM(IF($H$1:$BO$1=F$1,$H30:$BO30,0))</f>
        <v>478950</v>
      </c>
      <c r="G30" s="10">
        <f t="array" aca="1" ref="G30" ca="1">SUM(IF($H$1:$BO$1=G$1,$H30:$BO30,0))</f>
        <v>1065600</v>
      </c>
      <c r="H30" s="10">
        <f ca="1">H17+H18-H9</f>
        <v>-425</v>
      </c>
      <c r="I30" s="10">
        <f t="shared" ref="I30:BO30" ca="1" si="20">I17+I18-I9</f>
        <v>-350</v>
      </c>
      <c r="J30" s="10">
        <f t="shared" ca="1" si="20"/>
        <v>-275</v>
      </c>
      <c r="K30" s="10">
        <f t="shared" ca="1" si="20"/>
        <v>-625</v>
      </c>
      <c r="L30" s="10">
        <f t="shared" ca="1" si="20"/>
        <v>-475</v>
      </c>
      <c r="M30" s="10">
        <f t="shared" ca="1" si="20"/>
        <v>-325</v>
      </c>
      <c r="N30" s="10">
        <f t="shared" ca="1" si="20"/>
        <v>-600</v>
      </c>
      <c r="O30" s="10">
        <f t="shared" ca="1" si="20"/>
        <v>-375</v>
      </c>
      <c r="P30" s="10">
        <f t="shared" ca="1" si="20"/>
        <v>-150</v>
      </c>
      <c r="Q30" s="10">
        <f t="shared" ca="1" si="20"/>
        <v>-350</v>
      </c>
      <c r="R30" s="10">
        <f t="shared" ca="1" si="20"/>
        <v>-50</v>
      </c>
      <c r="S30" s="10">
        <f t="shared" ca="1" si="20"/>
        <v>250</v>
      </c>
      <c r="T30" s="10">
        <f t="shared" ca="1" si="20"/>
        <v>125</v>
      </c>
      <c r="U30" s="10">
        <f t="shared" ca="1" si="20"/>
        <v>75</v>
      </c>
      <c r="V30" s="10">
        <f t="shared" ca="1" si="20"/>
        <v>100</v>
      </c>
      <c r="W30" s="10">
        <f t="shared" ca="1" si="20"/>
        <v>200</v>
      </c>
      <c r="X30" s="10">
        <f t="shared" ca="1" si="20"/>
        <v>375</v>
      </c>
      <c r="Y30" s="10">
        <f t="shared" ca="1" si="20"/>
        <v>625</v>
      </c>
      <c r="Z30" s="10">
        <f t="shared" ca="1" si="20"/>
        <v>950</v>
      </c>
      <c r="AA30" s="10">
        <f t="shared" ca="1" si="20"/>
        <v>1350</v>
      </c>
      <c r="AB30" s="10">
        <f t="shared" ca="1" si="20"/>
        <v>1825</v>
      </c>
      <c r="AC30" s="10">
        <f t="shared" ca="1" si="20"/>
        <v>2450</v>
      </c>
      <c r="AD30" s="10">
        <f t="shared" ca="1" si="20"/>
        <v>3150</v>
      </c>
      <c r="AE30" s="10">
        <f t="shared" ca="1" si="20"/>
        <v>3925</v>
      </c>
      <c r="AF30" s="10">
        <f t="shared" ca="1" si="20"/>
        <v>4850</v>
      </c>
      <c r="AG30" s="10">
        <f t="shared" ca="1" si="20"/>
        <v>5850</v>
      </c>
      <c r="AH30" s="10">
        <f t="shared" ca="1" si="20"/>
        <v>6925</v>
      </c>
      <c r="AI30" s="10">
        <f t="shared" ca="1" si="20"/>
        <v>8150</v>
      </c>
      <c r="AJ30" s="10">
        <f t="shared" ca="1" si="20"/>
        <v>9450</v>
      </c>
      <c r="AK30" s="10">
        <f t="shared" ca="1" si="20"/>
        <v>10825</v>
      </c>
      <c r="AL30" s="10">
        <f t="shared" ca="1" si="20"/>
        <v>12350</v>
      </c>
      <c r="AM30" s="10">
        <f t="shared" ca="1" si="20"/>
        <v>13950</v>
      </c>
      <c r="AN30" s="10">
        <f t="shared" ca="1" si="20"/>
        <v>15625</v>
      </c>
      <c r="AO30" s="10">
        <f t="shared" ca="1" si="20"/>
        <v>17450</v>
      </c>
      <c r="AP30" s="10">
        <f t="shared" ca="1" si="20"/>
        <v>19425</v>
      </c>
      <c r="AQ30" s="10">
        <f t="shared" ca="1" si="20"/>
        <v>21550</v>
      </c>
      <c r="AR30" s="10">
        <f t="shared" ca="1" si="20"/>
        <v>23825</v>
      </c>
      <c r="AS30" s="10">
        <f t="shared" ca="1" si="20"/>
        <v>26250</v>
      </c>
      <c r="AT30" s="10">
        <f t="shared" ca="1" si="20"/>
        <v>28825</v>
      </c>
      <c r="AU30" s="10">
        <f t="shared" ca="1" si="20"/>
        <v>31550</v>
      </c>
      <c r="AV30" s="10">
        <f t="shared" ca="1" si="20"/>
        <v>34425</v>
      </c>
      <c r="AW30" s="10">
        <f t="shared" ca="1" si="20"/>
        <v>37450</v>
      </c>
      <c r="AX30" s="10">
        <f t="shared" ca="1" si="20"/>
        <v>40625</v>
      </c>
      <c r="AY30" s="10">
        <f t="shared" ca="1" si="20"/>
        <v>43950</v>
      </c>
      <c r="AZ30" s="10">
        <f t="shared" ca="1" si="20"/>
        <v>47425</v>
      </c>
      <c r="BA30" s="10">
        <f t="shared" ca="1" si="20"/>
        <v>51050</v>
      </c>
      <c r="BB30" s="10">
        <f t="shared" ca="1" si="20"/>
        <v>54825</v>
      </c>
      <c r="BC30" s="10">
        <f t="shared" ca="1" si="20"/>
        <v>58750</v>
      </c>
      <c r="BD30" s="10">
        <f t="shared" ca="1" si="20"/>
        <v>62825</v>
      </c>
      <c r="BE30" s="10">
        <f t="shared" ca="1" si="20"/>
        <v>67050</v>
      </c>
      <c r="BF30" s="10">
        <f t="shared" ca="1" si="20"/>
        <v>71425</v>
      </c>
      <c r="BG30" s="10">
        <f t="shared" ca="1" si="20"/>
        <v>75950</v>
      </c>
      <c r="BH30" s="10">
        <f t="shared" ca="1" si="20"/>
        <v>80625</v>
      </c>
      <c r="BI30" s="10">
        <f t="shared" ca="1" si="20"/>
        <v>85450</v>
      </c>
      <c r="BJ30" s="10">
        <f t="shared" ca="1" si="20"/>
        <v>90425</v>
      </c>
      <c r="BK30" s="10">
        <f t="shared" ca="1" si="20"/>
        <v>95550</v>
      </c>
      <c r="BL30" s="10">
        <f t="shared" ca="1" si="20"/>
        <v>100825</v>
      </c>
      <c r="BM30" s="10">
        <f t="shared" ca="1" si="20"/>
        <v>106250</v>
      </c>
      <c r="BN30" s="10">
        <f t="shared" ca="1" si="20"/>
        <v>111825</v>
      </c>
      <c r="BO30" s="10">
        <f t="shared" ca="1" si="20"/>
        <v>117400</v>
      </c>
    </row>
    <row r="31" spans="1:157" x14ac:dyDescent="0.2">
      <c r="C31" s="9"/>
      <c r="D31" s="9"/>
      <c r="E31" s="9"/>
      <c r="F31" s="9"/>
      <c r="G31" s="9"/>
    </row>
    <row r="32" spans="1:157" x14ac:dyDescent="0.2">
      <c r="A32" s="2" t="s">
        <v>22</v>
      </c>
      <c r="C32" s="9"/>
      <c r="D32" s="9"/>
      <c r="E32" s="9"/>
      <c r="F32" s="9"/>
      <c r="G32" s="9"/>
    </row>
    <row r="33" spans="1:67" x14ac:dyDescent="0.2">
      <c r="A33" s="5" t="s">
        <v>20</v>
      </c>
      <c r="B33" s="15">
        <v>15000</v>
      </c>
      <c r="C33" s="10">
        <f t="array" ref="C33">SUM(IF($H$1:$BO$1=C$1,$H33:$BO33,0))</f>
        <v>60000</v>
      </c>
      <c r="D33" s="10">
        <f t="array" ref="D33">SUM(IF($H$1:$BO$1=D$1,$H33:$BO33,0))</f>
        <v>270000</v>
      </c>
      <c r="E33" s="10">
        <f t="array" ref="E33">SUM(IF($H$1:$BO$1=E$1,$H33:$BO33,0))</f>
        <v>855000</v>
      </c>
      <c r="F33" s="10">
        <f t="array" ref="F33">SUM(IF($H$1:$BO$1=F$1,$H33:$BO33,0))</f>
        <v>1860000</v>
      </c>
      <c r="G33" s="10">
        <f t="array" ref="G33">SUM(IF($H$1:$BO$1=G$1,$H33:$BO33,0))</f>
        <v>2160000</v>
      </c>
      <c r="H33" s="10">
        <f t="shared" ref="H33:BO33" si="21">$B33*H49</f>
        <v>15000</v>
      </c>
      <c r="I33" s="10">
        <f t="shared" si="21"/>
        <v>0</v>
      </c>
      <c r="J33" s="10">
        <f t="shared" si="21"/>
        <v>0</v>
      </c>
      <c r="K33" s="10">
        <f t="shared" si="21"/>
        <v>15000</v>
      </c>
      <c r="L33" s="10">
        <f t="shared" si="21"/>
        <v>0</v>
      </c>
      <c r="M33" s="10">
        <f t="shared" si="21"/>
        <v>0</v>
      </c>
      <c r="N33" s="10">
        <f t="shared" si="21"/>
        <v>15000</v>
      </c>
      <c r="O33" s="10">
        <f t="shared" si="21"/>
        <v>0</v>
      </c>
      <c r="P33" s="10">
        <f t="shared" si="21"/>
        <v>0</v>
      </c>
      <c r="Q33" s="10">
        <f t="shared" si="21"/>
        <v>15000</v>
      </c>
      <c r="R33" s="10">
        <f t="shared" si="21"/>
        <v>0</v>
      </c>
      <c r="S33" s="10">
        <f t="shared" si="21"/>
        <v>0</v>
      </c>
      <c r="T33" s="10">
        <f t="shared" si="21"/>
        <v>15000</v>
      </c>
      <c r="U33" s="10">
        <f t="shared" si="21"/>
        <v>15000</v>
      </c>
      <c r="V33" s="10">
        <f t="shared" si="21"/>
        <v>15000</v>
      </c>
      <c r="W33" s="10">
        <f t="shared" si="21"/>
        <v>15000</v>
      </c>
      <c r="X33" s="10">
        <f t="shared" si="21"/>
        <v>15000</v>
      </c>
      <c r="Y33" s="10">
        <f t="shared" si="21"/>
        <v>15000</v>
      </c>
      <c r="Z33" s="10">
        <f t="shared" si="21"/>
        <v>30000</v>
      </c>
      <c r="AA33" s="10">
        <f t="shared" si="21"/>
        <v>30000</v>
      </c>
      <c r="AB33" s="10">
        <f t="shared" si="21"/>
        <v>30000</v>
      </c>
      <c r="AC33" s="10">
        <f t="shared" si="21"/>
        <v>30000</v>
      </c>
      <c r="AD33" s="10">
        <f t="shared" si="21"/>
        <v>30000</v>
      </c>
      <c r="AE33" s="10">
        <f t="shared" si="21"/>
        <v>30000</v>
      </c>
      <c r="AF33" s="10">
        <f t="shared" si="21"/>
        <v>45000</v>
      </c>
      <c r="AG33" s="10">
        <f t="shared" si="21"/>
        <v>45000</v>
      </c>
      <c r="AH33" s="10">
        <f t="shared" si="21"/>
        <v>45000</v>
      </c>
      <c r="AI33" s="10">
        <f t="shared" si="21"/>
        <v>60000</v>
      </c>
      <c r="AJ33" s="10">
        <f t="shared" si="21"/>
        <v>60000</v>
      </c>
      <c r="AK33" s="10">
        <f t="shared" si="21"/>
        <v>60000</v>
      </c>
      <c r="AL33" s="10">
        <f t="shared" si="21"/>
        <v>75000</v>
      </c>
      <c r="AM33" s="10">
        <f t="shared" si="21"/>
        <v>75000</v>
      </c>
      <c r="AN33" s="10">
        <f t="shared" si="21"/>
        <v>90000</v>
      </c>
      <c r="AO33" s="10">
        <f t="shared" si="21"/>
        <v>90000</v>
      </c>
      <c r="AP33" s="10">
        <f t="shared" si="21"/>
        <v>105000</v>
      </c>
      <c r="AQ33" s="10">
        <f t="shared" si="21"/>
        <v>105000</v>
      </c>
      <c r="AR33" s="10">
        <f t="shared" si="21"/>
        <v>120000</v>
      </c>
      <c r="AS33" s="10">
        <f t="shared" si="21"/>
        <v>120000</v>
      </c>
      <c r="AT33" s="10">
        <f t="shared" si="21"/>
        <v>135000</v>
      </c>
      <c r="AU33" s="10">
        <f t="shared" si="21"/>
        <v>135000</v>
      </c>
      <c r="AV33" s="10">
        <f t="shared" si="21"/>
        <v>150000</v>
      </c>
      <c r="AW33" s="10">
        <f t="shared" si="21"/>
        <v>150000</v>
      </c>
      <c r="AX33" s="10">
        <f t="shared" si="21"/>
        <v>165000</v>
      </c>
      <c r="AY33" s="10">
        <f t="shared" si="21"/>
        <v>165000</v>
      </c>
      <c r="AZ33" s="10">
        <f t="shared" si="21"/>
        <v>180000</v>
      </c>
      <c r="BA33" s="10">
        <f t="shared" si="21"/>
        <v>180000</v>
      </c>
      <c r="BB33" s="10">
        <f t="shared" si="21"/>
        <v>180000</v>
      </c>
      <c r="BC33" s="10">
        <f t="shared" si="21"/>
        <v>180000</v>
      </c>
      <c r="BD33" s="10">
        <f t="shared" si="21"/>
        <v>180000</v>
      </c>
      <c r="BE33" s="10">
        <f t="shared" si="21"/>
        <v>180000</v>
      </c>
      <c r="BF33" s="10">
        <f t="shared" si="21"/>
        <v>180000</v>
      </c>
      <c r="BG33" s="10">
        <f t="shared" si="21"/>
        <v>180000</v>
      </c>
      <c r="BH33" s="10">
        <f t="shared" si="21"/>
        <v>180000</v>
      </c>
      <c r="BI33" s="10">
        <f t="shared" si="21"/>
        <v>180000</v>
      </c>
      <c r="BJ33" s="10">
        <f t="shared" si="21"/>
        <v>180000</v>
      </c>
      <c r="BK33" s="10">
        <f t="shared" si="21"/>
        <v>180000</v>
      </c>
      <c r="BL33" s="10">
        <f t="shared" si="21"/>
        <v>180000</v>
      </c>
      <c r="BM33" s="10">
        <f t="shared" si="21"/>
        <v>180000</v>
      </c>
      <c r="BN33" s="10">
        <f t="shared" si="21"/>
        <v>180000</v>
      </c>
      <c r="BO33" s="10">
        <f t="shared" si="21"/>
        <v>180000</v>
      </c>
    </row>
    <row r="34" spans="1:67" x14ac:dyDescent="0.2">
      <c r="A34" s="5" t="s">
        <v>39</v>
      </c>
      <c r="B34" s="12">
        <v>0.25</v>
      </c>
      <c r="C34" s="10">
        <f t="array" ref="C34">SUM(IF($H$1:$BO$1=C$1,$H34:$BO34,0))</f>
        <v>15000</v>
      </c>
      <c r="D34" s="10">
        <f t="array" ref="D34">SUM(IF($H$1:$BO$1=D$1,$H34:$BO34,0))</f>
        <v>67500</v>
      </c>
      <c r="E34" s="10">
        <f t="array" ref="E34">SUM(IF($H$1:$BO$1=E$1,$H34:$BO34,0))</f>
        <v>213750</v>
      </c>
      <c r="F34" s="10">
        <f t="array" ref="F34">SUM(IF($H$1:$BO$1=F$1,$H34:$BO34,0))</f>
        <v>465000</v>
      </c>
      <c r="G34" s="10">
        <f t="array" ref="G34">SUM(IF($H$1:$BO$1=G$1,$H34:$BO34,0))</f>
        <v>540000</v>
      </c>
      <c r="H34" s="10">
        <f>H33*$B34</f>
        <v>3750</v>
      </c>
      <c r="I34" s="10">
        <f t="shared" ref="I34:BO34" si="22">I33*$B34</f>
        <v>0</v>
      </c>
      <c r="J34" s="10">
        <f t="shared" si="22"/>
        <v>0</v>
      </c>
      <c r="K34" s="10">
        <f t="shared" si="22"/>
        <v>3750</v>
      </c>
      <c r="L34" s="10">
        <f t="shared" si="22"/>
        <v>0</v>
      </c>
      <c r="M34" s="10">
        <f t="shared" si="22"/>
        <v>0</v>
      </c>
      <c r="N34" s="10">
        <f t="shared" si="22"/>
        <v>3750</v>
      </c>
      <c r="O34" s="10">
        <f t="shared" si="22"/>
        <v>0</v>
      </c>
      <c r="P34" s="10">
        <f t="shared" si="22"/>
        <v>0</v>
      </c>
      <c r="Q34" s="10">
        <f t="shared" si="22"/>
        <v>3750</v>
      </c>
      <c r="R34" s="10">
        <f t="shared" si="22"/>
        <v>0</v>
      </c>
      <c r="S34" s="10">
        <f t="shared" si="22"/>
        <v>0</v>
      </c>
      <c r="T34" s="10">
        <f t="shared" si="22"/>
        <v>3750</v>
      </c>
      <c r="U34" s="10">
        <f t="shared" si="22"/>
        <v>3750</v>
      </c>
      <c r="V34" s="10">
        <f t="shared" si="22"/>
        <v>3750</v>
      </c>
      <c r="W34" s="10">
        <f t="shared" si="22"/>
        <v>3750</v>
      </c>
      <c r="X34" s="10">
        <f t="shared" si="22"/>
        <v>3750</v>
      </c>
      <c r="Y34" s="10">
        <f t="shared" si="22"/>
        <v>3750</v>
      </c>
      <c r="Z34" s="10">
        <f t="shared" si="22"/>
        <v>7500</v>
      </c>
      <c r="AA34" s="10">
        <f t="shared" si="22"/>
        <v>7500</v>
      </c>
      <c r="AB34" s="10">
        <f t="shared" si="22"/>
        <v>7500</v>
      </c>
      <c r="AC34" s="10">
        <f t="shared" si="22"/>
        <v>7500</v>
      </c>
      <c r="AD34" s="10">
        <f t="shared" si="22"/>
        <v>7500</v>
      </c>
      <c r="AE34" s="10">
        <f t="shared" si="22"/>
        <v>7500</v>
      </c>
      <c r="AF34" s="10">
        <f t="shared" si="22"/>
        <v>11250</v>
      </c>
      <c r="AG34" s="10">
        <f t="shared" si="22"/>
        <v>11250</v>
      </c>
      <c r="AH34" s="10">
        <f t="shared" si="22"/>
        <v>11250</v>
      </c>
      <c r="AI34" s="10">
        <f t="shared" si="22"/>
        <v>15000</v>
      </c>
      <c r="AJ34" s="10">
        <f t="shared" si="22"/>
        <v>15000</v>
      </c>
      <c r="AK34" s="10">
        <f t="shared" si="22"/>
        <v>15000</v>
      </c>
      <c r="AL34" s="10">
        <f t="shared" si="22"/>
        <v>18750</v>
      </c>
      <c r="AM34" s="10">
        <f t="shared" si="22"/>
        <v>18750</v>
      </c>
      <c r="AN34" s="10">
        <f t="shared" si="22"/>
        <v>22500</v>
      </c>
      <c r="AO34" s="10">
        <f t="shared" si="22"/>
        <v>22500</v>
      </c>
      <c r="AP34" s="10">
        <f t="shared" si="22"/>
        <v>26250</v>
      </c>
      <c r="AQ34" s="10">
        <f t="shared" si="22"/>
        <v>26250</v>
      </c>
      <c r="AR34" s="10">
        <f t="shared" si="22"/>
        <v>30000</v>
      </c>
      <c r="AS34" s="10">
        <f t="shared" si="22"/>
        <v>30000</v>
      </c>
      <c r="AT34" s="10">
        <f t="shared" si="22"/>
        <v>33750</v>
      </c>
      <c r="AU34" s="10">
        <f t="shared" si="22"/>
        <v>33750</v>
      </c>
      <c r="AV34" s="10">
        <f t="shared" si="22"/>
        <v>37500</v>
      </c>
      <c r="AW34" s="10">
        <f t="shared" si="22"/>
        <v>37500</v>
      </c>
      <c r="AX34" s="10">
        <f t="shared" si="22"/>
        <v>41250</v>
      </c>
      <c r="AY34" s="10">
        <f t="shared" si="22"/>
        <v>41250</v>
      </c>
      <c r="AZ34" s="10">
        <f t="shared" si="22"/>
        <v>45000</v>
      </c>
      <c r="BA34" s="10">
        <f t="shared" si="22"/>
        <v>45000</v>
      </c>
      <c r="BB34" s="10">
        <f t="shared" si="22"/>
        <v>45000</v>
      </c>
      <c r="BC34" s="10">
        <f t="shared" si="22"/>
        <v>45000</v>
      </c>
      <c r="BD34" s="10">
        <f t="shared" si="22"/>
        <v>45000</v>
      </c>
      <c r="BE34" s="10">
        <f t="shared" si="22"/>
        <v>45000</v>
      </c>
      <c r="BF34" s="10">
        <f t="shared" si="22"/>
        <v>45000</v>
      </c>
      <c r="BG34" s="10">
        <f t="shared" si="22"/>
        <v>45000</v>
      </c>
      <c r="BH34" s="10">
        <f t="shared" si="22"/>
        <v>45000</v>
      </c>
      <c r="BI34" s="10">
        <f t="shared" si="22"/>
        <v>45000</v>
      </c>
      <c r="BJ34" s="10">
        <f t="shared" si="22"/>
        <v>45000</v>
      </c>
      <c r="BK34" s="10">
        <f t="shared" si="22"/>
        <v>45000</v>
      </c>
      <c r="BL34" s="10">
        <f t="shared" si="22"/>
        <v>45000</v>
      </c>
      <c r="BM34" s="10">
        <f t="shared" si="22"/>
        <v>45000</v>
      </c>
      <c r="BN34" s="10">
        <f t="shared" si="22"/>
        <v>45000</v>
      </c>
      <c r="BO34" s="10">
        <f t="shared" si="22"/>
        <v>45000</v>
      </c>
    </row>
    <row r="35" spans="1:67" x14ac:dyDescent="0.2">
      <c r="A35" s="5" t="s">
        <v>194</v>
      </c>
      <c r="B35" s="15">
        <v>1000</v>
      </c>
      <c r="C35" s="10">
        <f t="array" aca="1" ref="C35" ca="1">SUM(IF($H$1:$BO$1=C$1,$H35:$BO35,0))</f>
        <v>30000</v>
      </c>
      <c r="D35" s="10">
        <f t="array" aca="1" ref="D35" ca="1">SUM(IF($H$1:$BO$1=D$1,$H35:$BO35,0))</f>
        <v>147000</v>
      </c>
      <c r="E35" s="10">
        <f t="array" aca="1" ref="E35" ca="1">SUM(IF($H$1:$BO$1=E$1,$H35:$BO35,0))</f>
        <v>572000</v>
      </c>
      <c r="F35" s="10">
        <f t="array" aca="1" ref="F35" ca="1">SUM(IF($H$1:$BO$1=F$1,$H35:$BO35,0))</f>
        <v>1643000</v>
      </c>
      <c r="G35" s="10">
        <f t="array" aca="1" ref="G35" ca="1">SUM(IF($H$1:$BO$1=G$1,$H35:$BO35,0))</f>
        <v>3132000</v>
      </c>
      <c r="H35" s="10">
        <f ca="1">$B35*H52</f>
        <v>1000</v>
      </c>
      <c r="I35" s="10">
        <f t="shared" ref="I35:BO35" ca="1" si="23">$B35*I52</f>
        <v>1000</v>
      </c>
      <c r="J35" s="10">
        <f t="shared" ca="1" si="23"/>
        <v>1000</v>
      </c>
      <c r="K35" s="10">
        <f t="shared" ca="1" si="23"/>
        <v>2000</v>
      </c>
      <c r="L35" s="10">
        <f t="shared" ca="1" si="23"/>
        <v>2000</v>
      </c>
      <c r="M35" s="10">
        <f t="shared" ca="1" si="23"/>
        <v>2000</v>
      </c>
      <c r="N35" s="10">
        <f t="shared" ca="1" si="23"/>
        <v>3000</v>
      </c>
      <c r="O35" s="10">
        <f t="shared" ca="1" si="23"/>
        <v>3000</v>
      </c>
      <c r="P35" s="10">
        <f t="shared" ca="1" si="23"/>
        <v>3000</v>
      </c>
      <c r="Q35" s="10">
        <f t="shared" ca="1" si="23"/>
        <v>4000</v>
      </c>
      <c r="R35" s="10">
        <f t="shared" ca="1" si="23"/>
        <v>4000</v>
      </c>
      <c r="S35" s="10">
        <f t="shared" ca="1" si="23"/>
        <v>4000</v>
      </c>
      <c r="T35" s="10">
        <f t="shared" ca="1" si="23"/>
        <v>5000</v>
      </c>
      <c r="U35" s="10">
        <f t="shared" ca="1" si="23"/>
        <v>6000</v>
      </c>
      <c r="V35" s="10">
        <f t="shared" ca="1" si="23"/>
        <v>7000</v>
      </c>
      <c r="W35" s="10">
        <f t="shared" ca="1" si="23"/>
        <v>8000</v>
      </c>
      <c r="X35" s="10">
        <f t="shared" ca="1" si="23"/>
        <v>9000</v>
      </c>
      <c r="Y35" s="10">
        <f t="shared" ca="1" si="23"/>
        <v>10000</v>
      </c>
      <c r="Z35" s="10">
        <f t="shared" ca="1" si="23"/>
        <v>12000</v>
      </c>
      <c r="AA35" s="10">
        <f t="shared" ca="1" si="23"/>
        <v>14000</v>
      </c>
      <c r="AB35" s="10">
        <f t="shared" ca="1" si="23"/>
        <v>16000</v>
      </c>
      <c r="AC35" s="10">
        <f t="shared" ca="1" si="23"/>
        <v>18000</v>
      </c>
      <c r="AD35" s="10">
        <f t="shared" ca="1" si="23"/>
        <v>20000</v>
      </c>
      <c r="AE35" s="10">
        <f t="shared" ca="1" si="23"/>
        <v>22000</v>
      </c>
      <c r="AF35" s="10">
        <f t="shared" ca="1" si="23"/>
        <v>25000</v>
      </c>
      <c r="AG35" s="10">
        <f t="shared" ca="1" si="23"/>
        <v>28000</v>
      </c>
      <c r="AH35" s="10">
        <f t="shared" ca="1" si="23"/>
        <v>31000</v>
      </c>
      <c r="AI35" s="10">
        <f t="shared" ca="1" si="23"/>
        <v>35000</v>
      </c>
      <c r="AJ35" s="10">
        <f t="shared" ca="1" si="23"/>
        <v>39000</v>
      </c>
      <c r="AK35" s="10">
        <f t="shared" ca="1" si="23"/>
        <v>43000</v>
      </c>
      <c r="AL35" s="10">
        <f t="shared" ca="1" si="23"/>
        <v>48000</v>
      </c>
      <c r="AM35" s="10">
        <f t="shared" ca="1" si="23"/>
        <v>53000</v>
      </c>
      <c r="AN35" s="10">
        <f t="shared" ca="1" si="23"/>
        <v>58000</v>
      </c>
      <c r="AO35" s="10">
        <f t="shared" ca="1" si="23"/>
        <v>64000</v>
      </c>
      <c r="AP35" s="10">
        <f t="shared" ca="1" si="23"/>
        <v>71000</v>
      </c>
      <c r="AQ35" s="10">
        <f t="shared" ca="1" si="23"/>
        <v>77000</v>
      </c>
      <c r="AR35" s="10">
        <f t="shared" ca="1" si="23"/>
        <v>85000</v>
      </c>
      <c r="AS35" s="10">
        <f t="shared" ca="1" si="23"/>
        <v>93000</v>
      </c>
      <c r="AT35" s="10">
        <f t="shared" ca="1" si="23"/>
        <v>101000</v>
      </c>
      <c r="AU35" s="10">
        <f t="shared" ca="1" si="23"/>
        <v>110000</v>
      </c>
      <c r="AV35" s="10">
        <f t="shared" ca="1" si="23"/>
        <v>120000</v>
      </c>
      <c r="AW35" s="10">
        <f t="shared" ca="1" si="23"/>
        <v>129000</v>
      </c>
      <c r="AX35" s="10">
        <f t="shared" ca="1" si="23"/>
        <v>140000</v>
      </c>
      <c r="AY35" s="10">
        <f t="shared" ca="1" si="23"/>
        <v>151000</v>
      </c>
      <c r="AZ35" s="10">
        <f t="shared" ca="1" si="23"/>
        <v>162000</v>
      </c>
      <c r="BA35" s="10">
        <f t="shared" ca="1" si="23"/>
        <v>173000</v>
      </c>
      <c r="BB35" s="10">
        <f t="shared" ca="1" si="23"/>
        <v>184000</v>
      </c>
      <c r="BC35" s="10">
        <f t="shared" ca="1" si="23"/>
        <v>195000</v>
      </c>
      <c r="BD35" s="10">
        <f t="shared" ca="1" si="23"/>
        <v>206000</v>
      </c>
      <c r="BE35" s="10">
        <f t="shared" ca="1" si="23"/>
        <v>217000</v>
      </c>
      <c r="BF35" s="10">
        <f t="shared" ca="1" si="23"/>
        <v>227000</v>
      </c>
      <c r="BG35" s="10">
        <f t="shared" ca="1" si="23"/>
        <v>237000</v>
      </c>
      <c r="BH35" s="10">
        <f t="shared" ca="1" si="23"/>
        <v>247000</v>
      </c>
      <c r="BI35" s="10">
        <f t="shared" ca="1" si="23"/>
        <v>257000</v>
      </c>
      <c r="BJ35" s="10">
        <f t="shared" ca="1" si="23"/>
        <v>267000</v>
      </c>
      <c r="BK35" s="10">
        <f t="shared" ca="1" si="23"/>
        <v>277000</v>
      </c>
      <c r="BL35" s="10">
        <f t="shared" ca="1" si="23"/>
        <v>286000</v>
      </c>
      <c r="BM35" s="10">
        <f t="shared" ca="1" si="23"/>
        <v>295000</v>
      </c>
      <c r="BN35" s="10">
        <f t="shared" ca="1" si="23"/>
        <v>304000</v>
      </c>
      <c r="BO35" s="10">
        <f t="shared" ca="1" si="23"/>
        <v>312000</v>
      </c>
    </row>
    <row r="36" spans="1:67" x14ac:dyDescent="0.2">
      <c r="A36" s="5" t="s">
        <v>195</v>
      </c>
      <c r="B36" s="6">
        <f>B35</f>
        <v>1000</v>
      </c>
      <c r="C36" s="10">
        <f t="array" aca="1" ref="C36" ca="1">SUM(IF($H$1:$BO$1=C$1,$H36:$BO36,0))</f>
        <v>0</v>
      </c>
      <c r="D36" s="10">
        <f t="array" aca="1" ref="D36" ca="1">SUM(IF($H$1:$BO$1=D$1,$H36:$BO36,0))</f>
        <v>0</v>
      </c>
      <c r="E36" s="10">
        <f t="array" aca="1" ref="E36" ca="1">SUM(IF($H$1:$BO$1=E$1,$H36:$BO36,0))</f>
        <v>5000</v>
      </c>
      <c r="F36" s="10">
        <f t="array" aca="1" ref="F36" ca="1">SUM(IF($H$1:$BO$1=F$1,$H36:$BO36,0))</f>
        <v>51000</v>
      </c>
      <c r="G36" s="10">
        <f t="array" aca="1" ref="G36" ca="1">SUM(IF($H$1:$BO$1=G$1,$H36:$BO36,0))</f>
        <v>240000</v>
      </c>
      <c r="H36" s="10">
        <f ca="1">$B36*H54</f>
        <v>0</v>
      </c>
      <c r="I36" s="10">
        <f t="shared" ref="I36:BO36" ca="1" si="24">$B36*I54</f>
        <v>0</v>
      </c>
      <c r="J36" s="10">
        <f t="shared" ca="1" si="24"/>
        <v>0</v>
      </c>
      <c r="K36" s="10">
        <f t="shared" ca="1" si="24"/>
        <v>0</v>
      </c>
      <c r="L36" s="10">
        <f t="shared" ca="1" si="24"/>
        <v>0</v>
      </c>
      <c r="M36" s="10">
        <f t="shared" ca="1" si="24"/>
        <v>0</v>
      </c>
      <c r="N36" s="10">
        <f t="shared" ca="1" si="24"/>
        <v>0</v>
      </c>
      <c r="O36" s="10">
        <f t="shared" ca="1" si="24"/>
        <v>0</v>
      </c>
      <c r="P36" s="10">
        <f t="shared" ca="1" si="24"/>
        <v>0</v>
      </c>
      <c r="Q36" s="10">
        <f t="shared" ca="1" si="24"/>
        <v>0</v>
      </c>
      <c r="R36" s="10">
        <f t="shared" ca="1" si="24"/>
        <v>0</v>
      </c>
      <c r="S36" s="10">
        <f t="shared" ca="1" si="24"/>
        <v>0</v>
      </c>
      <c r="T36" s="10">
        <f t="shared" ca="1" si="24"/>
        <v>0</v>
      </c>
      <c r="U36" s="10">
        <f t="shared" ca="1" si="24"/>
        <v>0</v>
      </c>
      <c r="V36" s="10">
        <f t="shared" ca="1" si="24"/>
        <v>0</v>
      </c>
      <c r="W36" s="10">
        <f t="shared" ca="1" si="24"/>
        <v>0</v>
      </c>
      <c r="X36" s="10">
        <f t="shared" ca="1" si="24"/>
        <v>0</v>
      </c>
      <c r="Y36" s="10">
        <f t="shared" ca="1" si="24"/>
        <v>0</v>
      </c>
      <c r="Z36" s="10">
        <f t="shared" ca="1" si="24"/>
        <v>0</v>
      </c>
      <c r="AA36" s="10">
        <f t="shared" ca="1" si="24"/>
        <v>0</v>
      </c>
      <c r="AB36" s="10">
        <f t="shared" ca="1" si="24"/>
        <v>0</v>
      </c>
      <c r="AC36" s="10">
        <f t="shared" ca="1" si="24"/>
        <v>0</v>
      </c>
      <c r="AD36" s="10">
        <f t="shared" ca="1" si="24"/>
        <v>0</v>
      </c>
      <c r="AE36" s="10">
        <f t="shared" ca="1" si="24"/>
        <v>0</v>
      </c>
      <c r="AF36" s="10">
        <f t="shared" ca="1" si="24"/>
        <v>0</v>
      </c>
      <c r="AG36" s="10">
        <f t="shared" ca="1" si="24"/>
        <v>0</v>
      </c>
      <c r="AH36" s="10">
        <f t="shared" ca="1" si="24"/>
        <v>0</v>
      </c>
      <c r="AI36" s="10">
        <f t="shared" ca="1" si="24"/>
        <v>0</v>
      </c>
      <c r="AJ36" s="10">
        <f t="shared" ca="1" si="24"/>
        <v>0</v>
      </c>
      <c r="AK36" s="10">
        <f t="shared" ca="1" si="24"/>
        <v>0</v>
      </c>
      <c r="AL36" s="10">
        <f t="shared" ca="1" si="24"/>
        <v>0</v>
      </c>
      <c r="AM36" s="10">
        <f t="shared" ca="1" si="24"/>
        <v>0</v>
      </c>
      <c r="AN36" s="10">
        <f t="shared" ca="1" si="24"/>
        <v>1000</v>
      </c>
      <c r="AO36" s="10">
        <f t="shared" ca="1" si="24"/>
        <v>1000</v>
      </c>
      <c r="AP36" s="10">
        <f t="shared" ca="1" si="24"/>
        <v>1000</v>
      </c>
      <c r="AQ36" s="10">
        <f t="shared" ca="1" si="24"/>
        <v>2000</v>
      </c>
      <c r="AR36" s="10">
        <f t="shared" ca="1" si="24"/>
        <v>2000</v>
      </c>
      <c r="AS36" s="10">
        <f t="shared" ca="1" si="24"/>
        <v>2000</v>
      </c>
      <c r="AT36" s="10">
        <f t="shared" ca="1" si="24"/>
        <v>3000</v>
      </c>
      <c r="AU36" s="10">
        <f t="shared" ca="1" si="24"/>
        <v>3000</v>
      </c>
      <c r="AV36" s="10">
        <f t="shared" ca="1" si="24"/>
        <v>3000</v>
      </c>
      <c r="AW36" s="10">
        <f t="shared" ca="1" si="24"/>
        <v>4000</v>
      </c>
      <c r="AX36" s="10">
        <f t="shared" ca="1" si="24"/>
        <v>4000</v>
      </c>
      <c r="AY36" s="10">
        <f t="shared" ca="1" si="24"/>
        <v>4000</v>
      </c>
      <c r="AZ36" s="10">
        <f t="shared" ca="1" si="24"/>
        <v>5000</v>
      </c>
      <c r="BA36" s="10">
        <f t="shared" ca="1" si="24"/>
        <v>6000</v>
      </c>
      <c r="BB36" s="10">
        <f t="shared" ca="1" si="24"/>
        <v>7000</v>
      </c>
      <c r="BC36" s="10">
        <f t="shared" ca="1" si="24"/>
        <v>8000</v>
      </c>
      <c r="BD36" s="10">
        <f t="shared" ca="1" si="24"/>
        <v>9000</v>
      </c>
      <c r="BE36" s="10">
        <f t="shared" ca="1" si="24"/>
        <v>10000</v>
      </c>
      <c r="BF36" s="10">
        <f t="shared" ca="1" si="24"/>
        <v>12000</v>
      </c>
      <c r="BG36" s="10">
        <f t="shared" ca="1" si="24"/>
        <v>14000</v>
      </c>
      <c r="BH36" s="10">
        <f t="shared" ca="1" si="24"/>
        <v>16000</v>
      </c>
      <c r="BI36" s="10">
        <f t="shared" ca="1" si="24"/>
        <v>18000</v>
      </c>
      <c r="BJ36" s="10">
        <f t="shared" ca="1" si="24"/>
        <v>20000</v>
      </c>
      <c r="BK36" s="10">
        <f t="shared" ca="1" si="24"/>
        <v>22000</v>
      </c>
      <c r="BL36" s="10">
        <f t="shared" ca="1" si="24"/>
        <v>25000</v>
      </c>
      <c r="BM36" s="10">
        <f t="shared" ca="1" si="24"/>
        <v>28000</v>
      </c>
      <c r="BN36" s="10">
        <f t="shared" ca="1" si="24"/>
        <v>31000</v>
      </c>
      <c r="BO36" s="10">
        <f t="shared" ca="1" si="24"/>
        <v>35000</v>
      </c>
    </row>
    <row r="37" spans="1:67" x14ac:dyDescent="0.2">
      <c r="A37" s="5" t="s">
        <v>192</v>
      </c>
      <c r="B37" s="17">
        <f>1-B39</f>
        <v>0.25</v>
      </c>
      <c r="C37" s="10">
        <f t="array" aca="1" ref="C37" ca="1">SUM(IF($H$1:$BO$1=C$1,$H37:$BO37,0))</f>
        <v>7500</v>
      </c>
      <c r="D37" s="10">
        <f t="array" aca="1" ref="D37" ca="1">SUM(IF($H$1:$BO$1=D$1,$H37:$BO37,0))</f>
        <v>36750</v>
      </c>
      <c r="E37" s="10">
        <f t="array" aca="1" ref="E37" ca="1">SUM(IF($H$1:$BO$1=E$1,$H37:$BO37,0))</f>
        <v>143000</v>
      </c>
      <c r="F37" s="10">
        <f t="array" aca="1" ref="F37" ca="1">SUM(IF($H$1:$BO$1=F$1,$H37:$BO37,0))</f>
        <v>410750</v>
      </c>
      <c r="G37" s="10">
        <f t="array" aca="1" ref="G37" ca="1">SUM(IF($H$1:$BO$1=G$1,$H37:$BO37,0))</f>
        <v>783000</v>
      </c>
      <c r="H37" s="10">
        <f ca="1">H35-H39</f>
        <v>250</v>
      </c>
      <c r="I37" s="10">
        <f t="shared" ref="I37:BO38" ca="1" si="25">I35-I39</f>
        <v>250</v>
      </c>
      <c r="J37" s="10">
        <f t="shared" ca="1" si="25"/>
        <v>250</v>
      </c>
      <c r="K37" s="10">
        <f t="shared" ca="1" si="25"/>
        <v>500</v>
      </c>
      <c r="L37" s="10">
        <f t="shared" ca="1" si="25"/>
        <v>500</v>
      </c>
      <c r="M37" s="10">
        <f t="shared" ca="1" si="25"/>
        <v>500</v>
      </c>
      <c r="N37" s="10">
        <f t="shared" ca="1" si="25"/>
        <v>750</v>
      </c>
      <c r="O37" s="10">
        <f t="shared" ca="1" si="25"/>
        <v>750</v>
      </c>
      <c r="P37" s="10">
        <f t="shared" ca="1" si="25"/>
        <v>750</v>
      </c>
      <c r="Q37" s="10">
        <f t="shared" ca="1" si="25"/>
        <v>1000</v>
      </c>
      <c r="R37" s="10">
        <f t="shared" ca="1" si="25"/>
        <v>1000</v>
      </c>
      <c r="S37" s="10">
        <f t="shared" ca="1" si="25"/>
        <v>1000</v>
      </c>
      <c r="T37" s="10">
        <f t="shared" ca="1" si="25"/>
        <v>1250</v>
      </c>
      <c r="U37" s="10">
        <f t="shared" ca="1" si="25"/>
        <v>1500</v>
      </c>
      <c r="V37" s="10">
        <f t="shared" ca="1" si="25"/>
        <v>1750</v>
      </c>
      <c r="W37" s="10">
        <f t="shared" ca="1" si="25"/>
        <v>2000</v>
      </c>
      <c r="X37" s="10">
        <f t="shared" ca="1" si="25"/>
        <v>2250</v>
      </c>
      <c r="Y37" s="10">
        <f t="shared" ca="1" si="25"/>
        <v>2500</v>
      </c>
      <c r="Z37" s="10">
        <f t="shared" ca="1" si="25"/>
        <v>3000</v>
      </c>
      <c r="AA37" s="10">
        <f t="shared" ca="1" si="25"/>
        <v>3500</v>
      </c>
      <c r="AB37" s="10">
        <f t="shared" ca="1" si="25"/>
        <v>4000</v>
      </c>
      <c r="AC37" s="10">
        <f t="shared" ca="1" si="25"/>
        <v>4500</v>
      </c>
      <c r="AD37" s="10">
        <f t="shared" ca="1" si="25"/>
        <v>5000</v>
      </c>
      <c r="AE37" s="10">
        <f t="shared" ca="1" si="25"/>
        <v>5500</v>
      </c>
      <c r="AF37" s="10">
        <f t="shared" ca="1" si="25"/>
        <v>6250</v>
      </c>
      <c r="AG37" s="10">
        <f t="shared" ca="1" si="25"/>
        <v>7000</v>
      </c>
      <c r="AH37" s="10">
        <f t="shared" ca="1" si="25"/>
        <v>7750</v>
      </c>
      <c r="AI37" s="10">
        <f t="shared" ca="1" si="25"/>
        <v>8750</v>
      </c>
      <c r="AJ37" s="10">
        <f t="shared" ca="1" si="25"/>
        <v>9750</v>
      </c>
      <c r="AK37" s="10">
        <f t="shared" ca="1" si="25"/>
        <v>10750</v>
      </c>
      <c r="AL37" s="10">
        <f t="shared" ca="1" si="25"/>
        <v>12000</v>
      </c>
      <c r="AM37" s="10">
        <f t="shared" ca="1" si="25"/>
        <v>13250</v>
      </c>
      <c r="AN37" s="10">
        <f t="shared" ca="1" si="25"/>
        <v>14500</v>
      </c>
      <c r="AO37" s="10">
        <f t="shared" ca="1" si="25"/>
        <v>16000</v>
      </c>
      <c r="AP37" s="10">
        <f t="shared" ca="1" si="25"/>
        <v>17750</v>
      </c>
      <c r="AQ37" s="10">
        <f t="shared" ca="1" si="25"/>
        <v>19250</v>
      </c>
      <c r="AR37" s="10">
        <f t="shared" ca="1" si="25"/>
        <v>21250</v>
      </c>
      <c r="AS37" s="10">
        <f t="shared" ca="1" si="25"/>
        <v>23250</v>
      </c>
      <c r="AT37" s="10">
        <f t="shared" ca="1" si="25"/>
        <v>25250</v>
      </c>
      <c r="AU37" s="10">
        <f t="shared" ca="1" si="25"/>
        <v>27500</v>
      </c>
      <c r="AV37" s="10">
        <f t="shared" ca="1" si="25"/>
        <v>30000</v>
      </c>
      <c r="AW37" s="10">
        <f t="shared" ca="1" si="25"/>
        <v>32250</v>
      </c>
      <c r="AX37" s="10">
        <f t="shared" ca="1" si="25"/>
        <v>35000</v>
      </c>
      <c r="AY37" s="10">
        <f t="shared" ca="1" si="25"/>
        <v>37750</v>
      </c>
      <c r="AZ37" s="10">
        <f t="shared" ca="1" si="25"/>
        <v>40500</v>
      </c>
      <c r="BA37" s="10">
        <f t="shared" ca="1" si="25"/>
        <v>43250</v>
      </c>
      <c r="BB37" s="10">
        <f t="shared" ca="1" si="25"/>
        <v>46000</v>
      </c>
      <c r="BC37" s="10">
        <f t="shared" ca="1" si="25"/>
        <v>48750</v>
      </c>
      <c r="BD37" s="10">
        <f t="shared" ca="1" si="25"/>
        <v>51500</v>
      </c>
      <c r="BE37" s="10">
        <f t="shared" ca="1" si="25"/>
        <v>54250</v>
      </c>
      <c r="BF37" s="10">
        <f t="shared" ca="1" si="25"/>
        <v>56750</v>
      </c>
      <c r="BG37" s="10">
        <f t="shared" ca="1" si="25"/>
        <v>59250</v>
      </c>
      <c r="BH37" s="10">
        <f t="shared" ca="1" si="25"/>
        <v>61750</v>
      </c>
      <c r="BI37" s="10">
        <f t="shared" ca="1" si="25"/>
        <v>64250</v>
      </c>
      <c r="BJ37" s="10">
        <f t="shared" ca="1" si="25"/>
        <v>66750</v>
      </c>
      <c r="BK37" s="10">
        <f t="shared" ca="1" si="25"/>
        <v>69250</v>
      </c>
      <c r="BL37" s="10">
        <f t="shared" ca="1" si="25"/>
        <v>71500</v>
      </c>
      <c r="BM37" s="10">
        <f t="shared" ca="1" si="25"/>
        <v>73750</v>
      </c>
      <c r="BN37" s="10">
        <f t="shared" ca="1" si="25"/>
        <v>76000</v>
      </c>
      <c r="BO37" s="10">
        <f t="shared" ca="1" si="25"/>
        <v>78000</v>
      </c>
    </row>
    <row r="38" spans="1:67" x14ac:dyDescent="0.2">
      <c r="A38" s="5" t="s">
        <v>193</v>
      </c>
      <c r="B38" s="17">
        <f>1-B40</f>
        <v>0.25</v>
      </c>
      <c r="C38" s="10">
        <f t="array" aca="1" ref="C38" ca="1">SUM(IF($H$1:$BO$1=C$1,$H38:$BO38,0))</f>
        <v>0</v>
      </c>
      <c r="D38" s="10">
        <f t="array" aca="1" ref="D38" ca="1">SUM(IF($H$1:$BO$1=D$1,$H38:$BO38,0))</f>
        <v>0</v>
      </c>
      <c r="E38" s="10">
        <f t="array" aca="1" ref="E38" ca="1">SUM(IF($H$1:$BO$1=E$1,$H38:$BO38,0))</f>
        <v>1250</v>
      </c>
      <c r="F38" s="10">
        <f t="array" aca="1" ref="F38" ca="1">SUM(IF($H$1:$BO$1=F$1,$H38:$BO38,0))</f>
        <v>12750</v>
      </c>
      <c r="G38" s="10">
        <f t="array" aca="1" ref="G38" ca="1">SUM(IF($H$1:$BO$1=G$1,$H38:$BO38,0))</f>
        <v>60000</v>
      </c>
      <c r="H38" s="10">
        <f ca="1">H36-H40</f>
        <v>0</v>
      </c>
      <c r="I38" s="10">
        <f t="shared" ca="1" si="25"/>
        <v>0</v>
      </c>
      <c r="J38" s="10">
        <f t="shared" ca="1" si="25"/>
        <v>0</v>
      </c>
      <c r="K38" s="10">
        <f t="shared" ca="1" si="25"/>
        <v>0</v>
      </c>
      <c r="L38" s="10">
        <f t="shared" ca="1" si="25"/>
        <v>0</v>
      </c>
      <c r="M38" s="10">
        <f t="shared" ca="1" si="25"/>
        <v>0</v>
      </c>
      <c r="N38" s="10">
        <f t="shared" ca="1" si="25"/>
        <v>0</v>
      </c>
      <c r="O38" s="10">
        <f t="shared" ca="1" si="25"/>
        <v>0</v>
      </c>
      <c r="P38" s="10">
        <f t="shared" ca="1" si="25"/>
        <v>0</v>
      </c>
      <c r="Q38" s="10">
        <f t="shared" ca="1" si="25"/>
        <v>0</v>
      </c>
      <c r="R38" s="10">
        <f t="shared" ca="1" si="25"/>
        <v>0</v>
      </c>
      <c r="S38" s="10">
        <f t="shared" ca="1" si="25"/>
        <v>0</v>
      </c>
      <c r="T38" s="10">
        <f t="shared" ca="1" si="25"/>
        <v>0</v>
      </c>
      <c r="U38" s="10">
        <f t="shared" ca="1" si="25"/>
        <v>0</v>
      </c>
      <c r="V38" s="10">
        <f t="shared" ca="1" si="25"/>
        <v>0</v>
      </c>
      <c r="W38" s="10">
        <f t="shared" ca="1" si="25"/>
        <v>0</v>
      </c>
      <c r="X38" s="10">
        <f t="shared" ca="1" si="25"/>
        <v>0</v>
      </c>
      <c r="Y38" s="10">
        <f t="shared" ca="1" si="25"/>
        <v>0</v>
      </c>
      <c r="Z38" s="10">
        <f t="shared" ca="1" si="25"/>
        <v>0</v>
      </c>
      <c r="AA38" s="10">
        <f t="shared" ca="1" si="25"/>
        <v>0</v>
      </c>
      <c r="AB38" s="10">
        <f t="shared" ca="1" si="25"/>
        <v>0</v>
      </c>
      <c r="AC38" s="10">
        <f t="shared" ca="1" si="25"/>
        <v>0</v>
      </c>
      <c r="AD38" s="10">
        <f t="shared" ca="1" si="25"/>
        <v>0</v>
      </c>
      <c r="AE38" s="10">
        <f t="shared" ca="1" si="25"/>
        <v>0</v>
      </c>
      <c r="AF38" s="10">
        <f t="shared" ca="1" si="25"/>
        <v>0</v>
      </c>
      <c r="AG38" s="10">
        <f t="shared" ca="1" si="25"/>
        <v>0</v>
      </c>
      <c r="AH38" s="10">
        <f t="shared" ca="1" si="25"/>
        <v>0</v>
      </c>
      <c r="AI38" s="10">
        <f t="shared" ca="1" si="25"/>
        <v>0</v>
      </c>
      <c r="AJ38" s="10">
        <f t="shared" ca="1" si="25"/>
        <v>0</v>
      </c>
      <c r="AK38" s="10">
        <f t="shared" ca="1" si="25"/>
        <v>0</v>
      </c>
      <c r="AL38" s="10">
        <f t="shared" ca="1" si="25"/>
        <v>0</v>
      </c>
      <c r="AM38" s="10">
        <f t="shared" ca="1" si="25"/>
        <v>0</v>
      </c>
      <c r="AN38" s="10">
        <f t="shared" ca="1" si="25"/>
        <v>250</v>
      </c>
      <c r="AO38" s="10">
        <f t="shared" ca="1" si="25"/>
        <v>250</v>
      </c>
      <c r="AP38" s="10">
        <f t="shared" ca="1" si="25"/>
        <v>250</v>
      </c>
      <c r="AQ38" s="10">
        <f t="shared" ca="1" si="25"/>
        <v>500</v>
      </c>
      <c r="AR38" s="10">
        <f t="shared" ca="1" si="25"/>
        <v>500</v>
      </c>
      <c r="AS38" s="10">
        <f t="shared" ca="1" si="25"/>
        <v>500</v>
      </c>
      <c r="AT38" s="10">
        <f t="shared" ca="1" si="25"/>
        <v>750</v>
      </c>
      <c r="AU38" s="10">
        <f t="shared" ca="1" si="25"/>
        <v>750</v>
      </c>
      <c r="AV38" s="10">
        <f t="shared" ca="1" si="25"/>
        <v>750</v>
      </c>
      <c r="AW38" s="10">
        <f t="shared" ca="1" si="25"/>
        <v>1000</v>
      </c>
      <c r="AX38" s="10">
        <f t="shared" ca="1" si="25"/>
        <v>1000</v>
      </c>
      <c r="AY38" s="10">
        <f t="shared" ca="1" si="25"/>
        <v>1000</v>
      </c>
      <c r="AZ38" s="10">
        <f t="shared" ca="1" si="25"/>
        <v>1250</v>
      </c>
      <c r="BA38" s="10">
        <f t="shared" ca="1" si="25"/>
        <v>1500</v>
      </c>
      <c r="BB38" s="10">
        <f t="shared" ca="1" si="25"/>
        <v>1750</v>
      </c>
      <c r="BC38" s="10">
        <f t="shared" ca="1" si="25"/>
        <v>2000</v>
      </c>
      <c r="BD38" s="10">
        <f t="shared" ca="1" si="25"/>
        <v>2250</v>
      </c>
      <c r="BE38" s="10">
        <f t="shared" ca="1" si="25"/>
        <v>2500</v>
      </c>
      <c r="BF38" s="10">
        <f t="shared" ca="1" si="25"/>
        <v>3000</v>
      </c>
      <c r="BG38" s="10">
        <f t="shared" ca="1" si="25"/>
        <v>3500</v>
      </c>
      <c r="BH38" s="10">
        <f t="shared" ca="1" si="25"/>
        <v>4000</v>
      </c>
      <c r="BI38" s="10">
        <f t="shared" ca="1" si="25"/>
        <v>4500</v>
      </c>
      <c r="BJ38" s="10">
        <f t="shared" ca="1" si="25"/>
        <v>5000</v>
      </c>
      <c r="BK38" s="10">
        <f t="shared" ca="1" si="25"/>
        <v>5500</v>
      </c>
      <c r="BL38" s="10">
        <f t="shared" ca="1" si="25"/>
        <v>6250</v>
      </c>
      <c r="BM38" s="10">
        <f t="shared" ca="1" si="25"/>
        <v>7000</v>
      </c>
      <c r="BN38" s="10">
        <f t="shared" ca="1" si="25"/>
        <v>7750</v>
      </c>
      <c r="BO38" s="10">
        <f t="shared" ca="1" si="25"/>
        <v>8750</v>
      </c>
    </row>
    <row r="39" spans="1:67" x14ac:dyDescent="0.2">
      <c r="A39" s="5" t="s">
        <v>196</v>
      </c>
      <c r="B39" s="12">
        <v>0.75</v>
      </c>
      <c r="C39" s="10">
        <f t="array" aca="1" ref="C39" ca="1">SUM(IF($H$1:$BO$1=C$1,$H39:$BO39,0))</f>
        <v>22500</v>
      </c>
      <c r="D39" s="10">
        <f t="array" aca="1" ref="D39" ca="1">SUM(IF($H$1:$BO$1=D$1,$H39:$BO39,0))</f>
        <v>110250</v>
      </c>
      <c r="E39" s="10">
        <f t="array" aca="1" ref="E39" ca="1">SUM(IF($H$1:$BO$1=E$1,$H39:$BO39,0))</f>
        <v>429000</v>
      </c>
      <c r="F39" s="10">
        <f t="array" aca="1" ref="F39" ca="1">SUM(IF($H$1:$BO$1=F$1,$H39:$BO39,0))</f>
        <v>1232250</v>
      </c>
      <c r="G39" s="10">
        <f t="array" aca="1" ref="G39" ca="1">SUM(IF($H$1:$BO$1=G$1,$H39:$BO39,0))</f>
        <v>2349000</v>
      </c>
      <c r="H39" s="10">
        <f ca="1">H35*$B39</f>
        <v>750</v>
      </c>
      <c r="I39" s="10">
        <f t="shared" ref="I39:BO40" ca="1" si="26">I35*$B39</f>
        <v>750</v>
      </c>
      <c r="J39" s="10">
        <f t="shared" ca="1" si="26"/>
        <v>750</v>
      </c>
      <c r="K39" s="10">
        <f t="shared" ca="1" si="26"/>
        <v>1500</v>
      </c>
      <c r="L39" s="10">
        <f t="shared" ca="1" si="26"/>
        <v>1500</v>
      </c>
      <c r="M39" s="10">
        <f t="shared" ca="1" si="26"/>
        <v>1500</v>
      </c>
      <c r="N39" s="10">
        <f t="shared" ca="1" si="26"/>
        <v>2250</v>
      </c>
      <c r="O39" s="10">
        <f t="shared" ca="1" si="26"/>
        <v>2250</v>
      </c>
      <c r="P39" s="10">
        <f t="shared" ca="1" si="26"/>
        <v>2250</v>
      </c>
      <c r="Q39" s="10">
        <f t="shared" ca="1" si="26"/>
        <v>3000</v>
      </c>
      <c r="R39" s="10">
        <f t="shared" ca="1" si="26"/>
        <v>3000</v>
      </c>
      <c r="S39" s="10">
        <f t="shared" ca="1" si="26"/>
        <v>3000</v>
      </c>
      <c r="T39" s="10">
        <f t="shared" ca="1" si="26"/>
        <v>3750</v>
      </c>
      <c r="U39" s="10">
        <f t="shared" ca="1" si="26"/>
        <v>4500</v>
      </c>
      <c r="V39" s="10">
        <f t="shared" ca="1" si="26"/>
        <v>5250</v>
      </c>
      <c r="W39" s="10">
        <f t="shared" ca="1" si="26"/>
        <v>6000</v>
      </c>
      <c r="X39" s="10">
        <f t="shared" ca="1" si="26"/>
        <v>6750</v>
      </c>
      <c r="Y39" s="10">
        <f t="shared" ca="1" si="26"/>
        <v>7500</v>
      </c>
      <c r="Z39" s="10">
        <f t="shared" ca="1" si="26"/>
        <v>9000</v>
      </c>
      <c r="AA39" s="10">
        <f t="shared" ca="1" si="26"/>
        <v>10500</v>
      </c>
      <c r="AB39" s="10">
        <f t="shared" ca="1" si="26"/>
        <v>12000</v>
      </c>
      <c r="AC39" s="10">
        <f t="shared" ca="1" si="26"/>
        <v>13500</v>
      </c>
      <c r="AD39" s="10">
        <f t="shared" ca="1" si="26"/>
        <v>15000</v>
      </c>
      <c r="AE39" s="10">
        <f t="shared" ca="1" si="26"/>
        <v>16500</v>
      </c>
      <c r="AF39" s="10">
        <f t="shared" ca="1" si="26"/>
        <v>18750</v>
      </c>
      <c r="AG39" s="10">
        <f t="shared" ca="1" si="26"/>
        <v>21000</v>
      </c>
      <c r="AH39" s="10">
        <f t="shared" ca="1" si="26"/>
        <v>23250</v>
      </c>
      <c r="AI39" s="10">
        <f t="shared" ca="1" si="26"/>
        <v>26250</v>
      </c>
      <c r="AJ39" s="10">
        <f t="shared" ca="1" si="26"/>
        <v>29250</v>
      </c>
      <c r="AK39" s="10">
        <f t="shared" ca="1" si="26"/>
        <v>32250</v>
      </c>
      <c r="AL39" s="10">
        <f t="shared" ca="1" si="26"/>
        <v>36000</v>
      </c>
      <c r="AM39" s="10">
        <f t="shared" ca="1" si="26"/>
        <v>39750</v>
      </c>
      <c r="AN39" s="10">
        <f t="shared" ca="1" si="26"/>
        <v>43500</v>
      </c>
      <c r="AO39" s="10">
        <f t="shared" ca="1" si="26"/>
        <v>48000</v>
      </c>
      <c r="AP39" s="10">
        <f t="shared" ca="1" si="26"/>
        <v>53250</v>
      </c>
      <c r="AQ39" s="10">
        <f t="shared" ca="1" si="26"/>
        <v>57750</v>
      </c>
      <c r="AR39" s="10">
        <f t="shared" ca="1" si="26"/>
        <v>63750</v>
      </c>
      <c r="AS39" s="10">
        <f t="shared" ca="1" si="26"/>
        <v>69750</v>
      </c>
      <c r="AT39" s="10">
        <f t="shared" ca="1" si="26"/>
        <v>75750</v>
      </c>
      <c r="AU39" s="10">
        <f t="shared" ca="1" si="26"/>
        <v>82500</v>
      </c>
      <c r="AV39" s="10">
        <f t="shared" ca="1" si="26"/>
        <v>90000</v>
      </c>
      <c r="AW39" s="10">
        <f t="shared" ca="1" si="26"/>
        <v>96750</v>
      </c>
      <c r="AX39" s="10">
        <f t="shared" ca="1" si="26"/>
        <v>105000</v>
      </c>
      <c r="AY39" s="10">
        <f t="shared" ca="1" si="26"/>
        <v>113250</v>
      </c>
      <c r="AZ39" s="10">
        <f t="shared" ca="1" si="26"/>
        <v>121500</v>
      </c>
      <c r="BA39" s="10">
        <f t="shared" ca="1" si="26"/>
        <v>129750</v>
      </c>
      <c r="BB39" s="10">
        <f t="shared" ca="1" si="26"/>
        <v>138000</v>
      </c>
      <c r="BC39" s="10">
        <f t="shared" ca="1" si="26"/>
        <v>146250</v>
      </c>
      <c r="BD39" s="10">
        <f t="shared" ca="1" si="26"/>
        <v>154500</v>
      </c>
      <c r="BE39" s="10">
        <f t="shared" ca="1" si="26"/>
        <v>162750</v>
      </c>
      <c r="BF39" s="10">
        <f t="shared" ca="1" si="26"/>
        <v>170250</v>
      </c>
      <c r="BG39" s="10">
        <f t="shared" ca="1" si="26"/>
        <v>177750</v>
      </c>
      <c r="BH39" s="10">
        <f t="shared" ca="1" si="26"/>
        <v>185250</v>
      </c>
      <c r="BI39" s="10">
        <f t="shared" ca="1" si="26"/>
        <v>192750</v>
      </c>
      <c r="BJ39" s="10">
        <f t="shared" ca="1" si="26"/>
        <v>200250</v>
      </c>
      <c r="BK39" s="10">
        <f t="shared" ca="1" si="26"/>
        <v>207750</v>
      </c>
      <c r="BL39" s="10">
        <f t="shared" ca="1" si="26"/>
        <v>214500</v>
      </c>
      <c r="BM39" s="10">
        <f t="shared" ca="1" si="26"/>
        <v>221250</v>
      </c>
      <c r="BN39" s="10">
        <f t="shared" ca="1" si="26"/>
        <v>228000</v>
      </c>
      <c r="BO39" s="10">
        <f t="shared" ca="1" si="26"/>
        <v>234000</v>
      </c>
    </row>
    <row r="40" spans="1:67" x14ac:dyDescent="0.2">
      <c r="A40" s="5" t="s">
        <v>197</v>
      </c>
      <c r="B40" s="12">
        <v>0.75</v>
      </c>
      <c r="C40" s="10">
        <f t="array" aca="1" ref="C40" ca="1">SUM(IF($H$1:$BO$1=C$1,$H40:$BO40,0))</f>
        <v>0</v>
      </c>
      <c r="D40" s="10">
        <f t="array" aca="1" ref="D40" ca="1">SUM(IF($H$1:$BO$1=D$1,$H40:$BO40,0))</f>
        <v>0</v>
      </c>
      <c r="E40" s="10">
        <f t="array" aca="1" ref="E40" ca="1">SUM(IF($H$1:$BO$1=E$1,$H40:$BO40,0))</f>
        <v>3750</v>
      </c>
      <c r="F40" s="10">
        <f t="array" aca="1" ref="F40" ca="1">SUM(IF($H$1:$BO$1=F$1,$H40:$BO40,0))</f>
        <v>38250</v>
      </c>
      <c r="G40" s="10">
        <f t="array" aca="1" ref="G40" ca="1">SUM(IF($H$1:$BO$1=G$1,$H40:$BO40,0))</f>
        <v>180000</v>
      </c>
      <c r="H40" s="10">
        <f ca="1">H36*$B40</f>
        <v>0</v>
      </c>
      <c r="I40" s="10">
        <f t="shared" ca="1" si="26"/>
        <v>0</v>
      </c>
      <c r="J40" s="10">
        <f t="shared" ca="1" si="26"/>
        <v>0</v>
      </c>
      <c r="K40" s="10">
        <f t="shared" ca="1" si="26"/>
        <v>0</v>
      </c>
      <c r="L40" s="10">
        <f t="shared" ca="1" si="26"/>
        <v>0</v>
      </c>
      <c r="M40" s="10">
        <f t="shared" ca="1" si="26"/>
        <v>0</v>
      </c>
      <c r="N40" s="10">
        <f t="shared" ca="1" si="26"/>
        <v>0</v>
      </c>
      <c r="O40" s="10">
        <f t="shared" ca="1" si="26"/>
        <v>0</v>
      </c>
      <c r="P40" s="10">
        <f t="shared" ca="1" si="26"/>
        <v>0</v>
      </c>
      <c r="Q40" s="10">
        <f t="shared" ca="1" si="26"/>
        <v>0</v>
      </c>
      <c r="R40" s="10">
        <f t="shared" ca="1" si="26"/>
        <v>0</v>
      </c>
      <c r="S40" s="10">
        <f t="shared" ca="1" si="26"/>
        <v>0</v>
      </c>
      <c r="T40" s="10">
        <f t="shared" ca="1" si="26"/>
        <v>0</v>
      </c>
      <c r="U40" s="10">
        <f t="shared" ca="1" si="26"/>
        <v>0</v>
      </c>
      <c r="V40" s="10">
        <f t="shared" ca="1" si="26"/>
        <v>0</v>
      </c>
      <c r="W40" s="10">
        <f t="shared" ca="1" si="26"/>
        <v>0</v>
      </c>
      <c r="X40" s="10">
        <f t="shared" ca="1" si="26"/>
        <v>0</v>
      </c>
      <c r="Y40" s="10">
        <f t="shared" ca="1" si="26"/>
        <v>0</v>
      </c>
      <c r="Z40" s="10">
        <f t="shared" ca="1" si="26"/>
        <v>0</v>
      </c>
      <c r="AA40" s="10">
        <f t="shared" ca="1" si="26"/>
        <v>0</v>
      </c>
      <c r="AB40" s="10">
        <f t="shared" ca="1" si="26"/>
        <v>0</v>
      </c>
      <c r="AC40" s="10">
        <f t="shared" ca="1" si="26"/>
        <v>0</v>
      </c>
      <c r="AD40" s="10">
        <f t="shared" ca="1" si="26"/>
        <v>0</v>
      </c>
      <c r="AE40" s="10">
        <f t="shared" ca="1" si="26"/>
        <v>0</v>
      </c>
      <c r="AF40" s="10">
        <f t="shared" ca="1" si="26"/>
        <v>0</v>
      </c>
      <c r="AG40" s="10">
        <f t="shared" ca="1" si="26"/>
        <v>0</v>
      </c>
      <c r="AH40" s="10">
        <f t="shared" ca="1" si="26"/>
        <v>0</v>
      </c>
      <c r="AI40" s="10">
        <f t="shared" ca="1" si="26"/>
        <v>0</v>
      </c>
      <c r="AJ40" s="10">
        <f t="shared" ca="1" si="26"/>
        <v>0</v>
      </c>
      <c r="AK40" s="10">
        <f t="shared" ca="1" si="26"/>
        <v>0</v>
      </c>
      <c r="AL40" s="10">
        <f t="shared" ca="1" si="26"/>
        <v>0</v>
      </c>
      <c r="AM40" s="10">
        <f t="shared" ca="1" si="26"/>
        <v>0</v>
      </c>
      <c r="AN40" s="10">
        <f t="shared" ca="1" si="26"/>
        <v>750</v>
      </c>
      <c r="AO40" s="10">
        <f t="shared" ca="1" si="26"/>
        <v>750</v>
      </c>
      <c r="AP40" s="10">
        <f t="shared" ca="1" si="26"/>
        <v>750</v>
      </c>
      <c r="AQ40" s="10">
        <f t="shared" ca="1" si="26"/>
        <v>1500</v>
      </c>
      <c r="AR40" s="10">
        <f t="shared" ca="1" si="26"/>
        <v>1500</v>
      </c>
      <c r="AS40" s="10">
        <f t="shared" ca="1" si="26"/>
        <v>1500</v>
      </c>
      <c r="AT40" s="10">
        <f t="shared" ca="1" si="26"/>
        <v>2250</v>
      </c>
      <c r="AU40" s="10">
        <f t="shared" ca="1" si="26"/>
        <v>2250</v>
      </c>
      <c r="AV40" s="10">
        <f t="shared" ca="1" si="26"/>
        <v>2250</v>
      </c>
      <c r="AW40" s="10">
        <f t="shared" ca="1" si="26"/>
        <v>3000</v>
      </c>
      <c r="AX40" s="10">
        <f t="shared" ca="1" si="26"/>
        <v>3000</v>
      </c>
      <c r="AY40" s="10">
        <f t="shared" ca="1" si="26"/>
        <v>3000</v>
      </c>
      <c r="AZ40" s="10">
        <f t="shared" ca="1" si="26"/>
        <v>3750</v>
      </c>
      <c r="BA40" s="10">
        <f t="shared" ca="1" si="26"/>
        <v>4500</v>
      </c>
      <c r="BB40" s="10">
        <f t="shared" ca="1" si="26"/>
        <v>5250</v>
      </c>
      <c r="BC40" s="10">
        <f t="shared" ca="1" si="26"/>
        <v>6000</v>
      </c>
      <c r="BD40" s="10">
        <f t="shared" ca="1" si="26"/>
        <v>6750</v>
      </c>
      <c r="BE40" s="10">
        <f t="shared" ca="1" si="26"/>
        <v>7500</v>
      </c>
      <c r="BF40" s="10">
        <f t="shared" ca="1" si="26"/>
        <v>9000</v>
      </c>
      <c r="BG40" s="10">
        <f t="shared" ca="1" si="26"/>
        <v>10500</v>
      </c>
      <c r="BH40" s="10">
        <f t="shared" ca="1" si="26"/>
        <v>12000</v>
      </c>
      <c r="BI40" s="10">
        <f t="shared" ca="1" si="26"/>
        <v>13500</v>
      </c>
      <c r="BJ40" s="10">
        <f t="shared" ca="1" si="26"/>
        <v>15000</v>
      </c>
      <c r="BK40" s="10">
        <f t="shared" ca="1" si="26"/>
        <v>16500</v>
      </c>
      <c r="BL40" s="10">
        <f t="shared" ca="1" si="26"/>
        <v>18750</v>
      </c>
      <c r="BM40" s="10">
        <f t="shared" ca="1" si="26"/>
        <v>21000</v>
      </c>
      <c r="BN40" s="10">
        <f t="shared" ca="1" si="26"/>
        <v>23250</v>
      </c>
      <c r="BO40" s="10">
        <f t="shared" ca="1" si="26"/>
        <v>26250</v>
      </c>
    </row>
    <row r="41" spans="1:67" x14ac:dyDescent="0.2">
      <c r="A41" s="5" t="s">
        <v>38</v>
      </c>
      <c r="B41" s="12">
        <v>0.5</v>
      </c>
      <c r="C41" s="10">
        <f t="array" aca="1" ref="C41" ca="1">SUM(IF($H$1:$BO$1=C$1,$H41:$BO41,0))</f>
        <v>11250</v>
      </c>
      <c r="D41" s="10">
        <f t="array" aca="1" ref="D41" ca="1">SUM(IF($H$1:$BO$1=D$1,$H41:$BO41,0))</f>
        <v>55125</v>
      </c>
      <c r="E41" s="10">
        <f t="array" aca="1" ref="E41" ca="1">SUM(IF($H$1:$BO$1=E$1,$H41:$BO41,0))</f>
        <v>214500</v>
      </c>
      <c r="F41" s="10">
        <f t="array" aca="1" ref="F41" ca="1">SUM(IF($H$1:$BO$1=F$1,$H41:$BO41,0))</f>
        <v>616125</v>
      </c>
      <c r="G41" s="10">
        <f t="array" aca="1" ref="G41" ca="1">SUM(IF($H$1:$BO$1=G$1,$H41:$BO41,0))</f>
        <v>1174500</v>
      </c>
      <c r="H41" s="10">
        <f ca="1">H39*$B41</f>
        <v>375</v>
      </c>
      <c r="I41" s="10">
        <f t="shared" ref="I41:BO41" ca="1" si="27">I39*$B41</f>
        <v>375</v>
      </c>
      <c r="J41" s="10">
        <f t="shared" ca="1" si="27"/>
        <v>375</v>
      </c>
      <c r="K41" s="10">
        <f t="shared" ca="1" si="27"/>
        <v>750</v>
      </c>
      <c r="L41" s="10">
        <f t="shared" ca="1" si="27"/>
        <v>750</v>
      </c>
      <c r="M41" s="10">
        <f t="shared" ca="1" si="27"/>
        <v>750</v>
      </c>
      <c r="N41" s="10">
        <f t="shared" ca="1" si="27"/>
        <v>1125</v>
      </c>
      <c r="O41" s="10">
        <f t="shared" ca="1" si="27"/>
        <v>1125</v>
      </c>
      <c r="P41" s="10">
        <f t="shared" ca="1" si="27"/>
        <v>1125</v>
      </c>
      <c r="Q41" s="10">
        <f t="shared" ca="1" si="27"/>
        <v>1500</v>
      </c>
      <c r="R41" s="10">
        <f t="shared" ca="1" si="27"/>
        <v>1500</v>
      </c>
      <c r="S41" s="10">
        <f t="shared" ca="1" si="27"/>
        <v>1500</v>
      </c>
      <c r="T41" s="10">
        <f t="shared" ca="1" si="27"/>
        <v>1875</v>
      </c>
      <c r="U41" s="10">
        <f t="shared" ca="1" si="27"/>
        <v>2250</v>
      </c>
      <c r="V41" s="10">
        <f t="shared" ca="1" si="27"/>
        <v>2625</v>
      </c>
      <c r="W41" s="10">
        <f t="shared" ca="1" si="27"/>
        <v>3000</v>
      </c>
      <c r="X41" s="10">
        <f t="shared" ca="1" si="27"/>
        <v>3375</v>
      </c>
      <c r="Y41" s="10">
        <f t="shared" ca="1" si="27"/>
        <v>3750</v>
      </c>
      <c r="Z41" s="10">
        <f t="shared" ca="1" si="27"/>
        <v>4500</v>
      </c>
      <c r="AA41" s="10">
        <f t="shared" ca="1" si="27"/>
        <v>5250</v>
      </c>
      <c r="AB41" s="10">
        <f t="shared" ca="1" si="27"/>
        <v>6000</v>
      </c>
      <c r="AC41" s="10">
        <f t="shared" ca="1" si="27"/>
        <v>6750</v>
      </c>
      <c r="AD41" s="10">
        <f t="shared" ca="1" si="27"/>
        <v>7500</v>
      </c>
      <c r="AE41" s="10">
        <f t="shared" ca="1" si="27"/>
        <v>8250</v>
      </c>
      <c r="AF41" s="10">
        <f t="shared" ca="1" si="27"/>
        <v>9375</v>
      </c>
      <c r="AG41" s="10">
        <f t="shared" ca="1" si="27"/>
        <v>10500</v>
      </c>
      <c r="AH41" s="10">
        <f t="shared" ca="1" si="27"/>
        <v>11625</v>
      </c>
      <c r="AI41" s="10">
        <f t="shared" ca="1" si="27"/>
        <v>13125</v>
      </c>
      <c r="AJ41" s="10">
        <f t="shared" ca="1" si="27"/>
        <v>14625</v>
      </c>
      <c r="AK41" s="10">
        <f t="shared" ca="1" si="27"/>
        <v>16125</v>
      </c>
      <c r="AL41" s="10">
        <f t="shared" ca="1" si="27"/>
        <v>18000</v>
      </c>
      <c r="AM41" s="10">
        <f t="shared" ca="1" si="27"/>
        <v>19875</v>
      </c>
      <c r="AN41" s="10">
        <f t="shared" ca="1" si="27"/>
        <v>21750</v>
      </c>
      <c r="AO41" s="10">
        <f t="shared" ca="1" si="27"/>
        <v>24000</v>
      </c>
      <c r="AP41" s="10">
        <f t="shared" ca="1" si="27"/>
        <v>26625</v>
      </c>
      <c r="AQ41" s="10">
        <f t="shared" ca="1" si="27"/>
        <v>28875</v>
      </c>
      <c r="AR41" s="10">
        <f t="shared" ca="1" si="27"/>
        <v>31875</v>
      </c>
      <c r="AS41" s="10">
        <f t="shared" ca="1" si="27"/>
        <v>34875</v>
      </c>
      <c r="AT41" s="10">
        <f t="shared" ca="1" si="27"/>
        <v>37875</v>
      </c>
      <c r="AU41" s="10">
        <f t="shared" ca="1" si="27"/>
        <v>41250</v>
      </c>
      <c r="AV41" s="10">
        <f t="shared" ca="1" si="27"/>
        <v>45000</v>
      </c>
      <c r="AW41" s="10">
        <f t="shared" ca="1" si="27"/>
        <v>48375</v>
      </c>
      <c r="AX41" s="10">
        <f t="shared" ca="1" si="27"/>
        <v>52500</v>
      </c>
      <c r="AY41" s="10">
        <f t="shared" ca="1" si="27"/>
        <v>56625</v>
      </c>
      <c r="AZ41" s="10">
        <f t="shared" ca="1" si="27"/>
        <v>60750</v>
      </c>
      <c r="BA41" s="10">
        <f t="shared" ca="1" si="27"/>
        <v>64875</v>
      </c>
      <c r="BB41" s="10">
        <f t="shared" ca="1" si="27"/>
        <v>69000</v>
      </c>
      <c r="BC41" s="10">
        <f t="shared" ca="1" si="27"/>
        <v>73125</v>
      </c>
      <c r="BD41" s="10">
        <f t="shared" ca="1" si="27"/>
        <v>77250</v>
      </c>
      <c r="BE41" s="10">
        <f t="shared" ca="1" si="27"/>
        <v>81375</v>
      </c>
      <c r="BF41" s="10">
        <f t="shared" ca="1" si="27"/>
        <v>85125</v>
      </c>
      <c r="BG41" s="10">
        <f t="shared" ca="1" si="27"/>
        <v>88875</v>
      </c>
      <c r="BH41" s="10">
        <f t="shared" ca="1" si="27"/>
        <v>92625</v>
      </c>
      <c r="BI41" s="10">
        <f t="shared" ca="1" si="27"/>
        <v>96375</v>
      </c>
      <c r="BJ41" s="10">
        <f t="shared" ca="1" si="27"/>
        <v>100125</v>
      </c>
      <c r="BK41" s="10">
        <f t="shared" ca="1" si="27"/>
        <v>103875</v>
      </c>
      <c r="BL41" s="10">
        <f t="shared" ca="1" si="27"/>
        <v>107250</v>
      </c>
      <c r="BM41" s="10">
        <f t="shared" ca="1" si="27"/>
        <v>110625</v>
      </c>
      <c r="BN41" s="10">
        <f t="shared" ca="1" si="27"/>
        <v>114000</v>
      </c>
      <c r="BO41" s="10">
        <f t="shared" ca="1" si="27"/>
        <v>117000</v>
      </c>
    </row>
    <row r="42" spans="1:67" x14ac:dyDescent="0.2">
      <c r="A42" s="5" t="s">
        <v>198</v>
      </c>
      <c r="B42" s="6">
        <f>B35*B39*(1-B41)</f>
        <v>375</v>
      </c>
      <c r="C42" s="10">
        <f t="array" aca="1" ref="C42" ca="1">SUM(IF($H$1:$BO$1=C$1,$H42:$BO42,0))</f>
        <v>11250</v>
      </c>
      <c r="D42" s="10">
        <f t="array" aca="1" ref="D42" ca="1">SUM(IF($H$1:$BO$1=D$1,$H42:$BO42,0))</f>
        <v>55125</v>
      </c>
      <c r="E42" s="10">
        <f t="array" aca="1" ref="E42" ca="1">SUM(IF($H$1:$BO$1=E$1,$H42:$BO42,0))</f>
        <v>214500</v>
      </c>
      <c r="F42" s="10">
        <f t="array" aca="1" ref="F42" ca="1">SUM(IF($H$1:$BO$1=F$1,$H42:$BO42,0))</f>
        <v>616125</v>
      </c>
      <c r="G42" s="10">
        <f t="array" aca="1" ref="G42" ca="1">SUM(IF($H$1:$BO$1=G$1,$H42:$BO42,0))</f>
        <v>1174500</v>
      </c>
      <c r="H42" s="10">
        <f ca="1">$B42*H52</f>
        <v>375</v>
      </c>
      <c r="I42" s="10">
        <f t="shared" ref="I42:BO42" ca="1" si="28">$B42*I52</f>
        <v>375</v>
      </c>
      <c r="J42" s="10">
        <f t="shared" ca="1" si="28"/>
        <v>375</v>
      </c>
      <c r="K42" s="10">
        <f t="shared" ca="1" si="28"/>
        <v>750</v>
      </c>
      <c r="L42" s="10">
        <f t="shared" ca="1" si="28"/>
        <v>750</v>
      </c>
      <c r="M42" s="10">
        <f t="shared" ca="1" si="28"/>
        <v>750</v>
      </c>
      <c r="N42" s="10">
        <f t="shared" ca="1" si="28"/>
        <v>1125</v>
      </c>
      <c r="O42" s="10">
        <f t="shared" ca="1" si="28"/>
        <v>1125</v>
      </c>
      <c r="P42" s="10">
        <f t="shared" ca="1" si="28"/>
        <v>1125</v>
      </c>
      <c r="Q42" s="10">
        <f t="shared" ca="1" si="28"/>
        <v>1500</v>
      </c>
      <c r="R42" s="10">
        <f t="shared" ca="1" si="28"/>
        <v>1500</v>
      </c>
      <c r="S42" s="10">
        <f t="shared" ca="1" si="28"/>
        <v>1500</v>
      </c>
      <c r="T42" s="10">
        <f t="shared" ca="1" si="28"/>
        <v>1875</v>
      </c>
      <c r="U42" s="10">
        <f t="shared" ca="1" si="28"/>
        <v>2250</v>
      </c>
      <c r="V42" s="10">
        <f t="shared" ca="1" si="28"/>
        <v>2625</v>
      </c>
      <c r="W42" s="10">
        <f t="shared" ca="1" si="28"/>
        <v>3000</v>
      </c>
      <c r="X42" s="10">
        <f t="shared" ca="1" si="28"/>
        <v>3375</v>
      </c>
      <c r="Y42" s="10">
        <f t="shared" ca="1" si="28"/>
        <v>3750</v>
      </c>
      <c r="Z42" s="10">
        <f t="shared" ca="1" si="28"/>
        <v>4500</v>
      </c>
      <c r="AA42" s="10">
        <f t="shared" ca="1" si="28"/>
        <v>5250</v>
      </c>
      <c r="AB42" s="10">
        <f t="shared" ca="1" si="28"/>
        <v>6000</v>
      </c>
      <c r="AC42" s="10">
        <f t="shared" ca="1" si="28"/>
        <v>6750</v>
      </c>
      <c r="AD42" s="10">
        <f t="shared" ca="1" si="28"/>
        <v>7500</v>
      </c>
      <c r="AE42" s="10">
        <f t="shared" ca="1" si="28"/>
        <v>8250</v>
      </c>
      <c r="AF42" s="10">
        <f t="shared" ca="1" si="28"/>
        <v>9375</v>
      </c>
      <c r="AG42" s="10">
        <f t="shared" ca="1" si="28"/>
        <v>10500</v>
      </c>
      <c r="AH42" s="10">
        <f t="shared" ca="1" si="28"/>
        <v>11625</v>
      </c>
      <c r="AI42" s="10">
        <f t="shared" ca="1" si="28"/>
        <v>13125</v>
      </c>
      <c r="AJ42" s="10">
        <f t="shared" ca="1" si="28"/>
        <v>14625</v>
      </c>
      <c r="AK42" s="10">
        <f t="shared" ca="1" si="28"/>
        <v>16125</v>
      </c>
      <c r="AL42" s="10">
        <f t="shared" ca="1" si="28"/>
        <v>18000</v>
      </c>
      <c r="AM42" s="10">
        <f t="shared" ca="1" si="28"/>
        <v>19875</v>
      </c>
      <c r="AN42" s="10">
        <f t="shared" ca="1" si="28"/>
        <v>21750</v>
      </c>
      <c r="AO42" s="10">
        <f t="shared" ca="1" si="28"/>
        <v>24000</v>
      </c>
      <c r="AP42" s="10">
        <f t="shared" ca="1" si="28"/>
        <v>26625</v>
      </c>
      <c r="AQ42" s="10">
        <f t="shared" ca="1" si="28"/>
        <v>28875</v>
      </c>
      <c r="AR42" s="10">
        <f t="shared" ca="1" si="28"/>
        <v>31875</v>
      </c>
      <c r="AS42" s="10">
        <f t="shared" ca="1" si="28"/>
        <v>34875</v>
      </c>
      <c r="AT42" s="10">
        <f t="shared" ca="1" si="28"/>
        <v>37875</v>
      </c>
      <c r="AU42" s="10">
        <f t="shared" ca="1" si="28"/>
        <v>41250</v>
      </c>
      <c r="AV42" s="10">
        <f t="shared" ca="1" si="28"/>
        <v>45000</v>
      </c>
      <c r="AW42" s="10">
        <f t="shared" ca="1" si="28"/>
        <v>48375</v>
      </c>
      <c r="AX42" s="10">
        <f t="shared" ca="1" si="28"/>
        <v>52500</v>
      </c>
      <c r="AY42" s="10">
        <f t="shared" ca="1" si="28"/>
        <v>56625</v>
      </c>
      <c r="AZ42" s="10">
        <f t="shared" ca="1" si="28"/>
        <v>60750</v>
      </c>
      <c r="BA42" s="10">
        <f t="shared" ca="1" si="28"/>
        <v>64875</v>
      </c>
      <c r="BB42" s="10">
        <f t="shared" ca="1" si="28"/>
        <v>69000</v>
      </c>
      <c r="BC42" s="10">
        <f t="shared" ca="1" si="28"/>
        <v>73125</v>
      </c>
      <c r="BD42" s="10">
        <f t="shared" ca="1" si="28"/>
        <v>77250</v>
      </c>
      <c r="BE42" s="10">
        <f t="shared" ca="1" si="28"/>
        <v>81375</v>
      </c>
      <c r="BF42" s="10">
        <f t="shared" ca="1" si="28"/>
        <v>85125</v>
      </c>
      <c r="BG42" s="10">
        <f t="shared" ca="1" si="28"/>
        <v>88875</v>
      </c>
      <c r="BH42" s="10">
        <f t="shared" ca="1" si="28"/>
        <v>92625</v>
      </c>
      <c r="BI42" s="10">
        <f t="shared" ca="1" si="28"/>
        <v>96375</v>
      </c>
      <c r="BJ42" s="10">
        <f t="shared" ca="1" si="28"/>
        <v>100125</v>
      </c>
      <c r="BK42" s="10">
        <f t="shared" ca="1" si="28"/>
        <v>103875</v>
      </c>
      <c r="BL42" s="10">
        <f t="shared" ca="1" si="28"/>
        <v>107250</v>
      </c>
      <c r="BM42" s="10">
        <f t="shared" ca="1" si="28"/>
        <v>110625</v>
      </c>
      <c r="BN42" s="10">
        <f t="shared" ca="1" si="28"/>
        <v>114000</v>
      </c>
      <c r="BO42" s="10">
        <f t="shared" ca="1" si="28"/>
        <v>117000</v>
      </c>
    </row>
    <row r="43" spans="1:67" x14ac:dyDescent="0.2">
      <c r="A43" s="5" t="s">
        <v>199</v>
      </c>
      <c r="B43" s="6">
        <f>B36*B40</f>
        <v>750</v>
      </c>
      <c r="C43" s="10">
        <f t="array" aca="1" ref="C43" ca="1">SUM(IF($H$1:$BO$1=C$1,$H43:$BO43,0))</f>
        <v>0</v>
      </c>
      <c r="D43" s="10">
        <f t="array" aca="1" ref="D43" ca="1">SUM(IF($H$1:$BO$1=D$1,$H43:$BO43,0))</f>
        <v>0</v>
      </c>
      <c r="E43" s="10">
        <f t="array" aca="1" ref="E43" ca="1">SUM(IF($H$1:$BO$1=E$1,$H43:$BO43,0))</f>
        <v>3750</v>
      </c>
      <c r="F43" s="10">
        <f t="array" aca="1" ref="F43" ca="1">SUM(IF($H$1:$BO$1=F$1,$H43:$BO43,0))</f>
        <v>38250</v>
      </c>
      <c r="G43" s="10">
        <f t="array" aca="1" ref="G43" ca="1">SUM(IF($H$1:$BO$1=G$1,$H43:$BO43,0))</f>
        <v>180000</v>
      </c>
      <c r="H43" s="10">
        <f ca="1">$B43*H54</f>
        <v>0</v>
      </c>
      <c r="I43" s="10">
        <f t="shared" ref="I43:BO43" ca="1" si="29">$B43*I54</f>
        <v>0</v>
      </c>
      <c r="J43" s="10">
        <f t="shared" ca="1" si="29"/>
        <v>0</v>
      </c>
      <c r="K43" s="10">
        <f t="shared" ca="1" si="29"/>
        <v>0</v>
      </c>
      <c r="L43" s="10">
        <f t="shared" ca="1" si="29"/>
        <v>0</v>
      </c>
      <c r="M43" s="10">
        <f t="shared" ca="1" si="29"/>
        <v>0</v>
      </c>
      <c r="N43" s="10">
        <f t="shared" ca="1" si="29"/>
        <v>0</v>
      </c>
      <c r="O43" s="10">
        <f t="shared" ca="1" si="29"/>
        <v>0</v>
      </c>
      <c r="P43" s="10">
        <f t="shared" ca="1" si="29"/>
        <v>0</v>
      </c>
      <c r="Q43" s="10">
        <f t="shared" ca="1" si="29"/>
        <v>0</v>
      </c>
      <c r="R43" s="10">
        <f t="shared" ca="1" si="29"/>
        <v>0</v>
      </c>
      <c r="S43" s="10">
        <f t="shared" ca="1" si="29"/>
        <v>0</v>
      </c>
      <c r="T43" s="10">
        <f t="shared" ca="1" si="29"/>
        <v>0</v>
      </c>
      <c r="U43" s="10">
        <f t="shared" ca="1" si="29"/>
        <v>0</v>
      </c>
      <c r="V43" s="10">
        <f t="shared" ca="1" si="29"/>
        <v>0</v>
      </c>
      <c r="W43" s="10">
        <f t="shared" ca="1" si="29"/>
        <v>0</v>
      </c>
      <c r="X43" s="10">
        <f t="shared" ca="1" si="29"/>
        <v>0</v>
      </c>
      <c r="Y43" s="10">
        <f t="shared" ca="1" si="29"/>
        <v>0</v>
      </c>
      <c r="Z43" s="10">
        <f t="shared" ca="1" si="29"/>
        <v>0</v>
      </c>
      <c r="AA43" s="10">
        <f t="shared" ca="1" si="29"/>
        <v>0</v>
      </c>
      <c r="AB43" s="10">
        <f t="shared" ca="1" si="29"/>
        <v>0</v>
      </c>
      <c r="AC43" s="10">
        <f t="shared" ca="1" si="29"/>
        <v>0</v>
      </c>
      <c r="AD43" s="10">
        <f t="shared" ca="1" si="29"/>
        <v>0</v>
      </c>
      <c r="AE43" s="10">
        <f t="shared" ca="1" si="29"/>
        <v>0</v>
      </c>
      <c r="AF43" s="10">
        <f t="shared" ca="1" si="29"/>
        <v>0</v>
      </c>
      <c r="AG43" s="10">
        <f t="shared" ca="1" si="29"/>
        <v>0</v>
      </c>
      <c r="AH43" s="10">
        <f t="shared" ca="1" si="29"/>
        <v>0</v>
      </c>
      <c r="AI43" s="10">
        <f t="shared" ca="1" si="29"/>
        <v>0</v>
      </c>
      <c r="AJ43" s="10">
        <f t="shared" ca="1" si="29"/>
        <v>0</v>
      </c>
      <c r="AK43" s="10">
        <f t="shared" ca="1" si="29"/>
        <v>0</v>
      </c>
      <c r="AL43" s="10">
        <f t="shared" ca="1" si="29"/>
        <v>0</v>
      </c>
      <c r="AM43" s="10">
        <f t="shared" ca="1" si="29"/>
        <v>0</v>
      </c>
      <c r="AN43" s="10">
        <f t="shared" ca="1" si="29"/>
        <v>750</v>
      </c>
      <c r="AO43" s="10">
        <f t="shared" ca="1" si="29"/>
        <v>750</v>
      </c>
      <c r="AP43" s="10">
        <f t="shared" ca="1" si="29"/>
        <v>750</v>
      </c>
      <c r="AQ43" s="10">
        <f t="shared" ca="1" si="29"/>
        <v>1500</v>
      </c>
      <c r="AR43" s="10">
        <f t="shared" ca="1" si="29"/>
        <v>1500</v>
      </c>
      <c r="AS43" s="10">
        <f t="shared" ca="1" si="29"/>
        <v>1500</v>
      </c>
      <c r="AT43" s="10">
        <f t="shared" ca="1" si="29"/>
        <v>2250</v>
      </c>
      <c r="AU43" s="10">
        <f t="shared" ca="1" si="29"/>
        <v>2250</v>
      </c>
      <c r="AV43" s="10">
        <f t="shared" ca="1" si="29"/>
        <v>2250</v>
      </c>
      <c r="AW43" s="10">
        <f t="shared" ca="1" si="29"/>
        <v>3000</v>
      </c>
      <c r="AX43" s="10">
        <f t="shared" ca="1" si="29"/>
        <v>3000</v>
      </c>
      <c r="AY43" s="10">
        <f t="shared" ca="1" si="29"/>
        <v>3000</v>
      </c>
      <c r="AZ43" s="10">
        <f t="shared" ca="1" si="29"/>
        <v>3750</v>
      </c>
      <c r="BA43" s="10">
        <f t="shared" ca="1" si="29"/>
        <v>4500</v>
      </c>
      <c r="BB43" s="10">
        <f t="shared" ca="1" si="29"/>
        <v>5250</v>
      </c>
      <c r="BC43" s="10">
        <f t="shared" ca="1" si="29"/>
        <v>6000</v>
      </c>
      <c r="BD43" s="10">
        <f t="shared" ca="1" si="29"/>
        <v>6750</v>
      </c>
      <c r="BE43" s="10">
        <f t="shared" ca="1" si="29"/>
        <v>7500</v>
      </c>
      <c r="BF43" s="10">
        <f t="shared" ca="1" si="29"/>
        <v>9000</v>
      </c>
      <c r="BG43" s="10">
        <f t="shared" ca="1" si="29"/>
        <v>10500</v>
      </c>
      <c r="BH43" s="10">
        <f t="shared" ca="1" si="29"/>
        <v>12000</v>
      </c>
      <c r="BI43" s="10">
        <f t="shared" ca="1" si="29"/>
        <v>13500</v>
      </c>
      <c r="BJ43" s="10">
        <f t="shared" ca="1" si="29"/>
        <v>15000</v>
      </c>
      <c r="BK43" s="10">
        <f t="shared" ca="1" si="29"/>
        <v>16500</v>
      </c>
      <c r="BL43" s="10">
        <f t="shared" ca="1" si="29"/>
        <v>18750</v>
      </c>
      <c r="BM43" s="10">
        <f t="shared" ca="1" si="29"/>
        <v>21000</v>
      </c>
      <c r="BN43" s="10">
        <f t="shared" ca="1" si="29"/>
        <v>23250</v>
      </c>
      <c r="BO43" s="10">
        <f t="shared" ca="1" si="29"/>
        <v>26250</v>
      </c>
    </row>
    <row r="44" spans="1:67" x14ac:dyDescent="0.2">
      <c r="A44" s="5" t="s">
        <v>30</v>
      </c>
      <c r="B44" s="6">
        <f>B35*B39*B41</f>
        <v>375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</row>
    <row r="45" spans="1:67" x14ac:dyDescent="0.2">
      <c r="A45" s="5" t="s">
        <v>27</v>
      </c>
      <c r="B45" s="13">
        <v>0.06</v>
      </c>
      <c r="C45" s="10"/>
      <c r="D45" s="10"/>
      <c r="E45" s="10"/>
      <c r="F45" s="10"/>
      <c r="G45" s="10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</row>
    <row r="46" spans="1:67" x14ac:dyDescent="0.2">
      <c r="A46" s="5" t="s">
        <v>26</v>
      </c>
      <c r="B46" s="11">
        <f>NPER(B45/12,B44,-B33*(1-B34))</f>
        <v>32.584977816840301</v>
      </c>
      <c r="C46" s="10"/>
      <c r="D46" s="9"/>
      <c r="E46" s="9"/>
      <c r="F46" s="9"/>
      <c r="G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</row>
    <row r="47" spans="1:67" x14ac:dyDescent="0.2">
      <c r="A47" s="5" t="s">
        <v>202</v>
      </c>
      <c r="B47" s="11">
        <v>96</v>
      </c>
      <c r="C47" s="10"/>
      <c r="D47" s="9"/>
      <c r="E47" s="9"/>
      <c r="F47" s="9"/>
      <c r="G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</row>
    <row r="48" spans="1:67" x14ac:dyDescent="0.2">
      <c r="A48" s="5" t="s">
        <v>37</v>
      </c>
      <c r="B48" s="11"/>
      <c r="C48" s="10">
        <f t="array" aca="1" ref="C48" ca="1">SUM(IF($H$1:$BO$1=C$1,$H48:$BO48,0))</f>
        <v>18750</v>
      </c>
      <c r="D48" s="10">
        <f t="array" aca="1" ref="D48" ca="1">SUM(IF($H$1:$BO$1=D$1,$H48:$BO48,0))</f>
        <v>91875</v>
      </c>
      <c r="E48" s="10">
        <f t="array" aca="1" ref="E48" ca="1">SUM(IF($H$1:$BO$1=E$1,$H48:$BO48,0))</f>
        <v>357500</v>
      </c>
      <c r="F48" s="10">
        <f t="array" aca="1" ref="F48" ca="1">SUM(IF($H$1:$BO$1=F$1,$H48:$BO48,0))</f>
        <v>1026875</v>
      </c>
      <c r="G48" s="10">
        <f t="array" aca="1" ref="G48" ca="1">SUM(IF($H$1:$BO$1=G$1,$H48:$BO48,0))</f>
        <v>1957500</v>
      </c>
      <c r="H48" s="10">
        <f ca="1">H35-H41</f>
        <v>625</v>
      </c>
      <c r="I48" s="10">
        <f t="shared" ref="I48:BO48" ca="1" si="30">I35-I41</f>
        <v>625</v>
      </c>
      <c r="J48" s="10">
        <f t="shared" ca="1" si="30"/>
        <v>625</v>
      </c>
      <c r="K48" s="10">
        <f t="shared" ca="1" si="30"/>
        <v>1250</v>
      </c>
      <c r="L48" s="10">
        <f t="shared" ca="1" si="30"/>
        <v>1250</v>
      </c>
      <c r="M48" s="10">
        <f t="shared" ca="1" si="30"/>
        <v>1250</v>
      </c>
      <c r="N48" s="10">
        <f t="shared" ca="1" si="30"/>
        <v>1875</v>
      </c>
      <c r="O48" s="10">
        <f t="shared" ca="1" si="30"/>
        <v>1875</v>
      </c>
      <c r="P48" s="10">
        <f t="shared" ca="1" si="30"/>
        <v>1875</v>
      </c>
      <c r="Q48" s="10">
        <f t="shared" ca="1" si="30"/>
        <v>2500</v>
      </c>
      <c r="R48" s="10">
        <f t="shared" ca="1" si="30"/>
        <v>2500</v>
      </c>
      <c r="S48" s="10">
        <f t="shared" ca="1" si="30"/>
        <v>2500</v>
      </c>
      <c r="T48" s="10">
        <f t="shared" ca="1" si="30"/>
        <v>3125</v>
      </c>
      <c r="U48" s="10">
        <f t="shared" ca="1" si="30"/>
        <v>3750</v>
      </c>
      <c r="V48" s="10">
        <f t="shared" ca="1" si="30"/>
        <v>4375</v>
      </c>
      <c r="W48" s="10">
        <f t="shared" ca="1" si="30"/>
        <v>5000</v>
      </c>
      <c r="X48" s="10">
        <f t="shared" ca="1" si="30"/>
        <v>5625</v>
      </c>
      <c r="Y48" s="10">
        <f t="shared" ca="1" si="30"/>
        <v>6250</v>
      </c>
      <c r="Z48" s="10">
        <f t="shared" ca="1" si="30"/>
        <v>7500</v>
      </c>
      <c r="AA48" s="10">
        <f t="shared" ca="1" si="30"/>
        <v>8750</v>
      </c>
      <c r="AB48" s="10">
        <f t="shared" ca="1" si="30"/>
        <v>10000</v>
      </c>
      <c r="AC48" s="10">
        <f t="shared" ca="1" si="30"/>
        <v>11250</v>
      </c>
      <c r="AD48" s="10">
        <f t="shared" ca="1" si="30"/>
        <v>12500</v>
      </c>
      <c r="AE48" s="10">
        <f t="shared" ca="1" si="30"/>
        <v>13750</v>
      </c>
      <c r="AF48" s="10">
        <f t="shared" ca="1" si="30"/>
        <v>15625</v>
      </c>
      <c r="AG48" s="10">
        <f t="shared" ca="1" si="30"/>
        <v>17500</v>
      </c>
      <c r="AH48" s="10">
        <f t="shared" ca="1" si="30"/>
        <v>19375</v>
      </c>
      <c r="AI48" s="10">
        <f t="shared" ca="1" si="30"/>
        <v>21875</v>
      </c>
      <c r="AJ48" s="10">
        <f t="shared" ca="1" si="30"/>
        <v>24375</v>
      </c>
      <c r="AK48" s="10">
        <f t="shared" ca="1" si="30"/>
        <v>26875</v>
      </c>
      <c r="AL48" s="10">
        <f t="shared" ca="1" si="30"/>
        <v>30000</v>
      </c>
      <c r="AM48" s="10">
        <f t="shared" ca="1" si="30"/>
        <v>33125</v>
      </c>
      <c r="AN48" s="10">
        <f t="shared" ca="1" si="30"/>
        <v>36250</v>
      </c>
      <c r="AO48" s="10">
        <f t="shared" ca="1" si="30"/>
        <v>40000</v>
      </c>
      <c r="AP48" s="10">
        <f t="shared" ca="1" si="30"/>
        <v>44375</v>
      </c>
      <c r="AQ48" s="10">
        <f t="shared" ca="1" si="30"/>
        <v>48125</v>
      </c>
      <c r="AR48" s="10">
        <f t="shared" ca="1" si="30"/>
        <v>53125</v>
      </c>
      <c r="AS48" s="10">
        <f t="shared" ca="1" si="30"/>
        <v>58125</v>
      </c>
      <c r="AT48" s="10">
        <f t="shared" ca="1" si="30"/>
        <v>63125</v>
      </c>
      <c r="AU48" s="10">
        <f t="shared" ca="1" si="30"/>
        <v>68750</v>
      </c>
      <c r="AV48" s="10">
        <f t="shared" ca="1" si="30"/>
        <v>75000</v>
      </c>
      <c r="AW48" s="10">
        <f t="shared" ca="1" si="30"/>
        <v>80625</v>
      </c>
      <c r="AX48" s="10">
        <f t="shared" ca="1" si="30"/>
        <v>87500</v>
      </c>
      <c r="AY48" s="10">
        <f t="shared" ca="1" si="30"/>
        <v>94375</v>
      </c>
      <c r="AZ48" s="10">
        <f t="shared" ca="1" si="30"/>
        <v>101250</v>
      </c>
      <c r="BA48" s="10">
        <f t="shared" ca="1" si="30"/>
        <v>108125</v>
      </c>
      <c r="BB48" s="10">
        <f t="shared" ca="1" si="30"/>
        <v>115000</v>
      </c>
      <c r="BC48" s="10">
        <f t="shared" ca="1" si="30"/>
        <v>121875</v>
      </c>
      <c r="BD48" s="10">
        <f t="shared" ca="1" si="30"/>
        <v>128750</v>
      </c>
      <c r="BE48" s="10">
        <f t="shared" ca="1" si="30"/>
        <v>135625</v>
      </c>
      <c r="BF48" s="10">
        <f t="shared" ca="1" si="30"/>
        <v>141875</v>
      </c>
      <c r="BG48" s="10">
        <f t="shared" ca="1" si="30"/>
        <v>148125</v>
      </c>
      <c r="BH48" s="10">
        <f t="shared" ca="1" si="30"/>
        <v>154375</v>
      </c>
      <c r="BI48" s="10">
        <f t="shared" ca="1" si="30"/>
        <v>160625</v>
      </c>
      <c r="BJ48" s="10">
        <f t="shared" ca="1" si="30"/>
        <v>166875</v>
      </c>
      <c r="BK48" s="10">
        <f t="shared" ca="1" si="30"/>
        <v>173125</v>
      </c>
      <c r="BL48" s="10">
        <f t="shared" ca="1" si="30"/>
        <v>178750</v>
      </c>
      <c r="BM48" s="10">
        <f t="shared" ca="1" si="30"/>
        <v>184375</v>
      </c>
      <c r="BN48" s="10">
        <f t="shared" ca="1" si="30"/>
        <v>190000</v>
      </c>
      <c r="BO48" s="10">
        <f t="shared" ca="1" si="30"/>
        <v>195000</v>
      </c>
    </row>
    <row r="49" spans="1:67" x14ac:dyDescent="0.2">
      <c r="A49" s="5" t="s">
        <v>206</v>
      </c>
      <c r="C49" s="10">
        <f t="array" ref="C49">SUM(IF($H$1:$BO$1=C$1,$H49:$BO49,0))</f>
        <v>4</v>
      </c>
      <c r="D49" s="10">
        <f t="array" ref="D49">SUM(IF($H$1:$BO$1=D$1,$H49:$BO49,0))</f>
        <v>18</v>
      </c>
      <c r="E49" s="10">
        <f t="array" ref="E49">SUM(IF($H$1:$BO$1=E$1,$H49:$BO49,0))</f>
        <v>57</v>
      </c>
      <c r="F49" s="10">
        <f t="array" ref="F49">SUM(IF($H$1:$BO$1=F$1,$H49:$BO49,0))</f>
        <v>124</v>
      </c>
      <c r="G49" s="10">
        <f t="array" ref="G49">SUM(IF($H$1:$BO$1=G$1,$H49:$BO49,0))</f>
        <v>144</v>
      </c>
      <c r="H49" s="14">
        <v>1</v>
      </c>
      <c r="I49" s="14">
        <v>0</v>
      </c>
      <c r="J49" s="14">
        <v>0</v>
      </c>
      <c r="K49" s="14">
        <v>1</v>
      </c>
      <c r="L49" s="14">
        <v>0</v>
      </c>
      <c r="M49" s="14">
        <v>0</v>
      </c>
      <c r="N49" s="14">
        <v>1</v>
      </c>
      <c r="O49" s="14">
        <v>0</v>
      </c>
      <c r="P49" s="14">
        <v>0</v>
      </c>
      <c r="Q49" s="14">
        <v>1</v>
      </c>
      <c r="R49" s="14">
        <v>0</v>
      </c>
      <c r="S49" s="14">
        <v>0</v>
      </c>
      <c r="T49" s="14">
        <v>1</v>
      </c>
      <c r="U49" s="14">
        <v>1</v>
      </c>
      <c r="V49" s="14">
        <v>1</v>
      </c>
      <c r="W49" s="14">
        <v>1</v>
      </c>
      <c r="X49" s="14">
        <v>1</v>
      </c>
      <c r="Y49" s="14">
        <v>1</v>
      </c>
      <c r="Z49" s="14">
        <v>2</v>
      </c>
      <c r="AA49" s="14">
        <v>2</v>
      </c>
      <c r="AB49" s="14">
        <v>2</v>
      </c>
      <c r="AC49" s="14">
        <v>2</v>
      </c>
      <c r="AD49" s="14">
        <v>2</v>
      </c>
      <c r="AE49" s="14">
        <v>2</v>
      </c>
      <c r="AF49" s="14">
        <v>3</v>
      </c>
      <c r="AG49" s="14">
        <v>3</v>
      </c>
      <c r="AH49" s="14">
        <v>3</v>
      </c>
      <c r="AI49" s="14">
        <v>4</v>
      </c>
      <c r="AJ49" s="14">
        <v>4</v>
      </c>
      <c r="AK49" s="14">
        <v>4</v>
      </c>
      <c r="AL49" s="14">
        <v>5</v>
      </c>
      <c r="AM49" s="14">
        <v>5</v>
      </c>
      <c r="AN49" s="14">
        <v>6</v>
      </c>
      <c r="AO49" s="14">
        <v>6</v>
      </c>
      <c r="AP49" s="14">
        <v>7</v>
      </c>
      <c r="AQ49" s="14">
        <v>7</v>
      </c>
      <c r="AR49" s="14">
        <v>8</v>
      </c>
      <c r="AS49" s="14">
        <v>8</v>
      </c>
      <c r="AT49" s="14">
        <v>9</v>
      </c>
      <c r="AU49" s="14">
        <v>9</v>
      </c>
      <c r="AV49" s="14">
        <v>10</v>
      </c>
      <c r="AW49" s="14">
        <v>10</v>
      </c>
      <c r="AX49" s="14">
        <v>11</v>
      </c>
      <c r="AY49" s="14">
        <v>11</v>
      </c>
      <c r="AZ49" s="14">
        <v>12</v>
      </c>
      <c r="BA49" s="14">
        <v>12</v>
      </c>
      <c r="BB49" s="14">
        <v>12</v>
      </c>
      <c r="BC49" s="14">
        <v>12</v>
      </c>
      <c r="BD49" s="14">
        <f>BC49</f>
        <v>12</v>
      </c>
      <c r="BE49" s="14">
        <f t="shared" ref="BE49:BO49" si="31">BD49</f>
        <v>12</v>
      </c>
      <c r="BF49" s="14">
        <f t="shared" si="31"/>
        <v>12</v>
      </c>
      <c r="BG49" s="14">
        <f t="shared" si="31"/>
        <v>12</v>
      </c>
      <c r="BH49" s="14">
        <f t="shared" si="31"/>
        <v>12</v>
      </c>
      <c r="BI49" s="14">
        <f t="shared" si="31"/>
        <v>12</v>
      </c>
      <c r="BJ49" s="14">
        <f t="shared" si="31"/>
        <v>12</v>
      </c>
      <c r="BK49" s="14">
        <f t="shared" si="31"/>
        <v>12</v>
      </c>
      <c r="BL49" s="14">
        <f t="shared" si="31"/>
        <v>12</v>
      </c>
      <c r="BM49" s="14">
        <f t="shared" si="31"/>
        <v>12</v>
      </c>
      <c r="BN49" s="14">
        <f t="shared" si="31"/>
        <v>12</v>
      </c>
      <c r="BO49" s="14">
        <f t="shared" si="31"/>
        <v>12</v>
      </c>
    </row>
    <row r="50" spans="1:67" x14ac:dyDescent="0.2">
      <c r="A50" s="5" t="s">
        <v>200</v>
      </c>
      <c r="C50" s="10">
        <f t="array" aca="1" ref="C50" ca="1">SUM(IF($H$1:$BO$1=C$1,$H50:$BO50,0))</f>
        <v>0</v>
      </c>
      <c r="D50" s="10">
        <f t="array" aca="1" ref="D50" ca="1">SUM(IF($H$1:$BO$1=D$1,$H50:$BO50,0))</f>
        <v>0</v>
      </c>
      <c r="E50" s="10">
        <f t="array" aca="1" ref="E50" ca="1">SUM(IF($H$1:$BO$1=E$1,$H50:$BO50,0))</f>
        <v>2</v>
      </c>
      <c r="F50" s="10">
        <f t="array" aca="1" ref="F50" ca="1">SUM(IF($H$1:$BO$1=F$1,$H50:$BO50,0))</f>
        <v>6</v>
      </c>
      <c r="G50" s="10">
        <f t="array" aca="1" ref="G50" ca="1">SUM(IF($H$1:$BO$1=G$1,$H50:$BO50,0))</f>
        <v>27</v>
      </c>
      <c r="H50" s="18">
        <f t="shared" ref="H50:BO50" ca="1" si="32">IF(H$2&gt;=ROUNDUP($B46,0),OFFSET(H49,0,-ROUNDUP($B46,0)+1),0)</f>
        <v>0</v>
      </c>
      <c r="I50" s="18">
        <f t="shared" ca="1" si="32"/>
        <v>0</v>
      </c>
      <c r="J50" s="18">
        <f t="shared" ca="1" si="32"/>
        <v>0</v>
      </c>
      <c r="K50" s="18">
        <f t="shared" ca="1" si="32"/>
        <v>0</v>
      </c>
      <c r="L50" s="18">
        <f t="shared" ca="1" si="32"/>
        <v>0</v>
      </c>
      <c r="M50" s="18">
        <f t="shared" ca="1" si="32"/>
        <v>0</v>
      </c>
      <c r="N50" s="18">
        <f t="shared" ca="1" si="32"/>
        <v>0</v>
      </c>
      <c r="O50" s="18">
        <f t="shared" ca="1" si="32"/>
        <v>0</v>
      </c>
      <c r="P50" s="18">
        <f t="shared" ca="1" si="32"/>
        <v>0</v>
      </c>
      <c r="Q50" s="18">
        <f t="shared" ca="1" si="32"/>
        <v>0</v>
      </c>
      <c r="R50" s="18">
        <f t="shared" ca="1" si="32"/>
        <v>0</v>
      </c>
      <c r="S50" s="18">
        <f t="shared" ca="1" si="32"/>
        <v>0</v>
      </c>
      <c r="T50" s="18">
        <f t="shared" ca="1" si="32"/>
        <v>0</v>
      </c>
      <c r="U50" s="18">
        <f t="shared" ca="1" si="32"/>
        <v>0</v>
      </c>
      <c r="V50" s="18">
        <f t="shared" ca="1" si="32"/>
        <v>0</v>
      </c>
      <c r="W50" s="18">
        <f t="shared" ca="1" si="32"/>
        <v>0</v>
      </c>
      <c r="X50" s="18">
        <f t="shared" ca="1" si="32"/>
        <v>0</v>
      </c>
      <c r="Y50" s="18">
        <f t="shared" ca="1" si="32"/>
        <v>0</v>
      </c>
      <c r="Z50" s="18">
        <f t="shared" ca="1" si="32"/>
        <v>0</v>
      </c>
      <c r="AA50" s="18">
        <f t="shared" ca="1" si="32"/>
        <v>0</v>
      </c>
      <c r="AB50" s="18">
        <f t="shared" ca="1" si="32"/>
        <v>0</v>
      </c>
      <c r="AC50" s="18">
        <f t="shared" ca="1" si="32"/>
        <v>0</v>
      </c>
      <c r="AD50" s="18">
        <f t="shared" ca="1" si="32"/>
        <v>0</v>
      </c>
      <c r="AE50" s="18">
        <f t="shared" ca="1" si="32"/>
        <v>0</v>
      </c>
      <c r="AF50" s="18">
        <f t="shared" ca="1" si="32"/>
        <v>0</v>
      </c>
      <c r="AG50" s="18">
        <f t="shared" ca="1" si="32"/>
        <v>0</v>
      </c>
      <c r="AH50" s="18">
        <f t="shared" ca="1" si="32"/>
        <v>0</v>
      </c>
      <c r="AI50" s="18">
        <f t="shared" ca="1" si="32"/>
        <v>0</v>
      </c>
      <c r="AJ50" s="18">
        <f t="shared" ca="1" si="32"/>
        <v>0</v>
      </c>
      <c r="AK50" s="18">
        <f t="shared" ca="1" si="32"/>
        <v>0</v>
      </c>
      <c r="AL50" s="18">
        <f t="shared" ca="1" si="32"/>
        <v>0</v>
      </c>
      <c r="AM50" s="18">
        <f t="shared" ca="1" si="32"/>
        <v>0</v>
      </c>
      <c r="AN50" s="18">
        <f t="shared" ca="1" si="32"/>
        <v>1</v>
      </c>
      <c r="AO50" s="18">
        <f t="shared" ca="1" si="32"/>
        <v>0</v>
      </c>
      <c r="AP50" s="18">
        <f t="shared" ca="1" si="32"/>
        <v>0</v>
      </c>
      <c r="AQ50" s="18">
        <f t="shared" ca="1" si="32"/>
        <v>1</v>
      </c>
      <c r="AR50" s="18">
        <f t="shared" ca="1" si="32"/>
        <v>0</v>
      </c>
      <c r="AS50" s="18">
        <f t="shared" ca="1" si="32"/>
        <v>0</v>
      </c>
      <c r="AT50" s="18">
        <f t="shared" ca="1" si="32"/>
        <v>1</v>
      </c>
      <c r="AU50" s="18">
        <f t="shared" ca="1" si="32"/>
        <v>0</v>
      </c>
      <c r="AV50" s="18">
        <f t="shared" ca="1" si="32"/>
        <v>0</v>
      </c>
      <c r="AW50" s="18">
        <f t="shared" ca="1" si="32"/>
        <v>1</v>
      </c>
      <c r="AX50" s="18">
        <f t="shared" ca="1" si="32"/>
        <v>0</v>
      </c>
      <c r="AY50" s="18">
        <f t="shared" ca="1" si="32"/>
        <v>0</v>
      </c>
      <c r="AZ50" s="18">
        <f t="shared" ca="1" si="32"/>
        <v>1</v>
      </c>
      <c r="BA50" s="18">
        <f t="shared" ca="1" si="32"/>
        <v>1</v>
      </c>
      <c r="BB50" s="18">
        <f t="shared" ca="1" si="32"/>
        <v>1</v>
      </c>
      <c r="BC50" s="18">
        <f t="shared" ca="1" si="32"/>
        <v>1</v>
      </c>
      <c r="BD50" s="18">
        <f t="shared" ca="1" si="32"/>
        <v>1</v>
      </c>
      <c r="BE50" s="18">
        <f t="shared" ca="1" si="32"/>
        <v>1</v>
      </c>
      <c r="BF50" s="18">
        <f t="shared" ca="1" si="32"/>
        <v>2</v>
      </c>
      <c r="BG50" s="18">
        <f t="shared" ca="1" si="32"/>
        <v>2</v>
      </c>
      <c r="BH50" s="18">
        <f t="shared" ca="1" si="32"/>
        <v>2</v>
      </c>
      <c r="BI50" s="18">
        <f t="shared" ca="1" si="32"/>
        <v>2</v>
      </c>
      <c r="BJ50" s="18">
        <f t="shared" ca="1" si="32"/>
        <v>2</v>
      </c>
      <c r="BK50" s="18">
        <f t="shared" ca="1" si="32"/>
        <v>2</v>
      </c>
      <c r="BL50" s="18">
        <f t="shared" ca="1" si="32"/>
        <v>3</v>
      </c>
      <c r="BM50" s="18">
        <f t="shared" ca="1" si="32"/>
        <v>3</v>
      </c>
      <c r="BN50" s="18">
        <f t="shared" ca="1" si="32"/>
        <v>3</v>
      </c>
      <c r="BO50" s="18">
        <f t="shared" ca="1" si="32"/>
        <v>4</v>
      </c>
    </row>
    <row r="51" spans="1:67" x14ac:dyDescent="0.2">
      <c r="A51" s="5" t="s">
        <v>203</v>
      </c>
      <c r="C51" s="10">
        <f>C49</f>
        <v>4</v>
      </c>
      <c r="D51" s="10">
        <f>C51+D49</f>
        <v>22</v>
      </c>
      <c r="E51" s="10">
        <f t="shared" ref="E51:G51" si="33">D51+E49</f>
        <v>79</v>
      </c>
      <c r="F51" s="10">
        <f t="shared" si="33"/>
        <v>203</v>
      </c>
      <c r="G51" s="10">
        <f t="shared" si="33"/>
        <v>347</v>
      </c>
      <c r="H51" s="18">
        <f>H49</f>
        <v>1</v>
      </c>
      <c r="I51" s="18">
        <f>H51+I49</f>
        <v>1</v>
      </c>
      <c r="J51" s="18">
        <f t="shared" ref="J51:BO51" si="34">I51+J49</f>
        <v>1</v>
      </c>
      <c r="K51" s="18">
        <f t="shared" si="34"/>
        <v>2</v>
      </c>
      <c r="L51" s="18">
        <f t="shared" si="34"/>
        <v>2</v>
      </c>
      <c r="M51" s="18">
        <f t="shared" si="34"/>
        <v>2</v>
      </c>
      <c r="N51" s="18">
        <f t="shared" si="34"/>
        <v>3</v>
      </c>
      <c r="O51" s="18">
        <f t="shared" si="34"/>
        <v>3</v>
      </c>
      <c r="P51" s="18">
        <f t="shared" si="34"/>
        <v>3</v>
      </c>
      <c r="Q51" s="18">
        <f t="shared" si="34"/>
        <v>4</v>
      </c>
      <c r="R51" s="18">
        <f t="shared" si="34"/>
        <v>4</v>
      </c>
      <c r="S51" s="18">
        <f t="shared" si="34"/>
        <v>4</v>
      </c>
      <c r="T51" s="18">
        <f t="shared" si="34"/>
        <v>5</v>
      </c>
      <c r="U51" s="18">
        <f t="shared" si="34"/>
        <v>6</v>
      </c>
      <c r="V51" s="18">
        <f t="shared" si="34"/>
        <v>7</v>
      </c>
      <c r="W51" s="18">
        <f t="shared" si="34"/>
        <v>8</v>
      </c>
      <c r="X51" s="18">
        <f t="shared" si="34"/>
        <v>9</v>
      </c>
      <c r="Y51" s="18">
        <f t="shared" si="34"/>
        <v>10</v>
      </c>
      <c r="Z51" s="18">
        <f t="shared" si="34"/>
        <v>12</v>
      </c>
      <c r="AA51" s="18">
        <f t="shared" si="34"/>
        <v>14</v>
      </c>
      <c r="AB51" s="18">
        <f t="shared" si="34"/>
        <v>16</v>
      </c>
      <c r="AC51" s="18">
        <f t="shared" si="34"/>
        <v>18</v>
      </c>
      <c r="AD51" s="18">
        <f t="shared" si="34"/>
        <v>20</v>
      </c>
      <c r="AE51" s="18">
        <f t="shared" si="34"/>
        <v>22</v>
      </c>
      <c r="AF51" s="18">
        <f t="shared" si="34"/>
        <v>25</v>
      </c>
      <c r="AG51" s="18">
        <f t="shared" si="34"/>
        <v>28</v>
      </c>
      <c r="AH51" s="18">
        <f t="shared" si="34"/>
        <v>31</v>
      </c>
      <c r="AI51" s="18">
        <f t="shared" si="34"/>
        <v>35</v>
      </c>
      <c r="AJ51" s="18">
        <f t="shared" si="34"/>
        <v>39</v>
      </c>
      <c r="AK51" s="18">
        <f t="shared" si="34"/>
        <v>43</v>
      </c>
      <c r="AL51" s="18">
        <f t="shared" si="34"/>
        <v>48</v>
      </c>
      <c r="AM51" s="18">
        <f t="shared" si="34"/>
        <v>53</v>
      </c>
      <c r="AN51" s="18">
        <f t="shared" si="34"/>
        <v>59</v>
      </c>
      <c r="AO51" s="18">
        <f t="shared" si="34"/>
        <v>65</v>
      </c>
      <c r="AP51" s="18">
        <f t="shared" si="34"/>
        <v>72</v>
      </c>
      <c r="AQ51" s="18">
        <f t="shared" si="34"/>
        <v>79</v>
      </c>
      <c r="AR51" s="18">
        <f t="shared" si="34"/>
        <v>87</v>
      </c>
      <c r="AS51" s="18">
        <f t="shared" si="34"/>
        <v>95</v>
      </c>
      <c r="AT51" s="18">
        <f t="shared" si="34"/>
        <v>104</v>
      </c>
      <c r="AU51" s="18">
        <f t="shared" si="34"/>
        <v>113</v>
      </c>
      <c r="AV51" s="18">
        <f t="shared" si="34"/>
        <v>123</v>
      </c>
      <c r="AW51" s="18">
        <f t="shared" si="34"/>
        <v>133</v>
      </c>
      <c r="AX51" s="18">
        <f t="shared" si="34"/>
        <v>144</v>
      </c>
      <c r="AY51" s="18">
        <f t="shared" si="34"/>
        <v>155</v>
      </c>
      <c r="AZ51" s="18">
        <f t="shared" si="34"/>
        <v>167</v>
      </c>
      <c r="BA51" s="18">
        <f t="shared" si="34"/>
        <v>179</v>
      </c>
      <c r="BB51" s="18">
        <f t="shared" si="34"/>
        <v>191</v>
      </c>
      <c r="BC51" s="18">
        <f t="shared" si="34"/>
        <v>203</v>
      </c>
      <c r="BD51" s="18">
        <f t="shared" si="34"/>
        <v>215</v>
      </c>
      <c r="BE51" s="18">
        <f t="shared" si="34"/>
        <v>227</v>
      </c>
      <c r="BF51" s="18">
        <f t="shared" si="34"/>
        <v>239</v>
      </c>
      <c r="BG51" s="18">
        <f t="shared" si="34"/>
        <v>251</v>
      </c>
      <c r="BH51" s="18">
        <f t="shared" si="34"/>
        <v>263</v>
      </c>
      <c r="BI51" s="18">
        <f t="shared" si="34"/>
        <v>275</v>
      </c>
      <c r="BJ51" s="18">
        <f t="shared" si="34"/>
        <v>287</v>
      </c>
      <c r="BK51" s="18">
        <f t="shared" si="34"/>
        <v>299</v>
      </c>
      <c r="BL51" s="18">
        <f t="shared" si="34"/>
        <v>311</v>
      </c>
      <c r="BM51" s="18">
        <f t="shared" si="34"/>
        <v>323</v>
      </c>
      <c r="BN51" s="18">
        <f t="shared" si="34"/>
        <v>335</v>
      </c>
      <c r="BO51" s="18">
        <f t="shared" si="34"/>
        <v>347</v>
      </c>
    </row>
    <row r="52" spans="1:67" x14ac:dyDescent="0.2">
      <c r="A52" s="5" t="s">
        <v>204</v>
      </c>
      <c r="C52" s="10"/>
      <c r="D52" s="10"/>
      <c r="E52" s="10"/>
      <c r="F52" s="10"/>
      <c r="G52" s="10"/>
      <c r="H52" s="18">
        <f ca="1">H51-SUM($H50:H50)</f>
        <v>1</v>
      </c>
      <c r="I52" s="18">
        <f ca="1">I51-SUM($H50:I50)</f>
        <v>1</v>
      </c>
      <c r="J52" s="18">
        <f ca="1">J51-SUM($H50:J50)</f>
        <v>1</v>
      </c>
      <c r="K52" s="18">
        <f ca="1">K51-SUM($H50:K50)</f>
        <v>2</v>
      </c>
      <c r="L52" s="18">
        <f ca="1">L51-SUM($H50:L50)</f>
        <v>2</v>
      </c>
      <c r="M52" s="18">
        <f ca="1">M51-SUM($H50:M50)</f>
        <v>2</v>
      </c>
      <c r="N52" s="18">
        <f ca="1">N51-SUM($H50:N50)</f>
        <v>3</v>
      </c>
      <c r="O52" s="18">
        <f ca="1">O51-SUM($H50:O50)</f>
        <v>3</v>
      </c>
      <c r="P52" s="18">
        <f ca="1">P51-SUM($H50:P50)</f>
        <v>3</v>
      </c>
      <c r="Q52" s="18">
        <f ca="1">Q51-SUM($H50:Q50)</f>
        <v>4</v>
      </c>
      <c r="R52" s="18">
        <f ca="1">R51-SUM($H50:R50)</f>
        <v>4</v>
      </c>
      <c r="S52" s="18">
        <f ca="1">S51-SUM($H50:S50)</f>
        <v>4</v>
      </c>
      <c r="T52" s="18">
        <f ca="1">T51-SUM($H50:T50)</f>
        <v>5</v>
      </c>
      <c r="U52" s="18">
        <f ca="1">U51-SUM($H50:U50)</f>
        <v>6</v>
      </c>
      <c r="V52" s="18">
        <f ca="1">V51-SUM($H50:V50)</f>
        <v>7</v>
      </c>
      <c r="W52" s="18">
        <f ca="1">W51-SUM($H50:W50)</f>
        <v>8</v>
      </c>
      <c r="X52" s="18">
        <f ca="1">X51-SUM($H50:X50)</f>
        <v>9</v>
      </c>
      <c r="Y52" s="18">
        <f ca="1">Y51-SUM($H50:Y50)</f>
        <v>10</v>
      </c>
      <c r="Z52" s="18">
        <f ca="1">Z51-SUM($H50:Z50)</f>
        <v>12</v>
      </c>
      <c r="AA52" s="18">
        <f ca="1">AA51-SUM($H50:AA50)</f>
        <v>14</v>
      </c>
      <c r="AB52" s="18">
        <f ca="1">AB51-SUM($H50:AB50)</f>
        <v>16</v>
      </c>
      <c r="AC52" s="18">
        <f ca="1">AC51-SUM($H50:AC50)</f>
        <v>18</v>
      </c>
      <c r="AD52" s="18">
        <f ca="1">AD51-SUM($H50:AD50)</f>
        <v>20</v>
      </c>
      <c r="AE52" s="18">
        <f ca="1">AE51-SUM($H50:AE50)</f>
        <v>22</v>
      </c>
      <c r="AF52" s="18">
        <f ca="1">AF51-SUM($H50:AF50)</f>
        <v>25</v>
      </c>
      <c r="AG52" s="18">
        <f ca="1">AG51-SUM($H50:AG50)</f>
        <v>28</v>
      </c>
      <c r="AH52" s="18">
        <f ca="1">AH51-SUM($H50:AH50)</f>
        <v>31</v>
      </c>
      <c r="AI52" s="18">
        <f ca="1">AI51-SUM($H50:AI50)</f>
        <v>35</v>
      </c>
      <c r="AJ52" s="18">
        <f ca="1">AJ51-SUM($H50:AJ50)</f>
        <v>39</v>
      </c>
      <c r="AK52" s="18">
        <f ca="1">AK51-SUM($H50:AK50)</f>
        <v>43</v>
      </c>
      <c r="AL52" s="18">
        <f ca="1">AL51-SUM($H50:AL50)</f>
        <v>48</v>
      </c>
      <c r="AM52" s="18">
        <f ca="1">AM51-SUM($H50:AM50)</f>
        <v>53</v>
      </c>
      <c r="AN52" s="18">
        <f ca="1">AN51-SUM($H50:AN50)</f>
        <v>58</v>
      </c>
      <c r="AO52" s="18">
        <f ca="1">AO51-SUM($H50:AO50)</f>
        <v>64</v>
      </c>
      <c r="AP52" s="18">
        <f ca="1">AP51-SUM($H50:AP50)</f>
        <v>71</v>
      </c>
      <c r="AQ52" s="18">
        <f ca="1">AQ51-SUM($H50:AQ50)</f>
        <v>77</v>
      </c>
      <c r="AR52" s="18">
        <f ca="1">AR51-SUM($H50:AR50)</f>
        <v>85</v>
      </c>
      <c r="AS52" s="18">
        <f ca="1">AS51-SUM($H50:AS50)</f>
        <v>93</v>
      </c>
      <c r="AT52" s="18">
        <f ca="1">AT51-SUM($H50:AT50)</f>
        <v>101</v>
      </c>
      <c r="AU52" s="18">
        <f ca="1">AU51-SUM($H50:AU50)</f>
        <v>110</v>
      </c>
      <c r="AV52" s="18">
        <f ca="1">AV51-SUM($H50:AV50)</f>
        <v>120</v>
      </c>
      <c r="AW52" s="18">
        <f ca="1">AW51-SUM($H50:AW50)</f>
        <v>129</v>
      </c>
      <c r="AX52" s="18">
        <f ca="1">AX51-SUM($H50:AX50)</f>
        <v>140</v>
      </c>
      <c r="AY52" s="18">
        <f ca="1">AY51-SUM($H50:AY50)</f>
        <v>151</v>
      </c>
      <c r="AZ52" s="18">
        <f ca="1">AZ51-SUM($H50:AZ50)</f>
        <v>162</v>
      </c>
      <c r="BA52" s="18">
        <f ca="1">BA51-SUM($H50:BA50)</f>
        <v>173</v>
      </c>
      <c r="BB52" s="18">
        <f ca="1">BB51-SUM($H50:BB50)</f>
        <v>184</v>
      </c>
      <c r="BC52" s="18">
        <f ca="1">BC51-SUM($H50:BC50)</f>
        <v>195</v>
      </c>
      <c r="BD52" s="18">
        <f ca="1">BD51-SUM($H50:BD50)</f>
        <v>206</v>
      </c>
      <c r="BE52" s="18">
        <f ca="1">BE51-SUM($H50:BE50)</f>
        <v>217</v>
      </c>
      <c r="BF52" s="18">
        <f ca="1">BF51-SUM($H50:BF50)</f>
        <v>227</v>
      </c>
      <c r="BG52" s="18">
        <f ca="1">BG51-SUM($H50:BG50)</f>
        <v>237</v>
      </c>
      <c r="BH52" s="18">
        <f ca="1">BH51-SUM($H50:BH50)</f>
        <v>247</v>
      </c>
      <c r="BI52" s="18">
        <f ca="1">BI51-SUM($H50:BI50)</f>
        <v>257</v>
      </c>
      <c r="BJ52" s="18">
        <f ca="1">BJ51-SUM($H50:BJ50)</f>
        <v>267</v>
      </c>
      <c r="BK52" s="18">
        <f ca="1">BK51-SUM($H50:BK50)</f>
        <v>277</v>
      </c>
      <c r="BL52" s="18">
        <f ca="1">BL51-SUM($H50:BL50)</f>
        <v>286</v>
      </c>
      <c r="BM52" s="18">
        <f ca="1">BM51-SUM($H50:BM50)</f>
        <v>295</v>
      </c>
      <c r="BN52" s="18">
        <f ca="1">BN51-SUM($H50:BN50)</f>
        <v>304</v>
      </c>
      <c r="BO52" s="18">
        <f ca="1">BO51-SUM($H50:BO50)</f>
        <v>312</v>
      </c>
    </row>
    <row r="53" spans="1:67" x14ac:dyDescent="0.2">
      <c r="A53" s="5" t="s">
        <v>201</v>
      </c>
      <c r="C53" s="10">
        <f t="array" aca="1" ref="C53" ca="1">SUM(IF($H$1:$BO$1=C$1,$H53:$BO53,0))</f>
        <v>0</v>
      </c>
      <c r="D53" s="10">
        <f t="array" aca="1" ref="D53" ca="1">SUM(IF($H$1:$BO$1=D$1,$H53:$BO53,0))</f>
        <v>0</v>
      </c>
      <c r="E53" s="10">
        <f t="array" aca="1" ref="E53" ca="1">SUM(IF($H$1:$BO$1=E$1,$H53:$BO53,0))</f>
        <v>0</v>
      </c>
      <c r="F53" s="10">
        <f t="array" aca="1" ref="F53" ca="1">SUM(IF($H$1:$BO$1=F$1,$H53:$BO53,0))</f>
        <v>0</v>
      </c>
      <c r="G53" s="10">
        <f t="array" aca="1" ref="G53" ca="1">SUM(IF($H$1:$BO$1=G$1,$H53:$BO53,0))</f>
        <v>0</v>
      </c>
      <c r="H53" s="18">
        <f t="shared" ref="H53:BO53" ca="1" si="35">IF(H$2&gt;=ROUNDUP($B47,0),OFFSET(H49,0,-ROUNDUP($B47,0)+1),0)</f>
        <v>0</v>
      </c>
      <c r="I53" s="18">
        <f t="shared" ca="1" si="35"/>
        <v>0</v>
      </c>
      <c r="J53" s="18">
        <f t="shared" ca="1" si="35"/>
        <v>0</v>
      </c>
      <c r="K53" s="18">
        <f t="shared" ca="1" si="35"/>
        <v>0</v>
      </c>
      <c r="L53" s="18">
        <f t="shared" ca="1" si="35"/>
        <v>0</v>
      </c>
      <c r="M53" s="18">
        <f t="shared" ca="1" si="35"/>
        <v>0</v>
      </c>
      <c r="N53" s="18">
        <f t="shared" ca="1" si="35"/>
        <v>0</v>
      </c>
      <c r="O53" s="18">
        <f t="shared" ca="1" si="35"/>
        <v>0</v>
      </c>
      <c r="P53" s="18">
        <f t="shared" ca="1" si="35"/>
        <v>0</v>
      </c>
      <c r="Q53" s="18">
        <f t="shared" ca="1" si="35"/>
        <v>0</v>
      </c>
      <c r="R53" s="18">
        <f t="shared" ca="1" si="35"/>
        <v>0</v>
      </c>
      <c r="S53" s="18">
        <f t="shared" ca="1" si="35"/>
        <v>0</v>
      </c>
      <c r="T53" s="18">
        <f t="shared" ca="1" si="35"/>
        <v>0</v>
      </c>
      <c r="U53" s="18">
        <f t="shared" ca="1" si="35"/>
        <v>0</v>
      </c>
      <c r="V53" s="18">
        <f t="shared" ca="1" si="35"/>
        <v>0</v>
      </c>
      <c r="W53" s="18">
        <f t="shared" ca="1" si="35"/>
        <v>0</v>
      </c>
      <c r="X53" s="18">
        <f t="shared" ca="1" si="35"/>
        <v>0</v>
      </c>
      <c r="Y53" s="18">
        <f t="shared" ca="1" si="35"/>
        <v>0</v>
      </c>
      <c r="Z53" s="18">
        <f t="shared" ca="1" si="35"/>
        <v>0</v>
      </c>
      <c r="AA53" s="18">
        <f t="shared" ca="1" si="35"/>
        <v>0</v>
      </c>
      <c r="AB53" s="18">
        <f t="shared" ca="1" si="35"/>
        <v>0</v>
      </c>
      <c r="AC53" s="18">
        <f t="shared" ca="1" si="35"/>
        <v>0</v>
      </c>
      <c r="AD53" s="18">
        <f t="shared" ca="1" si="35"/>
        <v>0</v>
      </c>
      <c r="AE53" s="18">
        <f t="shared" ca="1" si="35"/>
        <v>0</v>
      </c>
      <c r="AF53" s="18">
        <f t="shared" ca="1" si="35"/>
        <v>0</v>
      </c>
      <c r="AG53" s="18">
        <f t="shared" ca="1" si="35"/>
        <v>0</v>
      </c>
      <c r="AH53" s="18">
        <f t="shared" ca="1" si="35"/>
        <v>0</v>
      </c>
      <c r="AI53" s="18">
        <f t="shared" ca="1" si="35"/>
        <v>0</v>
      </c>
      <c r="AJ53" s="18">
        <f t="shared" ca="1" si="35"/>
        <v>0</v>
      </c>
      <c r="AK53" s="18">
        <f t="shared" ca="1" si="35"/>
        <v>0</v>
      </c>
      <c r="AL53" s="18">
        <f t="shared" ca="1" si="35"/>
        <v>0</v>
      </c>
      <c r="AM53" s="18">
        <f t="shared" ca="1" si="35"/>
        <v>0</v>
      </c>
      <c r="AN53" s="18">
        <f t="shared" ca="1" si="35"/>
        <v>0</v>
      </c>
      <c r="AO53" s="18">
        <f t="shared" ca="1" si="35"/>
        <v>0</v>
      </c>
      <c r="AP53" s="18">
        <f t="shared" ca="1" si="35"/>
        <v>0</v>
      </c>
      <c r="AQ53" s="18">
        <f t="shared" ca="1" si="35"/>
        <v>0</v>
      </c>
      <c r="AR53" s="18">
        <f t="shared" ca="1" si="35"/>
        <v>0</v>
      </c>
      <c r="AS53" s="18">
        <f t="shared" ca="1" si="35"/>
        <v>0</v>
      </c>
      <c r="AT53" s="18">
        <f t="shared" ca="1" si="35"/>
        <v>0</v>
      </c>
      <c r="AU53" s="18">
        <f t="shared" ca="1" si="35"/>
        <v>0</v>
      </c>
      <c r="AV53" s="18">
        <f t="shared" ca="1" si="35"/>
        <v>0</v>
      </c>
      <c r="AW53" s="18">
        <f t="shared" ca="1" si="35"/>
        <v>0</v>
      </c>
      <c r="AX53" s="18">
        <f t="shared" ca="1" si="35"/>
        <v>0</v>
      </c>
      <c r="AY53" s="18">
        <f t="shared" ca="1" si="35"/>
        <v>0</v>
      </c>
      <c r="AZ53" s="18">
        <f t="shared" ca="1" si="35"/>
        <v>0</v>
      </c>
      <c r="BA53" s="18">
        <f t="shared" ca="1" si="35"/>
        <v>0</v>
      </c>
      <c r="BB53" s="18">
        <f t="shared" ca="1" si="35"/>
        <v>0</v>
      </c>
      <c r="BC53" s="18">
        <f t="shared" ca="1" si="35"/>
        <v>0</v>
      </c>
      <c r="BD53" s="18">
        <f t="shared" ca="1" si="35"/>
        <v>0</v>
      </c>
      <c r="BE53" s="18">
        <f t="shared" ca="1" si="35"/>
        <v>0</v>
      </c>
      <c r="BF53" s="18">
        <f t="shared" ca="1" si="35"/>
        <v>0</v>
      </c>
      <c r="BG53" s="18">
        <f t="shared" ca="1" si="35"/>
        <v>0</v>
      </c>
      <c r="BH53" s="18">
        <f t="shared" ca="1" si="35"/>
        <v>0</v>
      </c>
      <c r="BI53" s="18">
        <f t="shared" ca="1" si="35"/>
        <v>0</v>
      </c>
      <c r="BJ53" s="18">
        <f t="shared" ca="1" si="35"/>
        <v>0</v>
      </c>
      <c r="BK53" s="18">
        <f t="shared" ca="1" si="35"/>
        <v>0</v>
      </c>
      <c r="BL53" s="18">
        <f t="shared" ca="1" si="35"/>
        <v>0</v>
      </c>
      <c r="BM53" s="18">
        <f t="shared" ca="1" si="35"/>
        <v>0</v>
      </c>
      <c r="BN53" s="18">
        <f t="shared" ca="1" si="35"/>
        <v>0</v>
      </c>
      <c r="BO53" s="18">
        <f t="shared" ca="1" si="35"/>
        <v>0</v>
      </c>
    </row>
    <row r="54" spans="1:67" x14ac:dyDescent="0.2">
      <c r="A54" s="5" t="s">
        <v>205</v>
      </c>
      <c r="C54" s="10">
        <f ca="1">SUM($C50:C50)-SUM($C53:C53)</f>
        <v>0</v>
      </c>
      <c r="D54" s="10">
        <f ca="1">SUM($C50:D50)-SUM($C53:D53)</f>
        <v>0</v>
      </c>
      <c r="E54" s="10">
        <f ca="1">SUM($C50:E50)-SUM($C53:E53)</f>
        <v>2</v>
      </c>
      <c r="F54" s="10">
        <f ca="1">SUM($C50:F50)-SUM($C53:F53)</f>
        <v>8</v>
      </c>
      <c r="G54" s="10">
        <f ca="1">SUM($C50:G50)-SUM($C53:G53)</f>
        <v>35</v>
      </c>
      <c r="H54" s="18">
        <f ca="1">SUM($H50:H50)-SUM($H53:H53)</f>
        <v>0</v>
      </c>
      <c r="I54" s="18">
        <f ca="1">SUM($H50:I50)-SUM($H53:I53)</f>
        <v>0</v>
      </c>
      <c r="J54" s="18">
        <f ca="1">SUM($H50:J50)-SUM($H53:J53)</f>
        <v>0</v>
      </c>
      <c r="K54" s="18">
        <f ca="1">SUM($H50:K50)-SUM($H53:K53)</f>
        <v>0</v>
      </c>
      <c r="L54" s="18">
        <f ca="1">SUM($H50:L50)-SUM($H53:L53)</f>
        <v>0</v>
      </c>
      <c r="M54" s="18">
        <f ca="1">SUM($H50:M50)-SUM($H53:M53)</f>
        <v>0</v>
      </c>
      <c r="N54" s="18">
        <f ca="1">SUM($H50:N50)-SUM($H53:N53)</f>
        <v>0</v>
      </c>
      <c r="O54" s="18">
        <f ca="1">SUM($H50:O50)-SUM($H53:O53)</f>
        <v>0</v>
      </c>
      <c r="P54" s="18">
        <f ca="1">SUM($H50:P50)-SUM($H53:P53)</f>
        <v>0</v>
      </c>
      <c r="Q54" s="18">
        <f ca="1">SUM($H50:Q50)-SUM($H53:Q53)</f>
        <v>0</v>
      </c>
      <c r="R54" s="18">
        <f ca="1">SUM($H50:R50)-SUM($H53:R53)</f>
        <v>0</v>
      </c>
      <c r="S54" s="18">
        <f ca="1">SUM($H50:S50)-SUM($H53:S53)</f>
        <v>0</v>
      </c>
      <c r="T54" s="18">
        <f ca="1">SUM($H50:T50)-SUM($H53:T53)</f>
        <v>0</v>
      </c>
      <c r="U54" s="18">
        <f ca="1">SUM($H50:U50)-SUM($H53:U53)</f>
        <v>0</v>
      </c>
      <c r="V54" s="18">
        <f ca="1">SUM($H50:V50)-SUM($H53:V53)</f>
        <v>0</v>
      </c>
      <c r="W54" s="18">
        <f ca="1">SUM($H50:W50)-SUM($H53:W53)</f>
        <v>0</v>
      </c>
      <c r="X54" s="18">
        <f ca="1">SUM($H50:X50)-SUM($H53:X53)</f>
        <v>0</v>
      </c>
      <c r="Y54" s="18">
        <f ca="1">SUM($H50:Y50)-SUM($H53:Y53)</f>
        <v>0</v>
      </c>
      <c r="Z54" s="18">
        <f ca="1">SUM($H50:Z50)-SUM($H53:Z53)</f>
        <v>0</v>
      </c>
      <c r="AA54" s="18">
        <f ca="1">SUM($H50:AA50)-SUM($H53:AA53)</f>
        <v>0</v>
      </c>
      <c r="AB54" s="18">
        <f ca="1">SUM($H50:AB50)-SUM($H53:AB53)</f>
        <v>0</v>
      </c>
      <c r="AC54" s="18">
        <f ca="1">SUM($H50:AC50)-SUM($H53:AC53)</f>
        <v>0</v>
      </c>
      <c r="AD54" s="18">
        <f ca="1">SUM($H50:AD50)-SUM($H53:AD53)</f>
        <v>0</v>
      </c>
      <c r="AE54" s="18">
        <f ca="1">SUM($H50:AE50)-SUM($H53:AE53)</f>
        <v>0</v>
      </c>
      <c r="AF54" s="18">
        <f ca="1">SUM($H50:AF50)-SUM($H53:AF53)</f>
        <v>0</v>
      </c>
      <c r="AG54" s="18">
        <f ca="1">SUM($H50:AG50)-SUM($H53:AG53)</f>
        <v>0</v>
      </c>
      <c r="AH54" s="18">
        <f ca="1">SUM($H50:AH50)-SUM($H53:AH53)</f>
        <v>0</v>
      </c>
      <c r="AI54" s="18">
        <f ca="1">SUM($H50:AI50)-SUM($H53:AI53)</f>
        <v>0</v>
      </c>
      <c r="AJ54" s="18">
        <f ca="1">SUM($H50:AJ50)-SUM($H53:AJ53)</f>
        <v>0</v>
      </c>
      <c r="AK54" s="18">
        <f ca="1">SUM($H50:AK50)-SUM($H53:AK53)</f>
        <v>0</v>
      </c>
      <c r="AL54" s="18">
        <f ca="1">SUM($H50:AL50)-SUM($H53:AL53)</f>
        <v>0</v>
      </c>
      <c r="AM54" s="18">
        <f ca="1">SUM($H50:AM50)-SUM($H53:AM53)</f>
        <v>0</v>
      </c>
      <c r="AN54" s="18">
        <f ca="1">SUM($H50:AN50)-SUM($H53:AN53)</f>
        <v>1</v>
      </c>
      <c r="AO54" s="18">
        <f ca="1">SUM($H50:AO50)-SUM($H53:AO53)</f>
        <v>1</v>
      </c>
      <c r="AP54" s="18">
        <f ca="1">SUM($H50:AP50)-SUM($H53:AP53)</f>
        <v>1</v>
      </c>
      <c r="AQ54" s="18">
        <f ca="1">SUM($H50:AQ50)-SUM($H53:AQ53)</f>
        <v>2</v>
      </c>
      <c r="AR54" s="18">
        <f ca="1">SUM($H50:AR50)-SUM($H53:AR53)</f>
        <v>2</v>
      </c>
      <c r="AS54" s="18">
        <f ca="1">SUM($H50:AS50)-SUM($H53:AS53)</f>
        <v>2</v>
      </c>
      <c r="AT54" s="18">
        <f ca="1">SUM($H50:AT50)-SUM($H53:AT53)</f>
        <v>3</v>
      </c>
      <c r="AU54" s="18">
        <f ca="1">SUM($H50:AU50)-SUM($H53:AU53)</f>
        <v>3</v>
      </c>
      <c r="AV54" s="18">
        <f ca="1">SUM($H50:AV50)-SUM($H53:AV53)</f>
        <v>3</v>
      </c>
      <c r="AW54" s="18">
        <f ca="1">SUM($H50:AW50)-SUM($H53:AW53)</f>
        <v>4</v>
      </c>
      <c r="AX54" s="18">
        <f ca="1">SUM($H50:AX50)-SUM($H53:AX53)</f>
        <v>4</v>
      </c>
      <c r="AY54" s="18">
        <f ca="1">SUM($H50:AY50)-SUM($H53:AY53)</f>
        <v>4</v>
      </c>
      <c r="AZ54" s="18">
        <f ca="1">SUM($H50:AZ50)-SUM($H53:AZ53)</f>
        <v>5</v>
      </c>
      <c r="BA54" s="18">
        <f ca="1">SUM($H50:BA50)-SUM($H53:BA53)</f>
        <v>6</v>
      </c>
      <c r="BB54" s="18">
        <f ca="1">SUM($H50:BB50)-SUM($H53:BB53)</f>
        <v>7</v>
      </c>
      <c r="BC54" s="18">
        <f ca="1">SUM($H50:BC50)-SUM($H53:BC53)</f>
        <v>8</v>
      </c>
      <c r="BD54" s="18">
        <f ca="1">SUM($H50:BD50)-SUM($H53:BD53)</f>
        <v>9</v>
      </c>
      <c r="BE54" s="18">
        <f ca="1">SUM($H50:BE50)-SUM($H53:BE53)</f>
        <v>10</v>
      </c>
      <c r="BF54" s="18">
        <f ca="1">SUM($H50:BF50)-SUM($H53:BF53)</f>
        <v>12</v>
      </c>
      <c r="BG54" s="18">
        <f ca="1">SUM($H50:BG50)-SUM($H53:BG53)</f>
        <v>14</v>
      </c>
      <c r="BH54" s="18">
        <f ca="1">SUM($H50:BH50)-SUM($H53:BH53)</f>
        <v>16</v>
      </c>
      <c r="BI54" s="18">
        <f ca="1">SUM($H50:BI50)-SUM($H53:BI53)</f>
        <v>18</v>
      </c>
      <c r="BJ54" s="18">
        <f ca="1">SUM($H50:BJ50)-SUM($H53:BJ53)</f>
        <v>20</v>
      </c>
      <c r="BK54" s="18">
        <f ca="1">SUM($H50:BK50)-SUM($H53:BK53)</f>
        <v>22</v>
      </c>
      <c r="BL54" s="18">
        <f ca="1">SUM($H50:BL50)-SUM($H53:BL53)</f>
        <v>25</v>
      </c>
      <c r="BM54" s="18">
        <f ca="1">SUM($H50:BM50)-SUM($H53:BM53)</f>
        <v>28</v>
      </c>
      <c r="BN54" s="18">
        <f ca="1">SUM($H50:BN50)-SUM($H53:BN53)</f>
        <v>31</v>
      </c>
      <c r="BO54" s="18">
        <f ca="1">SUM($H50:BO50)-SUM($H53:BO53)</f>
        <v>35</v>
      </c>
    </row>
    <row r="55" spans="1:67" x14ac:dyDescent="0.2">
      <c r="A55" s="5" t="s">
        <v>40</v>
      </c>
      <c r="C55" s="10">
        <f t="array" aca="1" ref="C55" ca="1">SUM(IF($H$1:$BO$1=C$1,$H55:$BO55,0))</f>
        <v>-3750</v>
      </c>
      <c r="D55" s="10">
        <f t="array" aca="1" ref="D55" ca="1">SUM(IF($H$1:$BO$1=D$1,$H55:$BO55,0))</f>
        <v>-12375</v>
      </c>
      <c r="E55" s="10">
        <f t="array" aca="1" ref="E55" ca="1">SUM(IF($H$1:$BO$1=E$1,$H55:$BO55,0))</f>
        <v>4500</v>
      </c>
      <c r="F55" s="10">
        <f t="array" aca="1" ref="F55" ca="1">SUM(IF($H$1:$BO$1=F$1,$H55:$BO55,0))</f>
        <v>189375</v>
      </c>
      <c r="G55" s="10">
        <f t="array" aca="1" ref="G55" ca="1">SUM(IF($H$1:$BO$1=G$1,$H55:$BO55,0))</f>
        <v>814500</v>
      </c>
      <c r="H55" s="10">
        <f ca="1">H42+H43-H34</f>
        <v>-3375</v>
      </c>
      <c r="I55" s="10">
        <f t="shared" ref="I55:BO55" ca="1" si="36">I42+I43-I34</f>
        <v>375</v>
      </c>
      <c r="J55" s="10">
        <f t="shared" ca="1" si="36"/>
        <v>375</v>
      </c>
      <c r="K55" s="10">
        <f t="shared" ca="1" si="36"/>
        <v>-3000</v>
      </c>
      <c r="L55" s="10">
        <f t="shared" ca="1" si="36"/>
        <v>750</v>
      </c>
      <c r="M55" s="10">
        <f t="shared" ca="1" si="36"/>
        <v>750</v>
      </c>
      <c r="N55" s="10">
        <f t="shared" ca="1" si="36"/>
        <v>-2625</v>
      </c>
      <c r="O55" s="10">
        <f t="shared" ca="1" si="36"/>
        <v>1125</v>
      </c>
      <c r="P55" s="10">
        <f t="shared" ca="1" si="36"/>
        <v>1125</v>
      </c>
      <c r="Q55" s="10">
        <f t="shared" ca="1" si="36"/>
        <v>-2250</v>
      </c>
      <c r="R55" s="10">
        <f t="shared" ca="1" si="36"/>
        <v>1500</v>
      </c>
      <c r="S55" s="10">
        <f t="shared" ca="1" si="36"/>
        <v>1500</v>
      </c>
      <c r="T55" s="10">
        <f t="shared" ca="1" si="36"/>
        <v>-1875</v>
      </c>
      <c r="U55" s="10">
        <f t="shared" ca="1" si="36"/>
        <v>-1500</v>
      </c>
      <c r="V55" s="10">
        <f t="shared" ca="1" si="36"/>
        <v>-1125</v>
      </c>
      <c r="W55" s="10">
        <f t="shared" ca="1" si="36"/>
        <v>-750</v>
      </c>
      <c r="X55" s="10">
        <f t="shared" ca="1" si="36"/>
        <v>-375</v>
      </c>
      <c r="Y55" s="10">
        <f t="shared" ca="1" si="36"/>
        <v>0</v>
      </c>
      <c r="Z55" s="10">
        <f t="shared" ca="1" si="36"/>
        <v>-3000</v>
      </c>
      <c r="AA55" s="10">
        <f t="shared" ca="1" si="36"/>
        <v>-2250</v>
      </c>
      <c r="AB55" s="10">
        <f t="shared" ca="1" si="36"/>
        <v>-1500</v>
      </c>
      <c r="AC55" s="10">
        <f t="shared" ca="1" si="36"/>
        <v>-750</v>
      </c>
      <c r="AD55" s="10">
        <f t="shared" ca="1" si="36"/>
        <v>0</v>
      </c>
      <c r="AE55" s="10">
        <f t="shared" ca="1" si="36"/>
        <v>750</v>
      </c>
      <c r="AF55" s="10">
        <f t="shared" ca="1" si="36"/>
        <v>-1875</v>
      </c>
      <c r="AG55" s="10">
        <f t="shared" ca="1" si="36"/>
        <v>-750</v>
      </c>
      <c r="AH55" s="10">
        <f t="shared" ca="1" si="36"/>
        <v>375</v>
      </c>
      <c r="AI55" s="10">
        <f t="shared" ca="1" si="36"/>
        <v>-1875</v>
      </c>
      <c r="AJ55" s="10">
        <f t="shared" ca="1" si="36"/>
        <v>-375</v>
      </c>
      <c r="AK55" s="10">
        <f t="shared" ca="1" si="36"/>
        <v>1125</v>
      </c>
      <c r="AL55" s="10">
        <f t="shared" ca="1" si="36"/>
        <v>-750</v>
      </c>
      <c r="AM55" s="10">
        <f t="shared" ca="1" si="36"/>
        <v>1125</v>
      </c>
      <c r="AN55" s="10">
        <f t="shared" ca="1" si="36"/>
        <v>0</v>
      </c>
      <c r="AO55" s="10">
        <f t="shared" ca="1" si="36"/>
        <v>2250</v>
      </c>
      <c r="AP55" s="10">
        <f t="shared" ca="1" si="36"/>
        <v>1125</v>
      </c>
      <c r="AQ55" s="10">
        <f t="shared" ca="1" si="36"/>
        <v>4125</v>
      </c>
      <c r="AR55" s="10">
        <f t="shared" ca="1" si="36"/>
        <v>3375</v>
      </c>
      <c r="AS55" s="10">
        <f t="shared" ca="1" si="36"/>
        <v>6375</v>
      </c>
      <c r="AT55" s="10">
        <f t="shared" ca="1" si="36"/>
        <v>6375</v>
      </c>
      <c r="AU55" s="10">
        <f t="shared" ca="1" si="36"/>
        <v>9750</v>
      </c>
      <c r="AV55" s="10">
        <f t="shared" ca="1" si="36"/>
        <v>9750</v>
      </c>
      <c r="AW55" s="10">
        <f t="shared" ca="1" si="36"/>
        <v>13875</v>
      </c>
      <c r="AX55" s="10">
        <f t="shared" ca="1" si="36"/>
        <v>14250</v>
      </c>
      <c r="AY55" s="10">
        <f t="shared" ca="1" si="36"/>
        <v>18375</v>
      </c>
      <c r="AZ55" s="10">
        <f t="shared" ca="1" si="36"/>
        <v>19500</v>
      </c>
      <c r="BA55" s="10">
        <f t="shared" ca="1" si="36"/>
        <v>24375</v>
      </c>
      <c r="BB55" s="10">
        <f t="shared" ca="1" si="36"/>
        <v>29250</v>
      </c>
      <c r="BC55" s="10">
        <f t="shared" ca="1" si="36"/>
        <v>34125</v>
      </c>
      <c r="BD55" s="10">
        <f t="shared" ca="1" si="36"/>
        <v>39000</v>
      </c>
      <c r="BE55" s="10">
        <f t="shared" ca="1" si="36"/>
        <v>43875</v>
      </c>
      <c r="BF55" s="10">
        <f t="shared" ca="1" si="36"/>
        <v>49125</v>
      </c>
      <c r="BG55" s="10">
        <f t="shared" ca="1" si="36"/>
        <v>54375</v>
      </c>
      <c r="BH55" s="10">
        <f t="shared" ca="1" si="36"/>
        <v>59625</v>
      </c>
      <c r="BI55" s="10">
        <f t="shared" ca="1" si="36"/>
        <v>64875</v>
      </c>
      <c r="BJ55" s="10">
        <f t="shared" ca="1" si="36"/>
        <v>70125</v>
      </c>
      <c r="BK55" s="10">
        <f t="shared" ca="1" si="36"/>
        <v>75375</v>
      </c>
      <c r="BL55" s="10">
        <f t="shared" ca="1" si="36"/>
        <v>81000</v>
      </c>
      <c r="BM55" s="10">
        <f t="shared" ca="1" si="36"/>
        <v>86625</v>
      </c>
      <c r="BN55" s="10">
        <f t="shared" ca="1" si="36"/>
        <v>92250</v>
      </c>
      <c r="BO55" s="10">
        <f t="shared" ca="1" si="36"/>
        <v>98250</v>
      </c>
    </row>
    <row r="56" spans="1:67" x14ac:dyDescent="0.2">
      <c r="C56" s="9"/>
      <c r="D56" s="9"/>
      <c r="E56" s="9"/>
      <c r="F56" s="9"/>
      <c r="G56" s="9"/>
    </row>
    <row r="57" spans="1:67" x14ac:dyDescent="0.2">
      <c r="A57" s="2" t="s">
        <v>17</v>
      </c>
      <c r="C57" s="9"/>
      <c r="D57" s="9"/>
      <c r="E57" s="9"/>
      <c r="F57" s="9"/>
      <c r="G57" s="9"/>
    </row>
    <row r="58" spans="1:67" x14ac:dyDescent="0.2">
      <c r="A58" s="5" t="s">
        <v>20</v>
      </c>
      <c r="B58" s="15">
        <v>10000</v>
      </c>
      <c r="C58" s="10">
        <f t="array" ref="C58">SUM(IF($H$1:$BO$1=C$1,$H58:$BO58,0))</f>
        <v>40000</v>
      </c>
      <c r="D58" s="10">
        <f t="array" ref="D58">SUM(IF($H$1:$BO$1=D$1,$H58:$BO58,0))</f>
        <v>180000</v>
      </c>
      <c r="E58" s="10">
        <f t="array" ref="E58">SUM(IF($H$1:$BO$1=E$1,$H58:$BO58,0))</f>
        <v>570000</v>
      </c>
      <c r="F58" s="10">
        <f t="array" ref="F58">SUM(IF($H$1:$BO$1=F$1,$H58:$BO58,0))</f>
        <v>1240000</v>
      </c>
      <c r="G58" s="10">
        <f t="array" ref="G58">SUM(IF($H$1:$BO$1=G$1,$H58:$BO58,0))</f>
        <v>1440000</v>
      </c>
      <c r="H58" s="10">
        <f t="shared" ref="H58:BO58" si="37">$B58*H74</f>
        <v>10000</v>
      </c>
      <c r="I58" s="10">
        <f t="shared" si="37"/>
        <v>0</v>
      </c>
      <c r="J58" s="10">
        <f t="shared" si="37"/>
        <v>0</v>
      </c>
      <c r="K58" s="10">
        <f t="shared" si="37"/>
        <v>10000</v>
      </c>
      <c r="L58" s="10">
        <f t="shared" si="37"/>
        <v>0</v>
      </c>
      <c r="M58" s="10">
        <f t="shared" si="37"/>
        <v>0</v>
      </c>
      <c r="N58" s="10">
        <f t="shared" si="37"/>
        <v>10000</v>
      </c>
      <c r="O58" s="10">
        <f t="shared" si="37"/>
        <v>0</v>
      </c>
      <c r="P58" s="10">
        <f t="shared" si="37"/>
        <v>0</v>
      </c>
      <c r="Q58" s="10">
        <f t="shared" si="37"/>
        <v>10000</v>
      </c>
      <c r="R58" s="10">
        <f t="shared" si="37"/>
        <v>0</v>
      </c>
      <c r="S58" s="10">
        <f t="shared" si="37"/>
        <v>0</v>
      </c>
      <c r="T58" s="10">
        <f t="shared" si="37"/>
        <v>10000</v>
      </c>
      <c r="U58" s="10">
        <f t="shared" si="37"/>
        <v>10000</v>
      </c>
      <c r="V58" s="10">
        <f t="shared" si="37"/>
        <v>10000</v>
      </c>
      <c r="W58" s="10">
        <f t="shared" si="37"/>
        <v>10000</v>
      </c>
      <c r="X58" s="10">
        <f t="shared" si="37"/>
        <v>10000</v>
      </c>
      <c r="Y58" s="10">
        <f t="shared" si="37"/>
        <v>10000</v>
      </c>
      <c r="Z58" s="10">
        <f t="shared" si="37"/>
        <v>20000</v>
      </c>
      <c r="AA58" s="10">
        <f t="shared" si="37"/>
        <v>20000</v>
      </c>
      <c r="AB58" s="10">
        <f t="shared" si="37"/>
        <v>20000</v>
      </c>
      <c r="AC58" s="10">
        <f t="shared" si="37"/>
        <v>20000</v>
      </c>
      <c r="AD58" s="10">
        <f t="shared" si="37"/>
        <v>20000</v>
      </c>
      <c r="AE58" s="10">
        <f t="shared" si="37"/>
        <v>20000</v>
      </c>
      <c r="AF58" s="10">
        <f t="shared" si="37"/>
        <v>30000</v>
      </c>
      <c r="AG58" s="10">
        <f t="shared" si="37"/>
        <v>30000</v>
      </c>
      <c r="AH58" s="10">
        <f t="shared" si="37"/>
        <v>30000</v>
      </c>
      <c r="AI58" s="10">
        <f t="shared" si="37"/>
        <v>40000</v>
      </c>
      <c r="AJ58" s="10">
        <f t="shared" si="37"/>
        <v>40000</v>
      </c>
      <c r="AK58" s="10">
        <f t="shared" si="37"/>
        <v>40000</v>
      </c>
      <c r="AL58" s="10">
        <f t="shared" si="37"/>
        <v>50000</v>
      </c>
      <c r="AM58" s="10">
        <f t="shared" si="37"/>
        <v>50000</v>
      </c>
      <c r="AN58" s="10">
        <f t="shared" si="37"/>
        <v>60000</v>
      </c>
      <c r="AO58" s="10">
        <f t="shared" si="37"/>
        <v>60000</v>
      </c>
      <c r="AP58" s="10">
        <f t="shared" si="37"/>
        <v>70000</v>
      </c>
      <c r="AQ58" s="10">
        <f t="shared" si="37"/>
        <v>70000</v>
      </c>
      <c r="AR58" s="10">
        <f t="shared" si="37"/>
        <v>80000</v>
      </c>
      <c r="AS58" s="10">
        <f t="shared" si="37"/>
        <v>80000</v>
      </c>
      <c r="AT58" s="10">
        <f t="shared" si="37"/>
        <v>90000</v>
      </c>
      <c r="AU58" s="10">
        <f t="shared" si="37"/>
        <v>90000</v>
      </c>
      <c r="AV58" s="10">
        <f t="shared" si="37"/>
        <v>100000</v>
      </c>
      <c r="AW58" s="10">
        <f t="shared" si="37"/>
        <v>100000</v>
      </c>
      <c r="AX58" s="10">
        <f t="shared" si="37"/>
        <v>110000</v>
      </c>
      <c r="AY58" s="10">
        <f t="shared" si="37"/>
        <v>110000</v>
      </c>
      <c r="AZ58" s="10">
        <f t="shared" si="37"/>
        <v>120000</v>
      </c>
      <c r="BA58" s="10">
        <f t="shared" si="37"/>
        <v>120000</v>
      </c>
      <c r="BB58" s="10">
        <f t="shared" si="37"/>
        <v>120000</v>
      </c>
      <c r="BC58" s="10">
        <f t="shared" si="37"/>
        <v>120000</v>
      </c>
      <c r="BD58" s="10">
        <f t="shared" si="37"/>
        <v>120000</v>
      </c>
      <c r="BE58" s="10">
        <f t="shared" si="37"/>
        <v>120000</v>
      </c>
      <c r="BF58" s="10">
        <f t="shared" si="37"/>
        <v>120000</v>
      </c>
      <c r="BG58" s="10">
        <f t="shared" si="37"/>
        <v>120000</v>
      </c>
      <c r="BH58" s="10">
        <f t="shared" si="37"/>
        <v>120000</v>
      </c>
      <c r="BI58" s="10">
        <f t="shared" si="37"/>
        <v>120000</v>
      </c>
      <c r="BJ58" s="10">
        <f t="shared" si="37"/>
        <v>120000</v>
      </c>
      <c r="BK58" s="10">
        <f t="shared" si="37"/>
        <v>120000</v>
      </c>
      <c r="BL58" s="10">
        <f t="shared" si="37"/>
        <v>120000</v>
      </c>
      <c r="BM58" s="10">
        <f t="shared" si="37"/>
        <v>120000</v>
      </c>
      <c r="BN58" s="10">
        <f t="shared" si="37"/>
        <v>120000</v>
      </c>
      <c r="BO58" s="10">
        <f t="shared" si="37"/>
        <v>120000</v>
      </c>
    </row>
    <row r="59" spans="1:67" x14ac:dyDescent="0.2">
      <c r="A59" s="5" t="s">
        <v>39</v>
      </c>
      <c r="B59" s="12">
        <v>0.25</v>
      </c>
      <c r="C59" s="10">
        <f t="array" ref="C59">SUM(IF($H$1:$BO$1=C$1,$H59:$BO59,0))</f>
        <v>10000</v>
      </c>
      <c r="D59" s="10">
        <f t="array" ref="D59">SUM(IF($H$1:$BO$1=D$1,$H59:$BO59,0))</f>
        <v>45000</v>
      </c>
      <c r="E59" s="10">
        <f t="array" ref="E59">SUM(IF($H$1:$BO$1=E$1,$H59:$BO59,0))</f>
        <v>142500</v>
      </c>
      <c r="F59" s="10">
        <f t="array" ref="F59">SUM(IF($H$1:$BO$1=F$1,$H59:$BO59,0))</f>
        <v>310000</v>
      </c>
      <c r="G59" s="10">
        <f t="array" ref="G59">SUM(IF($H$1:$BO$1=G$1,$H59:$BO59,0))</f>
        <v>360000</v>
      </c>
      <c r="H59" s="10">
        <f>H58*$B59</f>
        <v>2500</v>
      </c>
      <c r="I59" s="10">
        <f t="shared" ref="I59:BO59" si="38">I58*$B59</f>
        <v>0</v>
      </c>
      <c r="J59" s="10">
        <f t="shared" si="38"/>
        <v>0</v>
      </c>
      <c r="K59" s="10">
        <f t="shared" si="38"/>
        <v>2500</v>
      </c>
      <c r="L59" s="10">
        <f t="shared" si="38"/>
        <v>0</v>
      </c>
      <c r="M59" s="10">
        <f t="shared" si="38"/>
        <v>0</v>
      </c>
      <c r="N59" s="10">
        <f t="shared" si="38"/>
        <v>2500</v>
      </c>
      <c r="O59" s="10">
        <f t="shared" si="38"/>
        <v>0</v>
      </c>
      <c r="P59" s="10">
        <f t="shared" si="38"/>
        <v>0</v>
      </c>
      <c r="Q59" s="10">
        <f t="shared" si="38"/>
        <v>2500</v>
      </c>
      <c r="R59" s="10">
        <f t="shared" si="38"/>
        <v>0</v>
      </c>
      <c r="S59" s="10">
        <f t="shared" si="38"/>
        <v>0</v>
      </c>
      <c r="T59" s="10">
        <f t="shared" si="38"/>
        <v>2500</v>
      </c>
      <c r="U59" s="10">
        <f t="shared" si="38"/>
        <v>2500</v>
      </c>
      <c r="V59" s="10">
        <f t="shared" si="38"/>
        <v>2500</v>
      </c>
      <c r="W59" s="10">
        <f t="shared" si="38"/>
        <v>2500</v>
      </c>
      <c r="X59" s="10">
        <f t="shared" si="38"/>
        <v>2500</v>
      </c>
      <c r="Y59" s="10">
        <f t="shared" si="38"/>
        <v>2500</v>
      </c>
      <c r="Z59" s="10">
        <f t="shared" si="38"/>
        <v>5000</v>
      </c>
      <c r="AA59" s="10">
        <f t="shared" si="38"/>
        <v>5000</v>
      </c>
      <c r="AB59" s="10">
        <f t="shared" si="38"/>
        <v>5000</v>
      </c>
      <c r="AC59" s="10">
        <f t="shared" si="38"/>
        <v>5000</v>
      </c>
      <c r="AD59" s="10">
        <f t="shared" si="38"/>
        <v>5000</v>
      </c>
      <c r="AE59" s="10">
        <f t="shared" si="38"/>
        <v>5000</v>
      </c>
      <c r="AF59" s="10">
        <f t="shared" si="38"/>
        <v>7500</v>
      </c>
      <c r="AG59" s="10">
        <f t="shared" si="38"/>
        <v>7500</v>
      </c>
      <c r="AH59" s="10">
        <f t="shared" si="38"/>
        <v>7500</v>
      </c>
      <c r="AI59" s="10">
        <f t="shared" si="38"/>
        <v>10000</v>
      </c>
      <c r="AJ59" s="10">
        <f t="shared" si="38"/>
        <v>10000</v>
      </c>
      <c r="AK59" s="10">
        <f t="shared" si="38"/>
        <v>10000</v>
      </c>
      <c r="AL59" s="10">
        <f t="shared" si="38"/>
        <v>12500</v>
      </c>
      <c r="AM59" s="10">
        <f t="shared" si="38"/>
        <v>12500</v>
      </c>
      <c r="AN59" s="10">
        <f t="shared" si="38"/>
        <v>15000</v>
      </c>
      <c r="AO59" s="10">
        <f t="shared" si="38"/>
        <v>15000</v>
      </c>
      <c r="AP59" s="10">
        <f t="shared" si="38"/>
        <v>17500</v>
      </c>
      <c r="AQ59" s="10">
        <f t="shared" si="38"/>
        <v>17500</v>
      </c>
      <c r="AR59" s="10">
        <f t="shared" si="38"/>
        <v>20000</v>
      </c>
      <c r="AS59" s="10">
        <f t="shared" si="38"/>
        <v>20000</v>
      </c>
      <c r="AT59" s="10">
        <f t="shared" si="38"/>
        <v>22500</v>
      </c>
      <c r="AU59" s="10">
        <f t="shared" si="38"/>
        <v>22500</v>
      </c>
      <c r="AV59" s="10">
        <f t="shared" si="38"/>
        <v>25000</v>
      </c>
      <c r="AW59" s="10">
        <f t="shared" si="38"/>
        <v>25000</v>
      </c>
      <c r="AX59" s="10">
        <f t="shared" si="38"/>
        <v>27500</v>
      </c>
      <c r="AY59" s="10">
        <f t="shared" si="38"/>
        <v>27500</v>
      </c>
      <c r="AZ59" s="10">
        <f t="shared" si="38"/>
        <v>30000</v>
      </c>
      <c r="BA59" s="10">
        <f t="shared" si="38"/>
        <v>30000</v>
      </c>
      <c r="BB59" s="10">
        <f t="shared" si="38"/>
        <v>30000</v>
      </c>
      <c r="BC59" s="10">
        <f t="shared" si="38"/>
        <v>30000</v>
      </c>
      <c r="BD59" s="10">
        <f t="shared" si="38"/>
        <v>30000</v>
      </c>
      <c r="BE59" s="10">
        <f t="shared" si="38"/>
        <v>30000</v>
      </c>
      <c r="BF59" s="10">
        <f t="shared" si="38"/>
        <v>30000</v>
      </c>
      <c r="BG59" s="10">
        <f t="shared" si="38"/>
        <v>30000</v>
      </c>
      <c r="BH59" s="10">
        <f t="shared" si="38"/>
        <v>30000</v>
      </c>
      <c r="BI59" s="10">
        <f t="shared" si="38"/>
        <v>30000</v>
      </c>
      <c r="BJ59" s="10">
        <f t="shared" si="38"/>
        <v>30000</v>
      </c>
      <c r="BK59" s="10">
        <f t="shared" si="38"/>
        <v>30000</v>
      </c>
      <c r="BL59" s="10">
        <f t="shared" si="38"/>
        <v>30000</v>
      </c>
      <c r="BM59" s="10">
        <f t="shared" si="38"/>
        <v>30000</v>
      </c>
      <c r="BN59" s="10">
        <f t="shared" si="38"/>
        <v>30000</v>
      </c>
      <c r="BO59" s="10">
        <f t="shared" si="38"/>
        <v>30000</v>
      </c>
    </row>
    <row r="60" spans="1:67" x14ac:dyDescent="0.2">
      <c r="A60" s="5" t="s">
        <v>194</v>
      </c>
      <c r="B60" s="15">
        <v>1000</v>
      </c>
      <c r="C60" s="10">
        <f t="array" aca="1" ref="C60" ca="1">SUM(IF($H$1:$BO$1=C$1,$H60:$BO60,0))</f>
        <v>30000</v>
      </c>
      <c r="D60" s="10">
        <f t="array" aca="1" ref="D60" ca="1">SUM(IF($H$1:$BO$1=D$1,$H60:$BO60,0))</f>
        <v>144000</v>
      </c>
      <c r="E60" s="10">
        <f t="array" aca="1" ref="E60" ca="1">SUM(IF($H$1:$BO$1=E$1,$H60:$BO60,0))</f>
        <v>532000</v>
      </c>
      <c r="F60" s="10">
        <f t="array" aca="1" ref="F60" ca="1">SUM(IF($H$1:$BO$1=F$1,$H60:$BO60,0))</f>
        <v>1481000</v>
      </c>
      <c r="G60" s="10">
        <f t="array" aca="1" ref="G60" ca="1">SUM(IF($H$1:$BO$1=G$1,$H60:$BO60,0))</f>
        <v>2593000</v>
      </c>
      <c r="H60" s="10">
        <f ca="1">$B60*H77</f>
        <v>1000</v>
      </c>
      <c r="I60" s="10">
        <f t="shared" ref="I60:BO60" ca="1" si="39">$B60*I77</f>
        <v>1000</v>
      </c>
      <c r="J60" s="10">
        <f t="shared" ca="1" si="39"/>
        <v>1000</v>
      </c>
      <c r="K60" s="10">
        <f t="shared" ca="1" si="39"/>
        <v>2000</v>
      </c>
      <c r="L60" s="10">
        <f t="shared" ca="1" si="39"/>
        <v>2000</v>
      </c>
      <c r="M60" s="10">
        <f t="shared" ca="1" si="39"/>
        <v>2000</v>
      </c>
      <c r="N60" s="10">
        <f t="shared" ca="1" si="39"/>
        <v>3000</v>
      </c>
      <c r="O60" s="10">
        <f t="shared" ca="1" si="39"/>
        <v>3000</v>
      </c>
      <c r="P60" s="10">
        <f t="shared" ca="1" si="39"/>
        <v>3000</v>
      </c>
      <c r="Q60" s="10">
        <f t="shared" ca="1" si="39"/>
        <v>4000</v>
      </c>
      <c r="R60" s="10">
        <f t="shared" ca="1" si="39"/>
        <v>4000</v>
      </c>
      <c r="S60" s="10">
        <f t="shared" ca="1" si="39"/>
        <v>4000</v>
      </c>
      <c r="T60" s="10">
        <f t="shared" ca="1" si="39"/>
        <v>5000</v>
      </c>
      <c r="U60" s="10">
        <f t="shared" ca="1" si="39"/>
        <v>6000</v>
      </c>
      <c r="V60" s="10">
        <f t="shared" ca="1" si="39"/>
        <v>7000</v>
      </c>
      <c r="W60" s="10">
        <f t="shared" ca="1" si="39"/>
        <v>8000</v>
      </c>
      <c r="X60" s="10">
        <f t="shared" ca="1" si="39"/>
        <v>9000</v>
      </c>
      <c r="Y60" s="10">
        <f t="shared" ca="1" si="39"/>
        <v>10000</v>
      </c>
      <c r="Z60" s="10">
        <f t="shared" ca="1" si="39"/>
        <v>12000</v>
      </c>
      <c r="AA60" s="10">
        <f t="shared" ca="1" si="39"/>
        <v>14000</v>
      </c>
      <c r="AB60" s="10">
        <f t="shared" ca="1" si="39"/>
        <v>16000</v>
      </c>
      <c r="AC60" s="10">
        <f t="shared" ca="1" si="39"/>
        <v>17000</v>
      </c>
      <c r="AD60" s="10">
        <f t="shared" ca="1" si="39"/>
        <v>19000</v>
      </c>
      <c r="AE60" s="10">
        <f t="shared" ca="1" si="39"/>
        <v>21000</v>
      </c>
      <c r="AF60" s="10">
        <f t="shared" ca="1" si="39"/>
        <v>23000</v>
      </c>
      <c r="AG60" s="10">
        <f t="shared" ca="1" si="39"/>
        <v>26000</v>
      </c>
      <c r="AH60" s="10">
        <f t="shared" ca="1" si="39"/>
        <v>29000</v>
      </c>
      <c r="AI60" s="10">
        <f t="shared" ca="1" si="39"/>
        <v>32000</v>
      </c>
      <c r="AJ60" s="10">
        <f t="shared" ca="1" si="39"/>
        <v>36000</v>
      </c>
      <c r="AK60" s="10">
        <f t="shared" ca="1" si="39"/>
        <v>40000</v>
      </c>
      <c r="AL60" s="10">
        <f t="shared" ca="1" si="39"/>
        <v>44000</v>
      </c>
      <c r="AM60" s="10">
        <f t="shared" ca="1" si="39"/>
        <v>49000</v>
      </c>
      <c r="AN60" s="10">
        <f t="shared" ca="1" si="39"/>
        <v>55000</v>
      </c>
      <c r="AO60" s="10">
        <f t="shared" ca="1" si="39"/>
        <v>60000</v>
      </c>
      <c r="AP60" s="10">
        <f t="shared" ca="1" si="39"/>
        <v>66000</v>
      </c>
      <c r="AQ60" s="10">
        <f t="shared" ca="1" si="39"/>
        <v>72000</v>
      </c>
      <c r="AR60" s="10">
        <f t="shared" ca="1" si="39"/>
        <v>79000</v>
      </c>
      <c r="AS60" s="10">
        <f t="shared" ca="1" si="39"/>
        <v>86000</v>
      </c>
      <c r="AT60" s="10">
        <f t="shared" ca="1" si="39"/>
        <v>94000</v>
      </c>
      <c r="AU60" s="10">
        <f t="shared" ca="1" si="39"/>
        <v>101000</v>
      </c>
      <c r="AV60" s="10">
        <f t="shared" ca="1" si="39"/>
        <v>109000</v>
      </c>
      <c r="AW60" s="10">
        <f t="shared" ca="1" si="39"/>
        <v>117000</v>
      </c>
      <c r="AX60" s="10">
        <f t="shared" ca="1" si="39"/>
        <v>126000</v>
      </c>
      <c r="AY60" s="10">
        <f t="shared" ca="1" si="39"/>
        <v>135000</v>
      </c>
      <c r="AZ60" s="10">
        <f t="shared" ca="1" si="39"/>
        <v>145000</v>
      </c>
      <c r="BA60" s="10">
        <f t="shared" ca="1" si="39"/>
        <v>154000</v>
      </c>
      <c r="BB60" s="10">
        <f t="shared" ca="1" si="39"/>
        <v>163000</v>
      </c>
      <c r="BC60" s="10">
        <f t="shared" ca="1" si="39"/>
        <v>172000</v>
      </c>
      <c r="BD60" s="10">
        <f t="shared" ca="1" si="39"/>
        <v>180000</v>
      </c>
      <c r="BE60" s="10">
        <f t="shared" ca="1" si="39"/>
        <v>188000</v>
      </c>
      <c r="BF60" s="10">
        <f t="shared" ca="1" si="39"/>
        <v>196000</v>
      </c>
      <c r="BG60" s="10">
        <f t="shared" ca="1" si="39"/>
        <v>203000</v>
      </c>
      <c r="BH60" s="10">
        <f t="shared" ca="1" si="39"/>
        <v>210000</v>
      </c>
      <c r="BI60" s="10">
        <f t="shared" ca="1" si="39"/>
        <v>216000</v>
      </c>
      <c r="BJ60" s="10">
        <f t="shared" ca="1" si="39"/>
        <v>222000</v>
      </c>
      <c r="BK60" s="10">
        <f t="shared" ca="1" si="39"/>
        <v>227000</v>
      </c>
      <c r="BL60" s="10">
        <f t="shared" ca="1" si="39"/>
        <v>232000</v>
      </c>
      <c r="BM60" s="10">
        <f t="shared" ca="1" si="39"/>
        <v>236000</v>
      </c>
      <c r="BN60" s="10">
        <f t="shared" ca="1" si="39"/>
        <v>240000</v>
      </c>
      <c r="BO60" s="10">
        <f t="shared" ca="1" si="39"/>
        <v>243000</v>
      </c>
    </row>
    <row r="61" spans="1:67" x14ac:dyDescent="0.2">
      <c r="A61" s="5" t="s">
        <v>195</v>
      </c>
      <c r="B61" s="6">
        <f>B60</f>
        <v>1000</v>
      </c>
      <c r="C61" s="10">
        <f t="array" aca="1" ref="C61" ca="1">SUM(IF($H$1:$BO$1=C$1,$H61:$BO61,0))</f>
        <v>0</v>
      </c>
      <c r="D61" s="10">
        <f t="array" aca="1" ref="D61" ca="1">SUM(IF($H$1:$BO$1=D$1,$H61:$BO61,0))</f>
        <v>3000</v>
      </c>
      <c r="E61" s="10">
        <f t="array" aca="1" ref="E61" ca="1">SUM(IF($H$1:$BO$1=E$1,$H61:$BO61,0))</f>
        <v>45000</v>
      </c>
      <c r="F61" s="10">
        <f t="array" aca="1" ref="F61" ca="1">SUM(IF($H$1:$BO$1=F$1,$H61:$BO61,0))</f>
        <v>213000</v>
      </c>
      <c r="G61" s="10">
        <f t="array" aca="1" ref="G61" ca="1">SUM(IF($H$1:$BO$1=G$1,$H61:$BO61,0))</f>
        <v>778000</v>
      </c>
      <c r="H61" s="10">
        <f ca="1">$B61*H79</f>
        <v>0</v>
      </c>
      <c r="I61" s="10">
        <f t="shared" ref="I61:BO61" ca="1" si="40">$B61*I79</f>
        <v>0</v>
      </c>
      <c r="J61" s="10">
        <f t="shared" ca="1" si="40"/>
        <v>0</v>
      </c>
      <c r="K61" s="10">
        <f t="shared" ca="1" si="40"/>
        <v>0</v>
      </c>
      <c r="L61" s="10">
        <f t="shared" ca="1" si="40"/>
        <v>0</v>
      </c>
      <c r="M61" s="10">
        <f t="shared" ca="1" si="40"/>
        <v>0</v>
      </c>
      <c r="N61" s="10">
        <f t="shared" ca="1" si="40"/>
        <v>0</v>
      </c>
      <c r="O61" s="10">
        <f t="shared" ca="1" si="40"/>
        <v>0</v>
      </c>
      <c r="P61" s="10">
        <f t="shared" ca="1" si="40"/>
        <v>0</v>
      </c>
      <c r="Q61" s="10">
        <f t="shared" ca="1" si="40"/>
        <v>0</v>
      </c>
      <c r="R61" s="10">
        <f t="shared" ca="1" si="40"/>
        <v>0</v>
      </c>
      <c r="S61" s="10">
        <f t="shared" ca="1" si="40"/>
        <v>0</v>
      </c>
      <c r="T61" s="10">
        <f t="shared" ca="1" si="40"/>
        <v>0</v>
      </c>
      <c r="U61" s="10">
        <f t="shared" ca="1" si="40"/>
        <v>0</v>
      </c>
      <c r="V61" s="10">
        <f t="shared" ca="1" si="40"/>
        <v>0</v>
      </c>
      <c r="W61" s="10">
        <f t="shared" ca="1" si="40"/>
        <v>0</v>
      </c>
      <c r="X61" s="10">
        <f t="shared" ca="1" si="40"/>
        <v>0</v>
      </c>
      <c r="Y61" s="10">
        <f t="shared" ca="1" si="40"/>
        <v>0</v>
      </c>
      <c r="Z61" s="10">
        <f t="shared" ca="1" si="40"/>
        <v>0</v>
      </c>
      <c r="AA61" s="10">
        <f t="shared" ca="1" si="40"/>
        <v>0</v>
      </c>
      <c r="AB61" s="10">
        <f t="shared" ca="1" si="40"/>
        <v>0</v>
      </c>
      <c r="AC61" s="10">
        <f t="shared" ca="1" si="40"/>
        <v>1000</v>
      </c>
      <c r="AD61" s="10">
        <f t="shared" ca="1" si="40"/>
        <v>1000</v>
      </c>
      <c r="AE61" s="10">
        <f t="shared" ca="1" si="40"/>
        <v>1000</v>
      </c>
      <c r="AF61" s="10">
        <f t="shared" ca="1" si="40"/>
        <v>2000</v>
      </c>
      <c r="AG61" s="10">
        <f t="shared" ca="1" si="40"/>
        <v>2000</v>
      </c>
      <c r="AH61" s="10">
        <f t="shared" ca="1" si="40"/>
        <v>2000</v>
      </c>
      <c r="AI61" s="10">
        <f t="shared" ca="1" si="40"/>
        <v>3000</v>
      </c>
      <c r="AJ61" s="10">
        <f t="shared" ca="1" si="40"/>
        <v>3000</v>
      </c>
      <c r="AK61" s="10">
        <f t="shared" ca="1" si="40"/>
        <v>3000</v>
      </c>
      <c r="AL61" s="10">
        <f t="shared" ca="1" si="40"/>
        <v>4000</v>
      </c>
      <c r="AM61" s="10">
        <f t="shared" ca="1" si="40"/>
        <v>4000</v>
      </c>
      <c r="AN61" s="10">
        <f t="shared" ca="1" si="40"/>
        <v>4000</v>
      </c>
      <c r="AO61" s="10">
        <f t="shared" ca="1" si="40"/>
        <v>5000</v>
      </c>
      <c r="AP61" s="10">
        <f t="shared" ca="1" si="40"/>
        <v>6000</v>
      </c>
      <c r="AQ61" s="10">
        <f t="shared" ca="1" si="40"/>
        <v>7000</v>
      </c>
      <c r="AR61" s="10">
        <f t="shared" ca="1" si="40"/>
        <v>8000</v>
      </c>
      <c r="AS61" s="10">
        <f t="shared" ca="1" si="40"/>
        <v>9000</v>
      </c>
      <c r="AT61" s="10">
        <f t="shared" ca="1" si="40"/>
        <v>10000</v>
      </c>
      <c r="AU61" s="10">
        <f t="shared" ca="1" si="40"/>
        <v>12000</v>
      </c>
      <c r="AV61" s="10">
        <f t="shared" ca="1" si="40"/>
        <v>14000</v>
      </c>
      <c r="AW61" s="10">
        <f t="shared" ca="1" si="40"/>
        <v>16000</v>
      </c>
      <c r="AX61" s="10">
        <f t="shared" ca="1" si="40"/>
        <v>18000</v>
      </c>
      <c r="AY61" s="10">
        <f t="shared" ca="1" si="40"/>
        <v>20000</v>
      </c>
      <c r="AZ61" s="10">
        <f t="shared" ca="1" si="40"/>
        <v>22000</v>
      </c>
      <c r="BA61" s="10">
        <f t="shared" ca="1" si="40"/>
        <v>25000</v>
      </c>
      <c r="BB61" s="10">
        <f t="shared" ca="1" si="40"/>
        <v>28000</v>
      </c>
      <c r="BC61" s="10">
        <f t="shared" ca="1" si="40"/>
        <v>31000</v>
      </c>
      <c r="BD61" s="10">
        <f t="shared" ca="1" si="40"/>
        <v>35000</v>
      </c>
      <c r="BE61" s="10">
        <f t="shared" ca="1" si="40"/>
        <v>39000</v>
      </c>
      <c r="BF61" s="10">
        <f t="shared" ca="1" si="40"/>
        <v>43000</v>
      </c>
      <c r="BG61" s="10">
        <f t="shared" ca="1" si="40"/>
        <v>48000</v>
      </c>
      <c r="BH61" s="10">
        <f t="shared" ca="1" si="40"/>
        <v>53000</v>
      </c>
      <c r="BI61" s="10">
        <f t="shared" ca="1" si="40"/>
        <v>59000</v>
      </c>
      <c r="BJ61" s="10">
        <f t="shared" ca="1" si="40"/>
        <v>65000</v>
      </c>
      <c r="BK61" s="10">
        <f t="shared" ca="1" si="40"/>
        <v>72000</v>
      </c>
      <c r="BL61" s="10">
        <f t="shared" ca="1" si="40"/>
        <v>79000</v>
      </c>
      <c r="BM61" s="10">
        <f t="shared" ca="1" si="40"/>
        <v>87000</v>
      </c>
      <c r="BN61" s="10">
        <f t="shared" ca="1" si="40"/>
        <v>95000</v>
      </c>
      <c r="BO61" s="10">
        <f t="shared" ca="1" si="40"/>
        <v>103000</v>
      </c>
    </row>
    <row r="62" spans="1:67" x14ac:dyDescent="0.2">
      <c r="A62" s="5" t="s">
        <v>192</v>
      </c>
      <c r="B62" s="17">
        <f>1-B64</f>
        <v>0.25</v>
      </c>
      <c r="C62" s="10">
        <f t="array" aca="1" ref="C62" ca="1">SUM(IF($H$1:$BO$1=C$1,$H62:$BO62,0))</f>
        <v>7500</v>
      </c>
      <c r="D62" s="10">
        <f t="array" aca="1" ref="D62" ca="1">SUM(IF($H$1:$BO$1=D$1,$H62:$BO62,0))</f>
        <v>36000</v>
      </c>
      <c r="E62" s="10">
        <f t="array" aca="1" ref="E62" ca="1">SUM(IF($H$1:$BO$1=E$1,$H62:$BO62,0))</f>
        <v>133000</v>
      </c>
      <c r="F62" s="10">
        <f t="array" aca="1" ref="F62" ca="1">SUM(IF($H$1:$BO$1=F$1,$H62:$BO62,0))</f>
        <v>370250</v>
      </c>
      <c r="G62" s="10">
        <f t="array" aca="1" ref="G62" ca="1">SUM(IF($H$1:$BO$1=G$1,$H62:$BO62,0))</f>
        <v>648250</v>
      </c>
      <c r="H62" s="10">
        <f ca="1">H60-H64</f>
        <v>250</v>
      </c>
      <c r="I62" s="10">
        <f t="shared" ref="I62:BO63" ca="1" si="41">I60-I64</f>
        <v>250</v>
      </c>
      <c r="J62" s="10">
        <f t="shared" ca="1" si="41"/>
        <v>250</v>
      </c>
      <c r="K62" s="10">
        <f t="shared" ca="1" si="41"/>
        <v>500</v>
      </c>
      <c r="L62" s="10">
        <f t="shared" ca="1" si="41"/>
        <v>500</v>
      </c>
      <c r="M62" s="10">
        <f t="shared" ca="1" si="41"/>
        <v>500</v>
      </c>
      <c r="N62" s="10">
        <f t="shared" ca="1" si="41"/>
        <v>750</v>
      </c>
      <c r="O62" s="10">
        <f t="shared" ca="1" si="41"/>
        <v>750</v>
      </c>
      <c r="P62" s="10">
        <f t="shared" ca="1" si="41"/>
        <v>750</v>
      </c>
      <c r="Q62" s="10">
        <f t="shared" ca="1" si="41"/>
        <v>1000</v>
      </c>
      <c r="R62" s="10">
        <f t="shared" ca="1" si="41"/>
        <v>1000</v>
      </c>
      <c r="S62" s="10">
        <f t="shared" ca="1" si="41"/>
        <v>1000</v>
      </c>
      <c r="T62" s="10">
        <f t="shared" ca="1" si="41"/>
        <v>1250</v>
      </c>
      <c r="U62" s="10">
        <f t="shared" ca="1" si="41"/>
        <v>1500</v>
      </c>
      <c r="V62" s="10">
        <f t="shared" ca="1" si="41"/>
        <v>1750</v>
      </c>
      <c r="W62" s="10">
        <f t="shared" ca="1" si="41"/>
        <v>2000</v>
      </c>
      <c r="X62" s="10">
        <f t="shared" ca="1" si="41"/>
        <v>2250</v>
      </c>
      <c r="Y62" s="10">
        <f t="shared" ca="1" si="41"/>
        <v>2500</v>
      </c>
      <c r="Z62" s="10">
        <f t="shared" ca="1" si="41"/>
        <v>3000</v>
      </c>
      <c r="AA62" s="10">
        <f t="shared" ca="1" si="41"/>
        <v>3500</v>
      </c>
      <c r="AB62" s="10">
        <f t="shared" ca="1" si="41"/>
        <v>4000</v>
      </c>
      <c r="AC62" s="10">
        <f t="shared" ca="1" si="41"/>
        <v>4250</v>
      </c>
      <c r="AD62" s="10">
        <f t="shared" ca="1" si="41"/>
        <v>4750</v>
      </c>
      <c r="AE62" s="10">
        <f t="shared" ca="1" si="41"/>
        <v>5250</v>
      </c>
      <c r="AF62" s="10">
        <f t="shared" ca="1" si="41"/>
        <v>5750</v>
      </c>
      <c r="AG62" s="10">
        <f t="shared" ca="1" si="41"/>
        <v>6500</v>
      </c>
      <c r="AH62" s="10">
        <f t="shared" ca="1" si="41"/>
        <v>7250</v>
      </c>
      <c r="AI62" s="10">
        <f t="shared" ca="1" si="41"/>
        <v>8000</v>
      </c>
      <c r="AJ62" s="10">
        <f t="shared" ca="1" si="41"/>
        <v>9000</v>
      </c>
      <c r="AK62" s="10">
        <f t="shared" ca="1" si="41"/>
        <v>10000</v>
      </c>
      <c r="AL62" s="10">
        <f t="shared" ca="1" si="41"/>
        <v>11000</v>
      </c>
      <c r="AM62" s="10">
        <f t="shared" ca="1" si="41"/>
        <v>12250</v>
      </c>
      <c r="AN62" s="10">
        <f t="shared" ca="1" si="41"/>
        <v>13750</v>
      </c>
      <c r="AO62" s="10">
        <f t="shared" ca="1" si="41"/>
        <v>15000</v>
      </c>
      <c r="AP62" s="10">
        <f t="shared" ca="1" si="41"/>
        <v>16500</v>
      </c>
      <c r="AQ62" s="10">
        <f t="shared" ca="1" si="41"/>
        <v>18000</v>
      </c>
      <c r="AR62" s="10">
        <f t="shared" ca="1" si="41"/>
        <v>19750</v>
      </c>
      <c r="AS62" s="10">
        <f t="shared" ca="1" si="41"/>
        <v>21500</v>
      </c>
      <c r="AT62" s="10">
        <f t="shared" ca="1" si="41"/>
        <v>23500</v>
      </c>
      <c r="AU62" s="10">
        <f t="shared" ca="1" si="41"/>
        <v>25250</v>
      </c>
      <c r="AV62" s="10">
        <f t="shared" ca="1" si="41"/>
        <v>27250</v>
      </c>
      <c r="AW62" s="10">
        <f t="shared" ca="1" si="41"/>
        <v>29250</v>
      </c>
      <c r="AX62" s="10">
        <f t="shared" ca="1" si="41"/>
        <v>31500</v>
      </c>
      <c r="AY62" s="10">
        <f t="shared" ca="1" si="41"/>
        <v>33750</v>
      </c>
      <c r="AZ62" s="10">
        <f t="shared" ca="1" si="41"/>
        <v>36250</v>
      </c>
      <c r="BA62" s="10">
        <f t="shared" ca="1" si="41"/>
        <v>38500</v>
      </c>
      <c r="BB62" s="10">
        <f t="shared" ca="1" si="41"/>
        <v>40750</v>
      </c>
      <c r="BC62" s="10">
        <f t="shared" ca="1" si="41"/>
        <v>43000</v>
      </c>
      <c r="BD62" s="10">
        <f t="shared" ca="1" si="41"/>
        <v>45000</v>
      </c>
      <c r="BE62" s="10">
        <f t="shared" ca="1" si="41"/>
        <v>47000</v>
      </c>
      <c r="BF62" s="10">
        <f t="shared" ca="1" si="41"/>
        <v>49000</v>
      </c>
      <c r="BG62" s="10">
        <f t="shared" ca="1" si="41"/>
        <v>50750</v>
      </c>
      <c r="BH62" s="10">
        <f t="shared" ca="1" si="41"/>
        <v>52500</v>
      </c>
      <c r="BI62" s="10">
        <f t="shared" ca="1" si="41"/>
        <v>54000</v>
      </c>
      <c r="BJ62" s="10">
        <f t="shared" ca="1" si="41"/>
        <v>55500</v>
      </c>
      <c r="BK62" s="10">
        <f t="shared" ca="1" si="41"/>
        <v>56750</v>
      </c>
      <c r="BL62" s="10">
        <f t="shared" ca="1" si="41"/>
        <v>58000</v>
      </c>
      <c r="BM62" s="10">
        <f t="shared" ca="1" si="41"/>
        <v>59000</v>
      </c>
      <c r="BN62" s="10">
        <f t="shared" ca="1" si="41"/>
        <v>60000</v>
      </c>
      <c r="BO62" s="10">
        <f t="shared" ca="1" si="41"/>
        <v>60750</v>
      </c>
    </row>
    <row r="63" spans="1:67" x14ac:dyDescent="0.2">
      <c r="A63" s="5" t="s">
        <v>193</v>
      </c>
      <c r="B63" s="17">
        <f>1-B65</f>
        <v>0.25</v>
      </c>
      <c r="C63" s="10">
        <f t="array" aca="1" ref="C63" ca="1">SUM(IF($H$1:$BO$1=C$1,$H63:$BO63,0))</f>
        <v>0</v>
      </c>
      <c r="D63" s="10">
        <f t="array" aca="1" ref="D63" ca="1">SUM(IF($H$1:$BO$1=D$1,$H63:$BO63,0))</f>
        <v>750</v>
      </c>
      <c r="E63" s="10">
        <f t="array" aca="1" ref="E63" ca="1">SUM(IF($H$1:$BO$1=E$1,$H63:$BO63,0))</f>
        <v>11250</v>
      </c>
      <c r="F63" s="10">
        <f t="array" aca="1" ref="F63" ca="1">SUM(IF($H$1:$BO$1=F$1,$H63:$BO63,0))</f>
        <v>53250</v>
      </c>
      <c r="G63" s="10">
        <f t="array" aca="1" ref="G63" ca="1">SUM(IF($H$1:$BO$1=G$1,$H63:$BO63,0))</f>
        <v>194500</v>
      </c>
      <c r="H63" s="10">
        <f ca="1">H61-H65</f>
        <v>0</v>
      </c>
      <c r="I63" s="10">
        <f t="shared" ca="1" si="41"/>
        <v>0</v>
      </c>
      <c r="J63" s="10">
        <f t="shared" ca="1" si="41"/>
        <v>0</v>
      </c>
      <c r="K63" s="10">
        <f t="shared" ca="1" si="41"/>
        <v>0</v>
      </c>
      <c r="L63" s="10">
        <f t="shared" ca="1" si="41"/>
        <v>0</v>
      </c>
      <c r="M63" s="10">
        <f t="shared" ca="1" si="41"/>
        <v>0</v>
      </c>
      <c r="N63" s="10">
        <f t="shared" ca="1" si="41"/>
        <v>0</v>
      </c>
      <c r="O63" s="10">
        <f t="shared" ca="1" si="41"/>
        <v>0</v>
      </c>
      <c r="P63" s="10">
        <f t="shared" ca="1" si="41"/>
        <v>0</v>
      </c>
      <c r="Q63" s="10">
        <f t="shared" ca="1" si="41"/>
        <v>0</v>
      </c>
      <c r="R63" s="10">
        <f t="shared" ca="1" si="41"/>
        <v>0</v>
      </c>
      <c r="S63" s="10">
        <f t="shared" ca="1" si="41"/>
        <v>0</v>
      </c>
      <c r="T63" s="10">
        <f t="shared" ca="1" si="41"/>
        <v>0</v>
      </c>
      <c r="U63" s="10">
        <f t="shared" ca="1" si="41"/>
        <v>0</v>
      </c>
      <c r="V63" s="10">
        <f t="shared" ca="1" si="41"/>
        <v>0</v>
      </c>
      <c r="W63" s="10">
        <f t="shared" ca="1" si="41"/>
        <v>0</v>
      </c>
      <c r="X63" s="10">
        <f t="shared" ca="1" si="41"/>
        <v>0</v>
      </c>
      <c r="Y63" s="10">
        <f t="shared" ca="1" si="41"/>
        <v>0</v>
      </c>
      <c r="Z63" s="10">
        <f t="shared" ca="1" si="41"/>
        <v>0</v>
      </c>
      <c r="AA63" s="10">
        <f t="shared" ca="1" si="41"/>
        <v>0</v>
      </c>
      <c r="AB63" s="10">
        <f t="shared" ca="1" si="41"/>
        <v>0</v>
      </c>
      <c r="AC63" s="10">
        <f t="shared" ca="1" si="41"/>
        <v>250</v>
      </c>
      <c r="AD63" s="10">
        <f t="shared" ca="1" si="41"/>
        <v>250</v>
      </c>
      <c r="AE63" s="10">
        <f t="shared" ca="1" si="41"/>
        <v>250</v>
      </c>
      <c r="AF63" s="10">
        <f t="shared" ca="1" si="41"/>
        <v>500</v>
      </c>
      <c r="AG63" s="10">
        <f t="shared" ca="1" si="41"/>
        <v>500</v>
      </c>
      <c r="AH63" s="10">
        <f t="shared" ca="1" si="41"/>
        <v>500</v>
      </c>
      <c r="AI63" s="10">
        <f t="shared" ca="1" si="41"/>
        <v>750</v>
      </c>
      <c r="AJ63" s="10">
        <f t="shared" ca="1" si="41"/>
        <v>750</v>
      </c>
      <c r="AK63" s="10">
        <f t="shared" ca="1" si="41"/>
        <v>750</v>
      </c>
      <c r="AL63" s="10">
        <f t="shared" ca="1" si="41"/>
        <v>1000</v>
      </c>
      <c r="AM63" s="10">
        <f t="shared" ca="1" si="41"/>
        <v>1000</v>
      </c>
      <c r="AN63" s="10">
        <f t="shared" ca="1" si="41"/>
        <v>1000</v>
      </c>
      <c r="AO63" s="10">
        <f t="shared" ca="1" si="41"/>
        <v>1250</v>
      </c>
      <c r="AP63" s="10">
        <f t="shared" ca="1" si="41"/>
        <v>1500</v>
      </c>
      <c r="AQ63" s="10">
        <f t="shared" ca="1" si="41"/>
        <v>1750</v>
      </c>
      <c r="AR63" s="10">
        <f t="shared" ca="1" si="41"/>
        <v>2000</v>
      </c>
      <c r="AS63" s="10">
        <f t="shared" ca="1" si="41"/>
        <v>2250</v>
      </c>
      <c r="AT63" s="10">
        <f t="shared" ca="1" si="41"/>
        <v>2500</v>
      </c>
      <c r="AU63" s="10">
        <f t="shared" ca="1" si="41"/>
        <v>3000</v>
      </c>
      <c r="AV63" s="10">
        <f t="shared" ca="1" si="41"/>
        <v>3500</v>
      </c>
      <c r="AW63" s="10">
        <f t="shared" ca="1" si="41"/>
        <v>4000</v>
      </c>
      <c r="AX63" s="10">
        <f t="shared" ca="1" si="41"/>
        <v>4500</v>
      </c>
      <c r="AY63" s="10">
        <f t="shared" ca="1" si="41"/>
        <v>5000</v>
      </c>
      <c r="AZ63" s="10">
        <f t="shared" ca="1" si="41"/>
        <v>5500</v>
      </c>
      <c r="BA63" s="10">
        <f t="shared" ca="1" si="41"/>
        <v>6250</v>
      </c>
      <c r="BB63" s="10">
        <f t="shared" ca="1" si="41"/>
        <v>7000</v>
      </c>
      <c r="BC63" s="10">
        <f t="shared" ca="1" si="41"/>
        <v>7750</v>
      </c>
      <c r="BD63" s="10">
        <f t="shared" ca="1" si="41"/>
        <v>8750</v>
      </c>
      <c r="BE63" s="10">
        <f t="shared" ca="1" si="41"/>
        <v>9750</v>
      </c>
      <c r="BF63" s="10">
        <f t="shared" ca="1" si="41"/>
        <v>10750</v>
      </c>
      <c r="BG63" s="10">
        <f t="shared" ca="1" si="41"/>
        <v>12000</v>
      </c>
      <c r="BH63" s="10">
        <f t="shared" ca="1" si="41"/>
        <v>13250</v>
      </c>
      <c r="BI63" s="10">
        <f t="shared" ca="1" si="41"/>
        <v>14750</v>
      </c>
      <c r="BJ63" s="10">
        <f t="shared" ca="1" si="41"/>
        <v>16250</v>
      </c>
      <c r="BK63" s="10">
        <f t="shared" ca="1" si="41"/>
        <v>18000</v>
      </c>
      <c r="BL63" s="10">
        <f t="shared" ca="1" si="41"/>
        <v>19750</v>
      </c>
      <c r="BM63" s="10">
        <f t="shared" ca="1" si="41"/>
        <v>21750</v>
      </c>
      <c r="BN63" s="10">
        <f t="shared" ca="1" si="41"/>
        <v>23750</v>
      </c>
      <c r="BO63" s="10">
        <f t="shared" ca="1" si="41"/>
        <v>25750</v>
      </c>
    </row>
    <row r="64" spans="1:67" x14ac:dyDescent="0.2">
      <c r="A64" s="5" t="s">
        <v>196</v>
      </c>
      <c r="B64" s="12">
        <v>0.75</v>
      </c>
      <c r="C64" s="10">
        <f t="array" aca="1" ref="C64" ca="1">SUM(IF($H$1:$BO$1=C$1,$H64:$BO64,0))</f>
        <v>22500</v>
      </c>
      <c r="D64" s="10">
        <f t="array" aca="1" ref="D64" ca="1">SUM(IF($H$1:$BO$1=D$1,$H64:$BO64,0))</f>
        <v>108000</v>
      </c>
      <c r="E64" s="10">
        <f t="array" aca="1" ref="E64" ca="1">SUM(IF($H$1:$BO$1=E$1,$H64:$BO64,0))</f>
        <v>399000</v>
      </c>
      <c r="F64" s="10">
        <f t="array" aca="1" ref="F64" ca="1">SUM(IF($H$1:$BO$1=F$1,$H64:$BO64,0))</f>
        <v>1110750</v>
      </c>
      <c r="G64" s="10">
        <f t="array" aca="1" ref="G64" ca="1">SUM(IF($H$1:$BO$1=G$1,$H64:$BO64,0))</f>
        <v>1944750</v>
      </c>
      <c r="H64" s="10">
        <f ca="1">H60*$B64</f>
        <v>750</v>
      </c>
      <c r="I64" s="10">
        <f t="shared" ref="I64:BO65" ca="1" si="42">I60*$B64</f>
        <v>750</v>
      </c>
      <c r="J64" s="10">
        <f t="shared" ca="1" si="42"/>
        <v>750</v>
      </c>
      <c r="K64" s="10">
        <f t="shared" ca="1" si="42"/>
        <v>1500</v>
      </c>
      <c r="L64" s="10">
        <f t="shared" ca="1" si="42"/>
        <v>1500</v>
      </c>
      <c r="M64" s="10">
        <f t="shared" ca="1" si="42"/>
        <v>1500</v>
      </c>
      <c r="N64" s="10">
        <f t="shared" ca="1" si="42"/>
        <v>2250</v>
      </c>
      <c r="O64" s="10">
        <f t="shared" ca="1" si="42"/>
        <v>2250</v>
      </c>
      <c r="P64" s="10">
        <f t="shared" ca="1" si="42"/>
        <v>2250</v>
      </c>
      <c r="Q64" s="10">
        <f t="shared" ca="1" si="42"/>
        <v>3000</v>
      </c>
      <c r="R64" s="10">
        <f t="shared" ca="1" si="42"/>
        <v>3000</v>
      </c>
      <c r="S64" s="10">
        <f t="shared" ca="1" si="42"/>
        <v>3000</v>
      </c>
      <c r="T64" s="10">
        <f t="shared" ca="1" si="42"/>
        <v>3750</v>
      </c>
      <c r="U64" s="10">
        <f t="shared" ca="1" si="42"/>
        <v>4500</v>
      </c>
      <c r="V64" s="10">
        <f t="shared" ca="1" si="42"/>
        <v>5250</v>
      </c>
      <c r="W64" s="10">
        <f t="shared" ca="1" si="42"/>
        <v>6000</v>
      </c>
      <c r="X64" s="10">
        <f t="shared" ca="1" si="42"/>
        <v>6750</v>
      </c>
      <c r="Y64" s="10">
        <f t="shared" ca="1" si="42"/>
        <v>7500</v>
      </c>
      <c r="Z64" s="10">
        <f t="shared" ca="1" si="42"/>
        <v>9000</v>
      </c>
      <c r="AA64" s="10">
        <f t="shared" ca="1" si="42"/>
        <v>10500</v>
      </c>
      <c r="AB64" s="10">
        <f t="shared" ca="1" si="42"/>
        <v>12000</v>
      </c>
      <c r="AC64" s="10">
        <f t="shared" ca="1" si="42"/>
        <v>12750</v>
      </c>
      <c r="AD64" s="10">
        <f t="shared" ca="1" si="42"/>
        <v>14250</v>
      </c>
      <c r="AE64" s="10">
        <f t="shared" ca="1" si="42"/>
        <v>15750</v>
      </c>
      <c r="AF64" s="10">
        <f t="shared" ca="1" si="42"/>
        <v>17250</v>
      </c>
      <c r="AG64" s="10">
        <f t="shared" ca="1" si="42"/>
        <v>19500</v>
      </c>
      <c r="AH64" s="10">
        <f t="shared" ca="1" si="42"/>
        <v>21750</v>
      </c>
      <c r="AI64" s="10">
        <f t="shared" ca="1" si="42"/>
        <v>24000</v>
      </c>
      <c r="AJ64" s="10">
        <f t="shared" ca="1" si="42"/>
        <v>27000</v>
      </c>
      <c r="AK64" s="10">
        <f t="shared" ca="1" si="42"/>
        <v>30000</v>
      </c>
      <c r="AL64" s="10">
        <f t="shared" ca="1" si="42"/>
        <v>33000</v>
      </c>
      <c r="AM64" s="10">
        <f t="shared" ca="1" si="42"/>
        <v>36750</v>
      </c>
      <c r="AN64" s="10">
        <f t="shared" ca="1" si="42"/>
        <v>41250</v>
      </c>
      <c r="AO64" s="10">
        <f t="shared" ca="1" si="42"/>
        <v>45000</v>
      </c>
      <c r="AP64" s="10">
        <f t="shared" ca="1" si="42"/>
        <v>49500</v>
      </c>
      <c r="AQ64" s="10">
        <f t="shared" ca="1" si="42"/>
        <v>54000</v>
      </c>
      <c r="AR64" s="10">
        <f t="shared" ca="1" si="42"/>
        <v>59250</v>
      </c>
      <c r="AS64" s="10">
        <f t="shared" ca="1" si="42"/>
        <v>64500</v>
      </c>
      <c r="AT64" s="10">
        <f t="shared" ca="1" si="42"/>
        <v>70500</v>
      </c>
      <c r="AU64" s="10">
        <f t="shared" ca="1" si="42"/>
        <v>75750</v>
      </c>
      <c r="AV64" s="10">
        <f t="shared" ca="1" si="42"/>
        <v>81750</v>
      </c>
      <c r="AW64" s="10">
        <f t="shared" ca="1" si="42"/>
        <v>87750</v>
      </c>
      <c r="AX64" s="10">
        <f t="shared" ca="1" si="42"/>
        <v>94500</v>
      </c>
      <c r="AY64" s="10">
        <f t="shared" ca="1" si="42"/>
        <v>101250</v>
      </c>
      <c r="AZ64" s="10">
        <f t="shared" ca="1" si="42"/>
        <v>108750</v>
      </c>
      <c r="BA64" s="10">
        <f t="shared" ca="1" si="42"/>
        <v>115500</v>
      </c>
      <c r="BB64" s="10">
        <f t="shared" ca="1" si="42"/>
        <v>122250</v>
      </c>
      <c r="BC64" s="10">
        <f t="shared" ca="1" si="42"/>
        <v>129000</v>
      </c>
      <c r="BD64" s="10">
        <f t="shared" ca="1" si="42"/>
        <v>135000</v>
      </c>
      <c r="BE64" s="10">
        <f t="shared" ca="1" si="42"/>
        <v>141000</v>
      </c>
      <c r="BF64" s="10">
        <f t="shared" ca="1" si="42"/>
        <v>147000</v>
      </c>
      <c r="BG64" s="10">
        <f t="shared" ca="1" si="42"/>
        <v>152250</v>
      </c>
      <c r="BH64" s="10">
        <f t="shared" ca="1" si="42"/>
        <v>157500</v>
      </c>
      <c r="BI64" s="10">
        <f t="shared" ca="1" si="42"/>
        <v>162000</v>
      </c>
      <c r="BJ64" s="10">
        <f t="shared" ca="1" si="42"/>
        <v>166500</v>
      </c>
      <c r="BK64" s="10">
        <f t="shared" ca="1" si="42"/>
        <v>170250</v>
      </c>
      <c r="BL64" s="10">
        <f t="shared" ca="1" si="42"/>
        <v>174000</v>
      </c>
      <c r="BM64" s="10">
        <f t="shared" ca="1" si="42"/>
        <v>177000</v>
      </c>
      <c r="BN64" s="10">
        <f t="shared" ca="1" si="42"/>
        <v>180000</v>
      </c>
      <c r="BO64" s="10">
        <f t="shared" ca="1" si="42"/>
        <v>182250</v>
      </c>
    </row>
    <row r="65" spans="1:67" x14ac:dyDescent="0.2">
      <c r="A65" s="5" t="s">
        <v>197</v>
      </c>
      <c r="B65" s="12">
        <v>0.75</v>
      </c>
      <c r="C65" s="10">
        <f t="array" aca="1" ref="C65" ca="1">SUM(IF($H$1:$BO$1=C$1,$H65:$BO65,0))</f>
        <v>0</v>
      </c>
      <c r="D65" s="10">
        <f t="array" aca="1" ref="D65" ca="1">SUM(IF($H$1:$BO$1=D$1,$H65:$BO65,0))</f>
        <v>2250</v>
      </c>
      <c r="E65" s="10">
        <f t="array" aca="1" ref="E65" ca="1">SUM(IF($H$1:$BO$1=E$1,$H65:$BO65,0))</f>
        <v>33750</v>
      </c>
      <c r="F65" s="10">
        <f t="array" aca="1" ref="F65" ca="1">SUM(IF($H$1:$BO$1=F$1,$H65:$BO65,0))</f>
        <v>159750</v>
      </c>
      <c r="G65" s="10">
        <f t="array" aca="1" ref="G65" ca="1">SUM(IF($H$1:$BO$1=G$1,$H65:$BO65,0))</f>
        <v>583500</v>
      </c>
      <c r="H65" s="10">
        <f ca="1">H61*$B65</f>
        <v>0</v>
      </c>
      <c r="I65" s="10">
        <f t="shared" ca="1" si="42"/>
        <v>0</v>
      </c>
      <c r="J65" s="10">
        <f t="shared" ca="1" si="42"/>
        <v>0</v>
      </c>
      <c r="K65" s="10">
        <f t="shared" ca="1" si="42"/>
        <v>0</v>
      </c>
      <c r="L65" s="10">
        <f t="shared" ca="1" si="42"/>
        <v>0</v>
      </c>
      <c r="M65" s="10">
        <f t="shared" ca="1" si="42"/>
        <v>0</v>
      </c>
      <c r="N65" s="10">
        <f t="shared" ca="1" si="42"/>
        <v>0</v>
      </c>
      <c r="O65" s="10">
        <f t="shared" ca="1" si="42"/>
        <v>0</v>
      </c>
      <c r="P65" s="10">
        <f t="shared" ca="1" si="42"/>
        <v>0</v>
      </c>
      <c r="Q65" s="10">
        <f t="shared" ca="1" si="42"/>
        <v>0</v>
      </c>
      <c r="R65" s="10">
        <f t="shared" ca="1" si="42"/>
        <v>0</v>
      </c>
      <c r="S65" s="10">
        <f t="shared" ca="1" si="42"/>
        <v>0</v>
      </c>
      <c r="T65" s="10">
        <f t="shared" ca="1" si="42"/>
        <v>0</v>
      </c>
      <c r="U65" s="10">
        <f t="shared" ca="1" si="42"/>
        <v>0</v>
      </c>
      <c r="V65" s="10">
        <f t="shared" ca="1" si="42"/>
        <v>0</v>
      </c>
      <c r="W65" s="10">
        <f t="shared" ca="1" si="42"/>
        <v>0</v>
      </c>
      <c r="X65" s="10">
        <f t="shared" ca="1" si="42"/>
        <v>0</v>
      </c>
      <c r="Y65" s="10">
        <f t="shared" ca="1" si="42"/>
        <v>0</v>
      </c>
      <c r="Z65" s="10">
        <f t="shared" ca="1" si="42"/>
        <v>0</v>
      </c>
      <c r="AA65" s="10">
        <f t="shared" ca="1" si="42"/>
        <v>0</v>
      </c>
      <c r="AB65" s="10">
        <f t="shared" ca="1" si="42"/>
        <v>0</v>
      </c>
      <c r="AC65" s="10">
        <f t="shared" ca="1" si="42"/>
        <v>750</v>
      </c>
      <c r="AD65" s="10">
        <f t="shared" ca="1" si="42"/>
        <v>750</v>
      </c>
      <c r="AE65" s="10">
        <f t="shared" ca="1" si="42"/>
        <v>750</v>
      </c>
      <c r="AF65" s="10">
        <f t="shared" ca="1" si="42"/>
        <v>1500</v>
      </c>
      <c r="AG65" s="10">
        <f t="shared" ca="1" si="42"/>
        <v>1500</v>
      </c>
      <c r="AH65" s="10">
        <f t="shared" ca="1" si="42"/>
        <v>1500</v>
      </c>
      <c r="AI65" s="10">
        <f t="shared" ca="1" si="42"/>
        <v>2250</v>
      </c>
      <c r="AJ65" s="10">
        <f t="shared" ca="1" si="42"/>
        <v>2250</v>
      </c>
      <c r="AK65" s="10">
        <f t="shared" ca="1" si="42"/>
        <v>2250</v>
      </c>
      <c r="AL65" s="10">
        <f t="shared" ca="1" si="42"/>
        <v>3000</v>
      </c>
      <c r="AM65" s="10">
        <f t="shared" ca="1" si="42"/>
        <v>3000</v>
      </c>
      <c r="AN65" s="10">
        <f t="shared" ca="1" si="42"/>
        <v>3000</v>
      </c>
      <c r="AO65" s="10">
        <f t="shared" ca="1" si="42"/>
        <v>3750</v>
      </c>
      <c r="AP65" s="10">
        <f t="shared" ca="1" si="42"/>
        <v>4500</v>
      </c>
      <c r="AQ65" s="10">
        <f t="shared" ca="1" si="42"/>
        <v>5250</v>
      </c>
      <c r="AR65" s="10">
        <f t="shared" ca="1" si="42"/>
        <v>6000</v>
      </c>
      <c r="AS65" s="10">
        <f t="shared" ca="1" si="42"/>
        <v>6750</v>
      </c>
      <c r="AT65" s="10">
        <f t="shared" ca="1" si="42"/>
        <v>7500</v>
      </c>
      <c r="AU65" s="10">
        <f t="shared" ca="1" si="42"/>
        <v>9000</v>
      </c>
      <c r="AV65" s="10">
        <f t="shared" ca="1" si="42"/>
        <v>10500</v>
      </c>
      <c r="AW65" s="10">
        <f t="shared" ca="1" si="42"/>
        <v>12000</v>
      </c>
      <c r="AX65" s="10">
        <f t="shared" ca="1" si="42"/>
        <v>13500</v>
      </c>
      <c r="AY65" s="10">
        <f t="shared" ca="1" si="42"/>
        <v>15000</v>
      </c>
      <c r="AZ65" s="10">
        <f t="shared" ca="1" si="42"/>
        <v>16500</v>
      </c>
      <c r="BA65" s="10">
        <f t="shared" ca="1" si="42"/>
        <v>18750</v>
      </c>
      <c r="BB65" s="10">
        <f t="shared" ca="1" si="42"/>
        <v>21000</v>
      </c>
      <c r="BC65" s="10">
        <f t="shared" ca="1" si="42"/>
        <v>23250</v>
      </c>
      <c r="BD65" s="10">
        <f t="shared" ca="1" si="42"/>
        <v>26250</v>
      </c>
      <c r="BE65" s="10">
        <f t="shared" ca="1" si="42"/>
        <v>29250</v>
      </c>
      <c r="BF65" s="10">
        <f t="shared" ca="1" si="42"/>
        <v>32250</v>
      </c>
      <c r="BG65" s="10">
        <f t="shared" ca="1" si="42"/>
        <v>36000</v>
      </c>
      <c r="BH65" s="10">
        <f t="shared" ca="1" si="42"/>
        <v>39750</v>
      </c>
      <c r="BI65" s="10">
        <f t="shared" ca="1" si="42"/>
        <v>44250</v>
      </c>
      <c r="BJ65" s="10">
        <f t="shared" ca="1" si="42"/>
        <v>48750</v>
      </c>
      <c r="BK65" s="10">
        <f t="shared" ca="1" si="42"/>
        <v>54000</v>
      </c>
      <c r="BL65" s="10">
        <f t="shared" ca="1" si="42"/>
        <v>59250</v>
      </c>
      <c r="BM65" s="10">
        <f t="shared" ca="1" si="42"/>
        <v>65250</v>
      </c>
      <c r="BN65" s="10">
        <f t="shared" ca="1" si="42"/>
        <v>71250</v>
      </c>
      <c r="BO65" s="10">
        <f t="shared" ca="1" si="42"/>
        <v>77250</v>
      </c>
    </row>
    <row r="66" spans="1:67" x14ac:dyDescent="0.2">
      <c r="A66" s="5" t="s">
        <v>38</v>
      </c>
      <c r="B66" s="12">
        <v>0.5</v>
      </c>
      <c r="C66" s="10">
        <f t="array" aca="1" ref="C66" ca="1">SUM(IF($H$1:$BO$1=C$1,$H66:$BO66,0))</f>
        <v>11250</v>
      </c>
      <c r="D66" s="10">
        <f t="array" aca="1" ref="D66" ca="1">SUM(IF($H$1:$BO$1=D$1,$H66:$BO66,0))</f>
        <v>54000</v>
      </c>
      <c r="E66" s="10">
        <f t="array" aca="1" ref="E66" ca="1">SUM(IF($H$1:$BO$1=E$1,$H66:$BO66,0))</f>
        <v>199500</v>
      </c>
      <c r="F66" s="10">
        <f t="array" aca="1" ref="F66" ca="1">SUM(IF($H$1:$BO$1=F$1,$H66:$BO66,0))</f>
        <v>555375</v>
      </c>
      <c r="G66" s="10">
        <f t="array" aca="1" ref="G66" ca="1">SUM(IF($H$1:$BO$1=G$1,$H66:$BO66,0))</f>
        <v>972375</v>
      </c>
      <c r="H66" s="10">
        <f ca="1">H64*$B66</f>
        <v>375</v>
      </c>
      <c r="I66" s="10">
        <f t="shared" ref="I66:BO66" ca="1" si="43">I64*$B66</f>
        <v>375</v>
      </c>
      <c r="J66" s="10">
        <f t="shared" ca="1" si="43"/>
        <v>375</v>
      </c>
      <c r="K66" s="10">
        <f t="shared" ca="1" si="43"/>
        <v>750</v>
      </c>
      <c r="L66" s="10">
        <f t="shared" ca="1" si="43"/>
        <v>750</v>
      </c>
      <c r="M66" s="10">
        <f t="shared" ca="1" si="43"/>
        <v>750</v>
      </c>
      <c r="N66" s="10">
        <f t="shared" ca="1" si="43"/>
        <v>1125</v>
      </c>
      <c r="O66" s="10">
        <f t="shared" ca="1" si="43"/>
        <v>1125</v>
      </c>
      <c r="P66" s="10">
        <f t="shared" ca="1" si="43"/>
        <v>1125</v>
      </c>
      <c r="Q66" s="10">
        <f t="shared" ca="1" si="43"/>
        <v>1500</v>
      </c>
      <c r="R66" s="10">
        <f t="shared" ca="1" si="43"/>
        <v>1500</v>
      </c>
      <c r="S66" s="10">
        <f t="shared" ca="1" si="43"/>
        <v>1500</v>
      </c>
      <c r="T66" s="10">
        <f t="shared" ca="1" si="43"/>
        <v>1875</v>
      </c>
      <c r="U66" s="10">
        <f t="shared" ca="1" si="43"/>
        <v>2250</v>
      </c>
      <c r="V66" s="10">
        <f t="shared" ca="1" si="43"/>
        <v>2625</v>
      </c>
      <c r="W66" s="10">
        <f t="shared" ca="1" si="43"/>
        <v>3000</v>
      </c>
      <c r="X66" s="10">
        <f t="shared" ca="1" si="43"/>
        <v>3375</v>
      </c>
      <c r="Y66" s="10">
        <f t="shared" ca="1" si="43"/>
        <v>3750</v>
      </c>
      <c r="Z66" s="10">
        <f t="shared" ca="1" si="43"/>
        <v>4500</v>
      </c>
      <c r="AA66" s="10">
        <f t="shared" ca="1" si="43"/>
        <v>5250</v>
      </c>
      <c r="AB66" s="10">
        <f t="shared" ca="1" si="43"/>
        <v>6000</v>
      </c>
      <c r="AC66" s="10">
        <f t="shared" ca="1" si="43"/>
        <v>6375</v>
      </c>
      <c r="AD66" s="10">
        <f t="shared" ca="1" si="43"/>
        <v>7125</v>
      </c>
      <c r="AE66" s="10">
        <f t="shared" ca="1" si="43"/>
        <v>7875</v>
      </c>
      <c r="AF66" s="10">
        <f t="shared" ca="1" si="43"/>
        <v>8625</v>
      </c>
      <c r="AG66" s="10">
        <f t="shared" ca="1" si="43"/>
        <v>9750</v>
      </c>
      <c r="AH66" s="10">
        <f t="shared" ca="1" si="43"/>
        <v>10875</v>
      </c>
      <c r="AI66" s="10">
        <f t="shared" ca="1" si="43"/>
        <v>12000</v>
      </c>
      <c r="AJ66" s="10">
        <f t="shared" ca="1" si="43"/>
        <v>13500</v>
      </c>
      <c r="AK66" s="10">
        <f t="shared" ca="1" si="43"/>
        <v>15000</v>
      </c>
      <c r="AL66" s="10">
        <f t="shared" ca="1" si="43"/>
        <v>16500</v>
      </c>
      <c r="AM66" s="10">
        <f t="shared" ca="1" si="43"/>
        <v>18375</v>
      </c>
      <c r="AN66" s="10">
        <f t="shared" ca="1" si="43"/>
        <v>20625</v>
      </c>
      <c r="AO66" s="10">
        <f t="shared" ca="1" si="43"/>
        <v>22500</v>
      </c>
      <c r="AP66" s="10">
        <f t="shared" ca="1" si="43"/>
        <v>24750</v>
      </c>
      <c r="AQ66" s="10">
        <f t="shared" ca="1" si="43"/>
        <v>27000</v>
      </c>
      <c r="AR66" s="10">
        <f t="shared" ca="1" si="43"/>
        <v>29625</v>
      </c>
      <c r="AS66" s="10">
        <f t="shared" ca="1" si="43"/>
        <v>32250</v>
      </c>
      <c r="AT66" s="10">
        <f t="shared" ca="1" si="43"/>
        <v>35250</v>
      </c>
      <c r="AU66" s="10">
        <f t="shared" ca="1" si="43"/>
        <v>37875</v>
      </c>
      <c r="AV66" s="10">
        <f t="shared" ca="1" si="43"/>
        <v>40875</v>
      </c>
      <c r="AW66" s="10">
        <f t="shared" ca="1" si="43"/>
        <v>43875</v>
      </c>
      <c r="AX66" s="10">
        <f t="shared" ca="1" si="43"/>
        <v>47250</v>
      </c>
      <c r="AY66" s="10">
        <f t="shared" ca="1" si="43"/>
        <v>50625</v>
      </c>
      <c r="AZ66" s="10">
        <f t="shared" ca="1" si="43"/>
        <v>54375</v>
      </c>
      <c r="BA66" s="10">
        <f t="shared" ca="1" si="43"/>
        <v>57750</v>
      </c>
      <c r="BB66" s="10">
        <f t="shared" ca="1" si="43"/>
        <v>61125</v>
      </c>
      <c r="BC66" s="10">
        <f t="shared" ca="1" si="43"/>
        <v>64500</v>
      </c>
      <c r="BD66" s="10">
        <f t="shared" ca="1" si="43"/>
        <v>67500</v>
      </c>
      <c r="BE66" s="10">
        <f t="shared" ca="1" si="43"/>
        <v>70500</v>
      </c>
      <c r="BF66" s="10">
        <f t="shared" ca="1" si="43"/>
        <v>73500</v>
      </c>
      <c r="BG66" s="10">
        <f t="shared" ca="1" si="43"/>
        <v>76125</v>
      </c>
      <c r="BH66" s="10">
        <f t="shared" ca="1" si="43"/>
        <v>78750</v>
      </c>
      <c r="BI66" s="10">
        <f t="shared" ca="1" si="43"/>
        <v>81000</v>
      </c>
      <c r="BJ66" s="10">
        <f t="shared" ca="1" si="43"/>
        <v>83250</v>
      </c>
      <c r="BK66" s="10">
        <f t="shared" ca="1" si="43"/>
        <v>85125</v>
      </c>
      <c r="BL66" s="10">
        <f t="shared" ca="1" si="43"/>
        <v>87000</v>
      </c>
      <c r="BM66" s="10">
        <f t="shared" ca="1" si="43"/>
        <v>88500</v>
      </c>
      <c r="BN66" s="10">
        <f t="shared" ca="1" si="43"/>
        <v>90000</v>
      </c>
      <c r="BO66" s="10">
        <f t="shared" ca="1" si="43"/>
        <v>91125</v>
      </c>
    </row>
    <row r="67" spans="1:67" x14ac:dyDescent="0.2">
      <c r="A67" s="5" t="s">
        <v>198</v>
      </c>
      <c r="B67" s="6">
        <f>B60*B64*(1-B66)</f>
        <v>375</v>
      </c>
      <c r="C67" s="10">
        <f t="array" aca="1" ref="C67" ca="1">SUM(IF($H$1:$BO$1=C$1,$H67:$BO67,0))</f>
        <v>11250</v>
      </c>
      <c r="D67" s="10">
        <f t="array" aca="1" ref="D67" ca="1">SUM(IF($H$1:$BO$1=D$1,$H67:$BO67,0))</f>
        <v>54000</v>
      </c>
      <c r="E67" s="10">
        <f t="array" aca="1" ref="E67" ca="1">SUM(IF($H$1:$BO$1=E$1,$H67:$BO67,0))</f>
        <v>199500</v>
      </c>
      <c r="F67" s="10">
        <f t="array" aca="1" ref="F67" ca="1">SUM(IF($H$1:$BO$1=F$1,$H67:$BO67,0))</f>
        <v>555375</v>
      </c>
      <c r="G67" s="10">
        <f t="array" aca="1" ref="G67" ca="1">SUM(IF($H$1:$BO$1=G$1,$H67:$BO67,0))</f>
        <v>972375</v>
      </c>
      <c r="H67" s="10">
        <f ca="1">$B67*H77</f>
        <v>375</v>
      </c>
      <c r="I67" s="10">
        <f t="shared" ref="I67:BO67" ca="1" si="44">$B67*I77</f>
        <v>375</v>
      </c>
      <c r="J67" s="10">
        <f t="shared" ca="1" si="44"/>
        <v>375</v>
      </c>
      <c r="K67" s="10">
        <f t="shared" ca="1" si="44"/>
        <v>750</v>
      </c>
      <c r="L67" s="10">
        <f t="shared" ca="1" si="44"/>
        <v>750</v>
      </c>
      <c r="M67" s="10">
        <f t="shared" ca="1" si="44"/>
        <v>750</v>
      </c>
      <c r="N67" s="10">
        <f t="shared" ca="1" si="44"/>
        <v>1125</v>
      </c>
      <c r="O67" s="10">
        <f t="shared" ca="1" si="44"/>
        <v>1125</v>
      </c>
      <c r="P67" s="10">
        <f t="shared" ca="1" si="44"/>
        <v>1125</v>
      </c>
      <c r="Q67" s="10">
        <f t="shared" ca="1" si="44"/>
        <v>1500</v>
      </c>
      <c r="R67" s="10">
        <f t="shared" ca="1" si="44"/>
        <v>1500</v>
      </c>
      <c r="S67" s="10">
        <f t="shared" ca="1" si="44"/>
        <v>1500</v>
      </c>
      <c r="T67" s="10">
        <f t="shared" ca="1" si="44"/>
        <v>1875</v>
      </c>
      <c r="U67" s="10">
        <f t="shared" ca="1" si="44"/>
        <v>2250</v>
      </c>
      <c r="V67" s="10">
        <f t="shared" ca="1" si="44"/>
        <v>2625</v>
      </c>
      <c r="W67" s="10">
        <f t="shared" ca="1" si="44"/>
        <v>3000</v>
      </c>
      <c r="X67" s="10">
        <f t="shared" ca="1" si="44"/>
        <v>3375</v>
      </c>
      <c r="Y67" s="10">
        <f t="shared" ca="1" si="44"/>
        <v>3750</v>
      </c>
      <c r="Z67" s="10">
        <f t="shared" ca="1" si="44"/>
        <v>4500</v>
      </c>
      <c r="AA67" s="10">
        <f t="shared" ca="1" si="44"/>
        <v>5250</v>
      </c>
      <c r="AB67" s="10">
        <f t="shared" ca="1" si="44"/>
        <v>6000</v>
      </c>
      <c r="AC67" s="10">
        <f t="shared" ca="1" si="44"/>
        <v>6375</v>
      </c>
      <c r="AD67" s="10">
        <f t="shared" ca="1" si="44"/>
        <v>7125</v>
      </c>
      <c r="AE67" s="10">
        <f t="shared" ca="1" si="44"/>
        <v>7875</v>
      </c>
      <c r="AF67" s="10">
        <f t="shared" ca="1" si="44"/>
        <v>8625</v>
      </c>
      <c r="AG67" s="10">
        <f t="shared" ca="1" si="44"/>
        <v>9750</v>
      </c>
      <c r="AH67" s="10">
        <f t="shared" ca="1" si="44"/>
        <v>10875</v>
      </c>
      <c r="AI67" s="10">
        <f t="shared" ca="1" si="44"/>
        <v>12000</v>
      </c>
      <c r="AJ67" s="10">
        <f t="shared" ca="1" si="44"/>
        <v>13500</v>
      </c>
      <c r="AK67" s="10">
        <f t="shared" ca="1" si="44"/>
        <v>15000</v>
      </c>
      <c r="AL67" s="10">
        <f t="shared" ca="1" si="44"/>
        <v>16500</v>
      </c>
      <c r="AM67" s="10">
        <f t="shared" ca="1" si="44"/>
        <v>18375</v>
      </c>
      <c r="AN67" s="10">
        <f t="shared" ca="1" si="44"/>
        <v>20625</v>
      </c>
      <c r="AO67" s="10">
        <f t="shared" ca="1" si="44"/>
        <v>22500</v>
      </c>
      <c r="AP67" s="10">
        <f t="shared" ca="1" si="44"/>
        <v>24750</v>
      </c>
      <c r="AQ67" s="10">
        <f t="shared" ca="1" si="44"/>
        <v>27000</v>
      </c>
      <c r="AR67" s="10">
        <f t="shared" ca="1" si="44"/>
        <v>29625</v>
      </c>
      <c r="AS67" s="10">
        <f t="shared" ca="1" si="44"/>
        <v>32250</v>
      </c>
      <c r="AT67" s="10">
        <f t="shared" ca="1" si="44"/>
        <v>35250</v>
      </c>
      <c r="AU67" s="10">
        <f t="shared" ca="1" si="44"/>
        <v>37875</v>
      </c>
      <c r="AV67" s="10">
        <f t="shared" ca="1" si="44"/>
        <v>40875</v>
      </c>
      <c r="AW67" s="10">
        <f t="shared" ca="1" si="44"/>
        <v>43875</v>
      </c>
      <c r="AX67" s="10">
        <f t="shared" ca="1" si="44"/>
        <v>47250</v>
      </c>
      <c r="AY67" s="10">
        <f t="shared" ca="1" si="44"/>
        <v>50625</v>
      </c>
      <c r="AZ67" s="10">
        <f t="shared" ca="1" si="44"/>
        <v>54375</v>
      </c>
      <c r="BA67" s="10">
        <f t="shared" ca="1" si="44"/>
        <v>57750</v>
      </c>
      <c r="BB67" s="10">
        <f t="shared" ca="1" si="44"/>
        <v>61125</v>
      </c>
      <c r="BC67" s="10">
        <f t="shared" ca="1" si="44"/>
        <v>64500</v>
      </c>
      <c r="BD67" s="10">
        <f t="shared" ca="1" si="44"/>
        <v>67500</v>
      </c>
      <c r="BE67" s="10">
        <f t="shared" ca="1" si="44"/>
        <v>70500</v>
      </c>
      <c r="BF67" s="10">
        <f t="shared" ca="1" si="44"/>
        <v>73500</v>
      </c>
      <c r="BG67" s="10">
        <f t="shared" ca="1" si="44"/>
        <v>76125</v>
      </c>
      <c r="BH67" s="10">
        <f t="shared" ca="1" si="44"/>
        <v>78750</v>
      </c>
      <c r="BI67" s="10">
        <f t="shared" ca="1" si="44"/>
        <v>81000</v>
      </c>
      <c r="BJ67" s="10">
        <f t="shared" ca="1" si="44"/>
        <v>83250</v>
      </c>
      <c r="BK67" s="10">
        <f t="shared" ca="1" si="44"/>
        <v>85125</v>
      </c>
      <c r="BL67" s="10">
        <f t="shared" ca="1" si="44"/>
        <v>87000</v>
      </c>
      <c r="BM67" s="10">
        <f t="shared" ca="1" si="44"/>
        <v>88500</v>
      </c>
      <c r="BN67" s="10">
        <f t="shared" ca="1" si="44"/>
        <v>90000</v>
      </c>
      <c r="BO67" s="10">
        <f t="shared" ca="1" si="44"/>
        <v>91125</v>
      </c>
    </row>
    <row r="68" spans="1:67" x14ac:dyDescent="0.2">
      <c r="A68" s="5" t="s">
        <v>199</v>
      </c>
      <c r="B68" s="6">
        <f>B61*B65</f>
        <v>750</v>
      </c>
      <c r="C68" s="10">
        <f t="array" aca="1" ref="C68" ca="1">SUM(IF($H$1:$BO$1=C$1,$H68:$BO68,0))</f>
        <v>0</v>
      </c>
      <c r="D68" s="10">
        <f t="array" aca="1" ref="D68" ca="1">SUM(IF($H$1:$BO$1=D$1,$H68:$BO68,0))</f>
        <v>2250</v>
      </c>
      <c r="E68" s="10">
        <f t="array" aca="1" ref="E68" ca="1">SUM(IF($H$1:$BO$1=E$1,$H68:$BO68,0))</f>
        <v>33750</v>
      </c>
      <c r="F68" s="10">
        <f t="array" aca="1" ref="F68" ca="1">SUM(IF($H$1:$BO$1=F$1,$H68:$BO68,0))</f>
        <v>159750</v>
      </c>
      <c r="G68" s="10">
        <f t="array" aca="1" ref="G68" ca="1">SUM(IF($H$1:$BO$1=G$1,$H68:$BO68,0))</f>
        <v>583500</v>
      </c>
      <c r="H68" s="10">
        <f ca="1">$B68*H79</f>
        <v>0</v>
      </c>
      <c r="I68" s="10">
        <f t="shared" ref="I68:BO68" ca="1" si="45">$B68*I79</f>
        <v>0</v>
      </c>
      <c r="J68" s="10">
        <f t="shared" ca="1" si="45"/>
        <v>0</v>
      </c>
      <c r="K68" s="10">
        <f t="shared" ca="1" si="45"/>
        <v>0</v>
      </c>
      <c r="L68" s="10">
        <f t="shared" ca="1" si="45"/>
        <v>0</v>
      </c>
      <c r="M68" s="10">
        <f t="shared" ca="1" si="45"/>
        <v>0</v>
      </c>
      <c r="N68" s="10">
        <f t="shared" ca="1" si="45"/>
        <v>0</v>
      </c>
      <c r="O68" s="10">
        <f t="shared" ca="1" si="45"/>
        <v>0</v>
      </c>
      <c r="P68" s="10">
        <f t="shared" ca="1" si="45"/>
        <v>0</v>
      </c>
      <c r="Q68" s="10">
        <f t="shared" ca="1" si="45"/>
        <v>0</v>
      </c>
      <c r="R68" s="10">
        <f t="shared" ca="1" si="45"/>
        <v>0</v>
      </c>
      <c r="S68" s="10">
        <f t="shared" ca="1" si="45"/>
        <v>0</v>
      </c>
      <c r="T68" s="10">
        <f t="shared" ca="1" si="45"/>
        <v>0</v>
      </c>
      <c r="U68" s="10">
        <f t="shared" ca="1" si="45"/>
        <v>0</v>
      </c>
      <c r="V68" s="10">
        <f t="shared" ca="1" si="45"/>
        <v>0</v>
      </c>
      <c r="W68" s="10">
        <f t="shared" ca="1" si="45"/>
        <v>0</v>
      </c>
      <c r="X68" s="10">
        <f t="shared" ca="1" si="45"/>
        <v>0</v>
      </c>
      <c r="Y68" s="10">
        <f t="shared" ca="1" si="45"/>
        <v>0</v>
      </c>
      <c r="Z68" s="10">
        <f t="shared" ca="1" si="45"/>
        <v>0</v>
      </c>
      <c r="AA68" s="10">
        <f t="shared" ca="1" si="45"/>
        <v>0</v>
      </c>
      <c r="AB68" s="10">
        <f t="shared" ca="1" si="45"/>
        <v>0</v>
      </c>
      <c r="AC68" s="10">
        <f t="shared" ca="1" si="45"/>
        <v>750</v>
      </c>
      <c r="AD68" s="10">
        <f t="shared" ca="1" si="45"/>
        <v>750</v>
      </c>
      <c r="AE68" s="10">
        <f t="shared" ca="1" si="45"/>
        <v>750</v>
      </c>
      <c r="AF68" s="10">
        <f t="shared" ca="1" si="45"/>
        <v>1500</v>
      </c>
      <c r="AG68" s="10">
        <f t="shared" ca="1" si="45"/>
        <v>1500</v>
      </c>
      <c r="AH68" s="10">
        <f t="shared" ca="1" si="45"/>
        <v>1500</v>
      </c>
      <c r="AI68" s="10">
        <f t="shared" ca="1" si="45"/>
        <v>2250</v>
      </c>
      <c r="AJ68" s="10">
        <f t="shared" ca="1" si="45"/>
        <v>2250</v>
      </c>
      <c r="AK68" s="10">
        <f t="shared" ca="1" si="45"/>
        <v>2250</v>
      </c>
      <c r="AL68" s="10">
        <f t="shared" ca="1" si="45"/>
        <v>3000</v>
      </c>
      <c r="AM68" s="10">
        <f t="shared" ca="1" si="45"/>
        <v>3000</v>
      </c>
      <c r="AN68" s="10">
        <f t="shared" ca="1" si="45"/>
        <v>3000</v>
      </c>
      <c r="AO68" s="10">
        <f t="shared" ca="1" si="45"/>
        <v>3750</v>
      </c>
      <c r="AP68" s="10">
        <f t="shared" ca="1" si="45"/>
        <v>4500</v>
      </c>
      <c r="AQ68" s="10">
        <f t="shared" ca="1" si="45"/>
        <v>5250</v>
      </c>
      <c r="AR68" s="10">
        <f t="shared" ca="1" si="45"/>
        <v>6000</v>
      </c>
      <c r="AS68" s="10">
        <f t="shared" ca="1" si="45"/>
        <v>6750</v>
      </c>
      <c r="AT68" s="10">
        <f t="shared" ca="1" si="45"/>
        <v>7500</v>
      </c>
      <c r="AU68" s="10">
        <f t="shared" ca="1" si="45"/>
        <v>9000</v>
      </c>
      <c r="AV68" s="10">
        <f t="shared" ca="1" si="45"/>
        <v>10500</v>
      </c>
      <c r="AW68" s="10">
        <f t="shared" ca="1" si="45"/>
        <v>12000</v>
      </c>
      <c r="AX68" s="10">
        <f t="shared" ca="1" si="45"/>
        <v>13500</v>
      </c>
      <c r="AY68" s="10">
        <f t="shared" ca="1" si="45"/>
        <v>15000</v>
      </c>
      <c r="AZ68" s="10">
        <f t="shared" ca="1" si="45"/>
        <v>16500</v>
      </c>
      <c r="BA68" s="10">
        <f t="shared" ca="1" si="45"/>
        <v>18750</v>
      </c>
      <c r="BB68" s="10">
        <f t="shared" ca="1" si="45"/>
        <v>21000</v>
      </c>
      <c r="BC68" s="10">
        <f t="shared" ca="1" si="45"/>
        <v>23250</v>
      </c>
      <c r="BD68" s="10">
        <f t="shared" ca="1" si="45"/>
        <v>26250</v>
      </c>
      <c r="BE68" s="10">
        <f t="shared" ca="1" si="45"/>
        <v>29250</v>
      </c>
      <c r="BF68" s="10">
        <f t="shared" ca="1" si="45"/>
        <v>32250</v>
      </c>
      <c r="BG68" s="10">
        <f t="shared" ca="1" si="45"/>
        <v>36000</v>
      </c>
      <c r="BH68" s="10">
        <f t="shared" ca="1" si="45"/>
        <v>39750</v>
      </c>
      <c r="BI68" s="10">
        <f t="shared" ca="1" si="45"/>
        <v>44250</v>
      </c>
      <c r="BJ68" s="10">
        <f t="shared" ca="1" si="45"/>
        <v>48750</v>
      </c>
      <c r="BK68" s="10">
        <f t="shared" ca="1" si="45"/>
        <v>54000</v>
      </c>
      <c r="BL68" s="10">
        <f t="shared" ca="1" si="45"/>
        <v>59250</v>
      </c>
      <c r="BM68" s="10">
        <f t="shared" ca="1" si="45"/>
        <v>65250</v>
      </c>
      <c r="BN68" s="10">
        <f t="shared" ca="1" si="45"/>
        <v>71250</v>
      </c>
      <c r="BO68" s="10">
        <f t="shared" ca="1" si="45"/>
        <v>77250</v>
      </c>
    </row>
    <row r="69" spans="1:67" x14ac:dyDescent="0.2">
      <c r="A69" s="5" t="s">
        <v>30</v>
      </c>
      <c r="B69" s="6">
        <f>B60*B64*B66</f>
        <v>375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</row>
    <row r="70" spans="1:67" x14ac:dyDescent="0.2">
      <c r="A70" s="5" t="s">
        <v>27</v>
      </c>
      <c r="B70" s="13">
        <v>0.06</v>
      </c>
      <c r="C70" s="10"/>
      <c r="D70" s="10"/>
      <c r="E70" s="10"/>
      <c r="F70" s="10"/>
      <c r="G70" s="10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</row>
    <row r="71" spans="1:67" x14ac:dyDescent="0.2">
      <c r="A71" s="5" t="s">
        <v>26</v>
      </c>
      <c r="B71" s="11">
        <f>NPER(B70/12,B69,-B58*(1-B59))</f>
        <v>21.124739598583997</v>
      </c>
      <c r="C71" s="10"/>
      <c r="D71" s="9"/>
      <c r="E71" s="9"/>
      <c r="F71" s="9"/>
      <c r="G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</row>
    <row r="72" spans="1:67" x14ac:dyDescent="0.2">
      <c r="A72" s="5" t="s">
        <v>202</v>
      </c>
      <c r="B72" s="11">
        <v>60</v>
      </c>
      <c r="C72" s="10"/>
      <c r="D72" s="9"/>
      <c r="E72" s="9"/>
      <c r="F72" s="9"/>
      <c r="G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</row>
    <row r="73" spans="1:67" x14ac:dyDescent="0.2">
      <c r="A73" s="5" t="s">
        <v>37</v>
      </c>
      <c r="B73" s="11"/>
      <c r="C73" s="10">
        <f t="array" aca="1" ref="C73" ca="1">SUM(IF($H$1:$BO$1=C$1,$H73:$BO73,0))</f>
        <v>18750</v>
      </c>
      <c r="D73" s="10">
        <f t="array" aca="1" ref="D73" ca="1">SUM(IF($H$1:$BO$1=D$1,$H73:$BO73,0))</f>
        <v>90000</v>
      </c>
      <c r="E73" s="10">
        <f t="array" aca="1" ref="E73" ca="1">SUM(IF($H$1:$BO$1=E$1,$H73:$BO73,0))</f>
        <v>332500</v>
      </c>
      <c r="F73" s="10">
        <f t="array" aca="1" ref="F73" ca="1">SUM(IF($H$1:$BO$1=F$1,$H73:$BO73,0))</f>
        <v>925625</v>
      </c>
      <c r="G73" s="10">
        <f t="array" aca="1" ref="G73" ca="1">SUM(IF($H$1:$BO$1=G$1,$H73:$BO73,0))</f>
        <v>1620625</v>
      </c>
      <c r="H73" s="10">
        <f ca="1">H60-H66</f>
        <v>625</v>
      </c>
      <c r="I73" s="10">
        <f t="shared" ref="I73:BO73" ca="1" si="46">I60-I66</f>
        <v>625</v>
      </c>
      <c r="J73" s="10">
        <f t="shared" ca="1" si="46"/>
        <v>625</v>
      </c>
      <c r="K73" s="10">
        <f t="shared" ca="1" si="46"/>
        <v>1250</v>
      </c>
      <c r="L73" s="10">
        <f t="shared" ca="1" si="46"/>
        <v>1250</v>
      </c>
      <c r="M73" s="10">
        <f t="shared" ca="1" si="46"/>
        <v>1250</v>
      </c>
      <c r="N73" s="10">
        <f t="shared" ca="1" si="46"/>
        <v>1875</v>
      </c>
      <c r="O73" s="10">
        <f t="shared" ca="1" si="46"/>
        <v>1875</v>
      </c>
      <c r="P73" s="10">
        <f t="shared" ca="1" si="46"/>
        <v>1875</v>
      </c>
      <c r="Q73" s="10">
        <f t="shared" ca="1" si="46"/>
        <v>2500</v>
      </c>
      <c r="R73" s="10">
        <f t="shared" ca="1" si="46"/>
        <v>2500</v>
      </c>
      <c r="S73" s="10">
        <f t="shared" ca="1" si="46"/>
        <v>2500</v>
      </c>
      <c r="T73" s="10">
        <f t="shared" ca="1" si="46"/>
        <v>3125</v>
      </c>
      <c r="U73" s="10">
        <f t="shared" ca="1" si="46"/>
        <v>3750</v>
      </c>
      <c r="V73" s="10">
        <f t="shared" ca="1" si="46"/>
        <v>4375</v>
      </c>
      <c r="W73" s="10">
        <f t="shared" ca="1" si="46"/>
        <v>5000</v>
      </c>
      <c r="X73" s="10">
        <f t="shared" ca="1" si="46"/>
        <v>5625</v>
      </c>
      <c r="Y73" s="10">
        <f t="shared" ca="1" si="46"/>
        <v>6250</v>
      </c>
      <c r="Z73" s="10">
        <f t="shared" ca="1" si="46"/>
        <v>7500</v>
      </c>
      <c r="AA73" s="10">
        <f t="shared" ca="1" si="46"/>
        <v>8750</v>
      </c>
      <c r="AB73" s="10">
        <f t="shared" ca="1" si="46"/>
        <v>10000</v>
      </c>
      <c r="AC73" s="10">
        <f t="shared" ca="1" si="46"/>
        <v>10625</v>
      </c>
      <c r="AD73" s="10">
        <f t="shared" ca="1" si="46"/>
        <v>11875</v>
      </c>
      <c r="AE73" s="10">
        <f t="shared" ca="1" si="46"/>
        <v>13125</v>
      </c>
      <c r="AF73" s="10">
        <f t="shared" ca="1" si="46"/>
        <v>14375</v>
      </c>
      <c r="AG73" s="10">
        <f t="shared" ca="1" si="46"/>
        <v>16250</v>
      </c>
      <c r="AH73" s="10">
        <f t="shared" ca="1" si="46"/>
        <v>18125</v>
      </c>
      <c r="AI73" s="10">
        <f t="shared" ca="1" si="46"/>
        <v>20000</v>
      </c>
      <c r="AJ73" s="10">
        <f t="shared" ca="1" si="46"/>
        <v>22500</v>
      </c>
      <c r="AK73" s="10">
        <f t="shared" ca="1" si="46"/>
        <v>25000</v>
      </c>
      <c r="AL73" s="10">
        <f t="shared" ca="1" si="46"/>
        <v>27500</v>
      </c>
      <c r="AM73" s="10">
        <f t="shared" ca="1" si="46"/>
        <v>30625</v>
      </c>
      <c r="AN73" s="10">
        <f t="shared" ca="1" si="46"/>
        <v>34375</v>
      </c>
      <c r="AO73" s="10">
        <f t="shared" ca="1" si="46"/>
        <v>37500</v>
      </c>
      <c r="AP73" s="10">
        <f t="shared" ca="1" si="46"/>
        <v>41250</v>
      </c>
      <c r="AQ73" s="10">
        <f t="shared" ca="1" si="46"/>
        <v>45000</v>
      </c>
      <c r="AR73" s="10">
        <f t="shared" ca="1" si="46"/>
        <v>49375</v>
      </c>
      <c r="AS73" s="10">
        <f t="shared" ca="1" si="46"/>
        <v>53750</v>
      </c>
      <c r="AT73" s="10">
        <f t="shared" ca="1" si="46"/>
        <v>58750</v>
      </c>
      <c r="AU73" s="10">
        <f t="shared" ca="1" si="46"/>
        <v>63125</v>
      </c>
      <c r="AV73" s="10">
        <f t="shared" ca="1" si="46"/>
        <v>68125</v>
      </c>
      <c r="AW73" s="10">
        <f t="shared" ca="1" si="46"/>
        <v>73125</v>
      </c>
      <c r="AX73" s="10">
        <f t="shared" ca="1" si="46"/>
        <v>78750</v>
      </c>
      <c r="AY73" s="10">
        <f t="shared" ca="1" si="46"/>
        <v>84375</v>
      </c>
      <c r="AZ73" s="10">
        <f t="shared" ca="1" si="46"/>
        <v>90625</v>
      </c>
      <c r="BA73" s="10">
        <f t="shared" ca="1" si="46"/>
        <v>96250</v>
      </c>
      <c r="BB73" s="10">
        <f t="shared" ca="1" si="46"/>
        <v>101875</v>
      </c>
      <c r="BC73" s="10">
        <f t="shared" ca="1" si="46"/>
        <v>107500</v>
      </c>
      <c r="BD73" s="10">
        <f t="shared" ca="1" si="46"/>
        <v>112500</v>
      </c>
      <c r="BE73" s="10">
        <f t="shared" ca="1" si="46"/>
        <v>117500</v>
      </c>
      <c r="BF73" s="10">
        <f t="shared" ca="1" si="46"/>
        <v>122500</v>
      </c>
      <c r="BG73" s="10">
        <f t="shared" ca="1" si="46"/>
        <v>126875</v>
      </c>
      <c r="BH73" s="10">
        <f t="shared" ca="1" si="46"/>
        <v>131250</v>
      </c>
      <c r="BI73" s="10">
        <f t="shared" ca="1" si="46"/>
        <v>135000</v>
      </c>
      <c r="BJ73" s="10">
        <f t="shared" ca="1" si="46"/>
        <v>138750</v>
      </c>
      <c r="BK73" s="10">
        <f t="shared" ca="1" si="46"/>
        <v>141875</v>
      </c>
      <c r="BL73" s="10">
        <f t="shared" ca="1" si="46"/>
        <v>145000</v>
      </c>
      <c r="BM73" s="10">
        <f t="shared" ca="1" si="46"/>
        <v>147500</v>
      </c>
      <c r="BN73" s="10">
        <f t="shared" ca="1" si="46"/>
        <v>150000</v>
      </c>
      <c r="BO73" s="10">
        <f t="shared" ca="1" si="46"/>
        <v>151875</v>
      </c>
    </row>
    <row r="74" spans="1:67" x14ac:dyDescent="0.2">
      <c r="A74" s="5" t="s">
        <v>206</v>
      </c>
      <c r="C74" s="10">
        <f t="array" ref="C74">SUM(IF($H$1:$BO$1=C$1,$H74:$BO74,0))</f>
        <v>4</v>
      </c>
      <c r="D74" s="10">
        <f t="array" ref="D74">SUM(IF($H$1:$BO$1=D$1,$H74:$BO74,0))</f>
        <v>18</v>
      </c>
      <c r="E74" s="10">
        <f t="array" ref="E74">SUM(IF($H$1:$BO$1=E$1,$H74:$BO74,0))</f>
        <v>57</v>
      </c>
      <c r="F74" s="10">
        <f t="array" ref="F74">SUM(IF($H$1:$BO$1=F$1,$H74:$BO74,0))</f>
        <v>124</v>
      </c>
      <c r="G74" s="10">
        <f t="array" ref="G74">SUM(IF($H$1:$BO$1=G$1,$H74:$BO74,0))</f>
        <v>144</v>
      </c>
      <c r="H74" s="14">
        <v>1</v>
      </c>
      <c r="I74" s="14">
        <v>0</v>
      </c>
      <c r="J74" s="14">
        <v>0</v>
      </c>
      <c r="K74" s="14">
        <v>1</v>
      </c>
      <c r="L74" s="14">
        <v>0</v>
      </c>
      <c r="M74" s="14">
        <v>0</v>
      </c>
      <c r="N74" s="14">
        <v>1</v>
      </c>
      <c r="O74" s="14">
        <v>0</v>
      </c>
      <c r="P74" s="14">
        <v>0</v>
      </c>
      <c r="Q74" s="14">
        <v>1</v>
      </c>
      <c r="R74" s="14">
        <v>0</v>
      </c>
      <c r="S74" s="14">
        <v>0</v>
      </c>
      <c r="T74" s="14">
        <v>1</v>
      </c>
      <c r="U74" s="14">
        <v>1</v>
      </c>
      <c r="V74" s="14">
        <v>1</v>
      </c>
      <c r="W74" s="14">
        <v>1</v>
      </c>
      <c r="X74" s="14">
        <v>1</v>
      </c>
      <c r="Y74" s="14">
        <v>1</v>
      </c>
      <c r="Z74" s="14">
        <v>2</v>
      </c>
      <c r="AA74" s="14">
        <v>2</v>
      </c>
      <c r="AB74" s="14">
        <v>2</v>
      </c>
      <c r="AC74" s="14">
        <v>2</v>
      </c>
      <c r="AD74" s="14">
        <v>2</v>
      </c>
      <c r="AE74" s="14">
        <v>2</v>
      </c>
      <c r="AF74" s="14">
        <v>3</v>
      </c>
      <c r="AG74" s="14">
        <v>3</v>
      </c>
      <c r="AH74" s="14">
        <v>3</v>
      </c>
      <c r="AI74" s="14">
        <v>4</v>
      </c>
      <c r="AJ74" s="14">
        <v>4</v>
      </c>
      <c r="AK74" s="14">
        <v>4</v>
      </c>
      <c r="AL74" s="14">
        <v>5</v>
      </c>
      <c r="AM74" s="14">
        <v>5</v>
      </c>
      <c r="AN74" s="14">
        <v>6</v>
      </c>
      <c r="AO74" s="14">
        <v>6</v>
      </c>
      <c r="AP74" s="14">
        <v>7</v>
      </c>
      <c r="AQ74" s="14">
        <v>7</v>
      </c>
      <c r="AR74" s="14">
        <v>8</v>
      </c>
      <c r="AS74" s="14">
        <v>8</v>
      </c>
      <c r="AT74" s="14">
        <v>9</v>
      </c>
      <c r="AU74" s="14">
        <v>9</v>
      </c>
      <c r="AV74" s="14">
        <v>10</v>
      </c>
      <c r="AW74" s="14">
        <v>10</v>
      </c>
      <c r="AX74" s="14">
        <v>11</v>
      </c>
      <c r="AY74" s="14">
        <v>11</v>
      </c>
      <c r="AZ74" s="14">
        <v>12</v>
      </c>
      <c r="BA74" s="14">
        <v>12</v>
      </c>
      <c r="BB74" s="14">
        <v>12</v>
      </c>
      <c r="BC74" s="14">
        <v>12</v>
      </c>
      <c r="BD74" s="14">
        <f>BC74</f>
        <v>12</v>
      </c>
      <c r="BE74" s="14">
        <f t="shared" ref="BE74:BO74" si="47">BD74</f>
        <v>12</v>
      </c>
      <c r="BF74" s="14">
        <f t="shared" si="47"/>
        <v>12</v>
      </c>
      <c r="BG74" s="14">
        <f t="shared" si="47"/>
        <v>12</v>
      </c>
      <c r="BH74" s="14">
        <f t="shared" si="47"/>
        <v>12</v>
      </c>
      <c r="BI74" s="14">
        <f t="shared" si="47"/>
        <v>12</v>
      </c>
      <c r="BJ74" s="14">
        <f t="shared" si="47"/>
        <v>12</v>
      </c>
      <c r="BK74" s="14">
        <f t="shared" si="47"/>
        <v>12</v>
      </c>
      <c r="BL74" s="14">
        <f t="shared" si="47"/>
        <v>12</v>
      </c>
      <c r="BM74" s="14">
        <f t="shared" si="47"/>
        <v>12</v>
      </c>
      <c r="BN74" s="14">
        <f t="shared" si="47"/>
        <v>12</v>
      </c>
      <c r="BO74" s="14">
        <f t="shared" si="47"/>
        <v>12</v>
      </c>
    </row>
    <row r="75" spans="1:67" x14ac:dyDescent="0.2">
      <c r="A75" s="5" t="s">
        <v>200</v>
      </c>
      <c r="C75" s="10">
        <f t="array" aca="1" ref="C75" ca="1">SUM(IF($H$1:$BO$1=C$1,$H75:$BO75,0))</f>
        <v>0</v>
      </c>
      <c r="D75" s="10">
        <f t="array" aca="1" ref="D75" ca="1">SUM(IF($H$1:$BO$1=D$1,$H75:$BO75,0))</f>
        <v>1</v>
      </c>
      <c r="E75" s="10">
        <f t="array" aca="1" ref="E75" ca="1">SUM(IF($H$1:$BO$1=E$1,$H75:$BO75,0))</f>
        <v>6</v>
      </c>
      <c r="F75" s="10">
        <f t="array" aca="1" ref="F75" ca="1">SUM(IF($H$1:$BO$1=F$1,$H75:$BO75,0))</f>
        <v>24</v>
      </c>
      <c r="G75" s="10">
        <f t="array" aca="1" ref="G75" ca="1">SUM(IF($H$1:$BO$1=G$1,$H75:$BO75,0))</f>
        <v>73</v>
      </c>
      <c r="H75" s="18">
        <f t="shared" ref="H75:BO75" ca="1" si="48">IF(H$2&gt;=ROUNDUP($B71,0),OFFSET(H74,0,-ROUNDUP($B71,0)+1),0)</f>
        <v>0</v>
      </c>
      <c r="I75" s="18">
        <f t="shared" ca="1" si="48"/>
        <v>0</v>
      </c>
      <c r="J75" s="18">
        <f t="shared" ca="1" si="48"/>
        <v>0</v>
      </c>
      <c r="K75" s="18">
        <f t="shared" ca="1" si="48"/>
        <v>0</v>
      </c>
      <c r="L75" s="18">
        <f t="shared" ca="1" si="48"/>
        <v>0</v>
      </c>
      <c r="M75" s="18">
        <f t="shared" ca="1" si="48"/>
        <v>0</v>
      </c>
      <c r="N75" s="18">
        <f t="shared" ca="1" si="48"/>
        <v>0</v>
      </c>
      <c r="O75" s="18">
        <f t="shared" ca="1" si="48"/>
        <v>0</v>
      </c>
      <c r="P75" s="18">
        <f t="shared" ca="1" si="48"/>
        <v>0</v>
      </c>
      <c r="Q75" s="18">
        <f t="shared" ca="1" si="48"/>
        <v>0</v>
      </c>
      <c r="R75" s="18">
        <f t="shared" ca="1" si="48"/>
        <v>0</v>
      </c>
      <c r="S75" s="18">
        <f t="shared" ca="1" si="48"/>
        <v>0</v>
      </c>
      <c r="T75" s="18">
        <f t="shared" ca="1" si="48"/>
        <v>0</v>
      </c>
      <c r="U75" s="18">
        <f t="shared" ca="1" si="48"/>
        <v>0</v>
      </c>
      <c r="V75" s="18">
        <f t="shared" ca="1" si="48"/>
        <v>0</v>
      </c>
      <c r="W75" s="18">
        <f t="shared" ca="1" si="48"/>
        <v>0</v>
      </c>
      <c r="X75" s="18">
        <f t="shared" ca="1" si="48"/>
        <v>0</v>
      </c>
      <c r="Y75" s="18">
        <f t="shared" ca="1" si="48"/>
        <v>0</v>
      </c>
      <c r="Z75" s="18">
        <f t="shared" ca="1" si="48"/>
        <v>0</v>
      </c>
      <c r="AA75" s="18">
        <f t="shared" ca="1" si="48"/>
        <v>0</v>
      </c>
      <c r="AB75" s="18">
        <f t="shared" ca="1" si="48"/>
        <v>0</v>
      </c>
      <c r="AC75" s="18">
        <f t="shared" ca="1" si="48"/>
        <v>1</v>
      </c>
      <c r="AD75" s="18">
        <f t="shared" ca="1" si="48"/>
        <v>0</v>
      </c>
      <c r="AE75" s="18">
        <f t="shared" ca="1" si="48"/>
        <v>0</v>
      </c>
      <c r="AF75" s="18">
        <f t="shared" ca="1" si="48"/>
        <v>1</v>
      </c>
      <c r="AG75" s="18">
        <f t="shared" ca="1" si="48"/>
        <v>0</v>
      </c>
      <c r="AH75" s="18">
        <f t="shared" ca="1" si="48"/>
        <v>0</v>
      </c>
      <c r="AI75" s="18">
        <f t="shared" ca="1" si="48"/>
        <v>1</v>
      </c>
      <c r="AJ75" s="18">
        <f t="shared" ca="1" si="48"/>
        <v>0</v>
      </c>
      <c r="AK75" s="18">
        <f t="shared" ca="1" si="48"/>
        <v>0</v>
      </c>
      <c r="AL75" s="18">
        <f t="shared" ca="1" si="48"/>
        <v>1</v>
      </c>
      <c r="AM75" s="18">
        <f t="shared" ca="1" si="48"/>
        <v>0</v>
      </c>
      <c r="AN75" s="18">
        <f t="shared" ca="1" si="48"/>
        <v>0</v>
      </c>
      <c r="AO75" s="18">
        <f t="shared" ca="1" si="48"/>
        <v>1</v>
      </c>
      <c r="AP75" s="18">
        <f t="shared" ca="1" si="48"/>
        <v>1</v>
      </c>
      <c r="AQ75" s="18">
        <f t="shared" ca="1" si="48"/>
        <v>1</v>
      </c>
      <c r="AR75" s="18">
        <f t="shared" ca="1" si="48"/>
        <v>1</v>
      </c>
      <c r="AS75" s="18">
        <f t="shared" ca="1" si="48"/>
        <v>1</v>
      </c>
      <c r="AT75" s="18">
        <f t="shared" ca="1" si="48"/>
        <v>1</v>
      </c>
      <c r="AU75" s="18">
        <f t="shared" ca="1" si="48"/>
        <v>2</v>
      </c>
      <c r="AV75" s="18">
        <f t="shared" ca="1" si="48"/>
        <v>2</v>
      </c>
      <c r="AW75" s="18">
        <f t="shared" ca="1" si="48"/>
        <v>2</v>
      </c>
      <c r="AX75" s="18">
        <f t="shared" ca="1" si="48"/>
        <v>2</v>
      </c>
      <c r="AY75" s="18">
        <f t="shared" ca="1" si="48"/>
        <v>2</v>
      </c>
      <c r="AZ75" s="18">
        <f t="shared" ca="1" si="48"/>
        <v>2</v>
      </c>
      <c r="BA75" s="18">
        <f t="shared" ca="1" si="48"/>
        <v>3</v>
      </c>
      <c r="BB75" s="18">
        <f t="shared" ca="1" si="48"/>
        <v>3</v>
      </c>
      <c r="BC75" s="18">
        <f t="shared" ca="1" si="48"/>
        <v>3</v>
      </c>
      <c r="BD75" s="18">
        <f t="shared" ca="1" si="48"/>
        <v>4</v>
      </c>
      <c r="BE75" s="18">
        <f t="shared" ca="1" si="48"/>
        <v>4</v>
      </c>
      <c r="BF75" s="18">
        <f t="shared" ca="1" si="48"/>
        <v>4</v>
      </c>
      <c r="BG75" s="18">
        <f t="shared" ca="1" si="48"/>
        <v>5</v>
      </c>
      <c r="BH75" s="18">
        <f t="shared" ca="1" si="48"/>
        <v>5</v>
      </c>
      <c r="BI75" s="18">
        <f t="shared" ca="1" si="48"/>
        <v>6</v>
      </c>
      <c r="BJ75" s="18">
        <f t="shared" ca="1" si="48"/>
        <v>6</v>
      </c>
      <c r="BK75" s="18">
        <f t="shared" ca="1" si="48"/>
        <v>7</v>
      </c>
      <c r="BL75" s="18">
        <f t="shared" ca="1" si="48"/>
        <v>7</v>
      </c>
      <c r="BM75" s="18">
        <f t="shared" ca="1" si="48"/>
        <v>8</v>
      </c>
      <c r="BN75" s="18">
        <f t="shared" ca="1" si="48"/>
        <v>8</v>
      </c>
      <c r="BO75" s="18">
        <f t="shared" ca="1" si="48"/>
        <v>9</v>
      </c>
    </row>
    <row r="76" spans="1:67" x14ac:dyDescent="0.2">
      <c r="A76" s="5" t="s">
        <v>203</v>
      </c>
      <c r="C76" s="10">
        <f>C74</f>
        <v>4</v>
      </c>
      <c r="D76" s="10">
        <f>C76+D74</f>
        <v>22</v>
      </c>
      <c r="E76" s="10">
        <f t="shared" ref="E76:G76" si="49">D76+E74</f>
        <v>79</v>
      </c>
      <c r="F76" s="10">
        <f t="shared" si="49"/>
        <v>203</v>
      </c>
      <c r="G76" s="10">
        <f t="shared" si="49"/>
        <v>347</v>
      </c>
      <c r="H76" s="18">
        <f>H74</f>
        <v>1</v>
      </c>
      <c r="I76" s="18">
        <f>H76+I74</f>
        <v>1</v>
      </c>
      <c r="J76" s="18">
        <f t="shared" ref="J76:BO76" si="50">I76+J74</f>
        <v>1</v>
      </c>
      <c r="K76" s="18">
        <f t="shared" si="50"/>
        <v>2</v>
      </c>
      <c r="L76" s="18">
        <f t="shared" si="50"/>
        <v>2</v>
      </c>
      <c r="M76" s="18">
        <f t="shared" si="50"/>
        <v>2</v>
      </c>
      <c r="N76" s="18">
        <f t="shared" si="50"/>
        <v>3</v>
      </c>
      <c r="O76" s="18">
        <f t="shared" si="50"/>
        <v>3</v>
      </c>
      <c r="P76" s="18">
        <f t="shared" si="50"/>
        <v>3</v>
      </c>
      <c r="Q76" s="18">
        <f t="shared" si="50"/>
        <v>4</v>
      </c>
      <c r="R76" s="18">
        <f t="shared" si="50"/>
        <v>4</v>
      </c>
      <c r="S76" s="18">
        <f t="shared" si="50"/>
        <v>4</v>
      </c>
      <c r="T76" s="18">
        <f t="shared" si="50"/>
        <v>5</v>
      </c>
      <c r="U76" s="18">
        <f t="shared" si="50"/>
        <v>6</v>
      </c>
      <c r="V76" s="18">
        <f t="shared" si="50"/>
        <v>7</v>
      </c>
      <c r="W76" s="18">
        <f t="shared" si="50"/>
        <v>8</v>
      </c>
      <c r="X76" s="18">
        <f t="shared" si="50"/>
        <v>9</v>
      </c>
      <c r="Y76" s="18">
        <f t="shared" si="50"/>
        <v>10</v>
      </c>
      <c r="Z76" s="18">
        <f t="shared" si="50"/>
        <v>12</v>
      </c>
      <c r="AA76" s="18">
        <f t="shared" si="50"/>
        <v>14</v>
      </c>
      <c r="AB76" s="18">
        <f t="shared" si="50"/>
        <v>16</v>
      </c>
      <c r="AC76" s="18">
        <f t="shared" si="50"/>
        <v>18</v>
      </c>
      <c r="AD76" s="18">
        <f t="shared" si="50"/>
        <v>20</v>
      </c>
      <c r="AE76" s="18">
        <f t="shared" si="50"/>
        <v>22</v>
      </c>
      <c r="AF76" s="18">
        <f t="shared" si="50"/>
        <v>25</v>
      </c>
      <c r="AG76" s="18">
        <f t="shared" si="50"/>
        <v>28</v>
      </c>
      <c r="AH76" s="18">
        <f t="shared" si="50"/>
        <v>31</v>
      </c>
      <c r="AI76" s="18">
        <f t="shared" si="50"/>
        <v>35</v>
      </c>
      <c r="AJ76" s="18">
        <f t="shared" si="50"/>
        <v>39</v>
      </c>
      <c r="AK76" s="18">
        <f t="shared" si="50"/>
        <v>43</v>
      </c>
      <c r="AL76" s="18">
        <f t="shared" si="50"/>
        <v>48</v>
      </c>
      <c r="AM76" s="18">
        <f t="shared" si="50"/>
        <v>53</v>
      </c>
      <c r="AN76" s="18">
        <f t="shared" si="50"/>
        <v>59</v>
      </c>
      <c r="AO76" s="18">
        <f t="shared" si="50"/>
        <v>65</v>
      </c>
      <c r="AP76" s="18">
        <f t="shared" si="50"/>
        <v>72</v>
      </c>
      <c r="AQ76" s="18">
        <f t="shared" si="50"/>
        <v>79</v>
      </c>
      <c r="AR76" s="18">
        <f t="shared" si="50"/>
        <v>87</v>
      </c>
      <c r="AS76" s="18">
        <f t="shared" si="50"/>
        <v>95</v>
      </c>
      <c r="AT76" s="18">
        <f t="shared" si="50"/>
        <v>104</v>
      </c>
      <c r="AU76" s="18">
        <f t="shared" si="50"/>
        <v>113</v>
      </c>
      <c r="AV76" s="18">
        <f t="shared" si="50"/>
        <v>123</v>
      </c>
      <c r="AW76" s="18">
        <f t="shared" si="50"/>
        <v>133</v>
      </c>
      <c r="AX76" s="18">
        <f t="shared" si="50"/>
        <v>144</v>
      </c>
      <c r="AY76" s="18">
        <f t="shared" si="50"/>
        <v>155</v>
      </c>
      <c r="AZ76" s="18">
        <f t="shared" si="50"/>
        <v>167</v>
      </c>
      <c r="BA76" s="18">
        <f t="shared" si="50"/>
        <v>179</v>
      </c>
      <c r="BB76" s="18">
        <f t="shared" si="50"/>
        <v>191</v>
      </c>
      <c r="BC76" s="18">
        <f t="shared" si="50"/>
        <v>203</v>
      </c>
      <c r="BD76" s="18">
        <f t="shared" si="50"/>
        <v>215</v>
      </c>
      <c r="BE76" s="18">
        <f t="shared" si="50"/>
        <v>227</v>
      </c>
      <c r="BF76" s="18">
        <f t="shared" si="50"/>
        <v>239</v>
      </c>
      <c r="BG76" s="18">
        <f t="shared" si="50"/>
        <v>251</v>
      </c>
      <c r="BH76" s="18">
        <f t="shared" si="50"/>
        <v>263</v>
      </c>
      <c r="BI76" s="18">
        <f t="shared" si="50"/>
        <v>275</v>
      </c>
      <c r="BJ76" s="18">
        <f t="shared" si="50"/>
        <v>287</v>
      </c>
      <c r="BK76" s="18">
        <f t="shared" si="50"/>
        <v>299</v>
      </c>
      <c r="BL76" s="18">
        <f t="shared" si="50"/>
        <v>311</v>
      </c>
      <c r="BM76" s="18">
        <f t="shared" si="50"/>
        <v>323</v>
      </c>
      <c r="BN76" s="18">
        <f t="shared" si="50"/>
        <v>335</v>
      </c>
      <c r="BO76" s="18">
        <f t="shared" si="50"/>
        <v>347</v>
      </c>
    </row>
    <row r="77" spans="1:67" x14ac:dyDescent="0.2">
      <c r="A77" s="5" t="s">
        <v>204</v>
      </c>
      <c r="C77" s="10"/>
      <c r="D77" s="10"/>
      <c r="E77" s="10"/>
      <c r="F77" s="10"/>
      <c r="G77" s="10"/>
      <c r="H77" s="18">
        <f ca="1">H76-SUM($H75:H75)</f>
        <v>1</v>
      </c>
      <c r="I77" s="18">
        <f ca="1">I76-SUM($H75:I75)</f>
        <v>1</v>
      </c>
      <c r="J77" s="18">
        <f ca="1">J76-SUM($H75:J75)</f>
        <v>1</v>
      </c>
      <c r="K77" s="18">
        <f ca="1">K76-SUM($H75:K75)</f>
        <v>2</v>
      </c>
      <c r="L77" s="18">
        <f ca="1">L76-SUM($H75:L75)</f>
        <v>2</v>
      </c>
      <c r="M77" s="18">
        <f ca="1">M76-SUM($H75:M75)</f>
        <v>2</v>
      </c>
      <c r="N77" s="18">
        <f ca="1">N76-SUM($H75:N75)</f>
        <v>3</v>
      </c>
      <c r="O77" s="18">
        <f ca="1">O76-SUM($H75:O75)</f>
        <v>3</v>
      </c>
      <c r="P77" s="18">
        <f ca="1">P76-SUM($H75:P75)</f>
        <v>3</v>
      </c>
      <c r="Q77" s="18">
        <f ca="1">Q76-SUM($H75:Q75)</f>
        <v>4</v>
      </c>
      <c r="R77" s="18">
        <f ca="1">R76-SUM($H75:R75)</f>
        <v>4</v>
      </c>
      <c r="S77" s="18">
        <f ca="1">S76-SUM($H75:S75)</f>
        <v>4</v>
      </c>
      <c r="T77" s="18">
        <f ca="1">T76-SUM($H75:T75)</f>
        <v>5</v>
      </c>
      <c r="U77" s="18">
        <f ca="1">U76-SUM($H75:U75)</f>
        <v>6</v>
      </c>
      <c r="V77" s="18">
        <f ca="1">V76-SUM($H75:V75)</f>
        <v>7</v>
      </c>
      <c r="W77" s="18">
        <f ca="1">W76-SUM($H75:W75)</f>
        <v>8</v>
      </c>
      <c r="X77" s="18">
        <f ca="1">X76-SUM($H75:X75)</f>
        <v>9</v>
      </c>
      <c r="Y77" s="18">
        <f ca="1">Y76-SUM($H75:Y75)</f>
        <v>10</v>
      </c>
      <c r="Z77" s="18">
        <f ca="1">Z76-SUM($H75:Z75)</f>
        <v>12</v>
      </c>
      <c r="AA77" s="18">
        <f ca="1">AA76-SUM($H75:AA75)</f>
        <v>14</v>
      </c>
      <c r="AB77" s="18">
        <f ca="1">AB76-SUM($H75:AB75)</f>
        <v>16</v>
      </c>
      <c r="AC77" s="18">
        <f ca="1">AC76-SUM($H75:AC75)</f>
        <v>17</v>
      </c>
      <c r="AD77" s="18">
        <f ca="1">AD76-SUM($H75:AD75)</f>
        <v>19</v>
      </c>
      <c r="AE77" s="18">
        <f ca="1">AE76-SUM($H75:AE75)</f>
        <v>21</v>
      </c>
      <c r="AF77" s="18">
        <f ca="1">AF76-SUM($H75:AF75)</f>
        <v>23</v>
      </c>
      <c r="AG77" s="18">
        <f ca="1">AG76-SUM($H75:AG75)</f>
        <v>26</v>
      </c>
      <c r="AH77" s="18">
        <f ca="1">AH76-SUM($H75:AH75)</f>
        <v>29</v>
      </c>
      <c r="AI77" s="18">
        <f ca="1">AI76-SUM($H75:AI75)</f>
        <v>32</v>
      </c>
      <c r="AJ77" s="18">
        <f ca="1">AJ76-SUM($H75:AJ75)</f>
        <v>36</v>
      </c>
      <c r="AK77" s="18">
        <f ca="1">AK76-SUM($H75:AK75)</f>
        <v>40</v>
      </c>
      <c r="AL77" s="18">
        <f ca="1">AL76-SUM($H75:AL75)</f>
        <v>44</v>
      </c>
      <c r="AM77" s="18">
        <f ca="1">AM76-SUM($H75:AM75)</f>
        <v>49</v>
      </c>
      <c r="AN77" s="18">
        <f ca="1">AN76-SUM($H75:AN75)</f>
        <v>55</v>
      </c>
      <c r="AO77" s="18">
        <f ca="1">AO76-SUM($H75:AO75)</f>
        <v>60</v>
      </c>
      <c r="AP77" s="18">
        <f ca="1">AP76-SUM($H75:AP75)</f>
        <v>66</v>
      </c>
      <c r="AQ77" s="18">
        <f ca="1">AQ76-SUM($H75:AQ75)</f>
        <v>72</v>
      </c>
      <c r="AR77" s="18">
        <f ca="1">AR76-SUM($H75:AR75)</f>
        <v>79</v>
      </c>
      <c r="AS77" s="18">
        <f ca="1">AS76-SUM($H75:AS75)</f>
        <v>86</v>
      </c>
      <c r="AT77" s="18">
        <f ca="1">AT76-SUM($H75:AT75)</f>
        <v>94</v>
      </c>
      <c r="AU77" s="18">
        <f ca="1">AU76-SUM($H75:AU75)</f>
        <v>101</v>
      </c>
      <c r="AV77" s="18">
        <f ca="1">AV76-SUM($H75:AV75)</f>
        <v>109</v>
      </c>
      <c r="AW77" s="18">
        <f ca="1">AW76-SUM($H75:AW75)</f>
        <v>117</v>
      </c>
      <c r="AX77" s="18">
        <f ca="1">AX76-SUM($H75:AX75)</f>
        <v>126</v>
      </c>
      <c r="AY77" s="18">
        <f ca="1">AY76-SUM($H75:AY75)</f>
        <v>135</v>
      </c>
      <c r="AZ77" s="18">
        <f ca="1">AZ76-SUM($H75:AZ75)</f>
        <v>145</v>
      </c>
      <c r="BA77" s="18">
        <f ca="1">BA76-SUM($H75:BA75)</f>
        <v>154</v>
      </c>
      <c r="BB77" s="18">
        <f ca="1">BB76-SUM($H75:BB75)</f>
        <v>163</v>
      </c>
      <c r="BC77" s="18">
        <f ca="1">BC76-SUM($H75:BC75)</f>
        <v>172</v>
      </c>
      <c r="BD77" s="18">
        <f ca="1">BD76-SUM($H75:BD75)</f>
        <v>180</v>
      </c>
      <c r="BE77" s="18">
        <f ca="1">BE76-SUM($H75:BE75)</f>
        <v>188</v>
      </c>
      <c r="BF77" s="18">
        <f ca="1">BF76-SUM($H75:BF75)</f>
        <v>196</v>
      </c>
      <c r="BG77" s="18">
        <f ca="1">BG76-SUM($H75:BG75)</f>
        <v>203</v>
      </c>
      <c r="BH77" s="18">
        <f ca="1">BH76-SUM($H75:BH75)</f>
        <v>210</v>
      </c>
      <c r="BI77" s="18">
        <f ca="1">BI76-SUM($H75:BI75)</f>
        <v>216</v>
      </c>
      <c r="BJ77" s="18">
        <f ca="1">BJ76-SUM($H75:BJ75)</f>
        <v>222</v>
      </c>
      <c r="BK77" s="18">
        <f ca="1">BK76-SUM($H75:BK75)</f>
        <v>227</v>
      </c>
      <c r="BL77" s="18">
        <f ca="1">BL76-SUM($H75:BL75)</f>
        <v>232</v>
      </c>
      <c r="BM77" s="18">
        <f ca="1">BM76-SUM($H75:BM75)</f>
        <v>236</v>
      </c>
      <c r="BN77" s="18">
        <f ca="1">BN76-SUM($H75:BN75)</f>
        <v>240</v>
      </c>
      <c r="BO77" s="18">
        <f ca="1">BO76-SUM($H75:BO75)</f>
        <v>243</v>
      </c>
    </row>
    <row r="78" spans="1:67" x14ac:dyDescent="0.2">
      <c r="A78" s="5" t="s">
        <v>201</v>
      </c>
      <c r="C78" s="10">
        <f t="array" aca="1" ref="C78" ca="1">SUM(IF($H$1:$BO$1=C$1,$H78:$BO78,0))</f>
        <v>0</v>
      </c>
      <c r="D78" s="10">
        <f t="array" aca="1" ref="D78" ca="1">SUM(IF($H$1:$BO$1=D$1,$H78:$BO78,0))</f>
        <v>0</v>
      </c>
      <c r="E78" s="10">
        <f t="array" aca="1" ref="E78" ca="1">SUM(IF($H$1:$BO$1=E$1,$H78:$BO78,0))</f>
        <v>0</v>
      </c>
      <c r="F78" s="10">
        <f t="array" aca="1" ref="F78" ca="1">SUM(IF($H$1:$BO$1=F$1,$H78:$BO78,0))</f>
        <v>0</v>
      </c>
      <c r="G78" s="10">
        <f t="array" aca="1" ref="G78" ca="1">SUM(IF($H$1:$BO$1=G$1,$H78:$BO78,0))</f>
        <v>1</v>
      </c>
      <c r="H78" s="18">
        <f t="shared" ref="H78:BO78" ca="1" si="51">IF(H$2&gt;=ROUNDUP($B72,0),OFFSET(H74,0,-ROUNDUP($B72,0)+1),0)</f>
        <v>0</v>
      </c>
      <c r="I78" s="18">
        <f t="shared" ca="1" si="51"/>
        <v>0</v>
      </c>
      <c r="J78" s="18">
        <f t="shared" ca="1" si="51"/>
        <v>0</v>
      </c>
      <c r="K78" s="18">
        <f t="shared" ca="1" si="51"/>
        <v>0</v>
      </c>
      <c r="L78" s="18">
        <f t="shared" ca="1" si="51"/>
        <v>0</v>
      </c>
      <c r="M78" s="18">
        <f t="shared" ca="1" si="51"/>
        <v>0</v>
      </c>
      <c r="N78" s="18">
        <f t="shared" ca="1" si="51"/>
        <v>0</v>
      </c>
      <c r="O78" s="18">
        <f t="shared" ca="1" si="51"/>
        <v>0</v>
      </c>
      <c r="P78" s="18">
        <f t="shared" ca="1" si="51"/>
        <v>0</v>
      </c>
      <c r="Q78" s="18">
        <f t="shared" ca="1" si="51"/>
        <v>0</v>
      </c>
      <c r="R78" s="18">
        <f t="shared" ca="1" si="51"/>
        <v>0</v>
      </c>
      <c r="S78" s="18">
        <f t="shared" ca="1" si="51"/>
        <v>0</v>
      </c>
      <c r="T78" s="18">
        <f t="shared" ca="1" si="51"/>
        <v>0</v>
      </c>
      <c r="U78" s="18">
        <f t="shared" ca="1" si="51"/>
        <v>0</v>
      </c>
      <c r="V78" s="18">
        <f t="shared" ca="1" si="51"/>
        <v>0</v>
      </c>
      <c r="W78" s="18">
        <f t="shared" ca="1" si="51"/>
        <v>0</v>
      </c>
      <c r="X78" s="18">
        <f t="shared" ca="1" si="51"/>
        <v>0</v>
      </c>
      <c r="Y78" s="18">
        <f t="shared" ca="1" si="51"/>
        <v>0</v>
      </c>
      <c r="Z78" s="18">
        <f t="shared" ca="1" si="51"/>
        <v>0</v>
      </c>
      <c r="AA78" s="18">
        <f t="shared" ca="1" si="51"/>
        <v>0</v>
      </c>
      <c r="AB78" s="18">
        <f t="shared" ca="1" si="51"/>
        <v>0</v>
      </c>
      <c r="AC78" s="18">
        <f t="shared" ca="1" si="51"/>
        <v>0</v>
      </c>
      <c r="AD78" s="18">
        <f t="shared" ca="1" si="51"/>
        <v>0</v>
      </c>
      <c r="AE78" s="18">
        <f t="shared" ca="1" si="51"/>
        <v>0</v>
      </c>
      <c r="AF78" s="18">
        <f t="shared" ca="1" si="51"/>
        <v>0</v>
      </c>
      <c r="AG78" s="18">
        <f t="shared" ca="1" si="51"/>
        <v>0</v>
      </c>
      <c r="AH78" s="18">
        <f t="shared" ca="1" si="51"/>
        <v>0</v>
      </c>
      <c r="AI78" s="18">
        <f t="shared" ca="1" si="51"/>
        <v>0</v>
      </c>
      <c r="AJ78" s="18">
        <f t="shared" ca="1" si="51"/>
        <v>0</v>
      </c>
      <c r="AK78" s="18">
        <f t="shared" ca="1" si="51"/>
        <v>0</v>
      </c>
      <c r="AL78" s="18">
        <f t="shared" ca="1" si="51"/>
        <v>0</v>
      </c>
      <c r="AM78" s="18">
        <f t="shared" ca="1" si="51"/>
        <v>0</v>
      </c>
      <c r="AN78" s="18">
        <f t="shared" ca="1" si="51"/>
        <v>0</v>
      </c>
      <c r="AO78" s="18">
        <f t="shared" ca="1" si="51"/>
        <v>0</v>
      </c>
      <c r="AP78" s="18">
        <f t="shared" ca="1" si="51"/>
        <v>0</v>
      </c>
      <c r="AQ78" s="18">
        <f t="shared" ca="1" si="51"/>
        <v>0</v>
      </c>
      <c r="AR78" s="18">
        <f t="shared" ca="1" si="51"/>
        <v>0</v>
      </c>
      <c r="AS78" s="18">
        <f t="shared" ca="1" si="51"/>
        <v>0</v>
      </c>
      <c r="AT78" s="18">
        <f t="shared" ca="1" si="51"/>
        <v>0</v>
      </c>
      <c r="AU78" s="18">
        <f t="shared" ca="1" si="51"/>
        <v>0</v>
      </c>
      <c r="AV78" s="18">
        <f t="shared" ca="1" si="51"/>
        <v>0</v>
      </c>
      <c r="AW78" s="18">
        <f t="shared" ca="1" si="51"/>
        <v>0</v>
      </c>
      <c r="AX78" s="18">
        <f t="shared" ca="1" si="51"/>
        <v>0</v>
      </c>
      <c r="AY78" s="18">
        <f t="shared" ca="1" si="51"/>
        <v>0</v>
      </c>
      <c r="AZ78" s="18">
        <f t="shared" ca="1" si="51"/>
        <v>0</v>
      </c>
      <c r="BA78" s="18">
        <f t="shared" ca="1" si="51"/>
        <v>0</v>
      </c>
      <c r="BB78" s="18">
        <f t="shared" ca="1" si="51"/>
        <v>0</v>
      </c>
      <c r="BC78" s="18">
        <f t="shared" ca="1" si="51"/>
        <v>0</v>
      </c>
      <c r="BD78" s="18">
        <f t="shared" ca="1" si="51"/>
        <v>0</v>
      </c>
      <c r="BE78" s="18">
        <f t="shared" ca="1" si="51"/>
        <v>0</v>
      </c>
      <c r="BF78" s="18">
        <f t="shared" ca="1" si="51"/>
        <v>0</v>
      </c>
      <c r="BG78" s="18">
        <f t="shared" ca="1" si="51"/>
        <v>0</v>
      </c>
      <c r="BH78" s="18">
        <f t="shared" ca="1" si="51"/>
        <v>0</v>
      </c>
      <c r="BI78" s="18">
        <f t="shared" ca="1" si="51"/>
        <v>0</v>
      </c>
      <c r="BJ78" s="18">
        <f t="shared" ca="1" si="51"/>
        <v>0</v>
      </c>
      <c r="BK78" s="18">
        <f t="shared" ca="1" si="51"/>
        <v>0</v>
      </c>
      <c r="BL78" s="18">
        <f t="shared" ca="1" si="51"/>
        <v>0</v>
      </c>
      <c r="BM78" s="18">
        <f t="shared" ca="1" si="51"/>
        <v>0</v>
      </c>
      <c r="BN78" s="18">
        <f t="shared" ca="1" si="51"/>
        <v>0</v>
      </c>
      <c r="BO78" s="18">
        <f t="shared" ca="1" si="51"/>
        <v>1</v>
      </c>
    </row>
    <row r="79" spans="1:67" x14ac:dyDescent="0.2">
      <c r="A79" s="5" t="s">
        <v>205</v>
      </c>
      <c r="C79" s="10">
        <f ca="1">SUM($C75:C75)-SUM($C78:C78)</f>
        <v>0</v>
      </c>
      <c r="D79" s="10">
        <f ca="1">SUM($C75:D75)-SUM($C78:D78)</f>
        <v>1</v>
      </c>
      <c r="E79" s="10">
        <f ca="1">SUM($C75:E75)-SUM($C78:E78)</f>
        <v>7</v>
      </c>
      <c r="F79" s="10">
        <f ca="1">SUM($C75:F75)-SUM($C78:F78)</f>
        <v>31</v>
      </c>
      <c r="G79" s="10">
        <f ca="1">SUM($C75:G75)-SUM($C78:G78)</f>
        <v>103</v>
      </c>
      <c r="H79" s="18">
        <f ca="1">SUM($H75:H75)-SUM($H78:H78)</f>
        <v>0</v>
      </c>
      <c r="I79" s="18">
        <f ca="1">SUM($H75:I75)-SUM($H78:I78)</f>
        <v>0</v>
      </c>
      <c r="J79" s="18">
        <f ca="1">SUM($H75:J75)-SUM($H78:J78)</f>
        <v>0</v>
      </c>
      <c r="K79" s="18">
        <f ca="1">SUM($H75:K75)-SUM($H78:K78)</f>
        <v>0</v>
      </c>
      <c r="L79" s="18">
        <f ca="1">SUM($H75:L75)-SUM($H78:L78)</f>
        <v>0</v>
      </c>
      <c r="M79" s="18">
        <f ca="1">SUM($H75:M75)-SUM($H78:M78)</f>
        <v>0</v>
      </c>
      <c r="N79" s="18">
        <f ca="1">SUM($H75:N75)-SUM($H78:N78)</f>
        <v>0</v>
      </c>
      <c r="O79" s="18">
        <f ca="1">SUM($H75:O75)-SUM($H78:O78)</f>
        <v>0</v>
      </c>
      <c r="P79" s="18">
        <f ca="1">SUM($H75:P75)-SUM($H78:P78)</f>
        <v>0</v>
      </c>
      <c r="Q79" s="18">
        <f ca="1">SUM($H75:Q75)-SUM($H78:Q78)</f>
        <v>0</v>
      </c>
      <c r="R79" s="18">
        <f ca="1">SUM($H75:R75)-SUM($H78:R78)</f>
        <v>0</v>
      </c>
      <c r="S79" s="18">
        <f ca="1">SUM($H75:S75)-SUM($H78:S78)</f>
        <v>0</v>
      </c>
      <c r="T79" s="18">
        <f ca="1">SUM($H75:T75)-SUM($H78:T78)</f>
        <v>0</v>
      </c>
      <c r="U79" s="18">
        <f ca="1">SUM($H75:U75)-SUM($H78:U78)</f>
        <v>0</v>
      </c>
      <c r="V79" s="18">
        <f ca="1">SUM($H75:V75)-SUM($H78:V78)</f>
        <v>0</v>
      </c>
      <c r="W79" s="18">
        <f ca="1">SUM($H75:W75)-SUM($H78:W78)</f>
        <v>0</v>
      </c>
      <c r="X79" s="18">
        <f ca="1">SUM($H75:X75)-SUM($H78:X78)</f>
        <v>0</v>
      </c>
      <c r="Y79" s="18">
        <f ca="1">SUM($H75:Y75)-SUM($H78:Y78)</f>
        <v>0</v>
      </c>
      <c r="Z79" s="18">
        <f ca="1">SUM($H75:Z75)-SUM($H78:Z78)</f>
        <v>0</v>
      </c>
      <c r="AA79" s="18">
        <f ca="1">SUM($H75:AA75)-SUM($H78:AA78)</f>
        <v>0</v>
      </c>
      <c r="AB79" s="18">
        <f ca="1">SUM($H75:AB75)-SUM($H78:AB78)</f>
        <v>0</v>
      </c>
      <c r="AC79" s="18">
        <f ca="1">SUM($H75:AC75)-SUM($H78:AC78)</f>
        <v>1</v>
      </c>
      <c r="AD79" s="18">
        <f ca="1">SUM($H75:AD75)-SUM($H78:AD78)</f>
        <v>1</v>
      </c>
      <c r="AE79" s="18">
        <f ca="1">SUM($H75:AE75)-SUM($H78:AE78)</f>
        <v>1</v>
      </c>
      <c r="AF79" s="18">
        <f ca="1">SUM($H75:AF75)-SUM($H78:AF78)</f>
        <v>2</v>
      </c>
      <c r="AG79" s="18">
        <f ca="1">SUM($H75:AG75)-SUM($H78:AG78)</f>
        <v>2</v>
      </c>
      <c r="AH79" s="18">
        <f ca="1">SUM($H75:AH75)-SUM($H78:AH78)</f>
        <v>2</v>
      </c>
      <c r="AI79" s="18">
        <f ca="1">SUM($H75:AI75)-SUM($H78:AI78)</f>
        <v>3</v>
      </c>
      <c r="AJ79" s="18">
        <f ca="1">SUM($H75:AJ75)-SUM($H78:AJ78)</f>
        <v>3</v>
      </c>
      <c r="AK79" s="18">
        <f ca="1">SUM($H75:AK75)-SUM($H78:AK78)</f>
        <v>3</v>
      </c>
      <c r="AL79" s="18">
        <f ca="1">SUM($H75:AL75)-SUM($H78:AL78)</f>
        <v>4</v>
      </c>
      <c r="AM79" s="18">
        <f ca="1">SUM($H75:AM75)-SUM($H78:AM78)</f>
        <v>4</v>
      </c>
      <c r="AN79" s="18">
        <f ca="1">SUM($H75:AN75)-SUM($H78:AN78)</f>
        <v>4</v>
      </c>
      <c r="AO79" s="18">
        <f ca="1">SUM($H75:AO75)-SUM($H78:AO78)</f>
        <v>5</v>
      </c>
      <c r="AP79" s="18">
        <f ca="1">SUM($H75:AP75)-SUM($H78:AP78)</f>
        <v>6</v>
      </c>
      <c r="AQ79" s="18">
        <f ca="1">SUM($H75:AQ75)-SUM($H78:AQ78)</f>
        <v>7</v>
      </c>
      <c r="AR79" s="18">
        <f ca="1">SUM($H75:AR75)-SUM($H78:AR78)</f>
        <v>8</v>
      </c>
      <c r="AS79" s="18">
        <f ca="1">SUM($H75:AS75)-SUM($H78:AS78)</f>
        <v>9</v>
      </c>
      <c r="AT79" s="18">
        <f ca="1">SUM($H75:AT75)-SUM($H78:AT78)</f>
        <v>10</v>
      </c>
      <c r="AU79" s="18">
        <f ca="1">SUM($H75:AU75)-SUM($H78:AU78)</f>
        <v>12</v>
      </c>
      <c r="AV79" s="18">
        <f ca="1">SUM($H75:AV75)-SUM($H78:AV78)</f>
        <v>14</v>
      </c>
      <c r="AW79" s="18">
        <f ca="1">SUM($H75:AW75)-SUM($H78:AW78)</f>
        <v>16</v>
      </c>
      <c r="AX79" s="18">
        <f ca="1">SUM($H75:AX75)-SUM($H78:AX78)</f>
        <v>18</v>
      </c>
      <c r="AY79" s="18">
        <f ca="1">SUM($H75:AY75)-SUM($H78:AY78)</f>
        <v>20</v>
      </c>
      <c r="AZ79" s="18">
        <f ca="1">SUM($H75:AZ75)-SUM($H78:AZ78)</f>
        <v>22</v>
      </c>
      <c r="BA79" s="18">
        <f ca="1">SUM($H75:BA75)-SUM($H78:BA78)</f>
        <v>25</v>
      </c>
      <c r="BB79" s="18">
        <f ca="1">SUM($H75:BB75)-SUM($H78:BB78)</f>
        <v>28</v>
      </c>
      <c r="BC79" s="18">
        <f ca="1">SUM($H75:BC75)-SUM($H78:BC78)</f>
        <v>31</v>
      </c>
      <c r="BD79" s="18">
        <f ca="1">SUM($H75:BD75)-SUM($H78:BD78)</f>
        <v>35</v>
      </c>
      <c r="BE79" s="18">
        <f ca="1">SUM($H75:BE75)-SUM($H78:BE78)</f>
        <v>39</v>
      </c>
      <c r="BF79" s="18">
        <f ca="1">SUM($H75:BF75)-SUM($H78:BF78)</f>
        <v>43</v>
      </c>
      <c r="BG79" s="18">
        <f ca="1">SUM($H75:BG75)-SUM($H78:BG78)</f>
        <v>48</v>
      </c>
      <c r="BH79" s="18">
        <f ca="1">SUM($H75:BH75)-SUM($H78:BH78)</f>
        <v>53</v>
      </c>
      <c r="BI79" s="18">
        <f ca="1">SUM($H75:BI75)-SUM($H78:BI78)</f>
        <v>59</v>
      </c>
      <c r="BJ79" s="18">
        <f ca="1">SUM($H75:BJ75)-SUM($H78:BJ78)</f>
        <v>65</v>
      </c>
      <c r="BK79" s="18">
        <f ca="1">SUM($H75:BK75)-SUM($H78:BK78)</f>
        <v>72</v>
      </c>
      <c r="BL79" s="18">
        <f ca="1">SUM($H75:BL75)-SUM($H78:BL78)</f>
        <v>79</v>
      </c>
      <c r="BM79" s="18">
        <f ca="1">SUM($H75:BM75)-SUM($H78:BM78)</f>
        <v>87</v>
      </c>
      <c r="BN79" s="18">
        <f ca="1">SUM($H75:BN75)-SUM($H78:BN78)</f>
        <v>95</v>
      </c>
      <c r="BO79" s="18">
        <f ca="1">SUM($H75:BO75)-SUM($H78:BO78)</f>
        <v>103</v>
      </c>
    </row>
    <row r="80" spans="1:67" x14ac:dyDescent="0.2">
      <c r="A80" s="5" t="s">
        <v>40</v>
      </c>
      <c r="C80" s="10">
        <f t="array" aca="1" ref="C80" ca="1">SUM(IF($H$1:$BO$1=C$1,$H80:$BO80,0))</f>
        <v>1250</v>
      </c>
      <c r="D80" s="10">
        <f t="array" aca="1" ref="D80" ca="1">SUM(IF($H$1:$BO$1=D$1,$H80:$BO80,0))</f>
        <v>11250</v>
      </c>
      <c r="E80" s="10">
        <f t="array" aca="1" ref="E80" ca="1">SUM(IF($H$1:$BO$1=E$1,$H80:$BO80,0))</f>
        <v>90750</v>
      </c>
      <c r="F80" s="10">
        <f t="array" aca="1" ref="F80" ca="1">SUM(IF($H$1:$BO$1=F$1,$H80:$BO80,0))</f>
        <v>405125</v>
      </c>
      <c r="G80" s="10">
        <f t="array" aca="1" ref="G80" ca="1">SUM(IF($H$1:$BO$1=G$1,$H80:$BO80,0))</f>
        <v>1195875</v>
      </c>
      <c r="H80" s="10">
        <f ca="1">H67+H68-H59</f>
        <v>-2125</v>
      </c>
      <c r="I80" s="10">
        <f t="shared" ref="I80:BO80" ca="1" si="52">I67+I68-I59</f>
        <v>375</v>
      </c>
      <c r="J80" s="10">
        <f t="shared" ca="1" si="52"/>
        <v>375</v>
      </c>
      <c r="K80" s="10">
        <f t="shared" ca="1" si="52"/>
        <v>-1750</v>
      </c>
      <c r="L80" s="10">
        <f t="shared" ca="1" si="52"/>
        <v>750</v>
      </c>
      <c r="M80" s="10">
        <f t="shared" ca="1" si="52"/>
        <v>750</v>
      </c>
      <c r="N80" s="10">
        <f t="shared" ca="1" si="52"/>
        <v>-1375</v>
      </c>
      <c r="O80" s="10">
        <f t="shared" ca="1" si="52"/>
        <v>1125</v>
      </c>
      <c r="P80" s="10">
        <f t="shared" ca="1" si="52"/>
        <v>1125</v>
      </c>
      <c r="Q80" s="10">
        <f t="shared" ca="1" si="52"/>
        <v>-1000</v>
      </c>
      <c r="R80" s="10">
        <f t="shared" ca="1" si="52"/>
        <v>1500</v>
      </c>
      <c r="S80" s="10">
        <f t="shared" ca="1" si="52"/>
        <v>1500</v>
      </c>
      <c r="T80" s="10">
        <f t="shared" ca="1" si="52"/>
        <v>-625</v>
      </c>
      <c r="U80" s="10">
        <f t="shared" ca="1" si="52"/>
        <v>-250</v>
      </c>
      <c r="V80" s="10">
        <f t="shared" ca="1" si="52"/>
        <v>125</v>
      </c>
      <c r="W80" s="10">
        <f t="shared" ca="1" si="52"/>
        <v>500</v>
      </c>
      <c r="X80" s="10">
        <f t="shared" ca="1" si="52"/>
        <v>875</v>
      </c>
      <c r="Y80" s="10">
        <f t="shared" ca="1" si="52"/>
        <v>1250</v>
      </c>
      <c r="Z80" s="10">
        <f t="shared" ca="1" si="52"/>
        <v>-500</v>
      </c>
      <c r="AA80" s="10">
        <f t="shared" ca="1" si="52"/>
        <v>250</v>
      </c>
      <c r="AB80" s="10">
        <f t="shared" ca="1" si="52"/>
        <v>1000</v>
      </c>
      <c r="AC80" s="10">
        <f t="shared" ca="1" si="52"/>
        <v>2125</v>
      </c>
      <c r="AD80" s="10">
        <f t="shared" ca="1" si="52"/>
        <v>2875</v>
      </c>
      <c r="AE80" s="10">
        <f t="shared" ca="1" si="52"/>
        <v>3625</v>
      </c>
      <c r="AF80" s="10">
        <f t="shared" ca="1" si="52"/>
        <v>2625</v>
      </c>
      <c r="AG80" s="10">
        <f t="shared" ca="1" si="52"/>
        <v>3750</v>
      </c>
      <c r="AH80" s="10">
        <f t="shared" ca="1" si="52"/>
        <v>4875</v>
      </c>
      <c r="AI80" s="10">
        <f t="shared" ca="1" si="52"/>
        <v>4250</v>
      </c>
      <c r="AJ80" s="10">
        <f t="shared" ca="1" si="52"/>
        <v>5750</v>
      </c>
      <c r="AK80" s="10">
        <f t="shared" ca="1" si="52"/>
        <v>7250</v>
      </c>
      <c r="AL80" s="10">
        <f t="shared" ca="1" si="52"/>
        <v>7000</v>
      </c>
      <c r="AM80" s="10">
        <f t="shared" ca="1" si="52"/>
        <v>8875</v>
      </c>
      <c r="AN80" s="10">
        <f t="shared" ca="1" si="52"/>
        <v>8625</v>
      </c>
      <c r="AO80" s="10">
        <f t="shared" ca="1" si="52"/>
        <v>11250</v>
      </c>
      <c r="AP80" s="10">
        <f t="shared" ca="1" si="52"/>
        <v>11750</v>
      </c>
      <c r="AQ80" s="10">
        <f t="shared" ca="1" si="52"/>
        <v>14750</v>
      </c>
      <c r="AR80" s="10">
        <f t="shared" ca="1" si="52"/>
        <v>15625</v>
      </c>
      <c r="AS80" s="10">
        <f t="shared" ca="1" si="52"/>
        <v>19000</v>
      </c>
      <c r="AT80" s="10">
        <f t="shared" ca="1" si="52"/>
        <v>20250</v>
      </c>
      <c r="AU80" s="10">
        <f t="shared" ca="1" si="52"/>
        <v>24375</v>
      </c>
      <c r="AV80" s="10">
        <f t="shared" ca="1" si="52"/>
        <v>26375</v>
      </c>
      <c r="AW80" s="10">
        <f t="shared" ca="1" si="52"/>
        <v>30875</v>
      </c>
      <c r="AX80" s="10">
        <f t="shared" ca="1" si="52"/>
        <v>33250</v>
      </c>
      <c r="AY80" s="10">
        <f t="shared" ca="1" si="52"/>
        <v>38125</v>
      </c>
      <c r="AZ80" s="10">
        <f t="shared" ca="1" si="52"/>
        <v>40875</v>
      </c>
      <c r="BA80" s="10">
        <f t="shared" ca="1" si="52"/>
        <v>46500</v>
      </c>
      <c r="BB80" s="10">
        <f t="shared" ca="1" si="52"/>
        <v>52125</v>
      </c>
      <c r="BC80" s="10">
        <f t="shared" ca="1" si="52"/>
        <v>57750</v>
      </c>
      <c r="BD80" s="10">
        <f t="shared" ca="1" si="52"/>
        <v>63750</v>
      </c>
      <c r="BE80" s="10">
        <f t="shared" ca="1" si="52"/>
        <v>69750</v>
      </c>
      <c r="BF80" s="10">
        <f t="shared" ca="1" si="52"/>
        <v>75750</v>
      </c>
      <c r="BG80" s="10">
        <f t="shared" ca="1" si="52"/>
        <v>82125</v>
      </c>
      <c r="BH80" s="10">
        <f t="shared" ca="1" si="52"/>
        <v>88500</v>
      </c>
      <c r="BI80" s="10">
        <f t="shared" ca="1" si="52"/>
        <v>95250</v>
      </c>
      <c r="BJ80" s="10">
        <f t="shared" ca="1" si="52"/>
        <v>102000</v>
      </c>
      <c r="BK80" s="10">
        <f t="shared" ca="1" si="52"/>
        <v>109125</v>
      </c>
      <c r="BL80" s="10">
        <f t="shared" ca="1" si="52"/>
        <v>116250</v>
      </c>
      <c r="BM80" s="10">
        <f t="shared" ca="1" si="52"/>
        <v>123750</v>
      </c>
      <c r="BN80" s="10">
        <f t="shared" ca="1" si="52"/>
        <v>131250</v>
      </c>
      <c r="BO80" s="10">
        <f t="shared" ca="1" si="52"/>
        <v>138375</v>
      </c>
    </row>
    <row r="81" spans="1:67" x14ac:dyDescent="0.2">
      <c r="C81" s="9"/>
      <c r="D81" s="9"/>
      <c r="E81" s="9"/>
      <c r="F81" s="9"/>
      <c r="G81" s="9"/>
    </row>
    <row r="82" spans="1:67" x14ac:dyDescent="0.2">
      <c r="A82" s="2" t="s">
        <v>41</v>
      </c>
      <c r="C82" s="9"/>
      <c r="D82" s="9"/>
      <c r="E82" s="9"/>
      <c r="F82" s="9"/>
      <c r="G82" s="9"/>
    </row>
    <row r="83" spans="1:67" x14ac:dyDescent="0.2">
      <c r="A83" s="5" t="s">
        <v>20</v>
      </c>
      <c r="B83" s="15">
        <v>25000</v>
      </c>
      <c r="C83" s="10">
        <f t="array" ref="C83">SUM(IF($H$1:$BO$1=C$1,$H83:$BO83,0))</f>
        <v>100000</v>
      </c>
      <c r="D83" s="10">
        <f t="array" ref="D83">SUM(IF($H$1:$BO$1=D$1,$H83:$BO83,0))</f>
        <v>150000</v>
      </c>
      <c r="E83" s="10">
        <f t="array" ref="E83">SUM(IF($H$1:$BO$1=E$1,$H83:$BO83,0))</f>
        <v>300000</v>
      </c>
      <c r="F83" s="10">
        <f t="array" ref="F83">SUM(IF($H$1:$BO$1=F$1,$H83:$BO83,0))</f>
        <v>600000</v>
      </c>
      <c r="G83" s="10">
        <f t="array" ref="G83">SUM(IF($H$1:$BO$1=G$1,$H83:$BO83,0))</f>
        <v>900000</v>
      </c>
      <c r="H83" s="10">
        <f t="shared" ref="H83:BO83" si="53">$B83*H99</f>
        <v>25000</v>
      </c>
      <c r="I83" s="10">
        <f t="shared" si="53"/>
        <v>0</v>
      </c>
      <c r="J83" s="10">
        <f t="shared" si="53"/>
        <v>0</v>
      </c>
      <c r="K83" s="10">
        <f t="shared" si="53"/>
        <v>25000</v>
      </c>
      <c r="L83" s="10">
        <f t="shared" si="53"/>
        <v>0</v>
      </c>
      <c r="M83" s="10">
        <f t="shared" si="53"/>
        <v>0</v>
      </c>
      <c r="N83" s="10">
        <f t="shared" si="53"/>
        <v>25000</v>
      </c>
      <c r="O83" s="10">
        <f t="shared" si="53"/>
        <v>0</v>
      </c>
      <c r="P83" s="10">
        <f t="shared" si="53"/>
        <v>0</v>
      </c>
      <c r="Q83" s="10">
        <f t="shared" si="53"/>
        <v>25000</v>
      </c>
      <c r="R83" s="10">
        <f t="shared" si="53"/>
        <v>0</v>
      </c>
      <c r="S83" s="10">
        <f t="shared" si="53"/>
        <v>0</v>
      </c>
      <c r="T83" s="10">
        <f t="shared" si="53"/>
        <v>25000</v>
      </c>
      <c r="U83" s="10">
        <f t="shared" si="53"/>
        <v>0</v>
      </c>
      <c r="V83" s="10">
        <f t="shared" si="53"/>
        <v>25000</v>
      </c>
      <c r="W83" s="10">
        <f t="shared" si="53"/>
        <v>0</v>
      </c>
      <c r="X83" s="10">
        <f t="shared" si="53"/>
        <v>25000</v>
      </c>
      <c r="Y83" s="10">
        <f t="shared" si="53"/>
        <v>0</v>
      </c>
      <c r="Z83" s="10">
        <f t="shared" si="53"/>
        <v>25000</v>
      </c>
      <c r="AA83" s="10">
        <f t="shared" si="53"/>
        <v>0</v>
      </c>
      <c r="AB83" s="10">
        <f t="shared" si="53"/>
        <v>25000</v>
      </c>
      <c r="AC83" s="10">
        <f t="shared" si="53"/>
        <v>0</v>
      </c>
      <c r="AD83" s="10">
        <f t="shared" si="53"/>
        <v>25000</v>
      </c>
      <c r="AE83" s="10">
        <f t="shared" si="53"/>
        <v>0</v>
      </c>
      <c r="AF83" s="10">
        <f t="shared" si="53"/>
        <v>25000</v>
      </c>
      <c r="AG83" s="10">
        <f t="shared" si="53"/>
        <v>25000</v>
      </c>
      <c r="AH83" s="10">
        <f t="shared" si="53"/>
        <v>25000</v>
      </c>
      <c r="AI83" s="10">
        <f t="shared" si="53"/>
        <v>25000</v>
      </c>
      <c r="AJ83" s="10">
        <f t="shared" si="53"/>
        <v>25000</v>
      </c>
      <c r="AK83" s="10">
        <f t="shared" si="53"/>
        <v>25000</v>
      </c>
      <c r="AL83" s="10">
        <f t="shared" si="53"/>
        <v>25000</v>
      </c>
      <c r="AM83" s="10">
        <f t="shared" si="53"/>
        <v>25000</v>
      </c>
      <c r="AN83" s="10">
        <f t="shared" si="53"/>
        <v>25000</v>
      </c>
      <c r="AO83" s="10">
        <f t="shared" si="53"/>
        <v>25000</v>
      </c>
      <c r="AP83" s="10">
        <f t="shared" si="53"/>
        <v>25000</v>
      </c>
      <c r="AQ83" s="10">
        <f t="shared" si="53"/>
        <v>25000</v>
      </c>
      <c r="AR83" s="10">
        <f t="shared" si="53"/>
        <v>50000</v>
      </c>
      <c r="AS83" s="10">
        <f t="shared" si="53"/>
        <v>50000</v>
      </c>
      <c r="AT83" s="10">
        <f t="shared" si="53"/>
        <v>50000</v>
      </c>
      <c r="AU83" s="10">
        <f t="shared" si="53"/>
        <v>50000</v>
      </c>
      <c r="AV83" s="10">
        <f t="shared" si="53"/>
        <v>50000</v>
      </c>
      <c r="AW83" s="10">
        <f t="shared" si="53"/>
        <v>50000</v>
      </c>
      <c r="AX83" s="10">
        <f t="shared" si="53"/>
        <v>50000</v>
      </c>
      <c r="AY83" s="10">
        <f t="shared" si="53"/>
        <v>50000</v>
      </c>
      <c r="AZ83" s="10">
        <f t="shared" si="53"/>
        <v>50000</v>
      </c>
      <c r="BA83" s="10">
        <f t="shared" si="53"/>
        <v>50000</v>
      </c>
      <c r="BB83" s="10">
        <f t="shared" si="53"/>
        <v>50000</v>
      </c>
      <c r="BC83" s="10">
        <f t="shared" si="53"/>
        <v>50000</v>
      </c>
      <c r="BD83" s="10">
        <f t="shared" si="53"/>
        <v>75000</v>
      </c>
      <c r="BE83" s="10">
        <f t="shared" si="53"/>
        <v>75000</v>
      </c>
      <c r="BF83" s="10">
        <f t="shared" si="53"/>
        <v>75000</v>
      </c>
      <c r="BG83" s="10">
        <f t="shared" si="53"/>
        <v>75000</v>
      </c>
      <c r="BH83" s="10">
        <f t="shared" si="53"/>
        <v>75000</v>
      </c>
      <c r="BI83" s="10">
        <f t="shared" si="53"/>
        <v>75000</v>
      </c>
      <c r="BJ83" s="10">
        <f t="shared" si="53"/>
        <v>75000</v>
      </c>
      <c r="BK83" s="10">
        <f t="shared" si="53"/>
        <v>75000</v>
      </c>
      <c r="BL83" s="10">
        <f t="shared" si="53"/>
        <v>75000</v>
      </c>
      <c r="BM83" s="10">
        <f t="shared" si="53"/>
        <v>75000</v>
      </c>
      <c r="BN83" s="10">
        <f t="shared" si="53"/>
        <v>75000</v>
      </c>
      <c r="BO83" s="10">
        <f t="shared" si="53"/>
        <v>75000</v>
      </c>
    </row>
    <row r="84" spans="1:67" x14ac:dyDescent="0.2">
      <c r="A84" s="5" t="s">
        <v>39</v>
      </c>
      <c r="B84" s="12">
        <v>0.25</v>
      </c>
      <c r="C84" s="10">
        <f t="array" ref="C84">SUM(IF($H$1:$BO$1=C$1,$H84:$BO84,0))</f>
        <v>25000</v>
      </c>
      <c r="D84" s="10">
        <f t="array" ref="D84">SUM(IF($H$1:$BO$1=D$1,$H84:$BO84,0))</f>
        <v>37500</v>
      </c>
      <c r="E84" s="10">
        <f t="array" ref="E84">SUM(IF($H$1:$BO$1=E$1,$H84:$BO84,0))</f>
        <v>75000</v>
      </c>
      <c r="F84" s="10">
        <f t="array" ref="F84">SUM(IF($H$1:$BO$1=F$1,$H84:$BO84,0))</f>
        <v>150000</v>
      </c>
      <c r="G84" s="10">
        <f t="array" ref="G84">SUM(IF($H$1:$BO$1=G$1,$H84:$BO84,0))</f>
        <v>225000</v>
      </c>
      <c r="H84" s="10">
        <f>H83*$B84</f>
        <v>6250</v>
      </c>
      <c r="I84" s="10">
        <f t="shared" ref="I84:BO84" si="54">I83*$B84</f>
        <v>0</v>
      </c>
      <c r="J84" s="10">
        <f t="shared" si="54"/>
        <v>0</v>
      </c>
      <c r="K84" s="10">
        <f t="shared" si="54"/>
        <v>6250</v>
      </c>
      <c r="L84" s="10">
        <f t="shared" si="54"/>
        <v>0</v>
      </c>
      <c r="M84" s="10">
        <f t="shared" si="54"/>
        <v>0</v>
      </c>
      <c r="N84" s="10">
        <f t="shared" si="54"/>
        <v>6250</v>
      </c>
      <c r="O84" s="10">
        <f t="shared" si="54"/>
        <v>0</v>
      </c>
      <c r="P84" s="10">
        <f t="shared" si="54"/>
        <v>0</v>
      </c>
      <c r="Q84" s="10">
        <f t="shared" si="54"/>
        <v>6250</v>
      </c>
      <c r="R84" s="10">
        <f t="shared" si="54"/>
        <v>0</v>
      </c>
      <c r="S84" s="10">
        <f t="shared" si="54"/>
        <v>0</v>
      </c>
      <c r="T84" s="10">
        <f t="shared" si="54"/>
        <v>6250</v>
      </c>
      <c r="U84" s="10">
        <f t="shared" si="54"/>
        <v>0</v>
      </c>
      <c r="V84" s="10">
        <f t="shared" si="54"/>
        <v>6250</v>
      </c>
      <c r="W84" s="10">
        <f t="shared" si="54"/>
        <v>0</v>
      </c>
      <c r="X84" s="10">
        <f t="shared" si="54"/>
        <v>6250</v>
      </c>
      <c r="Y84" s="10">
        <f t="shared" si="54"/>
        <v>0</v>
      </c>
      <c r="Z84" s="10">
        <f t="shared" si="54"/>
        <v>6250</v>
      </c>
      <c r="AA84" s="10">
        <f t="shared" si="54"/>
        <v>0</v>
      </c>
      <c r="AB84" s="10">
        <f t="shared" si="54"/>
        <v>6250</v>
      </c>
      <c r="AC84" s="10">
        <f t="shared" si="54"/>
        <v>0</v>
      </c>
      <c r="AD84" s="10">
        <f t="shared" si="54"/>
        <v>6250</v>
      </c>
      <c r="AE84" s="10">
        <f t="shared" si="54"/>
        <v>0</v>
      </c>
      <c r="AF84" s="10">
        <f t="shared" si="54"/>
        <v>6250</v>
      </c>
      <c r="AG84" s="10">
        <f t="shared" si="54"/>
        <v>6250</v>
      </c>
      <c r="AH84" s="10">
        <f t="shared" si="54"/>
        <v>6250</v>
      </c>
      <c r="AI84" s="10">
        <f t="shared" si="54"/>
        <v>6250</v>
      </c>
      <c r="AJ84" s="10">
        <f t="shared" si="54"/>
        <v>6250</v>
      </c>
      <c r="AK84" s="10">
        <f t="shared" si="54"/>
        <v>6250</v>
      </c>
      <c r="AL84" s="10">
        <f t="shared" si="54"/>
        <v>6250</v>
      </c>
      <c r="AM84" s="10">
        <f t="shared" si="54"/>
        <v>6250</v>
      </c>
      <c r="AN84" s="10">
        <f t="shared" si="54"/>
        <v>6250</v>
      </c>
      <c r="AO84" s="10">
        <f t="shared" si="54"/>
        <v>6250</v>
      </c>
      <c r="AP84" s="10">
        <f t="shared" si="54"/>
        <v>6250</v>
      </c>
      <c r="AQ84" s="10">
        <f t="shared" si="54"/>
        <v>6250</v>
      </c>
      <c r="AR84" s="10">
        <f t="shared" si="54"/>
        <v>12500</v>
      </c>
      <c r="AS84" s="10">
        <f t="shared" si="54"/>
        <v>12500</v>
      </c>
      <c r="AT84" s="10">
        <f t="shared" si="54"/>
        <v>12500</v>
      </c>
      <c r="AU84" s="10">
        <f t="shared" si="54"/>
        <v>12500</v>
      </c>
      <c r="AV84" s="10">
        <f t="shared" si="54"/>
        <v>12500</v>
      </c>
      <c r="AW84" s="10">
        <f t="shared" si="54"/>
        <v>12500</v>
      </c>
      <c r="AX84" s="10">
        <f t="shared" si="54"/>
        <v>12500</v>
      </c>
      <c r="AY84" s="10">
        <f t="shared" si="54"/>
        <v>12500</v>
      </c>
      <c r="AZ84" s="10">
        <f t="shared" si="54"/>
        <v>12500</v>
      </c>
      <c r="BA84" s="10">
        <f t="shared" si="54"/>
        <v>12500</v>
      </c>
      <c r="BB84" s="10">
        <f t="shared" si="54"/>
        <v>12500</v>
      </c>
      <c r="BC84" s="10">
        <f t="shared" si="54"/>
        <v>12500</v>
      </c>
      <c r="BD84" s="10">
        <f t="shared" si="54"/>
        <v>18750</v>
      </c>
      <c r="BE84" s="10">
        <f t="shared" si="54"/>
        <v>18750</v>
      </c>
      <c r="BF84" s="10">
        <f t="shared" si="54"/>
        <v>18750</v>
      </c>
      <c r="BG84" s="10">
        <f t="shared" si="54"/>
        <v>18750</v>
      </c>
      <c r="BH84" s="10">
        <f t="shared" si="54"/>
        <v>18750</v>
      </c>
      <c r="BI84" s="10">
        <f t="shared" si="54"/>
        <v>18750</v>
      </c>
      <c r="BJ84" s="10">
        <f t="shared" si="54"/>
        <v>18750</v>
      </c>
      <c r="BK84" s="10">
        <f t="shared" si="54"/>
        <v>18750</v>
      </c>
      <c r="BL84" s="10">
        <f t="shared" si="54"/>
        <v>18750</v>
      </c>
      <c r="BM84" s="10">
        <f t="shared" si="54"/>
        <v>18750</v>
      </c>
      <c r="BN84" s="10">
        <f t="shared" si="54"/>
        <v>18750</v>
      </c>
      <c r="BO84" s="10">
        <f t="shared" si="54"/>
        <v>18750</v>
      </c>
    </row>
    <row r="85" spans="1:67" x14ac:dyDescent="0.2">
      <c r="A85" s="5" t="s">
        <v>194</v>
      </c>
      <c r="B85" s="15">
        <v>2000</v>
      </c>
      <c r="C85" s="10">
        <f t="array" aca="1" ref="C85" ca="1">SUM(IF($H$1:$BO$1=C$1,$H85:$BO85,0))</f>
        <v>60000</v>
      </c>
      <c r="D85" s="10">
        <f t="array" aca="1" ref="D85" ca="1">SUM(IF($H$1:$BO$1=D$1,$H85:$BO85,0))</f>
        <v>180000</v>
      </c>
      <c r="E85" s="10">
        <f t="array" aca="1" ref="E85" ca="1">SUM(IF($H$1:$BO$1=E$1,$H85:$BO85,0))</f>
        <v>352000</v>
      </c>
      <c r="F85" s="10">
        <f t="array" aca="1" ref="F85" ca="1">SUM(IF($H$1:$BO$1=F$1,$H85:$BO85,0))</f>
        <v>684000</v>
      </c>
      <c r="G85" s="10">
        <f t="array" aca="1" ref="G85" ca="1">SUM(IF($H$1:$BO$1=G$1,$H85:$BO85,0))</f>
        <v>1222000</v>
      </c>
      <c r="H85" s="10">
        <f ca="1">$B85*H102</f>
        <v>2000</v>
      </c>
      <c r="I85" s="10">
        <f t="shared" ref="I85:BO85" ca="1" si="55">$B85*I102</f>
        <v>2000</v>
      </c>
      <c r="J85" s="10">
        <f t="shared" ca="1" si="55"/>
        <v>2000</v>
      </c>
      <c r="K85" s="10">
        <f t="shared" ca="1" si="55"/>
        <v>4000</v>
      </c>
      <c r="L85" s="10">
        <f t="shared" ca="1" si="55"/>
        <v>4000</v>
      </c>
      <c r="M85" s="10">
        <f t="shared" ca="1" si="55"/>
        <v>4000</v>
      </c>
      <c r="N85" s="10">
        <f t="shared" ca="1" si="55"/>
        <v>6000</v>
      </c>
      <c r="O85" s="10">
        <f t="shared" ca="1" si="55"/>
        <v>6000</v>
      </c>
      <c r="P85" s="10">
        <f t="shared" ca="1" si="55"/>
        <v>6000</v>
      </c>
      <c r="Q85" s="10">
        <f t="shared" ca="1" si="55"/>
        <v>8000</v>
      </c>
      <c r="R85" s="10">
        <f t="shared" ca="1" si="55"/>
        <v>8000</v>
      </c>
      <c r="S85" s="10">
        <f t="shared" ca="1" si="55"/>
        <v>8000</v>
      </c>
      <c r="T85" s="10">
        <f t="shared" ca="1" si="55"/>
        <v>10000</v>
      </c>
      <c r="U85" s="10">
        <f t="shared" ca="1" si="55"/>
        <v>10000</v>
      </c>
      <c r="V85" s="10">
        <f t="shared" ca="1" si="55"/>
        <v>12000</v>
      </c>
      <c r="W85" s="10">
        <f t="shared" ca="1" si="55"/>
        <v>12000</v>
      </c>
      <c r="X85" s="10">
        <f t="shared" ca="1" si="55"/>
        <v>14000</v>
      </c>
      <c r="Y85" s="10">
        <f t="shared" ca="1" si="55"/>
        <v>14000</v>
      </c>
      <c r="Z85" s="10">
        <f t="shared" ca="1" si="55"/>
        <v>16000</v>
      </c>
      <c r="AA85" s="10">
        <f t="shared" ca="1" si="55"/>
        <v>16000</v>
      </c>
      <c r="AB85" s="10">
        <f t="shared" ca="1" si="55"/>
        <v>18000</v>
      </c>
      <c r="AC85" s="10">
        <f t="shared" ca="1" si="55"/>
        <v>18000</v>
      </c>
      <c r="AD85" s="10">
        <f t="shared" ca="1" si="55"/>
        <v>20000</v>
      </c>
      <c r="AE85" s="10">
        <f t="shared" ca="1" si="55"/>
        <v>20000</v>
      </c>
      <c r="AF85" s="10">
        <f t="shared" ca="1" si="55"/>
        <v>22000</v>
      </c>
      <c r="AG85" s="10">
        <f t="shared" ca="1" si="55"/>
        <v>24000</v>
      </c>
      <c r="AH85" s="10">
        <f t="shared" ca="1" si="55"/>
        <v>24000</v>
      </c>
      <c r="AI85" s="10">
        <f t="shared" ca="1" si="55"/>
        <v>26000</v>
      </c>
      <c r="AJ85" s="10">
        <f t="shared" ca="1" si="55"/>
        <v>28000</v>
      </c>
      <c r="AK85" s="10">
        <f t="shared" ca="1" si="55"/>
        <v>28000</v>
      </c>
      <c r="AL85" s="10">
        <f t="shared" ca="1" si="55"/>
        <v>30000</v>
      </c>
      <c r="AM85" s="10">
        <f t="shared" ca="1" si="55"/>
        <v>32000</v>
      </c>
      <c r="AN85" s="10">
        <f t="shared" ca="1" si="55"/>
        <v>32000</v>
      </c>
      <c r="AO85" s="10">
        <f t="shared" ca="1" si="55"/>
        <v>34000</v>
      </c>
      <c r="AP85" s="10">
        <f t="shared" ca="1" si="55"/>
        <v>36000</v>
      </c>
      <c r="AQ85" s="10">
        <f t="shared" ca="1" si="55"/>
        <v>36000</v>
      </c>
      <c r="AR85" s="10">
        <f t="shared" ca="1" si="55"/>
        <v>40000</v>
      </c>
      <c r="AS85" s="10">
        <f t="shared" ca="1" si="55"/>
        <v>44000</v>
      </c>
      <c r="AT85" s="10">
        <f t="shared" ca="1" si="55"/>
        <v>46000</v>
      </c>
      <c r="AU85" s="10">
        <f t="shared" ca="1" si="55"/>
        <v>50000</v>
      </c>
      <c r="AV85" s="10">
        <f t="shared" ca="1" si="55"/>
        <v>52000</v>
      </c>
      <c r="AW85" s="10">
        <f t="shared" ca="1" si="55"/>
        <v>56000</v>
      </c>
      <c r="AX85" s="10">
        <f t="shared" ca="1" si="55"/>
        <v>58000</v>
      </c>
      <c r="AY85" s="10">
        <f t="shared" ca="1" si="55"/>
        <v>62000</v>
      </c>
      <c r="AZ85" s="10">
        <f t="shared" ca="1" si="55"/>
        <v>64000</v>
      </c>
      <c r="BA85" s="10">
        <f t="shared" ca="1" si="55"/>
        <v>68000</v>
      </c>
      <c r="BB85" s="10">
        <f t="shared" ca="1" si="55"/>
        <v>70000</v>
      </c>
      <c r="BC85" s="10">
        <f t="shared" ca="1" si="55"/>
        <v>74000</v>
      </c>
      <c r="BD85" s="10">
        <f t="shared" ca="1" si="55"/>
        <v>78000</v>
      </c>
      <c r="BE85" s="10">
        <f t="shared" ca="1" si="55"/>
        <v>84000</v>
      </c>
      <c r="BF85" s="10">
        <f t="shared" ca="1" si="55"/>
        <v>88000</v>
      </c>
      <c r="BG85" s="10">
        <f t="shared" ca="1" si="55"/>
        <v>92000</v>
      </c>
      <c r="BH85" s="10">
        <f t="shared" ca="1" si="55"/>
        <v>96000</v>
      </c>
      <c r="BI85" s="10">
        <f t="shared" ca="1" si="55"/>
        <v>100000</v>
      </c>
      <c r="BJ85" s="10">
        <f t="shared" ca="1" si="55"/>
        <v>104000</v>
      </c>
      <c r="BK85" s="10">
        <f t="shared" ca="1" si="55"/>
        <v>108000</v>
      </c>
      <c r="BL85" s="10">
        <f t="shared" ca="1" si="55"/>
        <v>112000</v>
      </c>
      <c r="BM85" s="10">
        <f t="shared" ca="1" si="55"/>
        <v>116000</v>
      </c>
      <c r="BN85" s="10">
        <f t="shared" ca="1" si="55"/>
        <v>120000</v>
      </c>
      <c r="BO85" s="10">
        <f t="shared" ca="1" si="55"/>
        <v>124000</v>
      </c>
    </row>
    <row r="86" spans="1:67" x14ac:dyDescent="0.2">
      <c r="A86" s="5" t="s">
        <v>195</v>
      </c>
      <c r="B86" s="6">
        <f>B85</f>
        <v>2000</v>
      </c>
      <c r="C86" s="10">
        <f t="array" aca="1" ref="C86" ca="1">SUM(IF($H$1:$BO$1=C$1,$H86:$BO86,0))</f>
        <v>0</v>
      </c>
      <c r="D86" s="10">
        <f t="array" aca="1" ref="D86" ca="1">SUM(IF($H$1:$BO$1=D$1,$H86:$BO86,0))</f>
        <v>0</v>
      </c>
      <c r="E86" s="10">
        <f t="array" aca="1" ref="E86" ca="1">SUM(IF($H$1:$BO$1=E$1,$H86:$BO86,0))</f>
        <v>44000</v>
      </c>
      <c r="F86" s="10">
        <f t="array" aca="1" ref="F86" ca="1">SUM(IF($H$1:$BO$1=F$1,$H86:$BO86,0))</f>
        <v>156000</v>
      </c>
      <c r="G86" s="10">
        <f t="array" aca="1" ref="G86" ca="1">SUM(IF($H$1:$BO$1=G$1,$H86:$BO86,0))</f>
        <v>350000</v>
      </c>
      <c r="H86" s="10">
        <f ca="1">$B86*H104</f>
        <v>0</v>
      </c>
      <c r="I86" s="10">
        <f t="shared" ref="I86:BO86" ca="1" si="56">$B86*I104</f>
        <v>0</v>
      </c>
      <c r="J86" s="10">
        <f t="shared" ca="1" si="56"/>
        <v>0</v>
      </c>
      <c r="K86" s="10">
        <f t="shared" ca="1" si="56"/>
        <v>0</v>
      </c>
      <c r="L86" s="10">
        <f t="shared" ca="1" si="56"/>
        <v>0</v>
      </c>
      <c r="M86" s="10">
        <f t="shared" ca="1" si="56"/>
        <v>0</v>
      </c>
      <c r="N86" s="10">
        <f t="shared" ca="1" si="56"/>
        <v>0</v>
      </c>
      <c r="O86" s="10">
        <f t="shared" ca="1" si="56"/>
        <v>0</v>
      </c>
      <c r="P86" s="10">
        <f t="shared" ca="1" si="56"/>
        <v>0</v>
      </c>
      <c r="Q86" s="10">
        <f t="shared" ca="1" si="56"/>
        <v>0</v>
      </c>
      <c r="R86" s="10">
        <f t="shared" ca="1" si="56"/>
        <v>0</v>
      </c>
      <c r="S86" s="10">
        <f t="shared" ca="1" si="56"/>
        <v>0</v>
      </c>
      <c r="T86" s="10">
        <f t="shared" ca="1" si="56"/>
        <v>0</v>
      </c>
      <c r="U86" s="10">
        <f t="shared" ca="1" si="56"/>
        <v>0</v>
      </c>
      <c r="V86" s="10">
        <f t="shared" ca="1" si="56"/>
        <v>0</v>
      </c>
      <c r="W86" s="10">
        <f t="shared" ca="1" si="56"/>
        <v>0</v>
      </c>
      <c r="X86" s="10">
        <f t="shared" ca="1" si="56"/>
        <v>0</v>
      </c>
      <c r="Y86" s="10">
        <f t="shared" ca="1" si="56"/>
        <v>0</v>
      </c>
      <c r="Z86" s="10">
        <f t="shared" ca="1" si="56"/>
        <v>0</v>
      </c>
      <c r="AA86" s="10">
        <f t="shared" ca="1" si="56"/>
        <v>0</v>
      </c>
      <c r="AB86" s="10">
        <f t="shared" ca="1" si="56"/>
        <v>0</v>
      </c>
      <c r="AC86" s="10">
        <f t="shared" ca="1" si="56"/>
        <v>0</v>
      </c>
      <c r="AD86" s="10">
        <f t="shared" ca="1" si="56"/>
        <v>0</v>
      </c>
      <c r="AE86" s="10">
        <f t="shared" ca="1" si="56"/>
        <v>0</v>
      </c>
      <c r="AF86" s="10">
        <f t="shared" ca="1" si="56"/>
        <v>0</v>
      </c>
      <c r="AG86" s="10">
        <f t="shared" ca="1" si="56"/>
        <v>0</v>
      </c>
      <c r="AH86" s="10">
        <f t="shared" ca="1" si="56"/>
        <v>2000</v>
      </c>
      <c r="AI86" s="10">
        <f t="shared" ca="1" si="56"/>
        <v>2000</v>
      </c>
      <c r="AJ86" s="10">
        <f t="shared" ca="1" si="56"/>
        <v>2000</v>
      </c>
      <c r="AK86" s="10">
        <f t="shared" ca="1" si="56"/>
        <v>4000</v>
      </c>
      <c r="AL86" s="10">
        <f t="shared" ca="1" si="56"/>
        <v>4000</v>
      </c>
      <c r="AM86" s="10">
        <f t="shared" ca="1" si="56"/>
        <v>4000</v>
      </c>
      <c r="AN86" s="10">
        <f t="shared" ca="1" si="56"/>
        <v>6000</v>
      </c>
      <c r="AO86" s="10">
        <f t="shared" ca="1" si="56"/>
        <v>6000</v>
      </c>
      <c r="AP86" s="10">
        <f t="shared" ca="1" si="56"/>
        <v>6000</v>
      </c>
      <c r="AQ86" s="10">
        <f t="shared" ca="1" si="56"/>
        <v>8000</v>
      </c>
      <c r="AR86" s="10">
        <f t="shared" ca="1" si="56"/>
        <v>8000</v>
      </c>
      <c r="AS86" s="10">
        <f t="shared" ca="1" si="56"/>
        <v>8000</v>
      </c>
      <c r="AT86" s="10">
        <f t="shared" ca="1" si="56"/>
        <v>10000</v>
      </c>
      <c r="AU86" s="10">
        <f t="shared" ca="1" si="56"/>
        <v>10000</v>
      </c>
      <c r="AV86" s="10">
        <f t="shared" ca="1" si="56"/>
        <v>12000</v>
      </c>
      <c r="AW86" s="10">
        <f t="shared" ca="1" si="56"/>
        <v>12000</v>
      </c>
      <c r="AX86" s="10">
        <f t="shared" ca="1" si="56"/>
        <v>14000</v>
      </c>
      <c r="AY86" s="10">
        <f t="shared" ca="1" si="56"/>
        <v>14000</v>
      </c>
      <c r="AZ86" s="10">
        <f t="shared" ca="1" si="56"/>
        <v>16000</v>
      </c>
      <c r="BA86" s="10">
        <f t="shared" ca="1" si="56"/>
        <v>16000</v>
      </c>
      <c r="BB86" s="10">
        <f t="shared" ca="1" si="56"/>
        <v>18000</v>
      </c>
      <c r="BC86" s="10">
        <f t="shared" ca="1" si="56"/>
        <v>18000</v>
      </c>
      <c r="BD86" s="10">
        <f t="shared" ca="1" si="56"/>
        <v>20000</v>
      </c>
      <c r="BE86" s="10">
        <f t="shared" ca="1" si="56"/>
        <v>20000</v>
      </c>
      <c r="BF86" s="10">
        <f t="shared" ca="1" si="56"/>
        <v>22000</v>
      </c>
      <c r="BG86" s="10">
        <f t="shared" ca="1" si="56"/>
        <v>24000</v>
      </c>
      <c r="BH86" s="10">
        <f t="shared" ca="1" si="56"/>
        <v>26000</v>
      </c>
      <c r="BI86" s="10">
        <f t="shared" ca="1" si="56"/>
        <v>28000</v>
      </c>
      <c r="BJ86" s="10">
        <f t="shared" ca="1" si="56"/>
        <v>30000</v>
      </c>
      <c r="BK86" s="10">
        <f t="shared" ca="1" si="56"/>
        <v>32000</v>
      </c>
      <c r="BL86" s="10">
        <f t="shared" ca="1" si="56"/>
        <v>34000</v>
      </c>
      <c r="BM86" s="10">
        <f t="shared" ca="1" si="56"/>
        <v>36000</v>
      </c>
      <c r="BN86" s="10">
        <f t="shared" ca="1" si="56"/>
        <v>38000</v>
      </c>
      <c r="BO86" s="10">
        <f t="shared" ca="1" si="56"/>
        <v>40000</v>
      </c>
    </row>
    <row r="87" spans="1:67" x14ac:dyDescent="0.2">
      <c r="A87" s="5" t="s">
        <v>192</v>
      </c>
      <c r="B87" s="17">
        <f>1-B89</f>
        <v>0.25</v>
      </c>
      <c r="C87" s="10">
        <f t="array" aca="1" ref="C87" ca="1">SUM(IF($H$1:$BO$1=C$1,$H87:$BO87,0))</f>
        <v>15000</v>
      </c>
      <c r="D87" s="10">
        <f t="array" aca="1" ref="D87" ca="1">SUM(IF($H$1:$BO$1=D$1,$H87:$BO87,0))</f>
        <v>45000</v>
      </c>
      <c r="E87" s="10">
        <f t="array" aca="1" ref="E87" ca="1">SUM(IF($H$1:$BO$1=E$1,$H87:$BO87,0))</f>
        <v>88000</v>
      </c>
      <c r="F87" s="10">
        <f t="array" aca="1" ref="F87" ca="1">SUM(IF($H$1:$BO$1=F$1,$H87:$BO87,0))</f>
        <v>171000</v>
      </c>
      <c r="G87" s="10">
        <f t="array" aca="1" ref="G87" ca="1">SUM(IF($H$1:$BO$1=G$1,$H87:$BO87,0))</f>
        <v>305500</v>
      </c>
      <c r="H87" s="10">
        <f ca="1">H85-H89</f>
        <v>500</v>
      </c>
      <c r="I87" s="10">
        <f t="shared" ref="I87:BO88" ca="1" si="57">I85-I89</f>
        <v>500</v>
      </c>
      <c r="J87" s="10">
        <f t="shared" ca="1" si="57"/>
        <v>500</v>
      </c>
      <c r="K87" s="10">
        <f t="shared" ca="1" si="57"/>
        <v>1000</v>
      </c>
      <c r="L87" s="10">
        <f t="shared" ca="1" si="57"/>
        <v>1000</v>
      </c>
      <c r="M87" s="10">
        <f t="shared" ca="1" si="57"/>
        <v>1000</v>
      </c>
      <c r="N87" s="10">
        <f t="shared" ca="1" si="57"/>
        <v>1500</v>
      </c>
      <c r="O87" s="10">
        <f t="shared" ca="1" si="57"/>
        <v>1500</v>
      </c>
      <c r="P87" s="10">
        <f t="shared" ca="1" si="57"/>
        <v>1500</v>
      </c>
      <c r="Q87" s="10">
        <f t="shared" ca="1" si="57"/>
        <v>2000</v>
      </c>
      <c r="R87" s="10">
        <f t="shared" ca="1" si="57"/>
        <v>2000</v>
      </c>
      <c r="S87" s="10">
        <f t="shared" ca="1" si="57"/>
        <v>2000</v>
      </c>
      <c r="T87" s="10">
        <f t="shared" ca="1" si="57"/>
        <v>2500</v>
      </c>
      <c r="U87" s="10">
        <f t="shared" ca="1" si="57"/>
        <v>2500</v>
      </c>
      <c r="V87" s="10">
        <f t="shared" ca="1" si="57"/>
        <v>3000</v>
      </c>
      <c r="W87" s="10">
        <f t="shared" ca="1" si="57"/>
        <v>3000</v>
      </c>
      <c r="X87" s="10">
        <f t="shared" ca="1" si="57"/>
        <v>3500</v>
      </c>
      <c r="Y87" s="10">
        <f t="shared" ca="1" si="57"/>
        <v>3500</v>
      </c>
      <c r="Z87" s="10">
        <f t="shared" ca="1" si="57"/>
        <v>4000</v>
      </c>
      <c r="AA87" s="10">
        <f t="shared" ca="1" si="57"/>
        <v>4000</v>
      </c>
      <c r="AB87" s="10">
        <f t="shared" ca="1" si="57"/>
        <v>4500</v>
      </c>
      <c r="AC87" s="10">
        <f t="shared" ca="1" si="57"/>
        <v>4500</v>
      </c>
      <c r="AD87" s="10">
        <f t="shared" ca="1" si="57"/>
        <v>5000</v>
      </c>
      <c r="AE87" s="10">
        <f t="shared" ca="1" si="57"/>
        <v>5000</v>
      </c>
      <c r="AF87" s="10">
        <f t="shared" ca="1" si="57"/>
        <v>5500</v>
      </c>
      <c r="AG87" s="10">
        <f t="shared" ca="1" si="57"/>
        <v>6000</v>
      </c>
      <c r="AH87" s="10">
        <f t="shared" ca="1" si="57"/>
        <v>6000</v>
      </c>
      <c r="AI87" s="10">
        <f t="shared" ca="1" si="57"/>
        <v>6500</v>
      </c>
      <c r="AJ87" s="10">
        <f t="shared" ca="1" si="57"/>
        <v>7000</v>
      </c>
      <c r="AK87" s="10">
        <f t="shared" ca="1" si="57"/>
        <v>7000</v>
      </c>
      <c r="AL87" s="10">
        <f t="shared" ca="1" si="57"/>
        <v>7500</v>
      </c>
      <c r="AM87" s="10">
        <f t="shared" ca="1" si="57"/>
        <v>8000</v>
      </c>
      <c r="AN87" s="10">
        <f t="shared" ca="1" si="57"/>
        <v>8000</v>
      </c>
      <c r="AO87" s="10">
        <f t="shared" ca="1" si="57"/>
        <v>8500</v>
      </c>
      <c r="AP87" s="10">
        <f t="shared" ca="1" si="57"/>
        <v>9000</v>
      </c>
      <c r="AQ87" s="10">
        <f t="shared" ca="1" si="57"/>
        <v>9000</v>
      </c>
      <c r="AR87" s="10">
        <f t="shared" ca="1" si="57"/>
        <v>10000</v>
      </c>
      <c r="AS87" s="10">
        <f t="shared" ca="1" si="57"/>
        <v>11000</v>
      </c>
      <c r="AT87" s="10">
        <f t="shared" ca="1" si="57"/>
        <v>11500</v>
      </c>
      <c r="AU87" s="10">
        <f t="shared" ca="1" si="57"/>
        <v>12500</v>
      </c>
      <c r="AV87" s="10">
        <f t="shared" ca="1" si="57"/>
        <v>13000</v>
      </c>
      <c r="AW87" s="10">
        <f t="shared" ca="1" si="57"/>
        <v>14000</v>
      </c>
      <c r="AX87" s="10">
        <f t="shared" ca="1" si="57"/>
        <v>14500</v>
      </c>
      <c r="AY87" s="10">
        <f t="shared" ca="1" si="57"/>
        <v>15500</v>
      </c>
      <c r="AZ87" s="10">
        <f t="shared" ca="1" si="57"/>
        <v>16000</v>
      </c>
      <c r="BA87" s="10">
        <f t="shared" ca="1" si="57"/>
        <v>17000</v>
      </c>
      <c r="BB87" s="10">
        <f t="shared" ca="1" si="57"/>
        <v>17500</v>
      </c>
      <c r="BC87" s="10">
        <f t="shared" ca="1" si="57"/>
        <v>18500</v>
      </c>
      <c r="BD87" s="10">
        <f t="shared" ca="1" si="57"/>
        <v>19500</v>
      </c>
      <c r="BE87" s="10">
        <f t="shared" ca="1" si="57"/>
        <v>21000</v>
      </c>
      <c r="BF87" s="10">
        <f t="shared" ca="1" si="57"/>
        <v>22000</v>
      </c>
      <c r="BG87" s="10">
        <f t="shared" ca="1" si="57"/>
        <v>23000</v>
      </c>
      <c r="BH87" s="10">
        <f t="shared" ca="1" si="57"/>
        <v>24000</v>
      </c>
      <c r="BI87" s="10">
        <f t="shared" ca="1" si="57"/>
        <v>25000</v>
      </c>
      <c r="BJ87" s="10">
        <f t="shared" ca="1" si="57"/>
        <v>26000</v>
      </c>
      <c r="BK87" s="10">
        <f t="shared" ca="1" si="57"/>
        <v>27000</v>
      </c>
      <c r="BL87" s="10">
        <f t="shared" ca="1" si="57"/>
        <v>28000</v>
      </c>
      <c r="BM87" s="10">
        <f t="shared" ca="1" si="57"/>
        <v>29000</v>
      </c>
      <c r="BN87" s="10">
        <f t="shared" ca="1" si="57"/>
        <v>30000</v>
      </c>
      <c r="BO87" s="10">
        <f t="shared" ca="1" si="57"/>
        <v>31000</v>
      </c>
    </row>
    <row r="88" spans="1:67" x14ac:dyDescent="0.2">
      <c r="A88" s="5" t="s">
        <v>193</v>
      </c>
      <c r="B88" s="17">
        <f>1-B90</f>
        <v>0.25</v>
      </c>
      <c r="C88" s="10">
        <f t="array" aca="1" ref="C88" ca="1">SUM(IF($H$1:$BO$1=C$1,$H88:$BO88,0))</f>
        <v>0</v>
      </c>
      <c r="D88" s="10">
        <f t="array" aca="1" ref="D88" ca="1">SUM(IF($H$1:$BO$1=D$1,$H88:$BO88,0))</f>
        <v>0</v>
      </c>
      <c r="E88" s="10">
        <f t="array" aca="1" ref="E88" ca="1">SUM(IF($H$1:$BO$1=E$1,$H88:$BO88,0))</f>
        <v>11000</v>
      </c>
      <c r="F88" s="10">
        <f t="array" aca="1" ref="F88" ca="1">SUM(IF($H$1:$BO$1=F$1,$H88:$BO88,0))</f>
        <v>39000</v>
      </c>
      <c r="G88" s="10">
        <f t="array" aca="1" ref="G88" ca="1">SUM(IF($H$1:$BO$1=G$1,$H88:$BO88,0))</f>
        <v>87500</v>
      </c>
      <c r="H88" s="10">
        <f ca="1">H86-H90</f>
        <v>0</v>
      </c>
      <c r="I88" s="10">
        <f t="shared" ca="1" si="57"/>
        <v>0</v>
      </c>
      <c r="J88" s="10">
        <f t="shared" ca="1" si="57"/>
        <v>0</v>
      </c>
      <c r="K88" s="10">
        <f t="shared" ca="1" si="57"/>
        <v>0</v>
      </c>
      <c r="L88" s="10">
        <f t="shared" ca="1" si="57"/>
        <v>0</v>
      </c>
      <c r="M88" s="10">
        <f t="shared" ca="1" si="57"/>
        <v>0</v>
      </c>
      <c r="N88" s="10">
        <f t="shared" ca="1" si="57"/>
        <v>0</v>
      </c>
      <c r="O88" s="10">
        <f t="shared" ca="1" si="57"/>
        <v>0</v>
      </c>
      <c r="P88" s="10">
        <f t="shared" ca="1" si="57"/>
        <v>0</v>
      </c>
      <c r="Q88" s="10">
        <f t="shared" ca="1" si="57"/>
        <v>0</v>
      </c>
      <c r="R88" s="10">
        <f t="shared" ca="1" si="57"/>
        <v>0</v>
      </c>
      <c r="S88" s="10">
        <f t="shared" ca="1" si="57"/>
        <v>0</v>
      </c>
      <c r="T88" s="10">
        <f t="shared" ca="1" si="57"/>
        <v>0</v>
      </c>
      <c r="U88" s="10">
        <f t="shared" ca="1" si="57"/>
        <v>0</v>
      </c>
      <c r="V88" s="10">
        <f t="shared" ca="1" si="57"/>
        <v>0</v>
      </c>
      <c r="W88" s="10">
        <f t="shared" ca="1" si="57"/>
        <v>0</v>
      </c>
      <c r="X88" s="10">
        <f t="shared" ca="1" si="57"/>
        <v>0</v>
      </c>
      <c r="Y88" s="10">
        <f t="shared" ca="1" si="57"/>
        <v>0</v>
      </c>
      <c r="Z88" s="10">
        <f t="shared" ca="1" si="57"/>
        <v>0</v>
      </c>
      <c r="AA88" s="10">
        <f t="shared" ca="1" si="57"/>
        <v>0</v>
      </c>
      <c r="AB88" s="10">
        <f t="shared" ca="1" si="57"/>
        <v>0</v>
      </c>
      <c r="AC88" s="10">
        <f t="shared" ca="1" si="57"/>
        <v>0</v>
      </c>
      <c r="AD88" s="10">
        <f t="shared" ca="1" si="57"/>
        <v>0</v>
      </c>
      <c r="AE88" s="10">
        <f t="shared" ca="1" si="57"/>
        <v>0</v>
      </c>
      <c r="AF88" s="10">
        <f t="shared" ca="1" si="57"/>
        <v>0</v>
      </c>
      <c r="AG88" s="10">
        <f t="shared" ca="1" si="57"/>
        <v>0</v>
      </c>
      <c r="AH88" s="10">
        <f t="shared" ca="1" si="57"/>
        <v>500</v>
      </c>
      <c r="AI88" s="10">
        <f t="shared" ca="1" si="57"/>
        <v>500</v>
      </c>
      <c r="AJ88" s="10">
        <f t="shared" ca="1" si="57"/>
        <v>500</v>
      </c>
      <c r="AK88" s="10">
        <f t="shared" ca="1" si="57"/>
        <v>1000</v>
      </c>
      <c r="AL88" s="10">
        <f t="shared" ca="1" si="57"/>
        <v>1000</v>
      </c>
      <c r="AM88" s="10">
        <f t="shared" ca="1" si="57"/>
        <v>1000</v>
      </c>
      <c r="AN88" s="10">
        <f t="shared" ca="1" si="57"/>
        <v>1500</v>
      </c>
      <c r="AO88" s="10">
        <f t="shared" ca="1" si="57"/>
        <v>1500</v>
      </c>
      <c r="AP88" s="10">
        <f t="shared" ca="1" si="57"/>
        <v>1500</v>
      </c>
      <c r="AQ88" s="10">
        <f t="shared" ca="1" si="57"/>
        <v>2000</v>
      </c>
      <c r="AR88" s="10">
        <f t="shared" ca="1" si="57"/>
        <v>2000</v>
      </c>
      <c r="AS88" s="10">
        <f t="shared" ca="1" si="57"/>
        <v>2000</v>
      </c>
      <c r="AT88" s="10">
        <f t="shared" ca="1" si="57"/>
        <v>2500</v>
      </c>
      <c r="AU88" s="10">
        <f t="shared" ca="1" si="57"/>
        <v>2500</v>
      </c>
      <c r="AV88" s="10">
        <f t="shared" ca="1" si="57"/>
        <v>3000</v>
      </c>
      <c r="AW88" s="10">
        <f t="shared" ca="1" si="57"/>
        <v>3000</v>
      </c>
      <c r="AX88" s="10">
        <f t="shared" ca="1" si="57"/>
        <v>3500</v>
      </c>
      <c r="AY88" s="10">
        <f t="shared" ca="1" si="57"/>
        <v>3500</v>
      </c>
      <c r="AZ88" s="10">
        <f t="shared" ca="1" si="57"/>
        <v>4000</v>
      </c>
      <c r="BA88" s="10">
        <f t="shared" ca="1" si="57"/>
        <v>4000</v>
      </c>
      <c r="BB88" s="10">
        <f t="shared" ca="1" si="57"/>
        <v>4500</v>
      </c>
      <c r="BC88" s="10">
        <f t="shared" ca="1" si="57"/>
        <v>4500</v>
      </c>
      <c r="BD88" s="10">
        <f t="shared" ca="1" si="57"/>
        <v>5000</v>
      </c>
      <c r="BE88" s="10">
        <f t="shared" ca="1" si="57"/>
        <v>5000</v>
      </c>
      <c r="BF88" s="10">
        <f t="shared" ca="1" si="57"/>
        <v>5500</v>
      </c>
      <c r="BG88" s="10">
        <f t="shared" ca="1" si="57"/>
        <v>6000</v>
      </c>
      <c r="BH88" s="10">
        <f t="shared" ca="1" si="57"/>
        <v>6500</v>
      </c>
      <c r="BI88" s="10">
        <f t="shared" ca="1" si="57"/>
        <v>7000</v>
      </c>
      <c r="BJ88" s="10">
        <f t="shared" ca="1" si="57"/>
        <v>7500</v>
      </c>
      <c r="BK88" s="10">
        <f t="shared" ca="1" si="57"/>
        <v>8000</v>
      </c>
      <c r="BL88" s="10">
        <f t="shared" ca="1" si="57"/>
        <v>8500</v>
      </c>
      <c r="BM88" s="10">
        <f t="shared" ca="1" si="57"/>
        <v>9000</v>
      </c>
      <c r="BN88" s="10">
        <f t="shared" ca="1" si="57"/>
        <v>9500</v>
      </c>
      <c r="BO88" s="10">
        <f t="shared" ca="1" si="57"/>
        <v>10000</v>
      </c>
    </row>
    <row r="89" spans="1:67" x14ac:dyDescent="0.2">
      <c r="A89" s="5" t="s">
        <v>196</v>
      </c>
      <c r="B89" s="12">
        <v>0.75</v>
      </c>
      <c r="C89" s="10">
        <f t="array" aca="1" ref="C89" ca="1">SUM(IF($H$1:$BO$1=C$1,$H89:$BO89,0))</f>
        <v>45000</v>
      </c>
      <c r="D89" s="10">
        <f t="array" aca="1" ref="D89" ca="1">SUM(IF($H$1:$BO$1=D$1,$H89:$BO89,0))</f>
        <v>135000</v>
      </c>
      <c r="E89" s="10">
        <f t="array" aca="1" ref="E89" ca="1">SUM(IF($H$1:$BO$1=E$1,$H89:$BO89,0))</f>
        <v>264000</v>
      </c>
      <c r="F89" s="10">
        <f t="array" aca="1" ref="F89" ca="1">SUM(IF($H$1:$BO$1=F$1,$H89:$BO89,0))</f>
        <v>513000</v>
      </c>
      <c r="G89" s="10">
        <f t="array" aca="1" ref="G89" ca="1">SUM(IF($H$1:$BO$1=G$1,$H89:$BO89,0))</f>
        <v>916500</v>
      </c>
      <c r="H89" s="10">
        <f ca="1">H85*$B89</f>
        <v>1500</v>
      </c>
      <c r="I89" s="10">
        <f t="shared" ref="I89:BO90" ca="1" si="58">I85*$B89</f>
        <v>1500</v>
      </c>
      <c r="J89" s="10">
        <f t="shared" ca="1" si="58"/>
        <v>1500</v>
      </c>
      <c r="K89" s="10">
        <f t="shared" ca="1" si="58"/>
        <v>3000</v>
      </c>
      <c r="L89" s="10">
        <f t="shared" ca="1" si="58"/>
        <v>3000</v>
      </c>
      <c r="M89" s="10">
        <f t="shared" ca="1" si="58"/>
        <v>3000</v>
      </c>
      <c r="N89" s="10">
        <f t="shared" ca="1" si="58"/>
        <v>4500</v>
      </c>
      <c r="O89" s="10">
        <f t="shared" ca="1" si="58"/>
        <v>4500</v>
      </c>
      <c r="P89" s="10">
        <f t="shared" ca="1" si="58"/>
        <v>4500</v>
      </c>
      <c r="Q89" s="10">
        <f t="shared" ca="1" si="58"/>
        <v>6000</v>
      </c>
      <c r="R89" s="10">
        <f t="shared" ca="1" si="58"/>
        <v>6000</v>
      </c>
      <c r="S89" s="10">
        <f t="shared" ca="1" si="58"/>
        <v>6000</v>
      </c>
      <c r="T89" s="10">
        <f t="shared" ca="1" si="58"/>
        <v>7500</v>
      </c>
      <c r="U89" s="10">
        <f t="shared" ca="1" si="58"/>
        <v>7500</v>
      </c>
      <c r="V89" s="10">
        <f t="shared" ca="1" si="58"/>
        <v>9000</v>
      </c>
      <c r="W89" s="10">
        <f t="shared" ca="1" si="58"/>
        <v>9000</v>
      </c>
      <c r="X89" s="10">
        <f t="shared" ca="1" si="58"/>
        <v>10500</v>
      </c>
      <c r="Y89" s="10">
        <f t="shared" ca="1" si="58"/>
        <v>10500</v>
      </c>
      <c r="Z89" s="10">
        <f t="shared" ca="1" si="58"/>
        <v>12000</v>
      </c>
      <c r="AA89" s="10">
        <f t="shared" ca="1" si="58"/>
        <v>12000</v>
      </c>
      <c r="AB89" s="10">
        <f t="shared" ca="1" si="58"/>
        <v>13500</v>
      </c>
      <c r="AC89" s="10">
        <f t="shared" ca="1" si="58"/>
        <v>13500</v>
      </c>
      <c r="AD89" s="10">
        <f t="shared" ca="1" si="58"/>
        <v>15000</v>
      </c>
      <c r="AE89" s="10">
        <f t="shared" ca="1" si="58"/>
        <v>15000</v>
      </c>
      <c r="AF89" s="10">
        <f t="shared" ca="1" si="58"/>
        <v>16500</v>
      </c>
      <c r="AG89" s="10">
        <f t="shared" ca="1" si="58"/>
        <v>18000</v>
      </c>
      <c r="AH89" s="10">
        <f t="shared" ca="1" si="58"/>
        <v>18000</v>
      </c>
      <c r="AI89" s="10">
        <f t="shared" ca="1" si="58"/>
        <v>19500</v>
      </c>
      <c r="AJ89" s="10">
        <f t="shared" ca="1" si="58"/>
        <v>21000</v>
      </c>
      <c r="AK89" s="10">
        <f t="shared" ca="1" si="58"/>
        <v>21000</v>
      </c>
      <c r="AL89" s="10">
        <f t="shared" ca="1" si="58"/>
        <v>22500</v>
      </c>
      <c r="AM89" s="10">
        <f t="shared" ca="1" si="58"/>
        <v>24000</v>
      </c>
      <c r="AN89" s="10">
        <f t="shared" ca="1" si="58"/>
        <v>24000</v>
      </c>
      <c r="AO89" s="10">
        <f t="shared" ca="1" si="58"/>
        <v>25500</v>
      </c>
      <c r="AP89" s="10">
        <f t="shared" ca="1" si="58"/>
        <v>27000</v>
      </c>
      <c r="AQ89" s="10">
        <f t="shared" ca="1" si="58"/>
        <v>27000</v>
      </c>
      <c r="AR89" s="10">
        <f t="shared" ca="1" si="58"/>
        <v>30000</v>
      </c>
      <c r="AS89" s="10">
        <f t="shared" ca="1" si="58"/>
        <v>33000</v>
      </c>
      <c r="AT89" s="10">
        <f t="shared" ca="1" si="58"/>
        <v>34500</v>
      </c>
      <c r="AU89" s="10">
        <f t="shared" ca="1" si="58"/>
        <v>37500</v>
      </c>
      <c r="AV89" s="10">
        <f t="shared" ca="1" si="58"/>
        <v>39000</v>
      </c>
      <c r="AW89" s="10">
        <f t="shared" ca="1" si="58"/>
        <v>42000</v>
      </c>
      <c r="AX89" s="10">
        <f t="shared" ca="1" si="58"/>
        <v>43500</v>
      </c>
      <c r="AY89" s="10">
        <f t="shared" ca="1" si="58"/>
        <v>46500</v>
      </c>
      <c r="AZ89" s="10">
        <f t="shared" ca="1" si="58"/>
        <v>48000</v>
      </c>
      <c r="BA89" s="10">
        <f t="shared" ca="1" si="58"/>
        <v>51000</v>
      </c>
      <c r="BB89" s="10">
        <f t="shared" ca="1" si="58"/>
        <v>52500</v>
      </c>
      <c r="BC89" s="10">
        <f t="shared" ca="1" si="58"/>
        <v>55500</v>
      </c>
      <c r="BD89" s="10">
        <f t="shared" ca="1" si="58"/>
        <v>58500</v>
      </c>
      <c r="BE89" s="10">
        <f t="shared" ca="1" si="58"/>
        <v>63000</v>
      </c>
      <c r="BF89" s="10">
        <f t="shared" ca="1" si="58"/>
        <v>66000</v>
      </c>
      <c r="BG89" s="10">
        <f t="shared" ca="1" si="58"/>
        <v>69000</v>
      </c>
      <c r="BH89" s="10">
        <f t="shared" ca="1" si="58"/>
        <v>72000</v>
      </c>
      <c r="BI89" s="10">
        <f t="shared" ca="1" si="58"/>
        <v>75000</v>
      </c>
      <c r="BJ89" s="10">
        <f t="shared" ca="1" si="58"/>
        <v>78000</v>
      </c>
      <c r="BK89" s="10">
        <f t="shared" ca="1" si="58"/>
        <v>81000</v>
      </c>
      <c r="BL89" s="10">
        <f t="shared" ca="1" si="58"/>
        <v>84000</v>
      </c>
      <c r="BM89" s="10">
        <f t="shared" ca="1" si="58"/>
        <v>87000</v>
      </c>
      <c r="BN89" s="10">
        <f t="shared" ca="1" si="58"/>
        <v>90000</v>
      </c>
      <c r="BO89" s="10">
        <f t="shared" ca="1" si="58"/>
        <v>93000</v>
      </c>
    </row>
    <row r="90" spans="1:67" x14ac:dyDescent="0.2">
      <c r="A90" s="5" t="s">
        <v>197</v>
      </c>
      <c r="B90" s="12">
        <v>0.75</v>
      </c>
      <c r="C90" s="10">
        <f t="array" aca="1" ref="C90" ca="1">SUM(IF($H$1:$BO$1=C$1,$H90:$BO90,0))</f>
        <v>0</v>
      </c>
      <c r="D90" s="10">
        <f t="array" aca="1" ref="D90" ca="1">SUM(IF($H$1:$BO$1=D$1,$H90:$BO90,0))</f>
        <v>0</v>
      </c>
      <c r="E90" s="10">
        <f t="array" aca="1" ref="E90" ca="1">SUM(IF($H$1:$BO$1=E$1,$H90:$BO90,0))</f>
        <v>33000</v>
      </c>
      <c r="F90" s="10">
        <f t="array" aca="1" ref="F90" ca="1">SUM(IF($H$1:$BO$1=F$1,$H90:$BO90,0))</f>
        <v>117000</v>
      </c>
      <c r="G90" s="10">
        <f t="array" aca="1" ref="G90" ca="1">SUM(IF($H$1:$BO$1=G$1,$H90:$BO90,0))</f>
        <v>262500</v>
      </c>
      <c r="H90" s="10">
        <f ca="1">H86*$B90</f>
        <v>0</v>
      </c>
      <c r="I90" s="10">
        <f t="shared" ca="1" si="58"/>
        <v>0</v>
      </c>
      <c r="J90" s="10">
        <f t="shared" ca="1" si="58"/>
        <v>0</v>
      </c>
      <c r="K90" s="10">
        <f t="shared" ca="1" si="58"/>
        <v>0</v>
      </c>
      <c r="L90" s="10">
        <f t="shared" ca="1" si="58"/>
        <v>0</v>
      </c>
      <c r="M90" s="10">
        <f t="shared" ca="1" si="58"/>
        <v>0</v>
      </c>
      <c r="N90" s="10">
        <f t="shared" ca="1" si="58"/>
        <v>0</v>
      </c>
      <c r="O90" s="10">
        <f t="shared" ca="1" si="58"/>
        <v>0</v>
      </c>
      <c r="P90" s="10">
        <f t="shared" ca="1" si="58"/>
        <v>0</v>
      </c>
      <c r="Q90" s="10">
        <f t="shared" ca="1" si="58"/>
        <v>0</v>
      </c>
      <c r="R90" s="10">
        <f t="shared" ca="1" si="58"/>
        <v>0</v>
      </c>
      <c r="S90" s="10">
        <f t="shared" ca="1" si="58"/>
        <v>0</v>
      </c>
      <c r="T90" s="10">
        <f t="shared" ca="1" si="58"/>
        <v>0</v>
      </c>
      <c r="U90" s="10">
        <f t="shared" ca="1" si="58"/>
        <v>0</v>
      </c>
      <c r="V90" s="10">
        <f t="shared" ca="1" si="58"/>
        <v>0</v>
      </c>
      <c r="W90" s="10">
        <f t="shared" ca="1" si="58"/>
        <v>0</v>
      </c>
      <c r="X90" s="10">
        <f t="shared" ca="1" si="58"/>
        <v>0</v>
      </c>
      <c r="Y90" s="10">
        <f t="shared" ca="1" si="58"/>
        <v>0</v>
      </c>
      <c r="Z90" s="10">
        <f t="shared" ca="1" si="58"/>
        <v>0</v>
      </c>
      <c r="AA90" s="10">
        <f t="shared" ca="1" si="58"/>
        <v>0</v>
      </c>
      <c r="AB90" s="10">
        <f t="shared" ca="1" si="58"/>
        <v>0</v>
      </c>
      <c r="AC90" s="10">
        <f t="shared" ca="1" si="58"/>
        <v>0</v>
      </c>
      <c r="AD90" s="10">
        <f t="shared" ca="1" si="58"/>
        <v>0</v>
      </c>
      <c r="AE90" s="10">
        <f t="shared" ca="1" si="58"/>
        <v>0</v>
      </c>
      <c r="AF90" s="10">
        <f t="shared" ca="1" si="58"/>
        <v>0</v>
      </c>
      <c r="AG90" s="10">
        <f t="shared" ca="1" si="58"/>
        <v>0</v>
      </c>
      <c r="AH90" s="10">
        <f t="shared" ca="1" si="58"/>
        <v>1500</v>
      </c>
      <c r="AI90" s="10">
        <f t="shared" ca="1" si="58"/>
        <v>1500</v>
      </c>
      <c r="AJ90" s="10">
        <f t="shared" ca="1" si="58"/>
        <v>1500</v>
      </c>
      <c r="AK90" s="10">
        <f t="shared" ca="1" si="58"/>
        <v>3000</v>
      </c>
      <c r="AL90" s="10">
        <f t="shared" ca="1" si="58"/>
        <v>3000</v>
      </c>
      <c r="AM90" s="10">
        <f t="shared" ca="1" si="58"/>
        <v>3000</v>
      </c>
      <c r="AN90" s="10">
        <f t="shared" ca="1" si="58"/>
        <v>4500</v>
      </c>
      <c r="AO90" s="10">
        <f t="shared" ca="1" si="58"/>
        <v>4500</v>
      </c>
      <c r="AP90" s="10">
        <f t="shared" ca="1" si="58"/>
        <v>4500</v>
      </c>
      <c r="AQ90" s="10">
        <f t="shared" ca="1" si="58"/>
        <v>6000</v>
      </c>
      <c r="AR90" s="10">
        <f t="shared" ca="1" si="58"/>
        <v>6000</v>
      </c>
      <c r="AS90" s="10">
        <f t="shared" ca="1" si="58"/>
        <v>6000</v>
      </c>
      <c r="AT90" s="10">
        <f t="shared" ca="1" si="58"/>
        <v>7500</v>
      </c>
      <c r="AU90" s="10">
        <f t="shared" ca="1" si="58"/>
        <v>7500</v>
      </c>
      <c r="AV90" s="10">
        <f t="shared" ca="1" si="58"/>
        <v>9000</v>
      </c>
      <c r="AW90" s="10">
        <f t="shared" ca="1" si="58"/>
        <v>9000</v>
      </c>
      <c r="AX90" s="10">
        <f t="shared" ca="1" si="58"/>
        <v>10500</v>
      </c>
      <c r="AY90" s="10">
        <f t="shared" ca="1" si="58"/>
        <v>10500</v>
      </c>
      <c r="AZ90" s="10">
        <f t="shared" ca="1" si="58"/>
        <v>12000</v>
      </c>
      <c r="BA90" s="10">
        <f t="shared" ca="1" si="58"/>
        <v>12000</v>
      </c>
      <c r="BB90" s="10">
        <f t="shared" ca="1" si="58"/>
        <v>13500</v>
      </c>
      <c r="BC90" s="10">
        <f t="shared" ca="1" si="58"/>
        <v>13500</v>
      </c>
      <c r="BD90" s="10">
        <f t="shared" ca="1" si="58"/>
        <v>15000</v>
      </c>
      <c r="BE90" s="10">
        <f t="shared" ca="1" si="58"/>
        <v>15000</v>
      </c>
      <c r="BF90" s="10">
        <f t="shared" ca="1" si="58"/>
        <v>16500</v>
      </c>
      <c r="BG90" s="10">
        <f t="shared" ca="1" si="58"/>
        <v>18000</v>
      </c>
      <c r="BH90" s="10">
        <f t="shared" ca="1" si="58"/>
        <v>19500</v>
      </c>
      <c r="BI90" s="10">
        <f t="shared" ca="1" si="58"/>
        <v>21000</v>
      </c>
      <c r="BJ90" s="10">
        <f t="shared" ca="1" si="58"/>
        <v>22500</v>
      </c>
      <c r="BK90" s="10">
        <f t="shared" ca="1" si="58"/>
        <v>24000</v>
      </c>
      <c r="BL90" s="10">
        <f t="shared" ca="1" si="58"/>
        <v>25500</v>
      </c>
      <c r="BM90" s="10">
        <f t="shared" ca="1" si="58"/>
        <v>27000</v>
      </c>
      <c r="BN90" s="10">
        <f t="shared" ca="1" si="58"/>
        <v>28500</v>
      </c>
      <c r="BO90" s="10">
        <f t="shared" ca="1" si="58"/>
        <v>30000</v>
      </c>
    </row>
    <row r="91" spans="1:67" x14ac:dyDescent="0.2">
      <c r="A91" s="5" t="s">
        <v>38</v>
      </c>
      <c r="B91" s="12">
        <v>0.5</v>
      </c>
      <c r="C91" s="10">
        <f t="array" aca="1" ref="C91" ca="1">SUM(IF($H$1:$BO$1=C$1,$H91:$BO91,0))</f>
        <v>22500</v>
      </c>
      <c r="D91" s="10">
        <f t="array" aca="1" ref="D91" ca="1">SUM(IF($H$1:$BO$1=D$1,$H91:$BO91,0))</f>
        <v>67500</v>
      </c>
      <c r="E91" s="10">
        <f t="array" aca="1" ref="E91" ca="1">SUM(IF($H$1:$BO$1=E$1,$H91:$BO91,0))</f>
        <v>132000</v>
      </c>
      <c r="F91" s="10">
        <f t="array" aca="1" ref="F91" ca="1">SUM(IF($H$1:$BO$1=F$1,$H91:$BO91,0))</f>
        <v>256500</v>
      </c>
      <c r="G91" s="10">
        <f t="array" aca="1" ref="G91" ca="1">SUM(IF($H$1:$BO$1=G$1,$H91:$BO91,0))</f>
        <v>458250</v>
      </c>
      <c r="H91" s="10">
        <f ca="1">H89*$B91</f>
        <v>750</v>
      </c>
      <c r="I91" s="10">
        <f t="shared" ref="I91:BO91" ca="1" si="59">I89*$B91</f>
        <v>750</v>
      </c>
      <c r="J91" s="10">
        <f t="shared" ca="1" si="59"/>
        <v>750</v>
      </c>
      <c r="K91" s="10">
        <f t="shared" ca="1" si="59"/>
        <v>1500</v>
      </c>
      <c r="L91" s="10">
        <f t="shared" ca="1" si="59"/>
        <v>1500</v>
      </c>
      <c r="M91" s="10">
        <f t="shared" ca="1" si="59"/>
        <v>1500</v>
      </c>
      <c r="N91" s="10">
        <f t="shared" ca="1" si="59"/>
        <v>2250</v>
      </c>
      <c r="O91" s="10">
        <f t="shared" ca="1" si="59"/>
        <v>2250</v>
      </c>
      <c r="P91" s="10">
        <f t="shared" ca="1" si="59"/>
        <v>2250</v>
      </c>
      <c r="Q91" s="10">
        <f t="shared" ca="1" si="59"/>
        <v>3000</v>
      </c>
      <c r="R91" s="10">
        <f t="shared" ca="1" si="59"/>
        <v>3000</v>
      </c>
      <c r="S91" s="10">
        <f t="shared" ca="1" si="59"/>
        <v>3000</v>
      </c>
      <c r="T91" s="10">
        <f t="shared" ca="1" si="59"/>
        <v>3750</v>
      </c>
      <c r="U91" s="10">
        <f t="shared" ca="1" si="59"/>
        <v>3750</v>
      </c>
      <c r="V91" s="10">
        <f t="shared" ca="1" si="59"/>
        <v>4500</v>
      </c>
      <c r="W91" s="10">
        <f t="shared" ca="1" si="59"/>
        <v>4500</v>
      </c>
      <c r="X91" s="10">
        <f t="shared" ca="1" si="59"/>
        <v>5250</v>
      </c>
      <c r="Y91" s="10">
        <f t="shared" ca="1" si="59"/>
        <v>5250</v>
      </c>
      <c r="Z91" s="10">
        <f t="shared" ca="1" si="59"/>
        <v>6000</v>
      </c>
      <c r="AA91" s="10">
        <f t="shared" ca="1" si="59"/>
        <v>6000</v>
      </c>
      <c r="AB91" s="10">
        <f t="shared" ca="1" si="59"/>
        <v>6750</v>
      </c>
      <c r="AC91" s="10">
        <f t="shared" ca="1" si="59"/>
        <v>6750</v>
      </c>
      <c r="AD91" s="10">
        <f t="shared" ca="1" si="59"/>
        <v>7500</v>
      </c>
      <c r="AE91" s="10">
        <f t="shared" ca="1" si="59"/>
        <v>7500</v>
      </c>
      <c r="AF91" s="10">
        <f t="shared" ca="1" si="59"/>
        <v>8250</v>
      </c>
      <c r="AG91" s="10">
        <f t="shared" ca="1" si="59"/>
        <v>9000</v>
      </c>
      <c r="AH91" s="10">
        <f t="shared" ca="1" si="59"/>
        <v>9000</v>
      </c>
      <c r="AI91" s="10">
        <f t="shared" ca="1" si="59"/>
        <v>9750</v>
      </c>
      <c r="AJ91" s="10">
        <f t="shared" ca="1" si="59"/>
        <v>10500</v>
      </c>
      <c r="AK91" s="10">
        <f t="shared" ca="1" si="59"/>
        <v>10500</v>
      </c>
      <c r="AL91" s="10">
        <f t="shared" ca="1" si="59"/>
        <v>11250</v>
      </c>
      <c r="AM91" s="10">
        <f t="shared" ca="1" si="59"/>
        <v>12000</v>
      </c>
      <c r="AN91" s="10">
        <f t="shared" ca="1" si="59"/>
        <v>12000</v>
      </c>
      <c r="AO91" s="10">
        <f t="shared" ca="1" si="59"/>
        <v>12750</v>
      </c>
      <c r="AP91" s="10">
        <f t="shared" ca="1" si="59"/>
        <v>13500</v>
      </c>
      <c r="AQ91" s="10">
        <f t="shared" ca="1" si="59"/>
        <v>13500</v>
      </c>
      <c r="AR91" s="10">
        <f t="shared" ca="1" si="59"/>
        <v>15000</v>
      </c>
      <c r="AS91" s="10">
        <f t="shared" ca="1" si="59"/>
        <v>16500</v>
      </c>
      <c r="AT91" s="10">
        <f t="shared" ca="1" si="59"/>
        <v>17250</v>
      </c>
      <c r="AU91" s="10">
        <f t="shared" ca="1" si="59"/>
        <v>18750</v>
      </c>
      <c r="AV91" s="10">
        <f t="shared" ca="1" si="59"/>
        <v>19500</v>
      </c>
      <c r="AW91" s="10">
        <f t="shared" ca="1" si="59"/>
        <v>21000</v>
      </c>
      <c r="AX91" s="10">
        <f t="shared" ca="1" si="59"/>
        <v>21750</v>
      </c>
      <c r="AY91" s="10">
        <f t="shared" ca="1" si="59"/>
        <v>23250</v>
      </c>
      <c r="AZ91" s="10">
        <f t="shared" ca="1" si="59"/>
        <v>24000</v>
      </c>
      <c r="BA91" s="10">
        <f t="shared" ca="1" si="59"/>
        <v>25500</v>
      </c>
      <c r="BB91" s="10">
        <f t="shared" ca="1" si="59"/>
        <v>26250</v>
      </c>
      <c r="BC91" s="10">
        <f t="shared" ca="1" si="59"/>
        <v>27750</v>
      </c>
      <c r="BD91" s="10">
        <f t="shared" ca="1" si="59"/>
        <v>29250</v>
      </c>
      <c r="BE91" s="10">
        <f t="shared" ca="1" si="59"/>
        <v>31500</v>
      </c>
      <c r="BF91" s="10">
        <f t="shared" ca="1" si="59"/>
        <v>33000</v>
      </c>
      <c r="BG91" s="10">
        <f t="shared" ca="1" si="59"/>
        <v>34500</v>
      </c>
      <c r="BH91" s="10">
        <f t="shared" ca="1" si="59"/>
        <v>36000</v>
      </c>
      <c r="BI91" s="10">
        <f t="shared" ca="1" si="59"/>
        <v>37500</v>
      </c>
      <c r="BJ91" s="10">
        <f t="shared" ca="1" si="59"/>
        <v>39000</v>
      </c>
      <c r="BK91" s="10">
        <f t="shared" ca="1" si="59"/>
        <v>40500</v>
      </c>
      <c r="BL91" s="10">
        <f t="shared" ca="1" si="59"/>
        <v>42000</v>
      </c>
      <c r="BM91" s="10">
        <f t="shared" ca="1" si="59"/>
        <v>43500</v>
      </c>
      <c r="BN91" s="10">
        <f t="shared" ca="1" si="59"/>
        <v>45000</v>
      </c>
      <c r="BO91" s="10">
        <f t="shared" ca="1" si="59"/>
        <v>46500</v>
      </c>
    </row>
    <row r="92" spans="1:67" x14ac:dyDescent="0.2">
      <c r="A92" s="5" t="s">
        <v>198</v>
      </c>
      <c r="B92" s="6">
        <f>B85*B89*(1-B91)</f>
        <v>750</v>
      </c>
      <c r="C92" s="10">
        <f t="array" aca="1" ref="C92" ca="1">SUM(IF($H$1:$BO$1=C$1,$H92:$BO92,0))</f>
        <v>22500</v>
      </c>
      <c r="D92" s="10">
        <f t="array" aca="1" ref="D92" ca="1">SUM(IF($H$1:$BO$1=D$1,$H92:$BO92,0))</f>
        <v>67500</v>
      </c>
      <c r="E92" s="10">
        <f t="array" aca="1" ref="E92" ca="1">SUM(IF($H$1:$BO$1=E$1,$H92:$BO92,0))</f>
        <v>132000</v>
      </c>
      <c r="F92" s="10">
        <f t="array" aca="1" ref="F92" ca="1">SUM(IF($H$1:$BO$1=F$1,$H92:$BO92,0))</f>
        <v>256500</v>
      </c>
      <c r="G92" s="10">
        <f t="array" aca="1" ref="G92" ca="1">SUM(IF($H$1:$BO$1=G$1,$H92:$BO92,0))</f>
        <v>458250</v>
      </c>
      <c r="H92" s="10">
        <f ca="1">$B92*H102</f>
        <v>750</v>
      </c>
      <c r="I92" s="10">
        <f t="shared" ref="I92:BO92" ca="1" si="60">$B92*I102</f>
        <v>750</v>
      </c>
      <c r="J92" s="10">
        <f t="shared" ca="1" si="60"/>
        <v>750</v>
      </c>
      <c r="K92" s="10">
        <f t="shared" ca="1" si="60"/>
        <v>1500</v>
      </c>
      <c r="L92" s="10">
        <f t="shared" ca="1" si="60"/>
        <v>1500</v>
      </c>
      <c r="M92" s="10">
        <f t="shared" ca="1" si="60"/>
        <v>1500</v>
      </c>
      <c r="N92" s="10">
        <f t="shared" ca="1" si="60"/>
        <v>2250</v>
      </c>
      <c r="O92" s="10">
        <f t="shared" ca="1" si="60"/>
        <v>2250</v>
      </c>
      <c r="P92" s="10">
        <f t="shared" ca="1" si="60"/>
        <v>2250</v>
      </c>
      <c r="Q92" s="10">
        <f t="shared" ca="1" si="60"/>
        <v>3000</v>
      </c>
      <c r="R92" s="10">
        <f t="shared" ca="1" si="60"/>
        <v>3000</v>
      </c>
      <c r="S92" s="10">
        <f t="shared" ca="1" si="60"/>
        <v>3000</v>
      </c>
      <c r="T92" s="10">
        <f t="shared" ca="1" si="60"/>
        <v>3750</v>
      </c>
      <c r="U92" s="10">
        <f t="shared" ca="1" si="60"/>
        <v>3750</v>
      </c>
      <c r="V92" s="10">
        <f t="shared" ca="1" si="60"/>
        <v>4500</v>
      </c>
      <c r="W92" s="10">
        <f t="shared" ca="1" si="60"/>
        <v>4500</v>
      </c>
      <c r="X92" s="10">
        <f t="shared" ca="1" si="60"/>
        <v>5250</v>
      </c>
      <c r="Y92" s="10">
        <f t="shared" ca="1" si="60"/>
        <v>5250</v>
      </c>
      <c r="Z92" s="10">
        <f t="shared" ca="1" si="60"/>
        <v>6000</v>
      </c>
      <c r="AA92" s="10">
        <f t="shared" ca="1" si="60"/>
        <v>6000</v>
      </c>
      <c r="AB92" s="10">
        <f t="shared" ca="1" si="60"/>
        <v>6750</v>
      </c>
      <c r="AC92" s="10">
        <f t="shared" ca="1" si="60"/>
        <v>6750</v>
      </c>
      <c r="AD92" s="10">
        <f t="shared" ca="1" si="60"/>
        <v>7500</v>
      </c>
      <c r="AE92" s="10">
        <f t="shared" ca="1" si="60"/>
        <v>7500</v>
      </c>
      <c r="AF92" s="10">
        <f t="shared" ca="1" si="60"/>
        <v>8250</v>
      </c>
      <c r="AG92" s="10">
        <f t="shared" ca="1" si="60"/>
        <v>9000</v>
      </c>
      <c r="AH92" s="10">
        <f t="shared" ca="1" si="60"/>
        <v>9000</v>
      </c>
      <c r="AI92" s="10">
        <f t="shared" ca="1" si="60"/>
        <v>9750</v>
      </c>
      <c r="AJ92" s="10">
        <f t="shared" ca="1" si="60"/>
        <v>10500</v>
      </c>
      <c r="AK92" s="10">
        <f t="shared" ca="1" si="60"/>
        <v>10500</v>
      </c>
      <c r="AL92" s="10">
        <f t="shared" ca="1" si="60"/>
        <v>11250</v>
      </c>
      <c r="AM92" s="10">
        <f t="shared" ca="1" si="60"/>
        <v>12000</v>
      </c>
      <c r="AN92" s="10">
        <f t="shared" ca="1" si="60"/>
        <v>12000</v>
      </c>
      <c r="AO92" s="10">
        <f t="shared" ca="1" si="60"/>
        <v>12750</v>
      </c>
      <c r="AP92" s="10">
        <f t="shared" ca="1" si="60"/>
        <v>13500</v>
      </c>
      <c r="AQ92" s="10">
        <f t="shared" ca="1" si="60"/>
        <v>13500</v>
      </c>
      <c r="AR92" s="10">
        <f t="shared" ca="1" si="60"/>
        <v>15000</v>
      </c>
      <c r="AS92" s="10">
        <f t="shared" ca="1" si="60"/>
        <v>16500</v>
      </c>
      <c r="AT92" s="10">
        <f t="shared" ca="1" si="60"/>
        <v>17250</v>
      </c>
      <c r="AU92" s="10">
        <f t="shared" ca="1" si="60"/>
        <v>18750</v>
      </c>
      <c r="AV92" s="10">
        <f t="shared" ca="1" si="60"/>
        <v>19500</v>
      </c>
      <c r="AW92" s="10">
        <f t="shared" ca="1" si="60"/>
        <v>21000</v>
      </c>
      <c r="AX92" s="10">
        <f t="shared" ca="1" si="60"/>
        <v>21750</v>
      </c>
      <c r="AY92" s="10">
        <f t="shared" ca="1" si="60"/>
        <v>23250</v>
      </c>
      <c r="AZ92" s="10">
        <f t="shared" ca="1" si="60"/>
        <v>24000</v>
      </c>
      <c r="BA92" s="10">
        <f t="shared" ca="1" si="60"/>
        <v>25500</v>
      </c>
      <c r="BB92" s="10">
        <f t="shared" ca="1" si="60"/>
        <v>26250</v>
      </c>
      <c r="BC92" s="10">
        <f t="shared" ca="1" si="60"/>
        <v>27750</v>
      </c>
      <c r="BD92" s="10">
        <f t="shared" ca="1" si="60"/>
        <v>29250</v>
      </c>
      <c r="BE92" s="10">
        <f t="shared" ca="1" si="60"/>
        <v>31500</v>
      </c>
      <c r="BF92" s="10">
        <f t="shared" ca="1" si="60"/>
        <v>33000</v>
      </c>
      <c r="BG92" s="10">
        <f t="shared" ca="1" si="60"/>
        <v>34500</v>
      </c>
      <c r="BH92" s="10">
        <f t="shared" ca="1" si="60"/>
        <v>36000</v>
      </c>
      <c r="BI92" s="10">
        <f t="shared" ca="1" si="60"/>
        <v>37500</v>
      </c>
      <c r="BJ92" s="10">
        <f t="shared" ca="1" si="60"/>
        <v>39000</v>
      </c>
      <c r="BK92" s="10">
        <f t="shared" ca="1" si="60"/>
        <v>40500</v>
      </c>
      <c r="BL92" s="10">
        <f t="shared" ca="1" si="60"/>
        <v>42000</v>
      </c>
      <c r="BM92" s="10">
        <f t="shared" ca="1" si="60"/>
        <v>43500</v>
      </c>
      <c r="BN92" s="10">
        <f t="shared" ca="1" si="60"/>
        <v>45000</v>
      </c>
      <c r="BO92" s="10">
        <f t="shared" ca="1" si="60"/>
        <v>46500</v>
      </c>
    </row>
    <row r="93" spans="1:67" x14ac:dyDescent="0.2">
      <c r="A93" s="5" t="s">
        <v>199</v>
      </c>
      <c r="B93" s="6">
        <f>B86*B90</f>
        <v>1500</v>
      </c>
      <c r="C93" s="10">
        <f t="array" aca="1" ref="C93" ca="1">SUM(IF($H$1:$BO$1=C$1,$H93:$BO93,0))</f>
        <v>0</v>
      </c>
      <c r="D93" s="10">
        <f t="array" aca="1" ref="D93" ca="1">SUM(IF($H$1:$BO$1=D$1,$H93:$BO93,0))</f>
        <v>0</v>
      </c>
      <c r="E93" s="10">
        <f t="array" aca="1" ref="E93" ca="1">SUM(IF($H$1:$BO$1=E$1,$H93:$BO93,0))</f>
        <v>33000</v>
      </c>
      <c r="F93" s="10">
        <f t="array" aca="1" ref="F93" ca="1">SUM(IF($H$1:$BO$1=F$1,$H93:$BO93,0))</f>
        <v>117000</v>
      </c>
      <c r="G93" s="10">
        <f t="array" aca="1" ref="G93" ca="1">SUM(IF($H$1:$BO$1=G$1,$H93:$BO93,0))</f>
        <v>262500</v>
      </c>
      <c r="H93" s="10">
        <f ca="1">$B93*H104</f>
        <v>0</v>
      </c>
      <c r="I93" s="10">
        <f t="shared" ref="I93:BO93" ca="1" si="61">$B93*I104</f>
        <v>0</v>
      </c>
      <c r="J93" s="10">
        <f t="shared" ca="1" si="61"/>
        <v>0</v>
      </c>
      <c r="K93" s="10">
        <f t="shared" ca="1" si="61"/>
        <v>0</v>
      </c>
      <c r="L93" s="10">
        <f t="shared" ca="1" si="61"/>
        <v>0</v>
      </c>
      <c r="M93" s="10">
        <f t="shared" ca="1" si="61"/>
        <v>0</v>
      </c>
      <c r="N93" s="10">
        <f t="shared" ca="1" si="61"/>
        <v>0</v>
      </c>
      <c r="O93" s="10">
        <f t="shared" ca="1" si="61"/>
        <v>0</v>
      </c>
      <c r="P93" s="10">
        <f t="shared" ca="1" si="61"/>
        <v>0</v>
      </c>
      <c r="Q93" s="10">
        <f t="shared" ca="1" si="61"/>
        <v>0</v>
      </c>
      <c r="R93" s="10">
        <f t="shared" ca="1" si="61"/>
        <v>0</v>
      </c>
      <c r="S93" s="10">
        <f t="shared" ca="1" si="61"/>
        <v>0</v>
      </c>
      <c r="T93" s="10">
        <f t="shared" ca="1" si="61"/>
        <v>0</v>
      </c>
      <c r="U93" s="10">
        <f t="shared" ca="1" si="61"/>
        <v>0</v>
      </c>
      <c r="V93" s="10">
        <f t="shared" ca="1" si="61"/>
        <v>0</v>
      </c>
      <c r="W93" s="10">
        <f t="shared" ca="1" si="61"/>
        <v>0</v>
      </c>
      <c r="X93" s="10">
        <f t="shared" ca="1" si="61"/>
        <v>0</v>
      </c>
      <c r="Y93" s="10">
        <f t="shared" ca="1" si="61"/>
        <v>0</v>
      </c>
      <c r="Z93" s="10">
        <f t="shared" ca="1" si="61"/>
        <v>0</v>
      </c>
      <c r="AA93" s="10">
        <f t="shared" ca="1" si="61"/>
        <v>0</v>
      </c>
      <c r="AB93" s="10">
        <f t="shared" ca="1" si="61"/>
        <v>0</v>
      </c>
      <c r="AC93" s="10">
        <f t="shared" ca="1" si="61"/>
        <v>0</v>
      </c>
      <c r="AD93" s="10">
        <f t="shared" ca="1" si="61"/>
        <v>0</v>
      </c>
      <c r="AE93" s="10">
        <f t="shared" ca="1" si="61"/>
        <v>0</v>
      </c>
      <c r="AF93" s="10">
        <f t="shared" ca="1" si="61"/>
        <v>0</v>
      </c>
      <c r="AG93" s="10">
        <f t="shared" ca="1" si="61"/>
        <v>0</v>
      </c>
      <c r="AH93" s="10">
        <f t="shared" ca="1" si="61"/>
        <v>1500</v>
      </c>
      <c r="AI93" s="10">
        <f t="shared" ca="1" si="61"/>
        <v>1500</v>
      </c>
      <c r="AJ93" s="10">
        <f t="shared" ca="1" si="61"/>
        <v>1500</v>
      </c>
      <c r="AK93" s="10">
        <f t="shared" ca="1" si="61"/>
        <v>3000</v>
      </c>
      <c r="AL93" s="10">
        <f t="shared" ca="1" si="61"/>
        <v>3000</v>
      </c>
      <c r="AM93" s="10">
        <f t="shared" ca="1" si="61"/>
        <v>3000</v>
      </c>
      <c r="AN93" s="10">
        <f t="shared" ca="1" si="61"/>
        <v>4500</v>
      </c>
      <c r="AO93" s="10">
        <f t="shared" ca="1" si="61"/>
        <v>4500</v>
      </c>
      <c r="AP93" s="10">
        <f t="shared" ca="1" si="61"/>
        <v>4500</v>
      </c>
      <c r="AQ93" s="10">
        <f t="shared" ca="1" si="61"/>
        <v>6000</v>
      </c>
      <c r="AR93" s="10">
        <f t="shared" ca="1" si="61"/>
        <v>6000</v>
      </c>
      <c r="AS93" s="10">
        <f t="shared" ca="1" si="61"/>
        <v>6000</v>
      </c>
      <c r="AT93" s="10">
        <f t="shared" ca="1" si="61"/>
        <v>7500</v>
      </c>
      <c r="AU93" s="10">
        <f t="shared" ca="1" si="61"/>
        <v>7500</v>
      </c>
      <c r="AV93" s="10">
        <f t="shared" ca="1" si="61"/>
        <v>9000</v>
      </c>
      <c r="AW93" s="10">
        <f t="shared" ca="1" si="61"/>
        <v>9000</v>
      </c>
      <c r="AX93" s="10">
        <f t="shared" ca="1" si="61"/>
        <v>10500</v>
      </c>
      <c r="AY93" s="10">
        <f t="shared" ca="1" si="61"/>
        <v>10500</v>
      </c>
      <c r="AZ93" s="10">
        <f t="shared" ca="1" si="61"/>
        <v>12000</v>
      </c>
      <c r="BA93" s="10">
        <f t="shared" ca="1" si="61"/>
        <v>12000</v>
      </c>
      <c r="BB93" s="10">
        <f t="shared" ca="1" si="61"/>
        <v>13500</v>
      </c>
      <c r="BC93" s="10">
        <f t="shared" ca="1" si="61"/>
        <v>13500</v>
      </c>
      <c r="BD93" s="10">
        <f t="shared" ca="1" si="61"/>
        <v>15000</v>
      </c>
      <c r="BE93" s="10">
        <f t="shared" ca="1" si="61"/>
        <v>15000</v>
      </c>
      <c r="BF93" s="10">
        <f t="shared" ca="1" si="61"/>
        <v>16500</v>
      </c>
      <c r="BG93" s="10">
        <f t="shared" ca="1" si="61"/>
        <v>18000</v>
      </c>
      <c r="BH93" s="10">
        <f t="shared" ca="1" si="61"/>
        <v>19500</v>
      </c>
      <c r="BI93" s="10">
        <f t="shared" ca="1" si="61"/>
        <v>21000</v>
      </c>
      <c r="BJ93" s="10">
        <f t="shared" ca="1" si="61"/>
        <v>22500</v>
      </c>
      <c r="BK93" s="10">
        <f t="shared" ca="1" si="61"/>
        <v>24000</v>
      </c>
      <c r="BL93" s="10">
        <f t="shared" ca="1" si="61"/>
        <v>25500</v>
      </c>
      <c r="BM93" s="10">
        <f t="shared" ca="1" si="61"/>
        <v>27000</v>
      </c>
      <c r="BN93" s="10">
        <f t="shared" ca="1" si="61"/>
        <v>28500</v>
      </c>
      <c r="BO93" s="10">
        <f t="shared" ca="1" si="61"/>
        <v>30000</v>
      </c>
    </row>
    <row r="94" spans="1:67" x14ac:dyDescent="0.2">
      <c r="A94" s="5" t="s">
        <v>30</v>
      </c>
      <c r="B94" s="6">
        <f>B85*B89*B91</f>
        <v>750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</row>
    <row r="95" spans="1:67" x14ac:dyDescent="0.2">
      <c r="A95" s="5" t="s">
        <v>27</v>
      </c>
      <c r="B95" s="13">
        <v>0.06</v>
      </c>
      <c r="C95" s="10"/>
      <c r="D95" s="10"/>
      <c r="E95" s="10"/>
      <c r="F95" s="10"/>
      <c r="G95" s="10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</row>
    <row r="96" spans="1:67" x14ac:dyDescent="0.2">
      <c r="A96" s="5" t="s">
        <v>26</v>
      </c>
      <c r="B96" s="11">
        <f>NPER(B95/12,B94,-B83*(1-B84))</f>
        <v>26.772988721793375</v>
      </c>
      <c r="C96" s="10"/>
      <c r="D96" s="9"/>
      <c r="E96" s="9"/>
      <c r="F96" s="9"/>
      <c r="G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</row>
    <row r="97" spans="1:67" x14ac:dyDescent="0.2">
      <c r="A97" s="5" t="s">
        <v>202</v>
      </c>
      <c r="B97" s="11">
        <v>120</v>
      </c>
      <c r="C97" s="10"/>
      <c r="D97" s="9"/>
      <c r="E97" s="9"/>
      <c r="F97" s="9"/>
      <c r="G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</row>
    <row r="98" spans="1:67" x14ac:dyDescent="0.2">
      <c r="A98" s="5" t="s">
        <v>37</v>
      </c>
      <c r="B98" s="11"/>
      <c r="C98" s="10">
        <f t="array" aca="1" ref="C98" ca="1">SUM(IF($H$1:$BO$1=C$1,$H98:$BO98,0))</f>
        <v>37500</v>
      </c>
      <c r="D98" s="10">
        <f t="array" aca="1" ref="D98" ca="1">SUM(IF($H$1:$BO$1=D$1,$H98:$BO98,0))</f>
        <v>112500</v>
      </c>
      <c r="E98" s="10">
        <f t="array" aca="1" ref="E98" ca="1">SUM(IF($H$1:$BO$1=E$1,$H98:$BO98,0))</f>
        <v>220000</v>
      </c>
      <c r="F98" s="10">
        <f t="array" aca="1" ref="F98" ca="1">SUM(IF($H$1:$BO$1=F$1,$H98:$BO98,0))</f>
        <v>427500</v>
      </c>
      <c r="G98" s="10">
        <f t="array" aca="1" ref="G98" ca="1">SUM(IF($H$1:$BO$1=G$1,$H98:$BO98,0))</f>
        <v>763750</v>
      </c>
      <c r="H98" s="10">
        <f ca="1">H85-H91</f>
        <v>1250</v>
      </c>
      <c r="I98" s="10">
        <f t="shared" ref="I98:BO98" ca="1" si="62">I85-I91</f>
        <v>1250</v>
      </c>
      <c r="J98" s="10">
        <f t="shared" ca="1" si="62"/>
        <v>1250</v>
      </c>
      <c r="K98" s="10">
        <f t="shared" ca="1" si="62"/>
        <v>2500</v>
      </c>
      <c r="L98" s="10">
        <f t="shared" ca="1" si="62"/>
        <v>2500</v>
      </c>
      <c r="M98" s="10">
        <f t="shared" ca="1" si="62"/>
        <v>2500</v>
      </c>
      <c r="N98" s="10">
        <f t="shared" ca="1" si="62"/>
        <v>3750</v>
      </c>
      <c r="O98" s="10">
        <f t="shared" ca="1" si="62"/>
        <v>3750</v>
      </c>
      <c r="P98" s="10">
        <f t="shared" ca="1" si="62"/>
        <v>3750</v>
      </c>
      <c r="Q98" s="10">
        <f t="shared" ca="1" si="62"/>
        <v>5000</v>
      </c>
      <c r="R98" s="10">
        <f t="shared" ca="1" si="62"/>
        <v>5000</v>
      </c>
      <c r="S98" s="10">
        <f t="shared" ca="1" si="62"/>
        <v>5000</v>
      </c>
      <c r="T98" s="10">
        <f t="shared" ca="1" si="62"/>
        <v>6250</v>
      </c>
      <c r="U98" s="10">
        <f t="shared" ca="1" si="62"/>
        <v>6250</v>
      </c>
      <c r="V98" s="10">
        <f t="shared" ca="1" si="62"/>
        <v>7500</v>
      </c>
      <c r="W98" s="10">
        <f t="shared" ca="1" si="62"/>
        <v>7500</v>
      </c>
      <c r="X98" s="10">
        <f t="shared" ca="1" si="62"/>
        <v>8750</v>
      </c>
      <c r="Y98" s="10">
        <f t="shared" ca="1" si="62"/>
        <v>8750</v>
      </c>
      <c r="Z98" s="10">
        <f t="shared" ca="1" si="62"/>
        <v>10000</v>
      </c>
      <c r="AA98" s="10">
        <f t="shared" ca="1" si="62"/>
        <v>10000</v>
      </c>
      <c r="AB98" s="10">
        <f t="shared" ca="1" si="62"/>
        <v>11250</v>
      </c>
      <c r="AC98" s="10">
        <f t="shared" ca="1" si="62"/>
        <v>11250</v>
      </c>
      <c r="AD98" s="10">
        <f t="shared" ca="1" si="62"/>
        <v>12500</v>
      </c>
      <c r="AE98" s="10">
        <f t="shared" ca="1" si="62"/>
        <v>12500</v>
      </c>
      <c r="AF98" s="10">
        <f t="shared" ca="1" si="62"/>
        <v>13750</v>
      </c>
      <c r="AG98" s="10">
        <f t="shared" ca="1" si="62"/>
        <v>15000</v>
      </c>
      <c r="AH98" s="10">
        <f t="shared" ca="1" si="62"/>
        <v>15000</v>
      </c>
      <c r="AI98" s="10">
        <f t="shared" ca="1" si="62"/>
        <v>16250</v>
      </c>
      <c r="AJ98" s="10">
        <f t="shared" ca="1" si="62"/>
        <v>17500</v>
      </c>
      <c r="AK98" s="10">
        <f t="shared" ca="1" si="62"/>
        <v>17500</v>
      </c>
      <c r="AL98" s="10">
        <f t="shared" ca="1" si="62"/>
        <v>18750</v>
      </c>
      <c r="AM98" s="10">
        <f t="shared" ca="1" si="62"/>
        <v>20000</v>
      </c>
      <c r="AN98" s="10">
        <f t="shared" ca="1" si="62"/>
        <v>20000</v>
      </c>
      <c r="AO98" s="10">
        <f t="shared" ca="1" si="62"/>
        <v>21250</v>
      </c>
      <c r="AP98" s="10">
        <f t="shared" ca="1" si="62"/>
        <v>22500</v>
      </c>
      <c r="AQ98" s="10">
        <f t="shared" ca="1" si="62"/>
        <v>22500</v>
      </c>
      <c r="AR98" s="10">
        <f t="shared" ca="1" si="62"/>
        <v>25000</v>
      </c>
      <c r="AS98" s="10">
        <f t="shared" ca="1" si="62"/>
        <v>27500</v>
      </c>
      <c r="AT98" s="10">
        <f t="shared" ca="1" si="62"/>
        <v>28750</v>
      </c>
      <c r="AU98" s="10">
        <f t="shared" ca="1" si="62"/>
        <v>31250</v>
      </c>
      <c r="AV98" s="10">
        <f t="shared" ca="1" si="62"/>
        <v>32500</v>
      </c>
      <c r="AW98" s="10">
        <f t="shared" ca="1" si="62"/>
        <v>35000</v>
      </c>
      <c r="AX98" s="10">
        <f t="shared" ca="1" si="62"/>
        <v>36250</v>
      </c>
      <c r="AY98" s="10">
        <f t="shared" ca="1" si="62"/>
        <v>38750</v>
      </c>
      <c r="AZ98" s="10">
        <f t="shared" ca="1" si="62"/>
        <v>40000</v>
      </c>
      <c r="BA98" s="10">
        <f t="shared" ca="1" si="62"/>
        <v>42500</v>
      </c>
      <c r="BB98" s="10">
        <f t="shared" ca="1" si="62"/>
        <v>43750</v>
      </c>
      <c r="BC98" s="10">
        <f t="shared" ca="1" si="62"/>
        <v>46250</v>
      </c>
      <c r="BD98" s="10">
        <f t="shared" ca="1" si="62"/>
        <v>48750</v>
      </c>
      <c r="BE98" s="10">
        <f t="shared" ca="1" si="62"/>
        <v>52500</v>
      </c>
      <c r="BF98" s="10">
        <f t="shared" ca="1" si="62"/>
        <v>55000</v>
      </c>
      <c r="BG98" s="10">
        <f t="shared" ca="1" si="62"/>
        <v>57500</v>
      </c>
      <c r="BH98" s="10">
        <f t="shared" ca="1" si="62"/>
        <v>60000</v>
      </c>
      <c r="BI98" s="10">
        <f t="shared" ca="1" si="62"/>
        <v>62500</v>
      </c>
      <c r="BJ98" s="10">
        <f t="shared" ca="1" si="62"/>
        <v>65000</v>
      </c>
      <c r="BK98" s="10">
        <f t="shared" ca="1" si="62"/>
        <v>67500</v>
      </c>
      <c r="BL98" s="10">
        <f t="shared" ca="1" si="62"/>
        <v>70000</v>
      </c>
      <c r="BM98" s="10">
        <f t="shared" ca="1" si="62"/>
        <v>72500</v>
      </c>
      <c r="BN98" s="10">
        <f t="shared" ca="1" si="62"/>
        <v>75000</v>
      </c>
      <c r="BO98" s="10">
        <f t="shared" ca="1" si="62"/>
        <v>77500</v>
      </c>
    </row>
    <row r="99" spans="1:67" x14ac:dyDescent="0.2">
      <c r="A99" s="5" t="s">
        <v>206</v>
      </c>
      <c r="C99" s="10">
        <f t="array" ref="C99">SUM(IF($H$1:$BO$1=C$1,$H99:$BO99,0))</f>
        <v>4</v>
      </c>
      <c r="D99" s="10">
        <f t="array" ref="D99">SUM(IF($H$1:$BO$1=D$1,$H99:$BO99,0))</f>
        <v>6</v>
      </c>
      <c r="E99" s="10">
        <f t="array" ref="E99">SUM(IF($H$1:$BO$1=E$1,$H99:$BO99,0))</f>
        <v>12</v>
      </c>
      <c r="F99" s="10">
        <f t="array" ref="F99">SUM(IF($H$1:$BO$1=F$1,$H99:$BO99,0))</f>
        <v>24</v>
      </c>
      <c r="G99" s="10">
        <f t="array" ref="G99">SUM(IF($H$1:$BO$1=G$1,$H99:$BO99,0))</f>
        <v>36</v>
      </c>
      <c r="H99" s="14">
        <v>1</v>
      </c>
      <c r="I99" s="14">
        <v>0</v>
      </c>
      <c r="J99" s="14">
        <v>0</v>
      </c>
      <c r="K99" s="14">
        <v>1</v>
      </c>
      <c r="L99" s="14">
        <v>0</v>
      </c>
      <c r="M99" s="14">
        <v>0</v>
      </c>
      <c r="N99" s="14">
        <v>1</v>
      </c>
      <c r="O99" s="14">
        <v>0</v>
      </c>
      <c r="P99" s="14">
        <v>0</v>
      </c>
      <c r="Q99" s="14">
        <v>1</v>
      </c>
      <c r="R99" s="14">
        <v>0</v>
      </c>
      <c r="S99" s="14">
        <v>0</v>
      </c>
      <c r="T99" s="14">
        <v>1</v>
      </c>
      <c r="U99" s="14">
        <v>0</v>
      </c>
      <c r="V99" s="14">
        <v>1</v>
      </c>
      <c r="W99" s="14">
        <v>0</v>
      </c>
      <c r="X99" s="14">
        <v>1</v>
      </c>
      <c r="Y99" s="14">
        <v>0</v>
      </c>
      <c r="Z99" s="14">
        <v>1</v>
      </c>
      <c r="AA99" s="14">
        <v>0</v>
      </c>
      <c r="AB99" s="14">
        <v>1</v>
      </c>
      <c r="AC99" s="14">
        <v>0</v>
      </c>
      <c r="AD99" s="14">
        <v>1</v>
      </c>
      <c r="AE99" s="14">
        <v>0</v>
      </c>
      <c r="AF99" s="14">
        <v>1</v>
      </c>
      <c r="AG99" s="14">
        <v>1</v>
      </c>
      <c r="AH99" s="14">
        <v>1</v>
      </c>
      <c r="AI99" s="14">
        <v>1</v>
      </c>
      <c r="AJ99" s="14">
        <v>1</v>
      </c>
      <c r="AK99" s="14">
        <v>1</v>
      </c>
      <c r="AL99" s="14">
        <v>1</v>
      </c>
      <c r="AM99" s="14">
        <v>1</v>
      </c>
      <c r="AN99" s="14">
        <v>1</v>
      </c>
      <c r="AO99" s="14">
        <v>1</v>
      </c>
      <c r="AP99" s="14">
        <v>1</v>
      </c>
      <c r="AQ99" s="14">
        <v>1</v>
      </c>
      <c r="AR99" s="14">
        <v>2</v>
      </c>
      <c r="AS99" s="14">
        <v>2</v>
      </c>
      <c r="AT99" s="14">
        <v>2</v>
      </c>
      <c r="AU99" s="14">
        <v>2</v>
      </c>
      <c r="AV99" s="14">
        <v>2</v>
      </c>
      <c r="AW99" s="14">
        <v>2</v>
      </c>
      <c r="AX99" s="14">
        <v>2</v>
      </c>
      <c r="AY99" s="14">
        <v>2</v>
      </c>
      <c r="AZ99" s="14">
        <v>2</v>
      </c>
      <c r="BA99" s="14">
        <v>2</v>
      </c>
      <c r="BB99" s="14">
        <v>2</v>
      </c>
      <c r="BC99" s="14">
        <v>2</v>
      </c>
      <c r="BD99" s="14">
        <v>3</v>
      </c>
      <c r="BE99" s="14">
        <f t="shared" ref="BE99:BO99" si="63">BD99</f>
        <v>3</v>
      </c>
      <c r="BF99" s="14">
        <f t="shared" si="63"/>
        <v>3</v>
      </c>
      <c r="BG99" s="14">
        <f t="shared" si="63"/>
        <v>3</v>
      </c>
      <c r="BH99" s="14">
        <f t="shared" si="63"/>
        <v>3</v>
      </c>
      <c r="BI99" s="14">
        <f t="shared" si="63"/>
        <v>3</v>
      </c>
      <c r="BJ99" s="14">
        <f t="shared" si="63"/>
        <v>3</v>
      </c>
      <c r="BK99" s="14">
        <f t="shared" si="63"/>
        <v>3</v>
      </c>
      <c r="BL99" s="14">
        <f t="shared" si="63"/>
        <v>3</v>
      </c>
      <c r="BM99" s="14">
        <f t="shared" si="63"/>
        <v>3</v>
      </c>
      <c r="BN99" s="14">
        <f t="shared" si="63"/>
        <v>3</v>
      </c>
      <c r="BO99" s="14">
        <f t="shared" si="63"/>
        <v>3</v>
      </c>
    </row>
    <row r="100" spans="1:67" x14ac:dyDescent="0.2">
      <c r="A100" s="5" t="s">
        <v>200</v>
      </c>
      <c r="C100" s="10">
        <f t="array" aca="1" ref="C100" ca="1">SUM(IF($H$1:$BO$1=C$1,$H100:$BO100,0))</f>
        <v>0</v>
      </c>
      <c r="D100" s="10">
        <f t="array" aca="1" ref="D100" ca="1">SUM(IF($H$1:$BO$1=D$1,$H100:$BO100,0))</f>
        <v>0</v>
      </c>
      <c r="E100" s="10">
        <f t="array" aca="1" ref="E100" ca="1">SUM(IF($H$1:$BO$1=E$1,$H100:$BO100,0))</f>
        <v>4</v>
      </c>
      <c r="F100" s="10">
        <f t="array" aca="1" ref="F100" ca="1">SUM(IF($H$1:$BO$1=F$1,$H100:$BO100,0))</f>
        <v>5</v>
      </c>
      <c r="G100" s="10">
        <f t="array" aca="1" ref="G100" ca="1">SUM(IF($H$1:$BO$1=G$1,$H100:$BO100,0))</f>
        <v>11</v>
      </c>
      <c r="H100" s="18">
        <f t="shared" ref="H100:BO100" ca="1" si="64">IF(H$2&gt;=ROUNDUP($B96,0),OFFSET(H99,0,-ROUNDUP($B96,0)+1),0)</f>
        <v>0</v>
      </c>
      <c r="I100" s="18">
        <f t="shared" ca="1" si="64"/>
        <v>0</v>
      </c>
      <c r="J100" s="18">
        <f t="shared" ca="1" si="64"/>
        <v>0</v>
      </c>
      <c r="K100" s="18">
        <f t="shared" ca="1" si="64"/>
        <v>0</v>
      </c>
      <c r="L100" s="18">
        <f t="shared" ca="1" si="64"/>
        <v>0</v>
      </c>
      <c r="M100" s="18">
        <f t="shared" ca="1" si="64"/>
        <v>0</v>
      </c>
      <c r="N100" s="18">
        <f t="shared" ca="1" si="64"/>
        <v>0</v>
      </c>
      <c r="O100" s="18">
        <f t="shared" ca="1" si="64"/>
        <v>0</v>
      </c>
      <c r="P100" s="18">
        <f t="shared" ca="1" si="64"/>
        <v>0</v>
      </c>
      <c r="Q100" s="18">
        <f t="shared" ca="1" si="64"/>
        <v>0</v>
      </c>
      <c r="R100" s="18">
        <f t="shared" ca="1" si="64"/>
        <v>0</v>
      </c>
      <c r="S100" s="18">
        <f t="shared" ca="1" si="64"/>
        <v>0</v>
      </c>
      <c r="T100" s="18">
        <f t="shared" ca="1" si="64"/>
        <v>0</v>
      </c>
      <c r="U100" s="18">
        <f t="shared" ca="1" si="64"/>
        <v>0</v>
      </c>
      <c r="V100" s="18">
        <f t="shared" ca="1" si="64"/>
        <v>0</v>
      </c>
      <c r="W100" s="18">
        <f t="shared" ca="1" si="64"/>
        <v>0</v>
      </c>
      <c r="X100" s="18">
        <f t="shared" ca="1" si="64"/>
        <v>0</v>
      </c>
      <c r="Y100" s="18">
        <f t="shared" ca="1" si="64"/>
        <v>0</v>
      </c>
      <c r="Z100" s="18">
        <f t="shared" ca="1" si="64"/>
        <v>0</v>
      </c>
      <c r="AA100" s="18">
        <f t="shared" ca="1" si="64"/>
        <v>0</v>
      </c>
      <c r="AB100" s="18">
        <f t="shared" ca="1" si="64"/>
        <v>0</v>
      </c>
      <c r="AC100" s="18">
        <f t="shared" ca="1" si="64"/>
        <v>0</v>
      </c>
      <c r="AD100" s="18">
        <f t="shared" ca="1" si="64"/>
        <v>0</v>
      </c>
      <c r="AE100" s="18">
        <f t="shared" ca="1" si="64"/>
        <v>0</v>
      </c>
      <c r="AF100" s="18">
        <f t="shared" ca="1" si="64"/>
        <v>0</v>
      </c>
      <c r="AG100" s="18">
        <f t="shared" ca="1" si="64"/>
        <v>0</v>
      </c>
      <c r="AH100" s="18">
        <f t="shared" ca="1" si="64"/>
        <v>1</v>
      </c>
      <c r="AI100" s="18">
        <f t="shared" ca="1" si="64"/>
        <v>0</v>
      </c>
      <c r="AJ100" s="18">
        <f t="shared" ca="1" si="64"/>
        <v>0</v>
      </c>
      <c r="AK100" s="18">
        <f t="shared" ca="1" si="64"/>
        <v>1</v>
      </c>
      <c r="AL100" s="18">
        <f t="shared" ca="1" si="64"/>
        <v>0</v>
      </c>
      <c r="AM100" s="18">
        <f t="shared" ca="1" si="64"/>
        <v>0</v>
      </c>
      <c r="AN100" s="18">
        <f t="shared" ca="1" si="64"/>
        <v>1</v>
      </c>
      <c r="AO100" s="18">
        <f t="shared" ca="1" si="64"/>
        <v>0</v>
      </c>
      <c r="AP100" s="18">
        <f t="shared" ca="1" si="64"/>
        <v>0</v>
      </c>
      <c r="AQ100" s="18">
        <f t="shared" ca="1" si="64"/>
        <v>1</v>
      </c>
      <c r="AR100" s="18">
        <f t="shared" ca="1" si="64"/>
        <v>0</v>
      </c>
      <c r="AS100" s="18">
        <f t="shared" ca="1" si="64"/>
        <v>0</v>
      </c>
      <c r="AT100" s="18">
        <f t="shared" ca="1" si="64"/>
        <v>1</v>
      </c>
      <c r="AU100" s="18">
        <f t="shared" ca="1" si="64"/>
        <v>0</v>
      </c>
      <c r="AV100" s="18">
        <f t="shared" ca="1" si="64"/>
        <v>1</v>
      </c>
      <c r="AW100" s="18">
        <f t="shared" ca="1" si="64"/>
        <v>0</v>
      </c>
      <c r="AX100" s="18">
        <f t="shared" ca="1" si="64"/>
        <v>1</v>
      </c>
      <c r="AY100" s="18">
        <f t="shared" ca="1" si="64"/>
        <v>0</v>
      </c>
      <c r="AZ100" s="18">
        <f t="shared" ca="1" si="64"/>
        <v>1</v>
      </c>
      <c r="BA100" s="18">
        <f t="shared" ca="1" si="64"/>
        <v>0</v>
      </c>
      <c r="BB100" s="18">
        <f t="shared" ca="1" si="64"/>
        <v>1</v>
      </c>
      <c r="BC100" s="18">
        <f t="shared" ca="1" si="64"/>
        <v>0</v>
      </c>
      <c r="BD100" s="18">
        <f t="shared" ca="1" si="64"/>
        <v>1</v>
      </c>
      <c r="BE100" s="18">
        <f t="shared" ca="1" si="64"/>
        <v>0</v>
      </c>
      <c r="BF100" s="18">
        <f t="shared" ca="1" si="64"/>
        <v>1</v>
      </c>
      <c r="BG100" s="18">
        <f t="shared" ca="1" si="64"/>
        <v>1</v>
      </c>
      <c r="BH100" s="18">
        <f t="shared" ca="1" si="64"/>
        <v>1</v>
      </c>
      <c r="BI100" s="18">
        <f t="shared" ca="1" si="64"/>
        <v>1</v>
      </c>
      <c r="BJ100" s="18">
        <f t="shared" ca="1" si="64"/>
        <v>1</v>
      </c>
      <c r="BK100" s="18">
        <f t="shared" ca="1" si="64"/>
        <v>1</v>
      </c>
      <c r="BL100" s="18">
        <f t="shared" ca="1" si="64"/>
        <v>1</v>
      </c>
      <c r="BM100" s="18">
        <f t="shared" ca="1" si="64"/>
        <v>1</v>
      </c>
      <c r="BN100" s="18">
        <f t="shared" ca="1" si="64"/>
        <v>1</v>
      </c>
      <c r="BO100" s="18">
        <f t="shared" ca="1" si="64"/>
        <v>1</v>
      </c>
    </row>
    <row r="101" spans="1:67" x14ac:dyDescent="0.2">
      <c r="A101" s="5" t="s">
        <v>203</v>
      </c>
      <c r="C101" s="10">
        <f>C99</f>
        <v>4</v>
      </c>
      <c r="D101" s="10">
        <f>C101+D99</f>
        <v>10</v>
      </c>
      <c r="E101" s="10">
        <f t="shared" ref="E101:G101" si="65">D101+E99</f>
        <v>22</v>
      </c>
      <c r="F101" s="10">
        <f t="shared" si="65"/>
        <v>46</v>
      </c>
      <c r="G101" s="10">
        <f t="shared" si="65"/>
        <v>82</v>
      </c>
      <c r="H101" s="18">
        <f>H99</f>
        <v>1</v>
      </c>
      <c r="I101" s="18">
        <f>H101+I99</f>
        <v>1</v>
      </c>
      <c r="J101" s="18">
        <f t="shared" ref="J101:BO101" si="66">I101+J99</f>
        <v>1</v>
      </c>
      <c r="K101" s="18">
        <f t="shared" si="66"/>
        <v>2</v>
      </c>
      <c r="L101" s="18">
        <f t="shared" si="66"/>
        <v>2</v>
      </c>
      <c r="M101" s="18">
        <f t="shared" si="66"/>
        <v>2</v>
      </c>
      <c r="N101" s="18">
        <f t="shared" si="66"/>
        <v>3</v>
      </c>
      <c r="O101" s="18">
        <f t="shared" si="66"/>
        <v>3</v>
      </c>
      <c r="P101" s="18">
        <f t="shared" si="66"/>
        <v>3</v>
      </c>
      <c r="Q101" s="18">
        <f t="shared" si="66"/>
        <v>4</v>
      </c>
      <c r="R101" s="18">
        <f t="shared" si="66"/>
        <v>4</v>
      </c>
      <c r="S101" s="18">
        <f t="shared" si="66"/>
        <v>4</v>
      </c>
      <c r="T101" s="18">
        <f t="shared" si="66"/>
        <v>5</v>
      </c>
      <c r="U101" s="18">
        <f t="shared" si="66"/>
        <v>5</v>
      </c>
      <c r="V101" s="18">
        <f t="shared" si="66"/>
        <v>6</v>
      </c>
      <c r="W101" s="18">
        <f t="shared" si="66"/>
        <v>6</v>
      </c>
      <c r="X101" s="18">
        <f t="shared" si="66"/>
        <v>7</v>
      </c>
      <c r="Y101" s="18">
        <f t="shared" si="66"/>
        <v>7</v>
      </c>
      <c r="Z101" s="18">
        <f t="shared" si="66"/>
        <v>8</v>
      </c>
      <c r="AA101" s="18">
        <f t="shared" si="66"/>
        <v>8</v>
      </c>
      <c r="AB101" s="18">
        <f t="shared" si="66"/>
        <v>9</v>
      </c>
      <c r="AC101" s="18">
        <f t="shared" si="66"/>
        <v>9</v>
      </c>
      <c r="AD101" s="18">
        <f t="shared" si="66"/>
        <v>10</v>
      </c>
      <c r="AE101" s="18">
        <f t="shared" si="66"/>
        <v>10</v>
      </c>
      <c r="AF101" s="18">
        <f t="shared" si="66"/>
        <v>11</v>
      </c>
      <c r="AG101" s="18">
        <f t="shared" si="66"/>
        <v>12</v>
      </c>
      <c r="AH101" s="18">
        <f t="shared" si="66"/>
        <v>13</v>
      </c>
      <c r="AI101" s="18">
        <f t="shared" si="66"/>
        <v>14</v>
      </c>
      <c r="AJ101" s="18">
        <f t="shared" si="66"/>
        <v>15</v>
      </c>
      <c r="AK101" s="18">
        <f t="shared" si="66"/>
        <v>16</v>
      </c>
      <c r="AL101" s="18">
        <f t="shared" si="66"/>
        <v>17</v>
      </c>
      <c r="AM101" s="18">
        <f t="shared" si="66"/>
        <v>18</v>
      </c>
      <c r="AN101" s="18">
        <f t="shared" si="66"/>
        <v>19</v>
      </c>
      <c r="AO101" s="18">
        <f t="shared" si="66"/>
        <v>20</v>
      </c>
      <c r="AP101" s="18">
        <f t="shared" si="66"/>
        <v>21</v>
      </c>
      <c r="AQ101" s="18">
        <f t="shared" si="66"/>
        <v>22</v>
      </c>
      <c r="AR101" s="18">
        <f t="shared" si="66"/>
        <v>24</v>
      </c>
      <c r="AS101" s="18">
        <f t="shared" si="66"/>
        <v>26</v>
      </c>
      <c r="AT101" s="18">
        <f t="shared" si="66"/>
        <v>28</v>
      </c>
      <c r="AU101" s="18">
        <f t="shared" si="66"/>
        <v>30</v>
      </c>
      <c r="AV101" s="18">
        <f t="shared" si="66"/>
        <v>32</v>
      </c>
      <c r="AW101" s="18">
        <f t="shared" si="66"/>
        <v>34</v>
      </c>
      <c r="AX101" s="18">
        <f t="shared" si="66"/>
        <v>36</v>
      </c>
      <c r="AY101" s="18">
        <f t="shared" si="66"/>
        <v>38</v>
      </c>
      <c r="AZ101" s="18">
        <f t="shared" si="66"/>
        <v>40</v>
      </c>
      <c r="BA101" s="18">
        <f t="shared" si="66"/>
        <v>42</v>
      </c>
      <c r="BB101" s="18">
        <f t="shared" si="66"/>
        <v>44</v>
      </c>
      <c r="BC101" s="18">
        <f t="shared" si="66"/>
        <v>46</v>
      </c>
      <c r="BD101" s="18">
        <f t="shared" si="66"/>
        <v>49</v>
      </c>
      <c r="BE101" s="18">
        <f t="shared" si="66"/>
        <v>52</v>
      </c>
      <c r="BF101" s="18">
        <f t="shared" si="66"/>
        <v>55</v>
      </c>
      <c r="BG101" s="18">
        <f t="shared" si="66"/>
        <v>58</v>
      </c>
      <c r="BH101" s="18">
        <f t="shared" si="66"/>
        <v>61</v>
      </c>
      <c r="BI101" s="18">
        <f t="shared" si="66"/>
        <v>64</v>
      </c>
      <c r="BJ101" s="18">
        <f t="shared" si="66"/>
        <v>67</v>
      </c>
      <c r="BK101" s="18">
        <f t="shared" si="66"/>
        <v>70</v>
      </c>
      <c r="BL101" s="18">
        <f t="shared" si="66"/>
        <v>73</v>
      </c>
      <c r="BM101" s="18">
        <f t="shared" si="66"/>
        <v>76</v>
      </c>
      <c r="BN101" s="18">
        <f t="shared" si="66"/>
        <v>79</v>
      </c>
      <c r="BO101" s="18">
        <f t="shared" si="66"/>
        <v>82</v>
      </c>
    </row>
    <row r="102" spans="1:67" x14ac:dyDescent="0.2">
      <c r="A102" s="5" t="s">
        <v>204</v>
      </c>
      <c r="C102" s="10"/>
      <c r="D102" s="10"/>
      <c r="E102" s="10"/>
      <c r="F102" s="10"/>
      <c r="G102" s="10"/>
      <c r="H102" s="18">
        <f ca="1">H101-SUM($H100:H100)</f>
        <v>1</v>
      </c>
      <c r="I102" s="18">
        <f ca="1">I101-SUM($H100:I100)</f>
        <v>1</v>
      </c>
      <c r="J102" s="18">
        <f ca="1">J101-SUM($H100:J100)</f>
        <v>1</v>
      </c>
      <c r="K102" s="18">
        <f ca="1">K101-SUM($H100:K100)</f>
        <v>2</v>
      </c>
      <c r="L102" s="18">
        <f ca="1">L101-SUM($H100:L100)</f>
        <v>2</v>
      </c>
      <c r="M102" s="18">
        <f ca="1">M101-SUM($H100:M100)</f>
        <v>2</v>
      </c>
      <c r="N102" s="18">
        <f ca="1">N101-SUM($H100:N100)</f>
        <v>3</v>
      </c>
      <c r="O102" s="18">
        <f ca="1">O101-SUM($H100:O100)</f>
        <v>3</v>
      </c>
      <c r="P102" s="18">
        <f ca="1">P101-SUM($H100:P100)</f>
        <v>3</v>
      </c>
      <c r="Q102" s="18">
        <f ca="1">Q101-SUM($H100:Q100)</f>
        <v>4</v>
      </c>
      <c r="R102" s="18">
        <f ca="1">R101-SUM($H100:R100)</f>
        <v>4</v>
      </c>
      <c r="S102" s="18">
        <f ca="1">S101-SUM($H100:S100)</f>
        <v>4</v>
      </c>
      <c r="T102" s="18">
        <f ca="1">T101-SUM($H100:T100)</f>
        <v>5</v>
      </c>
      <c r="U102" s="18">
        <f ca="1">U101-SUM($H100:U100)</f>
        <v>5</v>
      </c>
      <c r="V102" s="18">
        <f ca="1">V101-SUM($H100:V100)</f>
        <v>6</v>
      </c>
      <c r="W102" s="18">
        <f ca="1">W101-SUM($H100:W100)</f>
        <v>6</v>
      </c>
      <c r="X102" s="18">
        <f ca="1">X101-SUM($H100:X100)</f>
        <v>7</v>
      </c>
      <c r="Y102" s="18">
        <f ca="1">Y101-SUM($H100:Y100)</f>
        <v>7</v>
      </c>
      <c r="Z102" s="18">
        <f ca="1">Z101-SUM($H100:Z100)</f>
        <v>8</v>
      </c>
      <c r="AA102" s="18">
        <f ca="1">AA101-SUM($H100:AA100)</f>
        <v>8</v>
      </c>
      <c r="AB102" s="18">
        <f ca="1">AB101-SUM($H100:AB100)</f>
        <v>9</v>
      </c>
      <c r="AC102" s="18">
        <f ca="1">AC101-SUM($H100:AC100)</f>
        <v>9</v>
      </c>
      <c r="AD102" s="18">
        <f ca="1">AD101-SUM($H100:AD100)</f>
        <v>10</v>
      </c>
      <c r="AE102" s="18">
        <f ca="1">AE101-SUM($H100:AE100)</f>
        <v>10</v>
      </c>
      <c r="AF102" s="18">
        <f ca="1">AF101-SUM($H100:AF100)</f>
        <v>11</v>
      </c>
      <c r="AG102" s="18">
        <f ca="1">AG101-SUM($H100:AG100)</f>
        <v>12</v>
      </c>
      <c r="AH102" s="18">
        <f ca="1">AH101-SUM($H100:AH100)</f>
        <v>12</v>
      </c>
      <c r="AI102" s="18">
        <f ca="1">AI101-SUM($H100:AI100)</f>
        <v>13</v>
      </c>
      <c r="AJ102" s="18">
        <f ca="1">AJ101-SUM($H100:AJ100)</f>
        <v>14</v>
      </c>
      <c r="AK102" s="18">
        <f ca="1">AK101-SUM($H100:AK100)</f>
        <v>14</v>
      </c>
      <c r="AL102" s="18">
        <f ca="1">AL101-SUM($H100:AL100)</f>
        <v>15</v>
      </c>
      <c r="AM102" s="18">
        <f ca="1">AM101-SUM($H100:AM100)</f>
        <v>16</v>
      </c>
      <c r="AN102" s="18">
        <f ca="1">AN101-SUM($H100:AN100)</f>
        <v>16</v>
      </c>
      <c r="AO102" s="18">
        <f ca="1">AO101-SUM($H100:AO100)</f>
        <v>17</v>
      </c>
      <c r="AP102" s="18">
        <f ca="1">AP101-SUM($H100:AP100)</f>
        <v>18</v>
      </c>
      <c r="AQ102" s="18">
        <f ca="1">AQ101-SUM($H100:AQ100)</f>
        <v>18</v>
      </c>
      <c r="AR102" s="18">
        <f ca="1">AR101-SUM($H100:AR100)</f>
        <v>20</v>
      </c>
      <c r="AS102" s="18">
        <f ca="1">AS101-SUM($H100:AS100)</f>
        <v>22</v>
      </c>
      <c r="AT102" s="18">
        <f ca="1">AT101-SUM($H100:AT100)</f>
        <v>23</v>
      </c>
      <c r="AU102" s="18">
        <f ca="1">AU101-SUM($H100:AU100)</f>
        <v>25</v>
      </c>
      <c r="AV102" s="18">
        <f ca="1">AV101-SUM($H100:AV100)</f>
        <v>26</v>
      </c>
      <c r="AW102" s="18">
        <f ca="1">AW101-SUM($H100:AW100)</f>
        <v>28</v>
      </c>
      <c r="AX102" s="18">
        <f ca="1">AX101-SUM($H100:AX100)</f>
        <v>29</v>
      </c>
      <c r="AY102" s="18">
        <f ca="1">AY101-SUM($H100:AY100)</f>
        <v>31</v>
      </c>
      <c r="AZ102" s="18">
        <f ca="1">AZ101-SUM($H100:AZ100)</f>
        <v>32</v>
      </c>
      <c r="BA102" s="18">
        <f ca="1">BA101-SUM($H100:BA100)</f>
        <v>34</v>
      </c>
      <c r="BB102" s="18">
        <f ca="1">BB101-SUM($H100:BB100)</f>
        <v>35</v>
      </c>
      <c r="BC102" s="18">
        <f ca="1">BC101-SUM($H100:BC100)</f>
        <v>37</v>
      </c>
      <c r="BD102" s="18">
        <f ca="1">BD101-SUM($H100:BD100)</f>
        <v>39</v>
      </c>
      <c r="BE102" s="18">
        <f ca="1">BE101-SUM($H100:BE100)</f>
        <v>42</v>
      </c>
      <c r="BF102" s="18">
        <f ca="1">BF101-SUM($H100:BF100)</f>
        <v>44</v>
      </c>
      <c r="BG102" s="18">
        <f ca="1">BG101-SUM($H100:BG100)</f>
        <v>46</v>
      </c>
      <c r="BH102" s="18">
        <f ca="1">BH101-SUM($H100:BH100)</f>
        <v>48</v>
      </c>
      <c r="BI102" s="18">
        <f ca="1">BI101-SUM($H100:BI100)</f>
        <v>50</v>
      </c>
      <c r="BJ102" s="18">
        <f ca="1">BJ101-SUM($H100:BJ100)</f>
        <v>52</v>
      </c>
      <c r="BK102" s="18">
        <f ca="1">BK101-SUM($H100:BK100)</f>
        <v>54</v>
      </c>
      <c r="BL102" s="18">
        <f ca="1">BL101-SUM($H100:BL100)</f>
        <v>56</v>
      </c>
      <c r="BM102" s="18">
        <f ca="1">BM101-SUM($H100:BM100)</f>
        <v>58</v>
      </c>
      <c r="BN102" s="18">
        <f ca="1">BN101-SUM($H100:BN100)</f>
        <v>60</v>
      </c>
      <c r="BO102" s="18">
        <f ca="1">BO101-SUM($H100:BO100)</f>
        <v>62</v>
      </c>
    </row>
    <row r="103" spans="1:67" x14ac:dyDescent="0.2">
      <c r="A103" s="5" t="s">
        <v>201</v>
      </c>
      <c r="C103" s="10">
        <f t="array" aca="1" ref="C103" ca="1">SUM(IF($H$1:$BO$1=C$1,$H103:$BO103,0))</f>
        <v>0</v>
      </c>
      <c r="D103" s="10">
        <f t="array" aca="1" ref="D103" ca="1">SUM(IF($H$1:$BO$1=D$1,$H103:$BO103,0))</f>
        <v>0</v>
      </c>
      <c r="E103" s="10">
        <f t="array" aca="1" ref="E103" ca="1">SUM(IF($H$1:$BO$1=E$1,$H103:$BO103,0))</f>
        <v>0</v>
      </c>
      <c r="F103" s="10">
        <f t="array" aca="1" ref="F103" ca="1">SUM(IF($H$1:$BO$1=F$1,$H103:$BO103,0))</f>
        <v>0</v>
      </c>
      <c r="G103" s="10">
        <f t="array" aca="1" ref="G103" ca="1">SUM(IF($H$1:$BO$1=G$1,$H103:$BO103,0))</f>
        <v>0</v>
      </c>
      <c r="H103" s="18">
        <f t="shared" ref="H103:BO103" ca="1" si="67">IF(H$2&gt;=ROUNDUP($B97,0),OFFSET(H99,0,-ROUNDUP($B97,0)+1),0)</f>
        <v>0</v>
      </c>
      <c r="I103" s="18">
        <f t="shared" ca="1" si="67"/>
        <v>0</v>
      </c>
      <c r="J103" s="18">
        <f t="shared" ca="1" si="67"/>
        <v>0</v>
      </c>
      <c r="K103" s="18">
        <f t="shared" ca="1" si="67"/>
        <v>0</v>
      </c>
      <c r="L103" s="18">
        <f t="shared" ca="1" si="67"/>
        <v>0</v>
      </c>
      <c r="M103" s="18">
        <f t="shared" ca="1" si="67"/>
        <v>0</v>
      </c>
      <c r="N103" s="18">
        <f t="shared" ca="1" si="67"/>
        <v>0</v>
      </c>
      <c r="O103" s="18">
        <f t="shared" ca="1" si="67"/>
        <v>0</v>
      </c>
      <c r="P103" s="18">
        <f t="shared" ca="1" si="67"/>
        <v>0</v>
      </c>
      <c r="Q103" s="18">
        <f t="shared" ca="1" si="67"/>
        <v>0</v>
      </c>
      <c r="R103" s="18">
        <f t="shared" ca="1" si="67"/>
        <v>0</v>
      </c>
      <c r="S103" s="18">
        <f t="shared" ca="1" si="67"/>
        <v>0</v>
      </c>
      <c r="T103" s="18">
        <f t="shared" ca="1" si="67"/>
        <v>0</v>
      </c>
      <c r="U103" s="18">
        <f t="shared" ca="1" si="67"/>
        <v>0</v>
      </c>
      <c r="V103" s="18">
        <f t="shared" ca="1" si="67"/>
        <v>0</v>
      </c>
      <c r="W103" s="18">
        <f t="shared" ca="1" si="67"/>
        <v>0</v>
      </c>
      <c r="X103" s="18">
        <f t="shared" ca="1" si="67"/>
        <v>0</v>
      </c>
      <c r="Y103" s="18">
        <f t="shared" ca="1" si="67"/>
        <v>0</v>
      </c>
      <c r="Z103" s="18">
        <f t="shared" ca="1" si="67"/>
        <v>0</v>
      </c>
      <c r="AA103" s="18">
        <f t="shared" ca="1" si="67"/>
        <v>0</v>
      </c>
      <c r="AB103" s="18">
        <f t="shared" ca="1" si="67"/>
        <v>0</v>
      </c>
      <c r="AC103" s="18">
        <f t="shared" ca="1" si="67"/>
        <v>0</v>
      </c>
      <c r="AD103" s="18">
        <f t="shared" ca="1" si="67"/>
        <v>0</v>
      </c>
      <c r="AE103" s="18">
        <f t="shared" ca="1" si="67"/>
        <v>0</v>
      </c>
      <c r="AF103" s="18">
        <f t="shared" ca="1" si="67"/>
        <v>0</v>
      </c>
      <c r="AG103" s="18">
        <f t="shared" ca="1" si="67"/>
        <v>0</v>
      </c>
      <c r="AH103" s="18">
        <f t="shared" ca="1" si="67"/>
        <v>0</v>
      </c>
      <c r="AI103" s="18">
        <f t="shared" ca="1" si="67"/>
        <v>0</v>
      </c>
      <c r="AJ103" s="18">
        <f t="shared" ca="1" si="67"/>
        <v>0</v>
      </c>
      <c r="AK103" s="18">
        <f t="shared" ca="1" si="67"/>
        <v>0</v>
      </c>
      <c r="AL103" s="18">
        <f t="shared" ca="1" si="67"/>
        <v>0</v>
      </c>
      <c r="AM103" s="18">
        <f t="shared" ca="1" si="67"/>
        <v>0</v>
      </c>
      <c r="AN103" s="18">
        <f t="shared" ca="1" si="67"/>
        <v>0</v>
      </c>
      <c r="AO103" s="18">
        <f t="shared" ca="1" si="67"/>
        <v>0</v>
      </c>
      <c r="AP103" s="18">
        <f t="shared" ca="1" si="67"/>
        <v>0</v>
      </c>
      <c r="AQ103" s="18">
        <f t="shared" ca="1" si="67"/>
        <v>0</v>
      </c>
      <c r="AR103" s="18">
        <f t="shared" ca="1" si="67"/>
        <v>0</v>
      </c>
      <c r="AS103" s="18">
        <f t="shared" ca="1" si="67"/>
        <v>0</v>
      </c>
      <c r="AT103" s="18">
        <f t="shared" ca="1" si="67"/>
        <v>0</v>
      </c>
      <c r="AU103" s="18">
        <f t="shared" ca="1" si="67"/>
        <v>0</v>
      </c>
      <c r="AV103" s="18">
        <f t="shared" ca="1" si="67"/>
        <v>0</v>
      </c>
      <c r="AW103" s="18">
        <f t="shared" ca="1" si="67"/>
        <v>0</v>
      </c>
      <c r="AX103" s="18">
        <f t="shared" ca="1" si="67"/>
        <v>0</v>
      </c>
      <c r="AY103" s="18">
        <f t="shared" ca="1" si="67"/>
        <v>0</v>
      </c>
      <c r="AZ103" s="18">
        <f t="shared" ca="1" si="67"/>
        <v>0</v>
      </c>
      <c r="BA103" s="18">
        <f t="shared" ca="1" si="67"/>
        <v>0</v>
      </c>
      <c r="BB103" s="18">
        <f t="shared" ca="1" si="67"/>
        <v>0</v>
      </c>
      <c r="BC103" s="18">
        <f t="shared" ca="1" si="67"/>
        <v>0</v>
      </c>
      <c r="BD103" s="18">
        <f t="shared" ca="1" si="67"/>
        <v>0</v>
      </c>
      <c r="BE103" s="18">
        <f t="shared" ca="1" si="67"/>
        <v>0</v>
      </c>
      <c r="BF103" s="18">
        <f t="shared" ca="1" si="67"/>
        <v>0</v>
      </c>
      <c r="BG103" s="18">
        <f t="shared" ca="1" si="67"/>
        <v>0</v>
      </c>
      <c r="BH103" s="18">
        <f t="shared" ca="1" si="67"/>
        <v>0</v>
      </c>
      <c r="BI103" s="18">
        <f t="shared" ca="1" si="67"/>
        <v>0</v>
      </c>
      <c r="BJ103" s="18">
        <f t="shared" ca="1" si="67"/>
        <v>0</v>
      </c>
      <c r="BK103" s="18">
        <f t="shared" ca="1" si="67"/>
        <v>0</v>
      </c>
      <c r="BL103" s="18">
        <f t="shared" ca="1" si="67"/>
        <v>0</v>
      </c>
      <c r="BM103" s="18">
        <f t="shared" ca="1" si="67"/>
        <v>0</v>
      </c>
      <c r="BN103" s="18">
        <f t="shared" ca="1" si="67"/>
        <v>0</v>
      </c>
      <c r="BO103" s="18">
        <f t="shared" ca="1" si="67"/>
        <v>0</v>
      </c>
    </row>
    <row r="104" spans="1:67" x14ac:dyDescent="0.2">
      <c r="A104" s="5" t="s">
        <v>205</v>
      </c>
      <c r="C104" s="10">
        <f ca="1">SUM($C100:C100)-SUM($C103:C103)</f>
        <v>0</v>
      </c>
      <c r="D104" s="10">
        <f ca="1">SUM($C100:D100)-SUM($C103:D103)</f>
        <v>0</v>
      </c>
      <c r="E104" s="10">
        <f ca="1">SUM($C100:E100)-SUM($C103:E103)</f>
        <v>4</v>
      </c>
      <c r="F104" s="10">
        <f ca="1">SUM($C100:F100)-SUM($C103:F103)</f>
        <v>9</v>
      </c>
      <c r="G104" s="10">
        <f ca="1">SUM($C100:G100)-SUM($C103:G103)</f>
        <v>20</v>
      </c>
      <c r="H104" s="18">
        <f ca="1">SUM($H100:H100)-SUM($H103:H103)</f>
        <v>0</v>
      </c>
      <c r="I104" s="18">
        <f ca="1">SUM($H100:I100)-SUM($H103:I103)</f>
        <v>0</v>
      </c>
      <c r="J104" s="18">
        <f ca="1">SUM($H100:J100)-SUM($H103:J103)</f>
        <v>0</v>
      </c>
      <c r="K104" s="18">
        <f ca="1">SUM($H100:K100)-SUM($H103:K103)</f>
        <v>0</v>
      </c>
      <c r="L104" s="18">
        <f ca="1">SUM($H100:L100)-SUM($H103:L103)</f>
        <v>0</v>
      </c>
      <c r="M104" s="18">
        <f ca="1">SUM($H100:M100)-SUM($H103:M103)</f>
        <v>0</v>
      </c>
      <c r="N104" s="18">
        <f ca="1">SUM($H100:N100)-SUM($H103:N103)</f>
        <v>0</v>
      </c>
      <c r="O104" s="18">
        <f ca="1">SUM($H100:O100)-SUM($H103:O103)</f>
        <v>0</v>
      </c>
      <c r="P104" s="18">
        <f ca="1">SUM($H100:P100)-SUM($H103:P103)</f>
        <v>0</v>
      </c>
      <c r="Q104" s="18">
        <f ca="1">SUM($H100:Q100)-SUM($H103:Q103)</f>
        <v>0</v>
      </c>
      <c r="R104" s="18">
        <f ca="1">SUM($H100:R100)-SUM($H103:R103)</f>
        <v>0</v>
      </c>
      <c r="S104" s="18">
        <f ca="1">SUM($H100:S100)-SUM($H103:S103)</f>
        <v>0</v>
      </c>
      <c r="T104" s="18">
        <f ca="1">SUM($H100:T100)-SUM($H103:T103)</f>
        <v>0</v>
      </c>
      <c r="U104" s="18">
        <f ca="1">SUM($H100:U100)-SUM($H103:U103)</f>
        <v>0</v>
      </c>
      <c r="V104" s="18">
        <f ca="1">SUM($H100:V100)-SUM($H103:V103)</f>
        <v>0</v>
      </c>
      <c r="W104" s="18">
        <f ca="1">SUM($H100:W100)-SUM($H103:W103)</f>
        <v>0</v>
      </c>
      <c r="X104" s="18">
        <f ca="1">SUM($H100:X100)-SUM($H103:X103)</f>
        <v>0</v>
      </c>
      <c r="Y104" s="18">
        <f ca="1">SUM($H100:Y100)-SUM($H103:Y103)</f>
        <v>0</v>
      </c>
      <c r="Z104" s="18">
        <f ca="1">SUM($H100:Z100)-SUM($H103:Z103)</f>
        <v>0</v>
      </c>
      <c r="AA104" s="18">
        <f ca="1">SUM($H100:AA100)-SUM($H103:AA103)</f>
        <v>0</v>
      </c>
      <c r="AB104" s="18">
        <f ca="1">SUM($H100:AB100)-SUM($H103:AB103)</f>
        <v>0</v>
      </c>
      <c r="AC104" s="18">
        <f ca="1">SUM($H100:AC100)-SUM($H103:AC103)</f>
        <v>0</v>
      </c>
      <c r="AD104" s="18">
        <f ca="1">SUM($H100:AD100)-SUM($H103:AD103)</f>
        <v>0</v>
      </c>
      <c r="AE104" s="18">
        <f ca="1">SUM($H100:AE100)-SUM($H103:AE103)</f>
        <v>0</v>
      </c>
      <c r="AF104" s="18">
        <f ca="1">SUM($H100:AF100)-SUM($H103:AF103)</f>
        <v>0</v>
      </c>
      <c r="AG104" s="18">
        <f ca="1">SUM($H100:AG100)-SUM($H103:AG103)</f>
        <v>0</v>
      </c>
      <c r="AH104" s="18">
        <f ca="1">SUM($H100:AH100)-SUM($H103:AH103)</f>
        <v>1</v>
      </c>
      <c r="AI104" s="18">
        <f ca="1">SUM($H100:AI100)-SUM($H103:AI103)</f>
        <v>1</v>
      </c>
      <c r="AJ104" s="18">
        <f ca="1">SUM($H100:AJ100)-SUM($H103:AJ103)</f>
        <v>1</v>
      </c>
      <c r="AK104" s="18">
        <f ca="1">SUM($H100:AK100)-SUM($H103:AK103)</f>
        <v>2</v>
      </c>
      <c r="AL104" s="18">
        <f ca="1">SUM($H100:AL100)-SUM($H103:AL103)</f>
        <v>2</v>
      </c>
      <c r="AM104" s="18">
        <f ca="1">SUM($H100:AM100)-SUM($H103:AM103)</f>
        <v>2</v>
      </c>
      <c r="AN104" s="18">
        <f ca="1">SUM($H100:AN100)-SUM($H103:AN103)</f>
        <v>3</v>
      </c>
      <c r="AO104" s="18">
        <f ca="1">SUM($H100:AO100)-SUM($H103:AO103)</f>
        <v>3</v>
      </c>
      <c r="AP104" s="18">
        <f ca="1">SUM($H100:AP100)-SUM($H103:AP103)</f>
        <v>3</v>
      </c>
      <c r="AQ104" s="18">
        <f ca="1">SUM($H100:AQ100)-SUM($H103:AQ103)</f>
        <v>4</v>
      </c>
      <c r="AR104" s="18">
        <f ca="1">SUM($H100:AR100)-SUM($H103:AR103)</f>
        <v>4</v>
      </c>
      <c r="AS104" s="18">
        <f ca="1">SUM($H100:AS100)-SUM($H103:AS103)</f>
        <v>4</v>
      </c>
      <c r="AT104" s="18">
        <f ca="1">SUM($H100:AT100)-SUM($H103:AT103)</f>
        <v>5</v>
      </c>
      <c r="AU104" s="18">
        <f ca="1">SUM($H100:AU100)-SUM($H103:AU103)</f>
        <v>5</v>
      </c>
      <c r="AV104" s="18">
        <f ca="1">SUM($H100:AV100)-SUM($H103:AV103)</f>
        <v>6</v>
      </c>
      <c r="AW104" s="18">
        <f ca="1">SUM($H100:AW100)-SUM($H103:AW103)</f>
        <v>6</v>
      </c>
      <c r="AX104" s="18">
        <f ca="1">SUM($H100:AX100)-SUM($H103:AX103)</f>
        <v>7</v>
      </c>
      <c r="AY104" s="18">
        <f ca="1">SUM($H100:AY100)-SUM($H103:AY103)</f>
        <v>7</v>
      </c>
      <c r="AZ104" s="18">
        <f ca="1">SUM($H100:AZ100)-SUM($H103:AZ103)</f>
        <v>8</v>
      </c>
      <c r="BA104" s="18">
        <f ca="1">SUM($H100:BA100)-SUM($H103:BA103)</f>
        <v>8</v>
      </c>
      <c r="BB104" s="18">
        <f ca="1">SUM($H100:BB100)-SUM($H103:BB103)</f>
        <v>9</v>
      </c>
      <c r="BC104" s="18">
        <f ca="1">SUM($H100:BC100)-SUM($H103:BC103)</f>
        <v>9</v>
      </c>
      <c r="BD104" s="18">
        <f ca="1">SUM($H100:BD100)-SUM($H103:BD103)</f>
        <v>10</v>
      </c>
      <c r="BE104" s="18">
        <f ca="1">SUM($H100:BE100)-SUM($H103:BE103)</f>
        <v>10</v>
      </c>
      <c r="BF104" s="18">
        <f ca="1">SUM($H100:BF100)-SUM($H103:BF103)</f>
        <v>11</v>
      </c>
      <c r="BG104" s="18">
        <f ca="1">SUM($H100:BG100)-SUM($H103:BG103)</f>
        <v>12</v>
      </c>
      <c r="BH104" s="18">
        <f ca="1">SUM($H100:BH100)-SUM($H103:BH103)</f>
        <v>13</v>
      </c>
      <c r="BI104" s="18">
        <f ca="1">SUM($H100:BI100)-SUM($H103:BI103)</f>
        <v>14</v>
      </c>
      <c r="BJ104" s="18">
        <f ca="1">SUM($H100:BJ100)-SUM($H103:BJ103)</f>
        <v>15</v>
      </c>
      <c r="BK104" s="18">
        <f ca="1">SUM($H100:BK100)-SUM($H103:BK103)</f>
        <v>16</v>
      </c>
      <c r="BL104" s="18">
        <f ca="1">SUM($H100:BL100)-SUM($H103:BL103)</f>
        <v>17</v>
      </c>
      <c r="BM104" s="18">
        <f ca="1">SUM($H100:BM100)-SUM($H103:BM103)</f>
        <v>18</v>
      </c>
      <c r="BN104" s="18">
        <f ca="1">SUM($H100:BN100)-SUM($H103:BN103)</f>
        <v>19</v>
      </c>
      <c r="BO104" s="18">
        <f ca="1">SUM($H100:BO100)-SUM($H103:BO103)</f>
        <v>20</v>
      </c>
    </row>
    <row r="105" spans="1:67" x14ac:dyDescent="0.2">
      <c r="A105" s="5" t="s">
        <v>40</v>
      </c>
      <c r="C105" s="10">
        <f t="array" aca="1" ref="C105" ca="1">SUM(IF($H$1:$BO$1=C$1,$H105:$BO105,0))</f>
        <v>-2500</v>
      </c>
      <c r="D105" s="10">
        <f t="array" aca="1" ref="D105" ca="1">SUM(IF($H$1:$BO$1=D$1,$H105:$BO105,0))</f>
        <v>30000</v>
      </c>
      <c r="E105" s="10">
        <f t="array" aca="1" ref="E105" ca="1">SUM(IF($H$1:$BO$1=E$1,$H105:$BO105,0))</f>
        <v>90000</v>
      </c>
      <c r="F105" s="10">
        <f t="array" aca="1" ref="F105" ca="1">SUM(IF($H$1:$BO$1=F$1,$H105:$BO105,0))</f>
        <v>223500</v>
      </c>
      <c r="G105" s="10">
        <f t="array" aca="1" ref="G105" ca="1">SUM(IF($H$1:$BO$1=G$1,$H105:$BO105,0))</f>
        <v>495750</v>
      </c>
      <c r="H105" s="10">
        <f ca="1">H92+H93-H84</f>
        <v>-5500</v>
      </c>
      <c r="I105" s="10">
        <f t="shared" ref="I105:BO105" ca="1" si="68">I92+I93-I84</f>
        <v>750</v>
      </c>
      <c r="J105" s="10">
        <f t="shared" ca="1" si="68"/>
        <v>750</v>
      </c>
      <c r="K105" s="10">
        <f t="shared" ca="1" si="68"/>
        <v>-4750</v>
      </c>
      <c r="L105" s="10">
        <f t="shared" ca="1" si="68"/>
        <v>1500</v>
      </c>
      <c r="M105" s="10">
        <f t="shared" ca="1" si="68"/>
        <v>1500</v>
      </c>
      <c r="N105" s="10">
        <f t="shared" ca="1" si="68"/>
        <v>-4000</v>
      </c>
      <c r="O105" s="10">
        <f t="shared" ca="1" si="68"/>
        <v>2250</v>
      </c>
      <c r="P105" s="10">
        <f t="shared" ca="1" si="68"/>
        <v>2250</v>
      </c>
      <c r="Q105" s="10">
        <f t="shared" ca="1" si="68"/>
        <v>-3250</v>
      </c>
      <c r="R105" s="10">
        <f t="shared" ca="1" si="68"/>
        <v>3000</v>
      </c>
      <c r="S105" s="10">
        <f t="shared" ca="1" si="68"/>
        <v>3000</v>
      </c>
      <c r="T105" s="10">
        <f t="shared" ca="1" si="68"/>
        <v>-2500</v>
      </c>
      <c r="U105" s="10">
        <f t="shared" ca="1" si="68"/>
        <v>3750</v>
      </c>
      <c r="V105" s="10">
        <f t="shared" ca="1" si="68"/>
        <v>-1750</v>
      </c>
      <c r="W105" s="10">
        <f t="shared" ca="1" si="68"/>
        <v>4500</v>
      </c>
      <c r="X105" s="10">
        <f t="shared" ca="1" si="68"/>
        <v>-1000</v>
      </c>
      <c r="Y105" s="10">
        <f t="shared" ca="1" si="68"/>
        <v>5250</v>
      </c>
      <c r="Z105" s="10">
        <f t="shared" ca="1" si="68"/>
        <v>-250</v>
      </c>
      <c r="AA105" s="10">
        <f t="shared" ca="1" si="68"/>
        <v>6000</v>
      </c>
      <c r="AB105" s="10">
        <f t="shared" ca="1" si="68"/>
        <v>500</v>
      </c>
      <c r="AC105" s="10">
        <f t="shared" ca="1" si="68"/>
        <v>6750</v>
      </c>
      <c r="AD105" s="10">
        <f t="shared" ca="1" si="68"/>
        <v>1250</v>
      </c>
      <c r="AE105" s="10">
        <f t="shared" ca="1" si="68"/>
        <v>7500</v>
      </c>
      <c r="AF105" s="10">
        <f t="shared" ca="1" si="68"/>
        <v>2000</v>
      </c>
      <c r="AG105" s="10">
        <f t="shared" ca="1" si="68"/>
        <v>2750</v>
      </c>
      <c r="AH105" s="10">
        <f t="shared" ca="1" si="68"/>
        <v>4250</v>
      </c>
      <c r="AI105" s="10">
        <f t="shared" ca="1" si="68"/>
        <v>5000</v>
      </c>
      <c r="AJ105" s="10">
        <f t="shared" ca="1" si="68"/>
        <v>5750</v>
      </c>
      <c r="AK105" s="10">
        <f t="shared" ca="1" si="68"/>
        <v>7250</v>
      </c>
      <c r="AL105" s="10">
        <f t="shared" ca="1" si="68"/>
        <v>8000</v>
      </c>
      <c r="AM105" s="10">
        <f t="shared" ca="1" si="68"/>
        <v>8750</v>
      </c>
      <c r="AN105" s="10">
        <f t="shared" ca="1" si="68"/>
        <v>10250</v>
      </c>
      <c r="AO105" s="10">
        <f t="shared" ca="1" si="68"/>
        <v>11000</v>
      </c>
      <c r="AP105" s="10">
        <f t="shared" ca="1" si="68"/>
        <v>11750</v>
      </c>
      <c r="AQ105" s="10">
        <f t="shared" ca="1" si="68"/>
        <v>13250</v>
      </c>
      <c r="AR105" s="10">
        <f t="shared" ca="1" si="68"/>
        <v>8500</v>
      </c>
      <c r="AS105" s="10">
        <f t="shared" ca="1" si="68"/>
        <v>10000</v>
      </c>
      <c r="AT105" s="10">
        <f t="shared" ca="1" si="68"/>
        <v>12250</v>
      </c>
      <c r="AU105" s="10">
        <f t="shared" ca="1" si="68"/>
        <v>13750</v>
      </c>
      <c r="AV105" s="10">
        <f t="shared" ca="1" si="68"/>
        <v>16000</v>
      </c>
      <c r="AW105" s="10">
        <f t="shared" ca="1" si="68"/>
        <v>17500</v>
      </c>
      <c r="AX105" s="10">
        <f t="shared" ca="1" si="68"/>
        <v>19750</v>
      </c>
      <c r="AY105" s="10">
        <f t="shared" ca="1" si="68"/>
        <v>21250</v>
      </c>
      <c r="AZ105" s="10">
        <f t="shared" ca="1" si="68"/>
        <v>23500</v>
      </c>
      <c r="BA105" s="10">
        <f t="shared" ca="1" si="68"/>
        <v>25000</v>
      </c>
      <c r="BB105" s="10">
        <f t="shared" ca="1" si="68"/>
        <v>27250</v>
      </c>
      <c r="BC105" s="10">
        <f t="shared" ca="1" si="68"/>
        <v>28750</v>
      </c>
      <c r="BD105" s="10">
        <f t="shared" ca="1" si="68"/>
        <v>25500</v>
      </c>
      <c r="BE105" s="10">
        <f t="shared" ca="1" si="68"/>
        <v>27750</v>
      </c>
      <c r="BF105" s="10">
        <f t="shared" ca="1" si="68"/>
        <v>30750</v>
      </c>
      <c r="BG105" s="10">
        <f t="shared" ca="1" si="68"/>
        <v>33750</v>
      </c>
      <c r="BH105" s="10">
        <f t="shared" ca="1" si="68"/>
        <v>36750</v>
      </c>
      <c r="BI105" s="10">
        <f t="shared" ca="1" si="68"/>
        <v>39750</v>
      </c>
      <c r="BJ105" s="10">
        <f t="shared" ca="1" si="68"/>
        <v>42750</v>
      </c>
      <c r="BK105" s="10">
        <f t="shared" ca="1" si="68"/>
        <v>45750</v>
      </c>
      <c r="BL105" s="10">
        <f t="shared" ca="1" si="68"/>
        <v>48750</v>
      </c>
      <c r="BM105" s="10">
        <f t="shared" ca="1" si="68"/>
        <v>51750</v>
      </c>
      <c r="BN105" s="10">
        <f t="shared" ca="1" si="68"/>
        <v>54750</v>
      </c>
      <c r="BO105" s="10">
        <f t="shared" ca="1" si="68"/>
        <v>57750</v>
      </c>
    </row>
    <row r="106" spans="1:67" x14ac:dyDescent="0.2">
      <c r="C106" s="9"/>
      <c r="D106" s="9"/>
      <c r="E106" s="9"/>
      <c r="F106" s="9"/>
      <c r="G106" s="9"/>
    </row>
    <row r="107" spans="1:67" x14ac:dyDescent="0.2">
      <c r="A107" s="2" t="s">
        <v>16</v>
      </c>
      <c r="C107" s="9"/>
      <c r="D107" s="9"/>
      <c r="E107" s="9"/>
      <c r="F107" s="9"/>
      <c r="G107" s="9"/>
    </row>
    <row r="108" spans="1:67" x14ac:dyDescent="0.2">
      <c r="A108" s="5" t="s">
        <v>20</v>
      </c>
      <c r="B108" s="15">
        <v>20000</v>
      </c>
      <c r="C108" s="10">
        <f t="array" ref="C108">SUM(IF($H$1:$BO$1=C$1,$H108:$BO108,0))</f>
        <v>80000</v>
      </c>
      <c r="D108" s="10">
        <f t="array" ref="D108">SUM(IF($H$1:$BO$1=D$1,$H108:$BO108,0))</f>
        <v>120000</v>
      </c>
      <c r="E108" s="10">
        <f t="array" ref="E108">SUM(IF($H$1:$BO$1=E$1,$H108:$BO108,0))</f>
        <v>240000</v>
      </c>
      <c r="F108" s="10">
        <f t="array" ref="F108">SUM(IF($H$1:$BO$1=F$1,$H108:$BO108,0))</f>
        <v>480000</v>
      </c>
      <c r="G108" s="10">
        <f t="array" ref="G108">SUM(IF($H$1:$BO$1=G$1,$H108:$BO108,0))</f>
        <v>720000</v>
      </c>
      <c r="H108" s="10">
        <f t="shared" ref="H108:BO108" si="69">$B108*H124</f>
        <v>20000</v>
      </c>
      <c r="I108" s="10">
        <f t="shared" si="69"/>
        <v>0</v>
      </c>
      <c r="J108" s="10">
        <f t="shared" si="69"/>
        <v>0</v>
      </c>
      <c r="K108" s="10">
        <f t="shared" si="69"/>
        <v>20000</v>
      </c>
      <c r="L108" s="10">
        <f t="shared" si="69"/>
        <v>0</v>
      </c>
      <c r="M108" s="10">
        <f t="shared" si="69"/>
        <v>0</v>
      </c>
      <c r="N108" s="10">
        <f t="shared" si="69"/>
        <v>20000</v>
      </c>
      <c r="O108" s="10">
        <f t="shared" si="69"/>
        <v>0</v>
      </c>
      <c r="P108" s="10">
        <f t="shared" si="69"/>
        <v>0</v>
      </c>
      <c r="Q108" s="10">
        <f t="shared" si="69"/>
        <v>20000</v>
      </c>
      <c r="R108" s="10">
        <f t="shared" si="69"/>
        <v>0</v>
      </c>
      <c r="S108" s="10">
        <f t="shared" si="69"/>
        <v>0</v>
      </c>
      <c r="T108" s="10">
        <f t="shared" si="69"/>
        <v>20000</v>
      </c>
      <c r="U108" s="10">
        <f t="shared" si="69"/>
        <v>0</v>
      </c>
      <c r="V108" s="10">
        <f t="shared" si="69"/>
        <v>20000</v>
      </c>
      <c r="W108" s="10">
        <f t="shared" si="69"/>
        <v>0</v>
      </c>
      <c r="X108" s="10">
        <f t="shared" si="69"/>
        <v>20000</v>
      </c>
      <c r="Y108" s="10">
        <f t="shared" si="69"/>
        <v>0</v>
      </c>
      <c r="Z108" s="10">
        <f t="shared" si="69"/>
        <v>20000</v>
      </c>
      <c r="AA108" s="10">
        <f t="shared" si="69"/>
        <v>0</v>
      </c>
      <c r="AB108" s="10">
        <f t="shared" si="69"/>
        <v>20000</v>
      </c>
      <c r="AC108" s="10">
        <f t="shared" si="69"/>
        <v>0</v>
      </c>
      <c r="AD108" s="10">
        <f t="shared" si="69"/>
        <v>20000</v>
      </c>
      <c r="AE108" s="10">
        <f t="shared" si="69"/>
        <v>0</v>
      </c>
      <c r="AF108" s="10">
        <f t="shared" si="69"/>
        <v>20000</v>
      </c>
      <c r="AG108" s="10">
        <f t="shared" si="69"/>
        <v>20000</v>
      </c>
      <c r="AH108" s="10">
        <f t="shared" si="69"/>
        <v>20000</v>
      </c>
      <c r="AI108" s="10">
        <f t="shared" si="69"/>
        <v>20000</v>
      </c>
      <c r="AJ108" s="10">
        <f t="shared" si="69"/>
        <v>20000</v>
      </c>
      <c r="AK108" s="10">
        <f t="shared" si="69"/>
        <v>20000</v>
      </c>
      <c r="AL108" s="10">
        <f t="shared" si="69"/>
        <v>20000</v>
      </c>
      <c r="AM108" s="10">
        <f t="shared" si="69"/>
        <v>20000</v>
      </c>
      <c r="AN108" s="10">
        <f t="shared" si="69"/>
        <v>20000</v>
      </c>
      <c r="AO108" s="10">
        <f t="shared" si="69"/>
        <v>20000</v>
      </c>
      <c r="AP108" s="10">
        <f t="shared" si="69"/>
        <v>20000</v>
      </c>
      <c r="AQ108" s="10">
        <f t="shared" si="69"/>
        <v>20000</v>
      </c>
      <c r="AR108" s="10">
        <f t="shared" si="69"/>
        <v>40000</v>
      </c>
      <c r="AS108" s="10">
        <f t="shared" si="69"/>
        <v>40000</v>
      </c>
      <c r="AT108" s="10">
        <f t="shared" si="69"/>
        <v>40000</v>
      </c>
      <c r="AU108" s="10">
        <f t="shared" si="69"/>
        <v>40000</v>
      </c>
      <c r="AV108" s="10">
        <f t="shared" si="69"/>
        <v>40000</v>
      </c>
      <c r="AW108" s="10">
        <f t="shared" si="69"/>
        <v>40000</v>
      </c>
      <c r="AX108" s="10">
        <f t="shared" si="69"/>
        <v>40000</v>
      </c>
      <c r="AY108" s="10">
        <f t="shared" si="69"/>
        <v>40000</v>
      </c>
      <c r="AZ108" s="10">
        <f t="shared" si="69"/>
        <v>40000</v>
      </c>
      <c r="BA108" s="10">
        <f t="shared" si="69"/>
        <v>40000</v>
      </c>
      <c r="BB108" s="10">
        <f t="shared" si="69"/>
        <v>40000</v>
      </c>
      <c r="BC108" s="10">
        <f t="shared" si="69"/>
        <v>40000</v>
      </c>
      <c r="BD108" s="10">
        <f t="shared" si="69"/>
        <v>60000</v>
      </c>
      <c r="BE108" s="10">
        <f t="shared" si="69"/>
        <v>60000</v>
      </c>
      <c r="BF108" s="10">
        <f t="shared" si="69"/>
        <v>60000</v>
      </c>
      <c r="BG108" s="10">
        <f t="shared" si="69"/>
        <v>60000</v>
      </c>
      <c r="BH108" s="10">
        <f t="shared" si="69"/>
        <v>60000</v>
      </c>
      <c r="BI108" s="10">
        <f t="shared" si="69"/>
        <v>60000</v>
      </c>
      <c r="BJ108" s="10">
        <f t="shared" si="69"/>
        <v>60000</v>
      </c>
      <c r="BK108" s="10">
        <f t="shared" si="69"/>
        <v>60000</v>
      </c>
      <c r="BL108" s="10">
        <f t="shared" si="69"/>
        <v>60000</v>
      </c>
      <c r="BM108" s="10">
        <f t="shared" si="69"/>
        <v>60000</v>
      </c>
      <c r="BN108" s="10">
        <f t="shared" si="69"/>
        <v>60000</v>
      </c>
      <c r="BO108" s="10">
        <f t="shared" si="69"/>
        <v>60000</v>
      </c>
    </row>
    <row r="109" spans="1:67" x14ac:dyDescent="0.2">
      <c r="A109" s="5" t="s">
        <v>39</v>
      </c>
      <c r="B109" s="12">
        <v>0.25</v>
      </c>
      <c r="C109" s="10">
        <f t="array" ref="C109">SUM(IF($H$1:$BO$1=C$1,$H109:$BO109,0))</f>
        <v>20000</v>
      </c>
      <c r="D109" s="10">
        <f t="array" ref="D109">SUM(IF($H$1:$BO$1=D$1,$H109:$BO109,0))</f>
        <v>30000</v>
      </c>
      <c r="E109" s="10">
        <f t="array" ref="E109">SUM(IF($H$1:$BO$1=E$1,$H109:$BO109,0))</f>
        <v>60000</v>
      </c>
      <c r="F109" s="10">
        <f t="array" ref="F109">SUM(IF($H$1:$BO$1=F$1,$H109:$BO109,0))</f>
        <v>120000</v>
      </c>
      <c r="G109" s="10">
        <f t="array" ref="G109">SUM(IF($H$1:$BO$1=G$1,$H109:$BO109,0))</f>
        <v>180000</v>
      </c>
      <c r="H109" s="10">
        <f>H108*$B109</f>
        <v>5000</v>
      </c>
      <c r="I109" s="10">
        <f t="shared" ref="I109:BO109" si="70">I108*$B109</f>
        <v>0</v>
      </c>
      <c r="J109" s="10">
        <f t="shared" si="70"/>
        <v>0</v>
      </c>
      <c r="K109" s="10">
        <f t="shared" si="70"/>
        <v>5000</v>
      </c>
      <c r="L109" s="10">
        <f t="shared" si="70"/>
        <v>0</v>
      </c>
      <c r="M109" s="10">
        <f t="shared" si="70"/>
        <v>0</v>
      </c>
      <c r="N109" s="10">
        <f t="shared" si="70"/>
        <v>5000</v>
      </c>
      <c r="O109" s="10">
        <f t="shared" si="70"/>
        <v>0</v>
      </c>
      <c r="P109" s="10">
        <f t="shared" si="70"/>
        <v>0</v>
      </c>
      <c r="Q109" s="10">
        <f t="shared" si="70"/>
        <v>5000</v>
      </c>
      <c r="R109" s="10">
        <f t="shared" si="70"/>
        <v>0</v>
      </c>
      <c r="S109" s="10">
        <f t="shared" si="70"/>
        <v>0</v>
      </c>
      <c r="T109" s="10">
        <f t="shared" si="70"/>
        <v>5000</v>
      </c>
      <c r="U109" s="10">
        <f t="shared" si="70"/>
        <v>0</v>
      </c>
      <c r="V109" s="10">
        <f t="shared" si="70"/>
        <v>5000</v>
      </c>
      <c r="W109" s="10">
        <f t="shared" si="70"/>
        <v>0</v>
      </c>
      <c r="X109" s="10">
        <f t="shared" si="70"/>
        <v>5000</v>
      </c>
      <c r="Y109" s="10">
        <f t="shared" si="70"/>
        <v>0</v>
      </c>
      <c r="Z109" s="10">
        <f t="shared" si="70"/>
        <v>5000</v>
      </c>
      <c r="AA109" s="10">
        <f t="shared" si="70"/>
        <v>0</v>
      </c>
      <c r="AB109" s="10">
        <f t="shared" si="70"/>
        <v>5000</v>
      </c>
      <c r="AC109" s="10">
        <f t="shared" si="70"/>
        <v>0</v>
      </c>
      <c r="AD109" s="10">
        <f t="shared" si="70"/>
        <v>5000</v>
      </c>
      <c r="AE109" s="10">
        <f t="shared" si="70"/>
        <v>0</v>
      </c>
      <c r="AF109" s="10">
        <f t="shared" si="70"/>
        <v>5000</v>
      </c>
      <c r="AG109" s="10">
        <f t="shared" si="70"/>
        <v>5000</v>
      </c>
      <c r="AH109" s="10">
        <f t="shared" si="70"/>
        <v>5000</v>
      </c>
      <c r="AI109" s="10">
        <f t="shared" si="70"/>
        <v>5000</v>
      </c>
      <c r="AJ109" s="10">
        <f t="shared" si="70"/>
        <v>5000</v>
      </c>
      <c r="AK109" s="10">
        <f t="shared" si="70"/>
        <v>5000</v>
      </c>
      <c r="AL109" s="10">
        <f t="shared" si="70"/>
        <v>5000</v>
      </c>
      <c r="AM109" s="10">
        <f t="shared" si="70"/>
        <v>5000</v>
      </c>
      <c r="AN109" s="10">
        <f t="shared" si="70"/>
        <v>5000</v>
      </c>
      <c r="AO109" s="10">
        <f t="shared" si="70"/>
        <v>5000</v>
      </c>
      <c r="AP109" s="10">
        <f t="shared" si="70"/>
        <v>5000</v>
      </c>
      <c r="AQ109" s="10">
        <f t="shared" si="70"/>
        <v>5000</v>
      </c>
      <c r="AR109" s="10">
        <f t="shared" si="70"/>
        <v>10000</v>
      </c>
      <c r="AS109" s="10">
        <f t="shared" si="70"/>
        <v>10000</v>
      </c>
      <c r="AT109" s="10">
        <f t="shared" si="70"/>
        <v>10000</v>
      </c>
      <c r="AU109" s="10">
        <f t="shared" si="70"/>
        <v>10000</v>
      </c>
      <c r="AV109" s="10">
        <f t="shared" si="70"/>
        <v>10000</v>
      </c>
      <c r="AW109" s="10">
        <f t="shared" si="70"/>
        <v>10000</v>
      </c>
      <c r="AX109" s="10">
        <f t="shared" si="70"/>
        <v>10000</v>
      </c>
      <c r="AY109" s="10">
        <f t="shared" si="70"/>
        <v>10000</v>
      </c>
      <c r="AZ109" s="10">
        <f t="shared" si="70"/>
        <v>10000</v>
      </c>
      <c r="BA109" s="10">
        <f t="shared" si="70"/>
        <v>10000</v>
      </c>
      <c r="BB109" s="10">
        <f t="shared" si="70"/>
        <v>10000</v>
      </c>
      <c r="BC109" s="10">
        <f t="shared" si="70"/>
        <v>10000</v>
      </c>
      <c r="BD109" s="10">
        <f t="shared" si="70"/>
        <v>15000</v>
      </c>
      <c r="BE109" s="10">
        <f t="shared" si="70"/>
        <v>15000</v>
      </c>
      <c r="BF109" s="10">
        <f t="shared" si="70"/>
        <v>15000</v>
      </c>
      <c r="BG109" s="10">
        <f t="shared" si="70"/>
        <v>15000</v>
      </c>
      <c r="BH109" s="10">
        <f t="shared" si="70"/>
        <v>15000</v>
      </c>
      <c r="BI109" s="10">
        <f t="shared" si="70"/>
        <v>15000</v>
      </c>
      <c r="BJ109" s="10">
        <f t="shared" si="70"/>
        <v>15000</v>
      </c>
      <c r="BK109" s="10">
        <f t="shared" si="70"/>
        <v>15000</v>
      </c>
      <c r="BL109" s="10">
        <f t="shared" si="70"/>
        <v>15000</v>
      </c>
      <c r="BM109" s="10">
        <f t="shared" si="70"/>
        <v>15000</v>
      </c>
      <c r="BN109" s="10">
        <f t="shared" si="70"/>
        <v>15000</v>
      </c>
      <c r="BO109" s="10">
        <f t="shared" si="70"/>
        <v>15000</v>
      </c>
    </row>
    <row r="110" spans="1:67" x14ac:dyDescent="0.2">
      <c r="A110" s="5" t="s">
        <v>194</v>
      </c>
      <c r="B110" s="15">
        <v>2500</v>
      </c>
      <c r="C110" s="10">
        <f t="array" aca="1" ref="C110" ca="1">SUM(IF($H$1:$BO$1=C$1,$H110:$BO110,0))</f>
        <v>75000</v>
      </c>
      <c r="D110" s="10">
        <f t="array" aca="1" ref="D110" ca="1">SUM(IF($H$1:$BO$1=D$1,$H110:$BO110,0))</f>
        <v>187500</v>
      </c>
      <c r="E110" s="10">
        <f t="array" aca="1" ref="E110" ca="1">SUM(IF($H$1:$BO$1=E$1,$H110:$BO110,0))</f>
        <v>327500</v>
      </c>
      <c r="F110" s="10">
        <f t="array" aca="1" ref="F110" ca="1">SUM(IF($H$1:$BO$1=F$1,$H110:$BO110,0))</f>
        <v>665000</v>
      </c>
      <c r="G110" s="10">
        <f t="array" aca="1" ref="G110" ca="1">SUM(IF($H$1:$BO$1=G$1,$H110:$BO110,0))</f>
        <v>1140000</v>
      </c>
      <c r="H110" s="10">
        <f ca="1">$B110*H127</f>
        <v>2500</v>
      </c>
      <c r="I110" s="10">
        <f t="shared" ref="I110:BO110" ca="1" si="71">$B110*I127</f>
        <v>2500</v>
      </c>
      <c r="J110" s="10">
        <f t="shared" ca="1" si="71"/>
        <v>2500</v>
      </c>
      <c r="K110" s="10">
        <f t="shared" ca="1" si="71"/>
        <v>5000</v>
      </c>
      <c r="L110" s="10">
        <f t="shared" ca="1" si="71"/>
        <v>5000</v>
      </c>
      <c r="M110" s="10">
        <f t="shared" ca="1" si="71"/>
        <v>5000</v>
      </c>
      <c r="N110" s="10">
        <f t="shared" ca="1" si="71"/>
        <v>7500</v>
      </c>
      <c r="O110" s="10">
        <f t="shared" ca="1" si="71"/>
        <v>7500</v>
      </c>
      <c r="P110" s="10">
        <f t="shared" ca="1" si="71"/>
        <v>7500</v>
      </c>
      <c r="Q110" s="10">
        <f t="shared" ca="1" si="71"/>
        <v>10000</v>
      </c>
      <c r="R110" s="10">
        <f t="shared" ca="1" si="71"/>
        <v>10000</v>
      </c>
      <c r="S110" s="10">
        <f t="shared" ca="1" si="71"/>
        <v>10000</v>
      </c>
      <c r="T110" s="10">
        <f t="shared" ca="1" si="71"/>
        <v>12500</v>
      </c>
      <c r="U110" s="10">
        <f t="shared" ca="1" si="71"/>
        <v>12500</v>
      </c>
      <c r="V110" s="10">
        <f t="shared" ca="1" si="71"/>
        <v>15000</v>
      </c>
      <c r="W110" s="10">
        <f t="shared" ca="1" si="71"/>
        <v>15000</v>
      </c>
      <c r="X110" s="10">
        <f t="shared" ca="1" si="71"/>
        <v>15000</v>
      </c>
      <c r="Y110" s="10">
        <f t="shared" ca="1" si="71"/>
        <v>15000</v>
      </c>
      <c r="Z110" s="10">
        <f t="shared" ca="1" si="71"/>
        <v>17500</v>
      </c>
      <c r="AA110" s="10">
        <f t="shared" ca="1" si="71"/>
        <v>15000</v>
      </c>
      <c r="AB110" s="10">
        <f t="shared" ca="1" si="71"/>
        <v>17500</v>
      </c>
      <c r="AC110" s="10">
        <f t="shared" ca="1" si="71"/>
        <v>17500</v>
      </c>
      <c r="AD110" s="10">
        <f t="shared" ca="1" si="71"/>
        <v>17500</v>
      </c>
      <c r="AE110" s="10">
        <f t="shared" ca="1" si="71"/>
        <v>17500</v>
      </c>
      <c r="AF110" s="10">
        <f t="shared" ca="1" si="71"/>
        <v>20000</v>
      </c>
      <c r="AG110" s="10">
        <f t="shared" ca="1" si="71"/>
        <v>20000</v>
      </c>
      <c r="AH110" s="10">
        <f t="shared" ca="1" si="71"/>
        <v>22500</v>
      </c>
      <c r="AI110" s="10">
        <f t="shared" ca="1" si="71"/>
        <v>25000</v>
      </c>
      <c r="AJ110" s="10">
        <f t="shared" ca="1" si="71"/>
        <v>25000</v>
      </c>
      <c r="AK110" s="10">
        <f t="shared" ca="1" si="71"/>
        <v>27500</v>
      </c>
      <c r="AL110" s="10">
        <f t="shared" ca="1" si="71"/>
        <v>27500</v>
      </c>
      <c r="AM110" s="10">
        <f t="shared" ca="1" si="71"/>
        <v>30000</v>
      </c>
      <c r="AN110" s="10">
        <f t="shared" ca="1" si="71"/>
        <v>30000</v>
      </c>
      <c r="AO110" s="10">
        <f t="shared" ca="1" si="71"/>
        <v>32500</v>
      </c>
      <c r="AP110" s="10">
        <f t="shared" ca="1" si="71"/>
        <v>32500</v>
      </c>
      <c r="AQ110" s="10">
        <f t="shared" ca="1" si="71"/>
        <v>35000</v>
      </c>
      <c r="AR110" s="10">
        <f t="shared" ca="1" si="71"/>
        <v>37500</v>
      </c>
      <c r="AS110" s="10">
        <f t="shared" ca="1" si="71"/>
        <v>42500</v>
      </c>
      <c r="AT110" s="10">
        <f t="shared" ca="1" si="71"/>
        <v>45000</v>
      </c>
      <c r="AU110" s="10">
        <f t="shared" ca="1" si="71"/>
        <v>50000</v>
      </c>
      <c r="AV110" s="10">
        <f t="shared" ca="1" si="71"/>
        <v>52500</v>
      </c>
      <c r="AW110" s="10">
        <f t="shared" ca="1" si="71"/>
        <v>55000</v>
      </c>
      <c r="AX110" s="10">
        <f t="shared" ca="1" si="71"/>
        <v>57500</v>
      </c>
      <c r="AY110" s="10">
        <f t="shared" ca="1" si="71"/>
        <v>60000</v>
      </c>
      <c r="AZ110" s="10">
        <f t="shared" ca="1" si="71"/>
        <v>62500</v>
      </c>
      <c r="BA110" s="10">
        <f t="shared" ca="1" si="71"/>
        <v>65000</v>
      </c>
      <c r="BB110" s="10">
        <f t="shared" ca="1" si="71"/>
        <v>67500</v>
      </c>
      <c r="BC110" s="10">
        <f t="shared" ca="1" si="71"/>
        <v>70000</v>
      </c>
      <c r="BD110" s="10">
        <f t="shared" ca="1" si="71"/>
        <v>75000</v>
      </c>
      <c r="BE110" s="10">
        <f t="shared" ca="1" si="71"/>
        <v>80000</v>
      </c>
      <c r="BF110" s="10">
        <f t="shared" ca="1" si="71"/>
        <v>85000</v>
      </c>
      <c r="BG110" s="10">
        <f t="shared" ca="1" si="71"/>
        <v>90000</v>
      </c>
      <c r="BH110" s="10">
        <f t="shared" ca="1" si="71"/>
        <v>92500</v>
      </c>
      <c r="BI110" s="10">
        <f t="shared" ca="1" si="71"/>
        <v>95000</v>
      </c>
      <c r="BJ110" s="10">
        <f t="shared" ca="1" si="71"/>
        <v>97500</v>
      </c>
      <c r="BK110" s="10">
        <f t="shared" ca="1" si="71"/>
        <v>100000</v>
      </c>
      <c r="BL110" s="10">
        <f t="shared" ca="1" si="71"/>
        <v>102500</v>
      </c>
      <c r="BM110" s="10">
        <f t="shared" ca="1" si="71"/>
        <v>105000</v>
      </c>
      <c r="BN110" s="10">
        <f t="shared" ca="1" si="71"/>
        <v>107500</v>
      </c>
      <c r="BO110" s="10">
        <f t="shared" ca="1" si="71"/>
        <v>110000</v>
      </c>
    </row>
    <row r="111" spans="1:67" x14ac:dyDescent="0.2">
      <c r="A111" s="5" t="s">
        <v>195</v>
      </c>
      <c r="B111" s="6">
        <v>2500</v>
      </c>
      <c r="C111" s="10">
        <f t="array" aca="1" ref="C111" ca="1">SUM(IF($H$1:$BO$1=C$1,$H111:$BO111,0))</f>
        <v>0</v>
      </c>
      <c r="D111" s="10">
        <f t="array" aca="1" ref="D111" ca="1">SUM(IF($H$1:$BO$1=D$1,$H111:$BO111,0))</f>
        <v>37500</v>
      </c>
      <c r="E111" s="10">
        <f t="array" aca="1" ref="E111" ca="1">SUM(IF($H$1:$BO$1=E$1,$H111:$BO111,0))</f>
        <v>167500</v>
      </c>
      <c r="F111" s="10">
        <f t="array" aca="1" ref="F111" ca="1">SUM(IF($H$1:$BO$1=F$1,$H111:$BO111,0))</f>
        <v>385000</v>
      </c>
      <c r="G111" s="10">
        <f t="array" aca="1" ref="G111" ca="1">SUM(IF($H$1:$BO$1=G$1,$H111:$BO111,0))</f>
        <v>822500</v>
      </c>
      <c r="H111" s="10">
        <f ca="1">$B111*H129</f>
        <v>0</v>
      </c>
      <c r="I111" s="10">
        <f t="shared" ref="I111:BO111" ca="1" si="72">$B111*I129</f>
        <v>0</v>
      </c>
      <c r="J111" s="10">
        <f t="shared" ca="1" si="72"/>
        <v>0</v>
      </c>
      <c r="K111" s="10">
        <f t="shared" ca="1" si="72"/>
        <v>0</v>
      </c>
      <c r="L111" s="10">
        <f t="shared" ca="1" si="72"/>
        <v>0</v>
      </c>
      <c r="M111" s="10">
        <f t="shared" ca="1" si="72"/>
        <v>0</v>
      </c>
      <c r="N111" s="10">
        <f t="shared" ca="1" si="72"/>
        <v>0</v>
      </c>
      <c r="O111" s="10">
        <f t="shared" ca="1" si="72"/>
        <v>0</v>
      </c>
      <c r="P111" s="10">
        <f t="shared" ca="1" si="72"/>
        <v>0</v>
      </c>
      <c r="Q111" s="10">
        <f t="shared" ca="1" si="72"/>
        <v>0</v>
      </c>
      <c r="R111" s="10">
        <f t="shared" ca="1" si="72"/>
        <v>0</v>
      </c>
      <c r="S111" s="10">
        <f t="shared" ca="1" si="72"/>
        <v>0</v>
      </c>
      <c r="T111" s="10">
        <f t="shared" ca="1" si="72"/>
        <v>0</v>
      </c>
      <c r="U111" s="10">
        <f t="shared" ca="1" si="72"/>
        <v>0</v>
      </c>
      <c r="V111" s="10">
        <f t="shared" ca="1" si="72"/>
        <v>0</v>
      </c>
      <c r="W111" s="10">
        <f t="shared" ca="1" si="72"/>
        <v>0</v>
      </c>
      <c r="X111" s="10">
        <f t="shared" ca="1" si="72"/>
        <v>2500</v>
      </c>
      <c r="Y111" s="10">
        <f t="shared" ca="1" si="72"/>
        <v>2500</v>
      </c>
      <c r="Z111" s="10">
        <f t="shared" ca="1" si="72"/>
        <v>2500</v>
      </c>
      <c r="AA111" s="10">
        <f t="shared" ca="1" si="72"/>
        <v>5000</v>
      </c>
      <c r="AB111" s="10">
        <f t="shared" ca="1" si="72"/>
        <v>5000</v>
      </c>
      <c r="AC111" s="10">
        <f t="shared" ca="1" si="72"/>
        <v>5000</v>
      </c>
      <c r="AD111" s="10">
        <f t="shared" ca="1" si="72"/>
        <v>7500</v>
      </c>
      <c r="AE111" s="10">
        <f t="shared" ca="1" si="72"/>
        <v>7500</v>
      </c>
      <c r="AF111" s="10">
        <f t="shared" ca="1" si="72"/>
        <v>7500</v>
      </c>
      <c r="AG111" s="10">
        <f t="shared" ca="1" si="72"/>
        <v>10000</v>
      </c>
      <c r="AH111" s="10">
        <f t="shared" ca="1" si="72"/>
        <v>10000</v>
      </c>
      <c r="AI111" s="10">
        <f t="shared" ca="1" si="72"/>
        <v>10000</v>
      </c>
      <c r="AJ111" s="10">
        <f t="shared" ca="1" si="72"/>
        <v>12500</v>
      </c>
      <c r="AK111" s="10">
        <f t="shared" ca="1" si="72"/>
        <v>12500</v>
      </c>
      <c r="AL111" s="10">
        <f t="shared" ca="1" si="72"/>
        <v>15000</v>
      </c>
      <c r="AM111" s="10">
        <f t="shared" ca="1" si="72"/>
        <v>15000</v>
      </c>
      <c r="AN111" s="10">
        <f t="shared" ca="1" si="72"/>
        <v>17500</v>
      </c>
      <c r="AO111" s="10">
        <f t="shared" ca="1" si="72"/>
        <v>17500</v>
      </c>
      <c r="AP111" s="10">
        <f t="shared" ca="1" si="72"/>
        <v>20000</v>
      </c>
      <c r="AQ111" s="10">
        <f t="shared" ca="1" si="72"/>
        <v>20000</v>
      </c>
      <c r="AR111" s="10">
        <f t="shared" ca="1" si="72"/>
        <v>22500</v>
      </c>
      <c r="AS111" s="10">
        <f t="shared" ca="1" si="72"/>
        <v>22500</v>
      </c>
      <c r="AT111" s="10">
        <f t="shared" ca="1" si="72"/>
        <v>25000</v>
      </c>
      <c r="AU111" s="10">
        <f t="shared" ca="1" si="72"/>
        <v>25000</v>
      </c>
      <c r="AV111" s="10">
        <f t="shared" ca="1" si="72"/>
        <v>27500</v>
      </c>
      <c r="AW111" s="10">
        <f t="shared" ca="1" si="72"/>
        <v>30000</v>
      </c>
      <c r="AX111" s="10">
        <f t="shared" ca="1" si="72"/>
        <v>32500</v>
      </c>
      <c r="AY111" s="10">
        <f t="shared" ca="1" si="72"/>
        <v>35000</v>
      </c>
      <c r="AZ111" s="10">
        <f t="shared" ca="1" si="72"/>
        <v>37500</v>
      </c>
      <c r="BA111" s="10">
        <f t="shared" ca="1" si="72"/>
        <v>40000</v>
      </c>
      <c r="BB111" s="10">
        <f t="shared" ca="1" si="72"/>
        <v>42500</v>
      </c>
      <c r="BC111" s="10">
        <f t="shared" ca="1" si="72"/>
        <v>45000</v>
      </c>
      <c r="BD111" s="10">
        <f t="shared" ca="1" si="72"/>
        <v>47500</v>
      </c>
      <c r="BE111" s="10">
        <f t="shared" ca="1" si="72"/>
        <v>50000</v>
      </c>
      <c r="BF111" s="10">
        <f t="shared" ca="1" si="72"/>
        <v>52500</v>
      </c>
      <c r="BG111" s="10">
        <f t="shared" ca="1" si="72"/>
        <v>55000</v>
      </c>
      <c r="BH111" s="10">
        <f t="shared" ca="1" si="72"/>
        <v>60000</v>
      </c>
      <c r="BI111" s="10">
        <f t="shared" ca="1" si="72"/>
        <v>65000</v>
      </c>
      <c r="BJ111" s="10">
        <f t="shared" ca="1" si="72"/>
        <v>70000</v>
      </c>
      <c r="BK111" s="10">
        <f t="shared" ca="1" si="72"/>
        <v>75000</v>
      </c>
      <c r="BL111" s="10">
        <f t="shared" ca="1" si="72"/>
        <v>80000</v>
      </c>
      <c r="BM111" s="10">
        <f t="shared" ca="1" si="72"/>
        <v>85000</v>
      </c>
      <c r="BN111" s="10">
        <f t="shared" ca="1" si="72"/>
        <v>90000</v>
      </c>
      <c r="BO111" s="10">
        <f t="shared" ca="1" si="72"/>
        <v>92500</v>
      </c>
    </row>
    <row r="112" spans="1:67" x14ac:dyDescent="0.2">
      <c r="A112" s="5" t="s">
        <v>192</v>
      </c>
      <c r="B112" s="17">
        <f>1-B114</f>
        <v>0.25</v>
      </c>
      <c r="C112" s="10">
        <f t="array" aca="1" ref="C112" ca="1">SUM(IF($H$1:$BO$1=C$1,$H112:$BO112,0))</f>
        <v>18750</v>
      </c>
      <c r="D112" s="10">
        <f t="array" aca="1" ref="D112" ca="1">SUM(IF($H$1:$BO$1=D$1,$H112:$BO112,0))</f>
        <v>46875</v>
      </c>
      <c r="E112" s="10">
        <f t="array" aca="1" ref="E112" ca="1">SUM(IF($H$1:$BO$1=E$1,$H112:$BO112,0))</f>
        <v>81875</v>
      </c>
      <c r="F112" s="10">
        <f t="array" aca="1" ref="F112" ca="1">SUM(IF($H$1:$BO$1=F$1,$H112:$BO112,0))</f>
        <v>166250</v>
      </c>
      <c r="G112" s="10">
        <f t="array" aca="1" ref="G112" ca="1">SUM(IF($H$1:$BO$1=G$1,$H112:$BO112,0))</f>
        <v>285000</v>
      </c>
      <c r="H112" s="10">
        <f ca="1">H110-H114</f>
        <v>625</v>
      </c>
      <c r="I112" s="10">
        <f t="shared" ref="I112:BO113" ca="1" si="73">I110-I114</f>
        <v>625</v>
      </c>
      <c r="J112" s="10">
        <f t="shared" ca="1" si="73"/>
        <v>625</v>
      </c>
      <c r="K112" s="10">
        <f t="shared" ca="1" si="73"/>
        <v>1250</v>
      </c>
      <c r="L112" s="10">
        <f t="shared" ca="1" si="73"/>
        <v>1250</v>
      </c>
      <c r="M112" s="10">
        <f t="shared" ca="1" si="73"/>
        <v>1250</v>
      </c>
      <c r="N112" s="10">
        <f t="shared" ca="1" si="73"/>
        <v>1875</v>
      </c>
      <c r="O112" s="10">
        <f t="shared" ca="1" si="73"/>
        <v>1875</v>
      </c>
      <c r="P112" s="10">
        <f t="shared" ca="1" si="73"/>
        <v>1875</v>
      </c>
      <c r="Q112" s="10">
        <f t="shared" ca="1" si="73"/>
        <v>2500</v>
      </c>
      <c r="R112" s="10">
        <f t="shared" ca="1" si="73"/>
        <v>2500</v>
      </c>
      <c r="S112" s="10">
        <f t="shared" ca="1" si="73"/>
        <v>2500</v>
      </c>
      <c r="T112" s="10">
        <f t="shared" ca="1" si="73"/>
        <v>3125</v>
      </c>
      <c r="U112" s="10">
        <f t="shared" ca="1" si="73"/>
        <v>3125</v>
      </c>
      <c r="V112" s="10">
        <f t="shared" ca="1" si="73"/>
        <v>3750</v>
      </c>
      <c r="W112" s="10">
        <f t="shared" ca="1" si="73"/>
        <v>3750</v>
      </c>
      <c r="X112" s="10">
        <f t="shared" ca="1" si="73"/>
        <v>3750</v>
      </c>
      <c r="Y112" s="10">
        <f t="shared" ca="1" si="73"/>
        <v>3750</v>
      </c>
      <c r="Z112" s="10">
        <f t="shared" ca="1" si="73"/>
        <v>4375</v>
      </c>
      <c r="AA112" s="10">
        <f t="shared" ca="1" si="73"/>
        <v>3750</v>
      </c>
      <c r="AB112" s="10">
        <f t="shared" ca="1" si="73"/>
        <v>4375</v>
      </c>
      <c r="AC112" s="10">
        <f t="shared" ca="1" si="73"/>
        <v>4375</v>
      </c>
      <c r="AD112" s="10">
        <f t="shared" ca="1" si="73"/>
        <v>4375</v>
      </c>
      <c r="AE112" s="10">
        <f t="shared" ca="1" si="73"/>
        <v>4375</v>
      </c>
      <c r="AF112" s="10">
        <f t="shared" ca="1" si="73"/>
        <v>5000</v>
      </c>
      <c r="AG112" s="10">
        <f t="shared" ca="1" si="73"/>
        <v>5000</v>
      </c>
      <c r="AH112" s="10">
        <f t="shared" ca="1" si="73"/>
        <v>5625</v>
      </c>
      <c r="AI112" s="10">
        <f t="shared" ca="1" si="73"/>
        <v>6250</v>
      </c>
      <c r="AJ112" s="10">
        <f t="shared" ca="1" si="73"/>
        <v>6250</v>
      </c>
      <c r="AK112" s="10">
        <f t="shared" ca="1" si="73"/>
        <v>6875</v>
      </c>
      <c r="AL112" s="10">
        <f t="shared" ca="1" si="73"/>
        <v>6875</v>
      </c>
      <c r="AM112" s="10">
        <f t="shared" ca="1" si="73"/>
        <v>7500</v>
      </c>
      <c r="AN112" s="10">
        <f t="shared" ca="1" si="73"/>
        <v>7500</v>
      </c>
      <c r="AO112" s="10">
        <f t="shared" ca="1" si="73"/>
        <v>8125</v>
      </c>
      <c r="AP112" s="10">
        <f t="shared" ca="1" si="73"/>
        <v>8125</v>
      </c>
      <c r="AQ112" s="10">
        <f t="shared" ca="1" si="73"/>
        <v>8750</v>
      </c>
      <c r="AR112" s="10">
        <f t="shared" ca="1" si="73"/>
        <v>9375</v>
      </c>
      <c r="AS112" s="10">
        <f t="shared" ca="1" si="73"/>
        <v>10625</v>
      </c>
      <c r="AT112" s="10">
        <f t="shared" ca="1" si="73"/>
        <v>11250</v>
      </c>
      <c r="AU112" s="10">
        <f t="shared" ca="1" si="73"/>
        <v>12500</v>
      </c>
      <c r="AV112" s="10">
        <f t="shared" ca="1" si="73"/>
        <v>13125</v>
      </c>
      <c r="AW112" s="10">
        <f t="shared" ca="1" si="73"/>
        <v>13750</v>
      </c>
      <c r="AX112" s="10">
        <f t="shared" ca="1" si="73"/>
        <v>14375</v>
      </c>
      <c r="AY112" s="10">
        <f t="shared" ca="1" si="73"/>
        <v>15000</v>
      </c>
      <c r="AZ112" s="10">
        <f t="shared" ca="1" si="73"/>
        <v>15625</v>
      </c>
      <c r="BA112" s="10">
        <f t="shared" ca="1" si="73"/>
        <v>16250</v>
      </c>
      <c r="BB112" s="10">
        <f t="shared" ca="1" si="73"/>
        <v>16875</v>
      </c>
      <c r="BC112" s="10">
        <f t="shared" ca="1" si="73"/>
        <v>17500</v>
      </c>
      <c r="BD112" s="10">
        <f t="shared" ca="1" si="73"/>
        <v>18750</v>
      </c>
      <c r="BE112" s="10">
        <f t="shared" ca="1" si="73"/>
        <v>20000</v>
      </c>
      <c r="BF112" s="10">
        <f t="shared" ca="1" si="73"/>
        <v>21250</v>
      </c>
      <c r="BG112" s="10">
        <f t="shared" ca="1" si="73"/>
        <v>22500</v>
      </c>
      <c r="BH112" s="10">
        <f t="shared" ca="1" si="73"/>
        <v>23125</v>
      </c>
      <c r="BI112" s="10">
        <f t="shared" ca="1" si="73"/>
        <v>23750</v>
      </c>
      <c r="BJ112" s="10">
        <f t="shared" ca="1" si="73"/>
        <v>24375</v>
      </c>
      <c r="BK112" s="10">
        <f t="shared" ca="1" si="73"/>
        <v>25000</v>
      </c>
      <c r="BL112" s="10">
        <f t="shared" ca="1" si="73"/>
        <v>25625</v>
      </c>
      <c r="BM112" s="10">
        <f t="shared" ca="1" si="73"/>
        <v>26250</v>
      </c>
      <c r="BN112" s="10">
        <f t="shared" ca="1" si="73"/>
        <v>26875</v>
      </c>
      <c r="BO112" s="10">
        <f t="shared" ca="1" si="73"/>
        <v>27500</v>
      </c>
    </row>
    <row r="113" spans="1:67" x14ac:dyDescent="0.2">
      <c r="A113" s="5" t="s">
        <v>193</v>
      </c>
      <c r="B113" s="17">
        <f>1-B115</f>
        <v>0.25</v>
      </c>
      <c r="C113" s="10">
        <f t="array" aca="1" ref="C113" ca="1">SUM(IF($H$1:$BO$1=C$1,$H113:$BO113,0))</f>
        <v>0</v>
      </c>
      <c r="D113" s="10">
        <f t="array" aca="1" ref="D113" ca="1">SUM(IF($H$1:$BO$1=D$1,$H113:$BO113,0))</f>
        <v>9375</v>
      </c>
      <c r="E113" s="10">
        <f t="array" aca="1" ref="E113" ca="1">SUM(IF($H$1:$BO$1=E$1,$H113:$BO113,0))</f>
        <v>41875</v>
      </c>
      <c r="F113" s="10">
        <f t="array" aca="1" ref="F113" ca="1">SUM(IF($H$1:$BO$1=F$1,$H113:$BO113,0))</f>
        <v>96250</v>
      </c>
      <c r="G113" s="10">
        <f t="array" aca="1" ref="G113" ca="1">SUM(IF($H$1:$BO$1=G$1,$H113:$BO113,0))</f>
        <v>205625</v>
      </c>
      <c r="H113" s="10">
        <f ca="1">H111-H115</f>
        <v>0</v>
      </c>
      <c r="I113" s="10">
        <f t="shared" ca="1" si="73"/>
        <v>0</v>
      </c>
      <c r="J113" s="10">
        <f t="shared" ca="1" si="73"/>
        <v>0</v>
      </c>
      <c r="K113" s="10">
        <f t="shared" ca="1" si="73"/>
        <v>0</v>
      </c>
      <c r="L113" s="10">
        <f t="shared" ca="1" si="73"/>
        <v>0</v>
      </c>
      <c r="M113" s="10">
        <f t="shared" ca="1" si="73"/>
        <v>0</v>
      </c>
      <c r="N113" s="10">
        <f t="shared" ca="1" si="73"/>
        <v>0</v>
      </c>
      <c r="O113" s="10">
        <f t="shared" ca="1" si="73"/>
        <v>0</v>
      </c>
      <c r="P113" s="10">
        <f t="shared" ca="1" si="73"/>
        <v>0</v>
      </c>
      <c r="Q113" s="10">
        <f t="shared" ca="1" si="73"/>
        <v>0</v>
      </c>
      <c r="R113" s="10">
        <f t="shared" ca="1" si="73"/>
        <v>0</v>
      </c>
      <c r="S113" s="10">
        <f t="shared" ca="1" si="73"/>
        <v>0</v>
      </c>
      <c r="T113" s="10">
        <f t="shared" ca="1" si="73"/>
        <v>0</v>
      </c>
      <c r="U113" s="10">
        <f t="shared" ca="1" si="73"/>
        <v>0</v>
      </c>
      <c r="V113" s="10">
        <f t="shared" ca="1" si="73"/>
        <v>0</v>
      </c>
      <c r="W113" s="10">
        <f t="shared" ca="1" si="73"/>
        <v>0</v>
      </c>
      <c r="X113" s="10">
        <f t="shared" ca="1" si="73"/>
        <v>625</v>
      </c>
      <c r="Y113" s="10">
        <f t="shared" ca="1" si="73"/>
        <v>625</v>
      </c>
      <c r="Z113" s="10">
        <f t="shared" ca="1" si="73"/>
        <v>625</v>
      </c>
      <c r="AA113" s="10">
        <f t="shared" ca="1" si="73"/>
        <v>1250</v>
      </c>
      <c r="AB113" s="10">
        <f t="shared" ca="1" si="73"/>
        <v>1250</v>
      </c>
      <c r="AC113" s="10">
        <f t="shared" ca="1" si="73"/>
        <v>1250</v>
      </c>
      <c r="AD113" s="10">
        <f t="shared" ca="1" si="73"/>
        <v>1875</v>
      </c>
      <c r="AE113" s="10">
        <f t="shared" ca="1" si="73"/>
        <v>1875</v>
      </c>
      <c r="AF113" s="10">
        <f t="shared" ca="1" si="73"/>
        <v>1875</v>
      </c>
      <c r="AG113" s="10">
        <f t="shared" ca="1" si="73"/>
        <v>2500</v>
      </c>
      <c r="AH113" s="10">
        <f t="shared" ca="1" si="73"/>
        <v>2500</v>
      </c>
      <c r="AI113" s="10">
        <f t="shared" ca="1" si="73"/>
        <v>2500</v>
      </c>
      <c r="AJ113" s="10">
        <f t="shared" ca="1" si="73"/>
        <v>3125</v>
      </c>
      <c r="AK113" s="10">
        <f t="shared" ca="1" si="73"/>
        <v>3125</v>
      </c>
      <c r="AL113" s="10">
        <f t="shared" ca="1" si="73"/>
        <v>3750</v>
      </c>
      <c r="AM113" s="10">
        <f t="shared" ca="1" si="73"/>
        <v>3750</v>
      </c>
      <c r="AN113" s="10">
        <f t="shared" ca="1" si="73"/>
        <v>4375</v>
      </c>
      <c r="AO113" s="10">
        <f t="shared" ca="1" si="73"/>
        <v>4375</v>
      </c>
      <c r="AP113" s="10">
        <f t="shared" ca="1" si="73"/>
        <v>5000</v>
      </c>
      <c r="AQ113" s="10">
        <f t="shared" ca="1" si="73"/>
        <v>5000</v>
      </c>
      <c r="AR113" s="10">
        <f t="shared" ca="1" si="73"/>
        <v>5625</v>
      </c>
      <c r="AS113" s="10">
        <f t="shared" ca="1" si="73"/>
        <v>5625</v>
      </c>
      <c r="AT113" s="10">
        <f t="shared" ca="1" si="73"/>
        <v>6250</v>
      </c>
      <c r="AU113" s="10">
        <f t="shared" ca="1" si="73"/>
        <v>6250</v>
      </c>
      <c r="AV113" s="10">
        <f t="shared" ca="1" si="73"/>
        <v>6875</v>
      </c>
      <c r="AW113" s="10">
        <f t="shared" ca="1" si="73"/>
        <v>7500</v>
      </c>
      <c r="AX113" s="10">
        <f t="shared" ca="1" si="73"/>
        <v>8125</v>
      </c>
      <c r="AY113" s="10">
        <f t="shared" ca="1" si="73"/>
        <v>8750</v>
      </c>
      <c r="AZ113" s="10">
        <f t="shared" ca="1" si="73"/>
        <v>9375</v>
      </c>
      <c r="BA113" s="10">
        <f t="shared" ca="1" si="73"/>
        <v>10000</v>
      </c>
      <c r="BB113" s="10">
        <f t="shared" ca="1" si="73"/>
        <v>10625</v>
      </c>
      <c r="BC113" s="10">
        <f t="shared" ca="1" si="73"/>
        <v>11250</v>
      </c>
      <c r="BD113" s="10">
        <f t="shared" ca="1" si="73"/>
        <v>11875</v>
      </c>
      <c r="BE113" s="10">
        <f t="shared" ca="1" si="73"/>
        <v>12500</v>
      </c>
      <c r="BF113" s="10">
        <f t="shared" ca="1" si="73"/>
        <v>13125</v>
      </c>
      <c r="BG113" s="10">
        <f t="shared" ca="1" si="73"/>
        <v>13750</v>
      </c>
      <c r="BH113" s="10">
        <f t="shared" ca="1" si="73"/>
        <v>15000</v>
      </c>
      <c r="BI113" s="10">
        <f t="shared" ca="1" si="73"/>
        <v>16250</v>
      </c>
      <c r="BJ113" s="10">
        <f t="shared" ca="1" si="73"/>
        <v>17500</v>
      </c>
      <c r="BK113" s="10">
        <f t="shared" ca="1" si="73"/>
        <v>18750</v>
      </c>
      <c r="BL113" s="10">
        <f t="shared" ca="1" si="73"/>
        <v>20000</v>
      </c>
      <c r="BM113" s="10">
        <f t="shared" ca="1" si="73"/>
        <v>21250</v>
      </c>
      <c r="BN113" s="10">
        <f t="shared" ca="1" si="73"/>
        <v>22500</v>
      </c>
      <c r="BO113" s="10">
        <f t="shared" ca="1" si="73"/>
        <v>23125</v>
      </c>
    </row>
    <row r="114" spans="1:67" x14ac:dyDescent="0.2">
      <c r="A114" s="5" t="s">
        <v>196</v>
      </c>
      <c r="B114" s="12">
        <v>0.75</v>
      </c>
      <c r="C114" s="10">
        <f t="array" aca="1" ref="C114" ca="1">SUM(IF($H$1:$BO$1=C$1,$H114:$BO114,0))</f>
        <v>56250</v>
      </c>
      <c r="D114" s="10">
        <f t="array" aca="1" ref="D114" ca="1">SUM(IF($H$1:$BO$1=D$1,$H114:$BO114,0))</f>
        <v>140625</v>
      </c>
      <c r="E114" s="10">
        <f t="array" aca="1" ref="E114" ca="1">SUM(IF($H$1:$BO$1=E$1,$H114:$BO114,0))</f>
        <v>245625</v>
      </c>
      <c r="F114" s="10">
        <f t="array" aca="1" ref="F114" ca="1">SUM(IF($H$1:$BO$1=F$1,$H114:$BO114,0))</f>
        <v>498750</v>
      </c>
      <c r="G114" s="10">
        <f t="array" aca="1" ref="G114" ca="1">SUM(IF($H$1:$BO$1=G$1,$H114:$BO114,0))</f>
        <v>855000</v>
      </c>
      <c r="H114" s="10">
        <f ca="1">H110*$B114</f>
        <v>1875</v>
      </c>
      <c r="I114" s="10">
        <f t="shared" ref="I114:BO115" ca="1" si="74">I110*$B114</f>
        <v>1875</v>
      </c>
      <c r="J114" s="10">
        <f t="shared" ca="1" si="74"/>
        <v>1875</v>
      </c>
      <c r="K114" s="10">
        <f t="shared" ca="1" si="74"/>
        <v>3750</v>
      </c>
      <c r="L114" s="10">
        <f t="shared" ca="1" si="74"/>
        <v>3750</v>
      </c>
      <c r="M114" s="10">
        <f t="shared" ca="1" si="74"/>
        <v>3750</v>
      </c>
      <c r="N114" s="10">
        <f t="shared" ca="1" si="74"/>
        <v>5625</v>
      </c>
      <c r="O114" s="10">
        <f t="shared" ca="1" si="74"/>
        <v>5625</v>
      </c>
      <c r="P114" s="10">
        <f t="shared" ca="1" si="74"/>
        <v>5625</v>
      </c>
      <c r="Q114" s="10">
        <f t="shared" ca="1" si="74"/>
        <v>7500</v>
      </c>
      <c r="R114" s="10">
        <f t="shared" ca="1" si="74"/>
        <v>7500</v>
      </c>
      <c r="S114" s="10">
        <f t="shared" ca="1" si="74"/>
        <v>7500</v>
      </c>
      <c r="T114" s="10">
        <f t="shared" ca="1" si="74"/>
        <v>9375</v>
      </c>
      <c r="U114" s="10">
        <f t="shared" ca="1" si="74"/>
        <v>9375</v>
      </c>
      <c r="V114" s="10">
        <f t="shared" ca="1" si="74"/>
        <v>11250</v>
      </c>
      <c r="W114" s="10">
        <f t="shared" ca="1" si="74"/>
        <v>11250</v>
      </c>
      <c r="X114" s="10">
        <f t="shared" ca="1" si="74"/>
        <v>11250</v>
      </c>
      <c r="Y114" s="10">
        <f t="shared" ca="1" si="74"/>
        <v>11250</v>
      </c>
      <c r="Z114" s="10">
        <f t="shared" ca="1" si="74"/>
        <v>13125</v>
      </c>
      <c r="AA114" s="10">
        <f t="shared" ca="1" si="74"/>
        <v>11250</v>
      </c>
      <c r="AB114" s="10">
        <f t="shared" ca="1" si="74"/>
        <v>13125</v>
      </c>
      <c r="AC114" s="10">
        <f t="shared" ca="1" si="74"/>
        <v>13125</v>
      </c>
      <c r="AD114" s="10">
        <f t="shared" ca="1" si="74"/>
        <v>13125</v>
      </c>
      <c r="AE114" s="10">
        <f t="shared" ca="1" si="74"/>
        <v>13125</v>
      </c>
      <c r="AF114" s="10">
        <f t="shared" ca="1" si="74"/>
        <v>15000</v>
      </c>
      <c r="AG114" s="10">
        <f t="shared" ca="1" si="74"/>
        <v>15000</v>
      </c>
      <c r="AH114" s="10">
        <f t="shared" ca="1" si="74"/>
        <v>16875</v>
      </c>
      <c r="AI114" s="10">
        <f t="shared" ca="1" si="74"/>
        <v>18750</v>
      </c>
      <c r="AJ114" s="10">
        <f t="shared" ca="1" si="74"/>
        <v>18750</v>
      </c>
      <c r="AK114" s="10">
        <f t="shared" ca="1" si="74"/>
        <v>20625</v>
      </c>
      <c r="AL114" s="10">
        <f t="shared" ca="1" si="74"/>
        <v>20625</v>
      </c>
      <c r="AM114" s="10">
        <f t="shared" ca="1" si="74"/>
        <v>22500</v>
      </c>
      <c r="AN114" s="10">
        <f t="shared" ca="1" si="74"/>
        <v>22500</v>
      </c>
      <c r="AO114" s="10">
        <f t="shared" ca="1" si="74"/>
        <v>24375</v>
      </c>
      <c r="AP114" s="10">
        <f t="shared" ca="1" si="74"/>
        <v>24375</v>
      </c>
      <c r="AQ114" s="10">
        <f t="shared" ca="1" si="74"/>
        <v>26250</v>
      </c>
      <c r="AR114" s="10">
        <f t="shared" ca="1" si="74"/>
        <v>28125</v>
      </c>
      <c r="AS114" s="10">
        <f t="shared" ca="1" si="74"/>
        <v>31875</v>
      </c>
      <c r="AT114" s="10">
        <f t="shared" ca="1" si="74"/>
        <v>33750</v>
      </c>
      <c r="AU114" s="10">
        <f t="shared" ca="1" si="74"/>
        <v>37500</v>
      </c>
      <c r="AV114" s="10">
        <f t="shared" ca="1" si="74"/>
        <v>39375</v>
      </c>
      <c r="AW114" s="10">
        <f t="shared" ca="1" si="74"/>
        <v>41250</v>
      </c>
      <c r="AX114" s="10">
        <f t="shared" ca="1" si="74"/>
        <v>43125</v>
      </c>
      <c r="AY114" s="10">
        <f t="shared" ca="1" si="74"/>
        <v>45000</v>
      </c>
      <c r="AZ114" s="10">
        <f t="shared" ca="1" si="74"/>
        <v>46875</v>
      </c>
      <c r="BA114" s="10">
        <f t="shared" ca="1" si="74"/>
        <v>48750</v>
      </c>
      <c r="BB114" s="10">
        <f t="shared" ca="1" si="74"/>
        <v>50625</v>
      </c>
      <c r="BC114" s="10">
        <f t="shared" ca="1" si="74"/>
        <v>52500</v>
      </c>
      <c r="BD114" s="10">
        <f t="shared" ca="1" si="74"/>
        <v>56250</v>
      </c>
      <c r="BE114" s="10">
        <f t="shared" ca="1" si="74"/>
        <v>60000</v>
      </c>
      <c r="BF114" s="10">
        <f t="shared" ca="1" si="74"/>
        <v>63750</v>
      </c>
      <c r="BG114" s="10">
        <f t="shared" ca="1" si="74"/>
        <v>67500</v>
      </c>
      <c r="BH114" s="10">
        <f t="shared" ca="1" si="74"/>
        <v>69375</v>
      </c>
      <c r="BI114" s="10">
        <f t="shared" ca="1" si="74"/>
        <v>71250</v>
      </c>
      <c r="BJ114" s="10">
        <f t="shared" ca="1" si="74"/>
        <v>73125</v>
      </c>
      <c r="BK114" s="10">
        <f t="shared" ca="1" si="74"/>
        <v>75000</v>
      </c>
      <c r="BL114" s="10">
        <f t="shared" ca="1" si="74"/>
        <v>76875</v>
      </c>
      <c r="BM114" s="10">
        <f t="shared" ca="1" si="74"/>
        <v>78750</v>
      </c>
      <c r="BN114" s="10">
        <f t="shared" ca="1" si="74"/>
        <v>80625</v>
      </c>
      <c r="BO114" s="10">
        <f t="shared" ca="1" si="74"/>
        <v>82500</v>
      </c>
    </row>
    <row r="115" spans="1:67" x14ac:dyDescent="0.2">
      <c r="A115" s="5" t="s">
        <v>197</v>
      </c>
      <c r="B115" s="12">
        <v>0.75</v>
      </c>
      <c r="C115" s="10">
        <f t="array" aca="1" ref="C115" ca="1">SUM(IF($H$1:$BO$1=C$1,$H115:$BO115,0))</f>
        <v>0</v>
      </c>
      <c r="D115" s="10">
        <f t="array" aca="1" ref="D115" ca="1">SUM(IF($H$1:$BO$1=D$1,$H115:$BO115,0))</f>
        <v>28125</v>
      </c>
      <c r="E115" s="10">
        <f t="array" aca="1" ref="E115" ca="1">SUM(IF($H$1:$BO$1=E$1,$H115:$BO115,0))</f>
        <v>125625</v>
      </c>
      <c r="F115" s="10">
        <f t="array" aca="1" ref="F115" ca="1">SUM(IF($H$1:$BO$1=F$1,$H115:$BO115,0))</f>
        <v>288750</v>
      </c>
      <c r="G115" s="10">
        <f t="array" aca="1" ref="G115" ca="1">SUM(IF($H$1:$BO$1=G$1,$H115:$BO115,0))</f>
        <v>616875</v>
      </c>
      <c r="H115" s="10">
        <f ca="1">H111*$B115</f>
        <v>0</v>
      </c>
      <c r="I115" s="10">
        <f t="shared" ca="1" si="74"/>
        <v>0</v>
      </c>
      <c r="J115" s="10">
        <f t="shared" ca="1" si="74"/>
        <v>0</v>
      </c>
      <c r="K115" s="10">
        <f t="shared" ca="1" si="74"/>
        <v>0</v>
      </c>
      <c r="L115" s="10">
        <f t="shared" ca="1" si="74"/>
        <v>0</v>
      </c>
      <c r="M115" s="10">
        <f t="shared" ca="1" si="74"/>
        <v>0</v>
      </c>
      <c r="N115" s="10">
        <f t="shared" ca="1" si="74"/>
        <v>0</v>
      </c>
      <c r="O115" s="10">
        <f t="shared" ca="1" si="74"/>
        <v>0</v>
      </c>
      <c r="P115" s="10">
        <f t="shared" ca="1" si="74"/>
        <v>0</v>
      </c>
      <c r="Q115" s="10">
        <f t="shared" ca="1" si="74"/>
        <v>0</v>
      </c>
      <c r="R115" s="10">
        <f t="shared" ca="1" si="74"/>
        <v>0</v>
      </c>
      <c r="S115" s="10">
        <f t="shared" ca="1" si="74"/>
        <v>0</v>
      </c>
      <c r="T115" s="10">
        <f t="shared" ca="1" si="74"/>
        <v>0</v>
      </c>
      <c r="U115" s="10">
        <f t="shared" ca="1" si="74"/>
        <v>0</v>
      </c>
      <c r="V115" s="10">
        <f t="shared" ca="1" si="74"/>
        <v>0</v>
      </c>
      <c r="W115" s="10">
        <f t="shared" ca="1" si="74"/>
        <v>0</v>
      </c>
      <c r="X115" s="10">
        <f t="shared" ca="1" si="74"/>
        <v>1875</v>
      </c>
      <c r="Y115" s="10">
        <f t="shared" ca="1" si="74"/>
        <v>1875</v>
      </c>
      <c r="Z115" s="10">
        <f t="shared" ca="1" si="74"/>
        <v>1875</v>
      </c>
      <c r="AA115" s="10">
        <f t="shared" ca="1" si="74"/>
        <v>3750</v>
      </c>
      <c r="AB115" s="10">
        <f t="shared" ca="1" si="74"/>
        <v>3750</v>
      </c>
      <c r="AC115" s="10">
        <f t="shared" ca="1" si="74"/>
        <v>3750</v>
      </c>
      <c r="AD115" s="10">
        <f t="shared" ca="1" si="74"/>
        <v>5625</v>
      </c>
      <c r="AE115" s="10">
        <f t="shared" ca="1" si="74"/>
        <v>5625</v>
      </c>
      <c r="AF115" s="10">
        <f t="shared" ca="1" si="74"/>
        <v>5625</v>
      </c>
      <c r="AG115" s="10">
        <f t="shared" ca="1" si="74"/>
        <v>7500</v>
      </c>
      <c r="AH115" s="10">
        <f t="shared" ca="1" si="74"/>
        <v>7500</v>
      </c>
      <c r="AI115" s="10">
        <f t="shared" ca="1" si="74"/>
        <v>7500</v>
      </c>
      <c r="AJ115" s="10">
        <f t="shared" ca="1" si="74"/>
        <v>9375</v>
      </c>
      <c r="AK115" s="10">
        <f t="shared" ca="1" si="74"/>
        <v>9375</v>
      </c>
      <c r="AL115" s="10">
        <f t="shared" ca="1" si="74"/>
        <v>11250</v>
      </c>
      <c r="AM115" s="10">
        <f t="shared" ca="1" si="74"/>
        <v>11250</v>
      </c>
      <c r="AN115" s="10">
        <f t="shared" ca="1" si="74"/>
        <v>13125</v>
      </c>
      <c r="AO115" s="10">
        <f t="shared" ca="1" si="74"/>
        <v>13125</v>
      </c>
      <c r="AP115" s="10">
        <f t="shared" ca="1" si="74"/>
        <v>15000</v>
      </c>
      <c r="AQ115" s="10">
        <f t="shared" ca="1" si="74"/>
        <v>15000</v>
      </c>
      <c r="AR115" s="10">
        <f t="shared" ca="1" si="74"/>
        <v>16875</v>
      </c>
      <c r="AS115" s="10">
        <f t="shared" ca="1" si="74"/>
        <v>16875</v>
      </c>
      <c r="AT115" s="10">
        <f t="shared" ca="1" si="74"/>
        <v>18750</v>
      </c>
      <c r="AU115" s="10">
        <f t="shared" ca="1" si="74"/>
        <v>18750</v>
      </c>
      <c r="AV115" s="10">
        <f t="shared" ca="1" si="74"/>
        <v>20625</v>
      </c>
      <c r="AW115" s="10">
        <f t="shared" ca="1" si="74"/>
        <v>22500</v>
      </c>
      <c r="AX115" s="10">
        <f t="shared" ca="1" si="74"/>
        <v>24375</v>
      </c>
      <c r="AY115" s="10">
        <f t="shared" ca="1" si="74"/>
        <v>26250</v>
      </c>
      <c r="AZ115" s="10">
        <f t="shared" ca="1" si="74"/>
        <v>28125</v>
      </c>
      <c r="BA115" s="10">
        <f t="shared" ca="1" si="74"/>
        <v>30000</v>
      </c>
      <c r="BB115" s="10">
        <f t="shared" ca="1" si="74"/>
        <v>31875</v>
      </c>
      <c r="BC115" s="10">
        <f t="shared" ca="1" si="74"/>
        <v>33750</v>
      </c>
      <c r="BD115" s="10">
        <f t="shared" ca="1" si="74"/>
        <v>35625</v>
      </c>
      <c r="BE115" s="10">
        <f t="shared" ca="1" si="74"/>
        <v>37500</v>
      </c>
      <c r="BF115" s="10">
        <f t="shared" ca="1" si="74"/>
        <v>39375</v>
      </c>
      <c r="BG115" s="10">
        <f t="shared" ca="1" si="74"/>
        <v>41250</v>
      </c>
      <c r="BH115" s="10">
        <f t="shared" ca="1" si="74"/>
        <v>45000</v>
      </c>
      <c r="BI115" s="10">
        <f t="shared" ca="1" si="74"/>
        <v>48750</v>
      </c>
      <c r="BJ115" s="10">
        <f t="shared" ca="1" si="74"/>
        <v>52500</v>
      </c>
      <c r="BK115" s="10">
        <f t="shared" ca="1" si="74"/>
        <v>56250</v>
      </c>
      <c r="BL115" s="10">
        <f t="shared" ca="1" si="74"/>
        <v>60000</v>
      </c>
      <c r="BM115" s="10">
        <f t="shared" ca="1" si="74"/>
        <v>63750</v>
      </c>
      <c r="BN115" s="10">
        <f t="shared" ca="1" si="74"/>
        <v>67500</v>
      </c>
      <c r="BO115" s="10">
        <f t="shared" ca="1" si="74"/>
        <v>69375</v>
      </c>
    </row>
    <row r="116" spans="1:67" x14ac:dyDescent="0.2">
      <c r="A116" s="5" t="s">
        <v>38</v>
      </c>
      <c r="B116" s="12">
        <v>0.5</v>
      </c>
      <c r="C116" s="10">
        <f t="array" aca="1" ref="C116" ca="1">SUM(IF($H$1:$BO$1=C$1,$H116:$BO116,0))</f>
        <v>28125</v>
      </c>
      <c r="D116" s="10">
        <f t="array" aca="1" ref="D116" ca="1">SUM(IF($H$1:$BO$1=D$1,$H116:$BO116,0))</f>
        <v>70312.5</v>
      </c>
      <c r="E116" s="10">
        <f t="array" aca="1" ref="E116" ca="1">SUM(IF($H$1:$BO$1=E$1,$H116:$BO116,0))</f>
        <v>122812.5</v>
      </c>
      <c r="F116" s="10">
        <f t="array" aca="1" ref="F116" ca="1">SUM(IF($H$1:$BO$1=F$1,$H116:$BO116,0))</f>
        <v>249375</v>
      </c>
      <c r="G116" s="10">
        <f t="array" aca="1" ref="G116" ca="1">SUM(IF($H$1:$BO$1=G$1,$H116:$BO116,0))</f>
        <v>427500</v>
      </c>
      <c r="H116" s="10">
        <f ca="1">H114*$B116</f>
        <v>937.5</v>
      </c>
      <c r="I116" s="10">
        <f t="shared" ref="I116:BO116" ca="1" si="75">I114*$B116</f>
        <v>937.5</v>
      </c>
      <c r="J116" s="10">
        <f t="shared" ca="1" si="75"/>
        <v>937.5</v>
      </c>
      <c r="K116" s="10">
        <f t="shared" ca="1" si="75"/>
        <v>1875</v>
      </c>
      <c r="L116" s="10">
        <f t="shared" ca="1" si="75"/>
        <v>1875</v>
      </c>
      <c r="M116" s="10">
        <f t="shared" ca="1" si="75"/>
        <v>1875</v>
      </c>
      <c r="N116" s="10">
        <f t="shared" ca="1" si="75"/>
        <v>2812.5</v>
      </c>
      <c r="O116" s="10">
        <f t="shared" ca="1" si="75"/>
        <v>2812.5</v>
      </c>
      <c r="P116" s="10">
        <f t="shared" ca="1" si="75"/>
        <v>2812.5</v>
      </c>
      <c r="Q116" s="10">
        <f t="shared" ca="1" si="75"/>
        <v>3750</v>
      </c>
      <c r="R116" s="10">
        <f t="shared" ca="1" si="75"/>
        <v>3750</v>
      </c>
      <c r="S116" s="10">
        <f t="shared" ca="1" si="75"/>
        <v>3750</v>
      </c>
      <c r="T116" s="10">
        <f t="shared" ca="1" si="75"/>
        <v>4687.5</v>
      </c>
      <c r="U116" s="10">
        <f t="shared" ca="1" si="75"/>
        <v>4687.5</v>
      </c>
      <c r="V116" s="10">
        <f t="shared" ca="1" si="75"/>
        <v>5625</v>
      </c>
      <c r="W116" s="10">
        <f t="shared" ca="1" si="75"/>
        <v>5625</v>
      </c>
      <c r="X116" s="10">
        <f t="shared" ca="1" si="75"/>
        <v>5625</v>
      </c>
      <c r="Y116" s="10">
        <f t="shared" ca="1" si="75"/>
        <v>5625</v>
      </c>
      <c r="Z116" s="10">
        <f t="shared" ca="1" si="75"/>
        <v>6562.5</v>
      </c>
      <c r="AA116" s="10">
        <f t="shared" ca="1" si="75"/>
        <v>5625</v>
      </c>
      <c r="AB116" s="10">
        <f t="shared" ca="1" si="75"/>
        <v>6562.5</v>
      </c>
      <c r="AC116" s="10">
        <f t="shared" ca="1" si="75"/>
        <v>6562.5</v>
      </c>
      <c r="AD116" s="10">
        <f t="shared" ca="1" si="75"/>
        <v>6562.5</v>
      </c>
      <c r="AE116" s="10">
        <f t="shared" ca="1" si="75"/>
        <v>6562.5</v>
      </c>
      <c r="AF116" s="10">
        <f t="shared" ca="1" si="75"/>
        <v>7500</v>
      </c>
      <c r="AG116" s="10">
        <f t="shared" ca="1" si="75"/>
        <v>7500</v>
      </c>
      <c r="AH116" s="10">
        <f t="shared" ca="1" si="75"/>
        <v>8437.5</v>
      </c>
      <c r="AI116" s="10">
        <f t="shared" ca="1" si="75"/>
        <v>9375</v>
      </c>
      <c r="AJ116" s="10">
        <f t="shared" ca="1" si="75"/>
        <v>9375</v>
      </c>
      <c r="AK116" s="10">
        <f t="shared" ca="1" si="75"/>
        <v>10312.5</v>
      </c>
      <c r="AL116" s="10">
        <f t="shared" ca="1" si="75"/>
        <v>10312.5</v>
      </c>
      <c r="AM116" s="10">
        <f t="shared" ca="1" si="75"/>
        <v>11250</v>
      </c>
      <c r="AN116" s="10">
        <f t="shared" ca="1" si="75"/>
        <v>11250</v>
      </c>
      <c r="AO116" s="10">
        <f t="shared" ca="1" si="75"/>
        <v>12187.5</v>
      </c>
      <c r="AP116" s="10">
        <f t="shared" ca="1" si="75"/>
        <v>12187.5</v>
      </c>
      <c r="AQ116" s="10">
        <f t="shared" ca="1" si="75"/>
        <v>13125</v>
      </c>
      <c r="AR116" s="10">
        <f t="shared" ca="1" si="75"/>
        <v>14062.5</v>
      </c>
      <c r="AS116" s="10">
        <f t="shared" ca="1" si="75"/>
        <v>15937.5</v>
      </c>
      <c r="AT116" s="10">
        <f t="shared" ca="1" si="75"/>
        <v>16875</v>
      </c>
      <c r="AU116" s="10">
        <f t="shared" ca="1" si="75"/>
        <v>18750</v>
      </c>
      <c r="AV116" s="10">
        <f t="shared" ca="1" si="75"/>
        <v>19687.5</v>
      </c>
      <c r="AW116" s="10">
        <f t="shared" ca="1" si="75"/>
        <v>20625</v>
      </c>
      <c r="AX116" s="10">
        <f t="shared" ca="1" si="75"/>
        <v>21562.5</v>
      </c>
      <c r="AY116" s="10">
        <f t="shared" ca="1" si="75"/>
        <v>22500</v>
      </c>
      <c r="AZ116" s="10">
        <f t="shared" ca="1" si="75"/>
        <v>23437.5</v>
      </c>
      <c r="BA116" s="10">
        <f t="shared" ca="1" si="75"/>
        <v>24375</v>
      </c>
      <c r="BB116" s="10">
        <f t="shared" ca="1" si="75"/>
        <v>25312.5</v>
      </c>
      <c r="BC116" s="10">
        <f t="shared" ca="1" si="75"/>
        <v>26250</v>
      </c>
      <c r="BD116" s="10">
        <f t="shared" ca="1" si="75"/>
        <v>28125</v>
      </c>
      <c r="BE116" s="10">
        <f t="shared" ca="1" si="75"/>
        <v>30000</v>
      </c>
      <c r="BF116" s="10">
        <f t="shared" ca="1" si="75"/>
        <v>31875</v>
      </c>
      <c r="BG116" s="10">
        <f t="shared" ca="1" si="75"/>
        <v>33750</v>
      </c>
      <c r="BH116" s="10">
        <f t="shared" ca="1" si="75"/>
        <v>34687.5</v>
      </c>
      <c r="BI116" s="10">
        <f t="shared" ca="1" si="75"/>
        <v>35625</v>
      </c>
      <c r="BJ116" s="10">
        <f t="shared" ca="1" si="75"/>
        <v>36562.5</v>
      </c>
      <c r="BK116" s="10">
        <f t="shared" ca="1" si="75"/>
        <v>37500</v>
      </c>
      <c r="BL116" s="10">
        <f t="shared" ca="1" si="75"/>
        <v>38437.5</v>
      </c>
      <c r="BM116" s="10">
        <f t="shared" ca="1" si="75"/>
        <v>39375</v>
      </c>
      <c r="BN116" s="10">
        <f t="shared" ca="1" si="75"/>
        <v>40312.5</v>
      </c>
      <c r="BO116" s="10">
        <f t="shared" ca="1" si="75"/>
        <v>41250</v>
      </c>
    </row>
    <row r="117" spans="1:67" x14ac:dyDescent="0.2">
      <c r="A117" s="5" t="s">
        <v>198</v>
      </c>
      <c r="B117" s="6">
        <f>B110*B114*(1-B116)</f>
        <v>937.5</v>
      </c>
      <c r="C117" s="10">
        <f t="array" aca="1" ref="C117" ca="1">SUM(IF($H$1:$BO$1=C$1,$H117:$BO117,0))</f>
        <v>28125</v>
      </c>
      <c r="D117" s="10">
        <f t="array" aca="1" ref="D117" ca="1">SUM(IF($H$1:$BO$1=D$1,$H117:$BO117,0))</f>
        <v>70312.5</v>
      </c>
      <c r="E117" s="10">
        <f t="array" aca="1" ref="E117" ca="1">SUM(IF($H$1:$BO$1=E$1,$H117:$BO117,0))</f>
        <v>122812.5</v>
      </c>
      <c r="F117" s="10">
        <f t="array" aca="1" ref="F117" ca="1">SUM(IF($H$1:$BO$1=F$1,$H117:$BO117,0))</f>
        <v>249375</v>
      </c>
      <c r="G117" s="10">
        <f t="array" aca="1" ref="G117" ca="1">SUM(IF($H$1:$BO$1=G$1,$H117:$BO117,0))</f>
        <v>427500</v>
      </c>
      <c r="H117" s="10">
        <f ca="1">$B117*H127</f>
        <v>937.5</v>
      </c>
      <c r="I117" s="10">
        <f t="shared" ref="I117:BO117" ca="1" si="76">$B117*I127</f>
        <v>937.5</v>
      </c>
      <c r="J117" s="10">
        <f t="shared" ca="1" si="76"/>
        <v>937.5</v>
      </c>
      <c r="K117" s="10">
        <f t="shared" ca="1" si="76"/>
        <v>1875</v>
      </c>
      <c r="L117" s="10">
        <f t="shared" ca="1" si="76"/>
        <v>1875</v>
      </c>
      <c r="M117" s="10">
        <f t="shared" ca="1" si="76"/>
        <v>1875</v>
      </c>
      <c r="N117" s="10">
        <f t="shared" ca="1" si="76"/>
        <v>2812.5</v>
      </c>
      <c r="O117" s="10">
        <f t="shared" ca="1" si="76"/>
        <v>2812.5</v>
      </c>
      <c r="P117" s="10">
        <f t="shared" ca="1" si="76"/>
        <v>2812.5</v>
      </c>
      <c r="Q117" s="10">
        <f t="shared" ca="1" si="76"/>
        <v>3750</v>
      </c>
      <c r="R117" s="10">
        <f t="shared" ca="1" si="76"/>
        <v>3750</v>
      </c>
      <c r="S117" s="10">
        <f t="shared" ca="1" si="76"/>
        <v>3750</v>
      </c>
      <c r="T117" s="10">
        <f t="shared" ca="1" si="76"/>
        <v>4687.5</v>
      </c>
      <c r="U117" s="10">
        <f t="shared" ca="1" si="76"/>
        <v>4687.5</v>
      </c>
      <c r="V117" s="10">
        <f t="shared" ca="1" si="76"/>
        <v>5625</v>
      </c>
      <c r="W117" s="10">
        <f t="shared" ca="1" si="76"/>
        <v>5625</v>
      </c>
      <c r="X117" s="10">
        <f t="shared" ca="1" si="76"/>
        <v>5625</v>
      </c>
      <c r="Y117" s="10">
        <f t="shared" ca="1" si="76"/>
        <v>5625</v>
      </c>
      <c r="Z117" s="10">
        <f t="shared" ca="1" si="76"/>
        <v>6562.5</v>
      </c>
      <c r="AA117" s="10">
        <f t="shared" ca="1" si="76"/>
        <v>5625</v>
      </c>
      <c r="AB117" s="10">
        <f t="shared" ca="1" si="76"/>
        <v>6562.5</v>
      </c>
      <c r="AC117" s="10">
        <f t="shared" ca="1" si="76"/>
        <v>6562.5</v>
      </c>
      <c r="AD117" s="10">
        <f t="shared" ca="1" si="76"/>
        <v>6562.5</v>
      </c>
      <c r="AE117" s="10">
        <f t="shared" ca="1" si="76"/>
        <v>6562.5</v>
      </c>
      <c r="AF117" s="10">
        <f t="shared" ca="1" si="76"/>
        <v>7500</v>
      </c>
      <c r="AG117" s="10">
        <f t="shared" ca="1" si="76"/>
        <v>7500</v>
      </c>
      <c r="AH117" s="10">
        <f t="shared" ca="1" si="76"/>
        <v>8437.5</v>
      </c>
      <c r="AI117" s="10">
        <f t="shared" ca="1" si="76"/>
        <v>9375</v>
      </c>
      <c r="AJ117" s="10">
        <f t="shared" ca="1" si="76"/>
        <v>9375</v>
      </c>
      <c r="AK117" s="10">
        <f t="shared" ca="1" si="76"/>
        <v>10312.5</v>
      </c>
      <c r="AL117" s="10">
        <f t="shared" ca="1" si="76"/>
        <v>10312.5</v>
      </c>
      <c r="AM117" s="10">
        <f t="shared" ca="1" si="76"/>
        <v>11250</v>
      </c>
      <c r="AN117" s="10">
        <f t="shared" ca="1" si="76"/>
        <v>11250</v>
      </c>
      <c r="AO117" s="10">
        <f t="shared" ca="1" si="76"/>
        <v>12187.5</v>
      </c>
      <c r="AP117" s="10">
        <f t="shared" ca="1" si="76"/>
        <v>12187.5</v>
      </c>
      <c r="AQ117" s="10">
        <f t="shared" ca="1" si="76"/>
        <v>13125</v>
      </c>
      <c r="AR117" s="10">
        <f t="shared" ca="1" si="76"/>
        <v>14062.5</v>
      </c>
      <c r="AS117" s="10">
        <f t="shared" ca="1" si="76"/>
        <v>15937.5</v>
      </c>
      <c r="AT117" s="10">
        <f t="shared" ca="1" si="76"/>
        <v>16875</v>
      </c>
      <c r="AU117" s="10">
        <f t="shared" ca="1" si="76"/>
        <v>18750</v>
      </c>
      <c r="AV117" s="10">
        <f t="shared" ca="1" si="76"/>
        <v>19687.5</v>
      </c>
      <c r="AW117" s="10">
        <f t="shared" ca="1" si="76"/>
        <v>20625</v>
      </c>
      <c r="AX117" s="10">
        <f t="shared" ca="1" si="76"/>
        <v>21562.5</v>
      </c>
      <c r="AY117" s="10">
        <f t="shared" ca="1" si="76"/>
        <v>22500</v>
      </c>
      <c r="AZ117" s="10">
        <f t="shared" ca="1" si="76"/>
        <v>23437.5</v>
      </c>
      <c r="BA117" s="10">
        <f t="shared" ca="1" si="76"/>
        <v>24375</v>
      </c>
      <c r="BB117" s="10">
        <f t="shared" ca="1" si="76"/>
        <v>25312.5</v>
      </c>
      <c r="BC117" s="10">
        <f t="shared" ca="1" si="76"/>
        <v>26250</v>
      </c>
      <c r="BD117" s="10">
        <f t="shared" ca="1" si="76"/>
        <v>28125</v>
      </c>
      <c r="BE117" s="10">
        <f t="shared" ca="1" si="76"/>
        <v>30000</v>
      </c>
      <c r="BF117" s="10">
        <f t="shared" ca="1" si="76"/>
        <v>31875</v>
      </c>
      <c r="BG117" s="10">
        <f t="shared" ca="1" si="76"/>
        <v>33750</v>
      </c>
      <c r="BH117" s="10">
        <f t="shared" ca="1" si="76"/>
        <v>34687.5</v>
      </c>
      <c r="BI117" s="10">
        <f t="shared" ca="1" si="76"/>
        <v>35625</v>
      </c>
      <c r="BJ117" s="10">
        <f t="shared" ca="1" si="76"/>
        <v>36562.5</v>
      </c>
      <c r="BK117" s="10">
        <f t="shared" ca="1" si="76"/>
        <v>37500</v>
      </c>
      <c r="BL117" s="10">
        <f t="shared" ca="1" si="76"/>
        <v>38437.5</v>
      </c>
      <c r="BM117" s="10">
        <f t="shared" ca="1" si="76"/>
        <v>39375</v>
      </c>
      <c r="BN117" s="10">
        <f t="shared" ca="1" si="76"/>
        <v>40312.5</v>
      </c>
      <c r="BO117" s="10">
        <f t="shared" ca="1" si="76"/>
        <v>41250</v>
      </c>
    </row>
    <row r="118" spans="1:67" x14ac:dyDescent="0.2">
      <c r="A118" s="5" t="s">
        <v>199</v>
      </c>
      <c r="B118" s="6">
        <f>B111*B115</f>
        <v>1875</v>
      </c>
      <c r="C118" s="10">
        <f t="array" aca="1" ref="C118" ca="1">SUM(IF($H$1:$BO$1=C$1,$H118:$BO118,0))</f>
        <v>0</v>
      </c>
      <c r="D118" s="10">
        <f t="array" aca="1" ref="D118" ca="1">SUM(IF($H$1:$BO$1=D$1,$H118:$BO118,0))</f>
        <v>28125</v>
      </c>
      <c r="E118" s="10">
        <f t="array" aca="1" ref="E118" ca="1">SUM(IF($H$1:$BO$1=E$1,$H118:$BO118,0))</f>
        <v>125625</v>
      </c>
      <c r="F118" s="10">
        <f t="array" aca="1" ref="F118" ca="1">SUM(IF($H$1:$BO$1=F$1,$H118:$BO118,0))</f>
        <v>288750</v>
      </c>
      <c r="G118" s="10">
        <f t="array" aca="1" ref="G118" ca="1">SUM(IF($H$1:$BO$1=G$1,$H118:$BO118,0))</f>
        <v>616875</v>
      </c>
      <c r="H118" s="10">
        <f ca="1">$B118*H129</f>
        <v>0</v>
      </c>
      <c r="I118" s="10">
        <f t="shared" ref="I118:BO118" ca="1" si="77">$B118*I129</f>
        <v>0</v>
      </c>
      <c r="J118" s="10">
        <f t="shared" ca="1" si="77"/>
        <v>0</v>
      </c>
      <c r="K118" s="10">
        <f t="shared" ca="1" si="77"/>
        <v>0</v>
      </c>
      <c r="L118" s="10">
        <f t="shared" ca="1" si="77"/>
        <v>0</v>
      </c>
      <c r="M118" s="10">
        <f t="shared" ca="1" si="77"/>
        <v>0</v>
      </c>
      <c r="N118" s="10">
        <f t="shared" ca="1" si="77"/>
        <v>0</v>
      </c>
      <c r="O118" s="10">
        <f t="shared" ca="1" si="77"/>
        <v>0</v>
      </c>
      <c r="P118" s="10">
        <f t="shared" ca="1" si="77"/>
        <v>0</v>
      </c>
      <c r="Q118" s="10">
        <f t="shared" ca="1" si="77"/>
        <v>0</v>
      </c>
      <c r="R118" s="10">
        <f t="shared" ca="1" si="77"/>
        <v>0</v>
      </c>
      <c r="S118" s="10">
        <f t="shared" ca="1" si="77"/>
        <v>0</v>
      </c>
      <c r="T118" s="10">
        <f t="shared" ca="1" si="77"/>
        <v>0</v>
      </c>
      <c r="U118" s="10">
        <f t="shared" ca="1" si="77"/>
        <v>0</v>
      </c>
      <c r="V118" s="10">
        <f t="shared" ca="1" si="77"/>
        <v>0</v>
      </c>
      <c r="W118" s="10">
        <f t="shared" ca="1" si="77"/>
        <v>0</v>
      </c>
      <c r="X118" s="10">
        <f t="shared" ca="1" si="77"/>
        <v>1875</v>
      </c>
      <c r="Y118" s="10">
        <f t="shared" ca="1" si="77"/>
        <v>1875</v>
      </c>
      <c r="Z118" s="10">
        <f t="shared" ca="1" si="77"/>
        <v>1875</v>
      </c>
      <c r="AA118" s="10">
        <f t="shared" ca="1" si="77"/>
        <v>3750</v>
      </c>
      <c r="AB118" s="10">
        <f t="shared" ca="1" si="77"/>
        <v>3750</v>
      </c>
      <c r="AC118" s="10">
        <f t="shared" ca="1" si="77"/>
        <v>3750</v>
      </c>
      <c r="AD118" s="10">
        <f t="shared" ca="1" si="77"/>
        <v>5625</v>
      </c>
      <c r="AE118" s="10">
        <f t="shared" ca="1" si="77"/>
        <v>5625</v>
      </c>
      <c r="AF118" s="10">
        <f t="shared" ca="1" si="77"/>
        <v>5625</v>
      </c>
      <c r="AG118" s="10">
        <f t="shared" ca="1" si="77"/>
        <v>7500</v>
      </c>
      <c r="AH118" s="10">
        <f t="shared" ca="1" si="77"/>
        <v>7500</v>
      </c>
      <c r="AI118" s="10">
        <f t="shared" ca="1" si="77"/>
        <v>7500</v>
      </c>
      <c r="AJ118" s="10">
        <f t="shared" ca="1" si="77"/>
        <v>9375</v>
      </c>
      <c r="AK118" s="10">
        <f t="shared" ca="1" si="77"/>
        <v>9375</v>
      </c>
      <c r="AL118" s="10">
        <f t="shared" ca="1" si="77"/>
        <v>11250</v>
      </c>
      <c r="AM118" s="10">
        <f t="shared" ca="1" si="77"/>
        <v>11250</v>
      </c>
      <c r="AN118" s="10">
        <f t="shared" ca="1" si="77"/>
        <v>13125</v>
      </c>
      <c r="AO118" s="10">
        <f t="shared" ca="1" si="77"/>
        <v>13125</v>
      </c>
      <c r="AP118" s="10">
        <f t="shared" ca="1" si="77"/>
        <v>15000</v>
      </c>
      <c r="AQ118" s="10">
        <f t="shared" ca="1" si="77"/>
        <v>15000</v>
      </c>
      <c r="AR118" s="10">
        <f t="shared" ca="1" si="77"/>
        <v>16875</v>
      </c>
      <c r="AS118" s="10">
        <f t="shared" ca="1" si="77"/>
        <v>16875</v>
      </c>
      <c r="AT118" s="10">
        <f t="shared" ca="1" si="77"/>
        <v>18750</v>
      </c>
      <c r="AU118" s="10">
        <f t="shared" ca="1" si="77"/>
        <v>18750</v>
      </c>
      <c r="AV118" s="10">
        <f t="shared" ca="1" si="77"/>
        <v>20625</v>
      </c>
      <c r="AW118" s="10">
        <f t="shared" ca="1" si="77"/>
        <v>22500</v>
      </c>
      <c r="AX118" s="10">
        <f t="shared" ca="1" si="77"/>
        <v>24375</v>
      </c>
      <c r="AY118" s="10">
        <f t="shared" ca="1" si="77"/>
        <v>26250</v>
      </c>
      <c r="AZ118" s="10">
        <f t="shared" ca="1" si="77"/>
        <v>28125</v>
      </c>
      <c r="BA118" s="10">
        <f t="shared" ca="1" si="77"/>
        <v>30000</v>
      </c>
      <c r="BB118" s="10">
        <f t="shared" ca="1" si="77"/>
        <v>31875</v>
      </c>
      <c r="BC118" s="10">
        <f t="shared" ca="1" si="77"/>
        <v>33750</v>
      </c>
      <c r="BD118" s="10">
        <f t="shared" ca="1" si="77"/>
        <v>35625</v>
      </c>
      <c r="BE118" s="10">
        <f t="shared" ca="1" si="77"/>
        <v>37500</v>
      </c>
      <c r="BF118" s="10">
        <f t="shared" ca="1" si="77"/>
        <v>39375</v>
      </c>
      <c r="BG118" s="10">
        <f t="shared" ca="1" si="77"/>
        <v>41250</v>
      </c>
      <c r="BH118" s="10">
        <f t="shared" ca="1" si="77"/>
        <v>45000</v>
      </c>
      <c r="BI118" s="10">
        <f t="shared" ca="1" si="77"/>
        <v>48750</v>
      </c>
      <c r="BJ118" s="10">
        <f t="shared" ca="1" si="77"/>
        <v>52500</v>
      </c>
      <c r="BK118" s="10">
        <f t="shared" ca="1" si="77"/>
        <v>56250</v>
      </c>
      <c r="BL118" s="10">
        <f t="shared" ca="1" si="77"/>
        <v>60000</v>
      </c>
      <c r="BM118" s="10">
        <f t="shared" ca="1" si="77"/>
        <v>63750</v>
      </c>
      <c r="BN118" s="10">
        <f t="shared" ca="1" si="77"/>
        <v>67500</v>
      </c>
      <c r="BO118" s="10">
        <f t="shared" ca="1" si="77"/>
        <v>69375</v>
      </c>
    </row>
    <row r="119" spans="1:67" x14ac:dyDescent="0.2">
      <c r="A119" s="5" t="s">
        <v>30</v>
      </c>
      <c r="B119" s="6">
        <f>B110*B114*B116</f>
        <v>937.5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</row>
    <row r="120" spans="1:67" x14ac:dyDescent="0.2">
      <c r="A120" s="5" t="s">
        <v>27</v>
      </c>
      <c r="B120" s="13">
        <v>0.06</v>
      </c>
      <c r="C120" s="10"/>
      <c r="D120" s="10"/>
      <c r="E120" s="10"/>
      <c r="F120" s="10"/>
      <c r="G120" s="10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</row>
    <row r="121" spans="1:67" x14ac:dyDescent="0.2">
      <c r="A121" s="5" t="s">
        <v>26</v>
      </c>
      <c r="B121" s="11">
        <f>NPER(B120/12,B119,-B108*(1-B109))</f>
        <v>16.717977936524793</v>
      </c>
      <c r="C121" s="10"/>
      <c r="D121" s="9"/>
      <c r="E121" s="9"/>
      <c r="F121" s="9"/>
      <c r="G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</row>
    <row r="122" spans="1:67" x14ac:dyDescent="0.2">
      <c r="A122" s="5" t="s">
        <v>202</v>
      </c>
      <c r="B122" s="11">
        <v>60</v>
      </c>
      <c r="C122" s="10"/>
      <c r="D122" s="9"/>
      <c r="E122" s="9"/>
      <c r="F122" s="9"/>
      <c r="G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</row>
    <row r="123" spans="1:67" x14ac:dyDescent="0.2">
      <c r="A123" s="5" t="s">
        <v>37</v>
      </c>
      <c r="B123" s="11"/>
      <c r="C123" s="10">
        <f t="array" aca="1" ref="C123" ca="1">SUM(IF($H$1:$BO$1=C$1,$H123:$BO123,0))</f>
        <v>46875</v>
      </c>
      <c r="D123" s="10">
        <f t="array" aca="1" ref="D123" ca="1">SUM(IF($H$1:$BO$1=D$1,$H123:$BO123,0))</f>
        <v>117187.5</v>
      </c>
      <c r="E123" s="10">
        <f t="array" aca="1" ref="E123" ca="1">SUM(IF($H$1:$BO$1=E$1,$H123:$BO123,0))</f>
        <v>204687.5</v>
      </c>
      <c r="F123" s="10">
        <f t="array" aca="1" ref="F123" ca="1">SUM(IF($H$1:$BO$1=F$1,$H123:$BO123,0))</f>
        <v>415625</v>
      </c>
      <c r="G123" s="10">
        <f t="array" aca="1" ref="G123" ca="1">SUM(IF($H$1:$BO$1=G$1,$H123:$BO123,0))</f>
        <v>712500</v>
      </c>
      <c r="H123" s="10">
        <f ca="1">H110-H116</f>
        <v>1562.5</v>
      </c>
      <c r="I123" s="10">
        <f t="shared" ref="I123:BO123" ca="1" si="78">I110-I116</f>
        <v>1562.5</v>
      </c>
      <c r="J123" s="10">
        <f t="shared" ca="1" si="78"/>
        <v>1562.5</v>
      </c>
      <c r="K123" s="10">
        <f t="shared" ca="1" si="78"/>
        <v>3125</v>
      </c>
      <c r="L123" s="10">
        <f t="shared" ca="1" si="78"/>
        <v>3125</v>
      </c>
      <c r="M123" s="10">
        <f t="shared" ca="1" si="78"/>
        <v>3125</v>
      </c>
      <c r="N123" s="10">
        <f t="shared" ca="1" si="78"/>
        <v>4687.5</v>
      </c>
      <c r="O123" s="10">
        <f t="shared" ca="1" si="78"/>
        <v>4687.5</v>
      </c>
      <c r="P123" s="10">
        <f t="shared" ca="1" si="78"/>
        <v>4687.5</v>
      </c>
      <c r="Q123" s="10">
        <f t="shared" ca="1" si="78"/>
        <v>6250</v>
      </c>
      <c r="R123" s="10">
        <f t="shared" ca="1" si="78"/>
        <v>6250</v>
      </c>
      <c r="S123" s="10">
        <f t="shared" ca="1" si="78"/>
        <v>6250</v>
      </c>
      <c r="T123" s="10">
        <f t="shared" ca="1" si="78"/>
        <v>7812.5</v>
      </c>
      <c r="U123" s="10">
        <f t="shared" ca="1" si="78"/>
        <v>7812.5</v>
      </c>
      <c r="V123" s="10">
        <f t="shared" ca="1" si="78"/>
        <v>9375</v>
      </c>
      <c r="W123" s="10">
        <f t="shared" ca="1" si="78"/>
        <v>9375</v>
      </c>
      <c r="X123" s="10">
        <f t="shared" ca="1" si="78"/>
        <v>9375</v>
      </c>
      <c r="Y123" s="10">
        <f t="shared" ca="1" si="78"/>
        <v>9375</v>
      </c>
      <c r="Z123" s="10">
        <f t="shared" ca="1" si="78"/>
        <v>10937.5</v>
      </c>
      <c r="AA123" s="10">
        <f t="shared" ca="1" si="78"/>
        <v>9375</v>
      </c>
      <c r="AB123" s="10">
        <f t="shared" ca="1" si="78"/>
        <v>10937.5</v>
      </c>
      <c r="AC123" s="10">
        <f t="shared" ca="1" si="78"/>
        <v>10937.5</v>
      </c>
      <c r="AD123" s="10">
        <f t="shared" ca="1" si="78"/>
        <v>10937.5</v>
      </c>
      <c r="AE123" s="10">
        <f t="shared" ca="1" si="78"/>
        <v>10937.5</v>
      </c>
      <c r="AF123" s="10">
        <f t="shared" ca="1" si="78"/>
        <v>12500</v>
      </c>
      <c r="AG123" s="10">
        <f t="shared" ca="1" si="78"/>
        <v>12500</v>
      </c>
      <c r="AH123" s="10">
        <f t="shared" ca="1" si="78"/>
        <v>14062.5</v>
      </c>
      <c r="AI123" s="10">
        <f t="shared" ca="1" si="78"/>
        <v>15625</v>
      </c>
      <c r="AJ123" s="10">
        <f t="shared" ca="1" si="78"/>
        <v>15625</v>
      </c>
      <c r="AK123" s="10">
        <f t="shared" ca="1" si="78"/>
        <v>17187.5</v>
      </c>
      <c r="AL123" s="10">
        <f t="shared" ca="1" si="78"/>
        <v>17187.5</v>
      </c>
      <c r="AM123" s="10">
        <f t="shared" ca="1" si="78"/>
        <v>18750</v>
      </c>
      <c r="AN123" s="10">
        <f t="shared" ca="1" si="78"/>
        <v>18750</v>
      </c>
      <c r="AO123" s="10">
        <f t="shared" ca="1" si="78"/>
        <v>20312.5</v>
      </c>
      <c r="AP123" s="10">
        <f t="shared" ca="1" si="78"/>
        <v>20312.5</v>
      </c>
      <c r="AQ123" s="10">
        <f t="shared" ca="1" si="78"/>
        <v>21875</v>
      </c>
      <c r="AR123" s="10">
        <f t="shared" ca="1" si="78"/>
        <v>23437.5</v>
      </c>
      <c r="AS123" s="10">
        <f t="shared" ca="1" si="78"/>
        <v>26562.5</v>
      </c>
      <c r="AT123" s="10">
        <f t="shared" ca="1" si="78"/>
        <v>28125</v>
      </c>
      <c r="AU123" s="10">
        <f t="shared" ca="1" si="78"/>
        <v>31250</v>
      </c>
      <c r="AV123" s="10">
        <f t="shared" ca="1" si="78"/>
        <v>32812.5</v>
      </c>
      <c r="AW123" s="10">
        <f t="shared" ca="1" si="78"/>
        <v>34375</v>
      </c>
      <c r="AX123" s="10">
        <f t="shared" ca="1" si="78"/>
        <v>35937.5</v>
      </c>
      <c r="AY123" s="10">
        <f t="shared" ca="1" si="78"/>
        <v>37500</v>
      </c>
      <c r="AZ123" s="10">
        <f t="shared" ca="1" si="78"/>
        <v>39062.5</v>
      </c>
      <c r="BA123" s="10">
        <f t="shared" ca="1" si="78"/>
        <v>40625</v>
      </c>
      <c r="BB123" s="10">
        <f t="shared" ca="1" si="78"/>
        <v>42187.5</v>
      </c>
      <c r="BC123" s="10">
        <f t="shared" ca="1" si="78"/>
        <v>43750</v>
      </c>
      <c r="BD123" s="10">
        <f t="shared" ca="1" si="78"/>
        <v>46875</v>
      </c>
      <c r="BE123" s="10">
        <f t="shared" ca="1" si="78"/>
        <v>50000</v>
      </c>
      <c r="BF123" s="10">
        <f t="shared" ca="1" si="78"/>
        <v>53125</v>
      </c>
      <c r="BG123" s="10">
        <f t="shared" ca="1" si="78"/>
        <v>56250</v>
      </c>
      <c r="BH123" s="10">
        <f t="shared" ca="1" si="78"/>
        <v>57812.5</v>
      </c>
      <c r="BI123" s="10">
        <f t="shared" ca="1" si="78"/>
        <v>59375</v>
      </c>
      <c r="BJ123" s="10">
        <f t="shared" ca="1" si="78"/>
        <v>60937.5</v>
      </c>
      <c r="BK123" s="10">
        <f t="shared" ca="1" si="78"/>
        <v>62500</v>
      </c>
      <c r="BL123" s="10">
        <f t="shared" ca="1" si="78"/>
        <v>64062.5</v>
      </c>
      <c r="BM123" s="10">
        <f t="shared" ca="1" si="78"/>
        <v>65625</v>
      </c>
      <c r="BN123" s="10">
        <f t="shared" ca="1" si="78"/>
        <v>67187.5</v>
      </c>
      <c r="BO123" s="10">
        <f t="shared" ca="1" si="78"/>
        <v>68750</v>
      </c>
    </row>
    <row r="124" spans="1:67" x14ac:dyDescent="0.2">
      <c r="A124" s="5" t="s">
        <v>206</v>
      </c>
      <c r="C124" s="10">
        <f t="array" ref="C124">SUM(IF($H$1:$BO$1=C$1,$H124:$BO124,0))</f>
        <v>4</v>
      </c>
      <c r="D124" s="10">
        <f t="array" ref="D124">SUM(IF($H$1:$BO$1=D$1,$H124:$BO124,0))</f>
        <v>6</v>
      </c>
      <c r="E124" s="10">
        <f t="array" ref="E124">SUM(IF($H$1:$BO$1=E$1,$H124:$BO124,0))</f>
        <v>12</v>
      </c>
      <c r="F124" s="10">
        <f t="array" ref="F124">SUM(IF($H$1:$BO$1=F$1,$H124:$BO124,0))</f>
        <v>24</v>
      </c>
      <c r="G124" s="10">
        <f t="array" ref="G124">SUM(IF($H$1:$BO$1=G$1,$H124:$BO124,0))</f>
        <v>36</v>
      </c>
      <c r="H124" s="14">
        <v>1</v>
      </c>
      <c r="I124" s="14">
        <v>0</v>
      </c>
      <c r="J124" s="14">
        <v>0</v>
      </c>
      <c r="K124" s="14">
        <v>1</v>
      </c>
      <c r="L124" s="14">
        <v>0</v>
      </c>
      <c r="M124" s="14">
        <v>0</v>
      </c>
      <c r="N124" s="14">
        <v>1</v>
      </c>
      <c r="O124" s="14">
        <v>0</v>
      </c>
      <c r="P124" s="14">
        <v>0</v>
      </c>
      <c r="Q124" s="14">
        <v>1</v>
      </c>
      <c r="R124" s="14">
        <v>0</v>
      </c>
      <c r="S124" s="14">
        <v>0</v>
      </c>
      <c r="T124" s="14">
        <v>1</v>
      </c>
      <c r="U124" s="14">
        <v>0</v>
      </c>
      <c r="V124" s="14">
        <v>1</v>
      </c>
      <c r="W124" s="14">
        <v>0</v>
      </c>
      <c r="X124" s="14">
        <v>1</v>
      </c>
      <c r="Y124" s="14">
        <v>0</v>
      </c>
      <c r="Z124" s="14">
        <v>1</v>
      </c>
      <c r="AA124" s="14">
        <v>0</v>
      </c>
      <c r="AB124" s="14">
        <v>1</v>
      </c>
      <c r="AC124" s="14">
        <v>0</v>
      </c>
      <c r="AD124" s="14">
        <v>1</v>
      </c>
      <c r="AE124" s="14">
        <v>0</v>
      </c>
      <c r="AF124" s="14">
        <v>1</v>
      </c>
      <c r="AG124" s="14">
        <v>1</v>
      </c>
      <c r="AH124" s="14">
        <v>1</v>
      </c>
      <c r="AI124" s="14">
        <v>1</v>
      </c>
      <c r="AJ124" s="14">
        <v>1</v>
      </c>
      <c r="AK124" s="14">
        <v>1</v>
      </c>
      <c r="AL124" s="14">
        <v>1</v>
      </c>
      <c r="AM124" s="14">
        <v>1</v>
      </c>
      <c r="AN124" s="14">
        <v>1</v>
      </c>
      <c r="AO124" s="14">
        <v>1</v>
      </c>
      <c r="AP124" s="14">
        <v>1</v>
      </c>
      <c r="AQ124" s="14">
        <v>1</v>
      </c>
      <c r="AR124" s="14">
        <v>2</v>
      </c>
      <c r="AS124" s="14">
        <v>2</v>
      </c>
      <c r="AT124" s="14">
        <v>2</v>
      </c>
      <c r="AU124" s="14">
        <v>2</v>
      </c>
      <c r="AV124" s="14">
        <v>2</v>
      </c>
      <c r="AW124" s="14">
        <v>2</v>
      </c>
      <c r="AX124" s="14">
        <v>2</v>
      </c>
      <c r="AY124" s="14">
        <v>2</v>
      </c>
      <c r="AZ124" s="14">
        <v>2</v>
      </c>
      <c r="BA124" s="14">
        <v>2</v>
      </c>
      <c r="BB124" s="14">
        <v>2</v>
      </c>
      <c r="BC124" s="14">
        <v>2</v>
      </c>
      <c r="BD124" s="14">
        <v>3</v>
      </c>
      <c r="BE124" s="14">
        <f t="shared" ref="BE124:BO124" si="79">BD124</f>
        <v>3</v>
      </c>
      <c r="BF124" s="14">
        <f t="shared" si="79"/>
        <v>3</v>
      </c>
      <c r="BG124" s="14">
        <f t="shared" si="79"/>
        <v>3</v>
      </c>
      <c r="BH124" s="14">
        <f t="shared" si="79"/>
        <v>3</v>
      </c>
      <c r="BI124" s="14">
        <f t="shared" si="79"/>
        <v>3</v>
      </c>
      <c r="BJ124" s="14">
        <f t="shared" si="79"/>
        <v>3</v>
      </c>
      <c r="BK124" s="14">
        <f t="shared" si="79"/>
        <v>3</v>
      </c>
      <c r="BL124" s="14">
        <f t="shared" si="79"/>
        <v>3</v>
      </c>
      <c r="BM124" s="14">
        <f t="shared" si="79"/>
        <v>3</v>
      </c>
      <c r="BN124" s="14">
        <f t="shared" si="79"/>
        <v>3</v>
      </c>
      <c r="BO124" s="14">
        <f t="shared" si="79"/>
        <v>3</v>
      </c>
    </row>
    <row r="125" spans="1:67" x14ac:dyDescent="0.2">
      <c r="A125" s="5" t="s">
        <v>200</v>
      </c>
      <c r="C125" s="10">
        <f t="array" aca="1" ref="C125" ca="1">SUM(IF($H$1:$BO$1=C$1,$H125:$BO125,0))</f>
        <v>0</v>
      </c>
      <c r="D125" s="10">
        <f t="array" aca="1" ref="D125" ca="1">SUM(IF($H$1:$BO$1=D$1,$H125:$BO125,0))</f>
        <v>3</v>
      </c>
      <c r="E125" s="10">
        <f t="array" aca="1" ref="E125" ca="1">SUM(IF($H$1:$BO$1=E$1,$H125:$BO125,0))</f>
        <v>5</v>
      </c>
      <c r="F125" s="10">
        <f t="array" aca="1" ref="F125" ca="1">SUM(IF($H$1:$BO$1=F$1,$H125:$BO125,0))</f>
        <v>10</v>
      </c>
      <c r="G125" s="10">
        <f t="array" aca="1" ref="G125" ca="1">SUM(IF($H$1:$BO$1=G$1,$H125:$BO125,0))</f>
        <v>20</v>
      </c>
      <c r="H125" s="18">
        <f t="shared" ref="H125:BO125" ca="1" si="80">IF(H$2&gt;=ROUNDUP($B121,0),OFFSET(H124,0,-ROUNDUP($B121,0)+1),0)</f>
        <v>0</v>
      </c>
      <c r="I125" s="18">
        <f t="shared" ca="1" si="80"/>
        <v>0</v>
      </c>
      <c r="J125" s="18">
        <f t="shared" ca="1" si="80"/>
        <v>0</v>
      </c>
      <c r="K125" s="18">
        <f t="shared" ca="1" si="80"/>
        <v>0</v>
      </c>
      <c r="L125" s="18">
        <f t="shared" ca="1" si="80"/>
        <v>0</v>
      </c>
      <c r="M125" s="18">
        <f t="shared" ca="1" si="80"/>
        <v>0</v>
      </c>
      <c r="N125" s="18">
        <f t="shared" ca="1" si="80"/>
        <v>0</v>
      </c>
      <c r="O125" s="18">
        <f t="shared" ca="1" si="80"/>
        <v>0</v>
      </c>
      <c r="P125" s="18">
        <f t="shared" ca="1" si="80"/>
        <v>0</v>
      </c>
      <c r="Q125" s="18">
        <f t="shared" ca="1" si="80"/>
        <v>0</v>
      </c>
      <c r="R125" s="18">
        <f t="shared" ca="1" si="80"/>
        <v>0</v>
      </c>
      <c r="S125" s="18">
        <f t="shared" ca="1" si="80"/>
        <v>0</v>
      </c>
      <c r="T125" s="18">
        <f t="shared" ca="1" si="80"/>
        <v>0</v>
      </c>
      <c r="U125" s="18">
        <f t="shared" ca="1" si="80"/>
        <v>0</v>
      </c>
      <c r="V125" s="18">
        <f t="shared" ca="1" si="80"/>
        <v>0</v>
      </c>
      <c r="W125" s="18">
        <f t="shared" ca="1" si="80"/>
        <v>0</v>
      </c>
      <c r="X125" s="18">
        <f t="shared" ca="1" si="80"/>
        <v>1</v>
      </c>
      <c r="Y125" s="18">
        <f t="shared" ca="1" si="80"/>
        <v>0</v>
      </c>
      <c r="Z125" s="18">
        <f t="shared" ca="1" si="80"/>
        <v>0</v>
      </c>
      <c r="AA125" s="18">
        <f t="shared" ca="1" si="80"/>
        <v>1</v>
      </c>
      <c r="AB125" s="18">
        <f t="shared" ca="1" si="80"/>
        <v>0</v>
      </c>
      <c r="AC125" s="18">
        <f t="shared" ca="1" si="80"/>
        <v>0</v>
      </c>
      <c r="AD125" s="18">
        <f t="shared" ca="1" si="80"/>
        <v>1</v>
      </c>
      <c r="AE125" s="18">
        <f t="shared" ca="1" si="80"/>
        <v>0</v>
      </c>
      <c r="AF125" s="18">
        <f t="shared" ca="1" si="80"/>
        <v>0</v>
      </c>
      <c r="AG125" s="18">
        <f t="shared" ca="1" si="80"/>
        <v>1</v>
      </c>
      <c r="AH125" s="18">
        <f t="shared" ca="1" si="80"/>
        <v>0</v>
      </c>
      <c r="AI125" s="18">
        <f t="shared" ca="1" si="80"/>
        <v>0</v>
      </c>
      <c r="AJ125" s="18">
        <f t="shared" ca="1" si="80"/>
        <v>1</v>
      </c>
      <c r="AK125" s="18">
        <f t="shared" ca="1" si="80"/>
        <v>0</v>
      </c>
      <c r="AL125" s="18">
        <f t="shared" ca="1" si="80"/>
        <v>1</v>
      </c>
      <c r="AM125" s="18">
        <f t="shared" ca="1" si="80"/>
        <v>0</v>
      </c>
      <c r="AN125" s="18">
        <f t="shared" ca="1" si="80"/>
        <v>1</v>
      </c>
      <c r="AO125" s="18">
        <f t="shared" ca="1" si="80"/>
        <v>0</v>
      </c>
      <c r="AP125" s="18">
        <f t="shared" ca="1" si="80"/>
        <v>1</v>
      </c>
      <c r="AQ125" s="18">
        <f t="shared" ca="1" si="80"/>
        <v>0</v>
      </c>
      <c r="AR125" s="18">
        <f t="shared" ca="1" si="80"/>
        <v>1</v>
      </c>
      <c r="AS125" s="18">
        <f t="shared" ca="1" si="80"/>
        <v>0</v>
      </c>
      <c r="AT125" s="18">
        <f t="shared" ca="1" si="80"/>
        <v>1</v>
      </c>
      <c r="AU125" s="18">
        <f t="shared" ca="1" si="80"/>
        <v>0</v>
      </c>
      <c r="AV125" s="18">
        <f t="shared" ca="1" si="80"/>
        <v>1</v>
      </c>
      <c r="AW125" s="18">
        <f t="shared" ca="1" si="80"/>
        <v>1</v>
      </c>
      <c r="AX125" s="18">
        <f t="shared" ca="1" si="80"/>
        <v>1</v>
      </c>
      <c r="AY125" s="18">
        <f t="shared" ca="1" si="80"/>
        <v>1</v>
      </c>
      <c r="AZ125" s="18">
        <f t="shared" ca="1" si="80"/>
        <v>1</v>
      </c>
      <c r="BA125" s="18">
        <f t="shared" ca="1" si="80"/>
        <v>1</v>
      </c>
      <c r="BB125" s="18">
        <f t="shared" ca="1" si="80"/>
        <v>1</v>
      </c>
      <c r="BC125" s="18">
        <f t="shared" ca="1" si="80"/>
        <v>1</v>
      </c>
      <c r="BD125" s="18">
        <f t="shared" ca="1" si="80"/>
        <v>1</v>
      </c>
      <c r="BE125" s="18">
        <f t="shared" ca="1" si="80"/>
        <v>1</v>
      </c>
      <c r="BF125" s="18">
        <f t="shared" ca="1" si="80"/>
        <v>1</v>
      </c>
      <c r="BG125" s="18">
        <f t="shared" ca="1" si="80"/>
        <v>1</v>
      </c>
      <c r="BH125" s="18">
        <f t="shared" ca="1" si="80"/>
        <v>2</v>
      </c>
      <c r="BI125" s="18">
        <f t="shared" ca="1" si="80"/>
        <v>2</v>
      </c>
      <c r="BJ125" s="18">
        <f t="shared" ca="1" si="80"/>
        <v>2</v>
      </c>
      <c r="BK125" s="18">
        <f t="shared" ca="1" si="80"/>
        <v>2</v>
      </c>
      <c r="BL125" s="18">
        <f t="shared" ca="1" si="80"/>
        <v>2</v>
      </c>
      <c r="BM125" s="18">
        <f t="shared" ca="1" si="80"/>
        <v>2</v>
      </c>
      <c r="BN125" s="18">
        <f t="shared" ca="1" si="80"/>
        <v>2</v>
      </c>
      <c r="BO125" s="18">
        <f t="shared" ca="1" si="80"/>
        <v>2</v>
      </c>
    </row>
    <row r="126" spans="1:67" x14ac:dyDescent="0.2">
      <c r="A126" s="5" t="s">
        <v>203</v>
      </c>
      <c r="C126" s="10">
        <f>C124</f>
        <v>4</v>
      </c>
      <c r="D126" s="10">
        <f>C126+D124</f>
        <v>10</v>
      </c>
      <c r="E126" s="10">
        <f t="shared" ref="E126:G126" si="81">D126+E124</f>
        <v>22</v>
      </c>
      <c r="F126" s="10">
        <f t="shared" si="81"/>
        <v>46</v>
      </c>
      <c r="G126" s="10">
        <f t="shared" si="81"/>
        <v>82</v>
      </c>
      <c r="H126" s="18">
        <f>H124</f>
        <v>1</v>
      </c>
      <c r="I126" s="18">
        <f>H126+I124</f>
        <v>1</v>
      </c>
      <c r="J126" s="18">
        <f t="shared" ref="J126:BO126" si="82">I126+J124</f>
        <v>1</v>
      </c>
      <c r="K126" s="18">
        <f t="shared" si="82"/>
        <v>2</v>
      </c>
      <c r="L126" s="18">
        <f t="shared" si="82"/>
        <v>2</v>
      </c>
      <c r="M126" s="18">
        <f t="shared" si="82"/>
        <v>2</v>
      </c>
      <c r="N126" s="18">
        <f t="shared" si="82"/>
        <v>3</v>
      </c>
      <c r="O126" s="18">
        <f t="shared" si="82"/>
        <v>3</v>
      </c>
      <c r="P126" s="18">
        <f t="shared" si="82"/>
        <v>3</v>
      </c>
      <c r="Q126" s="18">
        <f t="shared" si="82"/>
        <v>4</v>
      </c>
      <c r="R126" s="18">
        <f t="shared" si="82"/>
        <v>4</v>
      </c>
      <c r="S126" s="18">
        <f t="shared" si="82"/>
        <v>4</v>
      </c>
      <c r="T126" s="18">
        <f t="shared" si="82"/>
        <v>5</v>
      </c>
      <c r="U126" s="18">
        <f t="shared" si="82"/>
        <v>5</v>
      </c>
      <c r="V126" s="18">
        <f t="shared" si="82"/>
        <v>6</v>
      </c>
      <c r="W126" s="18">
        <f t="shared" si="82"/>
        <v>6</v>
      </c>
      <c r="X126" s="18">
        <f t="shared" si="82"/>
        <v>7</v>
      </c>
      <c r="Y126" s="18">
        <f t="shared" si="82"/>
        <v>7</v>
      </c>
      <c r="Z126" s="18">
        <f t="shared" si="82"/>
        <v>8</v>
      </c>
      <c r="AA126" s="18">
        <f t="shared" si="82"/>
        <v>8</v>
      </c>
      <c r="AB126" s="18">
        <f t="shared" si="82"/>
        <v>9</v>
      </c>
      <c r="AC126" s="18">
        <f t="shared" si="82"/>
        <v>9</v>
      </c>
      <c r="AD126" s="18">
        <f t="shared" si="82"/>
        <v>10</v>
      </c>
      <c r="AE126" s="18">
        <f t="shared" si="82"/>
        <v>10</v>
      </c>
      <c r="AF126" s="18">
        <f t="shared" si="82"/>
        <v>11</v>
      </c>
      <c r="AG126" s="18">
        <f t="shared" si="82"/>
        <v>12</v>
      </c>
      <c r="AH126" s="18">
        <f t="shared" si="82"/>
        <v>13</v>
      </c>
      <c r="AI126" s="18">
        <f t="shared" si="82"/>
        <v>14</v>
      </c>
      <c r="AJ126" s="18">
        <f t="shared" si="82"/>
        <v>15</v>
      </c>
      <c r="AK126" s="18">
        <f t="shared" si="82"/>
        <v>16</v>
      </c>
      <c r="AL126" s="18">
        <f t="shared" si="82"/>
        <v>17</v>
      </c>
      <c r="AM126" s="18">
        <f t="shared" si="82"/>
        <v>18</v>
      </c>
      <c r="AN126" s="18">
        <f t="shared" si="82"/>
        <v>19</v>
      </c>
      <c r="AO126" s="18">
        <f t="shared" si="82"/>
        <v>20</v>
      </c>
      <c r="AP126" s="18">
        <f t="shared" si="82"/>
        <v>21</v>
      </c>
      <c r="AQ126" s="18">
        <f t="shared" si="82"/>
        <v>22</v>
      </c>
      <c r="AR126" s="18">
        <f t="shared" si="82"/>
        <v>24</v>
      </c>
      <c r="AS126" s="18">
        <f t="shared" si="82"/>
        <v>26</v>
      </c>
      <c r="AT126" s="18">
        <f t="shared" si="82"/>
        <v>28</v>
      </c>
      <c r="AU126" s="18">
        <f t="shared" si="82"/>
        <v>30</v>
      </c>
      <c r="AV126" s="18">
        <f t="shared" si="82"/>
        <v>32</v>
      </c>
      <c r="AW126" s="18">
        <f t="shared" si="82"/>
        <v>34</v>
      </c>
      <c r="AX126" s="18">
        <f t="shared" si="82"/>
        <v>36</v>
      </c>
      <c r="AY126" s="18">
        <f t="shared" si="82"/>
        <v>38</v>
      </c>
      <c r="AZ126" s="18">
        <f t="shared" si="82"/>
        <v>40</v>
      </c>
      <c r="BA126" s="18">
        <f t="shared" si="82"/>
        <v>42</v>
      </c>
      <c r="BB126" s="18">
        <f t="shared" si="82"/>
        <v>44</v>
      </c>
      <c r="BC126" s="18">
        <f t="shared" si="82"/>
        <v>46</v>
      </c>
      <c r="BD126" s="18">
        <f t="shared" si="82"/>
        <v>49</v>
      </c>
      <c r="BE126" s="18">
        <f t="shared" si="82"/>
        <v>52</v>
      </c>
      <c r="BF126" s="18">
        <f t="shared" si="82"/>
        <v>55</v>
      </c>
      <c r="BG126" s="18">
        <f t="shared" si="82"/>
        <v>58</v>
      </c>
      <c r="BH126" s="18">
        <f t="shared" si="82"/>
        <v>61</v>
      </c>
      <c r="BI126" s="18">
        <f t="shared" si="82"/>
        <v>64</v>
      </c>
      <c r="BJ126" s="18">
        <f t="shared" si="82"/>
        <v>67</v>
      </c>
      <c r="BK126" s="18">
        <f t="shared" si="82"/>
        <v>70</v>
      </c>
      <c r="BL126" s="18">
        <f t="shared" si="82"/>
        <v>73</v>
      </c>
      <c r="BM126" s="18">
        <f t="shared" si="82"/>
        <v>76</v>
      </c>
      <c r="BN126" s="18">
        <f t="shared" si="82"/>
        <v>79</v>
      </c>
      <c r="BO126" s="18">
        <f t="shared" si="82"/>
        <v>82</v>
      </c>
    </row>
    <row r="127" spans="1:67" x14ac:dyDescent="0.2">
      <c r="A127" s="5" t="s">
        <v>204</v>
      </c>
      <c r="C127" s="10"/>
      <c r="D127" s="10"/>
      <c r="E127" s="10"/>
      <c r="F127" s="10"/>
      <c r="G127" s="10"/>
      <c r="H127" s="18">
        <f ca="1">H126-SUM($H125:H125)</f>
        <v>1</v>
      </c>
      <c r="I127" s="18">
        <f ca="1">I126-SUM($H125:I125)</f>
        <v>1</v>
      </c>
      <c r="J127" s="18">
        <f ca="1">J126-SUM($H125:J125)</f>
        <v>1</v>
      </c>
      <c r="K127" s="18">
        <f ca="1">K126-SUM($H125:K125)</f>
        <v>2</v>
      </c>
      <c r="L127" s="18">
        <f ca="1">L126-SUM($H125:L125)</f>
        <v>2</v>
      </c>
      <c r="M127" s="18">
        <f ca="1">M126-SUM($H125:M125)</f>
        <v>2</v>
      </c>
      <c r="N127" s="18">
        <f ca="1">N126-SUM($H125:N125)</f>
        <v>3</v>
      </c>
      <c r="O127" s="18">
        <f ca="1">O126-SUM($H125:O125)</f>
        <v>3</v>
      </c>
      <c r="P127" s="18">
        <f ca="1">P126-SUM($H125:P125)</f>
        <v>3</v>
      </c>
      <c r="Q127" s="18">
        <f ca="1">Q126-SUM($H125:Q125)</f>
        <v>4</v>
      </c>
      <c r="R127" s="18">
        <f ca="1">R126-SUM($H125:R125)</f>
        <v>4</v>
      </c>
      <c r="S127" s="18">
        <f ca="1">S126-SUM($H125:S125)</f>
        <v>4</v>
      </c>
      <c r="T127" s="18">
        <f ca="1">T126-SUM($H125:T125)</f>
        <v>5</v>
      </c>
      <c r="U127" s="18">
        <f ca="1">U126-SUM($H125:U125)</f>
        <v>5</v>
      </c>
      <c r="V127" s="18">
        <f ca="1">V126-SUM($H125:V125)</f>
        <v>6</v>
      </c>
      <c r="W127" s="18">
        <f ca="1">W126-SUM($H125:W125)</f>
        <v>6</v>
      </c>
      <c r="X127" s="18">
        <f ca="1">X126-SUM($H125:X125)</f>
        <v>6</v>
      </c>
      <c r="Y127" s="18">
        <f ca="1">Y126-SUM($H125:Y125)</f>
        <v>6</v>
      </c>
      <c r="Z127" s="18">
        <f ca="1">Z126-SUM($H125:Z125)</f>
        <v>7</v>
      </c>
      <c r="AA127" s="18">
        <f ca="1">AA126-SUM($H125:AA125)</f>
        <v>6</v>
      </c>
      <c r="AB127" s="18">
        <f ca="1">AB126-SUM($H125:AB125)</f>
        <v>7</v>
      </c>
      <c r="AC127" s="18">
        <f ca="1">AC126-SUM($H125:AC125)</f>
        <v>7</v>
      </c>
      <c r="AD127" s="18">
        <f ca="1">AD126-SUM($H125:AD125)</f>
        <v>7</v>
      </c>
      <c r="AE127" s="18">
        <f ca="1">AE126-SUM($H125:AE125)</f>
        <v>7</v>
      </c>
      <c r="AF127" s="18">
        <f ca="1">AF126-SUM($H125:AF125)</f>
        <v>8</v>
      </c>
      <c r="AG127" s="18">
        <f ca="1">AG126-SUM($H125:AG125)</f>
        <v>8</v>
      </c>
      <c r="AH127" s="18">
        <f ca="1">AH126-SUM($H125:AH125)</f>
        <v>9</v>
      </c>
      <c r="AI127" s="18">
        <f ca="1">AI126-SUM($H125:AI125)</f>
        <v>10</v>
      </c>
      <c r="AJ127" s="18">
        <f ca="1">AJ126-SUM($H125:AJ125)</f>
        <v>10</v>
      </c>
      <c r="AK127" s="18">
        <f ca="1">AK126-SUM($H125:AK125)</f>
        <v>11</v>
      </c>
      <c r="AL127" s="18">
        <f ca="1">AL126-SUM($H125:AL125)</f>
        <v>11</v>
      </c>
      <c r="AM127" s="18">
        <f ca="1">AM126-SUM($H125:AM125)</f>
        <v>12</v>
      </c>
      <c r="AN127" s="18">
        <f ca="1">AN126-SUM($H125:AN125)</f>
        <v>12</v>
      </c>
      <c r="AO127" s="18">
        <f ca="1">AO126-SUM($H125:AO125)</f>
        <v>13</v>
      </c>
      <c r="AP127" s="18">
        <f ca="1">AP126-SUM($H125:AP125)</f>
        <v>13</v>
      </c>
      <c r="AQ127" s="18">
        <f ca="1">AQ126-SUM($H125:AQ125)</f>
        <v>14</v>
      </c>
      <c r="AR127" s="18">
        <f ca="1">AR126-SUM($H125:AR125)</f>
        <v>15</v>
      </c>
      <c r="AS127" s="18">
        <f ca="1">AS126-SUM($H125:AS125)</f>
        <v>17</v>
      </c>
      <c r="AT127" s="18">
        <f ca="1">AT126-SUM($H125:AT125)</f>
        <v>18</v>
      </c>
      <c r="AU127" s="18">
        <f ca="1">AU126-SUM($H125:AU125)</f>
        <v>20</v>
      </c>
      <c r="AV127" s="18">
        <f ca="1">AV126-SUM($H125:AV125)</f>
        <v>21</v>
      </c>
      <c r="AW127" s="18">
        <f ca="1">AW126-SUM($H125:AW125)</f>
        <v>22</v>
      </c>
      <c r="AX127" s="18">
        <f ca="1">AX126-SUM($H125:AX125)</f>
        <v>23</v>
      </c>
      <c r="AY127" s="18">
        <f ca="1">AY126-SUM($H125:AY125)</f>
        <v>24</v>
      </c>
      <c r="AZ127" s="18">
        <f ca="1">AZ126-SUM($H125:AZ125)</f>
        <v>25</v>
      </c>
      <c r="BA127" s="18">
        <f ca="1">BA126-SUM($H125:BA125)</f>
        <v>26</v>
      </c>
      <c r="BB127" s="18">
        <f ca="1">BB126-SUM($H125:BB125)</f>
        <v>27</v>
      </c>
      <c r="BC127" s="18">
        <f ca="1">BC126-SUM($H125:BC125)</f>
        <v>28</v>
      </c>
      <c r="BD127" s="18">
        <f ca="1">BD126-SUM($H125:BD125)</f>
        <v>30</v>
      </c>
      <c r="BE127" s="18">
        <f ca="1">BE126-SUM($H125:BE125)</f>
        <v>32</v>
      </c>
      <c r="BF127" s="18">
        <f ca="1">BF126-SUM($H125:BF125)</f>
        <v>34</v>
      </c>
      <c r="BG127" s="18">
        <f ca="1">BG126-SUM($H125:BG125)</f>
        <v>36</v>
      </c>
      <c r="BH127" s="18">
        <f ca="1">BH126-SUM($H125:BH125)</f>
        <v>37</v>
      </c>
      <c r="BI127" s="18">
        <f ca="1">BI126-SUM($H125:BI125)</f>
        <v>38</v>
      </c>
      <c r="BJ127" s="18">
        <f ca="1">BJ126-SUM($H125:BJ125)</f>
        <v>39</v>
      </c>
      <c r="BK127" s="18">
        <f ca="1">BK126-SUM($H125:BK125)</f>
        <v>40</v>
      </c>
      <c r="BL127" s="18">
        <f ca="1">BL126-SUM($H125:BL125)</f>
        <v>41</v>
      </c>
      <c r="BM127" s="18">
        <f ca="1">BM126-SUM($H125:BM125)</f>
        <v>42</v>
      </c>
      <c r="BN127" s="18">
        <f ca="1">BN126-SUM($H125:BN125)</f>
        <v>43</v>
      </c>
      <c r="BO127" s="18">
        <f ca="1">BO126-SUM($H125:BO125)</f>
        <v>44</v>
      </c>
    </row>
    <row r="128" spans="1:67" x14ac:dyDescent="0.2">
      <c r="A128" s="5" t="s">
        <v>201</v>
      </c>
      <c r="C128" s="10">
        <f t="array" aca="1" ref="C128" ca="1">SUM(IF($H$1:$BO$1=C$1,$H128:$BO128,0))</f>
        <v>0</v>
      </c>
      <c r="D128" s="10">
        <f t="array" aca="1" ref="D128" ca="1">SUM(IF($H$1:$BO$1=D$1,$H128:$BO128,0))</f>
        <v>0</v>
      </c>
      <c r="E128" s="10">
        <f t="array" aca="1" ref="E128" ca="1">SUM(IF($H$1:$BO$1=E$1,$H128:$BO128,0))</f>
        <v>0</v>
      </c>
      <c r="F128" s="10">
        <f t="array" aca="1" ref="F128" ca="1">SUM(IF($H$1:$BO$1=F$1,$H128:$BO128,0))</f>
        <v>0</v>
      </c>
      <c r="G128" s="10">
        <f t="array" aca="1" ref="G128" ca="1">SUM(IF($H$1:$BO$1=G$1,$H128:$BO128,0))</f>
        <v>1</v>
      </c>
      <c r="H128" s="18">
        <f t="shared" ref="H128:BO128" ca="1" si="83">IF(H$2&gt;=ROUNDUP($B122,0),OFFSET(H124,0,-ROUNDUP($B122,0)+1),0)</f>
        <v>0</v>
      </c>
      <c r="I128" s="18">
        <f t="shared" ca="1" si="83"/>
        <v>0</v>
      </c>
      <c r="J128" s="18">
        <f t="shared" ca="1" si="83"/>
        <v>0</v>
      </c>
      <c r="K128" s="18">
        <f t="shared" ca="1" si="83"/>
        <v>0</v>
      </c>
      <c r="L128" s="18">
        <f t="shared" ca="1" si="83"/>
        <v>0</v>
      </c>
      <c r="M128" s="18">
        <f t="shared" ca="1" si="83"/>
        <v>0</v>
      </c>
      <c r="N128" s="18">
        <f t="shared" ca="1" si="83"/>
        <v>0</v>
      </c>
      <c r="O128" s="18">
        <f t="shared" ca="1" si="83"/>
        <v>0</v>
      </c>
      <c r="P128" s="18">
        <f t="shared" ca="1" si="83"/>
        <v>0</v>
      </c>
      <c r="Q128" s="18">
        <f t="shared" ca="1" si="83"/>
        <v>0</v>
      </c>
      <c r="R128" s="18">
        <f t="shared" ca="1" si="83"/>
        <v>0</v>
      </c>
      <c r="S128" s="18">
        <f t="shared" ca="1" si="83"/>
        <v>0</v>
      </c>
      <c r="T128" s="18">
        <f t="shared" ca="1" si="83"/>
        <v>0</v>
      </c>
      <c r="U128" s="18">
        <f t="shared" ca="1" si="83"/>
        <v>0</v>
      </c>
      <c r="V128" s="18">
        <f t="shared" ca="1" si="83"/>
        <v>0</v>
      </c>
      <c r="W128" s="18">
        <f t="shared" ca="1" si="83"/>
        <v>0</v>
      </c>
      <c r="X128" s="18">
        <f t="shared" ca="1" si="83"/>
        <v>0</v>
      </c>
      <c r="Y128" s="18">
        <f t="shared" ca="1" si="83"/>
        <v>0</v>
      </c>
      <c r="Z128" s="18">
        <f t="shared" ca="1" si="83"/>
        <v>0</v>
      </c>
      <c r="AA128" s="18">
        <f t="shared" ca="1" si="83"/>
        <v>0</v>
      </c>
      <c r="AB128" s="18">
        <f t="shared" ca="1" si="83"/>
        <v>0</v>
      </c>
      <c r="AC128" s="18">
        <f t="shared" ca="1" si="83"/>
        <v>0</v>
      </c>
      <c r="AD128" s="18">
        <f t="shared" ca="1" si="83"/>
        <v>0</v>
      </c>
      <c r="AE128" s="18">
        <f t="shared" ca="1" si="83"/>
        <v>0</v>
      </c>
      <c r="AF128" s="18">
        <f t="shared" ca="1" si="83"/>
        <v>0</v>
      </c>
      <c r="AG128" s="18">
        <f t="shared" ca="1" si="83"/>
        <v>0</v>
      </c>
      <c r="AH128" s="18">
        <f t="shared" ca="1" si="83"/>
        <v>0</v>
      </c>
      <c r="AI128" s="18">
        <f t="shared" ca="1" si="83"/>
        <v>0</v>
      </c>
      <c r="AJ128" s="18">
        <f t="shared" ca="1" si="83"/>
        <v>0</v>
      </c>
      <c r="AK128" s="18">
        <f t="shared" ca="1" si="83"/>
        <v>0</v>
      </c>
      <c r="AL128" s="18">
        <f t="shared" ca="1" si="83"/>
        <v>0</v>
      </c>
      <c r="AM128" s="18">
        <f t="shared" ca="1" si="83"/>
        <v>0</v>
      </c>
      <c r="AN128" s="18">
        <f t="shared" ca="1" si="83"/>
        <v>0</v>
      </c>
      <c r="AO128" s="18">
        <f t="shared" ca="1" si="83"/>
        <v>0</v>
      </c>
      <c r="AP128" s="18">
        <f t="shared" ca="1" si="83"/>
        <v>0</v>
      </c>
      <c r="AQ128" s="18">
        <f t="shared" ca="1" si="83"/>
        <v>0</v>
      </c>
      <c r="AR128" s="18">
        <f t="shared" ca="1" si="83"/>
        <v>0</v>
      </c>
      <c r="AS128" s="18">
        <f t="shared" ca="1" si="83"/>
        <v>0</v>
      </c>
      <c r="AT128" s="18">
        <f t="shared" ca="1" si="83"/>
        <v>0</v>
      </c>
      <c r="AU128" s="18">
        <f t="shared" ca="1" si="83"/>
        <v>0</v>
      </c>
      <c r="AV128" s="18">
        <f t="shared" ca="1" si="83"/>
        <v>0</v>
      </c>
      <c r="AW128" s="18">
        <f t="shared" ca="1" si="83"/>
        <v>0</v>
      </c>
      <c r="AX128" s="18">
        <f t="shared" ca="1" si="83"/>
        <v>0</v>
      </c>
      <c r="AY128" s="18">
        <f t="shared" ca="1" si="83"/>
        <v>0</v>
      </c>
      <c r="AZ128" s="18">
        <f t="shared" ca="1" si="83"/>
        <v>0</v>
      </c>
      <c r="BA128" s="18">
        <f t="shared" ca="1" si="83"/>
        <v>0</v>
      </c>
      <c r="BB128" s="18">
        <f t="shared" ca="1" si="83"/>
        <v>0</v>
      </c>
      <c r="BC128" s="18">
        <f t="shared" ca="1" si="83"/>
        <v>0</v>
      </c>
      <c r="BD128" s="18">
        <f t="shared" ca="1" si="83"/>
        <v>0</v>
      </c>
      <c r="BE128" s="18">
        <f t="shared" ca="1" si="83"/>
        <v>0</v>
      </c>
      <c r="BF128" s="18">
        <f t="shared" ca="1" si="83"/>
        <v>0</v>
      </c>
      <c r="BG128" s="18">
        <f t="shared" ca="1" si="83"/>
        <v>0</v>
      </c>
      <c r="BH128" s="18">
        <f t="shared" ca="1" si="83"/>
        <v>0</v>
      </c>
      <c r="BI128" s="18">
        <f t="shared" ca="1" si="83"/>
        <v>0</v>
      </c>
      <c r="BJ128" s="18">
        <f t="shared" ca="1" si="83"/>
        <v>0</v>
      </c>
      <c r="BK128" s="18">
        <f t="shared" ca="1" si="83"/>
        <v>0</v>
      </c>
      <c r="BL128" s="18">
        <f t="shared" ca="1" si="83"/>
        <v>0</v>
      </c>
      <c r="BM128" s="18">
        <f t="shared" ca="1" si="83"/>
        <v>0</v>
      </c>
      <c r="BN128" s="18">
        <f t="shared" ca="1" si="83"/>
        <v>0</v>
      </c>
      <c r="BO128" s="18">
        <f t="shared" ca="1" si="83"/>
        <v>1</v>
      </c>
    </row>
    <row r="129" spans="1:67" x14ac:dyDescent="0.2">
      <c r="A129" s="5" t="s">
        <v>205</v>
      </c>
      <c r="C129" s="10">
        <f ca="1">SUM($C125:C125)-SUM($C128:C128)</f>
        <v>0</v>
      </c>
      <c r="D129" s="10">
        <f ca="1">SUM($C125:D125)-SUM($C128:D128)</f>
        <v>3</v>
      </c>
      <c r="E129" s="10">
        <f ca="1">SUM($C125:E125)-SUM($C128:E128)</f>
        <v>8</v>
      </c>
      <c r="F129" s="10">
        <f ca="1">SUM($C125:F125)-SUM($C128:F128)</f>
        <v>18</v>
      </c>
      <c r="G129" s="10">
        <f ca="1">SUM($C125:G125)-SUM($C128:G128)</f>
        <v>37</v>
      </c>
      <c r="H129" s="18">
        <f ca="1">SUM($H125:H125)-SUM($H128:H128)</f>
        <v>0</v>
      </c>
      <c r="I129" s="18">
        <f ca="1">SUM($H125:I125)-SUM($H128:I128)</f>
        <v>0</v>
      </c>
      <c r="J129" s="18">
        <f ca="1">SUM($H125:J125)-SUM($H128:J128)</f>
        <v>0</v>
      </c>
      <c r="K129" s="18">
        <f ca="1">SUM($H125:K125)-SUM($H128:K128)</f>
        <v>0</v>
      </c>
      <c r="L129" s="18">
        <f ca="1">SUM($H125:L125)-SUM($H128:L128)</f>
        <v>0</v>
      </c>
      <c r="M129" s="18">
        <f ca="1">SUM($H125:M125)-SUM($H128:M128)</f>
        <v>0</v>
      </c>
      <c r="N129" s="18">
        <f ca="1">SUM($H125:N125)-SUM($H128:N128)</f>
        <v>0</v>
      </c>
      <c r="O129" s="18">
        <f ca="1">SUM($H125:O125)-SUM($H128:O128)</f>
        <v>0</v>
      </c>
      <c r="P129" s="18">
        <f ca="1">SUM($H125:P125)-SUM($H128:P128)</f>
        <v>0</v>
      </c>
      <c r="Q129" s="18">
        <f ca="1">SUM($H125:Q125)-SUM($H128:Q128)</f>
        <v>0</v>
      </c>
      <c r="R129" s="18">
        <f ca="1">SUM($H125:R125)-SUM($H128:R128)</f>
        <v>0</v>
      </c>
      <c r="S129" s="18">
        <f ca="1">SUM($H125:S125)-SUM($H128:S128)</f>
        <v>0</v>
      </c>
      <c r="T129" s="18">
        <f ca="1">SUM($H125:T125)-SUM($H128:T128)</f>
        <v>0</v>
      </c>
      <c r="U129" s="18">
        <f ca="1">SUM($H125:U125)-SUM($H128:U128)</f>
        <v>0</v>
      </c>
      <c r="V129" s="18">
        <f ca="1">SUM($H125:V125)-SUM($H128:V128)</f>
        <v>0</v>
      </c>
      <c r="W129" s="18">
        <f ca="1">SUM($H125:W125)-SUM($H128:W128)</f>
        <v>0</v>
      </c>
      <c r="X129" s="18">
        <f ca="1">SUM($H125:X125)-SUM($H128:X128)</f>
        <v>1</v>
      </c>
      <c r="Y129" s="18">
        <f ca="1">SUM($H125:Y125)-SUM($H128:Y128)</f>
        <v>1</v>
      </c>
      <c r="Z129" s="18">
        <f ca="1">SUM($H125:Z125)-SUM($H128:Z128)</f>
        <v>1</v>
      </c>
      <c r="AA129" s="18">
        <f ca="1">SUM($H125:AA125)-SUM($H128:AA128)</f>
        <v>2</v>
      </c>
      <c r="AB129" s="18">
        <f ca="1">SUM($H125:AB125)-SUM($H128:AB128)</f>
        <v>2</v>
      </c>
      <c r="AC129" s="18">
        <f ca="1">SUM($H125:AC125)-SUM($H128:AC128)</f>
        <v>2</v>
      </c>
      <c r="AD129" s="18">
        <f ca="1">SUM($H125:AD125)-SUM($H128:AD128)</f>
        <v>3</v>
      </c>
      <c r="AE129" s="18">
        <f ca="1">SUM($H125:AE125)-SUM($H128:AE128)</f>
        <v>3</v>
      </c>
      <c r="AF129" s="18">
        <f ca="1">SUM($H125:AF125)-SUM($H128:AF128)</f>
        <v>3</v>
      </c>
      <c r="AG129" s="18">
        <f ca="1">SUM($H125:AG125)-SUM($H128:AG128)</f>
        <v>4</v>
      </c>
      <c r="AH129" s="18">
        <f ca="1">SUM($H125:AH125)-SUM($H128:AH128)</f>
        <v>4</v>
      </c>
      <c r="AI129" s="18">
        <f ca="1">SUM($H125:AI125)-SUM($H128:AI128)</f>
        <v>4</v>
      </c>
      <c r="AJ129" s="18">
        <f ca="1">SUM($H125:AJ125)-SUM($H128:AJ128)</f>
        <v>5</v>
      </c>
      <c r="AK129" s="18">
        <f ca="1">SUM($H125:AK125)-SUM($H128:AK128)</f>
        <v>5</v>
      </c>
      <c r="AL129" s="18">
        <f ca="1">SUM($H125:AL125)-SUM($H128:AL128)</f>
        <v>6</v>
      </c>
      <c r="AM129" s="18">
        <f ca="1">SUM($H125:AM125)-SUM($H128:AM128)</f>
        <v>6</v>
      </c>
      <c r="AN129" s="18">
        <f ca="1">SUM($H125:AN125)-SUM($H128:AN128)</f>
        <v>7</v>
      </c>
      <c r="AO129" s="18">
        <f ca="1">SUM($H125:AO125)-SUM($H128:AO128)</f>
        <v>7</v>
      </c>
      <c r="AP129" s="18">
        <f ca="1">SUM($H125:AP125)-SUM($H128:AP128)</f>
        <v>8</v>
      </c>
      <c r="AQ129" s="18">
        <f ca="1">SUM($H125:AQ125)-SUM($H128:AQ128)</f>
        <v>8</v>
      </c>
      <c r="AR129" s="18">
        <f ca="1">SUM($H125:AR125)-SUM($H128:AR128)</f>
        <v>9</v>
      </c>
      <c r="AS129" s="18">
        <f ca="1">SUM($H125:AS125)-SUM($H128:AS128)</f>
        <v>9</v>
      </c>
      <c r="AT129" s="18">
        <f ca="1">SUM($H125:AT125)-SUM($H128:AT128)</f>
        <v>10</v>
      </c>
      <c r="AU129" s="18">
        <f ca="1">SUM($H125:AU125)-SUM($H128:AU128)</f>
        <v>10</v>
      </c>
      <c r="AV129" s="18">
        <f ca="1">SUM($H125:AV125)-SUM($H128:AV128)</f>
        <v>11</v>
      </c>
      <c r="AW129" s="18">
        <f ca="1">SUM($H125:AW125)-SUM($H128:AW128)</f>
        <v>12</v>
      </c>
      <c r="AX129" s="18">
        <f ca="1">SUM($H125:AX125)-SUM($H128:AX128)</f>
        <v>13</v>
      </c>
      <c r="AY129" s="18">
        <f ca="1">SUM($H125:AY125)-SUM($H128:AY128)</f>
        <v>14</v>
      </c>
      <c r="AZ129" s="18">
        <f ca="1">SUM($H125:AZ125)-SUM($H128:AZ128)</f>
        <v>15</v>
      </c>
      <c r="BA129" s="18">
        <f ca="1">SUM($H125:BA125)-SUM($H128:BA128)</f>
        <v>16</v>
      </c>
      <c r="BB129" s="18">
        <f ca="1">SUM($H125:BB125)-SUM($H128:BB128)</f>
        <v>17</v>
      </c>
      <c r="BC129" s="18">
        <f ca="1">SUM($H125:BC125)-SUM($H128:BC128)</f>
        <v>18</v>
      </c>
      <c r="BD129" s="18">
        <f ca="1">SUM($H125:BD125)-SUM($H128:BD128)</f>
        <v>19</v>
      </c>
      <c r="BE129" s="18">
        <f ca="1">SUM($H125:BE125)-SUM($H128:BE128)</f>
        <v>20</v>
      </c>
      <c r="BF129" s="18">
        <f ca="1">SUM($H125:BF125)-SUM($H128:BF128)</f>
        <v>21</v>
      </c>
      <c r="BG129" s="18">
        <f ca="1">SUM($H125:BG125)-SUM($H128:BG128)</f>
        <v>22</v>
      </c>
      <c r="BH129" s="18">
        <f ca="1">SUM($H125:BH125)-SUM($H128:BH128)</f>
        <v>24</v>
      </c>
      <c r="BI129" s="18">
        <f ca="1">SUM($H125:BI125)-SUM($H128:BI128)</f>
        <v>26</v>
      </c>
      <c r="BJ129" s="18">
        <f ca="1">SUM($H125:BJ125)-SUM($H128:BJ128)</f>
        <v>28</v>
      </c>
      <c r="BK129" s="18">
        <f ca="1">SUM($H125:BK125)-SUM($H128:BK128)</f>
        <v>30</v>
      </c>
      <c r="BL129" s="18">
        <f ca="1">SUM($H125:BL125)-SUM($H128:BL128)</f>
        <v>32</v>
      </c>
      <c r="BM129" s="18">
        <f ca="1">SUM($H125:BM125)-SUM($H128:BM128)</f>
        <v>34</v>
      </c>
      <c r="BN129" s="18">
        <f ca="1">SUM($H125:BN125)-SUM($H128:BN128)</f>
        <v>36</v>
      </c>
      <c r="BO129" s="18">
        <f ca="1">SUM($H125:BO125)-SUM($H128:BO128)</f>
        <v>37</v>
      </c>
    </row>
    <row r="130" spans="1:67" x14ac:dyDescent="0.2">
      <c r="A130" s="5" t="s">
        <v>40</v>
      </c>
      <c r="C130" s="10">
        <f t="array" aca="1" ref="C130" ca="1">SUM(IF($H$1:$BO$1=C$1,$H130:$BO130,0))</f>
        <v>8125</v>
      </c>
      <c r="D130" s="10">
        <f t="array" aca="1" ref="D130" ca="1">SUM(IF($H$1:$BO$1=D$1,$H130:$BO130,0))</f>
        <v>68437.5</v>
      </c>
      <c r="E130" s="10">
        <f t="array" aca="1" ref="E130" ca="1">SUM(IF($H$1:$BO$1=E$1,$H130:$BO130,0))</f>
        <v>188437.5</v>
      </c>
      <c r="F130" s="10">
        <f t="array" aca="1" ref="F130" ca="1">SUM(IF($H$1:$BO$1=F$1,$H130:$BO130,0))</f>
        <v>418125</v>
      </c>
      <c r="G130" s="10">
        <f t="array" aca="1" ref="G130" ca="1">SUM(IF($H$1:$BO$1=G$1,$H130:$BO130,0))</f>
        <v>864375</v>
      </c>
      <c r="H130" s="10">
        <f ca="1">H117+H118-H109</f>
        <v>-4062.5</v>
      </c>
      <c r="I130" s="10">
        <f t="shared" ref="I130:BO130" ca="1" si="84">I117+I118-I109</f>
        <v>937.5</v>
      </c>
      <c r="J130" s="10">
        <f t="shared" ca="1" si="84"/>
        <v>937.5</v>
      </c>
      <c r="K130" s="10">
        <f t="shared" ca="1" si="84"/>
        <v>-3125</v>
      </c>
      <c r="L130" s="10">
        <f t="shared" ca="1" si="84"/>
        <v>1875</v>
      </c>
      <c r="M130" s="10">
        <f t="shared" ca="1" si="84"/>
        <v>1875</v>
      </c>
      <c r="N130" s="10">
        <f t="shared" ca="1" si="84"/>
        <v>-2187.5</v>
      </c>
      <c r="O130" s="10">
        <f t="shared" ca="1" si="84"/>
        <v>2812.5</v>
      </c>
      <c r="P130" s="10">
        <f t="shared" ca="1" si="84"/>
        <v>2812.5</v>
      </c>
      <c r="Q130" s="10">
        <f t="shared" ca="1" si="84"/>
        <v>-1250</v>
      </c>
      <c r="R130" s="10">
        <f t="shared" ca="1" si="84"/>
        <v>3750</v>
      </c>
      <c r="S130" s="10">
        <f t="shared" ca="1" si="84"/>
        <v>3750</v>
      </c>
      <c r="T130" s="10">
        <f t="shared" ca="1" si="84"/>
        <v>-312.5</v>
      </c>
      <c r="U130" s="10">
        <f t="shared" ca="1" si="84"/>
        <v>4687.5</v>
      </c>
      <c r="V130" s="10">
        <f t="shared" ca="1" si="84"/>
        <v>625</v>
      </c>
      <c r="W130" s="10">
        <f t="shared" ca="1" si="84"/>
        <v>5625</v>
      </c>
      <c r="X130" s="10">
        <f t="shared" ca="1" si="84"/>
        <v>2500</v>
      </c>
      <c r="Y130" s="10">
        <f t="shared" ca="1" si="84"/>
        <v>7500</v>
      </c>
      <c r="Z130" s="10">
        <f t="shared" ca="1" si="84"/>
        <v>3437.5</v>
      </c>
      <c r="AA130" s="10">
        <f t="shared" ca="1" si="84"/>
        <v>9375</v>
      </c>
      <c r="AB130" s="10">
        <f t="shared" ca="1" si="84"/>
        <v>5312.5</v>
      </c>
      <c r="AC130" s="10">
        <f t="shared" ca="1" si="84"/>
        <v>10312.5</v>
      </c>
      <c r="AD130" s="10">
        <f t="shared" ca="1" si="84"/>
        <v>7187.5</v>
      </c>
      <c r="AE130" s="10">
        <f t="shared" ca="1" si="84"/>
        <v>12187.5</v>
      </c>
      <c r="AF130" s="10">
        <f t="shared" ca="1" si="84"/>
        <v>8125</v>
      </c>
      <c r="AG130" s="10">
        <f t="shared" ca="1" si="84"/>
        <v>10000</v>
      </c>
      <c r="AH130" s="10">
        <f t="shared" ca="1" si="84"/>
        <v>10937.5</v>
      </c>
      <c r="AI130" s="10">
        <f t="shared" ca="1" si="84"/>
        <v>11875</v>
      </c>
      <c r="AJ130" s="10">
        <f t="shared" ca="1" si="84"/>
        <v>13750</v>
      </c>
      <c r="AK130" s="10">
        <f t="shared" ca="1" si="84"/>
        <v>14687.5</v>
      </c>
      <c r="AL130" s="10">
        <f t="shared" ca="1" si="84"/>
        <v>16562.5</v>
      </c>
      <c r="AM130" s="10">
        <f t="shared" ca="1" si="84"/>
        <v>17500</v>
      </c>
      <c r="AN130" s="10">
        <f t="shared" ca="1" si="84"/>
        <v>19375</v>
      </c>
      <c r="AO130" s="10">
        <f t="shared" ca="1" si="84"/>
        <v>20312.5</v>
      </c>
      <c r="AP130" s="10">
        <f t="shared" ca="1" si="84"/>
        <v>22187.5</v>
      </c>
      <c r="AQ130" s="10">
        <f t="shared" ca="1" si="84"/>
        <v>23125</v>
      </c>
      <c r="AR130" s="10">
        <f t="shared" ca="1" si="84"/>
        <v>20937.5</v>
      </c>
      <c r="AS130" s="10">
        <f t="shared" ca="1" si="84"/>
        <v>22812.5</v>
      </c>
      <c r="AT130" s="10">
        <f t="shared" ca="1" si="84"/>
        <v>25625</v>
      </c>
      <c r="AU130" s="10">
        <f t="shared" ca="1" si="84"/>
        <v>27500</v>
      </c>
      <c r="AV130" s="10">
        <f t="shared" ca="1" si="84"/>
        <v>30312.5</v>
      </c>
      <c r="AW130" s="10">
        <f t="shared" ca="1" si="84"/>
        <v>33125</v>
      </c>
      <c r="AX130" s="10">
        <f t="shared" ca="1" si="84"/>
        <v>35937.5</v>
      </c>
      <c r="AY130" s="10">
        <f t="shared" ca="1" si="84"/>
        <v>38750</v>
      </c>
      <c r="AZ130" s="10">
        <f t="shared" ca="1" si="84"/>
        <v>41562.5</v>
      </c>
      <c r="BA130" s="10">
        <f t="shared" ca="1" si="84"/>
        <v>44375</v>
      </c>
      <c r="BB130" s="10">
        <f t="shared" ca="1" si="84"/>
        <v>47187.5</v>
      </c>
      <c r="BC130" s="10">
        <f t="shared" ca="1" si="84"/>
        <v>50000</v>
      </c>
      <c r="BD130" s="10">
        <f t="shared" ca="1" si="84"/>
        <v>48750</v>
      </c>
      <c r="BE130" s="10">
        <f t="shared" ca="1" si="84"/>
        <v>52500</v>
      </c>
      <c r="BF130" s="10">
        <f t="shared" ca="1" si="84"/>
        <v>56250</v>
      </c>
      <c r="BG130" s="10">
        <f t="shared" ca="1" si="84"/>
        <v>60000</v>
      </c>
      <c r="BH130" s="10">
        <f t="shared" ca="1" si="84"/>
        <v>64687.5</v>
      </c>
      <c r="BI130" s="10">
        <f t="shared" ca="1" si="84"/>
        <v>69375</v>
      </c>
      <c r="BJ130" s="10">
        <f t="shared" ca="1" si="84"/>
        <v>74062.5</v>
      </c>
      <c r="BK130" s="10">
        <f t="shared" ca="1" si="84"/>
        <v>78750</v>
      </c>
      <c r="BL130" s="10">
        <f t="shared" ca="1" si="84"/>
        <v>83437.5</v>
      </c>
      <c r="BM130" s="10">
        <f t="shared" ca="1" si="84"/>
        <v>88125</v>
      </c>
      <c r="BN130" s="10">
        <f t="shared" ca="1" si="84"/>
        <v>92812.5</v>
      </c>
      <c r="BO130" s="10">
        <f t="shared" ca="1" si="84"/>
        <v>95625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RowHeight="12.75" x14ac:dyDescent="0.2"/>
  <cols>
    <col min="1" max="1" width="47.7109375" style="2" customWidth="1"/>
    <col min="2" max="2" width="22.5703125" style="2" customWidth="1"/>
    <col min="3" max="11" width="24.5703125" style="2" customWidth="1"/>
    <col min="12" max="16384" width="9.140625" style="2"/>
  </cols>
  <sheetData>
    <row r="1" spans="1:11" x14ac:dyDescent="0.2">
      <c r="A1" s="2" t="s">
        <v>48</v>
      </c>
      <c r="B1" s="2">
        <v>1001</v>
      </c>
      <c r="C1" s="2">
        <f>B1+1</f>
        <v>1002</v>
      </c>
      <c r="D1" s="2">
        <f t="shared" ref="D1:K1" si="0">C1+1</f>
        <v>1003</v>
      </c>
      <c r="E1" s="2">
        <f t="shared" si="0"/>
        <v>1004</v>
      </c>
      <c r="F1" s="2">
        <f t="shared" si="0"/>
        <v>1005</v>
      </c>
      <c r="G1" s="2">
        <f t="shared" si="0"/>
        <v>1006</v>
      </c>
      <c r="H1" s="2">
        <f t="shared" si="0"/>
        <v>1007</v>
      </c>
      <c r="I1" s="2">
        <f t="shared" si="0"/>
        <v>1008</v>
      </c>
      <c r="J1" s="2">
        <f t="shared" si="0"/>
        <v>1009</v>
      </c>
      <c r="K1" s="2">
        <f t="shared" si="0"/>
        <v>1010</v>
      </c>
    </row>
    <row r="2" spans="1:11" x14ac:dyDescent="0.2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</row>
    <row r="3" spans="1:11" x14ac:dyDescent="0.2">
      <c r="A3" s="2" t="s">
        <v>60</v>
      </c>
      <c r="B3" s="2" t="s">
        <v>14</v>
      </c>
      <c r="C3" s="2" t="s">
        <v>14</v>
      </c>
      <c r="D3" s="2" t="s">
        <v>18</v>
      </c>
      <c r="E3" s="2" t="s">
        <v>18</v>
      </c>
      <c r="F3" s="2" t="s">
        <v>17</v>
      </c>
      <c r="G3" s="2" t="s">
        <v>17</v>
      </c>
      <c r="H3" s="2" t="s">
        <v>16</v>
      </c>
      <c r="I3" s="2" t="s">
        <v>16</v>
      </c>
      <c r="J3" s="2" t="s">
        <v>22</v>
      </c>
      <c r="K3" s="2" t="s">
        <v>22</v>
      </c>
    </row>
    <row r="4" spans="1:11" x14ac:dyDescent="0.2">
      <c r="A4" s="2" t="s">
        <v>61</v>
      </c>
      <c r="B4" s="2" t="s">
        <v>62</v>
      </c>
      <c r="C4" s="2" t="s">
        <v>63</v>
      </c>
    </row>
    <row r="5" spans="1:11" x14ac:dyDescent="0.2">
      <c r="A5" s="2" t="s">
        <v>64</v>
      </c>
      <c r="B5" s="2" t="s">
        <v>65</v>
      </c>
      <c r="C5" s="2" t="s">
        <v>66</v>
      </c>
    </row>
    <row r="6" spans="1:11" x14ac:dyDescent="0.2">
      <c r="A6" s="2" t="s">
        <v>67</v>
      </c>
      <c r="B6" s="2" t="s">
        <v>68</v>
      </c>
      <c r="C6" s="2" t="s">
        <v>68</v>
      </c>
    </row>
    <row r="7" spans="1:11" x14ac:dyDescent="0.2">
      <c r="A7" s="2" t="s">
        <v>69</v>
      </c>
      <c r="B7" s="19">
        <v>2012</v>
      </c>
      <c r="C7" s="19">
        <v>2012</v>
      </c>
    </row>
    <row r="9" spans="1:11" x14ac:dyDescent="0.2">
      <c r="A9" s="20" t="s">
        <v>70</v>
      </c>
    </row>
    <row r="10" spans="1:11" x14ac:dyDescent="0.2">
      <c r="A10" s="2" t="s">
        <v>71</v>
      </c>
      <c r="B10" s="21">
        <v>6463.89</v>
      </c>
      <c r="C10" s="21"/>
      <c r="D10" s="21"/>
      <c r="E10" s="21"/>
      <c r="F10" s="21"/>
      <c r="G10" s="21"/>
      <c r="H10" s="21"/>
      <c r="I10" s="21"/>
    </row>
    <row r="11" spans="1:11" x14ac:dyDescent="0.2">
      <c r="A11" s="2" t="s">
        <v>72</v>
      </c>
      <c r="B11" s="21">
        <v>0</v>
      </c>
      <c r="C11" s="21"/>
      <c r="D11" s="21"/>
      <c r="E11" s="21"/>
      <c r="F11" s="21"/>
      <c r="G11" s="21"/>
      <c r="H11" s="21"/>
      <c r="I11" s="21"/>
    </row>
    <row r="12" spans="1:11" x14ac:dyDescent="0.2">
      <c r="A12" s="2" t="s">
        <v>73</v>
      </c>
      <c r="B12" s="21">
        <v>383</v>
      </c>
      <c r="C12" s="21">
        <v>24640</v>
      </c>
      <c r="D12" s="21">
        <v>30000</v>
      </c>
      <c r="E12" s="21">
        <v>10000</v>
      </c>
      <c r="F12" s="21">
        <v>5000</v>
      </c>
      <c r="G12" s="21">
        <v>2000</v>
      </c>
      <c r="H12" s="21">
        <v>50000</v>
      </c>
      <c r="I12" s="21">
        <v>50000</v>
      </c>
      <c r="J12" s="21">
        <v>6000</v>
      </c>
      <c r="K12" s="21">
        <v>8000</v>
      </c>
    </row>
    <row r="13" spans="1:11" x14ac:dyDescent="0.2">
      <c r="A13" s="2" t="s">
        <v>74</v>
      </c>
      <c r="B13" s="21">
        <v>0</v>
      </c>
      <c r="C13" s="21">
        <v>160</v>
      </c>
      <c r="D13" s="21">
        <v>0</v>
      </c>
      <c r="E13" s="21">
        <v>0</v>
      </c>
      <c r="F13" s="21">
        <v>0</v>
      </c>
      <c r="G13" s="21">
        <v>0</v>
      </c>
      <c r="H13" s="21">
        <v>1000</v>
      </c>
      <c r="I13" s="21">
        <v>1000</v>
      </c>
      <c r="J13" s="21">
        <v>0</v>
      </c>
      <c r="K13" s="21">
        <v>0</v>
      </c>
    </row>
    <row r="14" spans="1:11" x14ac:dyDescent="0.2">
      <c r="A14" s="2" t="s">
        <v>75</v>
      </c>
      <c r="B14" s="21">
        <v>600</v>
      </c>
      <c r="C14" s="21">
        <v>0</v>
      </c>
      <c r="D14" s="21">
        <v>0</v>
      </c>
      <c r="E14" s="21">
        <v>0</v>
      </c>
      <c r="F14" s="21">
        <v>500</v>
      </c>
      <c r="G14" s="21">
        <v>500</v>
      </c>
      <c r="H14" s="21">
        <v>0</v>
      </c>
      <c r="I14" s="21">
        <v>0</v>
      </c>
      <c r="J14" s="21">
        <v>1500</v>
      </c>
      <c r="K14" s="21">
        <v>2000</v>
      </c>
    </row>
    <row r="15" spans="1:11" x14ac:dyDescent="0.2">
      <c r="A15" s="2" t="s">
        <v>76</v>
      </c>
      <c r="B15" s="21">
        <v>50</v>
      </c>
      <c r="C15" s="21">
        <v>375</v>
      </c>
      <c r="D15" s="21">
        <v>1000</v>
      </c>
      <c r="E15" s="21">
        <v>500</v>
      </c>
      <c r="F15" s="21">
        <v>250</v>
      </c>
      <c r="G15" s="21">
        <v>100</v>
      </c>
      <c r="H15" s="21">
        <v>1000</v>
      </c>
      <c r="I15" s="21">
        <v>1000</v>
      </c>
      <c r="J15" s="21">
        <v>1000</v>
      </c>
      <c r="K15" s="21">
        <v>1000</v>
      </c>
    </row>
    <row r="16" spans="1:11" x14ac:dyDescent="0.2">
      <c r="A16" s="2" t="s">
        <v>77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</row>
    <row r="17" spans="1:11" x14ac:dyDescent="0.2">
      <c r="A17" s="2" t="s">
        <v>78</v>
      </c>
      <c r="B17" s="21">
        <f>SUM(B12:B16)</f>
        <v>1033</v>
      </c>
      <c r="C17" s="21">
        <f>SUM(C12:C16)</f>
        <v>25175</v>
      </c>
      <c r="D17" s="21">
        <f t="shared" ref="D17:K17" si="1">SUM(D12:D16)</f>
        <v>31000</v>
      </c>
      <c r="E17" s="21">
        <f t="shared" si="1"/>
        <v>10500</v>
      </c>
      <c r="F17" s="21">
        <f t="shared" si="1"/>
        <v>5750</v>
      </c>
      <c r="G17" s="21">
        <f t="shared" si="1"/>
        <v>2600</v>
      </c>
      <c r="H17" s="21">
        <f t="shared" si="1"/>
        <v>52000</v>
      </c>
      <c r="I17" s="21">
        <f t="shared" si="1"/>
        <v>52000</v>
      </c>
      <c r="J17" s="21">
        <f t="shared" si="1"/>
        <v>8500</v>
      </c>
      <c r="K17" s="21">
        <f t="shared" si="1"/>
        <v>11000</v>
      </c>
    </row>
    <row r="18" spans="1:11" x14ac:dyDescent="0.2">
      <c r="A18" s="2" t="s">
        <v>79</v>
      </c>
      <c r="B18" s="21">
        <f>1189</f>
        <v>1189</v>
      </c>
      <c r="C18" s="21">
        <v>7757</v>
      </c>
      <c r="D18" s="21">
        <f>D12*SUM($B18:$C18)/SUM($B12:$C12)</f>
        <v>10725.332693921591</v>
      </c>
      <c r="E18" s="21">
        <f>E12*SUM($B18:$C18)/SUM($B12:$C12)</f>
        <v>3575.1108979738642</v>
      </c>
      <c r="F18" s="21">
        <f t="shared" ref="F18:K21" si="2">F12*SUM($B18:$C18)/SUM($B12:$C12)</f>
        <v>1787.5554489869321</v>
      </c>
      <c r="G18" s="21">
        <f t="shared" si="2"/>
        <v>715.02217959477287</v>
      </c>
      <c r="H18" s="21">
        <f t="shared" si="2"/>
        <v>17875.554489869319</v>
      </c>
      <c r="I18" s="21">
        <f t="shared" si="2"/>
        <v>17875.554489869319</v>
      </c>
      <c r="J18" s="21">
        <f t="shared" si="2"/>
        <v>2145.0665387843183</v>
      </c>
      <c r="K18" s="21">
        <f t="shared" si="2"/>
        <v>2860.0887183790915</v>
      </c>
    </row>
    <row r="19" spans="1:11" x14ac:dyDescent="0.2">
      <c r="A19" s="2" t="s">
        <v>80</v>
      </c>
      <c r="B19" s="21">
        <v>0</v>
      </c>
      <c r="C19" s="21">
        <v>250</v>
      </c>
      <c r="D19" s="21">
        <f t="shared" ref="D19:E21" si="3">D13*SUM($B19:$C19)/SUM($B13:$C13)</f>
        <v>0</v>
      </c>
      <c r="E19" s="21">
        <f t="shared" si="3"/>
        <v>0</v>
      </c>
      <c r="F19" s="21">
        <f t="shared" si="2"/>
        <v>0</v>
      </c>
      <c r="G19" s="21">
        <f t="shared" si="2"/>
        <v>0</v>
      </c>
      <c r="H19" s="21">
        <f t="shared" si="2"/>
        <v>1562.5</v>
      </c>
      <c r="I19" s="21">
        <f t="shared" si="2"/>
        <v>1562.5</v>
      </c>
      <c r="J19" s="21">
        <f t="shared" si="2"/>
        <v>0</v>
      </c>
      <c r="K19" s="21">
        <f t="shared" si="2"/>
        <v>0</v>
      </c>
    </row>
    <row r="20" spans="1:11" x14ac:dyDescent="0.2">
      <c r="A20" s="2" t="s">
        <v>81</v>
      </c>
      <c r="B20" s="21">
        <f>159</f>
        <v>159</v>
      </c>
      <c r="C20" s="21">
        <v>0</v>
      </c>
      <c r="D20" s="21">
        <f t="shared" si="3"/>
        <v>0</v>
      </c>
      <c r="E20" s="21">
        <f t="shared" si="3"/>
        <v>0</v>
      </c>
      <c r="F20" s="21">
        <f t="shared" si="2"/>
        <v>132.5</v>
      </c>
      <c r="G20" s="21">
        <f t="shared" si="2"/>
        <v>132.5</v>
      </c>
      <c r="H20" s="21">
        <f t="shared" si="2"/>
        <v>0</v>
      </c>
      <c r="I20" s="21">
        <f t="shared" si="2"/>
        <v>0</v>
      </c>
      <c r="J20" s="21">
        <f t="shared" si="2"/>
        <v>397.5</v>
      </c>
      <c r="K20" s="21">
        <f t="shared" si="2"/>
        <v>530</v>
      </c>
    </row>
    <row r="21" spans="1:11" x14ac:dyDescent="0.2">
      <c r="A21" s="2" t="s">
        <v>82</v>
      </c>
      <c r="B21" s="21">
        <f>40</f>
        <v>40</v>
      </c>
      <c r="C21" s="21">
        <v>190</v>
      </c>
      <c r="D21" s="21">
        <f t="shared" si="3"/>
        <v>541.17647058823525</v>
      </c>
      <c r="E21" s="21">
        <f t="shared" si="3"/>
        <v>270.58823529411762</v>
      </c>
      <c r="F21" s="21">
        <f t="shared" si="2"/>
        <v>135.29411764705881</v>
      </c>
      <c r="G21" s="21">
        <f t="shared" si="2"/>
        <v>54.117647058823529</v>
      </c>
      <c r="H21" s="21">
        <f t="shared" si="2"/>
        <v>541.17647058823525</v>
      </c>
      <c r="I21" s="21">
        <f t="shared" si="2"/>
        <v>541.17647058823525</v>
      </c>
      <c r="J21" s="21">
        <f t="shared" si="2"/>
        <v>541.17647058823525</v>
      </c>
      <c r="K21" s="21">
        <f t="shared" si="2"/>
        <v>541.17647058823525</v>
      </c>
    </row>
    <row r="22" spans="1:11" x14ac:dyDescent="0.2">
      <c r="A22" s="2" t="s">
        <v>83</v>
      </c>
      <c r="B22" s="21">
        <f>489</f>
        <v>489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</row>
    <row r="23" spans="1:11" x14ac:dyDescent="0.2">
      <c r="A23" s="2" t="s">
        <v>84</v>
      </c>
      <c r="B23" s="21">
        <f>SUM(B18:B22)</f>
        <v>1877</v>
      </c>
      <c r="C23" s="21">
        <f>SUM(C18:C22)</f>
        <v>8197</v>
      </c>
      <c r="D23" s="21">
        <f>SUM(D18:D22)</f>
        <v>11266.509164509827</v>
      </c>
      <c r="E23" s="21">
        <f>SUM(E18:E22)</f>
        <v>3845.6991332679818</v>
      </c>
      <c r="F23" s="21">
        <f t="shared" ref="F23:K23" si="4">SUM(F18:F22)</f>
        <v>2055.3495666339909</v>
      </c>
      <c r="G23" s="21">
        <f t="shared" si="4"/>
        <v>901.6398266535964</v>
      </c>
      <c r="H23" s="21">
        <f t="shared" si="4"/>
        <v>19979.230960457553</v>
      </c>
      <c r="I23" s="21">
        <f t="shared" si="4"/>
        <v>19979.230960457553</v>
      </c>
      <c r="J23" s="21">
        <f t="shared" si="4"/>
        <v>3083.7430093725534</v>
      </c>
      <c r="K23" s="21">
        <f t="shared" si="4"/>
        <v>3931.2651889673266</v>
      </c>
    </row>
    <row r="24" spans="1:11" x14ac:dyDescent="0.2">
      <c r="A24" s="2" t="s">
        <v>85</v>
      </c>
      <c r="B24" s="21">
        <v>0</v>
      </c>
      <c r="C24" s="21">
        <v>0</v>
      </c>
      <c r="D24" s="21">
        <v>7500</v>
      </c>
      <c r="E24" s="21">
        <v>4500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</row>
    <row r="25" spans="1:11" x14ac:dyDescent="0.2">
      <c r="A25" s="2" t="s">
        <v>86</v>
      </c>
      <c r="B25" s="21">
        <v>0</v>
      </c>
      <c r="C25" s="21">
        <v>0</v>
      </c>
      <c r="D25" s="21">
        <v>2500</v>
      </c>
      <c r="E25" s="21">
        <v>1500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</row>
    <row r="26" spans="1:11" x14ac:dyDescent="0.2">
      <c r="B26" s="21"/>
      <c r="C26" s="21"/>
      <c r="D26" s="21"/>
      <c r="E26" s="21"/>
      <c r="F26" s="21"/>
      <c r="G26" s="21"/>
      <c r="H26" s="21"/>
      <c r="I26" s="21"/>
    </row>
    <row r="27" spans="1:11" x14ac:dyDescent="0.2">
      <c r="A27" s="20" t="s">
        <v>87</v>
      </c>
      <c r="B27" s="21"/>
      <c r="C27" s="21"/>
      <c r="D27" s="21"/>
      <c r="E27" s="21"/>
      <c r="F27" s="21"/>
      <c r="G27" s="21"/>
      <c r="H27" s="21"/>
      <c r="I27" s="21"/>
    </row>
    <row r="28" spans="1:11" x14ac:dyDescent="0.2">
      <c r="A28" s="2" t="s">
        <v>88</v>
      </c>
      <c r="B28" s="21">
        <f>400*365</f>
        <v>146000</v>
      </c>
      <c r="C28" s="21"/>
      <c r="D28" s="21"/>
      <c r="E28" s="21"/>
      <c r="F28" s="21"/>
      <c r="G28" s="21"/>
      <c r="H28" s="21"/>
      <c r="I28" s="21"/>
    </row>
    <row r="29" spans="1:11" x14ac:dyDescent="0.2">
      <c r="A29" s="2" t="s">
        <v>89</v>
      </c>
      <c r="B29" s="21">
        <v>1000</v>
      </c>
      <c r="C29" s="21"/>
      <c r="D29" s="21"/>
      <c r="E29" s="21"/>
      <c r="F29" s="21"/>
      <c r="G29" s="21"/>
      <c r="H29" s="21"/>
      <c r="I29" s="21"/>
    </row>
    <row r="30" spans="1:11" x14ac:dyDescent="0.2">
      <c r="A30" s="2" t="s">
        <v>90</v>
      </c>
      <c r="B30" s="21">
        <f>B28-B29</f>
        <v>145000</v>
      </c>
      <c r="C30" s="21"/>
      <c r="D30" s="21"/>
      <c r="E30" s="21"/>
      <c r="F30" s="21"/>
      <c r="G30" s="21"/>
      <c r="H30" s="21"/>
      <c r="I30" s="21"/>
    </row>
    <row r="31" spans="1:11" x14ac:dyDescent="0.2">
      <c r="A31" s="2" t="s">
        <v>91</v>
      </c>
      <c r="B31" s="21">
        <v>5000</v>
      </c>
      <c r="C31" s="21"/>
      <c r="D31" s="21"/>
      <c r="E31" s="21"/>
      <c r="F31" s="21"/>
      <c r="G31" s="21"/>
      <c r="H31" s="21"/>
      <c r="I31" s="21"/>
    </row>
    <row r="32" spans="1:11" x14ac:dyDescent="0.2">
      <c r="A32" s="2" t="s">
        <v>19</v>
      </c>
      <c r="B32" s="21">
        <f>B30-B31</f>
        <v>140000</v>
      </c>
      <c r="C32" s="21"/>
      <c r="D32" s="21"/>
      <c r="E32" s="21"/>
      <c r="F32" s="21"/>
      <c r="G32" s="21"/>
      <c r="H32" s="21"/>
      <c r="I32" s="21"/>
    </row>
    <row r="33" spans="1:9" x14ac:dyDescent="0.2">
      <c r="A33" s="2" t="s">
        <v>92</v>
      </c>
      <c r="B33" s="21">
        <v>0</v>
      </c>
      <c r="C33" s="21"/>
      <c r="D33" s="21"/>
      <c r="E33" s="21"/>
      <c r="F33" s="21"/>
      <c r="G33" s="21"/>
      <c r="H33" s="21"/>
      <c r="I33" s="21"/>
    </row>
    <row r="34" spans="1:9" x14ac:dyDescent="0.2">
      <c r="A34" s="2" t="s">
        <v>93</v>
      </c>
      <c r="B34" s="21">
        <v>1500</v>
      </c>
      <c r="C34" s="21"/>
      <c r="D34" s="21"/>
      <c r="E34" s="21"/>
      <c r="F34" s="21"/>
      <c r="G34" s="21"/>
      <c r="H34" s="21"/>
      <c r="I34" s="21"/>
    </row>
    <row r="35" spans="1:9" x14ac:dyDescent="0.2">
      <c r="A35" s="2" t="s">
        <v>94</v>
      </c>
      <c r="B35" s="21">
        <v>2000</v>
      </c>
      <c r="C35" s="21"/>
      <c r="D35" s="21"/>
      <c r="E35" s="21"/>
      <c r="F35" s="21"/>
      <c r="G35" s="21"/>
      <c r="H35" s="21"/>
      <c r="I35" s="21"/>
    </row>
    <row r="36" spans="1:9" x14ac:dyDescent="0.2">
      <c r="A36" s="2" t="s">
        <v>95</v>
      </c>
      <c r="B36" s="21">
        <v>6000</v>
      </c>
      <c r="C36" s="21"/>
      <c r="D36" s="21"/>
      <c r="E36" s="21"/>
      <c r="F36" s="21"/>
      <c r="G36" s="21"/>
      <c r="H36" s="21"/>
      <c r="I36" s="21"/>
    </row>
    <row r="37" spans="1:9" x14ac:dyDescent="0.2">
      <c r="A37" s="2" t="s">
        <v>96</v>
      </c>
      <c r="B37" s="21">
        <v>1000</v>
      </c>
      <c r="C37" s="21"/>
      <c r="D37" s="21"/>
      <c r="E37" s="21"/>
      <c r="F37" s="21"/>
      <c r="G37" s="21"/>
      <c r="H37" s="21"/>
      <c r="I37" s="21"/>
    </row>
    <row r="38" spans="1:9" x14ac:dyDescent="0.2">
      <c r="A38" s="2" t="s">
        <v>97</v>
      </c>
      <c r="B38" s="21">
        <v>18000</v>
      </c>
      <c r="C38" s="21"/>
      <c r="D38" s="21"/>
      <c r="E38" s="21"/>
      <c r="F38" s="21"/>
      <c r="G38" s="21"/>
      <c r="H38" s="21"/>
      <c r="I38" s="21"/>
    </row>
    <row r="39" spans="1:9" x14ac:dyDescent="0.2">
      <c r="A39" s="2" t="s">
        <v>98</v>
      </c>
      <c r="B39" s="21">
        <v>2000</v>
      </c>
      <c r="C39" s="21"/>
      <c r="D39" s="21"/>
      <c r="E39" s="21"/>
      <c r="F39" s="21"/>
      <c r="G39" s="21"/>
      <c r="H39" s="21"/>
      <c r="I39" s="21"/>
    </row>
    <row r="40" spans="1:9" x14ac:dyDescent="0.2">
      <c r="A40" s="2" t="s">
        <v>99</v>
      </c>
      <c r="B40" s="21">
        <v>10000</v>
      </c>
      <c r="C40" s="21"/>
      <c r="D40" s="21"/>
      <c r="E40" s="21"/>
      <c r="F40" s="21"/>
      <c r="G40" s="21"/>
      <c r="H40" s="21"/>
      <c r="I40" s="21"/>
    </row>
    <row r="41" spans="1:9" x14ac:dyDescent="0.2">
      <c r="A41" s="2" t="s">
        <v>100</v>
      </c>
      <c r="B41" s="21">
        <v>6000</v>
      </c>
      <c r="C41" s="21"/>
      <c r="D41" s="21"/>
      <c r="E41" s="21"/>
      <c r="F41" s="21"/>
      <c r="G41" s="21"/>
      <c r="H41" s="21"/>
      <c r="I41" s="21"/>
    </row>
    <row r="42" spans="1:9" x14ac:dyDescent="0.2">
      <c r="A42" s="2" t="s">
        <v>101</v>
      </c>
      <c r="B42" s="21">
        <v>90000</v>
      </c>
      <c r="C42" s="21"/>
      <c r="D42" s="21"/>
      <c r="E42" s="21"/>
      <c r="F42" s="21"/>
      <c r="G42" s="21"/>
      <c r="H42" s="21"/>
      <c r="I42" s="21"/>
    </row>
    <row r="43" spans="1:9" x14ac:dyDescent="0.2">
      <c r="A43" s="2" t="s">
        <v>102</v>
      </c>
      <c r="B43" s="21">
        <f>SUM(B34:B42)</f>
        <v>136500</v>
      </c>
      <c r="C43" s="21"/>
      <c r="D43" s="21"/>
      <c r="E43" s="21"/>
      <c r="F43" s="21"/>
      <c r="G43" s="21"/>
      <c r="H43" s="21"/>
      <c r="I43" s="21"/>
    </row>
    <row r="45" spans="1:9" x14ac:dyDescent="0.2">
      <c r="A45" s="20" t="s">
        <v>103</v>
      </c>
    </row>
    <row r="46" spans="1:9" x14ac:dyDescent="0.2">
      <c r="A46" s="2" t="s">
        <v>104</v>
      </c>
      <c r="B46" s="2">
        <v>2</v>
      </c>
    </row>
    <row r="47" spans="1:9" x14ac:dyDescent="0.2">
      <c r="A47" s="2" t="s">
        <v>105</v>
      </c>
    </row>
    <row r="48" spans="1:9" x14ac:dyDescent="0.2">
      <c r="A48" s="2" t="s">
        <v>106</v>
      </c>
      <c r="B48" s="2">
        <v>1</v>
      </c>
    </row>
    <row r="49" spans="1:4" x14ac:dyDescent="0.2">
      <c r="A49" s="2" t="s">
        <v>107</v>
      </c>
    </row>
    <row r="50" spans="1:4" x14ac:dyDescent="0.2">
      <c r="A50" s="2" t="s">
        <v>108</v>
      </c>
      <c r="B50" s="2">
        <v>2</v>
      </c>
    </row>
    <row r="51" spans="1:4" x14ac:dyDescent="0.2">
      <c r="A51" s="2" t="s">
        <v>109</v>
      </c>
    </row>
    <row r="53" spans="1:4" x14ac:dyDescent="0.2">
      <c r="A53" s="20" t="s">
        <v>110</v>
      </c>
    </row>
    <row r="54" spans="1:4" x14ac:dyDescent="0.2">
      <c r="A54" s="2" t="s">
        <v>111</v>
      </c>
      <c r="D54" s="2">
        <v>4</v>
      </c>
    </row>
    <row r="55" spans="1:4" x14ac:dyDescent="0.2">
      <c r="A55" s="2" t="s">
        <v>112</v>
      </c>
      <c r="D55" s="2">
        <v>100</v>
      </c>
    </row>
    <row r="56" spans="1:4" x14ac:dyDescent="0.2">
      <c r="A56" s="2" t="s">
        <v>113</v>
      </c>
      <c r="D56" s="2">
        <v>10</v>
      </c>
    </row>
    <row r="57" spans="1:4" x14ac:dyDescent="0.2">
      <c r="A57" s="2" t="s">
        <v>114</v>
      </c>
      <c r="D57" s="2">
        <v>1</v>
      </c>
    </row>
    <row r="58" spans="1:4" x14ac:dyDescent="0.2">
      <c r="A58" s="2" t="s">
        <v>115</v>
      </c>
      <c r="D58" s="2">
        <v>2</v>
      </c>
    </row>
    <row r="59" spans="1:4" x14ac:dyDescent="0.2">
      <c r="A59" s="2" t="s">
        <v>116</v>
      </c>
      <c r="D59" s="2">
        <v>15</v>
      </c>
    </row>
    <row r="60" spans="1:4" x14ac:dyDescent="0.2">
      <c r="A60" s="2" t="s">
        <v>117</v>
      </c>
      <c r="D60" s="2">
        <v>3</v>
      </c>
    </row>
    <row r="61" spans="1:4" x14ac:dyDescent="0.2">
      <c r="A61" s="2" t="s">
        <v>118</v>
      </c>
      <c r="D61" s="2">
        <v>2</v>
      </c>
    </row>
    <row r="62" spans="1:4" x14ac:dyDescent="0.2">
      <c r="A62" s="2" t="s">
        <v>119</v>
      </c>
      <c r="D62" s="2">
        <v>0</v>
      </c>
    </row>
    <row r="63" spans="1:4" x14ac:dyDescent="0.2">
      <c r="A63" s="2" t="s">
        <v>120</v>
      </c>
      <c r="D63" s="2">
        <v>0</v>
      </c>
    </row>
    <row r="64" spans="1:4" x14ac:dyDescent="0.2">
      <c r="A64" s="2" t="s">
        <v>121</v>
      </c>
      <c r="D64" s="2">
        <v>50</v>
      </c>
    </row>
    <row r="65" spans="1:4" x14ac:dyDescent="0.2">
      <c r="A65" s="2" t="s">
        <v>122</v>
      </c>
      <c r="D65" s="2">
        <v>100</v>
      </c>
    </row>
    <row r="67" spans="1:4" x14ac:dyDescent="0.2">
      <c r="A67" s="20" t="s">
        <v>123</v>
      </c>
    </row>
    <row r="68" spans="1:4" x14ac:dyDescent="0.2">
      <c r="A68" s="2" t="s">
        <v>124</v>
      </c>
      <c r="D68" s="2">
        <v>5</v>
      </c>
    </row>
    <row r="69" spans="1:4" x14ac:dyDescent="0.2">
      <c r="A69" s="2" t="s">
        <v>125</v>
      </c>
      <c r="D69" s="2">
        <v>3</v>
      </c>
    </row>
    <row r="70" spans="1:4" x14ac:dyDescent="0.2">
      <c r="A70" s="2" t="s">
        <v>126</v>
      </c>
      <c r="D70" s="2">
        <v>2</v>
      </c>
    </row>
    <row r="71" spans="1:4" x14ac:dyDescent="0.2">
      <c r="A71" s="2" t="s">
        <v>127</v>
      </c>
      <c r="D71" s="2">
        <v>0</v>
      </c>
    </row>
    <row r="72" spans="1:4" x14ac:dyDescent="0.2">
      <c r="A72" s="2" t="s">
        <v>128</v>
      </c>
      <c r="D72" s="2">
        <v>95</v>
      </c>
    </row>
    <row r="73" spans="1:4" x14ac:dyDescent="0.2">
      <c r="A73" s="2" t="s">
        <v>129</v>
      </c>
      <c r="D73" s="2">
        <v>95</v>
      </c>
    </row>
    <row r="74" spans="1:4" x14ac:dyDescent="0.2">
      <c r="A74" s="2" t="s">
        <v>130</v>
      </c>
      <c r="D74" s="2">
        <v>30</v>
      </c>
    </row>
    <row r="75" spans="1:4" x14ac:dyDescent="0.2">
      <c r="A75" s="2" t="s">
        <v>131</v>
      </c>
      <c r="D75" s="2">
        <v>35</v>
      </c>
    </row>
    <row r="76" spans="1:4" x14ac:dyDescent="0.2">
      <c r="A76" s="2" t="s">
        <v>132</v>
      </c>
      <c r="D76" s="2">
        <v>95</v>
      </c>
    </row>
    <row r="77" spans="1:4" x14ac:dyDescent="0.2">
      <c r="A77" s="2" t="s">
        <v>133</v>
      </c>
      <c r="D77" s="2">
        <v>90</v>
      </c>
    </row>
    <row r="78" spans="1:4" x14ac:dyDescent="0.2">
      <c r="A78" s="2" t="s">
        <v>134</v>
      </c>
      <c r="D78" s="2">
        <v>20</v>
      </c>
    </row>
    <row r="80" spans="1:4" x14ac:dyDescent="0.2">
      <c r="A80" s="20" t="s">
        <v>135</v>
      </c>
    </row>
    <row r="81" spans="1:11" x14ac:dyDescent="0.2">
      <c r="A81" s="2" t="s">
        <v>136</v>
      </c>
      <c r="B81" s="21">
        <f>B28-B43</f>
        <v>9500</v>
      </c>
      <c r="C81" s="21">
        <f>C28-C43</f>
        <v>0</v>
      </c>
      <c r="D81" s="21">
        <f t="shared" ref="D81:K81" si="5">D28-D43</f>
        <v>0</v>
      </c>
      <c r="E81" s="21">
        <f t="shared" si="5"/>
        <v>0</v>
      </c>
      <c r="F81" s="21">
        <f t="shared" si="5"/>
        <v>0</v>
      </c>
      <c r="G81" s="21">
        <f t="shared" si="5"/>
        <v>0</v>
      </c>
      <c r="H81" s="21">
        <f t="shared" si="5"/>
        <v>0</v>
      </c>
      <c r="I81" s="21">
        <f t="shared" si="5"/>
        <v>0</v>
      </c>
      <c r="J81" s="21">
        <f t="shared" si="5"/>
        <v>0</v>
      </c>
      <c r="K81" s="21">
        <f t="shared" si="5"/>
        <v>0</v>
      </c>
    </row>
    <row r="82" spans="1:11" x14ac:dyDescent="0.2">
      <c r="A82" s="2" t="s">
        <v>137</v>
      </c>
      <c r="B82" s="21">
        <f>B81+B23+B25</f>
        <v>11377</v>
      </c>
      <c r="C82" s="21">
        <f>C81+C23+C25</f>
        <v>8197</v>
      </c>
      <c r="D82" s="21">
        <f t="shared" ref="D82:K82" si="6">D81+D23+D25</f>
        <v>13766.509164509827</v>
      </c>
      <c r="E82" s="21">
        <f t="shared" si="6"/>
        <v>5345.6991332679818</v>
      </c>
      <c r="F82" s="21">
        <f t="shared" si="6"/>
        <v>2055.3495666339909</v>
      </c>
      <c r="G82" s="21">
        <f t="shared" si="6"/>
        <v>901.6398266535964</v>
      </c>
      <c r="H82" s="21">
        <f t="shared" si="6"/>
        <v>19979.230960457553</v>
      </c>
      <c r="I82" s="21">
        <f t="shared" si="6"/>
        <v>19979.230960457553</v>
      </c>
      <c r="J82" s="21">
        <f t="shared" si="6"/>
        <v>3083.7430093725534</v>
      </c>
      <c r="K82" s="21">
        <f t="shared" si="6"/>
        <v>3931.2651889673266</v>
      </c>
    </row>
    <row r="83" spans="1:11" x14ac:dyDescent="0.2">
      <c r="A83" s="2" t="s">
        <v>138</v>
      </c>
      <c r="B83" s="21">
        <f>B17+B24</f>
        <v>1033</v>
      </c>
      <c r="C83" s="21">
        <f>C17+C24</f>
        <v>25175</v>
      </c>
      <c r="D83" s="21">
        <f t="shared" ref="D83:K83" si="7">D17+D24</f>
        <v>38500</v>
      </c>
      <c r="E83" s="21">
        <f t="shared" si="7"/>
        <v>15000</v>
      </c>
      <c r="F83" s="21">
        <f t="shared" si="7"/>
        <v>5750</v>
      </c>
      <c r="G83" s="21">
        <f t="shared" si="7"/>
        <v>2600</v>
      </c>
      <c r="H83" s="21">
        <f t="shared" si="7"/>
        <v>52000</v>
      </c>
      <c r="I83" s="21">
        <f t="shared" si="7"/>
        <v>52000</v>
      </c>
      <c r="J83" s="21">
        <f t="shared" si="7"/>
        <v>8500</v>
      </c>
      <c r="K83" s="21">
        <f t="shared" si="7"/>
        <v>11000</v>
      </c>
    </row>
    <row r="84" spans="1:11" x14ac:dyDescent="0.2">
      <c r="A84" s="2" t="s">
        <v>139</v>
      </c>
      <c r="B84" s="21">
        <f>B23+B25</f>
        <v>1877</v>
      </c>
      <c r="C84" s="21">
        <f>C23+C25</f>
        <v>8197</v>
      </c>
      <c r="D84" s="21">
        <f t="shared" ref="D84:K84" si="8">D23+D25</f>
        <v>13766.509164509827</v>
      </c>
      <c r="E84" s="21">
        <f t="shared" si="8"/>
        <v>5345.6991332679818</v>
      </c>
      <c r="F84" s="21">
        <f t="shared" si="8"/>
        <v>2055.3495666339909</v>
      </c>
      <c r="G84" s="21">
        <f t="shared" si="8"/>
        <v>901.6398266535964</v>
      </c>
      <c r="H84" s="21">
        <f t="shared" si="8"/>
        <v>19979.230960457553</v>
      </c>
      <c r="I84" s="21">
        <f t="shared" si="8"/>
        <v>19979.230960457553</v>
      </c>
      <c r="J84" s="21">
        <f t="shared" si="8"/>
        <v>3083.7430093725534</v>
      </c>
      <c r="K84" s="21">
        <f t="shared" si="8"/>
        <v>3931.2651889673266</v>
      </c>
    </row>
    <row r="85" spans="1:11" x14ac:dyDescent="0.2">
      <c r="A85" s="2" t="s">
        <v>140</v>
      </c>
      <c r="B85" s="21">
        <f>B84/12</f>
        <v>156.41666666666666</v>
      </c>
      <c r="C85" s="21">
        <f>C84/12</f>
        <v>683.08333333333337</v>
      </c>
      <c r="D85" s="21">
        <f t="shared" ref="D85:K85" si="9">D84/12</f>
        <v>1147.2090970424856</v>
      </c>
      <c r="E85" s="21">
        <f t="shared" si="9"/>
        <v>445.4749277723318</v>
      </c>
      <c r="F85" s="21">
        <f t="shared" si="9"/>
        <v>171.27913055283258</v>
      </c>
      <c r="G85" s="21">
        <f t="shared" si="9"/>
        <v>75.136652221133033</v>
      </c>
      <c r="H85" s="21">
        <f t="shared" si="9"/>
        <v>1664.9359133714627</v>
      </c>
      <c r="I85" s="21">
        <f t="shared" si="9"/>
        <v>1664.9359133714627</v>
      </c>
      <c r="J85" s="21">
        <f t="shared" si="9"/>
        <v>256.97858411437943</v>
      </c>
      <c r="K85" s="21">
        <f t="shared" si="9"/>
        <v>327.6054324139439</v>
      </c>
    </row>
    <row r="86" spans="1:11" x14ac:dyDescent="0.2">
      <c r="A86" s="2" t="s">
        <v>141</v>
      </c>
      <c r="B86" s="22">
        <f>B83/B84</f>
        <v>0.55034629728289819</v>
      </c>
      <c r="C86" s="22">
        <f>C83/C84</f>
        <v>3.0712455776503598</v>
      </c>
      <c r="D86" s="22">
        <f t="shared" ref="D86:K86" si="10">D83/D84</f>
        <v>2.7966421654120794</v>
      </c>
      <c r="E86" s="22">
        <f t="shared" si="10"/>
        <v>2.8059940572880806</v>
      </c>
      <c r="F86" s="22">
        <f t="shared" si="10"/>
        <v>2.7975776448658669</v>
      </c>
      <c r="G86" s="22">
        <f t="shared" si="10"/>
        <v>2.8836348208461531</v>
      </c>
      <c r="H86" s="22">
        <f t="shared" si="10"/>
        <v>2.6027027818496737</v>
      </c>
      <c r="I86" s="22">
        <f t="shared" si="10"/>
        <v>2.6027027818496737</v>
      </c>
      <c r="J86" s="22">
        <f t="shared" si="10"/>
        <v>2.7563905209239494</v>
      </c>
      <c r="K86" s="22">
        <f t="shared" si="10"/>
        <v>2.7980813990545128</v>
      </c>
    </row>
    <row r="87" spans="1:11" x14ac:dyDescent="0.2">
      <c r="A87" s="2" t="s">
        <v>142</v>
      </c>
      <c r="B87" s="23">
        <f>CEILING(12*B83/B84,1)</f>
        <v>7</v>
      </c>
      <c r="C87" s="23">
        <f>CEILING(12*C83/C84,1)</f>
        <v>37</v>
      </c>
      <c r="D87" s="23">
        <f t="shared" ref="D87:K87" si="11">CEILING(12*D83/D84,1)</f>
        <v>34</v>
      </c>
      <c r="E87" s="23">
        <f t="shared" si="11"/>
        <v>34</v>
      </c>
      <c r="F87" s="23">
        <f t="shared" si="11"/>
        <v>34</v>
      </c>
      <c r="G87" s="23">
        <f t="shared" si="11"/>
        <v>35</v>
      </c>
      <c r="H87" s="23">
        <f t="shared" si="11"/>
        <v>32</v>
      </c>
      <c r="I87" s="23">
        <f t="shared" si="11"/>
        <v>32</v>
      </c>
      <c r="J87" s="23">
        <f t="shared" si="11"/>
        <v>34</v>
      </c>
      <c r="K87" s="23">
        <f t="shared" si="11"/>
        <v>34</v>
      </c>
    </row>
    <row r="88" spans="1:11" x14ac:dyDescent="0.2">
      <c r="A88" s="2" t="s">
        <v>143</v>
      </c>
      <c r="B88" s="24">
        <v>3</v>
      </c>
      <c r="C88" s="24">
        <v>3</v>
      </c>
      <c r="D88" s="24">
        <v>3</v>
      </c>
      <c r="E88" s="24">
        <v>3</v>
      </c>
      <c r="F88" s="24">
        <v>3</v>
      </c>
      <c r="G88" s="24">
        <v>3</v>
      </c>
      <c r="H88" s="24">
        <v>3</v>
      </c>
      <c r="I88" s="24">
        <v>3</v>
      </c>
      <c r="J88" s="24">
        <v>3</v>
      </c>
      <c r="K88" s="24">
        <v>3</v>
      </c>
    </row>
    <row r="89" spans="1:11" x14ac:dyDescent="0.2">
      <c r="A89" s="2" t="s">
        <v>144</v>
      </c>
      <c r="B89" s="25">
        <v>0.06</v>
      </c>
      <c r="C89" s="25">
        <v>0.06</v>
      </c>
      <c r="D89" s="25">
        <v>0.06</v>
      </c>
      <c r="E89" s="25">
        <v>0.06</v>
      </c>
      <c r="F89" s="25">
        <v>0.06</v>
      </c>
      <c r="G89" s="25">
        <v>0.06</v>
      </c>
      <c r="H89" s="25">
        <v>0.06</v>
      </c>
      <c r="I89" s="25">
        <v>0.06</v>
      </c>
      <c r="J89" s="25">
        <v>0.06</v>
      </c>
      <c r="K89" s="25">
        <v>0.06</v>
      </c>
    </row>
    <row r="90" spans="1:11" x14ac:dyDescent="0.2">
      <c r="A90" s="2" t="s">
        <v>145</v>
      </c>
      <c r="B90" s="21">
        <f>PMT(B89/12,B87*2,-B91)</f>
        <v>76.58257688624893</v>
      </c>
      <c r="C90" s="21">
        <f t="shared" ref="C90:K90" si="12">PMT(C89/12,C87*2,-C91)</f>
        <v>407.85271662070812</v>
      </c>
      <c r="D90" s="21">
        <f t="shared" si="12"/>
        <v>669.27091017841929</v>
      </c>
      <c r="E90" s="21">
        <f t="shared" si="12"/>
        <v>260.75490006951401</v>
      </c>
      <c r="F90" s="21">
        <f t="shared" si="12"/>
        <v>99.956045026647047</v>
      </c>
      <c r="G90" s="21">
        <f t="shared" si="12"/>
        <v>44.113092859002322</v>
      </c>
      <c r="H90" s="21">
        <f t="shared" si="12"/>
        <v>951.43390283458893</v>
      </c>
      <c r="I90" s="21">
        <f t="shared" si="12"/>
        <v>951.43390283458893</v>
      </c>
      <c r="J90" s="21">
        <f t="shared" si="12"/>
        <v>147.76111003939127</v>
      </c>
      <c r="K90" s="21">
        <f t="shared" si="12"/>
        <v>191.22026005097695</v>
      </c>
    </row>
    <row r="91" spans="1:11" x14ac:dyDescent="0.2">
      <c r="A91" s="2" t="s">
        <v>146</v>
      </c>
      <c r="B91" s="21">
        <f>MIN(B83,B82/B88/B89)</f>
        <v>1033</v>
      </c>
      <c r="C91" s="21">
        <f>MIN(C83,C82/C88/C89)</f>
        <v>25175</v>
      </c>
      <c r="D91" s="21">
        <f t="shared" ref="D91:K91" si="13">MIN(D83,D82/D88/D89)</f>
        <v>38500</v>
      </c>
      <c r="E91" s="21">
        <f t="shared" si="13"/>
        <v>15000</v>
      </c>
      <c r="F91" s="21">
        <f t="shared" si="13"/>
        <v>5750</v>
      </c>
      <c r="G91" s="21">
        <f t="shared" si="13"/>
        <v>2600</v>
      </c>
      <c r="H91" s="21">
        <f t="shared" si="13"/>
        <v>52000</v>
      </c>
      <c r="I91" s="21">
        <f t="shared" si="13"/>
        <v>52000</v>
      </c>
      <c r="J91" s="21">
        <f t="shared" si="13"/>
        <v>8500</v>
      </c>
      <c r="K91" s="21">
        <f t="shared" si="13"/>
        <v>11000</v>
      </c>
    </row>
    <row r="92" spans="1:11" x14ac:dyDescent="0.2">
      <c r="A92" s="2" t="s">
        <v>147</v>
      </c>
      <c r="B92" s="21">
        <f>B83-B91</f>
        <v>0</v>
      </c>
      <c r="C92" s="21">
        <f>C83-C91</f>
        <v>0</v>
      </c>
      <c r="D92" s="21">
        <f t="shared" ref="D92:K92" si="14">D83-D91</f>
        <v>0</v>
      </c>
      <c r="E92" s="21">
        <f t="shared" si="14"/>
        <v>0</v>
      </c>
      <c r="F92" s="21">
        <f t="shared" si="14"/>
        <v>0</v>
      </c>
      <c r="G92" s="21">
        <f t="shared" si="14"/>
        <v>0</v>
      </c>
      <c r="H92" s="21">
        <f t="shared" si="14"/>
        <v>0</v>
      </c>
      <c r="I92" s="21">
        <f t="shared" si="14"/>
        <v>0</v>
      </c>
      <c r="J92" s="21">
        <f t="shared" si="14"/>
        <v>0</v>
      </c>
      <c r="K92" s="21">
        <f t="shared" si="14"/>
        <v>0</v>
      </c>
    </row>
    <row r="93" spans="1:11" x14ac:dyDescent="0.2">
      <c r="A93" s="2" t="s">
        <v>148</v>
      </c>
      <c r="B93" s="21">
        <f>B23+B25-B90*12</f>
        <v>958.0090773650129</v>
      </c>
      <c r="C93" s="21">
        <f t="shared" ref="C93:K93" si="15">C23+C25-C90*12</f>
        <v>3302.7674005515028</v>
      </c>
      <c r="D93" s="21">
        <f t="shared" si="15"/>
        <v>5735.2582423687963</v>
      </c>
      <c r="E93" s="21">
        <f t="shared" si="15"/>
        <v>2216.6403324338135</v>
      </c>
      <c r="F93" s="21">
        <f t="shared" si="15"/>
        <v>855.87702631422644</v>
      </c>
      <c r="G93" s="21">
        <f t="shared" si="15"/>
        <v>372.2827123455686</v>
      </c>
      <c r="H93" s="21">
        <f t="shared" si="15"/>
        <v>8562.0241264424858</v>
      </c>
      <c r="I93" s="21">
        <f t="shared" si="15"/>
        <v>8562.0241264424858</v>
      </c>
      <c r="J93" s="21">
        <f t="shared" si="15"/>
        <v>1310.6096888998582</v>
      </c>
      <c r="K93" s="21">
        <f t="shared" si="15"/>
        <v>1636.6220683556035</v>
      </c>
    </row>
    <row r="94" spans="1:11" x14ac:dyDescent="0.2">
      <c r="A94" s="2" t="s">
        <v>149</v>
      </c>
    </row>
    <row r="96" spans="1:11" x14ac:dyDescent="0.2">
      <c r="C96" s="21"/>
    </row>
    <row r="97" spans="2:2" x14ac:dyDescent="0.2">
      <c r="B97" s="2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'Client Classification'!$C$3:$C$12</xm:f>
          </x14:formula1>
          <xm:sqref>B4:K4</xm:sqref>
        </x14:dataValidation>
        <x14:dataValidation type="list" allowBlank="1" showInputMessage="1" showErrorMessage="1">
          <x14:formula1>
            <xm:f>'Client Classification'!$F$3:$F$26</xm:f>
          </x14:formula1>
          <xm:sqref>B5:K5</xm:sqref>
        </x14:dataValidation>
        <x14:dataValidation type="list" allowBlank="1" showInputMessage="1" showErrorMessage="1">
          <x14:formula1>
            <xm:f>'Client Classification'!$H$3:$H$9</xm:f>
          </x14:formula1>
          <xm:sqref>B3:K3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showGridLines="0" workbookViewId="0"/>
  </sheetViews>
  <sheetFormatPr defaultRowHeight="12.75" x14ac:dyDescent="0.2"/>
  <cols>
    <col min="1" max="1" width="9.140625" style="2"/>
    <col min="2" max="2" width="5.5703125" style="2" customWidth="1"/>
    <col min="3" max="3" width="43.85546875" style="2" customWidth="1"/>
    <col min="4" max="4" width="9.140625" style="2" customWidth="1"/>
    <col min="5" max="5" width="8.5703125" style="2" customWidth="1"/>
    <col min="6" max="6" width="43.85546875" style="2" customWidth="1"/>
    <col min="7" max="7" width="9.140625" style="2"/>
    <col min="8" max="8" width="19.7109375" style="2" customWidth="1"/>
    <col min="9" max="16384" width="9.140625" style="2"/>
  </cols>
  <sheetData>
    <row r="2" spans="2:8" x14ac:dyDescent="0.2">
      <c r="B2" s="26" t="s">
        <v>150</v>
      </c>
      <c r="C2" s="26" t="s">
        <v>151</v>
      </c>
      <c r="D2" s="27"/>
      <c r="E2" s="26" t="s">
        <v>152</v>
      </c>
      <c r="F2" s="26" t="s">
        <v>153</v>
      </c>
      <c r="H2" s="26" t="s">
        <v>60</v>
      </c>
    </row>
    <row r="3" spans="2:8" x14ac:dyDescent="0.2">
      <c r="B3" s="26">
        <v>10</v>
      </c>
      <c r="C3" s="26" t="s">
        <v>154</v>
      </c>
      <c r="D3" s="27"/>
      <c r="E3" s="26">
        <v>1010</v>
      </c>
      <c r="F3" s="26" t="s">
        <v>154</v>
      </c>
      <c r="H3" s="26" t="s">
        <v>14</v>
      </c>
    </row>
    <row r="4" spans="2:8" x14ac:dyDescent="0.2">
      <c r="B4" s="26">
        <v>15</v>
      </c>
      <c r="C4" s="26" t="s">
        <v>155</v>
      </c>
      <c r="D4" s="27"/>
      <c r="E4" s="26">
        <v>1510</v>
      </c>
      <c r="F4" s="26" t="s">
        <v>155</v>
      </c>
      <c r="H4" s="26" t="s">
        <v>16</v>
      </c>
    </row>
    <row r="5" spans="2:8" x14ac:dyDescent="0.2">
      <c r="B5" s="26">
        <v>20</v>
      </c>
      <c r="C5" s="26" t="s">
        <v>156</v>
      </c>
      <c r="D5" s="27"/>
      <c r="E5" s="26">
        <v>2010</v>
      </c>
      <c r="F5" s="26" t="s">
        <v>157</v>
      </c>
      <c r="H5" s="26" t="s">
        <v>17</v>
      </c>
    </row>
    <row r="6" spans="2:8" x14ac:dyDescent="0.2">
      <c r="B6" s="26">
        <v>25</v>
      </c>
      <c r="C6" s="26" t="s">
        <v>62</v>
      </c>
      <c r="D6" s="27"/>
      <c r="E6" s="26">
        <v>2020</v>
      </c>
      <c r="F6" s="26" t="s">
        <v>158</v>
      </c>
      <c r="H6" s="26" t="s">
        <v>22</v>
      </c>
    </row>
    <row r="7" spans="2:8" x14ac:dyDescent="0.2">
      <c r="B7" s="26">
        <v>30</v>
      </c>
      <c r="C7" s="26" t="s">
        <v>63</v>
      </c>
      <c r="D7" s="27"/>
      <c r="E7" s="26">
        <v>2030</v>
      </c>
      <c r="F7" s="26" t="s">
        <v>159</v>
      </c>
      <c r="H7" s="26" t="s">
        <v>18</v>
      </c>
    </row>
    <row r="8" spans="2:8" x14ac:dyDescent="0.2">
      <c r="B8" s="26">
        <v>35</v>
      </c>
      <c r="C8" s="26" t="s">
        <v>160</v>
      </c>
      <c r="D8" s="27"/>
      <c r="E8" s="26">
        <v>2510</v>
      </c>
      <c r="F8" s="26" t="s">
        <v>161</v>
      </c>
    </row>
    <row r="9" spans="2:8" x14ac:dyDescent="0.2">
      <c r="B9" s="26">
        <v>40</v>
      </c>
      <c r="C9" s="26" t="s">
        <v>162</v>
      </c>
      <c r="D9" s="27"/>
      <c r="E9" s="26">
        <v>2520</v>
      </c>
      <c r="F9" s="26" t="s">
        <v>163</v>
      </c>
    </row>
    <row r="10" spans="2:8" x14ac:dyDescent="0.2">
      <c r="B10" s="26">
        <v>45</v>
      </c>
      <c r="C10" s="26" t="s">
        <v>164</v>
      </c>
      <c r="D10" s="27"/>
      <c r="E10" s="26">
        <v>2530</v>
      </c>
      <c r="F10" s="26" t="s">
        <v>65</v>
      </c>
    </row>
    <row r="11" spans="2:8" x14ac:dyDescent="0.2">
      <c r="B11" s="26">
        <v>50</v>
      </c>
      <c r="C11" s="26" t="s">
        <v>165</v>
      </c>
      <c r="D11" s="27"/>
      <c r="E11" s="26">
        <v>2540</v>
      </c>
      <c r="F11" s="26" t="s">
        <v>166</v>
      </c>
    </row>
    <row r="12" spans="2:8" x14ac:dyDescent="0.2">
      <c r="B12" s="26">
        <v>55</v>
      </c>
      <c r="C12" s="26" t="s">
        <v>100</v>
      </c>
      <c r="D12" s="27"/>
      <c r="E12" s="26">
        <v>2550</v>
      </c>
      <c r="F12" s="26" t="s">
        <v>167</v>
      </c>
    </row>
    <row r="13" spans="2:8" x14ac:dyDescent="0.2">
      <c r="E13" s="26">
        <v>3010</v>
      </c>
      <c r="F13" s="26" t="s">
        <v>168</v>
      </c>
    </row>
    <row r="14" spans="2:8" x14ac:dyDescent="0.2">
      <c r="E14" s="26">
        <v>3020</v>
      </c>
      <c r="F14" s="26" t="s">
        <v>66</v>
      </c>
    </row>
    <row r="15" spans="2:8" x14ac:dyDescent="0.2">
      <c r="E15" s="26">
        <v>3030</v>
      </c>
      <c r="F15" s="26" t="s">
        <v>169</v>
      </c>
    </row>
    <row r="16" spans="2:8" x14ac:dyDescent="0.2">
      <c r="E16" s="26">
        <v>3510</v>
      </c>
      <c r="F16" s="26" t="s">
        <v>170</v>
      </c>
    </row>
    <row r="17" spans="5:6" x14ac:dyDescent="0.2">
      <c r="E17" s="26">
        <v>3520</v>
      </c>
      <c r="F17" s="26" t="s">
        <v>171</v>
      </c>
    </row>
    <row r="18" spans="5:6" x14ac:dyDescent="0.2">
      <c r="E18" s="26">
        <v>4010</v>
      </c>
      <c r="F18" s="26" t="s">
        <v>172</v>
      </c>
    </row>
    <row r="19" spans="5:6" x14ac:dyDescent="0.2">
      <c r="E19" s="26">
        <v>4020</v>
      </c>
      <c r="F19" s="26" t="s">
        <v>173</v>
      </c>
    </row>
    <row r="20" spans="5:6" x14ac:dyDescent="0.2">
      <c r="E20" s="26">
        <v>4030</v>
      </c>
      <c r="F20" s="26" t="s">
        <v>95</v>
      </c>
    </row>
    <row r="21" spans="5:6" x14ac:dyDescent="0.2">
      <c r="E21" s="26">
        <v>4040</v>
      </c>
      <c r="F21" s="26" t="s">
        <v>174</v>
      </c>
    </row>
    <row r="22" spans="5:6" x14ac:dyDescent="0.2">
      <c r="E22" s="26">
        <v>4510</v>
      </c>
      <c r="F22" s="26" t="s">
        <v>175</v>
      </c>
    </row>
    <row r="23" spans="5:6" x14ac:dyDescent="0.2">
      <c r="E23" s="26">
        <v>4520</v>
      </c>
      <c r="F23" s="26" t="s">
        <v>176</v>
      </c>
    </row>
    <row r="24" spans="5:6" x14ac:dyDescent="0.2">
      <c r="E24" s="26">
        <v>4530</v>
      </c>
      <c r="F24" s="26" t="s">
        <v>177</v>
      </c>
    </row>
    <row r="25" spans="5:6" x14ac:dyDescent="0.2">
      <c r="E25" s="26">
        <v>5010</v>
      </c>
      <c r="F25" s="26" t="s">
        <v>165</v>
      </c>
    </row>
    <row r="26" spans="5:6" x14ac:dyDescent="0.2">
      <c r="E26" s="26">
        <v>5510</v>
      </c>
      <c r="F26" s="26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workbookViewId="0">
      <selection activeCell="A13" sqref="A13"/>
    </sheetView>
  </sheetViews>
  <sheetFormatPr defaultRowHeight="12.75" x14ac:dyDescent="0.2"/>
  <cols>
    <col min="1" max="1" width="14.140625" style="2" customWidth="1"/>
    <col min="2" max="2" width="14.5703125" style="2" customWidth="1"/>
    <col min="3" max="3" width="12.85546875" style="2" customWidth="1"/>
    <col min="4" max="16384" width="9.140625" style="2"/>
  </cols>
  <sheetData>
    <row r="1" spans="1:7" x14ac:dyDescent="0.2">
      <c r="B1" s="613" t="s">
        <v>178</v>
      </c>
      <c r="C1" s="613"/>
    </row>
    <row r="2" spans="1:7" x14ac:dyDescent="0.2">
      <c r="A2" s="2" t="s">
        <v>48</v>
      </c>
      <c r="B2" s="28" t="s">
        <v>179</v>
      </c>
      <c r="C2" s="28" t="s">
        <v>180</v>
      </c>
    </row>
    <row r="3" spans="1:7" x14ac:dyDescent="0.2">
      <c r="A3" s="2">
        <v>1001</v>
      </c>
      <c r="B3" s="29">
        <f t="shared" ref="B3:C12" si="0">$G3*E3</f>
        <v>61.98</v>
      </c>
      <c r="C3" s="29">
        <f t="shared" si="0"/>
        <v>37.187999999999995</v>
      </c>
      <c r="D3" s="29">
        <f t="shared" ref="D3:D12" si="1">B3-C3</f>
        <v>24.792000000000002</v>
      </c>
      <c r="E3" s="30">
        <v>0.06</v>
      </c>
      <c r="F3" s="31">
        <v>3.5999999999999997E-2</v>
      </c>
      <c r="G3" s="29">
        <f>INDEX('Borrower Analysis'!$B$89:$K$91,3,MATCH($A3,'Borrower Analysis'!$B$1:$K$1,0))</f>
        <v>1033</v>
      </c>
    </row>
    <row r="4" spans="1:7" x14ac:dyDescent="0.2">
      <c r="A4" s="2">
        <f t="shared" ref="A4:A12" si="2">A3+1</f>
        <v>1002</v>
      </c>
      <c r="B4" s="29">
        <f t="shared" si="0"/>
        <v>1024.6224999999999</v>
      </c>
      <c r="C4" s="29">
        <f t="shared" si="0"/>
        <v>906.3</v>
      </c>
      <c r="D4" s="29">
        <f t="shared" si="1"/>
        <v>118.32249999999999</v>
      </c>
      <c r="E4" s="31">
        <v>4.07E-2</v>
      </c>
      <c r="F4" s="31">
        <v>3.5999999999999997E-2</v>
      </c>
      <c r="G4" s="29">
        <f>INDEX('Borrower Analysis'!$B$89:$K$91,3,MATCH($A4,'Borrower Analysis'!$B$1:$K$1,0))</f>
        <v>25175</v>
      </c>
    </row>
    <row r="5" spans="1:7" x14ac:dyDescent="0.2">
      <c r="A5" s="2">
        <f t="shared" si="2"/>
        <v>1003</v>
      </c>
      <c r="B5" s="29">
        <f t="shared" si="0"/>
        <v>1566.95</v>
      </c>
      <c r="C5" s="29">
        <f t="shared" si="0"/>
        <v>1386</v>
      </c>
      <c r="D5" s="29">
        <f t="shared" si="1"/>
        <v>180.95000000000005</v>
      </c>
      <c r="E5" s="31">
        <v>4.07E-2</v>
      </c>
      <c r="F5" s="31">
        <v>3.5999999999999997E-2</v>
      </c>
      <c r="G5" s="29">
        <f>INDEX('Borrower Analysis'!$B$89:$K$91,3,MATCH($A5,'Borrower Analysis'!$B$1:$K$1,0))</f>
        <v>38500</v>
      </c>
    </row>
    <row r="6" spans="1:7" x14ac:dyDescent="0.2">
      <c r="A6" s="2">
        <f t="shared" si="2"/>
        <v>1004</v>
      </c>
      <c r="B6" s="29">
        <f t="shared" si="0"/>
        <v>610.5</v>
      </c>
      <c r="C6" s="29">
        <f t="shared" si="0"/>
        <v>540</v>
      </c>
      <c r="D6" s="29">
        <f t="shared" si="1"/>
        <v>70.5</v>
      </c>
      <c r="E6" s="31">
        <v>4.07E-2</v>
      </c>
      <c r="F6" s="31">
        <v>3.5999999999999997E-2</v>
      </c>
      <c r="G6" s="29">
        <f>INDEX('Borrower Analysis'!$B$89:$K$91,3,MATCH($A6,'Borrower Analysis'!$B$1:$K$1,0))</f>
        <v>15000</v>
      </c>
    </row>
    <row r="7" spans="1:7" x14ac:dyDescent="0.2">
      <c r="A7" s="2">
        <f t="shared" si="2"/>
        <v>1005</v>
      </c>
      <c r="B7" s="29">
        <f t="shared" si="0"/>
        <v>345</v>
      </c>
      <c r="C7" s="29">
        <f t="shared" si="0"/>
        <v>206.99999999999997</v>
      </c>
      <c r="D7" s="29">
        <f t="shared" si="1"/>
        <v>138.00000000000003</v>
      </c>
      <c r="E7" s="30">
        <v>0.06</v>
      </c>
      <c r="F7" s="31">
        <v>3.5999999999999997E-2</v>
      </c>
      <c r="G7" s="29">
        <f>INDEX('Borrower Analysis'!$B$89:$K$91,3,MATCH($A7,'Borrower Analysis'!$B$1:$K$1,0))</f>
        <v>5750</v>
      </c>
    </row>
    <row r="8" spans="1:7" x14ac:dyDescent="0.2">
      <c r="A8" s="2">
        <f t="shared" si="2"/>
        <v>1006</v>
      </c>
      <c r="B8" s="29">
        <f t="shared" si="0"/>
        <v>156</v>
      </c>
      <c r="C8" s="29">
        <f t="shared" si="0"/>
        <v>93.6</v>
      </c>
      <c r="D8" s="29">
        <f t="shared" si="1"/>
        <v>62.400000000000006</v>
      </c>
      <c r="E8" s="30">
        <v>0.06</v>
      </c>
      <c r="F8" s="31">
        <v>3.5999999999999997E-2</v>
      </c>
      <c r="G8" s="29">
        <f>INDEX('Borrower Analysis'!$B$89:$K$91,3,MATCH($A8,'Borrower Analysis'!$B$1:$K$1,0))</f>
        <v>2600</v>
      </c>
    </row>
    <row r="9" spans="1:7" x14ac:dyDescent="0.2">
      <c r="A9" s="2">
        <f t="shared" si="2"/>
        <v>1007</v>
      </c>
      <c r="B9" s="29">
        <f t="shared" si="0"/>
        <v>2116.4</v>
      </c>
      <c r="C9" s="29">
        <f t="shared" si="0"/>
        <v>1871.9999999999998</v>
      </c>
      <c r="D9" s="29">
        <f t="shared" si="1"/>
        <v>244.40000000000032</v>
      </c>
      <c r="E9" s="31">
        <v>4.07E-2</v>
      </c>
      <c r="F9" s="31">
        <v>3.5999999999999997E-2</v>
      </c>
      <c r="G9" s="29">
        <f>INDEX('Borrower Analysis'!$B$89:$K$91,3,MATCH($A9,'Borrower Analysis'!$B$1:$K$1,0))</f>
        <v>52000</v>
      </c>
    </row>
    <row r="10" spans="1:7" x14ac:dyDescent="0.2">
      <c r="A10" s="2">
        <f t="shared" si="2"/>
        <v>1008</v>
      </c>
      <c r="B10" s="29">
        <f t="shared" si="0"/>
        <v>2116.4</v>
      </c>
      <c r="C10" s="29">
        <f t="shared" si="0"/>
        <v>1871.9999999999998</v>
      </c>
      <c r="D10" s="29">
        <f t="shared" si="1"/>
        <v>244.40000000000032</v>
      </c>
      <c r="E10" s="31">
        <v>4.07E-2</v>
      </c>
      <c r="F10" s="31">
        <v>3.5999999999999997E-2</v>
      </c>
      <c r="G10" s="29">
        <f>INDEX('Borrower Analysis'!$B$89:$K$91,3,MATCH($A10,'Borrower Analysis'!$B$1:$K$1,0))</f>
        <v>52000</v>
      </c>
    </row>
    <row r="11" spans="1:7" x14ac:dyDescent="0.2">
      <c r="A11" s="2">
        <f t="shared" si="2"/>
        <v>1009</v>
      </c>
      <c r="B11" s="29">
        <f t="shared" si="0"/>
        <v>510</v>
      </c>
      <c r="C11" s="29">
        <f t="shared" si="0"/>
        <v>306</v>
      </c>
      <c r="D11" s="29">
        <f t="shared" si="1"/>
        <v>204</v>
      </c>
      <c r="E11" s="30">
        <v>0.06</v>
      </c>
      <c r="F11" s="31">
        <v>3.5999999999999997E-2</v>
      </c>
      <c r="G11" s="29">
        <f>INDEX('Borrower Analysis'!$B$89:$K$91,3,MATCH($A11,'Borrower Analysis'!$B$1:$K$1,0))</f>
        <v>8500</v>
      </c>
    </row>
    <row r="12" spans="1:7" x14ac:dyDescent="0.2">
      <c r="A12" s="2">
        <f t="shared" si="2"/>
        <v>1010</v>
      </c>
      <c r="B12" s="29">
        <f t="shared" si="0"/>
        <v>660</v>
      </c>
      <c r="C12" s="29">
        <f t="shared" si="0"/>
        <v>395.99999999999994</v>
      </c>
      <c r="D12" s="29">
        <f t="shared" si="1"/>
        <v>264.00000000000006</v>
      </c>
      <c r="E12" s="30">
        <v>0.06</v>
      </c>
      <c r="F12" s="31">
        <v>3.5999999999999997E-2</v>
      </c>
      <c r="G12" s="29">
        <f>INDEX('Borrower Analysis'!$B$89:$K$91,3,MATCH($A12,'Borrower Analysis'!$B$1:$K$1,0))</f>
        <v>11000</v>
      </c>
    </row>
    <row r="13" spans="1:7" x14ac:dyDescent="0.2">
      <c r="B13" s="29">
        <f>SUM(B3:B12)</f>
        <v>9167.8524999999991</v>
      </c>
      <c r="C13" s="29">
        <f>SUM(C3:C12)</f>
        <v>7616.0879999999997</v>
      </c>
      <c r="D13" s="29">
        <f>SUM(D3:D12)</f>
        <v>1551.7645000000007</v>
      </c>
      <c r="E13" s="30">
        <f>B13/$G13</f>
        <v>4.333493651859064E-2</v>
      </c>
      <c r="F13" s="30">
        <f>C13/$G13</f>
        <v>3.5999999999999997E-2</v>
      </c>
      <c r="G13" s="29">
        <f>SUM(G3:G12)</f>
        <v>211558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showGridLines="0" workbookViewId="0"/>
  </sheetViews>
  <sheetFormatPr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workbookViewId="0">
      <selection activeCell="B9" sqref="B9"/>
    </sheetView>
  </sheetViews>
  <sheetFormatPr defaultRowHeight="12.75" x14ac:dyDescent="0.2"/>
  <cols>
    <col min="1" max="1" width="20.7109375" style="493" customWidth="1"/>
    <col min="2" max="5" width="9.140625" style="493"/>
    <col min="6" max="6" width="12.7109375" style="493" customWidth="1"/>
    <col min="7" max="256" width="9.140625" style="493"/>
    <col min="257" max="257" width="20.7109375" style="493" bestFit="1" customWidth="1"/>
    <col min="258" max="261" width="9.140625" style="493"/>
    <col min="262" max="262" width="12.7109375" style="493" bestFit="1" customWidth="1"/>
    <col min="263" max="512" width="9.140625" style="493"/>
    <col min="513" max="513" width="20.7109375" style="493" bestFit="1" customWidth="1"/>
    <col min="514" max="517" width="9.140625" style="493"/>
    <col min="518" max="518" width="12.7109375" style="493" bestFit="1" customWidth="1"/>
    <col min="519" max="768" width="9.140625" style="493"/>
    <col min="769" max="769" width="20.7109375" style="493" bestFit="1" customWidth="1"/>
    <col min="770" max="773" width="9.140625" style="493"/>
    <col min="774" max="774" width="12.7109375" style="493" bestFit="1" customWidth="1"/>
    <col min="775" max="1024" width="9.140625" style="493"/>
    <col min="1025" max="1025" width="20.7109375" style="493" bestFit="1" customWidth="1"/>
    <col min="1026" max="1029" width="9.140625" style="493"/>
    <col min="1030" max="1030" width="12.7109375" style="493" bestFit="1" customWidth="1"/>
    <col min="1031" max="1280" width="9.140625" style="493"/>
    <col min="1281" max="1281" width="20.7109375" style="493" bestFit="1" customWidth="1"/>
    <col min="1282" max="1285" width="9.140625" style="493"/>
    <col min="1286" max="1286" width="12.7109375" style="493" bestFit="1" customWidth="1"/>
    <col min="1287" max="1536" width="9.140625" style="493"/>
    <col min="1537" max="1537" width="20.7109375" style="493" bestFit="1" customWidth="1"/>
    <col min="1538" max="1541" width="9.140625" style="493"/>
    <col min="1542" max="1542" width="12.7109375" style="493" bestFit="1" customWidth="1"/>
    <col min="1543" max="1792" width="9.140625" style="493"/>
    <col min="1793" max="1793" width="20.7109375" style="493" bestFit="1" customWidth="1"/>
    <col min="1794" max="1797" width="9.140625" style="493"/>
    <col min="1798" max="1798" width="12.7109375" style="493" bestFit="1" customWidth="1"/>
    <col min="1799" max="2048" width="9.140625" style="493"/>
    <col min="2049" max="2049" width="20.7109375" style="493" bestFit="1" customWidth="1"/>
    <col min="2050" max="2053" width="9.140625" style="493"/>
    <col min="2054" max="2054" width="12.7109375" style="493" bestFit="1" customWidth="1"/>
    <col min="2055" max="2304" width="9.140625" style="493"/>
    <col min="2305" max="2305" width="20.7109375" style="493" bestFit="1" customWidth="1"/>
    <col min="2306" max="2309" width="9.140625" style="493"/>
    <col min="2310" max="2310" width="12.7109375" style="493" bestFit="1" customWidth="1"/>
    <col min="2311" max="2560" width="9.140625" style="493"/>
    <col min="2561" max="2561" width="20.7109375" style="493" bestFit="1" customWidth="1"/>
    <col min="2562" max="2565" width="9.140625" style="493"/>
    <col min="2566" max="2566" width="12.7109375" style="493" bestFit="1" customWidth="1"/>
    <col min="2567" max="2816" width="9.140625" style="493"/>
    <col min="2817" max="2817" width="20.7109375" style="493" bestFit="1" customWidth="1"/>
    <col min="2818" max="2821" width="9.140625" style="493"/>
    <col min="2822" max="2822" width="12.7109375" style="493" bestFit="1" customWidth="1"/>
    <col min="2823" max="3072" width="9.140625" style="493"/>
    <col min="3073" max="3073" width="20.7109375" style="493" bestFit="1" customWidth="1"/>
    <col min="3074" max="3077" width="9.140625" style="493"/>
    <col min="3078" max="3078" width="12.7109375" style="493" bestFit="1" customWidth="1"/>
    <col min="3079" max="3328" width="9.140625" style="493"/>
    <col min="3329" max="3329" width="20.7109375" style="493" bestFit="1" customWidth="1"/>
    <col min="3330" max="3333" width="9.140625" style="493"/>
    <col min="3334" max="3334" width="12.7109375" style="493" bestFit="1" customWidth="1"/>
    <col min="3335" max="3584" width="9.140625" style="493"/>
    <col min="3585" max="3585" width="20.7109375" style="493" bestFit="1" customWidth="1"/>
    <col min="3586" max="3589" width="9.140625" style="493"/>
    <col min="3590" max="3590" width="12.7109375" style="493" bestFit="1" customWidth="1"/>
    <col min="3591" max="3840" width="9.140625" style="493"/>
    <col min="3841" max="3841" width="20.7109375" style="493" bestFit="1" customWidth="1"/>
    <col min="3842" max="3845" width="9.140625" style="493"/>
    <col min="3846" max="3846" width="12.7109375" style="493" bestFit="1" customWidth="1"/>
    <col min="3847" max="4096" width="9.140625" style="493"/>
    <col min="4097" max="4097" width="20.7109375" style="493" bestFit="1" customWidth="1"/>
    <col min="4098" max="4101" width="9.140625" style="493"/>
    <col min="4102" max="4102" width="12.7109375" style="493" bestFit="1" customWidth="1"/>
    <col min="4103" max="4352" width="9.140625" style="493"/>
    <col min="4353" max="4353" width="20.7109375" style="493" bestFit="1" customWidth="1"/>
    <col min="4354" max="4357" width="9.140625" style="493"/>
    <col min="4358" max="4358" width="12.7109375" style="493" bestFit="1" customWidth="1"/>
    <col min="4359" max="4608" width="9.140625" style="493"/>
    <col min="4609" max="4609" width="20.7109375" style="493" bestFit="1" customWidth="1"/>
    <col min="4610" max="4613" width="9.140625" style="493"/>
    <col min="4614" max="4614" width="12.7109375" style="493" bestFit="1" customWidth="1"/>
    <col min="4615" max="4864" width="9.140625" style="493"/>
    <col min="4865" max="4865" width="20.7109375" style="493" bestFit="1" customWidth="1"/>
    <col min="4866" max="4869" width="9.140625" style="493"/>
    <col min="4870" max="4870" width="12.7109375" style="493" bestFit="1" customWidth="1"/>
    <col min="4871" max="5120" width="9.140625" style="493"/>
    <col min="5121" max="5121" width="20.7109375" style="493" bestFit="1" customWidth="1"/>
    <col min="5122" max="5125" width="9.140625" style="493"/>
    <col min="5126" max="5126" width="12.7109375" style="493" bestFit="1" customWidth="1"/>
    <col min="5127" max="5376" width="9.140625" style="493"/>
    <col min="5377" max="5377" width="20.7109375" style="493" bestFit="1" customWidth="1"/>
    <col min="5378" max="5381" width="9.140625" style="493"/>
    <col min="5382" max="5382" width="12.7109375" style="493" bestFit="1" customWidth="1"/>
    <col min="5383" max="5632" width="9.140625" style="493"/>
    <col min="5633" max="5633" width="20.7109375" style="493" bestFit="1" customWidth="1"/>
    <col min="5634" max="5637" width="9.140625" style="493"/>
    <col min="5638" max="5638" width="12.7109375" style="493" bestFit="1" customWidth="1"/>
    <col min="5639" max="5888" width="9.140625" style="493"/>
    <col min="5889" max="5889" width="20.7109375" style="493" bestFit="1" customWidth="1"/>
    <col min="5890" max="5893" width="9.140625" style="493"/>
    <col min="5894" max="5894" width="12.7109375" style="493" bestFit="1" customWidth="1"/>
    <col min="5895" max="6144" width="9.140625" style="493"/>
    <col min="6145" max="6145" width="20.7109375" style="493" bestFit="1" customWidth="1"/>
    <col min="6146" max="6149" width="9.140625" style="493"/>
    <col min="6150" max="6150" width="12.7109375" style="493" bestFit="1" customWidth="1"/>
    <col min="6151" max="6400" width="9.140625" style="493"/>
    <col min="6401" max="6401" width="20.7109375" style="493" bestFit="1" customWidth="1"/>
    <col min="6402" max="6405" width="9.140625" style="493"/>
    <col min="6406" max="6406" width="12.7109375" style="493" bestFit="1" customWidth="1"/>
    <col min="6407" max="6656" width="9.140625" style="493"/>
    <col min="6657" max="6657" width="20.7109375" style="493" bestFit="1" customWidth="1"/>
    <col min="6658" max="6661" width="9.140625" style="493"/>
    <col min="6662" max="6662" width="12.7109375" style="493" bestFit="1" customWidth="1"/>
    <col min="6663" max="6912" width="9.140625" style="493"/>
    <col min="6913" max="6913" width="20.7109375" style="493" bestFit="1" customWidth="1"/>
    <col min="6914" max="6917" width="9.140625" style="493"/>
    <col min="6918" max="6918" width="12.7109375" style="493" bestFit="1" customWidth="1"/>
    <col min="6919" max="7168" width="9.140625" style="493"/>
    <col min="7169" max="7169" width="20.7109375" style="493" bestFit="1" customWidth="1"/>
    <col min="7170" max="7173" width="9.140625" style="493"/>
    <col min="7174" max="7174" width="12.7109375" style="493" bestFit="1" customWidth="1"/>
    <col min="7175" max="7424" width="9.140625" style="493"/>
    <col min="7425" max="7425" width="20.7109375" style="493" bestFit="1" customWidth="1"/>
    <col min="7426" max="7429" width="9.140625" style="493"/>
    <col min="7430" max="7430" width="12.7109375" style="493" bestFit="1" customWidth="1"/>
    <col min="7431" max="7680" width="9.140625" style="493"/>
    <col min="7681" max="7681" width="20.7109375" style="493" bestFit="1" customWidth="1"/>
    <col min="7682" max="7685" width="9.140625" style="493"/>
    <col min="7686" max="7686" width="12.7109375" style="493" bestFit="1" customWidth="1"/>
    <col min="7687" max="7936" width="9.140625" style="493"/>
    <col min="7937" max="7937" width="20.7109375" style="493" bestFit="1" customWidth="1"/>
    <col min="7938" max="7941" width="9.140625" style="493"/>
    <col min="7942" max="7942" width="12.7109375" style="493" bestFit="1" customWidth="1"/>
    <col min="7943" max="8192" width="9.140625" style="493"/>
    <col min="8193" max="8193" width="20.7109375" style="493" bestFit="1" customWidth="1"/>
    <col min="8194" max="8197" width="9.140625" style="493"/>
    <col min="8198" max="8198" width="12.7109375" style="493" bestFit="1" customWidth="1"/>
    <col min="8199" max="8448" width="9.140625" style="493"/>
    <col min="8449" max="8449" width="20.7109375" style="493" bestFit="1" customWidth="1"/>
    <col min="8450" max="8453" width="9.140625" style="493"/>
    <col min="8454" max="8454" width="12.7109375" style="493" bestFit="1" customWidth="1"/>
    <col min="8455" max="8704" width="9.140625" style="493"/>
    <col min="8705" max="8705" width="20.7109375" style="493" bestFit="1" customWidth="1"/>
    <col min="8706" max="8709" width="9.140625" style="493"/>
    <col min="8710" max="8710" width="12.7109375" style="493" bestFit="1" customWidth="1"/>
    <col min="8711" max="8960" width="9.140625" style="493"/>
    <col min="8961" max="8961" width="20.7109375" style="493" bestFit="1" customWidth="1"/>
    <col min="8962" max="8965" width="9.140625" style="493"/>
    <col min="8966" max="8966" width="12.7109375" style="493" bestFit="1" customWidth="1"/>
    <col min="8967" max="9216" width="9.140625" style="493"/>
    <col min="9217" max="9217" width="20.7109375" style="493" bestFit="1" customWidth="1"/>
    <col min="9218" max="9221" width="9.140625" style="493"/>
    <col min="9222" max="9222" width="12.7109375" style="493" bestFit="1" customWidth="1"/>
    <col min="9223" max="9472" width="9.140625" style="493"/>
    <col min="9473" max="9473" width="20.7109375" style="493" bestFit="1" customWidth="1"/>
    <col min="9474" max="9477" width="9.140625" style="493"/>
    <col min="9478" max="9478" width="12.7109375" style="493" bestFit="1" customWidth="1"/>
    <col min="9479" max="9728" width="9.140625" style="493"/>
    <col min="9729" max="9729" width="20.7109375" style="493" bestFit="1" customWidth="1"/>
    <col min="9730" max="9733" width="9.140625" style="493"/>
    <col min="9734" max="9734" width="12.7109375" style="493" bestFit="1" customWidth="1"/>
    <col min="9735" max="9984" width="9.140625" style="493"/>
    <col min="9985" max="9985" width="20.7109375" style="493" bestFit="1" customWidth="1"/>
    <col min="9986" max="9989" width="9.140625" style="493"/>
    <col min="9990" max="9990" width="12.7109375" style="493" bestFit="1" customWidth="1"/>
    <col min="9991" max="10240" width="9.140625" style="493"/>
    <col min="10241" max="10241" width="20.7109375" style="493" bestFit="1" customWidth="1"/>
    <col min="10242" max="10245" width="9.140625" style="493"/>
    <col min="10246" max="10246" width="12.7109375" style="493" bestFit="1" customWidth="1"/>
    <col min="10247" max="10496" width="9.140625" style="493"/>
    <col min="10497" max="10497" width="20.7109375" style="493" bestFit="1" customWidth="1"/>
    <col min="10498" max="10501" width="9.140625" style="493"/>
    <col min="10502" max="10502" width="12.7109375" style="493" bestFit="1" customWidth="1"/>
    <col min="10503" max="10752" width="9.140625" style="493"/>
    <col min="10753" max="10753" width="20.7109375" style="493" bestFit="1" customWidth="1"/>
    <col min="10754" max="10757" width="9.140625" style="493"/>
    <col min="10758" max="10758" width="12.7109375" style="493" bestFit="1" customWidth="1"/>
    <col min="10759" max="11008" width="9.140625" style="493"/>
    <col min="11009" max="11009" width="20.7109375" style="493" bestFit="1" customWidth="1"/>
    <col min="11010" max="11013" width="9.140625" style="493"/>
    <col min="11014" max="11014" width="12.7109375" style="493" bestFit="1" customWidth="1"/>
    <col min="11015" max="11264" width="9.140625" style="493"/>
    <col min="11265" max="11265" width="20.7109375" style="493" bestFit="1" customWidth="1"/>
    <col min="11266" max="11269" width="9.140625" style="493"/>
    <col min="11270" max="11270" width="12.7109375" style="493" bestFit="1" customWidth="1"/>
    <col min="11271" max="11520" width="9.140625" style="493"/>
    <col min="11521" max="11521" width="20.7109375" style="493" bestFit="1" customWidth="1"/>
    <col min="11522" max="11525" width="9.140625" style="493"/>
    <col min="11526" max="11526" width="12.7109375" style="493" bestFit="1" customWidth="1"/>
    <col min="11527" max="11776" width="9.140625" style="493"/>
    <col min="11777" max="11777" width="20.7109375" style="493" bestFit="1" customWidth="1"/>
    <col min="11778" max="11781" width="9.140625" style="493"/>
    <col min="11782" max="11782" width="12.7109375" style="493" bestFit="1" customWidth="1"/>
    <col min="11783" max="12032" width="9.140625" style="493"/>
    <col min="12033" max="12033" width="20.7109375" style="493" bestFit="1" customWidth="1"/>
    <col min="12034" max="12037" width="9.140625" style="493"/>
    <col min="12038" max="12038" width="12.7109375" style="493" bestFit="1" customWidth="1"/>
    <col min="12039" max="12288" width="9.140625" style="493"/>
    <col min="12289" max="12289" width="20.7109375" style="493" bestFit="1" customWidth="1"/>
    <col min="12290" max="12293" width="9.140625" style="493"/>
    <col min="12294" max="12294" width="12.7109375" style="493" bestFit="1" customWidth="1"/>
    <col min="12295" max="12544" width="9.140625" style="493"/>
    <col min="12545" max="12545" width="20.7109375" style="493" bestFit="1" customWidth="1"/>
    <col min="12546" max="12549" width="9.140625" style="493"/>
    <col min="12550" max="12550" width="12.7109375" style="493" bestFit="1" customWidth="1"/>
    <col min="12551" max="12800" width="9.140625" style="493"/>
    <col min="12801" max="12801" width="20.7109375" style="493" bestFit="1" customWidth="1"/>
    <col min="12802" max="12805" width="9.140625" style="493"/>
    <col min="12806" max="12806" width="12.7109375" style="493" bestFit="1" customWidth="1"/>
    <col min="12807" max="13056" width="9.140625" style="493"/>
    <col min="13057" max="13057" width="20.7109375" style="493" bestFit="1" customWidth="1"/>
    <col min="13058" max="13061" width="9.140625" style="493"/>
    <col min="13062" max="13062" width="12.7109375" style="493" bestFit="1" customWidth="1"/>
    <col min="13063" max="13312" width="9.140625" style="493"/>
    <col min="13313" max="13313" width="20.7109375" style="493" bestFit="1" customWidth="1"/>
    <col min="13314" max="13317" width="9.140625" style="493"/>
    <col min="13318" max="13318" width="12.7109375" style="493" bestFit="1" customWidth="1"/>
    <col min="13319" max="13568" width="9.140625" style="493"/>
    <col min="13569" max="13569" width="20.7109375" style="493" bestFit="1" customWidth="1"/>
    <col min="13570" max="13573" width="9.140625" style="493"/>
    <col min="13574" max="13574" width="12.7109375" style="493" bestFit="1" customWidth="1"/>
    <col min="13575" max="13824" width="9.140625" style="493"/>
    <col min="13825" max="13825" width="20.7109375" style="493" bestFit="1" customWidth="1"/>
    <col min="13826" max="13829" width="9.140625" style="493"/>
    <col min="13830" max="13830" width="12.7109375" style="493" bestFit="1" customWidth="1"/>
    <col min="13831" max="14080" width="9.140625" style="493"/>
    <col min="14081" max="14081" width="20.7109375" style="493" bestFit="1" customWidth="1"/>
    <col min="14082" max="14085" width="9.140625" style="493"/>
    <col min="14086" max="14086" width="12.7109375" style="493" bestFit="1" customWidth="1"/>
    <col min="14087" max="14336" width="9.140625" style="493"/>
    <col min="14337" max="14337" width="20.7109375" style="493" bestFit="1" customWidth="1"/>
    <col min="14338" max="14341" width="9.140625" style="493"/>
    <col min="14342" max="14342" width="12.7109375" style="493" bestFit="1" customWidth="1"/>
    <col min="14343" max="14592" width="9.140625" style="493"/>
    <col min="14593" max="14593" width="20.7109375" style="493" bestFit="1" customWidth="1"/>
    <col min="14594" max="14597" width="9.140625" style="493"/>
    <col min="14598" max="14598" width="12.7109375" style="493" bestFit="1" customWidth="1"/>
    <col min="14599" max="14848" width="9.140625" style="493"/>
    <col min="14849" max="14849" width="20.7109375" style="493" bestFit="1" customWidth="1"/>
    <col min="14850" max="14853" width="9.140625" style="493"/>
    <col min="14854" max="14854" width="12.7109375" style="493" bestFit="1" customWidth="1"/>
    <col min="14855" max="15104" width="9.140625" style="493"/>
    <col min="15105" max="15105" width="20.7109375" style="493" bestFit="1" customWidth="1"/>
    <col min="15106" max="15109" width="9.140625" style="493"/>
    <col min="15110" max="15110" width="12.7109375" style="493" bestFit="1" customWidth="1"/>
    <col min="15111" max="15360" width="9.140625" style="493"/>
    <col min="15361" max="15361" width="20.7109375" style="493" bestFit="1" customWidth="1"/>
    <col min="15362" max="15365" width="9.140625" style="493"/>
    <col min="15366" max="15366" width="12.7109375" style="493" bestFit="1" customWidth="1"/>
    <col min="15367" max="15616" width="9.140625" style="493"/>
    <col min="15617" max="15617" width="20.7109375" style="493" bestFit="1" customWidth="1"/>
    <col min="15618" max="15621" width="9.140625" style="493"/>
    <col min="15622" max="15622" width="12.7109375" style="493" bestFit="1" customWidth="1"/>
    <col min="15623" max="15872" width="9.140625" style="493"/>
    <col min="15873" max="15873" width="20.7109375" style="493" bestFit="1" customWidth="1"/>
    <col min="15874" max="15877" width="9.140625" style="493"/>
    <col min="15878" max="15878" width="12.7109375" style="493" bestFit="1" customWidth="1"/>
    <col min="15879" max="16128" width="9.140625" style="493"/>
    <col min="16129" max="16129" width="20.7109375" style="493" bestFit="1" customWidth="1"/>
    <col min="16130" max="16133" width="9.140625" style="493"/>
    <col min="16134" max="16134" width="12.7109375" style="493" bestFit="1" customWidth="1"/>
    <col min="16135" max="16384" width="9.140625" style="493"/>
  </cols>
  <sheetData>
    <row r="1" spans="1:6" x14ac:dyDescent="0.2">
      <c r="A1" s="492" t="s">
        <v>207</v>
      </c>
    </row>
    <row r="2" spans="1:6" x14ac:dyDescent="0.2">
      <c r="B2" s="493" t="s">
        <v>182</v>
      </c>
      <c r="C2" s="493" t="s">
        <v>183</v>
      </c>
      <c r="D2" s="493" t="s">
        <v>184</v>
      </c>
      <c r="F2" s="493" t="s">
        <v>208</v>
      </c>
    </row>
    <row r="3" spans="1:6" x14ac:dyDescent="0.2">
      <c r="A3" s="493" t="s">
        <v>209</v>
      </c>
      <c r="B3" s="494">
        <v>360</v>
      </c>
      <c r="C3" s="494">
        <v>490</v>
      </c>
      <c r="D3" s="494">
        <v>700</v>
      </c>
      <c r="E3" s="494">
        <f>SUM(B3:D3)</f>
        <v>1550</v>
      </c>
      <c r="F3" s="493" t="s">
        <v>210</v>
      </c>
    </row>
    <row r="4" spans="1:6" x14ac:dyDescent="0.2">
      <c r="A4" s="493" t="s">
        <v>211</v>
      </c>
      <c r="B4" s="494">
        <v>36</v>
      </c>
      <c r="C4" s="494">
        <v>49</v>
      </c>
      <c r="D4" s="494">
        <v>70</v>
      </c>
      <c r="E4" s="494">
        <f>SUM(B4:D4)</f>
        <v>155</v>
      </c>
      <c r="F4" s="493" t="s">
        <v>212</v>
      </c>
    </row>
    <row r="5" spans="1:6" x14ac:dyDescent="0.2">
      <c r="A5" s="493" t="s">
        <v>9</v>
      </c>
      <c r="B5" s="494">
        <v>19</v>
      </c>
      <c r="C5" s="494">
        <v>29.4</v>
      </c>
      <c r="D5" s="494">
        <v>29.4</v>
      </c>
      <c r="E5" s="494">
        <f>SUM(B5:D5)</f>
        <v>77.8</v>
      </c>
    </row>
    <row r="6" spans="1:6" x14ac:dyDescent="0.2">
      <c r="A6" s="493" t="s">
        <v>213</v>
      </c>
      <c r="B6" s="494">
        <v>5</v>
      </c>
      <c r="C6" s="494">
        <v>6</v>
      </c>
      <c r="D6" s="494">
        <v>7</v>
      </c>
      <c r="E6" s="494">
        <f>SUM(B6:D6)</f>
        <v>18</v>
      </c>
      <c r="F6" s="493" t="s">
        <v>214</v>
      </c>
    </row>
    <row r="7" spans="1:6" x14ac:dyDescent="0.2">
      <c r="A7" s="493" t="s">
        <v>215</v>
      </c>
      <c r="B7" s="494"/>
      <c r="C7" s="494"/>
      <c r="D7" s="494"/>
    </row>
    <row r="8" spans="1:6" x14ac:dyDescent="0.2">
      <c r="A8" s="493" t="s">
        <v>8</v>
      </c>
      <c r="B8" s="494">
        <v>10</v>
      </c>
      <c r="C8" s="494">
        <v>20</v>
      </c>
      <c r="D8" s="494">
        <v>30</v>
      </c>
    </row>
    <row r="9" spans="1:6" x14ac:dyDescent="0.2">
      <c r="A9" s="493" t="s">
        <v>216</v>
      </c>
      <c r="B9" s="494">
        <v>30</v>
      </c>
      <c r="C9" s="494">
        <v>10</v>
      </c>
      <c r="D9" s="494">
        <v>10</v>
      </c>
    </row>
    <row r="10" spans="1:6" x14ac:dyDescent="0.2">
      <c r="A10" s="493" t="s">
        <v>217</v>
      </c>
      <c r="B10" s="494"/>
      <c r="C10" s="494"/>
      <c r="D10" s="494"/>
    </row>
    <row r="11" spans="1:6" x14ac:dyDescent="0.2">
      <c r="A11" s="495" t="s">
        <v>218</v>
      </c>
      <c r="B11" s="494">
        <v>20</v>
      </c>
      <c r="C11" s="494">
        <v>40</v>
      </c>
      <c r="D11" s="494">
        <v>30</v>
      </c>
      <c r="E11" s="494">
        <f t="shared" ref="E11:E16" si="0">SUM(B11:D11)</f>
        <v>90</v>
      </c>
      <c r="F11" s="493" t="s">
        <v>219</v>
      </c>
    </row>
    <row r="12" spans="1:6" x14ac:dyDescent="0.2">
      <c r="A12" s="495" t="s">
        <v>220</v>
      </c>
      <c r="B12" s="494">
        <v>200</v>
      </c>
      <c r="C12" s="494">
        <v>200</v>
      </c>
      <c r="D12" s="494">
        <v>200</v>
      </c>
      <c r="E12" s="494">
        <f t="shared" si="0"/>
        <v>600</v>
      </c>
      <c r="F12" s="493" t="s">
        <v>221</v>
      </c>
    </row>
    <row r="13" spans="1:6" x14ac:dyDescent="0.2">
      <c r="A13" s="495" t="s">
        <v>222</v>
      </c>
      <c r="B13" s="494">
        <v>15</v>
      </c>
      <c r="C13" s="494">
        <v>20</v>
      </c>
      <c r="D13" s="494">
        <v>25</v>
      </c>
      <c r="E13" s="494">
        <f t="shared" si="0"/>
        <v>60</v>
      </c>
      <c r="F13" s="493" t="s">
        <v>221</v>
      </c>
    </row>
    <row r="14" spans="1:6" x14ac:dyDescent="0.2">
      <c r="A14" s="495" t="s">
        <v>223</v>
      </c>
      <c r="B14" s="494">
        <v>175</v>
      </c>
      <c r="C14" s="494">
        <v>150</v>
      </c>
      <c r="D14" s="494">
        <v>250</v>
      </c>
      <c r="E14" s="494">
        <f t="shared" si="0"/>
        <v>575</v>
      </c>
      <c r="F14" s="493" t="s">
        <v>224</v>
      </c>
    </row>
    <row r="15" spans="1:6" x14ac:dyDescent="0.2">
      <c r="A15" s="495" t="s">
        <v>225</v>
      </c>
      <c r="B15" s="494">
        <v>20</v>
      </c>
      <c r="C15" s="494">
        <v>30</v>
      </c>
      <c r="D15" s="494">
        <v>0</v>
      </c>
      <c r="E15" s="494">
        <f t="shared" si="0"/>
        <v>50</v>
      </c>
    </row>
    <row r="16" spans="1:6" x14ac:dyDescent="0.2">
      <c r="A16" s="496" t="s">
        <v>185</v>
      </c>
      <c r="B16" s="497">
        <f>SUM(B3:B15)</f>
        <v>890</v>
      </c>
      <c r="C16" s="497">
        <f>SUM(C3:C15)</f>
        <v>1044.4000000000001</v>
      </c>
      <c r="D16" s="497">
        <f>SUM(D3:D15)</f>
        <v>1351.4</v>
      </c>
      <c r="E16" s="494">
        <f t="shared" si="0"/>
        <v>3285.8</v>
      </c>
    </row>
    <row r="17" spans="1:8" x14ac:dyDescent="0.2">
      <c r="B17" s="494"/>
      <c r="C17" s="494"/>
      <c r="D17" s="494"/>
    </row>
    <row r="18" spans="1:8" x14ac:dyDescent="0.2">
      <c r="A18" s="493" t="s">
        <v>226</v>
      </c>
      <c r="B18" s="494">
        <v>50</v>
      </c>
      <c r="C18" s="494">
        <v>150</v>
      </c>
      <c r="D18" s="494">
        <v>800</v>
      </c>
    </row>
    <row r="19" spans="1:8" x14ac:dyDescent="0.2">
      <c r="A19" s="495" t="s">
        <v>227</v>
      </c>
      <c r="B19" s="494">
        <f>B18/$G19</f>
        <v>150</v>
      </c>
      <c r="C19" s="494">
        <f>C18/$G19</f>
        <v>450</v>
      </c>
      <c r="D19" s="494">
        <f>D18/$G19</f>
        <v>2400</v>
      </c>
      <c r="E19" s="494">
        <f>SUM(B19:D19)</f>
        <v>3000</v>
      </c>
      <c r="F19" s="493" t="s">
        <v>228</v>
      </c>
      <c r="G19" s="498">
        <f>1/3</f>
        <v>0.33333333333333331</v>
      </c>
    </row>
    <row r="20" spans="1:8" x14ac:dyDescent="0.2">
      <c r="A20" s="495" t="s">
        <v>229</v>
      </c>
      <c r="B20" s="494">
        <f>B18*$G20*$H20/1000</f>
        <v>125</v>
      </c>
      <c r="C20" s="494">
        <f>C18*$G20*$H20/1000</f>
        <v>375</v>
      </c>
      <c r="D20" s="494">
        <f>D18*$G20*$H20/1000</f>
        <v>2000</v>
      </c>
      <c r="E20" s="494">
        <f>SUM(B20:D20)</f>
        <v>2500</v>
      </c>
      <c r="F20" s="493" t="s">
        <v>230</v>
      </c>
      <c r="G20" s="493">
        <v>10000</v>
      </c>
      <c r="H20" s="498">
        <v>0.25</v>
      </c>
    </row>
    <row r="21" spans="1:8" x14ac:dyDescent="0.2">
      <c r="A21" s="496" t="s">
        <v>231</v>
      </c>
      <c r="B21" s="497">
        <f>SUM(B19:B20)</f>
        <v>275</v>
      </c>
      <c r="C21" s="497">
        <f>SUM(C19:C20)</f>
        <v>825</v>
      </c>
      <c r="D21" s="497">
        <f>SUM(D19:D20)</f>
        <v>4400</v>
      </c>
      <c r="E21" s="494">
        <f>SUM(B21:D21)</f>
        <v>5500</v>
      </c>
    </row>
    <row r="22" spans="1:8" ht="13.5" thickBot="1" x14ac:dyDescent="0.25">
      <c r="B22" s="494"/>
      <c r="C22" s="494"/>
      <c r="D22" s="494"/>
    </row>
    <row r="23" spans="1:8" ht="13.5" thickTop="1" x14ac:dyDescent="0.2">
      <c r="A23" s="499" t="s">
        <v>232</v>
      </c>
      <c r="B23" s="500">
        <f>SUM(B21,B16)</f>
        <v>1165</v>
      </c>
      <c r="C23" s="500">
        <f>SUM(C21,C16)</f>
        <v>1869.4</v>
      </c>
      <c r="D23" s="500">
        <f>SUM(D21,D16)</f>
        <v>5751.4</v>
      </c>
      <c r="E23" s="494">
        <f>SUM(B23:D23)</f>
        <v>8785.7999999999993</v>
      </c>
    </row>
    <row r="25" spans="1:8" x14ac:dyDescent="0.2">
      <c r="A25" s="492" t="s">
        <v>233</v>
      </c>
    </row>
    <row r="27" spans="1:8" x14ac:dyDescent="0.2">
      <c r="A27" s="493" t="s">
        <v>234</v>
      </c>
      <c r="B27" s="494">
        <v>100</v>
      </c>
      <c r="C27" s="494">
        <v>150</v>
      </c>
      <c r="D27" s="494">
        <v>250</v>
      </c>
    </row>
    <row r="28" spans="1:8" x14ac:dyDescent="0.2">
      <c r="A28" s="493" t="s">
        <v>235</v>
      </c>
      <c r="B28" s="494">
        <v>250</v>
      </c>
      <c r="C28" s="494"/>
      <c r="D28" s="494"/>
    </row>
    <row r="29" spans="1:8" x14ac:dyDescent="0.2">
      <c r="A29" s="493" t="s">
        <v>236</v>
      </c>
      <c r="B29" s="494">
        <v>30</v>
      </c>
      <c r="C29" s="494">
        <v>10</v>
      </c>
      <c r="D29" s="494">
        <v>10</v>
      </c>
    </row>
    <row r="30" spans="1:8" x14ac:dyDescent="0.2">
      <c r="A30" s="493" t="s">
        <v>237</v>
      </c>
      <c r="B30" s="494">
        <v>12</v>
      </c>
      <c r="C30" s="494"/>
      <c r="D30" s="494"/>
    </row>
    <row r="31" spans="1:8" x14ac:dyDescent="0.2">
      <c r="A31" s="493" t="s">
        <v>238</v>
      </c>
      <c r="B31" s="494">
        <v>25</v>
      </c>
      <c r="C31" s="494"/>
      <c r="D31" s="494"/>
    </row>
    <row r="32" spans="1:8" x14ac:dyDescent="0.2">
      <c r="A32" s="493" t="s">
        <v>239</v>
      </c>
      <c r="B32" s="494">
        <v>50</v>
      </c>
      <c r="C32" s="494"/>
      <c r="D32" s="494"/>
    </row>
    <row r="33" spans="1:5" x14ac:dyDescent="0.2">
      <c r="A33" s="493" t="s">
        <v>240</v>
      </c>
      <c r="B33" s="494">
        <v>150</v>
      </c>
      <c r="C33" s="494">
        <v>150</v>
      </c>
      <c r="D33" s="494">
        <v>200</v>
      </c>
    </row>
    <row r="34" spans="1:5" x14ac:dyDescent="0.2">
      <c r="A34" s="493" t="s">
        <v>241</v>
      </c>
      <c r="B34" s="494">
        <v>100</v>
      </c>
      <c r="C34" s="494"/>
      <c r="D34" s="494"/>
    </row>
    <row r="35" spans="1:5" x14ac:dyDescent="0.2">
      <c r="A35" s="493" t="s">
        <v>242</v>
      </c>
      <c r="B35" s="494">
        <v>10</v>
      </c>
      <c r="C35" s="494"/>
      <c r="D35" s="494"/>
    </row>
    <row r="36" spans="1:5" x14ac:dyDescent="0.2">
      <c r="A36" s="496" t="s">
        <v>185</v>
      </c>
      <c r="B36" s="497">
        <f>SUM(B27:B35)</f>
        <v>727</v>
      </c>
      <c r="C36" s="497">
        <f>SUM(C27:C35)</f>
        <v>310</v>
      </c>
      <c r="D36" s="497">
        <f>SUM(D27:D35)</f>
        <v>460</v>
      </c>
      <c r="E36" s="494">
        <f>SUM(B36:D36)</f>
        <v>1497</v>
      </c>
    </row>
    <row r="37" spans="1:5" x14ac:dyDescent="0.2">
      <c r="A37" s="501"/>
      <c r="B37" s="502"/>
      <c r="C37" s="502"/>
      <c r="D37" s="502"/>
      <c r="E37" s="494"/>
    </row>
    <row r="38" spans="1:5" x14ac:dyDescent="0.2">
      <c r="A38" s="503" t="s">
        <v>243</v>
      </c>
      <c r="B38" s="502">
        <f>B36</f>
        <v>727</v>
      </c>
      <c r="C38" s="502">
        <f>C36</f>
        <v>310</v>
      </c>
      <c r="D38" s="502">
        <f>D36</f>
        <v>460</v>
      </c>
      <c r="E38" s="494">
        <f>SUM(B38:D38)</f>
        <v>1497</v>
      </c>
    </row>
    <row r="40" spans="1:5" x14ac:dyDescent="0.2">
      <c r="A40" s="493" t="s">
        <v>244</v>
      </c>
      <c r="B40" s="493">
        <f>$E40*B$18/SUM($B$18:$D$18)</f>
        <v>50</v>
      </c>
      <c r="C40" s="493">
        <f>$E40*C$18/SUM($B$18:$D$18)</f>
        <v>150</v>
      </c>
      <c r="D40" s="493">
        <f>$E40*D$18/SUM($B$18:$D$18)</f>
        <v>800</v>
      </c>
      <c r="E40" s="494">
        <v>1000</v>
      </c>
    </row>
    <row r="41" spans="1:5" x14ac:dyDescent="0.2">
      <c r="A41" s="493" t="s">
        <v>245</v>
      </c>
      <c r="B41" s="493">
        <v>100</v>
      </c>
      <c r="C41" s="493">
        <v>100</v>
      </c>
      <c r="D41" s="493">
        <v>100</v>
      </c>
      <c r="E41" s="494">
        <v>300</v>
      </c>
    </row>
    <row r="43" spans="1:5" ht="13.5" thickBot="1" x14ac:dyDescent="0.25">
      <c r="A43" s="493" t="s">
        <v>246</v>
      </c>
      <c r="B43" s="494">
        <v>150</v>
      </c>
      <c r="C43" s="494">
        <v>1000</v>
      </c>
      <c r="D43" s="494">
        <f>E23-SUM(B44:C44)-SUM(D36:D41)</f>
        <v>3341.7999999999993</v>
      </c>
      <c r="E43" s="494">
        <f>SUM(B43:D43)</f>
        <v>4491.7999999999993</v>
      </c>
    </row>
    <row r="44" spans="1:5" ht="13.5" thickTop="1" x14ac:dyDescent="0.2">
      <c r="A44" s="499" t="s">
        <v>232</v>
      </c>
      <c r="B44" s="500">
        <f>SUM(B36:B43)</f>
        <v>1754</v>
      </c>
      <c r="C44" s="500">
        <f>SUM(C36:C43)</f>
        <v>1870</v>
      </c>
      <c r="D44" s="500">
        <f>SUM(D36:D43)</f>
        <v>5161.7999999999993</v>
      </c>
      <c r="E44" s="494">
        <f>SUM(B44:D44)</f>
        <v>8785.7999999999993</v>
      </c>
    </row>
    <row r="47" spans="1:5" x14ac:dyDescent="0.2">
      <c r="A47" s="493" t="s">
        <v>247</v>
      </c>
    </row>
    <row r="48" spans="1:5" x14ac:dyDescent="0.2">
      <c r="A48" s="493" t="s">
        <v>248</v>
      </c>
      <c r="B48" s="494">
        <v>4000</v>
      </c>
    </row>
    <row r="49" spans="1:2" x14ac:dyDescent="0.2">
      <c r="A49" s="493" t="s">
        <v>249</v>
      </c>
      <c r="B49" s="494">
        <v>4000</v>
      </c>
    </row>
    <row r="50" spans="1:2" x14ac:dyDescent="0.2">
      <c r="A50" s="493" t="s">
        <v>250</v>
      </c>
      <c r="B50" s="494">
        <v>2000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showGridLines="0" zoomScale="90" workbookViewId="0">
      <selection activeCell="G15" sqref="G15"/>
    </sheetView>
  </sheetViews>
  <sheetFormatPr defaultRowHeight="12.75" x14ac:dyDescent="0.2"/>
  <cols>
    <col min="1" max="1" width="24.140625" style="491" customWidth="1"/>
    <col min="2" max="4" width="17.42578125" style="491" customWidth="1"/>
    <col min="5" max="5" width="15.28515625" style="310" customWidth="1"/>
    <col min="6" max="6" width="13.42578125" style="310" customWidth="1"/>
    <col min="7" max="7" width="47.5703125" style="310" customWidth="1"/>
    <col min="8" max="21" width="9.28515625" style="310" customWidth="1"/>
    <col min="22" max="256" width="9.140625" style="310"/>
    <col min="257" max="257" width="24.140625" style="310" customWidth="1"/>
    <col min="258" max="260" width="17.42578125" style="310" customWidth="1"/>
    <col min="261" max="261" width="15.28515625" style="310" customWidth="1"/>
    <col min="262" max="262" width="13.42578125" style="310" customWidth="1"/>
    <col min="263" max="263" width="47.5703125" style="310" customWidth="1"/>
    <col min="264" max="277" width="9.28515625" style="310" customWidth="1"/>
    <col min="278" max="512" width="9.140625" style="310"/>
    <col min="513" max="513" width="24.140625" style="310" customWidth="1"/>
    <col min="514" max="516" width="17.42578125" style="310" customWidth="1"/>
    <col min="517" max="517" width="15.28515625" style="310" customWidth="1"/>
    <col min="518" max="518" width="13.42578125" style="310" customWidth="1"/>
    <col min="519" max="519" width="47.5703125" style="310" customWidth="1"/>
    <col min="520" max="533" width="9.28515625" style="310" customWidth="1"/>
    <col min="534" max="768" width="9.140625" style="310"/>
    <col min="769" max="769" width="24.140625" style="310" customWidth="1"/>
    <col min="770" max="772" width="17.42578125" style="310" customWidth="1"/>
    <col min="773" max="773" width="15.28515625" style="310" customWidth="1"/>
    <col min="774" max="774" width="13.42578125" style="310" customWidth="1"/>
    <col min="775" max="775" width="47.5703125" style="310" customWidth="1"/>
    <col min="776" max="789" width="9.28515625" style="310" customWidth="1"/>
    <col min="790" max="1024" width="9.140625" style="310"/>
    <col min="1025" max="1025" width="24.140625" style="310" customWidth="1"/>
    <col min="1026" max="1028" width="17.42578125" style="310" customWidth="1"/>
    <col min="1029" max="1029" width="15.28515625" style="310" customWidth="1"/>
    <col min="1030" max="1030" width="13.42578125" style="310" customWidth="1"/>
    <col min="1031" max="1031" width="47.5703125" style="310" customWidth="1"/>
    <col min="1032" max="1045" width="9.28515625" style="310" customWidth="1"/>
    <col min="1046" max="1280" width="9.140625" style="310"/>
    <col min="1281" max="1281" width="24.140625" style="310" customWidth="1"/>
    <col min="1282" max="1284" width="17.42578125" style="310" customWidth="1"/>
    <col min="1285" max="1285" width="15.28515625" style="310" customWidth="1"/>
    <col min="1286" max="1286" width="13.42578125" style="310" customWidth="1"/>
    <col min="1287" max="1287" width="47.5703125" style="310" customWidth="1"/>
    <col min="1288" max="1301" width="9.28515625" style="310" customWidth="1"/>
    <col min="1302" max="1536" width="9.140625" style="310"/>
    <col min="1537" max="1537" width="24.140625" style="310" customWidth="1"/>
    <col min="1538" max="1540" width="17.42578125" style="310" customWidth="1"/>
    <col min="1541" max="1541" width="15.28515625" style="310" customWidth="1"/>
    <col min="1542" max="1542" width="13.42578125" style="310" customWidth="1"/>
    <col min="1543" max="1543" width="47.5703125" style="310" customWidth="1"/>
    <col min="1544" max="1557" width="9.28515625" style="310" customWidth="1"/>
    <col min="1558" max="1792" width="9.140625" style="310"/>
    <col min="1793" max="1793" width="24.140625" style="310" customWidth="1"/>
    <col min="1794" max="1796" width="17.42578125" style="310" customWidth="1"/>
    <col min="1797" max="1797" width="15.28515625" style="310" customWidth="1"/>
    <col min="1798" max="1798" width="13.42578125" style="310" customWidth="1"/>
    <col min="1799" max="1799" width="47.5703125" style="310" customWidth="1"/>
    <col min="1800" max="1813" width="9.28515625" style="310" customWidth="1"/>
    <col min="1814" max="2048" width="9.140625" style="310"/>
    <col min="2049" max="2049" width="24.140625" style="310" customWidth="1"/>
    <col min="2050" max="2052" width="17.42578125" style="310" customWidth="1"/>
    <col min="2053" max="2053" width="15.28515625" style="310" customWidth="1"/>
    <col min="2054" max="2054" width="13.42578125" style="310" customWidth="1"/>
    <col min="2055" max="2055" width="47.5703125" style="310" customWidth="1"/>
    <col min="2056" max="2069" width="9.28515625" style="310" customWidth="1"/>
    <col min="2070" max="2304" width="9.140625" style="310"/>
    <col min="2305" max="2305" width="24.140625" style="310" customWidth="1"/>
    <col min="2306" max="2308" width="17.42578125" style="310" customWidth="1"/>
    <col min="2309" max="2309" width="15.28515625" style="310" customWidth="1"/>
    <col min="2310" max="2310" width="13.42578125" style="310" customWidth="1"/>
    <col min="2311" max="2311" width="47.5703125" style="310" customWidth="1"/>
    <col min="2312" max="2325" width="9.28515625" style="310" customWidth="1"/>
    <col min="2326" max="2560" width="9.140625" style="310"/>
    <col min="2561" max="2561" width="24.140625" style="310" customWidth="1"/>
    <col min="2562" max="2564" width="17.42578125" style="310" customWidth="1"/>
    <col min="2565" max="2565" width="15.28515625" style="310" customWidth="1"/>
    <col min="2566" max="2566" width="13.42578125" style="310" customWidth="1"/>
    <col min="2567" max="2567" width="47.5703125" style="310" customWidth="1"/>
    <col min="2568" max="2581" width="9.28515625" style="310" customWidth="1"/>
    <col min="2582" max="2816" width="9.140625" style="310"/>
    <col min="2817" max="2817" width="24.140625" style="310" customWidth="1"/>
    <col min="2818" max="2820" width="17.42578125" style="310" customWidth="1"/>
    <col min="2821" max="2821" width="15.28515625" style="310" customWidth="1"/>
    <col min="2822" max="2822" width="13.42578125" style="310" customWidth="1"/>
    <col min="2823" max="2823" width="47.5703125" style="310" customWidth="1"/>
    <col min="2824" max="2837" width="9.28515625" style="310" customWidth="1"/>
    <col min="2838" max="3072" width="9.140625" style="310"/>
    <col min="3073" max="3073" width="24.140625" style="310" customWidth="1"/>
    <col min="3074" max="3076" width="17.42578125" style="310" customWidth="1"/>
    <col min="3077" max="3077" width="15.28515625" style="310" customWidth="1"/>
    <col min="3078" max="3078" width="13.42578125" style="310" customWidth="1"/>
    <col min="3079" max="3079" width="47.5703125" style="310" customWidth="1"/>
    <col min="3080" max="3093" width="9.28515625" style="310" customWidth="1"/>
    <col min="3094" max="3328" width="9.140625" style="310"/>
    <col min="3329" max="3329" width="24.140625" style="310" customWidth="1"/>
    <col min="3330" max="3332" width="17.42578125" style="310" customWidth="1"/>
    <col min="3333" max="3333" width="15.28515625" style="310" customWidth="1"/>
    <col min="3334" max="3334" width="13.42578125" style="310" customWidth="1"/>
    <col min="3335" max="3335" width="47.5703125" style="310" customWidth="1"/>
    <col min="3336" max="3349" width="9.28515625" style="310" customWidth="1"/>
    <col min="3350" max="3584" width="9.140625" style="310"/>
    <col min="3585" max="3585" width="24.140625" style="310" customWidth="1"/>
    <col min="3586" max="3588" width="17.42578125" style="310" customWidth="1"/>
    <col min="3589" max="3589" width="15.28515625" style="310" customWidth="1"/>
    <col min="3590" max="3590" width="13.42578125" style="310" customWidth="1"/>
    <col min="3591" max="3591" width="47.5703125" style="310" customWidth="1"/>
    <col min="3592" max="3605" width="9.28515625" style="310" customWidth="1"/>
    <col min="3606" max="3840" width="9.140625" style="310"/>
    <col min="3841" max="3841" width="24.140625" style="310" customWidth="1"/>
    <col min="3842" max="3844" width="17.42578125" style="310" customWidth="1"/>
    <col min="3845" max="3845" width="15.28515625" style="310" customWidth="1"/>
    <col min="3846" max="3846" width="13.42578125" style="310" customWidth="1"/>
    <col min="3847" max="3847" width="47.5703125" style="310" customWidth="1"/>
    <col min="3848" max="3861" width="9.28515625" style="310" customWidth="1"/>
    <col min="3862" max="4096" width="9.140625" style="310"/>
    <col min="4097" max="4097" width="24.140625" style="310" customWidth="1"/>
    <col min="4098" max="4100" width="17.42578125" style="310" customWidth="1"/>
    <col min="4101" max="4101" width="15.28515625" style="310" customWidth="1"/>
    <col min="4102" max="4102" width="13.42578125" style="310" customWidth="1"/>
    <col min="4103" max="4103" width="47.5703125" style="310" customWidth="1"/>
    <col min="4104" max="4117" width="9.28515625" style="310" customWidth="1"/>
    <col min="4118" max="4352" width="9.140625" style="310"/>
    <col min="4353" max="4353" width="24.140625" style="310" customWidth="1"/>
    <col min="4354" max="4356" width="17.42578125" style="310" customWidth="1"/>
    <col min="4357" max="4357" width="15.28515625" style="310" customWidth="1"/>
    <col min="4358" max="4358" width="13.42578125" style="310" customWidth="1"/>
    <col min="4359" max="4359" width="47.5703125" style="310" customWidth="1"/>
    <col min="4360" max="4373" width="9.28515625" style="310" customWidth="1"/>
    <col min="4374" max="4608" width="9.140625" style="310"/>
    <col min="4609" max="4609" width="24.140625" style="310" customWidth="1"/>
    <col min="4610" max="4612" width="17.42578125" style="310" customWidth="1"/>
    <col min="4613" max="4613" width="15.28515625" style="310" customWidth="1"/>
    <col min="4614" max="4614" width="13.42578125" style="310" customWidth="1"/>
    <col min="4615" max="4615" width="47.5703125" style="310" customWidth="1"/>
    <col min="4616" max="4629" width="9.28515625" style="310" customWidth="1"/>
    <col min="4630" max="4864" width="9.140625" style="310"/>
    <col min="4865" max="4865" width="24.140625" style="310" customWidth="1"/>
    <col min="4866" max="4868" width="17.42578125" style="310" customWidth="1"/>
    <col min="4869" max="4869" width="15.28515625" style="310" customWidth="1"/>
    <col min="4870" max="4870" width="13.42578125" style="310" customWidth="1"/>
    <col min="4871" max="4871" width="47.5703125" style="310" customWidth="1"/>
    <col min="4872" max="4885" width="9.28515625" style="310" customWidth="1"/>
    <col min="4886" max="5120" width="9.140625" style="310"/>
    <col min="5121" max="5121" width="24.140625" style="310" customWidth="1"/>
    <col min="5122" max="5124" width="17.42578125" style="310" customWidth="1"/>
    <col min="5125" max="5125" width="15.28515625" style="310" customWidth="1"/>
    <col min="5126" max="5126" width="13.42578125" style="310" customWidth="1"/>
    <col min="5127" max="5127" width="47.5703125" style="310" customWidth="1"/>
    <col min="5128" max="5141" width="9.28515625" style="310" customWidth="1"/>
    <col min="5142" max="5376" width="9.140625" style="310"/>
    <col min="5377" max="5377" width="24.140625" style="310" customWidth="1"/>
    <col min="5378" max="5380" width="17.42578125" style="310" customWidth="1"/>
    <col min="5381" max="5381" width="15.28515625" style="310" customWidth="1"/>
    <col min="5382" max="5382" width="13.42578125" style="310" customWidth="1"/>
    <col min="5383" max="5383" width="47.5703125" style="310" customWidth="1"/>
    <col min="5384" max="5397" width="9.28515625" style="310" customWidth="1"/>
    <col min="5398" max="5632" width="9.140625" style="310"/>
    <col min="5633" max="5633" width="24.140625" style="310" customWidth="1"/>
    <col min="5634" max="5636" width="17.42578125" style="310" customWidth="1"/>
    <col min="5637" max="5637" width="15.28515625" style="310" customWidth="1"/>
    <col min="5638" max="5638" width="13.42578125" style="310" customWidth="1"/>
    <col min="5639" max="5639" width="47.5703125" style="310" customWidth="1"/>
    <col min="5640" max="5653" width="9.28515625" style="310" customWidth="1"/>
    <col min="5654" max="5888" width="9.140625" style="310"/>
    <col min="5889" max="5889" width="24.140625" style="310" customWidth="1"/>
    <col min="5890" max="5892" width="17.42578125" style="310" customWidth="1"/>
    <col min="5893" max="5893" width="15.28515625" style="310" customWidth="1"/>
    <col min="5894" max="5894" width="13.42578125" style="310" customWidth="1"/>
    <col min="5895" max="5895" width="47.5703125" style="310" customWidth="1"/>
    <col min="5896" max="5909" width="9.28515625" style="310" customWidth="1"/>
    <col min="5910" max="6144" width="9.140625" style="310"/>
    <col min="6145" max="6145" width="24.140625" style="310" customWidth="1"/>
    <col min="6146" max="6148" width="17.42578125" style="310" customWidth="1"/>
    <col min="6149" max="6149" width="15.28515625" style="310" customWidth="1"/>
    <col min="6150" max="6150" width="13.42578125" style="310" customWidth="1"/>
    <col min="6151" max="6151" width="47.5703125" style="310" customWidth="1"/>
    <col min="6152" max="6165" width="9.28515625" style="310" customWidth="1"/>
    <col min="6166" max="6400" width="9.140625" style="310"/>
    <col min="6401" max="6401" width="24.140625" style="310" customWidth="1"/>
    <col min="6402" max="6404" width="17.42578125" style="310" customWidth="1"/>
    <col min="6405" max="6405" width="15.28515625" style="310" customWidth="1"/>
    <col min="6406" max="6406" width="13.42578125" style="310" customWidth="1"/>
    <col min="6407" max="6407" width="47.5703125" style="310" customWidth="1"/>
    <col min="6408" max="6421" width="9.28515625" style="310" customWidth="1"/>
    <col min="6422" max="6656" width="9.140625" style="310"/>
    <col min="6657" max="6657" width="24.140625" style="310" customWidth="1"/>
    <col min="6658" max="6660" width="17.42578125" style="310" customWidth="1"/>
    <col min="6661" max="6661" width="15.28515625" style="310" customWidth="1"/>
    <col min="6662" max="6662" width="13.42578125" style="310" customWidth="1"/>
    <col min="6663" max="6663" width="47.5703125" style="310" customWidth="1"/>
    <col min="6664" max="6677" width="9.28515625" style="310" customWidth="1"/>
    <col min="6678" max="6912" width="9.140625" style="310"/>
    <col min="6913" max="6913" width="24.140625" style="310" customWidth="1"/>
    <col min="6914" max="6916" width="17.42578125" style="310" customWidth="1"/>
    <col min="6917" max="6917" width="15.28515625" style="310" customWidth="1"/>
    <col min="6918" max="6918" width="13.42578125" style="310" customWidth="1"/>
    <col min="6919" max="6919" width="47.5703125" style="310" customWidth="1"/>
    <col min="6920" max="6933" width="9.28515625" style="310" customWidth="1"/>
    <col min="6934" max="7168" width="9.140625" style="310"/>
    <col min="7169" max="7169" width="24.140625" style="310" customWidth="1"/>
    <col min="7170" max="7172" width="17.42578125" style="310" customWidth="1"/>
    <col min="7173" max="7173" width="15.28515625" style="310" customWidth="1"/>
    <col min="7174" max="7174" width="13.42578125" style="310" customWidth="1"/>
    <col min="7175" max="7175" width="47.5703125" style="310" customWidth="1"/>
    <col min="7176" max="7189" width="9.28515625" style="310" customWidth="1"/>
    <col min="7190" max="7424" width="9.140625" style="310"/>
    <col min="7425" max="7425" width="24.140625" style="310" customWidth="1"/>
    <col min="7426" max="7428" width="17.42578125" style="310" customWidth="1"/>
    <col min="7429" max="7429" width="15.28515625" style="310" customWidth="1"/>
    <col min="7430" max="7430" width="13.42578125" style="310" customWidth="1"/>
    <col min="7431" max="7431" width="47.5703125" style="310" customWidth="1"/>
    <col min="7432" max="7445" width="9.28515625" style="310" customWidth="1"/>
    <col min="7446" max="7680" width="9.140625" style="310"/>
    <col min="7681" max="7681" width="24.140625" style="310" customWidth="1"/>
    <col min="7682" max="7684" width="17.42578125" style="310" customWidth="1"/>
    <col min="7685" max="7685" width="15.28515625" style="310" customWidth="1"/>
    <col min="7686" max="7686" width="13.42578125" style="310" customWidth="1"/>
    <col min="7687" max="7687" width="47.5703125" style="310" customWidth="1"/>
    <col min="7688" max="7701" width="9.28515625" style="310" customWidth="1"/>
    <col min="7702" max="7936" width="9.140625" style="310"/>
    <col min="7937" max="7937" width="24.140625" style="310" customWidth="1"/>
    <col min="7938" max="7940" width="17.42578125" style="310" customWidth="1"/>
    <col min="7941" max="7941" width="15.28515625" style="310" customWidth="1"/>
    <col min="7942" max="7942" width="13.42578125" style="310" customWidth="1"/>
    <col min="7943" max="7943" width="47.5703125" style="310" customWidth="1"/>
    <col min="7944" max="7957" width="9.28515625" style="310" customWidth="1"/>
    <col min="7958" max="8192" width="9.140625" style="310"/>
    <col min="8193" max="8193" width="24.140625" style="310" customWidth="1"/>
    <col min="8194" max="8196" width="17.42578125" style="310" customWidth="1"/>
    <col min="8197" max="8197" width="15.28515625" style="310" customWidth="1"/>
    <col min="8198" max="8198" width="13.42578125" style="310" customWidth="1"/>
    <col min="8199" max="8199" width="47.5703125" style="310" customWidth="1"/>
    <col min="8200" max="8213" width="9.28515625" style="310" customWidth="1"/>
    <col min="8214" max="8448" width="9.140625" style="310"/>
    <col min="8449" max="8449" width="24.140625" style="310" customWidth="1"/>
    <col min="8450" max="8452" width="17.42578125" style="310" customWidth="1"/>
    <col min="8453" max="8453" width="15.28515625" style="310" customWidth="1"/>
    <col min="8454" max="8454" width="13.42578125" style="310" customWidth="1"/>
    <col min="8455" max="8455" width="47.5703125" style="310" customWidth="1"/>
    <col min="8456" max="8469" width="9.28515625" style="310" customWidth="1"/>
    <col min="8470" max="8704" width="9.140625" style="310"/>
    <col min="8705" max="8705" width="24.140625" style="310" customWidth="1"/>
    <col min="8706" max="8708" width="17.42578125" style="310" customWidth="1"/>
    <col min="8709" max="8709" width="15.28515625" style="310" customWidth="1"/>
    <col min="8710" max="8710" width="13.42578125" style="310" customWidth="1"/>
    <col min="8711" max="8711" width="47.5703125" style="310" customWidth="1"/>
    <col min="8712" max="8725" width="9.28515625" style="310" customWidth="1"/>
    <col min="8726" max="8960" width="9.140625" style="310"/>
    <col min="8961" max="8961" width="24.140625" style="310" customWidth="1"/>
    <col min="8962" max="8964" width="17.42578125" style="310" customWidth="1"/>
    <col min="8965" max="8965" width="15.28515625" style="310" customWidth="1"/>
    <col min="8966" max="8966" width="13.42578125" style="310" customWidth="1"/>
    <col min="8967" max="8967" width="47.5703125" style="310" customWidth="1"/>
    <col min="8968" max="8981" width="9.28515625" style="310" customWidth="1"/>
    <col min="8982" max="9216" width="9.140625" style="310"/>
    <col min="9217" max="9217" width="24.140625" style="310" customWidth="1"/>
    <col min="9218" max="9220" width="17.42578125" style="310" customWidth="1"/>
    <col min="9221" max="9221" width="15.28515625" style="310" customWidth="1"/>
    <col min="9222" max="9222" width="13.42578125" style="310" customWidth="1"/>
    <col min="9223" max="9223" width="47.5703125" style="310" customWidth="1"/>
    <col min="9224" max="9237" width="9.28515625" style="310" customWidth="1"/>
    <col min="9238" max="9472" width="9.140625" style="310"/>
    <col min="9473" max="9473" width="24.140625" style="310" customWidth="1"/>
    <col min="9474" max="9476" width="17.42578125" style="310" customWidth="1"/>
    <col min="9477" max="9477" width="15.28515625" style="310" customWidth="1"/>
    <col min="9478" max="9478" width="13.42578125" style="310" customWidth="1"/>
    <col min="9479" max="9479" width="47.5703125" style="310" customWidth="1"/>
    <col min="9480" max="9493" width="9.28515625" style="310" customWidth="1"/>
    <col min="9494" max="9728" width="9.140625" style="310"/>
    <col min="9729" max="9729" width="24.140625" style="310" customWidth="1"/>
    <col min="9730" max="9732" width="17.42578125" style="310" customWidth="1"/>
    <col min="9733" max="9733" width="15.28515625" style="310" customWidth="1"/>
    <col min="9734" max="9734" width="13.42578125" style="310" customWidth="1"/>
    <col min="9735" max="9735" width="47.5703125" style="310" customWidth="1"/>
    <col min="9736" max="9749" width="9.28515625" style="310" customWidth="1"/>
    <col min="9750" max="9984" width="9.140625" style="310"/>
    <col min="9985" max="9985" width="24.140625" style="310" customWidth="1"/>
    <col min="9986" max="9988" width="17.42578125" style="310" customWidth="1"/>
    <col min="9989" max="9989" width="15.28515625" style="310" customWidth="1"/>
    <col min="9990" max="9990" width="13.42578125" style="310" customWidth="1"/>
    <col min="9991" max="9991" width="47.5703125" style="310" customWidth="1"/>
    <col min="9992" max="10005" width="9.28515625" style="310" customWidth="1"/>
    <col min="10006" max="10240" width="9.140625" style="310"/>
    <col min="10241" max="10241" width="24.140625" style="310" customWidth="1"/>
    <col min="10242" max="10244" width="17.42578125" style="310" customWidth="1"/>
    <col min="10245" max="10245" width="15.28515625" style="310" customWidth="1"/>
    <col min="10246" max="10246" width="13.42578125" style="310" customWidth="1"/>
    <col min="10247" max="10247" width="47.5703125" style="310" customWidth="1"/>
    <col min="10248" max="10261" width="9.28515625" style="310" customWidth="1"/>
    <col min="10262" max="10496" width="9.140625" style="310"/>
    <col min="10497" max="10497" width="24.140625" style="310" customWidth="1"/>
    <col min="10498" max="10500" width="17.42578125" style="310" customWidth="1"/>
    <col min="10501" max="10501" width="15.28515625" style="310" customWidth="1"/>
    <col min="10502" max="10502" width="13.42578125" style="310" customWidth="1"/>
    <col min="10503" max="10503" width="47.5703125" style="310" customWidth="1"/>
    <col min="10504" max="10517" width="9.28515625" style="310" customWidth="1"/>
    <col min="10518" max="10752" width="9.140625" style="310"/>
    <col min="10753" max="10753" width="24.140625" style="310" customWidth="1"/>
    <col min="10754" max="10756" width="17.42578125" style="310" customWidth="1"/>
    <col min="10757" max="10757" width="15.28515625" style="310" customWidth="1"/>
    <col min="10758" max="10758" width="13.42578125" style="310" customWidth="1"/>
    <col min="10759" max="10759" width="47.5703125" style="310" customWidth="1"/>
    <col min="10760" max="10773" width="9.28515625" style="310" customWidth="1"/>
    <col min="10774" max="11008" width="9.140625" style="310"/>
    <col min="11009" max="11009" width="24.140625" style="310" customWidth="1"/>
    <col min="11010" max="11012" width="17.42578125" style="310" customWidth="1"/>
    <col min="11013" max="11013" width="15.28515625" style="310" customWidth="1"/>
    <col min="11014" max="11014" width="13.42578125" style="310" customWidth="1"/>
    <col min="11015" max="11015" width="47.5703125" style="310" customWidth="1"/>
    <col min="11016" max="11029" width="9.28515625" style="310" customWidth="1"/>
    <col min="11030" max="11264" width="9.140625" style="310"/>
    <col min="11265" max="11265" width="24.140625" style="310" customWidth="1"/>
    <col min="11266" max="11268" width="17.42578125" style="310" customWidth="1"/>
    <col min="11269" max="11269" width="15.28515625" style="310" customWidth="1"/>
    <col min="11270" max="11270" width="13.42578125" style="310" customWidth="1"/>
    <col min="11271" max="11271" width="47.5703125" style="310" customWidth="1"/>
    <col min="11272" max="11285" width="9.28515625" style="310" customWidth="1"/>
    <col min="11286" max="11520" width="9.140625" style="310"/>
    <col min="11521" max="11521" width="24.140625" style="310" customWidth="1"/>
    <col min="11522" max="11524" width="17.42578125" style="310" customWidth="1"/>
    <col min="11525" max="11525" width="15.28515625" style="310" customWidth="1"/>
    <col min="11526" max="11526" width="13.42578125" style="310" customWidth="1"/>
    <col min="11527" max="11527" width="47.5703125" style="310" customWidth="1"/>
    <col min="11528" max="11541" width="9.28515625" style="310" customWidth="1"/>
    <col min="11542" max="11776" width="9.140625" style="310"/>
    <col min="11777" max="11777" width="24.140625" style="310" customWidth="1"/>
    <col min="11778" max="11780" width="17.42578125" style="310" customWidth="1"/>
    <col min="11781" max="11781" width="15.28515625" style="310" customWidth="1"/>
    <col min="11782" max="11782" width="13.42578125" style="310" customWidth="1"/>
    <col min="11783" max="11783" width="47.5703125" style="310" customWidth="1"/>
    <col min="11784" max="11797" width="9.28515625" style="310" customWidth="1"/>
    <col min="11798" max="12032" width="9.140625" style="310"/>
    <col min="12033" max="12033" width="24.140625" style="310" customWidth="1"/>
    <col min="12034" max="12036" width="17.42578125" style="310" customWidth="1"/>
    <col min="12037" max="12037" width="15.28515625" style="310" customWidth="1"/>
    <col min="12038" max="12038" width="13.42578125" style="310" customWidth="1"/>
    <col min="12039" max="12039" width="47.5703125" style="310" customWidth="1"/>
    <col min="12040" max="12053" width="9.28515625" style="310" customWidth="1"/>
    <col min="12054" max="12288" width="9.140625" style="310"/>
    <col min="12289" max="12289" width="24.140625" style="310" customWidth="1"/>
    <col min="12290" max="12292" width="17.42578125" style="310" customWidth="1"/>
    <col min="12293" max="12293" width="15.28515625" style="310" customWidth="1"/>
    <col min="12294" max="12294" width="13.42578125" style="310" customWidth="1"/>
    <col min="12295" max="12295" width="47.5703125" style="310" customWidth="1"/>
    <col min="12296" max="12309" width="9.28515625" style="310" customWidth="1"/>
    <col min="12310" max="12544" width="9.140625" style="310"/>
    <col min="12545" max="12545" width="24.140625" style="310" customWidth="1"/>
    <col min="12546" max="12548" width="17.42578125" style="310" customWidth="1"/>
    <col min="12549" max="12549" width="15.28515625" style="310" customWidth="1"/>
    <col min="12550" max="12550" width="13.42578125" style="310" customWidth="1"/>
    <col min="12551" max="12551" width="47.5703125" style="310" customWidth="1"/>
    <col min="12552" max="12565" width="9.28515625" style="310" customWidth="1"/>
    <col min="12566" max="12800" width="9.140625" style="310"/>
    <col min="12801" max="12801" width="24.140625" style="310" customWidth="1"/>
    <col min="12802" max="12804" width="17.42578125" style="310" customWidth="1"/>
    <col min="12805" max="12805" width="15.28515625" style="310" customWidth="1"/>
    <col min="12806" max="12806" width="13.42578125" style="310" customWidth="1"/>
    <col min="12807" max="12807" width="47.5703125" style="310" customWidth="1"/>
    <col min="12808" max="12821" width="9.28515625" style="310" customWidth="1"/>
    <col min="12822" max="13056" width="9.140625" style="310"/>
    <col min="13057" max="13057" width="24.140625" style="310" customWidth="1"/>
    <col min="13058" max="13060" width="17.42578125" style="310" customWidth="1"/>
    <col min="13061" max="13061" width="15.28515625" style="310" customWidth="1"/>
    <col min="13062" max="13062" width="13.42578125" style="310" customWidth="1"/>
    <col min="13063" max="13063" width="47.5703125" style="310" customWidth="1"/>
    <col min="13064" max="13077" width="9.28515625" style="310" customWidth="1"/>
    <col min="13078" max="13312" width="9.140625" style="310"/>
    <col min="13313" max="13313" width="24.140625" style="310" customWidth="1"/>
    <col min="13314" max="13316" width="17.42578125" style="310" customWidth="1"/>
    <col min="13317" max="13317" width="15.28515625" style="310" customWidth="1"/>
    <col min="13318" max="13318" width="13.42578125" style="310" customWidth="1"/>
    <col min="13319" max="13319" width="47.5703125" style="310" customWidth="1"/>
    <col min="13320" max="13333" width="9.28515625" style="310" customWidth="1"/>
    <col min="13334" max="13568" width="9.140625" style="310"/>
    <col min="13569" max="13569" width="24.140625" style="310" customWidth="1"/>
    <col min="13570" max="13572" width="17.42578125" style="310" customWidth="1"/>
    <col min="13573" max="13573" width="15.28515625" style="310" customWidth="1"/>
    <col min="13574" max="13574" width="13.42578125" style="310" customWidth="1"/>
    <col min="13575" max="13575" width="47.5703125" style="310" customWidth="1"/>
    <col min="13576" max="13589" width="9.28515625" style="310" customWidth="1"/>
    <col min="13590" max="13824" width="9.140625" style="310"/>
    <col min="13825" max="13825" width="24.140625" style="310" customWidth="1"/>
    <col min="13826" max="13828" width="17.42578125" style="310" customWidth="1"/>
    <col min="13829" max="13829" width="15.28515625" style="310" customWidth="1"/>
    <col min="13830" max="13830" width="13.42578125" style="310" customWidth="1"/>
    <col min="13831" max="13831" width="47.5703125" style="310" customWidth="1"/>
    <col min="13832" max="13845" width="9.28515625" style="310" customWidth="1"/>
    <col min="13846" max="14080" width="9.140625" style="310"/>
    <col min="14081" max="14081" width="24.140625" style="310" customWidth="1"/>
    <col min="14082" max="14084" width="17.42578125" style="310" customWidth="1"/>
    <col min="14085" max="14085" width="15.28515625" style="310" customWidth="1"/>
    <col min="14086" max="14086" width="13.42578125" style="310" customWidth="1"/>
    <col min="14087" max="14087" width="47.5703125" style="310" customWidth="1"/>
    <col min="14088" max="14101" width="9.28515625" style="310" customWidth="1"/>
    <col min="14102" max="14336" width="9.140625" style="310"/>
    <col min="14337" max="14337" width="24.140625" style="310" customWidth="1"/>
    <col min="14338" max="14340" width="17.42578125" style="310" customWidth="1"/>
    <col min="14341" max="14341" width="15.28515625" style="310" customWidth="1"/>
    <col min="14342" max="14342" width="13.42578125" style="310" customWidth="1"/>
    <col min="14343" max="14343" width="47.5703125" style="310" customWidth="1"/>
    <col min="14344" max="14357" width="9.28515625" style="310" customWidth="1"/>
    <col min="14358" max="14592" width="9.140625" style="310"/>
    <col min="14593" max="14593" width="24.140625" style="310" customWidth="1"/>
    <col min="14594" max="14596" width="17.42578125" style="310" customWidth="1"/>
    <col min="14597" max="14597" width="15.28515625" style="310" customWidth="1"/>
    <col min="14598" max="14598" width="13.42578125" style="310" customWidth="1"/>
    <col min="14599" max="14599" width="47.5703125" style="310" customWidth="1"/>
    <col min="14600" max="14613" width="9.28515625" style="310" customWidth="1"/>
    <col min="14614" max="14848" width="9.140625" style="310"/>
    <col min="14849" max="14849" width="24.140625" style="310" customWidth="1"/>
    <col min="14850" max="14852" width="17.42578125" style="310" customWidth="1"/>
    <col min="14853" max="14853" width="15.28515625" style="310" customWidth="1"/>
    <col min="14854" max="14854" width="13.42578125" style="310" customWidth="1"/>
    <col min="14855" max="14855" width="47.5703125" style="310" customWidth="1"/>
    <col min="14856" max="14869" width="9.28515625" style="310" customWidth="1"/>
    <col min="14870" max="15104" width="9.140625" style="310"/>
    <col min="15105" max="15105" width="24.140625" style="310" customWidth="1"/>
    <col min="15106" max="15108" width="17.42578125" style="310" customWidth="1"/>
    <col min="15109" max="15109" width="15.28515625" style="310" customWidth="1"/>
    <col min="15110" max="15110" width="13.42578125" style="310" customWidth="1"/>
    <col min="15111" max="15111" width="47.5703125" style="310" customWidth="1"/>
    <col min="15112" max="15125" width="9.28515625" style="310" customWidth="1"/>
    <col min="15126" max="15360" width="9.140625" style="310"/>
    <col min="15361" max="15361" width="24.140625" style="310" customWidth="1"/>
    <col min="15362" max="15364" width="17.42578125" style="310" customWidth="1"/>
    <col min="15365" max="15365" width="15.28515625" style="310" customWidth="1"/>
    <col min="15366" max="15366" width="13.42578125" style="310" customWidth="1"/>
    <col min="15367" max="15367" width="47.5703125" style="310" customWidth="1"/>
    <col min="15368" max="15381" width="9.28515625" style="310" customWidth="1"/>
    <col min="15382" max="15616" width="9.140625" style="310"/>
    <col min="15617" max="15617" width="24.140625" style="310" customWidth="1"/>
    <col min="15618" max="15620" width="17.42578125" style="310" customWidth="1"/>
    <col min="15621" max="15621" width="15.28515625" style="310" customWidth="1"/>
    <col min="15622" max="15622" width="13.42578125" style="310" customWidth="1"/>
    <col min="15623" max="15623" width="47.5703125" style="310" customWidth="1"/>
    <col min="15624" max="15637" width="9.28515625" style="310" customWidth="1"/>
    <col min="15638" max="15872" width="9.140625" style="310"/>
    <col min="15873" max="15873" width="24.140625" style="310" customWidth="1"/>
    <col min="15874" max="15876" width="17.42578125" style="310" customWidth="1"/>
    <col min="15877" max="15877" width="15.28515625" style="310" customWidth="1"/>
    <col min="15878" max="15878" width="13.42578125" style="310" customWidth="1"/>
    <col min="15879" max="15879" width="47.5703125" style="310" customWidth="1"/>
    <col min="15880" max="15893" width="9.28515625" style="310" customWidth="1"/>
    <col min="15894" max="16128" width="9.140625" style="310"/>
    <col min="16129" max="16129" width="24.140625" style="310" customWidth="1"/>
    <col min="16130" max="16132" width="17.42578125" style="310" customWidth="1"/>
    <col min="16133" max="16133" width="15.28515625" style="310" customWidth="1"/>
    <col min="16134" max="16134" width="13.42578125" style="310" customWidth="1"/>
    <col min="16135" max="16135" width="47.5703125" style="310" customWidth="1"/>
    <col min="16136" max="16149" width="9.28515625" style="310" customWidth="1"/>
    <col min="16150" max="16384" width="9.140625" style="310"/>
  </cols>
  <sheetData>
    <row r="1" spans="1:7" s="72" customFormat="1" ht="30.75" customHeight="1" thickBot="1" x14ac:dyDescent="0.25">
      <c r="A1" s="614" t="s">
        <v>448</v>
      </c>
      <c r="B1" s="614"/>
      <c r="C1" s="614"/>
      <c r="D1" s="614"/>
      <c r="E1" s="614"/>
      <c r="F1" s="614"/>
      <c r="G1" s="614"/>
    </row>
    <row r="2" spans="1:7" s="463" customFormat="1" ht="26.25" thickBot="1" x14ac:dyDescent="0.25">
      <c r="A2" s="457" t="s">
        <v>251</v>
      </c>
      <c r="B2" s="458" t="s">
        <v>252</v>
      </c>
      <c r="C2" s="459" t="s">
        <v>253</v>
      </c>
      <c r="D2" s="460" t="s">
        <v>254</v>
      </c>
      <c r="E2" s="461" t="s">
        <v>255</v>
      </c>
      <c r="F2" s="461" t="s">
        <v>256</v>
      </c>
      <c r="G2" s="462" t="s">
        <v>447</v>
      </c>
    </row>
    <row r="3" spans="1:7" s="72" customFormat="1" ht="15.75" customHeight="1" x14ac:dyDescent="0.2">
      <c r="A3" s="464" t="s">
        <v>257</v>
      </c>
      <c r="B3" s="465">
        <f>'a. Personnel'!E24</f>
        <v>360000</v>
      </c>
      <c r="C3" s="466">
        <f>'a. Personnel'!H24</f>
        <v>490000</v>
      </c>
      <c r="D3" s="467">
        <f>'a. Personnel'!K24</f>
        <v>700000</v>
      </c>
      <c r="E3" s="468">
        <f t="shared" ref="E3:E13" si="0">SUM(B3:D3)</f>
        <v>1550000</v>
      </c>
      <c r="F3" s="469">
        <f>E3/$E$17</f>
        <v>0.19016538253913726</v>
      </c>
      <c r="G3" s="470"/>
    </row>
    <row r="4" spans="1:7" s="72" customFormat="1" ht="15.75" customHeight="1" x14ac:dyDescent="0.2">
      <c r="A4" s="471" t="s">
        <v>258</v>
      </c>
      <c r="B4" s="472">
        <f>'b. Fringe'!D8</f>
        <v>36000</v>
      </c>
      <c r="C4" s="473">
        <f>'b. Fringe'!G8</f>
        <v>49000</v>
      </c>
      <c r="D4" s="474">
        <f>'b. Fringe'!J8</f>
        <v>70000</v>
      </c>
      <c r="E4" s="468">
        <f t="shared" si="0"/>
        <v>155000</v>
      </c>
      <c r="F4" s="469">
        <f>E4/$E$17</f>
        <v>1.9016538253913726E-2</v>
      </c>
      <c r="G4" s="475"/>
    </row>
    <row r="5" spans="1:7" s="72" customFormat="1" ht="15.75" customHeight="1" x14ac:dyDescent="0.2">
      <c r="A5" s="471" t="s">
        <v>259</v>
      </c>
      <c r="B5" s="472">
        <f>'c. Travel'!G21</f>
        <v>19000</v>
      </c>
      <c r="C5" s="473">
        <f>'c. Travel'!G38</f>
        <v>29400</v>
      </c>
      <c r="D5" s="474">
        <f>'c. Travel'!G55</f>
        <v>29400</v>
      </c>
      <c r="E5" s="468">
        <f t="shared" si="0"/>
        <v>77800</v>
      </c>
      <c r="F5" s="469">
        <f>E5/$E$17</f>
        <v>9.5450753300289539E-3</v>
      </c>
      <c r="G5" s="475"/>
    </row>
    <row r="6" spans="1:7" s="72" customFormat="1" ht="15.75" customHeight="1" x14ac:dyDescent="0.2">
      <c r="A6" s="471" t="s">
        <v>260</v>
      </c>
      <c r="B6" s="472">
        <f>'d. Equipment'!D15</f>
        <v>0</v>
      </c>
      <c r="C6" s="473">
        <f>'d. Equipment'!D26</f>
        <v>0</v>
      </c>
      <c r="D6" s="474">
        <f>'d. Equipment'!D39</f>
        <v>0</v>
      </c>
      <c r="E6" s="468">
        <f t="shared" si="0"/>
        <v>0</v>
      </c>
      <c r="F6" s="469">
        <f>E6/$E$17</f>
        <v>0</v>
      </c>
      <c r="G6" s="475"/>
    </row>
    <row r="7" spans="1:7" s="72" customFormat="1" ht="15.75" customHeight="1" x14ac:dyDescent="0.2">
      <c r="A7" s="471" t="s">
        <v>261</v>
      </c>
      <c r="B7" s="472">
        <f>'e. Supplies'!D16</f>
        <v>5000</v>
      </c>
      <c r="C7" s="473">
        <f>'e. Supplies'!D29</f>
        <v>6000</v>
      </c>
      <c r="D7" s="474">
        <f>'e. Supplies'!D42</f>
        <v>7000</v>
      </c>
      <c r="E7" s="468">
        <f t="shared" si="0"/>
        <v>18000</v>
      </c>
      <c r="F7" s="469">
        <f>E7/$E$17</f>
        <v>2.2083721843254652E-3</v>
      </c>
      <c r="G7" s="475"/>
    </row>
    <row r="8" spans="1:7" s="72" customFormat="1" x14ac:dyDescent="0.2">
      <c r="A8" s="476" t="s">
        <v>262</v>
      </c>
      <c r="B8" s="472"/>
      <c r="C8" s="473"/>
      <c r="D8" s="474"/>
      <c r="E8" s="468"/>
      <c r="F8" s="477"/>
      <c r="G8" s="475"/>
    </row>
    <row r="9" spans="1:7" s="72" customFormat="1" x14ac:dyDescent="0.2">
      <c r="A9" s="478" t="s">
        <v>263</v>
      </c>
      <c r="B9" s="472">
        <f>'f. Contractual'!C14</f>
        <v>235000</v>
      </c>
      <c r="C9" s="473">
        <f>'f. Contractual'!D14</f>
        <v>260000</v>
      </c>
      <c r="D9" s="474">
        <f>'f. Contractual'!E14</f>
        <v>255000</v>
      </c>
      <c r="E9" s="468">
        <f>SUM(B9:D9)</f>
        <v>750000</v>
      </c>
      <c r="F9" s="598">
        <f t="shared" ref="F9:F14" si="1">E9/$E$17</f>
        <v>9.2015507680227704E-2</v>
      </c>
      <c r="G9" s="475"/>
    </row>
    <row r="10" spans="1:7" s="72" customFormat="1" x14ac:dyDescent="0.2">
      <c r="A10" s="478" t="s">
        <v>264</v>
      </c>
      <c r="B10" s="465">
        <f>'f. Contractual'!C25</f>
        <v>295000</v>
      </c>
      <c r="C10" s="466">
        <f>'f. Contractual'!D25</f>
        <v>855000</v>
      </c>
      <c r="D10" s="467">
        <f>'f. Contractual'!E25</f>
        <v>4400000</v>
      </c>
      <c r="E10" s="468">
        <f>SUM(B10:D10)</f>
        <v>5550000</v>
      </c>
      <c r="F10" s="598">
        <f t="shared" si="1"/>
        <v>0.68091475683368508</v>
      </c>
      <c r="G10" s="475"/>
    </row>
    <row r="11" spans="1:7" s="72" customFormat="1" x14ac:dyDescent="0.2">
      <c r="A11" s="478" t="s">
        <v>265</v>
      </c>
      <c r="B11" s="465">
        <f>'f. Contractual'!C31</f>
        <v>0</v>
      </c>
      <c r="C11" s="466">
        <f>'f. Contractual'!D31</f>
        <v>0</v>
      </c>
      <c r="D11" s="467">
        <f>'f. Contractual'!E31</f>
        <v>0</v>
      </c>
      <c r="E11" s="468">
        <f t="shared" si="0"/>
        <v>0</v>
      </c>
      <c r="F11" s="598">
        <f t="shared" si="1"/>
        <v>0</v>
      </c>
      <c r="G11" s="475"/>
    </row>
    <row r="12" spans="1:7" s="72" customFormat="1" x14ac:dyDescent="0.2">
      <c r="A12" s="479" t="s">
        <v>266</v>
      </c>
      <c r="B12" s="465">
        <f>SUM(B9:B11)</f>
        <v>530000</v>
      </c>
      <c r="C12" s="466">
        <f>SUM(C9:C11)</f>
        <v>1115000</v>
      </c>
      <c r="D12" s="467">
        <f>SUM(D9:D11)</f>
        <v>4655000</v>
      </c>
      <c r="E12" s="468">
        <f t="shared" si="0"/>
        <v>6300000</v>
      </c>
      <c r="F12" s="469">
        <f t="shared" si="1"/>
        <v>0.77293026451391278</v>
      </c>
      <c r="G12" s="475"/>
    </row>
    <row r="13" spans="1:7" s="72" customFormat="1" ht="15.75" customHeight="1" x14ac:dyDescent="0.2">
      <c r="A13" s="480" t="s">
        <v>267</v>
      </c>
      <c r="B13" s="465">
        <f>'g. Construction'!B11</f>
        <v>0</v>
      </c>
      <c r="C13" s="466">
        <f>'g. Construction'!B18</f>
        <v>0</v>
      </c>
      <c r="D13" s="467">
        <f>'g. Construction'!B25</f>
        <v>0</v>
      </c>
      <c r="E13" s="468">
        <f t="shared" si="0"/>
        <v>0</v>
      </c>
      <c r="F13" s="469">
        <f t="shared" si="1"/>
        <v>0</v>
      </c>
      <c r="G13" s="481"/>
    </row>
    <row r="14" spans="1:7" s="72" customFormat="1" ht="15.75" customHeight="1" x14ac:dyDescent="0.2">
      <c r="A14" s="471" t="s">
        <v>268</v>
      </c>
      <c r="B14" s="472">
        <f>'h. Other'!B12</f>
        <v>30000</v>
      </c>
      <c r="C14" s="473">
        <f>'h. Other'!B20</f>
        <v>10000</v>
      </c>
      <c r="D14" s="474">
        <f>'h. Other'!B28</f>
        <v>10000</v>
      </c>
      <c r="E14" s="468">
        <f>SUM(B14:D14)</f>
        <v>50000</v>
      </c>
      <c r="F14" s="469">
        <f t="shared" si="1"/>
        <v>6.134367178681847E-3</v>
      </c>
      <c r="G14" s="475"/>
    </row>
    <row r="15" spans="1:7" s="72" customFormat="1" ht="15.75" customHeight="1" x14ac:dyDescent="0.2">
      <c r="A15" s="471" t="s">
        <v>269</v>
      </c>
      <c r="B15" s="472">
        <f>B3+B4+B5+B6+B7+B12+B13+B14</f>
        <v>980000</v>
      </c>
      <c r="C15" s="473">
        <f>C3+C4+C5+C6+C7+C12+C13+C14</f>
        <v>1699400</v>
      </c>
      <c r="D15" s="474">
        <f>D3+D4+D5+D6+D7+D12+D13+D14</f>
        <v>5471400</v>
      </c>
      <c r="E15" s="482">
        <f>E3+E4+E5+E6+E7+E12+E13+E14</f>
        <v>8150800</v>
      </c>
      <c r="F15" s="469">
        <f>F3+F4+F5+F6+F7+F12+F13+F14</f>
        <v>1</v>
      </c>
      <c r="G15" s="475"/>
    </row>
    <row r="16" spans="1:7" s="72" customFormat="1" ht="15.75" customHeight="1" x14ac:dyDescent="0.2">
      <c r="A16" s="471" t="s">
        <v>270</v>
      </c>
      <c r="B16" s="472">
        <f>'i. Indirect'!B14</f>
        <v>0</v>
      </c>
      <c r="C16" s="473">
        <f>'i. Indirect'!C14</f>
        <v>0</v>
      </c>
      <c r="D16" s="474">
        <f>'i. Indirect'!D14</f>
        <v>0</v>
      </c>
      <c r="E16" s="468">
        <f>SUM(B16:D16)</f>
        <v>0</v>
      </c>
      <c r="F16" s="469">
        <f>E16/$E$17</f>
        <v>0</v>
      </c>
      <c r="G16" s="475"/>
    </row>
    <row r="17" spans="1:7" s="72" customFormat="1" ht="15.75" customHeight="1" thickBot="1" x14ac:dyDescent="0.25">
      <c r="A17" s="483" t="s">
        <v>271</v>
      </c>
      <c r="B17" s="484">
        <f>B15+B16</f>
        <v>980000</v>
      </c>
      <c r="C17" s="485">
        <f>C15+C16</f>
        <v>1699400</v>
      </c>
      <c r="D17" s="486">
        <f>D15+D16</f>
        <v>5471400</v>
      </c>
      <c r="E17" s="487">
        <f>E15+E16</f>
        <v>8150800</v>
      </c>
      <c r="F17" s="488">
        <f>F15+F16</f>
        <v>1</v>
      </c>
      <c r="G17" s="489"/>
    </row>
    <row r="18" spans="1:7" s="72" customFormat="1" ht="7.5" customHeight="1" x14ac:dyDescent="0.2">
      <c r="A18" s="456"/>
      <c r="B18" s="456"/>
      <c r="C18" s="456"/>
      <c r="D18" s="456"/>
    </row>
    <row r="19" spans="1:7" s="72" customFormat="1" ht="13.5" thickBot="1" x14ac:dyDescent="0.25">
      <c r="A19" s="615" t="s">
        <v>272</v>
      </c>
      <c r="B19" s="615"/>
      <c r="C19" s="615"/>
      <c r="D19" s="39"/>
      <c r="E19" s="38"/>
      <c r="F19" s="39"/>
    </row>
    <row r="20" spans="1:7" s="72" customFormat="1" ht="10.5" customHeight="1" x14ac:dyDescent="0.2">
      <c r="A20" s="616"/>
      <c r="B20" s="617"/>
      <c r="C20" s="617"/>
      <c r="D20" s="617"/>
      <c r="E20" s="617"/>
      <c r="F20" s="617"/>
      <c r="G20" s="618"/>
    </row>
    <row r="21" spans="1:7" s="72" customFormat="1" ht="10.5" customHeight="1" x14ac:dyDescent="0.2">
      <c r="A21" s="619"/>
      <c r="B21" s="620"/>
      <c r="C21" s="620"/>
      <c r="D21" s="620"/>
      <c r="E21" s="620"/>
      <c r="F21" s="620"/>
      <c r="G21" s="621"/>
    </row>
    <row r="22" spans="1:7" s="72" customFormat="1" ht="10.5" customHeight="1" thickBot="1" x14ac:dyDescent="0.25">
      <c r="A22" s="622"/>
      <c r="B22" s="623"/>
      <c r="C22" s="623"/>
      <c r="D22" s="623"/>
      <c r="E22" s="623"/>
      <c r="F22" s="623"/>
      <c r="G22" s="624"/>
    </row>
    <row r="23" spans="1:7" s="72" customFormat="1" x14ac:dyDescent="0.2">
      <c r="A23" s="456"/>
      <c r="B23" s="456"/>
      <c r="C23" s="456"/>
      <c r="D23" s="456"/>
    </row>
    <row r="24" spans="1:7" s="72" customFormat="1" x14ac:dyDescent="0.2">
      <c r="A24" s="456"/>
      <c r="B24" s="456"/>
      <c r="C24" s="456"/>
      <c r="D24" s="456"/>
    </row>
    <row r="25" spans="1:7" s="72" customFormat="1" x14ac:dyDescent="0.2">
      <c r="A25" s="456"/>
      <c r="B25" s="456"/>
      <c r="C25" s="456"/>
      <c r="D25" s="456"/>
    </row>
    <row r="26" spans="1:7" s="72" customFormat="1" x14ac:dyDescent="0.2">
      <c r="A26" s="490"/>
      <c r="B26" s="490"/>
      <c r="C26" s="490"/>
      <c r="D26" s="490"/>
    </row>
    <row r="27" spans="1:7" s="72" customFormat="1" x14ac:dyDescent="0.2">
      <c r="A27" s="456"/>
      <c r="B27" s="456"/>
      <c r="C27" s="456"/>
      <c r="D27" s="456"/>
    </row>
    <row r="28" spans="1:7" s="72" customFormat="1" x14ac:dyDescent="0.2">
      <c r="A28" s="456"/>
      <c r="B28" s="456"/>
      <c r="C28" s="456"/>
      <c r="D28" s="456"/>
    </row>
    <row r="29" spans="1:7" s="72" customFormat="1" x14ac:dyDescent="0.2">
      <c r="A29" s="456"/>
      <c r="B29" s="456"/>
      <c r="C29" s="456"/>
      <c r="D29" s="456"/>
    </row>
    <row r="30" spans="1:7" s="72" customFormat="1" x14ac:dyDescent="0.2">
      <c r="A30" s="456"/>
      <c r="B30" s="456"/>
      <c r="C30" s="456"/>
      <c r="D30" s="456"/>
    </row>
    <row r="31" spans="1:7" s="72" customFormat="1" x14ac:dyDescent="0.2">
      <c r="A31" s="456"/>
      <c r="B31" s="456"/>
      <c r="C31" s="456"/>
      <c r="D31" s="456"/>
    </row>
    <row r="32" spans="1:7" s="72" customFormat="1" x14ac:dyDescent="0.2">
      <c r="A32" s="456"/>
      <c r="B32" s="456"/>
      <c r="C32" s="456"/>
      <c r="D32" s="456"/>
    </row>
    <row r="33" spans="1:4" s="72" customFormat="1" x14ac:dyDescent="0.2">
      <c r="A33" s="456"/>
      <c r="B33" s="456"/>
      <c r="C33" s="456"/>
      <c r="D33" s="456"/>
    </row>
    <row r="34" spans="1:4" s="72" customFormat="1" x14ac:dyDescent="0.2">
      <c r="A34" s="456"/>
      <c r="B34" s="456"/>
      <c r="C34" s="456"/>
      <c r="D34" s="456"/>
    </row>
    <row r="35" spans="1:4" s="72" customFormat="1" x14ac:dyDescent="0.2">
      <c r="A35" s="456"/>
      <c r="B35" s="456"/>
      <c r="C35" s="456"/>
      <c r="D35" s="456"/>
    </row>
    <row r="36" spans="1:4" s="72" customFormat="1" x14ac:dyDescent="0.2">
      <c r="A36" s="456"/>
      <c r="B36" s="456"/>
      <c r="C36" s="456"/>
      <c r="D36" s="456"/>
    </row>
    <row r="37" spans="1:4" s="72" customFormat="1" x14ac:dyDescent="0.2">
      <c r="A37" s="456"/>
      <c r="B37" s="456"/>
      <c r="C37" s="456"/>
      <c r="D37" s="456"/>
    </row>
    <row r="38" spans="1:4" s="72" customFormat="1" x14ac:dyDescent="0.2">
      <c r="A38" s="456"/>
      <c r="B38" s="456"/>
      <c r="C38" s="456"/>
      <c r="D38" s="456"/>
    </row>
    <row r="39" spans="1:4" s="72" customFormat="1" x14ac:dyDescent="0.2">
      <c r="A39" s="456"/>
      <c r="B39" s="456"/>
      <c r="C39" s="456"/>
      <c r="D39" s="456"/>
    </row>
    <row r="40" spans="1:4" s="72" customFormat="1" x14ac:dyDescent="0.2">
      <c r="A40" s="456"/>
      <c r="B40" s="456"/>
      <c r="C40" s="456"/>
      <c r="D40" s="456"/>
    </row>
    <row r="41" spans="1:4" s="72" customFormat="1" x14ac:dyDescent="0.2">
      <c r="A41" s="456"/>
      <c r="B41" s="456"/>
      <c r="C41" s="456"/>
      <c r="D41" s="456"/>
    </row>
    <row r="42" spans="1:4" s="72" customFormat="1" x14ac:dyDescent="0.2">
      <c r="A42" s="456"/>
      <c r="B42" s="456"/>
      <c r="C42" s="456"/>
      <c r="D42" s="456"/>
    </row>
    <row r="43" spans="1:4" s="72" customFormat="1" x14ac:dyDescent="0.2">
      <c r="A43" s="456"/>
      <c r="B43" s="456"/>
      <c r="C43" s="456"/>
      <c r="D43" s="456"/>
    </row>
    <row r="44" spans="1:4" s="72" customFormat="1" x14ac:dyDescent="0.2">
      <c r="A44" s="456"/>
      <c r="B44" s="456"/>
      <c r="C44" s="456"/>
      <c r="D44" s="456"/>
    </row>
    <row r="45" spans="1:4" s="72" customFormat="1" x14ac:dyDescent="0.2">
      <c r="A45" s="456"/>
      <c r="B45" s="456"/>
      <c r="C45" s="456"/>
      <c r="D45" s="456"/>
    </row>
    <row r="46" spans="1:4" s="72" customFormat="1" x14ac:dyDescent="0.2">
      <c r="A46" s="456"/>
      <c r="B46" s="456"/>
      <c r="C46" s="456"/>
      <c r="D46" s="456"/>
    </row>
    <row r="47" spans="1:4" s="72" customFormat="1" x14ac:dyDescent="0.2">
      <c r="A47" s="456"/>
      <c r="B47" s="456"/>
      <c r="C47" s="456"/>
      <c r="D47" s="456"/>
    </row>
    <row r="48" spans="1:4" s="72" customFormat="1" x14ac:dyDescent="0.2">
      <c r="A48" s="456"/>
      <c r="B48" s="456"/>
      <c r="C48" s="456"/>
      <c r="D48" s="456"/>
    </row>
    <row r="49" spans="1:4" s="72" customFormat="1" x14ac:dyDescent="0.2">
      <c r="A49" s="456"/>
      <c r="B49" s="456"/>
      <c r="C49" s="456"/>
      <c r="D49" s="456"/>
    </row>
    <row r="50" spans="1:4" s="72" customFormat="1" x14ac:dyDescent="0.2">
      <c r="A50" s="456"/>
      <c r="B50" s="456"/>
      <c r="C50" s="456"/>
      <c r="D50" s="456"/>
    </row>
    <row r="51" spans="1:4" s="72" customFormat="1" x14ac:dyDescent="0.2">
      <c r="A51" s="456"/>
      <c r="B51" s="456"/>
      <c r="C51" s="456"/>
      <c r="D51" s="456"/>
    </row>
    <row r="52" spans="1:4" s="72" customFormat="1" x14ac:dyDescent="0.2">
      <c r="A52" s="456"/>
      <c r="B52" s="456"/>
      <c r="C52" s="456"/>
      <c r="D52" s="456"/>
    </row>
    <row r="53" spans="1:4" s="72" customFormat="1" x14ac:dyDescent="0.2">
      <c r="A53" s="456"/>
      <c r="B53" s="456"/>
      <c r="C53" s="456"/>
      <c r="D53" s="456"/>
    </row>
    <row r="54" spans="1:4" s="72" customFormat="1" x14ac:dyDescent="0.2">
      <c r="A54" s="456"/>
      <c r="B54" s="456"/>
      <c r="C54" s="456"/>
      <c r="D54" s="456"/>
    </row>
    <row r="55" spans="1:4" s="72" customFormat="1" x14ac:dyDescent="0.2">
      <c r="A55" s="456"/>
      <c r="B55" s="456"/>
      <c r="C55" s="456"/>
      <c r="D55" s="456"/>
    </row>
    <row r="56" spans="1:4" s="72" customFormat="1" x14ac:dyDescent="0.2">
      <c r="A56" s="456"/>
      <c r="B56" s="456"/>
      <c r="C56" s="456"/>
      <c r="D56" s="456"/>
    </row>
    <row r="57" spans="1:4" s="72" customFormat="1" x14ac:dyDescent="0.2">
      <c r="A57" s="456"/>
      <c r="B57" s="456"/>
      <c r="C57" s="456"/>
      <c r="D57" s="456"/>
    </row>
    <row r="58" spans="1:4" s="72" customFormat="1" x14ac:dyDescent="0.2">
      <c r="A58" s="456"/>
      <c r="B58" s="456"/>
      <c r="C58" s="456"/>
      <c r="D58" s="456"/>
    </row>
    <row r="59" spans="1:4" s="72" customFormat="1" x14ac:dyDescent="0.2">
      <c r="A59" s="456"/>
      <c r="B59" s="456"/>
      <c r="C59" s="456"/>
      <c r="D59" s="456"/>
    </row>
    <row r="60" spans="1:4" s="72" customFormat="1" x14ac:dyDescent="0.2">
      <c r="A60" s="456"/>
      <c r="B60" s="456"/>
      <c r="C60" s="456"/>
      <c r="D60" s="456"/>
    </row>
    <row r="61" spans="1:4" s="72" customFormat="1" x14ac:dyDescent="0.2">
      <c r="A61" s="456"/>
      <c r="B61" s="456"/>
      <c r="C61" s="456"/>
      <c r="D61" s="456"/>
    </row>
    <row r="62" spans="1:4" s="72" customFormat="1" x14ac:dyDescent="0.2">
      <c r="A62" s="456"/>
      <c r="B62" s="456"/>
      <c r="C62" s="456"/>
      <c r="D62" s="456"/>
    </row>
    <row r="63" spans="1:4" s="72" customFormat="1" x14ac:dyDescent="0.2">
      <c r="A63" s="456"/>
      <c r="B63" s="456"/>
      <c r="C63" s="456"/>
      <c r="D63" s="456"/>
    </row>
    <row r="64" spans="1:4" s="72" customFormat="1" x14ac:dyDescent="0.2">
      <c r="A64" s="456"/>
      <c r="B64" s="456"/>
      <c r="C64" s="456"/>
      <c r="D64" s="456"/>
    </row>
    <row r="65" spans="1:4" s="72" customFormat="1" x14ac:dyDescent="0.2">
      <c r="A65" s="456"/>
      <c r="B65" s="456"/>
      <c r="C65" s="456"/>
      <c r="D65" s="456"/>
    </row>
    <row r="66" spans="1:4" s="72" customFormat="1" x14ac:dyDescent="0.2">
      <c r="A66" s="456"/>
      <c r="B66" s="456"/>
      <c r="C66" s="456"/>
      <c r="D66" s="456"/>
    </row>
    <row r="67" spans="1:4" s="72" customFormat="1" x14ac:dyDescent="0.2">
      <c r="A67" s="456"/>
      <c r="B67" s="456"/>
      <c r="C67" s="456"/>
      <c r="D67" s="456"/>
    </row>
    <row r="68" spans="1:4" s="72" customFormat="1" x14ac:dyDescent="0.2">
      <c r="A68" s="456"/>
      <c r="B68" s="456"/>
      <c r="C68" s="456"/>
      <c r="D68" s="456"/>
    </row>
    <row r="69" spans="1:4" s="72" customFormat="1" x14ac:dyDescent="0.2">
      <c r="A69" s="456"/>
      <c r="B69" s="456"/>
      <c r="C69" s="456"/>
      <c r="D69" s="456"/>
    </row>
    <row r="70" spans="1:4" s="72" customFormat="1" x14ac:dyDescent="0.2">
      <c r="A70" s="456"/>
      <c r="B70" s="456"/>
      <c r="C70" s="456"/>
      <c r="D70" s="456"/>
    </row>
    <row r="71" spans="1:4" s="72" customFormat="1" x14ac:dyDescent="0.2">
      <c r="A71" s="456"/>
      <c r="B71" s="456"/>
      <c r="C71" s="456"/>
      <c r="D71" s="456"/>
    </row>
    <row r="72" spans="1:4" s="72" customFormat="1" x14ac:dyDescent="0.2">
      <c r="A72" s="456"/>
      <c r="B72" s="456"/>
      <c r="C72" s="456"/>
      <c r="D72" s="456"/>
    </row>
    <row r="73" spans="1:4" s="72" customFormat="1" x14ac:dyDescent="0.2">
      <c r="A73" s="456"/>
      <c r="B73" s="456"/>
      <c r="C73" s="456"/>
      <c r="D73" s="456"/>
    </row>
    <row r="74" spans="1:4" s="72" customFormat="1" x14ac:dyDescent="0.2">
      <c r="A74" s="456"/>
      <c r="B74" s="456"/>
      <c r="C74" s="456"/>
      <c r="D74" s="456"/>
    </row>
    <row r="75" spans="1:4" s="72" customFormat="1" x14ac:dyDescent="0.2">
      <c r="A75" s="456"/>
      <c r="B75" s="456"/>
      <c r="C75" s="456"/>
      <c r="D75" s="456"/>
    </row>
    <row r="76" spans="1:4" s="72" customFormat="1" x14ac:dyDescent="0.2">
      <c r="A76" s="456"/>
      <c r="B76" s="456"/>
      <c r="C76" s="456"/>
      <c r="D76" s="456"/>
    </row>
    <row r="77" spans="1:4" s="72" customFormat="1" x14ac:dyDescent="0.2">
      <c r="A77" s="456"/>
      <c r="B77" s="456"/>
      <c r="C77" s="456"/>
      <c r="D77" s="456"/>
    </row>
    <row r="78" spans="1:4" s="72" customFormat="1" x14ac:dyDescent="0.2">
      <c r="A78" s="456"/>
      <c r="B78" s="456"/>
      <c r="C78" s="456"/>
      <c r="D78" s="456"/>
    </row>
  </sheetData>
  <sheetProtection formatCells="0" formatColumns="0" formatRows="0" selectLockedCells="1"/>
  <mergeCells count="3">
    <mergeCell ref="A1:G1"/>
    <mergeCell ref="A19:C19"/>
    <mergeCell ref="A20:G22"/>
  </mergeCells>
  <printOptions horizontalCentered="1"/>
  <pageMargins left="0.5" right="0.5" top="0.25" bottom="0.25" header="0.5" footer="0.5"/>
  <pageSetup scale="85" fitToHeight="2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V29"/>
  <sheetViews>
    <sheetView showGridLines="0" zoomScaleNormal="100" workbookViewId="0">
      <selection sqref="A1:N1"/>
    </sheetView>
  </sheetViews>
  <sheetFormatPr defaultRowHeight="12.75" x14ac:dyDescent="0.2"/>
  <cols>
    <col min="1" max="1" width="10.85546875" style="305" customWidth="1"/>
    <col min="2" max="2" width="40.28515625" style="305" customWidth="1"/>
    <col min="3" max="3" width="8" style="453" customWidth="1"/>
    <col min="4" max="4" width="8.7109375" style="306" customWidth="1"/>
    <col min="5" max="5" width="11.42578125" style="352" customWidth="1"/>
    <col min="6" max="6" width="8" style="307" customWidth="1"/>
    <col min="7" max="7" width="8.7109375" style="306" customWidth="1"/>
    <col min="8" max="8" width="11.42578125" style="352" customWidth="1"/>
    <col min="9" max="9" width="8" style="307" customWidth="1"/>
    <col min="10" max="10" width="8.7109375" style="306" customWidth="1"/>
    <col min="11" max="11" width="11.42578125" style="352" customWidth="1"/>
    <col min="12" max="12" width="10.140625" style="454" customWidth="1"/>
    <col min="13" max="13" width="11.42578125" style="455" customWidth="1"/>
    <col min="14" max="14" width="14.7109375" style="453" customWidth="1"/>
    <col min="15" max="256" width="9.140625" style="305"/>
    <col min="257" max="257" width="10.85546875" style="305" customWidth="1"/>
    <col min="258" max="258" width="40.28515625" style="305" customWidth="1"/>
    <col min="259" max="259" width="8" style="305" customWidth="1"/>
    <col min="260" max="260" width="8.7109375" style="305" customWidth="1"/>
    <col min="261" max="261" width="11.42578125" style="305" customWidth="1"/>
    <col min="262" max="262" width="8" style="305" customWidth="1"/>
    <col min="263" max="263" width="8.7109375" style="305" customWidth="1"/>
    <col min="264" max="264" width="11.42578125" style="305" customWidth="1"/>
    <col min="265" max="265" width="8" style="305" customWidth="1"/>
    <col min="266" max="266" width="8.7109375" style="305" customWidth="1"/>
    <col min="267" max="267" width="11.42578125" style="305" customWidth="1"/>
    <col min="268" max="268" width="8.5703125" style="305" customWidth="1"/>
    <col min="269" max="269" width="11.42578125" style="305" customWidth="1"/>
    <col min="270" max="270" width="14.7109375" style="305" customWidth="1"/>
    <col min="271" max="512" width="9.140625" style="305"/>
    <col min="513" max="513" width="10.85546875" style="305" customWidth="1"/>
    <col min="514" max="514" width="40.28515625" style="305" customWidth="1"/>
    <col min="515" max="515" width="8" style="305" customWidth="1"/>
    <col min="516" max="516" width="8.7109375" style="305" customWidth="1"/>
    <col min="517" max="517" width="11.42578125" style="305" customWidth="1"/>
    <col min="518" max="518" width="8" style="305" customWidth="1"/>
    <col min="519" max="519" width="8.7109375" style="305" customWidth="1"/>
    <col min="520" max="520" width="11.42578125" style="305" customWidth="1"/>
    <col min="521" max="521" width="8" style="305" customWidth="1"/>
    <col min="522" max="522" width="8.7109375" style="305" customWidth="1"/>
    <col min="523" max="523" width="11.42578125" style="305" customWidth="1"/>
    <col min="524" max="524" width="8.5703125" style="305" customWidth="1"/>
    <col min="525" max="525" width="11.42578125" style="305" customWidth="1"/>
    <col min="526" max="526" width="14.7109375" style="305" customWidth="1"/>
    <col min="527" max="768" width="9.140625" style="305"/>
    <col min="769" max="769" width="10.85546875" style="305" customWidth="1"/>
    <col min="770" max="770" width="40.28515625" style="305" customWidth="1"/>
    <col min="771" max="771" width="8" style="305" customWidth="1"/>
    <col min="772" max="772" width="8.7109375" style="305" customWidth="1"/>
    <col min="773" max="773" width="11.42578125" style="305" customWidth="1"/>
    <col min="774" max="774" width="8" style="305" customWidth="1"/>
    <col min="775" max="775" width="8.7109375" style="305" customWidth="1"/>
    <col min="776" max="776" width="11.42578125" style="305" customWidth="1"/>
    <col min="777" max="777" width="8" style="305" customWidth="1"/>
    <col min="778" max="778" width="8.7109375" style="305" customWidth="1"/>
    <col min="779" max="779" width="11.42578125" style="305" customWidth="1"/>
    <col min="780" max="780" width="8.5703125" style="305" customWidth="1"/>
    <col min="781" max="781" width="11.42578125" style="305" customWidth="1"/>
    <col min="782" max="782" width="14.7109375" style="305" customWidth="1"/>
    <col min="783" max="1024" width="9.140625" style="305"/>
    <col min="1025" max="1025" width="10.85546875" style="305" customWidth="1"/>
    <col min="1026" max="1026" width="40.28515625" style="305" customWidth="1"/>
    <col min="1027" max="1027" width="8" style="305" customWidth="1"/>
    <col min="1028" max="1028" width="8.7109375" style="305" customWidth="1"/>
    <col min="1029" max="1029" width="11.42578125" style="305" customWidth="1"/>
    <col min="1030" max="1030" width="8" style="305" customWidth="1"/>
    <col min="1031" max="1031" width="8.7109375" style="305" customWidth="1"/>
    <col min="1032" max="1032" width="11.42578125" style="305" customWidth="1"/>
    <col min="1033" max="1033" width="8" style="305" customWidth="1"/>
    <col min="1034" max="1034" width="8.7109375" style="305" customWidth="1"/>
    <col min="1035" max="1035" width="11.42578125" style="305" customWidth="1"/>
    <col min="1036" max="1036" width="8.5703125" style="305" customWidth="1"/>
    <col min="1037" max="1037" width="11.42578125" style="305" customWidth="1"/>
    <col min="1038" max="1038" width="14.7109375" style="305" customWidth="1"/>
    <col min="1039" max="1280" width="9.140625" style="305"/>
    <col min="1281" max="1281" width="10.85546875" style="305" customWidth="1"/>
    <col min="1282" max="1282" width="40.28515625" style="305" customWidth="1"/>
    <col min="1283" max="1283" width="8" style="305" customWidth="1"/>
    <col min="1284" max="1284" width="8.7109375" style="305" customWidth="1"/>
    <col min="1285" max="1285" width="11.42578125" style="305" customWidth="1"/>
    <col min="1286" max="1286" width="8" style="305" customWidth="1"/>
    <col min="1287" max="1287" width="8.7109375" style="305" customWidth="1"/>
    <col min="1288" max="1288" width="11.42578125" style="305" customWidth="1"/>
    <col min="1289" max="1289" width="8" style="305" customWidth="1"/>
    <col min="1290" max="1290" width="8.7109375" style="305" customWidth="1"/>
    <col min="1291" max="1291" width="11.42578125" style="305" customWidth="1"/>
    <col min="1292" max="1292" width="8.5703125" style="305" customWidth="1"/>
    <col min="1293" max="1293" width="11.42578125" style="305" customWidth="1"/>
    <col min="1294" max="1294" width="14.7109375" style="305" customWidth="1"/>
    <col min="1295" max="1536" width="9.140625" style="305"/>
    <col min="1537" max="1537" width="10.85546875" style="305" customWidth="1"/>
    <col min="1538" max="1538" width="40.28515625" style="305" customWidth="1"/>
    <col min="1539" max="1539" width="8" style="305" customWidth="1"/>
    <col min="1540" max="1540" width="8.7109375" style="305" customWidth="1"/>
    <col min="1541" max="1541" width="11.42578125" style="305" customWidth="1"/>
    <col min="1542" max="1542" width="8" style="305" customWidth="1"/>
    <col min="1543" max="1543" width="8.7109375" style="305" customWidth="1"/>
    <col min="1544" max="1544" width="11.42578125" style="305" customWidth="1"/>
    <col min="1545" max="1545" width="8" style="305" customWidth="1"/>
    <col min="1546" max="1546" width="8.7109375" style="305" customWidth="1"/>
    <col min="1547" max="1547" width="11.42578125" style="305" customWidth="1"/>
    <col min="1548" max="1548" width="8.5703125" style="305" customWidth="1"/>
    <col min="1549" max="1549" width="11.42578125" style="305" customWidth="1"/>
    <col min="1550" max="1550" width="14.7109375" style="305" customWidth="1"/>
    <col min="1551" max="1792" width="9.140625" style="305"/>
    <col min="1793" max="1793" width="10.85546875" style="305" customWidth="1"/>
    <col min="1794" max="1794" width="40.28515625" style="305" customWidth="1"/>
    <col min="1795" max="1795" width="8" style="305" customWidth="1"/>
    <col min="1796" max="1796" width="8.7109375" style="305" customWidth="1"/>
    <col min="1797" max="1797" width="11.42578125" style="305" customWidth="1"/>
    <col min="1798" max="1798" width="8" style="305" customWidth="1"/>
    <col min="1799" max="1799" width="8.7109375" style="305" customWidth="1"/>
    <col min="1800" max="1800" width="11.42578125" style="305" customWidth="1"/>
    <col min="1801" max="1801" width="8" style="305" customWidth="1"/>
    <col min="1802" max="1802" width="8.7109375" style="305" customWidth="1"/>
    <col min="1803" max="1803" width="11.42578125" style="305" customWidth="1"/>
    <col min="1804" max="1804" width="8.5703125" style="305" customWidth="1"/>
    <col min="1805" max="1805" width="11.42578125" style="305" customWidth="1"/>
    <col min="1806" max="1806" width="14.7109375" style="305" customWidth="1"/>
    <col min="1807" max="2048" width="9.140625" style="305"/>
    <col min="2049" max="2049" width="10.85546875" style="305" customWidth="1"/>
    <col min="2050" max="2050" width="40.28515625" style="305" customWidth="1"/>
    <col min="2051" max="2051" width="8" style="305" customWidth="1"/>
    <col min="2052" max="2052" width="8.7109375" style="305" customWidth="1"/>
    <col min="2053" max="2053" width="11.42578125" style="305" customWidth="1"/>
    <col min="2054" max="2054" width="8" style="305" customWidth="1"/>
    <col min="2055" max="2055" width="8.7109375" style="305" customWidth="1"/>
    <col min="2056" max="2056" width="11.42578125" style="305" customWidth="1"/>
    <col min="2057" max="2057" width="8" style="305" customWidth="1"/>
    <col min="2058" max="2058" width="8.7109375" style="305" customWidth="1"/>
    <col min="2059" max="2059" width="11.42578125" style="305" customWidth="1"/>
    <col min="2060" max="2060" width="8.5703125" style="305" customWidth="1"/>
    <col min="2061" max="2061" width="11.42578125" style="305" customWidth="1"/>
    <col min="2062" max="2062" width="14.7109375" style="305" customWidth="1"/>
    <col min="2063" max="2304" width="9.140625" style="305"/>
    <col min="2305" max="2305" width="10.85546875" style="305" customWidth="1"/>
    <col min="2306" max="2306" width="40.28515625" style="305" customWidth="1"/>
    <col min="2307" max="2307" width="8" style="305" customWidth="1"/>
    <col min="2308" max="2308" width="8.7109375" style="305" customWidth="1"/>
    <col min="2309" max="2309" width="11.42578125" style="305" customWidth="1"/>
    <col min="2310" max="2310" width="8" style="305" customWidth="1"/>
    <col min="2311" max="2311" width="8.7109375" style="305" customWidth="1"/>
    <col min="2312" max="2312" width="11.42578125" style="305" customWidth="1"/>
    <col min="2313" max="2313" width="8" style="305" customWidth="1"/>
    <col min="2314" max="2314" width="8.7109375" style="305" customWidth="1"/>
    <col min="2315" max="2315" width="11.42578125" style="305" customWidth="1"/>
    <col min="2316" max="2316" width="8.5703125" style="305" customWidth="1"/>
    <col min="2317" max="2317" width="11.42578125" style="305" customWidth="1"/>
    <col min="2318" max="2318" width="14.7109375" style="305" customWidth="1"/>
    <col min="2319" max="2560" width="9.140625" style="305"/>
    <col min="2561" max="2561" width="10.85546875" style="305" customWidth="1"/>
    <col min="2562" max="2562" width="40.28515625" style="305" customWidth="1"/>
    <col min="2563" max="2563" width="8" style="305" customWidth="1"/>
    <col min="2564" max="2564" width="8.7109375" style="305" customWidth="1"/>
    <col min="2565" max="2565" width="11.42578125" style="305" customWidth="1"/>
    <col min="2566" max="2566" width="8" style="305" customWidth="1"/>
    <col min="2567" max="2567" width="8.7109375" style="305" customWidth="1"/>
    <col min="2568" max="2568" width="11.42578125" style="305" customWidth="1"/>
    <col min="2569" max="2569" width="8" style="305" customWidth="1"/>
    <col min="2570" max="2570" width="8.7109375" style="305" customWidth="1"/>
    <col min="2571" max="2571" width="11.42578125" style="305" customWidth="1"/>
    <col min="2572" max="2572" width="8.5703125" style="305" customWidth="1"/>
    <col min="2573" max="2573" width="11.42578125" style="305" customWidth="1"/>
    <col min="2574" max="2574" width="14.7109375" style="305" customWidth="1"/>
    <col min="2575" max="2816" width="9.140625" style="305"/>
    <col min="2817" max="2817" width="10.85546875" style="305" customWidth="1"/>
    <col min="2818" max="2818" width="40.28515625" style="305" customWidth="1"/>
    <col min="2819" max="2819" width="8" style="305" customWidth="1"/>
    <col min="2820" max="2820" width="8.7109375" style="305" customWidth="1"/>
    <col min="2821" max="2821" width="11.42578125" style="305" customWidth="1"/>
    <col min="2822" max="2822" width="8" style="305" customWidth="1"/>
    <col min="2823" max="2823" width="8.7109375" style="305" customWidth="1"/>
    <col min="2824" max="2824" width="11.42578125" style="305" customWidth="1"/>
    <col min="2825" max="2825" width="8" style="305" customWidth="1"/>
    <col min="2826" max="2826" width="8.7109375" style="305" customWidth="1"/>
    <col min="2827" max="2827" width="11.42578125" style="305" customWidth="1"/>
    <col min="2828" max="2828" width="8.5703125" style="305" customWidth="1"/>
    <col min="2829" max="2829" width="11.42578125" style="305" customWidth="1"/>
    <col min="2830" max="2830" width="14.7109375" style="305" customWidth="1"/>
    <col min="2831" max="3072" width="9.140625" style="305"/>
    <col min="3073" max="3073" width="10.85546875" style="305" customWidth="1"/>
    <col min="3074" max="3074" width="40.28515625" style="305" customWidth="1"/>
    <col min="3075" max="3075" width="8" style="305" customWidth="1"/>
    <col min="3076" max="3076" width="8.7109375" style="305" customWidth="1"/>
    <col min="3077" max="3077" width="11.42578125" style="305" customWidth="1"/>
    <col min="3078" max="3078" width="8" style="305" customWidth="1"/>
    <col min="3079" max="3079" width="8.7109375" style="305" customWidth="1"/>
    <col min="3080" max="3080" width="11.42578125" style="305" customWidth="1"/>
    <col min="3081" max="3081" width="8" style="305" customWidth="1"/>
    <col min="3082" max="3082" width="8.7109375" style="305" customWidth="1"/>
    <col min="3083" max="3083" width="11.42578125" style="305" customWidth="1"/>
    <col min="3084" max="3084" width="8.5703125" style="305" customWidth="1"/>
    <col min="3085" max="3085" width="11.42578125" style="305" customWidth="1"/>
    <col min="3086" max="3086" width="14.7109375" style="305" customWidth="1"/>
    <col min="3087" max="3328" width="9.140625" style="305"/>
    <col min="3329" max="3329" width="10.85546875" style="305" customWidth="1"/>
    <col min="3330" max="3330" width="40.28515625" style="305" customWidth="1"/>
    <col min="3331" max="3331" width="8" style="305" customWidth="1"/>
    <col min="3332" max="3332" width="8.7109375" style="305" customWidth="1"/>
    <col min="3333" max="3333" width="11.42578125" style="305" customWidth="1"/>
    <col min="3334" max="3334" width="8" style="305" customWidth="1"/>
    <col min="3335" max="3335" width="8.7109375" style="305" customWidth="1"/>
    <col min="3336" max="3336" width="11.42578125" style="305" customWidth="1"/>
    <col min="3337" max="3337" width="8" style="305" customWidth="1"/>
    <col min="3338" max="3338" width="8.7109375" style="305" customWidth="1"/>
    <col min="3339" max="3339" width="11.42578125" style="305" customWidth="1"/>
    <col min="3340" max="3340" width="8.5703125" style="305" customWidth="1"/>
    <col min="3341" max="3341" width="11.42578125" style="305" customWidth="1"/>
    <col min="3342" max="3342" width="14.7109375" style="305" customWidth="1"/>
    <col min="3343" max="3584" width="9.140625" style="305"/>
    <col min="3585" max="3585" width="10.85546875" style="305" customWidth="1"/>
    <col min="3586" max="3586" width="40.28515625" style="305" customWidth="1"/>
    <col min="3587" max="3587" width="8" style="305" customWidth="1"/>
    <col min="3588" max="3588" width="8.7109375" style="305" customWidth="1"/>
    <col min="3589" max="3589" width="11.42578125" style="305" customWidth="1"/>
    <col min="3590" max="3590" width="8" style="305" customWidth="1"/>
    <col min="3591" max="3591" width="8.7109375" style="305" customWidth="1"/>
    <col min="3592" max="3592" width="11.42578125" style="305" customWidth="1"/>
    <col min="3593" max="3593" width="8" style="305" customWidth="1"/>
    <col min="3594" max="3594" width="8.7109375" style="305" customWidth="1"/>
    <col min="3595" max="3595" width="11.42578125" style="305" customWidth="1"/>
    <col min="3596" max="3596" width="8.5703125" style="305" customWidth="1"/>
    <col min="3597" max="3597" width="11.42578125" style="305" customWidth="1"/>
    <col min="3598" max="3598" width="14.7109375" style="305" customWidth="1"/>
    <col min="3599" max="3840" width="9.140625" style="305"/>
    <col min="3841" max="3841" width="10.85546875" style="305" customWidth="1"/>
    <col min="3842" max="3842" width="40.28515625" style="305" customWidth="1"/>
    <col min="3843" max="3843" width="8" style="305" customWidth="1"/>
    <col min="3844" max="3844" width="8.7109375" style="305" customWidth="1"/>
    <col min="3845" max="3845" width="11.42578125" style="305" customWidth="1"/>
    <col min="3846" max="3846" width="8" style="305" customWidth="1"/>
    <col min="3847" max="3847" width="8.7109375" style="305" customWidth="1"/>
    <col min="3848" max="3848" width="11.42578125" style="305" customWidth="1"/>
    <col min="3849" max="3849" width="8" style="305" customWidth="1"/>
    <col min="3850" max="3850" width="8.7109375" style="305" customWidth="1"/>
    <col min="3851" max="3851" width="11.42578125" style="305" customWidth="1"/>
    <col min="3852" max="3852" width="8.5703125" style="305" customWidth="1"/>
    <col min="3853" max="3853" width="11.42578125" style="305" customWidth="1"/>
    <col min="3854" max="3854" width="14.7109375" style="305" customWidth="1"/>
    <col min="3855" max="4096" width="9.140625" style="305"/>
    <col min="4097" max="4097" width="10.85546875" style="305" customWidth="1"/>
    <col min="4098" max="4098" width="40.28515625" style="305" customWidth="1"/>
    <col min="4099" max="4099" width="8" style="305" customWidth="1"/>
    <col min="4100" max="4100" width="8.7109375" style="305" customWidth="1"/>
    <col min="4101" max="4101" width="11.42578125" style="305" customWidth="1"/>
    <col min="4102" max="4102" width="8" style="305" customWidth="1"/>
    <col min="4103" max="4103" width="8.7109375" style="305" customWidth="1"/>
    <col min="4104" max="4104" width="11.42578125" style="305" customWidth="1"/>
    <col min="4105" max="4105" width="8" style="305" customWidth="1"/>
    <col min="4106" max="4106" width="8.7109375" style="305" customWidth="1"/>
    <col min="4107" max="4107" width="11.42578125" style="305" customWidth="1"/>
    <col min="4108" max="4108" width="8.5703125" style="305" customWidth="1"/>
    <col min="4109" max="4109" width="11.42578125" style="305" customWidth="1"/>
    <col min="4110" max="4110" width="14.7109375" style="305" customWidth="1"/>
    <col min="4111" max="4352" width="9.140625" style="305"/>
    <col min="4353" max="4353" width="10.85546875" style="305" customWidth="1"/>
    <col min="4354" max="4354" width="40.28515625" style="305" customWidth="1"/>
    <col min="4355" max="4355" width="8" style="305" customWidth="1"/>
    <col min="4356" max="4356" width="8.7109375" style="305" customWidth="1"/>
    <col min="4357" max="4357" width="11.42578125" style="305" customWidth="1"/>
    <col min="4358" max="4358" width="8" style="305" customWidth="1"/>
    <col min="4359" max="4359" width="8.7109375" style="305" customWidth="1"/>
    <col min="4360" max="4360" width="11.42578125" style="305" customWidth="1"/>
    <col min="4361" max="4361" width="8" style="305" customWidth="1"/>
    <col min="4362" max="4362" width="8.7109375" style="305" customWidth="1"/>
    <col min="4363" max="4363" width="11.42578125" style="305" customWidth="1"/>
    <col min="4364" max="4364" width="8.5703125" style="305" customWidth="1"/>
    <col min="4365" max="4365" width="11.42578125" style="305" customWidth="1"/>
    <col min="4366" max="4366" width="14.7109375" style="305" customWidth="1"/>
    <col min="4367" max="4608" width="9.140625" style="305"/>
    <col min="4609" max="4609" width="10.85546875" style="305" customWidth="1"/>
    <col min="4610" max="4610" width="40.28515625" style="305" customWidth="1"/>
    <col min="4611" max="4611" width="8" style="305" customWidth="1"/>
    <col min="4612" max="4612" width="8.7109375" style="305" customWidth="1"/>
    <col min="4613" max="4613" width="11.42578125" style="305" customWidth="1"/>
    <col min="4614" max="4614" width="8" style="305" customWidth="1"/>
    <col min="4615" max="4615" width="8.7109375" style="305" customWidth="1"/>
    <col min="4616" max="4616" width="11.42578125" style="305" customWidth="1"/>
    <col min="4617" max="4617" width="8" style="305" customWidth="1"/>
    <col min="4618" max="4618" width="8.7109375" style="305" customWidth="1"/>
    <col min="4619" max="4619" width="11.42578125" style="305" customWidth="1"/>
    <col min="4620" max="4620" width="8.5703125" style="305" customWidth="1"/>
    <col min="4621" max="4621" width="11.42578125" style="305" customWidth="1"/>
    <col min="4622" max="4622" width="14.7109375" style="305" customWidth="1"/>
    <col min="4623" max="4864" width="9.140625" style="305"/>
    <col min="4865" max="4865" width="10.85546875" style="305" customWidth="1"/>
    <col min="4866" max="4866" width="40.28515625" style="305" customWidth="1"/>
    <col min="4867" max="4867" width="8" style="305" customWidth="1"/>
    <col min="4868" max="4868" width="8.7109375" style="305" customWidth="1"/>
    <col min="4869" max="4869" width="11.42578125" style="305" customWidth="1"/>
    <col min="4870" max="4870" width="8" style="305" customWidth="1"/>
    <col min="4871" max="4871" width="8.7109375" style="305" customWidth="1"/>
    <col min="4872" max="4872" width="11.42578125" style="305" customWidth="1"/>
    <col min="4873" max="4873" width="8" style="305" customWidth="1"/>
    <col min="4874" max="4874" width="8.7109375" style="305" customWidth="1"/>
    <col min="4875" max="4875" width="11.42578125" style="305" customWidth="1"/>
    <col min="4876" max="4876" width="8.5703125" style="305" customWidth="1"/>
    <col min="4877" max="4877" width="11.42578125" style="305" customWidth="1"/>
    <col min="4878" max="4878" width="14.7109375" style="305" customWidth="1"/>
    <col min="4879" max="5120" width="9.140625" style="305"/>
    <col min="5121" max="5121" width="10.85546875" style="305" customWidth="1"/>
    <col min="5122" max="5122" width="40.28515625" style="305" customWidth="1"/>
    <col min="5123" max="5123" width="8" style="305" customWidth="1"/>
    <col min="5124" max="5124" width="8.7109375" style="305" customWidth="1"/>
    <col min="5125" max="5125" width="11.42578125" style="305" customWidth="1"/>
    <col min="5126" max="5126" width="8" style="305" customWidth="1"/>
    <col min="5127" max="5127" width="8.7109375" style="305" customWidth="1"/>
    <col min="5128" max="5128" width="11.42578125" style="305" customWidth="1"/>
    <col min="5129" max="5129" width="8" style="305" customWidth="1"/>
    <col min="5130" max="5130" width="8.7109375" style="305" customWidth="1"/>
    <col min="5131" max="5131" width="11.42578125" style="305" customWidth="1"/>
    <col min="5132" max="5132" width="8.5703125" style="305" customWidth="1"/>
    <col min="5133" max="5133" width="11.42578125" style="305" customWidth="1"/>
    <col min="5134" max="5134" width="14.7109375" style="305" customWidth="1"/>
    <col min="5135" max="5376" width="9.140625" style="305"/>
    <col min="5377" max="5377" width="10.85546875" style="305" customWidth="1"/>
    <col min="5378" max="5378" width="40.28515625" style="305" customWidth="1"/>
    <col min="5379" max="5379" width="8" style="305" customWidth="1"/>
    <col min="5380" max="5380" width="8.7109375" style="305" customWidth="1"/>
    <col min="5381" max="5381" width="11.42578125" style="305" customWidth="1"/>
    <col min="5382" max="5382" width="8" style="305" customWidth="1"/>
    <col min="5383" max="5383" width="8.7109375" style="305" customWidth="1"/>
    <col min="5384" max="5384" width="11.42578125" style="305" customWidth="1"/>
    <col min="5385" max="5385" width="8" style="305" customWidth="1"/>
    <col min="5386" max="5386" width="8.7109375" style="305" customWidth="1"/>
    <col min="5387" max="5387" width="11.42578125" style="305" customWidth="1"/>
    <col min="5388" max="5388" width="8.5703125" style="305" customWidth="1"/>
    <col min="5389" max="5389" width="11.42578125" style="305" customWidth="1"/>
    <col min="5390" max="5390" width="14.7109375" style="305" customWidth="1"/>
    <col min="5391" max="5632" width="9.140625" style="305"/>
    <col min="5633" max="5633" width="10.85546875" style="305" customWidth="1"/>
    <col min="5634" max="5634" width="40.28515625" style="305" customWidth="1"/>
    <col min="5635" max="5635" width="8" style="305" customWidth="1"/>
    <col min="5636" max="5636" width="8.7109375" style="305" customWidth="1"/>
    <col min="5637" max="5637" width="11.42578125" style="305" customWidth="1"/>
    <col min="5638" max="5638" width="8" style="305" customWidth="1"/>
    <col min="5639" max="5639" width="8.7109375" style="305" customWidth="1"/>
    <col min="5640" max="5640" width="11.42578125" style="305" customWidth="1"/>
    <col min="5641" max="5641" width="8" style="305" customWidth="1"/>
    <col min="5642" max="5642" width="8.7109375" style="305" customWidth="1"/>
    <col min="5643" max="5643" width="11.42578125" style="305" customWidth="1"/>
    <col min="5644" max="5644" width="8.5703125" style="305" customWidth="1"/>
    <col min="5645" max="5645" width="11.42578125" style="305" customWidth="1"/>
    <col min="5646" max="5646" width="14.7109375" style="305" customWidth="1"/>
    <col min="5647" max="5888" width="9.140625" style="305"/>
    <col min="5889" max="5889" width="10.85546875" style="305" customWidth="1"/>
    <col min="5890" max="5890" width="40.28515625" style="305" customWidth="1"/>
    <col min="5891" max="5891" width="8" style="305" customWidth="1"/>
    <col min="5892" max="5892" width="8.7109375" style="305" customWidth="1"/>
    <col min="5893" max="5893" width="11.42578125" style="305" customWidth="1"/>
    <col min="5894" max="5894" width="8" style="305" customWidth="1"/>
    <col min="5895" max="5895" width="8.7109375" style="305" customWidth="1"/>
    <col min="5896" max="5896" width="11.42578125" style="305" customWidth="1"/>
    <col min="5897" max="5897" width="8" style="305" customWidth="1"/>
    <col min="5898" max="5898" width="8.7109375" style="305" customWidth="1"/>
    <col min="5899" max="5899" width="11.42578125" style="305" customWidth="1"/>
    <col min="5900" max="5900" width="8.5703125" style="305" customWidth="1"/>
    <col min="5901" max="5901" width="11.42578125" style="305" customWidth="1"/>
    <col min="5902" max="5902" width="14.7109375" style="305" customWidth="1"/>
    <col min="5903" max="6144" width="9.140625" style="305"/>
    <col min="6145" max="6145" width="10.85546875" style="305" customWidth="1"/>
    <col min="6146" max="6146" width="40.28515625" style="305" customWidth="1"/>
    <col min="6147" max="6147" width="8" style="305" customWidth="1"/>
    <col min="6148" max="6148" width="8.7109375" style="305" customWidth="1"/>
    <col min="6149" max="6149" width="11.42578125" style="305" customWidth="1"/>
    <col min="6150" max="6150" width="8" style="305" customWidth="1"/>
    <col min="6151" max="6151" width="8.7109375" style="305" customWidth="1"/>
    <col min="6152" max="6152" width="11.42578125" style="305" customWidth="1"/>
    <col min="6153" max="6153" width="8" style="305" customWidth="1"/>
    <col min="6154" max="6154" width="8.7109375" style="305" customWidth="1"/>
    <col min="6155" max="6155" width="11.42578125" style="305" customWidth="1"/>
    <col min="6156" max="6156" width="8.5703125" style="305" customWidth="1"/>
    <col min="6157" max="6157" width="11.42578125" style="305" customWidth="1"/>
    <col min="6158" max="6158" width="14.7109375" style="305" customWidth="1"/>
    <col min="6159" max="6400" width="9.140625" style="305"/>
    <col min="6401" max="6401" width="10.85546875" style="305" customWidth="1"/>
    <col min="6402" max="6402" width="40.28515625" style="305" customWidth="1"/>
    <col min="6403" max="6403" width="8" style="305" customWidth="1"/>
    <col min="6404" max="6404" width="8.7109375" style="305" customWidth="1"/>
    <col min="6405" max="6405" width="11.42578125" style="305" customWidth="1"/>
    <col min="6406" max="6406" width="8" style="305" customWidth="1"/>
    <col min="6407" max="6407" width="8.7109375" style="305" customWidth="1"/>
    <col min="6408" max="6408" width="11.42578125" style="305" customWidth="1"/>
    <col min="6409" max="6409" width="8" style="305" customWidth="1"/>
    <col min="6410" max="6410" width="8.7109375" style="305" customWidth="1"/>
    <col min="6411" max="6411" width="11.42578125" style="305" customWidth="1"/>
    <col min="6412" max="6412" width="8.5703125" style="305" customWidth="1"/>
    <col min="6413" max="6413" width="11.42578125" style="305" customWidth="1"/>
    <col min="6414" max="6414" width="14.7109375" style="305" customWidth="1"/>
    <col min="6415" max="6656" width="9.140625" style="305"/>
    <col min="6657" max="6657" width="10.85546875" style="305" customWidth="1"/>
    <col min="6658" max="6658" width="40.28515625" style="305" customWidth="1"/>
    <col min="6659" max="6659" width="8" style="305" customWidth="1"/>
    <col min="6660" max="6660" width="8.7109375" style="305" customWidth="1"/>
    <col min="6661" max="6661" width="11.42578125" style="305" customWidth="1"/>
    <col min="6662" max="6662" width="8" style="305" customWidth="1"/>
    <col min="6663" max="6663" width="8.7109375" style="305" customWidth="1"/>
    <col min="6664" max="6664" width="11.42578125" style="305" customWidth="1"/>
    <col min="6665" max="6665" width="8" style="305" customWidth="1"/>
    <col min="6666" max="6666" width="8.7109375" style="305" customWidth="1"/>
    <col min="6667" max="6667" width="11.42578125" style="305" customWidth="1"/>
    <col min="6668" max="6668" width="8.5703125" style="305" customWidth="1"/>
    <col min="6669" max="6669" width="11.42578125" style="305" customWidth="1"/>
    <col min="6670" max="6670" width="14.7109375" style="305" customWidth="1"/>
    <col min="6671" max="6912" width="9.140625" style="305"/>
    <col min="6913" max="6913" width="10.85546875" style="305" customWidth="1"/>
    <col min="6914" max="6914" width="40.28515625" style="305" customWidth="1"/>
    <col min="6915" max="6915" width="8" style="305" customWidth="1"/>
    <col min="6916" max="6916" width="8.7109375" style="305" customWidth="1"/>
    <col min="6917" max="6917" width="11.42578125" style="305" customWidth="1"/>
    <col min="6918" max="6918" width="8" style="305" customWidth="1"/>
    <col min="6919" max="6919" width="8.7109375" style="305" customWidth="1"/>
    <col min="6920" max="6920" width="11.42578125" style="305" customWidth="1"/>
    <col min="6921" max="6921" width="8" style="305" customWidth="1"/>
    <col min="6922" max="6922" width="8.7109375" style="305" customWidth="1"/>
    <col min="6923" max="6923" width="11.42578125" style="305" customWidth="1"/>
    <col min="6924" max="6924" width="8.5703125" style="305" customWidth="1"/>
    <col min="6925" max="6925" width="11.42578125" style="305" customWidth="1"/>
    <col min="6926" max="6926" width="14.7109375" style="305" customWidth="1"/>
    <col min="6927" max="7168" width="9.140625" style="305"/>
    <col min="7169" max="7169" width="10.85546875" style="305" customWidth="1"/>
    <col min="7170" max="7170" width="40.28515625" style="305" customWidth="1"/>
    <col min="7171" max="7171" width="8" style="305" customWidth="1"/>
    <col min="7172" max="7172" width="8.7109375" style="305" customWidth="1"/>
    <col min="7173" max="7173" width="11.42578125" style="305" customWidth="1"/>
    <col min="7174" max="7174" width="8" style="305" customWidth="1"/>
    <col min="7175" max="7175" width="8.7109375" style="305" customWidth="1"/>
    <col min="7176" max="7176" width="11.42578125" style="305" customWidth="1"/>
    <col min="7177" max="7177" width="8" style="305" customWidth="1"/>
    <col min="7178" max="7178" width="8.7109375" style="305" customWidth="1"/>
    <col min="7179" max="7179" width="11.42578125" style="305" customWidth="1"/>
    <col min="7180" max="7180" width="8.5703125" style="305" customWidth="1"/>
    <col min="7181" max="7181" width="11.42578125" style="305" customWidth="1"/>
    <col min="7182" max="7182" width="14.7109375" style="305" customWidth="1"/>
    <col min="7183" max="7424" width="9.140625" style="305"/>
    <col min="7425" max="7425" width="10.85546875" style="305" customWidth="1"/>
    <col min="7426" max="7426" width="40.28515625" style="305" customWidth="1"/>
    <col min="7427" max="7427" width="8" style="305" customWidth="1"/>
    <col min="7428" max="7428" width="8.7109375" style="305" customWidth="1"/>
    <col min="7429" max="7429" width="11.42578125" style="305" customWidth="1"/>
    <col min="7430" max="7430" width="8" style="305" customWidth="1"/>
    <col min="7431" max="7431" width="8.7109375" style="305" customWidth="1"/>
    <col min="7432" max="7432" width="11.42578125" style="305" customWidth="1"/>
    <col min="7433" max="7433" width="8" style="305" customWidth="1"/>
    <col min="7434" max="7434" width="8.7109375" style="305" customWidth="1"/>
    <col min="7435" max="7435" width="11.42578125" style="305" customWidth="1"/>
    <col min="7436" max="7436" width="8.5703125" style="305" customWidth="1"/>
    <col min="7437" max="7437" width="11.42578125" style="305" customWidth="1"/>
    <col min="7438" max="7438" width="14.7109375" style="305" customWidth="1"/>
    <col min="7439" max="7680" width="9.140625" style="305"/>
    <col min="7681" max="7681" width="10.85546875" style="305" customWidth="1"/>
    <col min="7682" max="7682" width="40.28515625" style="305" customWidth="1"/>
    <col min="7683" max="7683" width="8" style="305" customWidth="1"/>
    <col min="7684" max="7684" width="8.7109375" style="305" customWidth="1"/>
    <col min="7685" max="7685" width="11.42578125" style="305" customWidth="1"/>
    <col min="7686" max="7686" width="8" style="305" customWidth="1"/>
    <col min="7687" max="7687" width="8.7109375" style="305" customWidth="1"/>
    <col min="7688" max="7688" width="11.42578125" style="305" customWidth="1"/>
    <col min="7689" max="7689" width="8" style="305" customWidth="1"/>
    <col min="7690" max="7690" width="8.7109375" style="305" customWidth="1"/>
    <col min="7691" max="7691" width="11.42578125" style="305" customWidth="1"/>
    <col min="7692" max="7692" width="8.5703125" style="305" customWidth="1"/>
    <col min="7693" max="7693" width="11.42578125" style="305" customWidth="1"/>
    <col min="7694" max="7694" width="14.7109375" style="305" customWidth="1"/>
    <col min="7695" max="7936" width="9.140625" style="305"/>
    <col min="7937" max="7937" width="10.85546875" style="305" customWidth="1"/>
    <col min="7938" max="7938" width="40.28515625" style="305" customWidth="1"/>
    <col min="7939" max="7939" width="8" style="305" customWidth="1"/>
    <col min="7940" max="7940" width="8.7109375" style="305" customWidth="1"/>
    <col min="7941" max="7941" width="11.42578125" style="305" customWidth="1"/>
    <col min="7942" max="7942" width="8" style="305" customWidth="1"/>
    <col min="7943" max="7943" width="8.7109375" style="305" customWidth="1"/>
    <col min="7944" max="7944" width="11.42578125" style="305" customWidth="1"/>
    <col min="7945" max="7945" width="8" style="305" customWidth="1"/>
    <col min="7946" max="7946" width="8.7109375" style="305" customWidth="1"/>
    <col min="7947" max="7947" width="11.42578125" style="305" customWidth="1"/>
    <col min="7948" max="7948" width="8.5703125" style="305" customWidth="1"/>
    <col min="7949" max="7949" width="11.42578125" style="305" customWidth="1"/>
    <col min="7950" max="7950" width="14.7109375" style="305" customWidth="1"/>
    <col min="7951" max="8192" width="9.140625" style="305"/>
    <col min="8193" max="8193" width="10.85546875" style="305" customWidth="1"/>
    <col min="8194" max="8194" width="40.28515625" style="305" customWidth="1"/>
    <col min="8195" max="8195" width="8" style="305" customWidth="1"/>
    <col min="8196" max="8196" width="8.7109375" style="305" customWidth="1"/>
    <col min="8197" max="8197" width="11.42578125" style="305" customWidth="1"/>
    <col min="8198" max="8198" width="8" style="305" customWidth="1"/>
    <col min="8199" max="8199" width="8.7109375" style="305" customWidth="1"/>
    <col min="8200" max="8200" width="11.42578125" style="305" customWidth="1"/>
    <col min="8201" max="8201" width="8" style="305" customWidth="1"/>
    <col min="8202" max="8202" width="8.7109375" style="305" customWidth="1"/>
    <col min="8203" max="8203" width="11.42578125" style="305" customWidth="1"/>
    <col min="8204" max="8204" width="8.5703125" style="305" customWidth="1"/>
    <col min="8205" max="8205" width="11.42578125" style="305" customWidth="1"/>
    <col min="8206" max="8206" width="14.7109375" style="305" customWidth="1"/>
    <col min="8207" max="8448" width="9.140625" style="305"/>
    <col min="8449" max="8449" width="10.85546875" style="305" customWidth="1"/>
    <col min="8450" max="8450" width="40.28515625" style="305" customWidth="1"/>
    <col min="8451" max="8451" width="8" style="305" customWidth="1"/>
    <col min="8452" max="8452" width="8.7109375" style="305" customWidth="1"/>
    <col min="8453" max="8453" width="11.42578125" style="305" customWidth="1"/>
    <col min="8454" max="8454" width="8" style="305" customWidth="1"/>
    <col min="8455" max="8455" width="8.7109375" style="305" customWidth="1"/>
    <col min="8456" max="8456" width="11.42578125" style="305" customWidth="1"/>
    <col min="8457" max="8457" width="8" style="305" customWidth="1"/>
    <col min="8458" max="8458" width="8.7109375" style="305" customWidth="1"/>
    <col min="8459" max="8459" width="11.42578125" style="305" customWidth="1"/>
    <col min="8460" max="8460" width="8.5703125" style="305" customWidth="1"/>
    <col min="8461" max="8461" width="11.42578125" style="305" customWidth="1"/>
    <col min="8462" max="8462" width="14.7109375" style="305" customWidth="1"/>
    <col min="8463" max="8704" width="9.140625" style="305"/>
    <col min="8705" max="8705" width="10.85546875" style="305" customWidth="1"/>
    <col min="8706" max="8706" width="40.28515625" style="305" customWidth="1"/>
    <col min="8707" max="8707" width="8" style="305" customWidth="1"/>
    <col min="8708" max="8708" width="8.7109375" style="305" customWidth="1"/>
    <col min="8709" max="8709" width="11.42578125" style="305" customWidth="1"/>
    <col min="8710" max="8710" width="8" style="305" customWidth="1"/>
    <col min="8711" max="8711" width="8.7109375" style="305" customWidth="1"/>
    <col min="8712" max="8712" width="11.42578125" style="305" customWidth="1"/>
    <col min="8713" max="8713" width="8" style="305" customWidth="1"/>
    <col min="8714" max="8714" width="8.7109375" style="305" customWidth="1"/>
    <col min="8715" max="8715" width="11.42578125" style="305" customWidth="1"/>
    <col min="8716" max="8716" width="8.5703125" style="305" customWidth="1"/>
    <col min="8717" max="8717" width="11.42578125" style="305" customWidth="1"/>
    <col min="8718" max="8718" width="14.7109375" style="305" customWidth="1"/>
    <col min="8719" max="8960" width="9.140625" style="305"/>
    <col min="8961" max="8961" width="10.85546875" style="305" customWidth="1"/>
    <col min="8962" max="8962" width="40.28515625" style="305" customWidth="1"/>
    <col min="8963" max="8963" width="8" style="305" customWidth="1"/>
    <col min="8964" max="8964" width="8.7109375" style="305" customWidth="1"/>
    <col min="8965" max="8965" width="11.42578125" style="305" customWidth="1"/>
    <col min="8966" max="8966" width="8" style="305" customWidth="1"/>
    <col min="8967" max="8967" width="8.7109375" style="305" customWidth="1"/>
    <col min="8968" max="8968" width="11.42578125" style="305" customWidth="1"/>
    <col min="8969" max="8969" width="8" style="305" customWidth="1"/>
    <col min="8970" max="8970" width="8.7109375" style="305" customWidth="1"/>
    <col min="8971" max="8971" width="11.42578125" style="305" customWidth="1"/>
    <col min="8972" max="8972" width="8.5703125" style="305" customWidth="1"/>
    <col min="8973" max="8973" width="11.42578125" style="305" customWidth="1"/>
    <col min="8974" max="8974" width="14.7109375" style="305" customWidth="1"/>
    <col min="8975" max="9216" width="9.140625" style="305"/>
    <col min="9217" max="9217" width="10.85546875" style="305" customWidth="1"/>
    <col min="9218" max="9218" width="40.28515625" style="305" customWidth="1"/>
    <col min="9219" max="9219" width="8" style="305" customWidth="1"/>
    <col min="9220" max="9220" width="8.7109375" style="305" customWidth="1"/>
    <col min="9221" max="9221" width="11.42578125" style="305" customWidth="1"/>
    <col min="9222" max="9222" width="8" style="305" customWidth="1"/>
    <col min="9223" max="9223" width="8.7109375" style="305" customWidth="1"/>
    <col min="9224" max="9224" width="11.42578125" style="305" customWidth="1"/>
    <col min="9225" max="9225" width="8" style="305" customWidth="1"/>
    <col min="9226" max="9226" width="8.7109375" style="305" customWidth="1"/>
    <col min="9227" max="9227" width="11.42578125" style="305" customWidth="1"/>
    <col min="9228" max="9228" width="8.5703125" style="305" customWidth="1"/>
    <col min="9229" max="9229" width="11.42578125" style="305" customWidth="1"/>
    <col min="9230" max="9230" width="14.7109375" style="305" customWidth="1"/>
    <col min="9231" max="9472" width="9.140625" style="305"/>
    <col min="9473" max="9473" width="10.85546875" style="305" customWidth="1"/>
    <col min="9474" max="9474" width="40.28515625" style="305" customWidth="1"/>
    <col min="9475" max="9475" width="8" style="305" customWidth="1"/>
    <col min="9476" max="9476" width="8.7109375" style="305" customWidth="1"/>
    <col min="9477" max="9477" width="11.42578125" style="305" customWidth="1"/>
    <col min="9478" max="9478" width="8" style="305" customWidth="1"/>
    <col min="9479" max="9479" width="8.7109375" style="305" customWidth="1"/>
    <col min="9480" max="9480" width="11.42578125" style="305" customWidth="1"/>
    <col min="9481" max="9481" width="8" style="305" customWidth="1"/>
    <col min="9482" max="9482" width="8.7109375" style="305" customWidth="1"/>
    <col min="9483" max="9483" width="11.42578125" style="305" customWidth="1"/>
    <col min="9484" max="9484" width="8.5703125" style="305" customWidth="1"/>
    <col min="9485" max="9485" width="11.42578125" style="305" customWidth="1"/>
    <col min="9486" max="9486" width="14.7109375" style="305" customWidth="1"/>
    <col min="9487" max="9728" width="9.140625" style="305"/>
    <col min="9729" max="9729" width="10.85546875" style="305" customWidth="1"/>
    <col min="9730" max="9730" width="40.28515625" style="305" customWidth="1"/>
    <col min="9731" max="9731" width="8" style="305" customWidth="1"/>
    <col min="9732" max="9732" width="8.7109375" style="305" customWidth="1"/>
    <col min="9733" max="9733" width="11.42578125" style="305" customWidth="1"/>
    <col min="9734" max="9734" width="8" style="305" customWidth="1"/>
    <col min="9735" max="9735" width="8.7109375" style="305" customWidth="1"/>
    <col min="9736" max="9736" width="11.42578125" style="305" customWidth="1"/>
    <col min="9737" max="9737" width="8" style="305" customWidth="1"/>
    <col min="9738" max="9738" width="8.7109375" style="305" customWidth="1"/>
    <col min="9739" max="9739" width="11.42578125" style="305" customWidth="1"/>
    <col min="9740" max="9740" width="8.5703125" style="305" customWidth="1"/>
    <col min="9741" max="9741" width="11.42578125" style="305" customWidth="1"/>
    <col min="9742" max="9742" width="14.7109375" style="305" customWidth="1"/>
    <col min="9743" max="9984" width="9.140625" style="305"/>
    <col min="9985" max="9985" width="10.85546875" style="305" customWidth="1"/>
    <col min="9986" max="9986" width="40.28515625" style="305" customWidth="1"/>
    <col min="9987" max="9987" width="8" style="305" customWidth="1"/>
    <col min="9988" max="9988" width="8.7109375" style="305" customWidth="1"/>
    <col min="9989" max="9989" width="11.42578125" style="305" customWidth="1"/>
    <col min="9990" max="9990" width="8" style="305" customWidth="1"/>
    <col min="9991" max="9991" width="8.7109375" style="305" customWidth="1"/>
    <col min="9992" max="9992" width="11.42578125" style="305" customWidth="1"/>
    <col min="9993" max="9993" width="8" style="305" customWidth="1"/>
    <col min="9994" max="9994" width="8.7109375" style="305" customWidth="1"/>
    <col min="9995" max="9995" width="11.42578125" style="305" customWidth="1"/>
    <col min="9996" max="9996" width="8.5703125" style="305" customWidth="1"/>
    <col min="9997" max="9997" width="11.42578125" style="305" customWidth="1"/>
    <col min="9998" max="9998" width="14.7109375" style="305" customWidth="1"/>
    <col min="9999" max="10240" width="9.140625" style="305"/>
    <col min="10241" max="10241" width="10.85546875" style="305" customWidth="1"/>
    <col min="10242" max="10242" width="40.28515625" style="305" customWidth="1"/>
    <col min="10243" max="10243" width="8" style="305" customWidth="1"/>
    <col min="10244" max="10244" width="8.7109375" style="305" customWidth="1"/>
    <col min="10245" max="10245" width="11.42578125" style="305" customWidth="1"/>
    <col min="10246" max="10246" width="8" style="305" customWidth="1"/>
    <col min="10247" max="10247" width="8.7109375" style="305" customWidth="1"/>
    <col min="10248" max="10248" width="11.42578125" style="305" customWidth="1"/>
    <col min="10249" max="10249" width="8" style="305" customWidth="1"/>
    <col min="10250" max="10250" width="8.7109375" style="305" customWidth="1"/>
    <col min="10251" max="10251" width="11.42578125" style="305" customWidth="1"/>
    <col min="10252" max="10252" width="8.5703125" style="305" customWidth="1"/>
    <col min="10253" max="10253" width="11.42578125" style="305" customWidth="1"/>
    <col min="10254" max="10254" width="14.7109375" style="305" customWidth="1"/>
    <col min="10255" max="10496" width="9.140625" style="305"/>
    <col min="10497" max="10497" width="10.85546875" style="305" customWidth="1"/>
    <col min="10498" max="10498" width="40.28515625" style="305" customWidth="1"/>
    <col min="10499" max="10499" width="8" style="305" customWidth="1"/>
    <col min="10500" max="10500" width="8.7109375" style="305" customWidth="1"/>
    <col min="10501" max="10501" width="11.42578125" style="305" customWidth="1"/>
    <col min="10502" max="10502" width="8" style="305" customWidth="1"/>
    <col min="10503" max="10503" width="8.7109375" style="305" customWidth="1"/>
    <col min="10504" max="10504" width="11.42578125" style="305" customWidth="1"/>
    <col min="10505" max="10505" width="8" style="305" customWidth="1"/>
    <col min="10506" max="10506" width="8.7109375" style="305" customWidth="1"/>
    <col min="10507" max="10507" width="11.42578125" style="305" customWidth="1"/>
    <col min="10508" max="10508" width="8.5703125" style="305" customWidth="1"/>
    <col min="10509" max="10509" width="11.42578125" style="305" customWidth="1"/>
    <col min="10510" max="10510" width="14.7109375" style="305" customWidth="1"/>
    <col min="10511" max="10752" width="9.140625" style="305"/>
    <col min="10753" max="10753" width="10.85546875" style="305" customWidth="1"/>
    <col min="10754" max="10754" width="40.28515625" style="305" customWidth="1"/>
    <col min="10755" max="10755" width="8" style="305" customWidth="1"/>
    <col min="10756" max="10756" width="8.7109375" style="305" customWidth="1"/>
    <col min="10757" max="10757" width="11.42578125" style="305" customWidth="1"/>
    <col min="10758" max="10758" width="8" style="305" customWidth="1"/>
    <col min="10759" max="10759" width="8.7109375" style="305" customWidth="1"/>
    <col min="10760" max="10760" width="11.42578125" style="305" customWidth="1"/>
    <col min="10761" max="10761" width="8" style="305" customWidth="1"/>
    <col min="10762" max="10762" width="8.7109375" style="305" customWidth="1"/>
    <col min="10763" max="10763" width="11.42578125" style="305" customWidth="1"/>
    <col min="10764" max="10764" width="8.5703125" style="305" customWidth="1"/>
    <col min="10765" max="10765" width="11.42578125" style="305" customWidth="1"/>
    <col min="10766" max="10766" width="14.7109375" style="305" customWidth="1"/>
    <col min="10767" max="11008" width="9.140625" style="305"/>
    <col min="11009" max="11009" width="10.85546875" style="305" customWidth="1"/>
    <col min="11010" max="11010" width="40.28515625" style="305" customWidth="1"/>
    <col min="11011" max="11011" width="8" style="305" customWidth="1"/>
    <col min="11012" max="11012" width="8.7109375" style="305" customWidth="1"/>
    <col min="11013" max="11013" width="11.42578125" style="305" customWidth="1"/>
    <col min="11014" max="11014" width="8" style="305" customWidth="1"/>
    <col min="11015" max="11015" width="8.7109375" style="305" customWidth="1"/>
    <col min="11016" max="11016" width="11.42578125" style="305" customWidth="1"/>
    <col min="11017" max="11017" width="8" style="305" customWidth="1"/>
    <col min="11018" max="11018" width="8.7109375" style="305" customWidth="1"/>
    <col min="11019" max="11019" width="11.42578125" style="305" customWidth="1"/>
    <col min="11020" max="11020" width="8.5703125" style="305" customWidth="1"/>
    <col min="11021" max="11021" width="11.42578125" style="305" customWidth="1"/>
    <col min="11022" max="11022" width="14.7109375" style="305" customWidth="1"/>
    <col min="11023" max="11264" width="9.140625" style="305"/>
    <col min="11265" max="11265" width="10.85546875" style="305" customWidth="1"/>
    <col min="11266" max="11266" width="40.28515625" style="305" customWidth="1"/>
    <col min="11267" max="11267" width="8" style="305" customWidth="1"/>
    <col min="11268" max="11268" width="8.7109375" style="305" customWidth="1"/>
    <col min="11269" max="11269" width="11.42578125" style="305" customWidth="1"/>
    <col min="11270" max="11270" width="8" style="305" customWidth="1"/>
    <col min="11271" max="11271" width="8.7109375" style="305" customWidth="1"/>
    <col min="11272" max="11272" width="11.42578125" style="305" customWidth="1"/>
    <col min="11273" max="11273" width="8" style="305" customWidth="1"/>
    <col min="11274" max="11274" width="8.7109375" style="305" customWidth="1"/>
    <col min="11275" max="11275" width="11.42578125" style="305" customWidth="1"/>
    <col min="11276" max="11276" width="8.5703125" style="305" customWidth="1"/>
    <col min="11277" max="11277" width="11.42578125" style="305" customWidth="1"/>
    <col min="11278" max="11278" width="14.7109375" style="305" customWidth="1"/>
    <col min="11279" max="11520" width="9.140625" style="305"/>
    <col min="11521" max="11521" width="10.85546875" style="305" customWidth="1"/>
    <col min="11522" max="11522" width="40.28515625" style="305" customWidth="1"/>
    <col min="11523" max="11523" width="8" style="305" customWidth="1"/>
    <col min="11524" max="11524" width="8.7109375" style="305" customWidth="1"/>
    <col min="11525" max="11525" width="11.42578125" style="305" customWidth="1"/>
    <col min="11526" max="11526" width="8" style="305" customWidth="1"/>
    <col min="11527" max="11527" width="8.7109375" style="305" customWidth="1"/>
    <col min="11528" max="11528" width="11.42578125" style="305" customWidth="1"/>
    <col min="11529" max="11529" width="8" style="305" customWidth="1"/>
    <col min="11530" max="11530" width="8.7109375" style="305" customWidth="1"/>
    <col min="11531" max="11531" width="11.42578125" style="305" customWidth="1"/>
    <col min="11532" max="11532" width="8.5703125" style="305" customWidth="1"/>
    <col min="11533" max="11533" width="11.42578125" style="305" customWidth="1"/>
    <col min="11534" max="11534" width="14.7109375" style="305" customWidth="1"/>
    <col min="11535" max="11776" width="9.140625" style="305"/>
    <col min="11777" max="11777" width="10.85546875" style="305" customWidth="1"/>
    <col min="11778" max="11778" width="40.28515625" style="305" customWidth="1"/>
    <col min="11779" max="11779" width="8" style="305" customWidth="1"/>
    <col min="11780" max="11780" width="8.7109375" style="305" customWidth="1"/>
    <col min="11781" max="11781" width="11.42578125" style="305" customWidth="1"/>
    <col min="11782" max="11782" width="8" style="305" customWidth="1"/>
    <col min="11783" max="11783" width="8.7109375" style="305" customWidth="1"/>
    <col min="11784" max="11784" width="11.42578125" style="305" customWidth="1"/>
    <col min="11785" max="11785" width="8" style="305" customWidth="1"/>
    <col min="11786" max="11786" width="8.7109375" style="305" customWidth="1"/>
    <col min="11787" max="11787" width="11.42578125" style="305" customWidth="1"/>
    <col min="11788" max="11788" width="8.5703125" style="305" customWidth="1"/>
    <col min="11789" max="11789" width="11.42578125" style="305" customWidth="1"/>
    <col min="11790" max="11790" width="14.7109375" style="305" customWidth="1"/>
    <col min="11791" max="12032" width="9.140625" style="305"/>
    <col min="12033" max="12033" width="10.85546875" style="305" customWidth="1"/>
    <col min="12034" max="12034" width="40.28515625" style="305" customWidth="1"/>
    <col min="12035" max="12035" width="8" style="305" customWidth="1"/>
    <col min="12036" max="12036" width="8.7109375" style="305" customWidth="1"/>
    <col min="12037" max="12037" width="11.42578125" style="305" customWidth="1"/>
    <col min="12038" max="12038" width="8" style="305" customWidth="1"/>
    <col min="12039" max="12039" width="8.7109375" style="305" customWidth="1"/>
    <col min="12040" max="12040" width="11.42578125" style="305" customWidth="1"/>
    <col min="12041" max="12041" width="8" style="305" customWidth="1"/>
    <col min="12042" max="12042" width="8.7109375" style="305" customWidth="1"/>
    <col min="12043" max="12043" width="11.42578125" style="305" customWidth="1"/>
    <col min="12044" max="12044" width="8.5703125" style="305" customWidth="1"/>
    <col min="12045" max="12045" width="11.42578125" style="305" customWidth="1"/>
    <col min="12046" max="12046" width="14.7109375" style="305" customWidth="1"/>
    <col min="12047" max="12288" width="9.140625" style="305"/>
    <col min="12289" max="12289" width="10.85546875" style="305" customWidth="1"/>
    <col min="12290" max="12290" width="40.28515625" style="305" customWidth="1"/>
    <col min="12291" max="12291" width="8" style="305" customWidth="1"/>
    <col min="12292" max="12292" width="8.7109375" style="305" customWidth="1"/>
    <col min="12293" max="12293" width="11.42578125" style="305" customWidth="1"/>
    <col min="12294" max="12294" width="8" style="305" customWidth="1"/>
    <col min="12295" max="12295" width="8.7109375" style="305" customWidth="1"/>
    <col min="12296" max="12296" width="11.42578125" style="305" customWidth="1"/>
    <col min="12297" max="12297" width="8" style="305" customWidth="1"/>
    <col min="12298" max="12298" width="8.7109375" style="305" customWidth="1"/>
    <col min="12299" max="12299" width="11.42578125" style="305" customWidth="1"/>
    <col min="12300" max="12300" width="8.5703125" style="305" customWidth="1"/>
    <col min="12301" max="12301" width="11.42578125" style="305" customWidth="1"/>
    <col min="12302" max="12302" width="14.7109375" style="305" customWidth="1"/>
    <col min="12303" max="12544" width="9.140625" style="305"/>
    <col min="12545" max="12545" width="10.85546875" style="305" customWidth="1"/>
    <col min="12546" max="12546" width="40.28515625" style="305" customWidth="1"/>
    <col min="12547" max="12547" width="8" style="305" customWidth="1"/>
    <col min="12548" max="12548" width="8.7109375" style="305" customWidth="1"/>
    <col min="12549" max="12549" width="11.42578125" style="305" customWidth="1"/>
    <col min="12550" max="12550" width="8" style="305" customWidth="1"/>
    <col min="12551" max="12551" width="8.7109375" style="305" customWidth="1"/>
    <col min="12552" max="12552" width="11.42578125" style="305" customWidth="1"/>
    <col min="12553" max="12553" width="8" style="305" customWidth="1"/>
    <col min="12554" max="12554" width="8.7109375" style="305" customWidth="1"/>
    <col min="12555" max="12555" width="11.42578125" style="305" customWidth="1"/>
    <col min="12556" max="12556" width="8.5703125" style="305" customWidth="1"/>
    <col min="12557" max="12557" width="11.42578125" style="305" customWidth="1"/>
    <col min="12558" max="12558" width="14.7109375" style="305" customWidth="1"/>
    <col min="12559" max="12800" width="9.140625" style="305"/>
    <col min="12801" max="12801" width="10.85546875" style="305" customWidth="1"/>
    <col min="12802" max="12802" width="40.28515625" style="305" customWidth="1"/>
    <col min="12803" max="12803" width="8" style="305" customWidth="1"/>
    <col min="12804" max="12804" width="8.7109375" style="305" customWidth="1"/>
    <col min="12805" max="12805" width="11.42578125" style="305" customWidth="1"/>
    <col min="12806" max="12806" width="8" style="305" customWidth="1"/>
    <col min="12807" max="12807" width="8.7109375" style="305" customWidth="1"/>
    <col min="12808" max="12808" width="11.42578125" style="305" customWidth="1"/>
    <col min="12809" max="12809" width="8" style="305" customWidth="1"/>
    <col min="12810" max="12810" width="8.7109375" style="305" customWidth="1"/>
    <col min="12811" max="12811" width="11.42578125" style="305" customWidth="1"/>
    <col min="12812" max="12812" width="8.5703125" style="305" customWidth="1"/>
    <col min="12813" max="12813" width="11.42578125" style="305" customWidth="1"/>
    <col min="12814" max="12814" width="14.7109375" style="305" customWidth="1"/>
    <col min="12815" max="13056" width="9.140625" style="305"/>
    <col min="13057" max="13057" width="10.85546875" style="305" customWidth="1"/>
    <col min="13058" max="13058" width="40.28515625" style="305" customWidth="1"/>
    <col min="13059" max="13059" width="8" style="305" customWidth="1"/>
    <col min="13060" max="13060" width="8.7109375" style="305" customWidth="1"/>
    <col min="13061" max="13061" width="11.42578125" style="305" customWidth="1"/>
    <col min="13062" max="13062" width="8" style="305" customWidth="1"/>
    <col min="13063" max="13063" width="8.7109375" style="305" customWidth="1"/>
    <col min="13064" max="13064" width="11.42578125" style="305" customWidth="1"/>
    <col min="13065" max="13065" width="8" style="305" customWidth="1"/>
    <col min="13066" max="13066" width="8.7109375" style="305" customWidth="1"/>
    <col min="13067" max="13067" width="11.42578125" style="305" customWidth="1"/>
    <col min="13068" max="13068" width="8.5703125" style="305" customWidth="1"/>
    <col min="13069" max="13069" width="11.42578125" style="305" customWidth="1"/>
    <col min="13070" max="13070" width="14.7109375" style="305" customWidth="1"/>
    <col min="13071" max="13312" width="9.140625" style="305"/>
    <col min="13313" max="13313" width="10.85546875" style="305" customWidth="1"/>
    <col min="13314" max="13314" width="40.28515625" style="305" customWidth="1"/>
    <col min="13315" max="13315" width="8" style="305" customWidth="1"/>
    <col min="13316" max="13316" width="8.7109375" style="305" customWidth="1"/>
    <col min="13317" max="13317" width="11.42578125" style="305" customWidth="1"/>
    <col min="13318" max="13318" width="8" style="305" customWidth="1"/>
    <col min="13319" max="13319" width="8.7109375" style="305" customWidth="1"/>
    <col min="13320" max="13320" width="11.42578125" style="305" customWidth="1"/>
    <col min="13321" max="13321" width="8" style="305" customWidth="1"/>
    <col min="13322" max="13322" width="8.7109375" style="305" customWidth="1"/>
    <col min="13323" max="13323" width="11.42578125" style="305" customWidth="1"/>
    <col min="13324" max="13324" width="8.5703125" style="305" customWidth="1"/>
    <col min="13325" max="13325" width="11.42578125" style="305" customWidth="1"/>
    <col min="13326" max="13326" width="14.7109375" style="305" customWidth="1"/>
    <col min="13327" max="13568" width="9.140625" style="305"/>
    <col min="13569" max="13569" width="10.85546875" style="305" customWidth="1"/>
    <col min="13570" max="13570" width="40.28515625" style="305" customWidth="1"/>
    <col min="13571" max="13571" width="8" style="305" customWidth="1"/>
    <col min="13572" max="13572" width="8.7109375" style="305" customWidth="1"/>
    <col min="13573" max="13573" width="11.42578125" style="305" customWidth="1"/>
    <col min="13574" max="13574" width="8" style="305" customWidth="1"/>
    <col min="13575" max="13575" width="8.7109375" style="305" customWidth="1"/>
    <col min="13576" max="13576" width="11.42578125" style="305" customWidth="1"/>
    <col min="13577" max="13577" width="8" style="305" customWidth="1"/>
    <col min="13578" max="13578" width="8.7109375" style="305" customWidth="1"/>
    <col min="13579" max="13579" width="11.42578125" style="305" customWidth="1"/>
    <col min="13580" max="13580" width="8.5703125" style="305" customWidth="1"/>
    <col min="13581" max="13581" width="11.42578125" style="305" customWidth="1"/>
    <col min="13582" max="13582" width="14.7109375" style="305" customWidth="1"/>
    <col min="13583" max="13824" width="9.140625" style="305"/>
    <col min="13825" max="13825" width="10.85546875" style="305" customWidth="1"/>
    <col min="13826" max="13826" width="40.28515625" style="305" customWidth="1"/>
    <col min="13827" max="13827" width="8" style="305" customWidth="1"/>
    <col min="13828" max="13828" width="8.7109375" style="305" customWidth="1"/>
    <col min="13829" max="13829" width="11.42578125" style="305" customWidth="1"/>
    <col min="13830" max="13830" width="8" style="305" customWidth="1"/>
    <col min="13831" max="13831" width="8.7109375" style="305" customWidth="1"/>
    <col min="13832" max="13832" width="11.42578125" style="305" customWidth="1"/>
    <col min="13833" max="13833" width="8" style="305" customWidth="1"/>
    <col min="13834" max="13834" width="8.7109375" style="305" customWidth="1"/>
    <col min="13835" max="13835" width="11.42578125" style="305" customWidth="1"/>
    <col min="13836" max="13836" width="8.5703125" style="305" customWidth="1"/>
    <col min="13837" max="13837" width="11.42578125" style="305" customWidth="1"/>
    <col min="13838" max="13838" width="14.7109375" style="305" customWidth="1"/>
    <col min="13839" max="14080" width="9.140625" style="305"/>
    <col min="14081" max="14081" width="10.85546875" style="305" customWidth="1"/>
    <col min="14082" max="14082" width="40.28515625" style="305" customWidth="1"/>
    <col min="14083" max="14083" width="8" style="305" customWidth="1"/>
    <col min="14084" max="14084" width="8.7109375" style="305" customWidth="1"/>
    <col min="14085" max="14085" width="11.42578125" style="305" customWidth="1"/>
    <col min="14086" max="14086" width="8" style="305" customWidth="1"/>
    <col min="14087" max="14087" width="8.7109375" style="305" customWidth="1"/>
    <col min="14088" max="14088" width="11.42578125" style="305" customWidth="1"/>
    <col min="14089" max="14089" width="8" style="305" customWidth="1"/>
    <col min="14090" max="14090" width="8.7109375" style="305" customWidth="1"/>
    <col min="14091" max="14091" width="11.42578125" style="305" customWidth="1"/>
    <col min="14092" max="14092" width="8.5703125" style="305" customWidth="1"/>
    <col min="14093" max="14093" width="11.42578125" style="305" customWidth="1"/>
    <col min="14094" max="14094" width="14.7109375" style="305" customWidth="1"/>
    <col min="14095" max="14336" width="9.140625" style="305"/>
    <col min="14337" max="14337" width="10.85546875" style="305" customWidth="1"/>
    <col min="14338" max="14338" width="40.28515625" style="305" customWidth="1"/>
    <col min="14339" max="14339" width="8" style="305" customWidth="1"/>
    <col min="14340" max="14340" width="8.7109375" style="305" customWidth="1"/>
    <col min="14341" max="14341" width="11.42578125" style="305" customWidth="1"/>
    <col min="14342" max="14342" width="8" style="305" customWidth="1"/>
    <col min="14343" max="14343" width="8.7109375" style="305" customWidth="1"/>
    <col min="14344" max="14344" width="11.42578125" style="305" customWidth="1"/>
    <col min="14345" max="14345" width="8" style="305" customWidth="1"/>
    <col min="14346" max="14346" width="8.7109375" style="305" customWidth="1"/>
    <col min="14347" max="14347" width="11.42578125" style="305" customWidth="1"/>
    <col min="14348" max="14348" width="8.5703125" style="305" customWidth="1"/>
    <col min="14349" max="14349" width="11.42578125" style="305" customWidth="1"/>
    <col min="14350" max="14350" width="14.7109375" style="305" customWidth="1"/>
    <col min="14351" max="14592" width="9.140625" style="305"/>
    <col min="14593" max="14593" width="10.85546875" style="305" customWidth="1"/>
    <col min="14594" max="14594" width="40.28515625" style="305" customWidth="1"/>
    <col min="14595" max="14595" width="8" style="305" customWidth="1"/>
    <col min="14596" max="14596" width="8.7109375" style="305" customWidth="1"/>
    <col min="14597" max="14597" width="11.42578125" style="305" customWidth="1"/>
    <col min="14598" max="14598" width="8" style="305" customWidth="1"/>
    <col min="14599" max="14599" width="8.7109375" style="305" customWidth="1"/>
    <col min="14600" max="14600" width="11.42578125" style="305" customWidth="1"/>
    <col min="14601" max="14601" width="8" style="305" customWidth="1"/>
    <col min="14602" max="14602" width="8.7109375" style="305" customWidth="1"/>
    <col min="14603" max="14603" width="11.42578125" style="305" customWidth="1"/>
    <col min="14604" max="14604" width="8.5703125" style="305" customWidth="1"/>
    <col min="14605" max="14605" width="11.42578125" style="305" customWidth="1"/>
    <col min="14606" max="14606" width="14.7109375" style="305" customWidth="1"/>
    <col min="14607" max="14848" width="9.140625" style="305"/>
    <col min="14849" max="14849" width="10.85546875" style="305" customWidth="1"/>
    <col min="14850" max="14850" width="40.28515625" style="305" customWidth="1"/>
    <col min="14851" max="14851" width="8" style="305" customWidth="1"/>
    <col min="14852" max="14852" width="8.7109375" style="305" customWidth="1"/>
    <col min="14853" max="14853" width="11.42578125" style="305" customWidth="1"/>
    <col min="14854" max="14854" width="8" style="305" customWidth="1"/>
    <col min="14855" max="14855" width="8.7109375" style="305" customWidth="1"/>
    <col min="14856" max="14856" width="11.42578125" style="305" customWidth="1"/>
    <col min="14857" max="14857" width="8" style="305" customWidth="1"/>
    <col min="14858" max="14858" width="8.7109375" style="305" customWidth="1"/>
    <col min="14859" max="14859" width="11.42578125" style="305" customWidth="1"/>
    <col min="14860" max="14860" width="8.5703125" style="305" customWidth="1"/>
    <col min="14861" max="14861" width="11.42578125" style="305" customWidth="1"/>
    <col min="14862" max="14862" width="14.7109375" style="305" customWidth="1"/>
    <col min="14863" max="15104" width="9.140625" style="305"/>
    <col min="15105" max="15105" width="10.85546875" style="305" customWidth="1"/>
    <col min="15106" max="15106" width="40.28515625" style="305" customWidth="1"/>
    <col min="15107" max="15107" width="8" style="305" customWidth="1"/>
    <col min="15108" max="15108" width="8.7109375" style="305" customWidth="1"/>
    <col min="15109" max="15109" width="11.42578125" style="305" customWidth="1"/>
    <col min="15110" max="15110" width="8" style="305" customWidth="1"/>
    <col min="15111" max="15111" width="8.7109375" style="305" customWidth="1"/>
    <col min="15112" max="15112" width="11.42578125" style="305" customWidth="1"/>
    <col min="15113" max="15113" width="8" style="305" customWidth="1"/>
    <col min="15114" max="15114" width="8.7109375" style="305" customWidth="1"/>
    <col min="15115" max="15115" width="11.42578125" style="305" customWidth="1"/>
    <col min="15116" max="15116" width="8.5703125" style="305" customWidth="1"/>
    <col min="15117" max="15117" width="11.42578125" style="305" customWidth="1"/>
    <col min="15118" max="15118" width="14.7109375" style="305" customWidth="1"/>
    <col min="15119" max="15360" width="9.140625" style="305"/>
    <col min="15361" max="15361" width="10.85546875" style="305" customWidth="1"/>
    <col min="15362" max="15362" width="40.28515625" style="305" customWidth="1"/>
    <col min="15363" max="15363" width="8" style="305" customWidth="1"/>
    <col min="15364" max="15364" width="8.7109375" style="305" customWidth="1"/>
    <col min="15365" max="15365" width="11.42578125" style="305" customWidth="1"/>
    <col min="15366" max="15366" width="8" style="305" customWidth="1"/>
    <col min="15367" max="15367" width="8.7109375" style="305" customWidth="1"/>
    <col min="15368" max="15368" width="11.42578125" style="305" customWidth="1"/>
    <col min="15369" max="15369" width="8" style="305" customWidth="1"/>
    <col min="15370" max="15370" width="8.7109375" style="305" customWidth="1"/>
    <col min="15371" max="15371" width="11.42578125" style="305" customWidth="1"/>
    <col min="15372" max="15372" width="8.5703125" style="305" customWidth="1"/>
    <col min="15373" max="15373" width="11.42578125" style="305" customWidth="1"/>
    <col min="15374" max="15374" width="14.7109375" style="305" customWidth="1"/>
    <col min="15375" max="15616" width="9.140625" style="305"/>
    <col min="15617" max="15617" width="10.85546875" style="305" customWidth="1"/>
    <col min="15618" max="15618" width="40.28515625" style="305" customWidth="1"/>
    <col min="15619" max="15619" width="8" style="305" customWidth="1"/>
    <col min="15620" max="15620" width="8.7109375" style="305" customWidth="1"/>
    <col min="15621" max="15621" width="11.42578125" style="305" customWidth="1"/>
    <col min="15622" max="15622" width="8" style="305" customWidth="1"/>
    <col min="15623" max="15623" width="8.7109375" style="305" customWidth="1"/>
    <col min="15624" max="15624" width="11.42578125" style="305" customWidth="1"/>
    <col min="15625" max="15625" width="8" style="305" customWidth="1"/>
    <col min="15626" max="15626" width="8.7109375" style="305" customWidth="1"/>
    <col min="15627" max="15627" width="11.42578125" style="305" customWidth="1"/>
    <col min="15628" max="15628" width="8.5703125" style="305" customWidth="1"/>
    <col min="15629" max="15629" width="11.42578125" style="305" customWidth="1"/>
    <col min="15630" max="15630" width="14.7109375" style="305" customWidth="1"/>
    <col min="15631" max="15872" width="9.140625" style="305"/>
    <col min="15873" max="15873" width="10.85546875" style="305" customWidth="1"/>
    <col min="15874" max="15874" width="40.28515625" style="305" customWidth="1"/>
    <col min="15875" max="15875" width="8" style="305" customWidth="1"/>
    <col min="15876" max="15876" width="8.7109375" style="305" customWidth="1"/>
    <col min="15877" max="15877" width="11.42578125" style="305" customWidth="1"/>
    <col min="15878" max="15878" width="8" style="305" customWidth="1"/>
    <col min="15879" max="15879" width="8.7109375" style="305" customWidth="1"/>
    <col min="15880" max="15880" width="11.42578125" style="305" customWidth="1"/>
    <col min="15881" max="15881" width="8" style="305" customWidth="1"/>
    <col min="15882" max="15882" width="8.7109375" style="305" customWidth="1"/>
    <col min="15883" max="15883" width="11.42578125" style="305" customWidth="1"/>
    <col min="15884" max="15884" width="8.5703125" style="305" customWidth="1"/>
    <col min="15885" max="15885" width="11.42578125" style="305" customWidth="1"/>
    <col min="15886" max="15886" width="14.7109375" style="305" customWidth="1"/>
    <col min="15887" max="16128" width="9.140625" style="305"/>
    <col min="16129" max="16129" width="10.85546875" style="305" customWidth="1"/>
    <col min="16130" max="16130" width="40.28515625" style="305" customWidth="1"/>
    <col min="16131" max="16131" width="8" style="305" customWidth="1"/>
    <col min="16132" max="16132" width="8.7109375" style="305" customWidth="1"/>
    <col min="16133" max="16133" width="11.42578125" style="305" customWidth="1"/>
    <col min="16134" max="16134" width="8" style="305" customWidth="1"/>
    <col min="16135" max="16135" width="8.7109375" style="305" customWidth="1"/>
    <col min="16136" max="16136" width="11.42578125" style="305" customWidth="1"/>
    <col min="16137" max="16137" width="8" style="305" customWidth="1"/>
    <col min="16138" max="16138" width="8.7109375" style="305" customWidth="1"/>
    <col min="16139" max="16139" width="11.42578125" style="305" customWidth="1"/>
    <col min="16140" max="16140" width="8.5703125" style="305" customWidth="1"/>
    <col min="16141" max="16141" width="11.42578125" style="305" customWidth="1"/>
    <col min="16142" max="16142" width="14.7109375" style="305" customWidth="1"/>
    <col min="16143" max="16384" width="9.140625" style="305"/>
  </cols>
  <sheetData>
    <row r="1" spans="1:256" s="599" customFormat="1" ht="22.5" customHeight="1" thickBot="1" x14ac:dyDescent="0.25">
      <c r="A1" s="626" t="s">
        <v>257</v>
      </c>
      <c r="B1" s="626"/>
      <c r="C1" s="626"/>
      <c r="D1" s="626"/>
      <c r="E1" s="626"/>
      <c r="F1" s="626"/>
      <c r="G1" s="626"/>
      <c r="H1" s="626"/>
      <c r="I1" s="626"/>
      <c r="J1" s="626"/>
      <c r="K1" s="626"/>
      <c r="L1" s="626"/>
      <c r="M1" s="626"/>
      <c r="N1" s="626"/>
    </row>
    <row r="2" spans="1:256" s="353" customFormat="1" ht="13.5" thickBot="1" x14ac:dyDescent="0.25">
      <c r="A2" s="305"/>
      <c r="B2" s="305"/>
      <c r="C2" s="453"/>
      <c r="D2" s="306"/>
      <c r="E2" s="352"/>
      <c r="F2" s="307"/>
      <c r="G2" s="306"/>
      <c r="H2" s="352"/>
      <c r="I2" s="307"/>
      <c r="J2" s="306"/>
      <c r="K2" s="352"/>
      <c r="L2" s="454"/>
      <c r="M2" s="455"/>
      <c r="N2" s="453"/>
      <c r="O2" s="305"/>
      <c r="P2" s="305"/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  <c r="AD2" s="305"/>
      <c r="AE2" s="305"/>
      <c r="AF2" s="305"/>
      <c r="AG2" s="305"/>
      <c r="AH2" s="305"/>
      <c r="AI2" s="305"/>
      <c r="AJ2" s="305"/>
      <c r="AK2" s="305"/>
      <c r="AL2" s="305"/>
      <c r="AM2" s="305"/>
      <c r="AN2" s="305"/>
      <c r="AO2" s="305"/>
      <c r="AP2" s="305"/>
      <c r="AQ2" s="305"/>
      <c r="AR2" s="305"/>
      <c r="AS2" s="305"/>
      <c r="AT2" s="305"/>
      <c r="AU2" s="305"/>
      <c r="AV2" s="305"/>
      <c r="AW2" s="305"/>
      <c r="AX2" s="305"/>
      <c r="AY2" s="305"/>
      <c r="AZ2" s="305"/>
      <c r="BA2" s="305"/>
      <c r="BB2" s="305"/>
      <c r="BC2" s="305"/>
      <c r="BD2" s="305"/>
      <c r="BE2" s="305"/>
      <c r="BF2" s="305"/>
      <c r="BG2" s="305"/>
      <c r="BH2" s="305"/>
      <c r="BI2" s="305"/>
      <c r="BJ2" s="305"/>
      <c r="BK2" s="305"/>
      <c r="BL2" s="305"/>
      <c r="BM2" s="305"/>
      <c r="BN2" s="305"/>
      <c r="BO2" s="305"/>
      <c r="BP2" s="305"/>
      <c r="BQ2" s="305"/>
      <c r="BR2" s="305"/>
      <c r="BS2" s="305"/>
      <c r="BT2" s="305"/>
      <c r="BU2" s="305"/>
      <c r="BV2" s="305"/>
      <c r="BW2" s="305"/>
      <c r="BX2" s="305"/>
      <c r="BY2" s="305"/>
      <c r="BZ2" s="305"/>
      <c r="CA2" s="305"/>
      <c r="CB2" s="305"/>
      <c r="CC2" s="305"/>
      <c r="CD2" s="305"/>
      <c r="CE2" s="305"/>
      <c r="CF2" s="305"/>
      <c r="CG2" s="305"/>
      <c r="CH2" s="305"/>
      <c r="CI2" s="305"/>
      <c r="CJ2" s="305"/>
      <c r="CK2" s="305"/>
      <c r="CL2" s="305"/>
      <c r="CM2" s="305"/>
      <c r="CN2" s="305"/>
      <c r="CO2" s="305"/>
      <c r="CP2" s="305"/>
      <c r="CQ2" s="305"/>
      <c r="CR2" s="305"/>
      <c r="CS2" s="305"/>
      <c r="CT2" s="305"/>
      <c r="CU2" s="305"/>
      <c r="CV2" s="305"/>
      <c r="CW2" s="305"/>
      <c r="CX2" s="305"/>
      <c r="CY2" s="305"/>
      <c r="CZ2" s="305"/>
      <c r="DA2" s="305"/>
      <c r="DB2" s="305"/>
      <c r="DC2" s="305"/>
      <c r="DD2" s="305"/>
      <c r="DE2" s="305"/>
      <c r="DF2" s="305"/>
      <c r="DG2" s="305"/>
      <c r="DH2" s="305"/>
      <c r="DI2" s="305"/>
      <c r="DJ2" s="305"/>
      <c r="DK2" s="305"/>
      <c r="DL2" s="305"/>
      <c r="DM2" s="305"/>
      <c r="DN2" s="305"/>
      <c r="DO2" s="305"/>
      <c r="DP2" s="305"/>
      <c r="DQ2" s="305"/>
      <c r="DR2" s="305"/>
      <c r="DS2" s="305"/>
      <c r="DT2" s="305"/>
      <c r="DU2" s="305"/>
      <c r="DV2" s="305"/>
      <c r="DW2" s="305"/>
      <c r="DX2" s="305"/>
      <c r="DY2" s="305"/>
      <c r="DZ2" s="305"/>
      <c r="EA2" s="305"/>
      <c r="EB2" s="305"/>
      <c r="EC2" s="305"/>
      <c r="ED2" s="305"/>
      <c r="EE2" s="305"/>
      <c r="EF2" s="305"/>
      <c r="EG2" s="305"/>
      <c r="EH2" s="305"/>
      <c r="EI2" s="305"/>
      <c r="EJ2" s="305"/>
      <c r="EK2" s="305"/>
      <c r="EL2" s="305"/>
      <c r="EM2" s="305"/>
      <c r="EN2" s="305"/>
      <c r="EO2" s="305"/>
      <c r="EP2" s="305"/>
      <c r="EQ2" s="305"/>
      <c r="ER2" s="305"/>
      <c r="ES2" s="305"/>
      <c r="ET2" s="305"/>
      <c r="EU2" s="305"/>
      <c r="EV2" s="305"/>
      <c r="EW2" s="305"/>
      <c r="EX2" s="305"/>
      <c r="EY2" s="305"/>
      <c r="EZ2" s="305"/>
      <c r="FA2" s="305"/>
      <c r="FB2" s="305"/>
      <c r="FC2" s="305"/>
      <c r="FD2" s="305"/>
      <c r="FE2" s="305"/>
      <c r="FF2" s="305"/>
      <c r="FG2" s="305"/>
      <c r="FH2" s="305"/>
      <c r="FI2" s="305"/>
      <c r="FJ2" s="305"/>
      <c r="FK2" s="305"/>
      <c r="FL2" s="305"/>
      <c r="FM2" s="305"/>
      <c r="FN2" s="305"/>
      <c r="FO2" s="305"/>
      <c r="FP2" s="305"/>
      <c r="FQ2" s="305"/>
      <c r="FR2" s="305"/>
      <c r="FS2" s="305"/>
      <c r="FT2" s="305"/>
      <c r="FU2" s="305"/>
      <c r="FV2" s="305"/>
      <c r="FW2" s="305"/>
      <c r="FX2" s="305"/>
      <c r="FY2" s="305"/>
      <c r="FZ2" s="305"/>
      <c r="GA2" s="305"/>
      <c r="GB2" s="305"/>
      <c r="GC2" s="305"/>
      <c r="GD2" s="305"/>
      <c r="GE2" s="305"/>
      <c r="GF2" s="305"/>
      <c r="GG2" s="305"/>
      <c r="GH2" s="305"/>
      <c r="GI2" s="305"/>
      <c r="GJ2" s="305"/>
      <c r="GK2" s="305"/>
      <c r="GL2" s="305"/>
      <c r="GM2" s="305"/>
      <c r="GN2" s="305"/>
      <c r="GO2" s="305"/>
      <c r="GP2" s="305"/>
      <c r="GQ2" s="305"/>
      <c r="GR2" s="305"/>
      <c r="GS2" s="305"/>
      <c r="GT2" s="305"/>
      <c r="GU2" s="305"/>
      <c r="GV2" s="305"/>
      <c r="GW2" s="305"/>
      <c r="GX2" s="305"/>
      <c r="GY2" s="305"/>
      <c r="GZ2" s="305"/>
      <c r="HA2" s="305"/>
      <c r="HB2" s="305"/>
      <c r="HC2" s="305"/>
      <c r="HD2" s="305"/>
      <c r="HE2" s="305"/>
      <c r="HF2" s="305"/>
      <c r="HG2" s="305"/>
      <c r="HH2" s="305"/>
      <c r="HI2" s="305"/>
      <c r="HJ2" s="305"/>
      <c r="HK2" s="305"/>
      <c r="HL2" s="305"/>
      <c r="HM2" s="305"/>
      <c r="HN2" s="305"/>
      <c r="HO2" s="305"/>
      <c r="HP2" s="305"/>
      <c r="HQ2" s="305"/>
      <c r="HR2" s="305"/>
      <c r="HS2" s="305"/>
      <c r="HT2" s="305"/>
      <c r="HU2" s="305"/>
      <c r="HV2" s="305"/>
      <c r="HW2" s="305"/>
      <c r="HX2" s="305"/>
      <c r="HY2" s="305"/>
      <c r="HZ2" s="305"/>
      <c r="IA2" s="305"/>
      <c r="IB2" s="305"/>
      <c r="IC2" s="305"/>
      <c r="ID2" s="305"/>
      <c r="IE2" s="305"/>
      <c r="IF2" s="305"/>
      <c r="IG2" s="305"/>
      <c r="IH2" s="305"/>
      <c r="II2" s="305"/>
      <c r="IJ2" s="305"/>
      <c r="IK2" s="305"/>
      <c r="IL2" s="305"/>
      <c r="IM2" s="305"/>
      <c r="IN2" s="305"/>
      <c r="IO2" s="305"/>
      <c r="IP2" s="305"/>
      <c r="IQ2" s="305"/>
      <c r="IR2" s="305"/>
      <c r="IS2" s="305"/>
      <c r="IT2" s="305"/>
      <c r="IU2" s="305"/>
      <c r="IV2" s="305"/>
    </row>
    <row r="3" spans="1:256" s="368" customFormat="1" ht="15.75" customHeight="1" x14ac:dyDescent="0.2">
      <c r="A3" s="635" t="s">
        <v>273</v>
      </c>
      <c r="B3" s="637" t="s">
        <v>274</v>
      </c>
      <c r="C3" s="639" t="s">
        <v>275</v>
      </c>
      <c r="D3" s="639"/>
      <c r="E3" s="639"/>
      <c r="F3" s="640" t="s">
        <v>276</v>
      </c>
      <c r="G3" s="640"/>
      <c r="H3" s="640"/>
      <c r="I3" s="641" t="s">
        <v>277</v>
      </c>
      <c r="J3" s="641"/>
      <c r="K3" s="641"/>
      <c r="L3" s="642" t="s">
        <v>278</v>
      </c>
      <c r="M3" s="627" t="s">
        <v>279</v>
      </c>
      <c r="N3" s="629" t="s">
        <v>280</v>
      </c>
      <c r="O3" s="305"/>
      <c r="P3" s="305"/>
      <c r="Q3" s="305"/>
      <c r="R3" s="305"/>
      <c r="S3" s="305"/>
      <c r="T3" s="305"/>
      <c r="U3" s="305"/>
      <c r="V3" s="305"/>
      <c r="W3" s="305"/>
      <c r="X3" s="305"/>
      <c r="Y3" s="305"/>
      <c r="Z3" s="305"/>
      <c r="AA3" s="305"/>
      <c r="AB3" s="305"/>
      <c r="AC3" s="305"/>
      <c r="AD3" s="305"/>
      <c r="AE3" s="305"/>
      <c r="AF3" s="305"/>
      <c r="AG3" s="305"/>
      <c r="AH3" s="305"/>
      <c r="AI3" s="305"/>
      <c r="AJ3" s="305"/>
      <c r="AK3" s="305"/>
      <c r="AL3" s="305"/>
      <c r="AM3" s="305"/>
      <c r="AN3" s="305"/>
      <c r="AO3" s="305"/>
      <c r="AP3" s="305"/>
      <c r="AQ3" s="305"/>
      <c r="AR3" s="305"/>
      <c r="AS3" s="305"/>
      <c r="AT3" s="305"/>
      <c r="AU3" s="305"/>
      <c r="AV3" s="305"/>
      <c r="AW3" s="305"/>
      <c r="AX3" s="305"/>
      <c r="AY3" s="305"/>
      <c r="AZ3" s="305"/>
      <c r="BA3" s="305"/>
      <c r="BB3" s="305"/>
      <c r="BC3" s="305"/>
      <c r="BD3" s="305"/>
      <c r="BE3" s="305"/>
      <c r="BF3" s="305"/>
      <c r="BG3" s="305"/>
      <c r="BH3" s="305"/>
      <c r="BI3" s="305"/>
      <c r="BJ3" s="305"/>
      <c r="BK3" s="305"/>
      <c r="BL3" s="305"/>
      <c r="BM3" s="305"/>
      <c r="BN3" s="305"/>
      <c r="BO3" s="305"/>
      <c r="BP3" s="305"/>
      <c r="BQ3" s="305"/>
      <c r="BR3" s="305"/>
      <c r="BS3" s="305"/>
      <c r="BT3" s="305"/>
      <c r="BU3" s="305"/>
      <c r="BV3" s="305"/>
      <c r="BW3" s="305"/>
      <c r="BX3" s="305"/>
      <c r="BY3" s="305"/>
      <c r="BZ3" s="305"/>
      <c r="CA3" s="305"/>
      <c r="CB3" s="305"/>
      <c r="CC3" s="305"/>
      <c r="CD3" s="305"/>
      <c r="CE3" s="305"/>
      <c r="CF3" s="305"/>
      <c r="CG3" s="305"/>
      <c r="CH3" s="305"/>
      <c r="CI3" s="305"/>
      <c r="CJ3" s="305"/>
      <c r="CK3" s="305"/>
      <c r="CL3" s="305"/>
      <c r="CM3" s="305"/>
      <c r="CN3" s="305"/>
      <c r="CO3" s="305"/>
      <c r="CP3" s="305"/>
      <c r="CQ3" s="305"/>
      <c r="CR3" s="305"/>
      <c r="CS3" s="305"/>
      <c r="CT3" s="305"/>
      <c r="CU3" s="305"/>
      <c r="CV3" s="305"/>
      <c r="CW3" s="305"/>
      <c r="CX3" s="305"/>
      <c r="CY3" s="305"/>
      <c r="CZ3" s="305"/>
      <c r="DA3" s="305"/>
      <c r="DB3" s="305"/>
      <c r="DC3" s="305"/>
      <c r="DD3" s="305"/>
      <c r="DE3" s="305"/>
      <c r="DF3" s="305"/>
      <c r="DG3" s="305"/>
      <c r="DH3" s="305"/>
      <c r="DI3" s="305"/>
      <c r="DJ3" s="305"/>
      <c r="DK3" s="305"/>
      <c r="DL3" s="305"/>
      <c r="DM3" s="305"/>
      <c r="DN3" s="305"/>
      <c r="DO3" s="305"/>
      <c r="DP3" s="305"/>
      <c r="DQ3" s="305"/>
      <c r="DR3" s="305"/>
      <c r="DS3" s="305"/>
      <c r="DT3" s="305"/>
      <c r="DU3" s="305"/>
      <c r="DV3" s="305"/>
      <c r="DW3" s="305"/>
      <c r="DX3" s="305"/>
      <c r="DY3" s="305"/>
      <c r="DZ3" s="305"/>
      <c r="EA3" s="305"/>
      <c r="EB3" s="305"/>
      <c r="EC3" s="305"/>
      <c r="ED3" s="305"/>
      <c r="EE3" s="305"/>
      <c r="EF3" s="305"/>
      <c r="EG3" s="305"/>
      <c r="EH3" s="305"/>
      <c r="EI3" s="305"/>
      <c r="EJ3" s="305"/>
      <c r="EK3" s="305"/>
      <c r="EL3" s="305"/>
      <c r="EM3" s="305"/>
      <c r="EN3" s="305"/>
      <c r="EO3" s="305"/>
      <c r="EP3" s="305"/>
      <c r="EQ3" s="305"/>
      <c r="ER3" s="305"/>
      <c r="ES3" s="305"/>
      <c r="ET3" s="305"/>
      <c r="EU3" s="305"/>
      <c r="EV3" s="305"/>
      <c r="EW3" s="305"/>
      <c r="EX3" s="305"/>
      <c r="EY3" s="305"/>
      <c r="EZ3" s="305"/>
      <c r="FA3" s="305"/>
      <c r="FB3" s="305"/>
      <c r="FC3" s="305"/>
      <c r="FD3" s="305"/>
      <c r="FE3" s="305"/>
      <c r="FF3" s="305"/>
      <c r="FG3" s="305"/>
      <c r="FH3" s="305"/>
      <c r="FI3" s="305"/>
      <c r="FJ3" s="305"/>
      <c r="FK3" s="305"/>
      <c r="FL3" s="305"/>
      <c r="FM3" s="305"/>
      <c r="FN3" s="305"/>
      <c r="FO3" s="305"/>
      <c r="FP3" s="305"/>
      <c r="FQ3" s="305"/>
      <c r="FR3" s="305"/>
      <c r="FS3" s="305"/>
      <c r="FT3" s="305"/>
      <c r="FU3" s="305"/>
      <c r="FV3" s="305"/>
      <c r="FW3" s="305"/>
      <c r="FX3" s="305"/>
      <c r="FY3" s="305"/>
      <c r="FZ3" s="305"/>
      <c r="GA3" s="305"/>
      <c r="GB3" s="305"/>
      <c r="GC3" s="305"/>
      <c r="GD3" s="305"/>
      <c r="GE3" s="305"/>
      <c r="GF3" s="305"/>
      <c r="GG3" s="305"/>
      <c r="GH3" s="305"/>
      <c r="GI3" s="305"/>
      <c r="GJ3" s="305"/>
      <c r="GK3" s="305"/>
      <c r="GL3" s="305"/>
      <c r="GM3" s="305"/>
      <c r="GN3" s="305"/>
      <c r="GO3" s="305"/>
      <c r="GP3" s="305"/>
      <c r="GQ3" s="305"/>
      <c r="GR3" s="305"/>
      <c r="GS3" s="305"/>
      <c r="GT3" s="305"/>
      <c r="GU3" s="305"/>
      <c r="GV3" s="305"/>
      <c r="GW3" s="305"/>
      <c r="GX3" s="305"/>
      <c r="GY3" s="305"/>
      <c r="GZ3" s="305"/>
      <c r="HA3" s="305"/>
      <c r="HB3" s="305"/>
      <c r="HC3" s="305"/>
      <c r="HD3" s="305"/>
      <c r="HE3" s="305"/>
      <c r="HF3" s="305"/>
      <c r="HG3" s="305"/>
      <c r="HH3" s="305"/>
      <c r="HI3" s="305"/>
      <c r="HJ3" s="305"/>
      <c r="HK3" s="305"/>
      <c r="HL3" s="305"/>
      <c r="HM3" s="305"/>
      <c r="HN3" s="305"/>
      <c r="HO3" s="305"/>
      <c r="HP3" s="305"/>
      <c r="HQ3" s="305"/>
      <c r="HR3" s="305"/>
      <c r="HS3" s="305"/>
      <c r="HT3" s="305"/>
      <c r="HU3" s="305"/>
      <c r="HV3" s="305"/>
      <c r="HW3" s="305"/>
      <c r="HX3" s="305"/>
      <c r="HY3" s="305"/>
      <c r="HZ3" s="305"/>
      <c r="IA3" s="305"/>
      <c r="IB3" s="305"/>
      <c r="IC3" s="305"/>
      <c r="ID3" s="305"/>
      <c r="IE3" s="305"/>
      <c r="IF3" s="305"/>
      <c r="IG3" s="305"/>
      <c r="IH3" s="305"/>
      <c r="II3" s="305"/>
      <c r="IJ3" s="305"/>
      <c r="IK3" s="305"/>
      <c r="IL3" s="305"/>
      <c r="IM3" s="305"/>
      <c r="IN3" s="305"/>
      <c r="IO3" s="305"/>
      <c r="IP3" s="305"/>
      <c r="IQ3" s="305"/>
      <c r="IR3" s="305"/>
      <c r="IS3" s="305"/>
      <c r="IT3" s="305"/>
      <c r="IU3" s="305"/>
      <c r="IV3" s="305"/>
    </row>
    <row r="4" spans="1:256" s="54" customFormat="1" ht="15.75" customHeight="1" thickBot="1" x14ac:dyDescent="0.25">
      <c r="A4" s="636"/>
      <c r="B4" s="638"/>
      <c r="C4" s="589" t="s">
        <v>281</v>
      </c>
      <c r="D4" s="590" t="s">
        <v>282</v>
      </c>
      <c r="E4" s="591" t="s">
        <v>283</v>
      </c>
      <c r="F4" s="592" t="s">
        <v>281</v>
      </c>
      <c r="G4" s="593" t="s">
        <v>282</v>
      </c>
      <c r="H4" s="594" t="s">
        <v>284</v>
      </c>
      <c r="I4" s="595" t="s">
        <v>281</v>
      </c>
      <c r="J4" s="596" t="s">
        <v>282</v>
      </c>
      <c r="K4" s="597" t="s">
        <v>285</v>
      </c>
      <c r="L4" s="643"/>
      <c r="M4" s="628"/>
      <c r="N4" s="630"/>
      <c r="O4" s="353"/>
      <c r="P4" s="353"/>
      <c r="Q4" s="353"/>
      <c r="R4" s="353"/>
      <c r="S4" s="353"/>
      <c r="T4" s="353"/>
      <c r="U4" s="353"/>
      <c r="V4" s="353"/>
      <c r="W4" s="353"/>
      <c r="X4" s="353"/>
      <c r="Y4" s="353"/>
      <c r="Z4" s="353"/>
      <c r="AA4" s="353"/>
      <c r="AB4" s="353"/>
      <c r="AC4" s="353"/>
      <c r="AD4" s="353"/>
      <c r="AE4" s="353"/>
      <c r="AF4" s="353"/>
      <c r="AG4" s="353"/>
      <c r="AH4" s="353"/>
      <c r="AI4" s="353"/>
      <c r="AJ4" s="353"/>
      <c r="AK4" s="353"/>
      <c r="AL4" s="353"/>
      <c r="AM4" s="353"/>
      <c r="AN4" s="353"/>
      <c r="AO4" s="353"/>
      <c r="AP4" s="353"/>
      <c r="AQ4" s="353"/>
      <c r="AR4" s="353"/>
      <c r="AS4" s="353"/>
      <c r="AT4" s="353"/>
      <c r="AU4" s="353"/>
      <c r="AV4" s="353"/>
      <c r="AW4" s="353"/>
      <c r="AX4" s="353"/>
      <c r="AY4" s="353"/>
      <c r="AZ4" s="353"/>
      <c r="BA4" s="353"/>
      <c r="BB4" s="353"/>
      <c r="BC4" s="353"/>
      <c r="BD4" s="353"/>
      <c r="BE4" s="353"/>
      <c r="BF4" s="353"/>
      <c r="BG4" s="353"/>
      <c r="BH4" s="353"/>
      <c r="BI4" s="353"/>
      <c r="BJ4" s="353"/>
      <c r="BK4" s="353"/>
      <c r="BL4" s="353"/>
      <c r="BM4" s="353"/>
      <c r="BN4" s="353"/>
      <c r="BO4" s="353"/>
      <c r="BP4" s="353"/>
      <c r="BQ4" s="353"/>
      <c r="BR4" s="353"/>
      <c r="BS4" s="353"/>
      <c r="BT4" s="353"/>
      <c r="BU4" s="353"/>
      <c r="BV4" s="353"/>
      <c r="BW4" s="353"/>
      <c r="BX4" s="353"/>
      <c r="BY4" s="353"/>
      <c r="BZ4" s="353"/>
      <c r="CA4" s="353"/>
      <c r="CB4" s="353"/>
      <c r="CC4" s="353"/>
      <c r="CD4" s="353"/>
      <c r="CE4" s="353"/>
      <c r="CF4" s="353"/>
      <c r="CG4" s="353"/>
      <c r="CH4" s="353"/>
      <c r="CI4" s="353"/>
      <c r="CJ4" s="353"/>
      <c r="CK4" s="353"/>
      <c r="CL4" s="353"/>
      <c r="CM4" s="353"/>
      <c r="CN4" s="353"/>
      <c r="CO4" s="353"/>
      <c r="CP4" s="353"/>
      <c r="CQ4" s="353"/>
      <c r="CR4" s="353"/>
      <c r="CS4" s="353"/>
      <c r="CT4" s="353"/>
      <c r="CU4" s="353"/>
      <c r="CV4" s="353"/>
      <c r="CW4" s="353"/>
      <c r="CX4" s="353"/>
      <c r="CY4" s="353"/>
      <c r="CZ4" s="353"/>
      <c r="DA4" s="353"/>
      <c r="DB4" s="353"/>
      <c r="DC4" s="353"/>
      <c r="DD4" s="353"/>
      <c r="DE4" s="353"/>
      <c r="DF4" s="353"/>
      <c r="DG4" s="353"/>
      <c r="DH4" s="353"/>
      <c r="DI4" s="353"/>
      <c r="DJ4" s="353"/>
      <c r="DK4" s="353"/>
      <c r="DL4" s="353"/>
      <c r="DM4" s="353"/>
      <c r="DN4" s="353"/>
      <c r="DO4" s="353"/>
      <c r="DP4" s="353"/>
      <c r="DQ4" s="353"/>
      <c r="DR4" s="353"/>
      <c r="DS4" s="353"/>
      <c r="DT4" s="353"/>
      <c r="DU4" s="353"/>
      <c r="DV4" s="353"/>
      <c r="DW4" s="353"/>
      <c r="DX4" s="353"/>
      <c r="DY4" s="353"/>
      <c r="DZ4" s="353"/>
      <c r="EA4" s="353"/>
      <c r="EB4" s="353"/>
      <c r="EC4" s="353"/>
      <c r="ED4" s="353"/>
      <c r="EE4" s="353"/>
      <c r="EF4" s="353"/>
      <c r="EG4" s="353"/>
      <c r="EH4" s="353"/>
      <c r="EI4" s="353"/>
      <c r="EJ4" s="353"/>
      <c r="EK4" s="353"/>
      <c r="EL4" s="353"/>
      <c r="EM4" s="353"/>
      <c r="EN4" s="353"/>
      <c r="EO4" s="353"/>
      <c r="EP4" s="353"/>
      <c r="EQ4" s="353"/>
      <c r="ER4" s="353"/>
      <c r="ES4" s="353"/>
      <c r="ET4" s="353"/>
      <c r="EU4" s="353"/>
      <c r="EV4" s="353"/>
      <c r="EW4" s="353"/>
      <c r="EX4" s="353"/>
      <c r="EY4" s="353"/>
      <c r="EZ4" s="353"/>
      <c r="FA4" s="353"/>
      <c r="FB4" s="353"/>
      <c r="FC4" s="353"/>
      <c r="FD4" s="353"/>
      <c r="FE4" s="353"/>
      <c r="FF4" s="353"/>
      <c r="FG4" s="353"/>
      <c r="FH4" s="353"/>
      <c r="FI4" s="353"/>
      <c r="FJ4" s="353"/>
      <c r="FK4" s="353"/>
      <c r="FL4" s="353"/>
      <c r="FM4" s="353"/>
      <c r="FN4" s="353"/>
      <c r="FO4" s="353"/>
      <c r="FP4" s="353"/>
      <c r="FQ4" s="353"/>
      <c r="FR4" s="353"/>
      <c r="FS4" s="353"/>
      <c r="FT4" s="353"/>
      <c r="FU4" s="353"/>
      <c r="FV4" s="353"/>
      <c r="FW4" s="353"/>
      <c r="FX4" s="353"/>
      <c r="FY4" s="353"/>
      <c r="FZ4" s="353"/>
      <c r="GA4" s="353"/>
      <c r="GB4" s="353"/>
      <c r="GC4" s="353"/>
      <c r="GD4" s="353"/>
      <c r="GE4" s="353"/>
      <c r="GF4" s="353"/>
      <c r="GG4" s="353"/>
      <c r="GH4" s="353"/>
      <c r="GI4" s="353"/>
      <c r="GJ4" s="353"/>
      <c r="GK4" s="353"/>
      <c r="GL4" s="353"/>
      <c r="GM4" s="353"/>
      <c r="GN4" s="353"/>
      <c r="GO4" s="353"/>
      <c r="GP4" s="353"/>
      <c r="GQ4" s="353"/>
      <c r="GR4" s="353"/>
      <c r="GS4" s="353"/>
      <c r="GT4" s="353"/>
      <c r="GU4" s="353"/>
      <c r="GV4" s="353"/>
      <c r="GW4" s="353"/>
      <c r="GX4" s="353"/>
      <c r="GY4" s="353"/>
      <c r="GZ4" s="353"/>
      <c r="HA4" s="353"/>
      <c r="HB4" s="353"/>
      <c r="HC4" s="353"/>
      <c r="HD4" s="353"/>
      <c r="HE4" s="353"/>
      <c r="HF4" s="353"/>
      <c r="HG4" s="353"/>
      <c r="HH4" s="353"/>
      <c r="HI4" s="353"/>
      <c r="HJ4" s="353"/>
      <c r="HK4" s="353"/>
      <c r="HL4" s="353"/>
      <c r="HM4" s="353"/>
      <c r="HN4" s="353"/>
      <c r="HO4" s="353"/>
      <c r="HP4" s="353"/>
      <c r="HQ4" s="353"/>
      <c r="HR4" s="353"/>
      <c r="HS4" s="353"/>
      <c r="HT4" s="353"/>
      <c r="HU4" s="353"/>
      <c r="HV4" s="353"/>
      <c r="HW4" s="353"/>
      <c r="HX4" s="353"/>
      <c r="HY4" s="353"/>
      <c r="HZ4" s="353"/>
      <c r="IA4" s="353"/>
      <c r="IB4" s="353"/>
      <c r="IC4" s="353"/>
      <c r="ID4" s="353"/>
      <c r="IE4" s="353"/>
      <c r="IF4" s="353"/>
      <c r="IG4" s="353"/>
      <c r="IH4" s="353"/>
      <c r="II4" s="353"/>
      <c r="IJ4" s="353"/>
      <c r="IK4" s="353"/>
      <c r="IL4" s="353"/>
      <c r="IM4" s="353"/>
      <c r="IN4" s="353"/>
      <c r="IO4" s="353"/>
      <c r="IP4" s="353"/>
      <c r="IQ4" s="353"/>
      <c r="IR4" s="353"/>
      <c r="IS4" s="353"/>
      <c r="IT4" s="353"/>
      <c r="IU4" s="353"/>
      <c r="IV4" s="353"/>
    </row>
    <row r="5" spans="1:256" s="54" customFormat="1" ht="15.75" customHeight="1" x14ac:dyDescent="0.2">
      <c r="A5" s="354" t="s">
        <v>286</v>
      </c>
      <c r="B5" s="355"/>
      <c r="C5" s="356">
        <f>SUM(C6:C8)</f>
        <v>10000</v>
      </c>
      <c r="D5" s="357"/>
      <c r="E5" s="358">
        <f>SUM(E6:E8)</f>
        <v>423000</v>
      </c>
      <c r="F5" s="359">
        <f>SUM(F6:F8)</f>
        <v>600</v>
      </c>
      <c r="G5" s="360"/>
      <c r="H5" s="361">
        <f>SUM(H6:H8)</f>
        <v>24000</v>
      </c>
      <c r="I5" s="362">
        <f>SUM(I6:I8)</f>
        <v>800</v>
      </c>
      <c r="J5" s="363"/>
      <c r="K5" s="364">
        <f>SUM(K6:K8)</f>
        <v>31000</v>
      </c>
      <c r="L5" s="365">
        <f t="shared" ref="L5:L20" si="0">I5+F5+C5</f>
        <v>11400</v>
      </c>
      <c r="M5" s="366">
        <f t="shared" ref="M5:M20" si="1">K5+H5+E5</f>
        <v>478000</v>
      </c>
      <c r="N5" s="367" t="s">
        <v>287</v>
      </c>
      <c r="O5" s="368"/>
      <c r="P5" s="368"/>
      <c r="Q5" s="368"/>
      <c r="R5" s="368"/>
      <c r="S5" s="368"/>
      <c r="T5" s="368"/>
      <c r="U5" s="368"/>
      <c r="V5" s="368"/>
      <c r="W5" s="368"/>
      <c r="X5" s="368"/>
      <c r="Y5" s="368"/>
      <c r="Z5" s="368"/>
      <c r="AA5" s="368"/>
      <c r="AB5" s="368"/>
      <c r="AC5" s="368"/>
      <c r="AD5" s="368"/>
      <c r="AE5" s="368"/>
      <c r="AF5" s="368"/>
      <c r="AG5" s="368"/>
      <c r="AH5" s="368"/>
      <c r="AI5" s="368"/>
      <c r="AJ5" s="368"/>
      <c r="AK5" s="368"/>
      <c r="AL5" s="368"/>
      <c r="AM5" s="368"/>
      <c r="AN5" s="368"/>
      <c r="AO5" s="368"/>
      <c r="AP5" s="368"/>
      <c r="AQ5" s="368"/>
      <c r="AR5" s="368"/>
      <c r="AS5" s="368"/>
      <c r="AT5" s="368"/>
      <c r="AU5" s="368"/>
      <c r="AV5" s="368"/>
      <c r="AW5" s="368"/>
      <c r="AX5" s="368"/>
      <c r="AY5" s="368"/>
      <c r="AZ5" s="368"/>
      <c r="BA5" s="368"/>
      <c r="BB5" s="368"/>
      <c r="BC5" s="368"/>
      <c r="BD5" s="368"/>
      <c r="BE5" s="368"/>
      <c r="BF5" s="368"/>
      <c r="BG5" s="368"/>
      <c r="BH5" s="368"/>
      <c r="BI5" s="368"/>
      <c r="BJ5" s="368"/>
      <c r="BK5" s="368"/>
      <c r="BL5" s="368"/>
      <c r="BM5" s="368"/>
      <c r="BN5" s="368"/>
      <c r="BO5" s="368"/>
      <c r="BP5" s="368"/>
      <c r="BQ5" s="368"/>
      <c r="BR5" s="368"/>
      <c r="BS5" s="368"/>
      <c r="BT5" s="368"/>
      <c r="BU5" s="368"/>
      <c r="BV5" s="368"/>
      <c r="BW5" s="368"/>
      <c r="BX5" s="368"/>
      <c r="BY5" s="368"/>
      <c r="BZ5" s="368"/>
      <c r="CA5" s="368"/>
      <c r="CB5" s="368"/>
      <c r="CC5" s="368"/>
      <c r="CD5" s="368"/>
      <c r="CE5" s="368"/>
      <c r="CF5" s="368"/>
      <c r="CG5" s="368"/>
      <c r="CH5" s="368"/>
      <c r="CI5" s="368"/>
      <c r="CJ5" s="368"/>
      <c r="CK5" s="368"/>
      <c r="CL5" s="368"/>
      <c r="CM5" s="368"/>
      <c r="CN5" s="368"/>
      <c r="CO5" s="368"/>
      <c r="CP5" s="368"/>
      <c r="CQ5" s="368"/>
      <c r="CR5" s="368"/>
      <c r="CS5" s="368"/>
      <c r="CT5" s="368"/>
      <c r="CU5" s="368"/>
      <c r="CV5" s="368"/>
      <c r="CW5" s="368"/>
      <c r="CX5" s="368"/>
      <c r="CY5" s="368"/>
      <c r="CZ5" s="368"/>
      <c r="DA5" s="368"/>
      <c r="DB5" s="368"/>
      <c r="DC5" s="368"/>
      <c r="DD5" s="368"/>
      <c r="DE5" s="368"/>
      <c r="DF5" s="368"/>
      <c r="DG5" s="368"/>
      <c r="DH5" s="368"/>
      <c r="DI5" s="368"/>
      <c r="DJ5" s="368"/>
      <c r="DK5" s="368"/>
      <c r="DL5" s="368"/>
      <c r="DM5" s="368"/>
      <c r="DN5" s="368"/>
      <c r="DO5" s="368"/>
      <c r="DP5" s="368"/>
      <c r="DQ5" s="368"/>
      <c r="DR5" s="368"/>
      <c r="DS5" s="368"/>
      <c r="DT5" s="368"/>
      <c r="DU5" s="368"/>
      <c r="DV5" s="368"/>
      <c r="DW5" s="368"/>
      <c r="DX5" s="368"/>
      <c r="DY5" s="368"/>
      <c r="DZ5" s="368"/>
      <c r="EA5" s="368"/>
      <c r="EB5" s="368"/>
      <c r="EC5" s="368"/>
      <c r="ED5" s="368"/>
      <c r="EE5" s="368"/>
      <c r="EF5" s="368"/>
      <c r="EG5" s="368"/>
      <c r="EH5" s="368"/>
      <c r="EI5" s="368"/>
      <c r="EJ5" s="368"/>
      <c r="EK5" s="368"/>
      <c r="EL5" s="368"/>
      <c r="EM5" s="368"/>
      <c r="EN5" s="368"/>
      <c r="EO5" s="368"/>
      <c r="EP5" s="368"/>
      <c r="EQ5" s="368"/>
      <c r="ER5" s="368"/>
      <c r="ES5" s="368"/>
      <c r="ET5" s="368"/>
      <c r="EU5" s="368"/>
      <c r="EV5" s="368"/>
      <c r="EW5" s="368"/>
      <c r="EX5" s="368"/>
      <c r="EY5" s="368"/>
      <c r="EZ5" s="368"/>
      <c r="FA5" s="368"/>
      <c r="FB5" s="368"/>
      <c r="FC5" s="368"/>
      <c r="FD5" s="368"/>
      <c r="FE5" s="368"/>
      <c r="FF5" s="368"/>
      <c r="FG5" s="368"/>
      <c r="FH5" s="368"/>
      <c r="FI5" s="368"/>
      <c r="FJ5" s="368"/>
      <c r="FK5" s="368"/>
      <c r="FL5" s="368"/>
      <c r="FM5" s="368"/>
      <c r="FN5" s="368"/>
      <c r="FO5" s="368"/>
      <c r="FP5" s="368"/>
      <c r="FQ5" s="368"/>
      <c r="FR5" s="368"/>
      <c r="FS5" s="368"/>
      <c r="FT5" s="368"/>
      <c r="FU5" s="368"/>
      <c r="FV5" s="368"/>
      <c r="FW5" s="368"/>
      <c r="FX5" s="368"/>
      <c r="FY5" s="368"/>
      <c r="FZ5" s="368"/>
      <c r="GA5" s="368"/>
      <c r="GB5" s="368"/>
      <c r="GC5" s="368"/>
      <c r="GD5" s="368"/>
      <c r="GE5" s="368"/>
      <c r="GF5" s="368"/>
      <c r="GG5" s="368"/>
      <c r="GH5" s="368"/>
      <c r="GI5" s="368"/>
      <c r="GJ5" s="368"/>
      <c r="GK5" s="368"/>
      <c r="GL5" s="368"/>
      <c r="GM5" s="368"/>
      <c r="GN5" s="368"/>
      <c r="GO5" s="368"/>
      <c r="GP5" s="368"/>
      <c r="GQ5" s="368"/>
      <c r="GR5" s="368"/>
      <c r="GS5" s="368"/>
      <c r="GT5" s="368"/>
      <c r="GU5" s="368"/>
      <c r="GV5" s="368"/>
      <c r="GW5" s="368"/>
      <c r="GX5" s="368"/>
      <c r="GY5" s="368"/>
      <c r="GZ5" s="368"/>
      <c r="HA5" s="368"/>
      <c r="HB5" s="368"/>
      <c r="HC5" s="368"/>
      <c r="HD5" s="368"/>
      <c r="HE5" s="368"/>
      <c r="HF5" s="368"/>
      <c r="HG5" s="368"/>
      <c r="HH5" s="368"/>
      <c r="HI5" s="368"/>
      <c r="HJ5" s="368"/>
      <c r="HK5" s="368"/>
      <c r="HL5" s="368"/>
      <c r="HM5" s="368"/>
      <c r="HN5" s="368"/>
      <c r="HO5" s="368"/>
      <c r="HP5" s="368"/>
      <c r="HQ5" s="368"/>
      <c r="HR5" s="368"/>
      <c r="HS5" s="368"/>
      <c r="HT5" s="368"/>
      <c r="HU5" s="368"/>
      <c r="HV5" s="368"/>
      <c r="HW5" s="368"/>
      <c r="HX5" s="368"/>
      <c r="HY5" s="368"/>
      <c r="HZ5" s="368"/>
      <c r="IA5" s="368"/>
      <c r="IB5" s="368"/>
      <c r="IC5" s="368"/>
      <c r="ID5" s="368"/>
      <c r="IE5" s="368"/>
      <c r="IF5" s="368"/>
      <c r="IG5" s="368"/>
      <c r="IH5" s="368"/>
      <c r="II5" s="368"/>
      <c r="IJ5" s="368"/>
      <c r="IK5" s="368"/>
      <c r="IL5" s="368"/>
      <c r="IM5" s="368"/>
      <c r="IN5" s="368"/>
      <c r="IO5" s="368"/>
      <c r="IP5" s="368"/>
      <c r="IQ5" s="368"/>
      <c r="IR5" s="368"/>
      <c r="IS5" s="368"/>
      <c r="IT5" s="368"/>
      <c r="IU5" s="368"/>
      <c r="IV5" s="368"/>
    </row>
    <row r="6" spans="1:256" s="54" customFormat="1" ht="15.75" customHeight="1" x14ac:dyDescent="0.2">
      <c r="A6" s="369" t="s">
        <v>288</v>
      </c>
      <c r="B6" s="370" t="s">
        <v>289</v>
      </c>
      <c r="C6" s="371">
        <v>2000</v>
      </c>
      <c r="D6" s="372">
        <v>85</v>
      </c>
      <c r="E6" s="373">
        <f>C6*D6</f>
        <v>170000</v>
      </c>
      <c r="F6" s="374">
        <v>200</v>
      </c>
      <c r="G6" s="375">
        <v>50</v>
      </c>
      <c r="H6" s="376">
        <f>F6*G6</f>
        <v>10000</v>
      </c>
      <c r="I6" s="377">
        <v>200</v>
      </c>
      <c r="J6" s="378">
        <v>50</v>
      </c>
      <c r="K6" s="379">
        <f>I6*J6</f>
        <v>10000</v>
      </c>
      <c r="L6" s="380">
        <f t="shared" si="0"/>
        <v>2400</v>
      </c>
      <c r="M6" s="366">
        <f t="shared" si="1"/>
        <v>190000</v>
      </c>
      <c r="N6" s="381" t="s">
        <v>287</v>
      </c>
    </row>
    <row r="7" spans="1:256" s="368" customFormat="1" ht="15.75" customHeight="1" x14ac:dyDescent="0.2">
      <c r="A7" s="369" t="s">
        <v>290</v>
      </c>
      <c r="B7" s="370" t="s">
        <v>291</v>
      </c>
      <c r="C7" s="371">
        <v>6200</v>
      </c>
      <c r="D7" s="372">
        <v>35</v>
      </c>
      <c r="E7" s="373">
        <f>C7*D7</f>
        <v>217000</v>
      </c>
      <c r="F7" s="374">
        <v>400</v>
      </c>
      <c r="G7" s="375">
        <v>35</v>
      </c>
      <c r="H7" s="376">
        <f>F7*G7</f>
        <v>14000</v>
      </c>
      <c r="I7" s="377">
        <v>600</v>
      </c>
      <c r="J7" s="378">
        <v>35</v>
      </c>
      <c r="K7" s="379">
        <f>I7*J7</f>
        <v>21000</v>
      </c>
      <c r="L7" s="380">
        <f t="shared" si="0"/>
        <v>7200</v>
      </c>
      <c r="M7" s="366">
        <f t="shared" si="1"/>
        <v>252000</v>
      </c>
      <c r="N7" s="381" t="s">
        <v>287</v>
      </c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  <c r="FY7" s="54"/>
      <c r="FZ7" s="54"/>
      <c r="GA7" s="54"/>
      <c r="GB7" s="54"/>
      <c r="GC7" s="54"/>
      <c r="GD7" s="54"/>
      <c r="GE7" s="54"/>
      <c r="GF7" s="54"/>
      <c r="GG7" s="54"/>
      <c r="GH7" s="54"/>
      <c r="GI7" s="54"/>
      <c r="GJ7" s="54"/>
      <c r="GK7" s="54"/>
      <c r="GL7" s="54"/>
      <c r="GM7" s="54"/>
      <c r="GN7" s="54"/>
      <c r="GO7" s="54"/>
      <c r="GP7" s="54"/>
      <c r="GQ7" s="54"/>
      <c r="GR7" s="54"/>
      <c r="GS7" s="54"/>
      <c r="GT7" s="54"/>
      <c r="GU7" s="54"/>
      <c r="GV7" s="54"/>
      <c r="GW7" s="54"/>
      <c r="GX7" s="54"/>
      <c r="GY7" s="54"/>
      <c r="GZ7" s="54"/>
      <c r="HA7" s="54"/>
      <c r="HB7" s="54"/>
      <c r="HC7" s="54"/>
      <c r="HD7" s="54"/>
      <c r="HE7" s="54"/>
      <c r="HF7" s="54"/>
      <c r="HG7" s="54"/>
      <c r="HH7" s="54"/>
      <c r="HI7" s="54"/>
      <c r="HJ7" s="54"/>
      <c r="HK7" s="54"/>
      <c r="HL7" s="54"/>
      <c r="HM7" s="54"/>
      <c r="HN7" s="54"/>
      <c r="HO7" s="54"/>
      <c r="HP7" s="54"/>
      <c r="HQ7" s="54"/>
      <c r="HR7" s="54"/>
      <c r="HS7" s="54"/>
      <c r="HT7" s="54"/>
      <c r="HU7" s="54"/>
      <c r="HV7" s="54"/>
      <c r="HW7" s="54"/>
      <c r="HX7" s="54"/>
      <c r="HY7" s="54"/>
      <c r="HZ7" s="54"/>
      <c r="IA7" s="54"/>
      <c r="IB7" s="54"/>
      <c r="IC7" s="54"/>
      <c r="ID7" s="54"/>
      <c r="IE7" s="54"/>
      <c r="IF7" s="54"/>
      <c r="IG7" s="54"/>
      <c r="IH7" s="54"/>
      <c r="II7" s="54"/>
      <c r="IJ7" s="54"/>
      <c r="IK7" s="54"/>
      <c r="IL7" s="54"/>
      <c r="IM7" s="54"/>
      <c r="IN7" s="54"/>
      <c r="IO7" s="54"/>
      <c r="IP7" s="54"/>
      <c r="IQ7" s="54"/>
      <c r="IR7" s="54"/>
      <c r="IS7" s="54"/>
      <c r="IT7" s="54"/>
      <c r="IU7" s="54"/>
      <c r="IV7" s="54"/>
    </row>
    <row r="8" spans="1:256" s="54" customFormat="1" ht="15.75" customHeight="1" thickBot="1" x14ac:dyDescent="0.25">
      <c r="A8" s="382"/>
      <c r="B8" s="383" t="s">
        <v>292</v>
      </c>
      <c r="C8" s="384">
        <v>1800</v>
      </c>
      <c r="D8" s="385">
        <v>20</v>
      </c>
      <c r="E8" s="386">
        <f>C8*D8</f>
        <v>36000</v>
      </c>
      <c r="F8" s="387">
        <v>0</v>
      </c>
      <c r="G8" s="388">
        <v>0</v>
      </c>
      <c r="H8" s="389">
        <f>F8*G8</f>
        <v>0</v>
      </c>
      <c r="I8" s="390">
        <v>0</v>
      </c>
      <c r="J8" s="391">
        <v>0</v>
      </c>
      <c r="K8" s="392">
        <f>I8*J8</f>
        <v>0</v>
      </c>
      <c r="L8" s="393">
        <f t="shared" si="0"/>
        <v>1800</v>
      </c>
      <c r="M8" s="394">
        <f t="shared" si="1"/>
        <v>36000</v>
      </c>
      <c r="N8" s="395" t="s">
        <v>287</v>
      </c>
    </row>
    <row r="9" spans="1:256" s="54" customFormat="1" ht="15.75" customHeight="1" x14ac:dyDescent="0.2">
      <c r="A9" s="631" t="s">
        <v>293</v>
      </c>
      <c r="B9" s="632"/>
      <c r="C9" s="396">
        <f>SUM(C10:C12)</f>
        <v>2500</v>
      </c>
      <c r="D9" s="397">
        <f>E9/C9</f>
        <v>51</v>
      </c>
      <c r="E9" s="398">
        <f>SUM(E10:E12)</f>
        <v>127500</v>
      </c>
      <c r="F9" s="399">
        <f>SUM(F10:F12)</f>
        <v>4500</v>
      </c>
      <c r="G9" s="400">
        <f>H9/F9</f>
        <v>42.777777777777779</v>
      </c>
      <c r="H9" s="401">
        <f>SUM(H10:H12)</f>
        <v>192500</v>
      </c>
      <c r="I9" s="402">
        <f>SUM(I10:I12)</f>
        <v>4500</v>
      </c>
      <c r="J9" s="403">
        <f>K9/I9</f>
        <v>47.222222222222221</v>
      </c>
      <c r="K9" s="404">
        <f>SUM(K10:K12)</f>
        <v>212500</v>
      </c>
      <c r="L9" s="405">
        <f t="shared" si="0"/>
        <v>11500</v>
      </c>
      <c r="M9" s="406">
        <f t="shared" si="1"/>
        <v>532500</v>
      </c>
      <c r="N9" s="407" t="s">
        <v>287</v>
      </c>
      <c r="O9" s="368"/>
      <c r="P9" s="368"/>
      <c r="Q9" s="368"/>
      <c r="R9" s="368"/>
      <c r="S9" s="368"/>
      <c r="T9" s="368"/>
      <c r="U9" s="368"/>
      <c r="V9" s="368"/>
      <c r="W9" s="368"/>
      <c r="X9" s="368"/>
      <c r="Y9" s="368"/>
      <c r="Z9" s="368"/>
      <c r="AA9" s="368"/>
      <c r="AB9" s="368"/>
      <c r="AC9" s="368"/>
      <c r="AD9" s="368"/>
      <c r="AE9" s="368"/>
      <c r="AF9" s="368"/>
      <c r="AG9" s="368"/>
      <c r="AH9" s="368"/>
      <c r="AI9" s="368"/>
      <c r="AJ9" s="368"/>
      <c r="AK9" s="368"/>
      <c r="AL9" s="368"/>
      <c r="AM9" s="368"/>
      <c r="AN9" s="368"/>
      <c r="AO9" s="368"/>
      <c r="AP9" s="368"/>
      <c r="AQ9" s="368"/>
      <c r="AR9" s="368"/>
      <c r="AS9" s="368"/>
      <c r="AT9" s="368"/>
      <c r="AU9" s="368"/>
      <c r="AV9" s="368"/>
      <c r="AW9" s="368"/>
      <c r="AX9" s="368"/>
      <c r="AY9" s="368"/>
      <c r="AZ9" s="368"/>
      <c r="BA9" s="368"/>
      <c r="BB9" s="368"/>
      <c r="BC9" s="368"/>
      <c r="BD9" s="368"/>
      <c r="BE9" s="368"/>
      <c r="BF9" s="368"/>
      <c r="BG9" s="368"/>
      <c r="BH9" s="368"/>
      <c r="BI9" s="368"/>
      <c r="BJ9" s="368"/>
      <c r="BK9" s="368"/>
      <c r="BL9" s="368"/>
      <c r="BM9" s="368"/>
      <c r="BN9" s="368"/>
      <c r="BO9" s="368"/>
      <c r="BP9" s="368"/>
      <c r="BQ9" s="368"/>
      <c r="BR9" s="368"/>
      <c r="BS9" s="368"/>
      <c r="BT9" s="368"/>
      <c r="BU9" s="368"/>
      <c r="BV9" s="368"/>
      <c r="BW9" s="368"/>
      <c r="BX9" s="368"/>
      <c r="BY9" s="368"/>
      <c r="BZ9" s="368"/>
      <c r="CA9" s="368"/>
      <c r="CB9" s="368"/>
      <c r="CC9" s="368"/>
      <c r="CD9" s="368"/>
      <c r="CE9" s="368"/>
      <c r="CF9" s="368"/>
      <c r="CG9" s="368"/>
      <c r="CH9" s="368"/>
      <c r="CI9" s="368"/>
      <c r="CJ9" s="368"/>
      <c r="CK9" s="368"/>
      <c r="CL9" s="368"/>
      <c r="CM9" s="368"/>
      <c r="CN9" s="368"/>
      <c r="CO9" s="368"/>
      <c r="CP9" s="368"/>
      <c r="CQ9" s="368"/>
      <c r="CR9" s="368"/>
      <c r="CS9" s="368"/>
      <c r="CT9" s="368"/>
      <c r="CU9" s="368"/>
      <c r="CV9" s="368"/>
      <c r="CW9" s="368"/>
      <c r="CX9" s="368"/>
      <c r="CY9" s="368"/>
      <c r="CZ9" s="368"/>
      <c r="DA9" s="368"/>
      <c r="DB9" s="368"/>
      <c r="DC9" s="368"/>
      <c r="DD9" s="368"/>
      <c r="DE9" s="368"/>
      <c r="DF9" s="368"/>
      <c r="DG9" s="368"/>
      <c r="DH9" s="368"/>
      <c r="DI9" s="368"/>
      <c r="DJ9" s="368"/>
      <c r="DK9" s="368"/>
      <c r="DL9" s="368"/>
      <c r="DM9" s="368"/>
      <c r="DN9" s="368"/>
      <c r="DO9" s="368"/>
      <c r="DP9" s="368"/>
      <c r="DQ9" s="368"/>
      <c r="DR9" s="368"/>
      <c r="DS9" s="368"/>
      <c r="DT9" s="368"/>
      <c r="DU9" s="368"/>
      <c r="DV9" s="368"/>
      <c r="DW9" s="368"/>
      <c r="DX9" s="368"/>
      <c r="DY9" s="368"/>
      <c r="DZ9" s="368"/>
      <c r="EA9" s="368"/>
      <c r="EB9" s="368"/>
      <c r="EC9" s="368"/>
      <c r="ED9" s="368"/>
      <c r="EE9" s="368"/>
      <c r="EF9" s="368"/>
      <c r="EG9" s="368"/>
      <c r="EH9" s="368"/>
      <c r="EI9" s="368"/>
      <c r="EJ9" s="368"/>
      <c r="EK9" s="368"/>
      <c r="EL9" s="368"/>
      <c r="EM9" s="368"/>
      <c r="EN9" s="368"/>
      <c r="EO9" s="368"/>
      <c r="EP9" s="368"/>
      <c r="EQ9" s="368"/>
      <c r="ER9" s="368"/>
      <c r="ES9" s="368"/>
      <c r="ET9" s="368"/>
      <c r="EU9" s="368"/>
      <c r="EV9" s="368"/>
      <c r="EW9" s="368"/>
      <c r="EX9" s="368"/>
      <c r="EY9" s="368"/>
      <c r="EZ9" s="368"/>
      <c r="FA9" s="368"/>
      <c r="FB9" s="368"/>
      <c r="FC9" s="368"/>
      <c r="FD9" s="368"/>
      <c r="FE9" s="368"/>
      <c r="FF9" s="368"/>
      <c r="FG9" s="368"/>
      <c r="FH9" s="368"/>
      <c r="FI9" s="368"/>
      <c r="FJ9" s="368"/>
      <c r="FK9" s="368"/>
      <c r="FL9" s="368"/>
      <c r="FM9" s="368"/>
      <c r="FN9" s="368"/>
      <c r="FO9" s="368"/>
      <c r="FP9" s="368"/>
      <c r="FQ9" s="368"/>
      <c r="FR9" s="368"/>
      <c r="FS9" s="368"/>
      <c r="FT9" s="368"/>
      <c r="FU9" s="368"/>
      <c r="FV9" s="368"/>
      <c r="FW9" s="368"/>
      <c r="FX9" s="368"/>
      <c r="FY9" s="368"/>
      <c r="FZ9" s="368"/>
      <c r="GA9" s="368"/>
      <c r="GB9" s="368"/>
      <c r="GC9" s="368"/>
      <c r="GD9" s="368"/>
      <c r="GE9" s="368"/>
      <c r="GF9" s="368"/>
      <c r="GG9" s="368"/>
      <c r="GH9" s="368"/>
      <c r="GI9" s="368"/>
      <c r="GJ9" s="368"/>
      <c r="GK9" s="368"/>
      <c r="GL9" s="368"/>
      <c r="GM9" s="368"/>
      <c r="GN9" s="368"/>
      <c r="GO9" s="368"/>
      <c r="GP9" s="368"/>
      <c r="GQ9" s="368"/>
      <c r="GR9" s="368"/>
      <c r="GS9" s="368"/>
      <c r="GT9" s="368"/>
      <c r="GU9" s="368"/>
      <c r="GV9" s="368"/>
      <c r="GW9" s="368"/>
      <c r="GX9" s="368"/>
      <c r="GY9" s="368"/>
      <c r="GZ9" s="368"/>
      <c r="HA9" s="368"/>
      <c r="HB9" s="368"/>
      <c r="HC9" s="368"/>
      <c r="HD9" s="368"/>
      <c r="HE9" s="368"/>
      <c r="HF9" s="368"/>
      <c r="HG9" s="368"/>
      <c r="HH9" s="368"/>
      <c r="HI9" s="368"/>
      <c r="HJ9" s="368"/>
      <c r="HK9" s="368"/>
      <c r="HL9" s="368"/>
      <c r="HM9" s="368"/>
      <c r="HN9" s="368"/>
      <c r="HO9" s="368"/>
      <c r="HP9" s="368"/>
      <c r="HQ9" s="368"/>
      <c r="HR9" s="368"/>
      <c r="HS9" s="368"/>
      <c r="HT9" s="368"/>
      <c r="HU9" s="368"/>
      <c r="HV9" s="368"/>
      <c r="HW9" s="368"/>
      <c r="HX9" s="368"/>
      <c r="HY9" s="368"/>
      <c r="HZ9" s="368"/>
      <c r="IA9" s="368"/>
      <c r="IB9" s="368"/>
      <c r="IC9" s="368"/>
      <c r="ID9" s="368"/>
      <c r="IE9" s="368"/>
      <c r="IF9" s="368"/>
      <c r="IG9" s="368"/>
      <c r="IH9" s="368"/>
      <c r="II9" s="368"/>
      <c r="IJ9" s="368"/>
      <c r="IK9" s="368"/>
      <c r="IL9" s="368"/>
      <c r="IM9" s="368"/>
      <c r="IN9" s="368"/>
      <c r="IO9" s="368"/>
      <c r="IP9" s="368"/>
      <c r="IQ9" s="368"/>
      <c r="IR9" s="368"/>
      <c r="IS9" s="368"/>
      <c r="IT9" s="368"/>
      <c r="IU9" s="368"/>
      <c r="IV9" s="368"/>
    </row>
    <row r="10" spans="1:256" s="54" customFormat="1" ht="15.75" customHeight="1" x14ac:dyDescent="0.2">
      <c r="A10" s="408"/>
      <c r="B10" s="409" t="s">
        <v>294</v>
      </c>
      <c r="C10" s="410">
        <v>1500</v>
      </c>
      <c r="D10" s="190">
        <v>75</v>
      </c>
      <c r="E10" s="90">
        <f>C10*D10</f>
        <v>112500</v>
      </c>
      <c r="F10" s="411">
        <v>1500</v>
      </c>
      <c r="G10" s="412">
        <v>75</v>
      </c>
      <c r="H10" s="205">
        <f>F10*G10</f>
        <v>112500</v>
      </c>
      <c r="I10" s="413">
        <v>1500</v>
      </c>
      <c r="J10" s="414">
        <v>75</v>
      </c>
      <c r="K10" s="118">
        <f>I10*J10</f>
        <v>112500</v>
      </c>
      <c r="L10" s="415">
        <f t="shared" si="0"/>
        <v>4500</v>
      </c>
      <c r="M10" s="416">
        <f t="shared" si="1"/>
        <v>337500</v>
      </c>
      <c r="N10" s="407" t="s">
        <v>287</v>
      </c>
    </row>
    <row r="11" spans="1:256" s="368" customFormat="1" ht="15.75" customHeight="1" x14ac:dyDescent="0.2">
      <c r="A11" s="408"/>
      <c r="B11" s="409" t="s">
        <v>295</v>
      </c>
      <c r="C11" s="410"/>
      <c r="D11" s="190"/>
      <c r="E11" s="90"/>
      <c r="F11" s="411">
        <v>1000</v>
      </c>
      <c r="G11" s="412">
        <v>50</v>
      </c>
      <c r="H11" s="205">
        <f>F11*G11</f>
        <v>50000</v>
      </c>
      <c r="I11" s="413">
        <v>1000</v>
      </c>
      <c r="J11" s="414">
        <v>60</v>
      </c>
      <c r="K11" s="118">
        <f>I11*J11</f>
        <v>60000</v>
      </c>
      <c r="L11" s="415">
        <f t="shared" si="0"/>
        <v>2000</v>
      </c>
      <c r="M11" s="416">
        <f t="shared" si="1"/>
        <v>110000</v>
      </c>
      <c r="N11" s="407" t="s">
        <v>287</v>
      </c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/>
      <c r="GT11" s="54"/>
      <c r="GU11" s="54"/>
      <c r="GV11" s="54"/>
      <c r="GW11" s="54"/>
      <c r="GX11" s="54"/>
      <c r="GY11" s="54"/>
      <c r="GZ11" s="54"/>
      <c r="HA11" s="54"/>
      <c r="HB11" s="54"/>
      <c r="HC11" s="54"/>
      <c r="HD11" s="54"/>
      <c r="HE11" s="54"/>
      <c r="HF11" s="54"/>
      <c r="HG11" s="54"/>
      <c r="HH11" s="54"/>
      <c r="HI11" s="54"/>
      <c r="HJ11" s="54"/>
      <c r="HK11" s="54"/>
      <c r="HL11" s="54"/>
      <c r="HM11" s="54"/>
      <c r="HN11" s="54"/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</row>
    <row r="12" spans="1:256" s="54" customFormat="1" ht="15.75" customHeight="1" x14ac:dyDescent="0.2">
      <c r="A12" s="408"/>
      <c r="B12" s="409" t="s">
        <v>31</v>
      </c>
      <c r="C12" s="410">
        <v>1000</v>
      </c>
      <c r="D12" s="190">
        <v>15</v>
      </c>
      <c r="E12" s="90">
        <f>C12*D12</f>
        <v>15000</v>
      </c>
      <c r="F12" s="411">
        <v>2000</v>
      </c>
      <c r="G12" s="412">
        <v>15</v>
      </c>
      <c r="H12" s="205">
        <f>F12*G12</f>
        <v>30000</v>
      </c>
      <c r="I12" s="413">
        <v>2000</v>
      </c>
      <c r="J12" s="414">
        <v>20</v>
      </c>
      <c r="K12" s="118">
        <f>I12*J12</f>
        <v>40000</v>
      </c>
      <c r="L12" s="415">
        <f t="shared" si="0"/>
        <v>5000</v>
      </c>
      <c r="M12" s="416">
        <f t="shared" si="1"/>
        <v>85000</v>
      </c>
      <c r="N12" s="407" t="s">
        <v>287</v>
      </c>
    </row>
    <row r="13" spans="1:256" s="54" customFormat="1" ht="15.75" customHeight="1" x14ac:dyDescent="0.2">
      <c r="A13" s="633" t="s">
        <v>296</v>
      </c>
      <c r="B13" s="634"/>
      <c r="C13" s="417">
        <f>SUM(C14:C15)</f>
        <v>2000</v>
      </c>
      <c r="D13" s="418">
        <f>E13/C13</f>
        <v>75</v>
      </c>
      <c r="E13" s="419">
        <f>SUM(E14:E15)</f>
        <v>150000</v>
      </c>
      <c r="F13" s="420">
        <f>SUM(F14:F15)</f>
        <v>2000</v>
      </c>
      <c r="G13" s="421">
        <f>H13/F13</f>
        <v>75</v>
      </c>
      <c r="H13" s="422">
        <f>SUM(H14:H15)</f>
        <v>150000</v>
      </c>
      <c r="I13" s="423">
        <f>SUM(I14:I15)</f>
        <v>3000</v>
      </c>
      <c r="J13" s="424">
        <f>K13/I13</f>
        <v>70</v>
      </c>
      <c r="K13" s="425">
        <f>SUM(K14:K15)</f>
        <v>210000</v>
      </c>
      <c r="L13" s="426">
        <f t="shared" si="0"/>
        <v>7000</v>
      </c>
      <c r="M13" s="427">
        <f t="shared" si="1"/>
        <v>510000</v>
      </c>
      <c r="N13" s="407" t="s">
        <v>287</v>
      </c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68"/>
      <c r="AA13" s="368"/>
      <c r="AB13" s="368"/>
      <c r="AC13" s="368"/>
      <c r="AD13" s="368"/>
      <c r="AE13" s="368"/>
      <c r="AF13" s="368"/>
      <c r="AG13" s="368"/>
      <c r="AH13" s="368"/>
      <c r="AI13" s="368"/>
      <c r="AJ13" s="368"/>
      <c r="AK13" s="368"/>
      <c r="AL13" s="368"/>
      <c r="AM13" s="368"/>
      <c r="AN13" s="368"/>
      <c r="AO13" s="368"/>
      <c r="AP13" s="368"/>
      <c r="AQ13" s="368"/>
      <c r="AR13" s="368"/>
      <c r="AS13" s="368"/>
      <c r="AT13" s="368"/>
      <c r="AU13" s="368"/>
      <c r="AV13" s="368"/>
      <c r="AW13" s="368"/>
      <c r="AX13" s="368"/>
      <c r="AY13" s="368"/>
      <c r="AZ13" s="368"/>
      <c r="BA13" s="368"/>
      <c r="BB13" s="368"/>
      <c r="BC13" s="368"/>
      <c r="BD13" s="368"/>
      <c r="BE13" s="368"/>
      <c r="BF13" s="368"/>
      <c r="BG13" s="368"/>
      <c r="BH13" s="368"/>
      <c r="BI13" s="368"/>
      <c r="BJ13" s="368"/>
      <c r="BK13" s="368"/>
      <c r="BL13" s="368"/>
      <c r="BM13" s="368"/>
      <c r="BN13" s="368"/>
      <c r="BO13" s="368"/>
      <c r="BP13" s="368"/>
      <c r="BQ13" s="368"/>
      <c r="BR13" s="368"/>
      <c r="BS13" s="368"/>
      <c r="BT13" s="368"/>
      <c r="BU13" s="368"/>
      <c r="BV13" s="368"/>
      <c r="BW13" s="368"/>
      <c r="BX13" s="368"/>
      <c r="BY13" s="368"/>
      <c r="BZ13" s="368"/>
      <c r="CA13" s="368"/>
      <c r="CB13" s="368"/>
      <c r="CC13" s="368"/>
      <c r="CD13" s="368"/>
      <c r="CE13" s="368"/>
      <c r="CF13" s="368"/>
      <c r="CG13" s="368"/>
      <c r="CH13" s="368"/>
      <c r="CI13" s="368"/>
      <c r="CJ13" s="368"/>
      <c r="CK13" s="368"/>
      <c r="CL13" s="368"/>
      <c r="CM13" s="368"/>
      <c r="CN13" s="368"/>
      <c r="CO13" s="368"/>
      <c r="CP13" s="368"/>
      <c r="CQ13" s="368"/>
      <c r="CR13" s="368"/>
      <c r="CS13" s="368"/>
      <c r="CT13" s="368"/>
      <c r="CU13" s="368"/>
      <c r="CV13" s="368"/>
      <c r="CW13" s="368"/>
      <c r="CX13" s="368"/>
      <c r="CY13" s="368"/>
      <c r="CZ13" s="368"/>
      <c r="DA13" s="368"/>
      <c r="DB13" s="368"/>
      <c r="DC13" s="368"/>
      <c r="DD13" s="368"/>
      <c r="DE13" s="368"/>
      <c r="DF13" s="368"/>
      <c r="DG13" s="368"/>
      <c r="DH13" s="368"/>
      <c r="DI13" s="368"/>
      <c r="DJ13" s="368"/>
      <c r="DK13" s="368"/>
      <c r="DL13" s="368"/>
      <c r="DM13" s="368"/>
      <c r="DN13" s="368"/>
      <c r="DO13" s="368"/>
      <c r="DP13" s="368"/>
      <c r="DQ13" s="368"/>
      <c r="DR13" s="368"/>
      <c r="DS13" s="368"/>
      <c r="DT13" s="368"/>
      <c r="DU13" s="368"/>
      <c r="DV13" s="368"/>
      <c r="DW13" s="368"/>
      <c r="DX13" s="368"/>
      <c r="DY13" s="368"/>
      <c r="DZ13" s="368"/>
      <c r="EA13" s="368"/>
      <c r="EB13" s="368"/>
      <c r="EC13" s="368"/>
      <c r="ED13" s="368"/>
      <c r="EE13" s="368"/>
      <c r="EF13" s="368"/>
      <c r="EG13" s="368"/>
      <c r="EH13" s="368"/>
      <c r="EI13" s="368"/>
      <c r="EJ13" s="368"/>
      <c r="EK13" s="368"/>
      <c r="EL13" s="368"/>
      <c r="EM13" s="368"/>
      <c r="EN13" s="368"/>
      <c r="EO13" s="368"/>
      <c r="EP13" s="368"/>
      <c r="EQ13" s="368"/>
      <c r="ER13" s="368"/>
      <c r="ES13" s="368"/>
      <c r="ET13" s="368"/>
      <c r="EU13" s="368"/>
      <c r="EV13" s="368"/>
      <c r="EW13" s="368"/>
      <c r="EX13" s="368"/>
      <c r="EY13" s="368"/>
      <c r="EZ13" s="368"/>
      <c r="FA13" s="368"/>
      <c r="FB13" s="368"/>
      <c r="FC13" s="368"/>
      <c r="FD13" s="368"/>
      <c r="FE13" s="368"/>
      <c r="FF13" s="368"/>
      <c r="FG13" s="368"/>
      <c r="FH13" s="368"/>
      <c r="FI13" s="368"/>
      <c r="FJ13" s="368"/>
      <c r="FK13" s="368"/>
      <c r="FL13" s="368"/>
      <c r="FM13" s="368"/>
      <c r="FN13" s="368"/>
      <c r="FO13" s="368"/>
      <c r="FP13" s="368"/>
      <c r="FQ13" s="368"/>
      <c r="FR13" s="368"/>
      <c r="FS13" s="368"/>
      <c r="FT13" s="368"/>
      <c r="FU13" s="368"/>
      <c r="FV13" s="368"/>
      <c r="FW13" s="368"/>
      <c r="FX13" s="368"/>
      <c r="FY13" s="368"/>
      <c r="FZ13" s="368"/>
      <c r="GA13" s="368"/>
      <c r="GB13" s="368"/>
      <c r="GC13" s="368"/>
      <c r="GD13" s="368"/>
      <c r="GE13" s="368"/>
      <c r="GF13" s="368"/>
      <c r="GG13" s="368"/>
      <c r="GH13" s="368"/>
      <c r="GI13" s="368"/>
      <c r="GJ13" s="368"/>
      <c r="GK13" s="368"/>
      <c r="GL13" s="368"/>
      <c r="GM13" s="368"/>
      <c r="GN13" s="368"/>
      <c r="GO13" s="368"/>
      <c r="GP13" s="368"/>
      <c r="GQ13" s="368"/>
      <c r="GR13" s="368"/>
      <c r="GS13" s="368"/>
      <c r="GT13" s="368"/>
      <c r="GU13" s="368"/>
      <c r="GV13" s="368"/>
      <c r="GW13" s="368"/>
      <c r="GX13" s="368"/>
      <c r="GY13" s="368"/>
      <c r="GZ13" s="368"/>
      <c r="HA13" s="368"/>
      <c r="HB13" s="368"/>
      <c r="HC13" s="368"/>
      <c r="HD13" s="368"/>
      <c r="HE13" s="368"/>
      <c r="HF13" s="368"/>
      <c r="HG13" s="368"/>
      <c r="HH13" s="368"/>
      <c r="HI13" s="368"/>
      <c r="HJ13" s="368"/>
      <c r="HK13" s="368"/>
      <c r="HL13" s="368"/>
      <c r="HM13" s="368"/>
      <c r="HN13" s="368"/>
      <c r="HO13" s="368"/>
      <c r="HP13" s="368"/>
      <c r="HQ13" s="368"/>
      <c r="HR13" s="368"/>
      <c r="HS13" s="368"/>
      <c r="HT13" s="368"/>
      <c r="HU13" s="368"/>
      <c r="HV13" s="368"/>
      <c r="HW13" s="368"/>
      <c r="HX13" s="368"/>
      <c r="HY13" s="368"/>
      <c r="HZ13" s="368"/>
      <c r="IA13" s="368"/>
      <c r="IB13" s="368"/>
      <c r="IC13" s="368"/>
      <c r="ID13" s="368"/>
      <c r="IE13" s="368"/>
      <c r="IF13" s="368"/>
      <c r="IG13" s="368"/>
      <c r="IH13" s="368"/>
      <c r="II13" s="368"/>
      <c r="IJ13" s="368"/>
      <c r="IK13" s="368"/>
      <c r="IL13" s="368"/>
      <c r="IM13" s="368"/>
      <c r="IN13" s="368"/>
      <c r="IO13" s="368"/>
      <c r="IP13" s="368"/>
      <c r="IQ13" s="368"/>
      <c r="IR13" s="368"/>
      <c r="IS13" s="368"/>
      <c r="IT13" s="368"/>
      <c r="IU13" s="368"/>
      <c r="IV13" s="368"/>
    </row>
    <row r="14" spans="1:256" s="368" customFormat="1" ht="15.75" customHeight="1" x14ac:dyDescent="0.2">
      <c r="A14" s="408"/>
      <c r="B14" s="409" t="s">
        <v>297</v>
      </c>
      <c r="C14" s="410">
        <v>2000</v>
      </c>
      <c r="D14" s="190">
        <v>75</v>
      </c>
      <c r="E14" s="94">
        <f>C14*D14</f>
        <v>150000</v>
      </c>
      <c r="F14" s="428">
        <v>2000</v>
      </c>
      <c r="G14" s="209">
        <v>75</v>
      </c>
      <c r="H14" s="106">
        <f>F14*G14</f>
        <v>150000</v>
      </c>
      <c r="I14" s="429">
        <v>2000</v>
      </c>
      <c r="J14" s="228">
        <v>75</v>
      </c>
      <c r="K14" s="122">
        <f>I14*J14</f>
        <v>150000</v>
      </c>
      <c r="L14" s="430">
        <f t="shared" si="0"/>
        <v>6000</v>
      </c>
      <c r="M14" s="431">
        <f t="shared" si="1"/>
        <v>450000</v>
      </c>
      <c r="N14" s="407" t="s">
        <v>287</v>
      </c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/>
      <c r="GX14" s="54"/>
      <c r="GY14" s="54"/>
      <c r="GZ14" s="54"/>
      <c r="HA14" s="54"/>
      <c r="HB14" s="54"/>
      <c r="HC14" s="54"/>
      <c r="HD14" s="54"/>
      <c r="HE14" s="54"/>
      <c r="HF14" s="54"/>
      <c r="HG14" s="54"/>
      <c r="HH14" s="54"/>
      <c r="HI14" s="54"/>
      <c r="HJ14" s="54"/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</row>
    <row r="15" spans="1:256" s="54" customFormat="1" ht="15.75" customHeight="1" x14ac:dyDescent="0.2">
      <c r="A15" s="408"/>
      <c r="B15" s="409" t="s">
        <v>298</v>
      </c>
      <c r="C15" s="410"/>
      <c r="D15" s="190"/>
      <c r="E15" s="94"/>
      <c r="F15" s="428"/>
      <c r="G15" s="209"/>
      <c r="H15" s="106"/>
      <c r="I15" s="429">
        <v>1000</v>
      </c>
      <c r="J15" s="228">
        <v>60</v>
      </c>
      <c r="K15" s="122">
        <f>I15*J15</f>
        <v>60000</v>
      </c>
      <c r="L15" s="430">
        <f t="shared" si="0"/>
        <v>1000</v>
      </c>
      <c r="M15" s="431">
        <f t="shared" si="1"/>
        <v>60000</v>
      </c>
      <c r="N15" s="407" t="s">
        <v>287</v>
      </c>
    </row>
    <row r="16" spans="1:256" s="54" customFormat="1" ht="15.75" customHeight="1" x14ac:dyDescent="0.2">
      <c r="A16" s="633" t="s">
        <v>299</v>
      </c>
      <c r="B16" s="634"/>
      <c r="C16" s="417">
        <f>SUM(C17:C18)</f>
        <v>1000</v>
      </c>
      <c r="D16" s="418">
        <f>E16/C16</f>
        <v>45</v>
      </c>
      <c r="E16" s="419">
        <f>SUM(E17:E18)</f>
        <v>45000</v>
      </c>
      <c r="F16" s="420">
        <f>SUM(F17:F18)</f>
        <v>2000</v>
      </c>
      <c r="G16" s="421">
        <f>H16/F16</f>
        <v>55</v>
      </c>
      <c r="H16" s="422">
        <f>SUM(H17:H18)</f>
        <v>110000</v>
      </c>
      <c r="I16" s="423">
        <f>SUM(I17:I18)</f>
        <v>3000</v>
      </c>
      <c r="J16" s="424">
        <f>K16/I16</f>
        <v>60</v>
      </c>
      <c r="K16" s="425">
        <f>SUM(K17:K18)</f>
        <v>180000</v>
      </c>
      <c r="L16" s="426">
        <f t="shared" si="0"/>
        <v>6000</v>
      </c>
      <c r="M16" s="427">
        <f t="shared" si="1"/>
        <v>335000</v>
      </c>
      <c r="N16" s="407" t="s">
        <v>287</v>
      </c>
      <c r="O16" s="368"/>
      <c r="P16" s="368"/>
      <c r="Q16" s="368"/>
      <c r="R16" s="368"/>
      <c r="S16" s="368"/>
      <c r="T16" s="368"/>
      <c r="U16" s="368"/>
      <c r="V16" s="368"/>
      <c r="W16" s="368"/>
      <c r="X16" s="368"/>
      <c r="Y16" s="368"/>
      <c r="Z16" s="368"/>
      <c r="AA16" s="368"/>
      <c r="AB16" s="368"/>
      <c r="AC16" s="368"/>
      <c r="AD16" s="368"/>
      <c r="AE16" s="368"/>
      <c r="AF16" s="368"/>
      <c r="AG16" s="368"/>
      <c r="AH16" s="368"/>
      <c r="AI16" s="368"/>
      <c r="AJ16" s="368"/>
      <c r="AK16" s="368"/>
      <c r="AL16" s="368"/>
      <c r="AM16" s="368"/>
      <c r="AN16" s="368"/>
      <c r="AO16" s="368"/>
      <c r="AP16" s="368"/>
      <c r="AQ16" s="368"/>
      <c r="AR16" s="368"/>
      <c r="AS16" s="368"/>
      <c r="AT16" s="368"/>
      <c r="AU16" s="368"/>
      <c r="AV16" s="368"/>
      <c r="AW16" s="368"/>
      <c r="AX16" s="368"/>
      <c r="AY16" s="368"/>
      <c r="AZ16" s="368"/>
      <c r="BA16" s="368"/>
      <c r="BB16" s="368"/>
      <c r="BC16" s="368"/>
      <c r="BD16" s="368"/>
      <c r="BE16" s="368"/>
      <c r="BF16" s="368"/>
      <c r="BG16" s="368"/>
      <c r="BH16" s="368"/>
      <c r="BI16" s="368"/>
      <c r="BJ16" s="368"/>
      <c r="BK16" s="368"/>
      <c r="BL16" s="368"/>
      <c r="BM16" s="368"/>
      <c r="BN16" s="368"/>
      <c r="BO16" s="368"/>
      <c r="BP16" s="368"/>
      <c r="BQ16" s="368"/>
      <c r="BR16" s="368"/>
      <c r="BS16" s="368"/>
      <c r="BT16" s="368"/>
      <c r="BU16" s="368"/>
      <c r="BV16" s="368"/>
      <c r="BW16" s="368"/>
      <c r="BX16" s="368"/>
      <c r="BY16" s="368"/>
      <c r="BZ16" s="368"/>
      <c r="CA16" s="368"/>
      <c r="CB16" s="368"/>
      <c r="CC16" s="368"/>
      <c r="CD16" s="368"/>
      <c r="CE16" s="368"/>
      <c r="CF16" s="368"/>
      <c r="CG16" s="368"/>
      <c r="CH16" s="368"/>
      <c r="CI16" s="368"/>
      <c r="CJ16" s="368"/>
      <c r="CK16" s="368"/>
      <c r="CL16" s="368"/>
      <c r="CM16" s="368"/>
      <c r="CN16" s="368"/>
      <c r="CO16" s="368"/>
      <c r="CP16" s="368"/>
      <c r="CQ16" s="368"/>
      <c r="CR16" s="368"/>
      <c r="CS16" s="368"/>
      <c r="CT16" s="368"/>
      <c r="CU16" s="368"/>
      <c r="CV16" s="368"/>
      <c r="CW16" s="368"/>
      <c r="CX16" s="368"/>
      <c r="CY16" s="368"/>
      <c r="CZ16" s="368"/>
      <c r="DA16" s="368"/>
      <c r="DB16" s="368"/>
      <c r="DC16" s="368"/>
      <c r="DD16" s="368"/>
      <c r="DE16" s="368"/>
      <c r="DF16" s="368"/>
      <c r="DG16" s="368"/>
      <c r="DH16" s="368"/>
      <c r="DI16" s="368"/>
      <c r="DJ16" s="368"/>
      <c r="DK16" s="368"/>
      <c r="DL16" s="368"/>
      <c r="DM16" s="368"/>
      <c r="DN16" s="368"/>
      <c r="DO16" s="368"/>
      <c r="DP16" s="368"/>
      <c r="DQ16" s="368"/>
      <c r="DR16" s="368"/>
      <c r="DS16" s="368"/>
      <c r="DT16" s="368"/>
      <c r="DU16" s="368"/>
      <c r="DV16" s="368"/>
      <c r="DW16" s="368"/>
      <c r="DX16" s="368"/>
      <c r="DY16" s="368"/>
      <c r="DZ16" s="368"/>
      <c r="EA16" s="368"/>
      <c r="EB16" s="368"/>
      <c r="EC16" s="368"/>
      <c r="ED16" s="368"/>
      <c r="EE16" s="368"/>
      <c r="EF16" s="368"/>
      <c r="EG16" s="368"/>
      <c r="EH16" s="368"/>
      <c r="EI16" s="368"/>
      <c r="EJ16" s="368"/>
      <c r="EK16" s="368"/>
      <c r="EL16" s="368"/>
      <c r="EM16" s="368"/>
      <c r="EN16" s="368"/>
      <c r="EO16" s="368"/>
      <c r="EP16" s="368"/>
      <c r="EQ16" s="368"/>
      <c r="ER16" s="368"/>
      <c r="ES16" s="368"/>
      <c r="ET16" s="368"/>
      <c r="EU16" s="368"/>
      <c r="EV16" s="368"/>
      <c r="EW16" s="368"/>
      <c r="EX16" s="368"/>
      <c r="EY16" s="368"/>
      <c r="EZ16" s="368"/>
      <c r="FA16" s="368"/>
      <c r="FB16" s="368"/>
      <c r="FC16" s="368"/>
      <c r="FD16" s="368"/>
      <c r="FE16" s="368"/>
      <c r="FF16" s="368"/>
      <c r="FG16" s="368"/>
      <c r="FH16" s="368"/>
      <c r="FI16" s="368"/>
      <c r="FJ16" s="368"/>
      <c r="FK16" s="368"/>
      <c r="FL16" s="368"/>
      <c r="FM16" s="368"/>
      <c r="FN16" s="368"/>
      <c r="FO16" s="368"/>
      <c r="FP16" s="368"/>
      <c r="FQ16" s="368"/>
      <c r="FR16" s="368"/>
      <c r="FS16" s="368"/>
      <c r="FT16" s="368"/>
      <c r="FU16" s="368"/>
      <c r="FV16" s="368"/>
      <c r="FW16" s="368"/>
      <c r="FX16" s="368"/>
      <c r="FY16" s="368"/>
      <c r="FZ16" s="368"/>
      <c r="GA16" s="368"/>
      <c r="GB16" s="368"/>
      <c r="GC16" s="368"/>
      <c r="GD16" s="368"/>
      <c r="GE16" s="368"/>
      <c r="GF16" s="368"/>
      <c r="GG16" s="368"/>
      <c r="GH16" s="368"/>
      <c r="GI16" s="368"/>
      <c r="GJ16" s="368"/>
      <c r="GK16" s="368"/>
      <c r="GL16" s="368"/>
      <c r="GM16" s="368"/>
      <c r="GN16" s="368"/>
      <c r="GO16" s="368"/>
      <c r="GP16" s="368"/>
      <c r="GQ16" s="368"/>
      <c r="GR16" s="368"/>
      <c r="GS16" s="368"/>
      <c r="GT16" s="368"/>
      <c r="GU16" s="368"/>
      <c r="GV16" s="368"/>
      <c r="GW16" s="368"/>
      <c r="GX16" s="368"/>
      <c r="GY16" s="368"/>
      <c r="GZ16" s="368"/>
      <c r="HA16" s="368"/>
      <c r="HB16" s="368"/>
      <c r="HC16" s="368"/>
      <c r="HD16" s="368"/>
      <c r="HE16" s="368"/>
      <c r="HF16" s="368"/>
      <c r="HG16" s="368"/>
      <c r="HH16" s="368"/>
      <c r="HI16" s="368"/>
      <c r="HJ16" s="368"/>
      <c r="HK16" s="368"/>
      <c r="HL16" s="368"/>
      <c r="HM16" s="368"/>
      <c r="HN16" s="368"/>
      <c r="HO16" s="368"/>
      <c r="HP16" s="368"/>
      <c r="HQ16" s="368"/>
      <c r="HR16" s="368"/>
      <c r="HS16" s="368"/>
      <c r="HT16" s="368"/>
      <c r="HU16" s="368"/>
      <c r="HV16" s="368"/>
      <c r="HW16" s="368"/>
      <c r="HX16" s="368"/>
      <c r="HY16" s="368"/>
      <c r="HZ16" s="368"/>
      <c r="IA16" s="368"/>
      <c r="IB16" s="368"/>
      <c r="IC16" s="368"/>
      <c r="ID16" s="368"/>
      <c r="IE16" s="368"/>
      <c r="IF16" s="368"/>
      <c r="IG16" s="368"/>
      <c r="IH16" s="368"/>
      <c r="II16" s="368"/>
      <c r="IJ16" s="368"/>
      <c r="IK16" s="368"/>
      <c r="IL16" s="368"/>
      <c r="IM16" s="368"/>
      <c r="IN16" s="368"/>
      <c r="IO16" s="368"/>
      <c r="IP16" s="368"/>
      <c r="IQ16" s="368"/>
      <c r="IR16" s="368"/>
      <c r="IS16" s="368"/>
      <c r="IT16" s="368"/>
      <c r="IU16" s="368"/>
      <c r="IV16" s="368"/>
    </row>
    <row r="17" spans="1:256" s="54" customFormat="1" ht="15.75" customHeight="1" x14ac:dyDescent="0.2">
      <c r="A17" s="432"/>
      <c r="B17" s="409" t="s">
        <v>300</v>
      </c>
      <c r="C17" s="410"/>
      <c r="D17" s="190"/>
      <c r="E17" s="94"/>
      <c r="F17" s="428">
        <v>1000</v>
      </c>
      <c r="G17" s="209">
        <v>60</v>
      </c>
      <c r="H17" s="106">
        <f>F17*G17</f>
        <v>60000</v>
      </c>
      <c r="I17" s="429">
        <v>2000</v>
      </c>
      <c r="J17" s="228">
        <v>60</v>
      </c>
      <c r="K17" s="122">
        <f>I17*J17</f>
        <v>120000</v>
      </c>
      <c r="L17" s="430">
        <f t="shared" si="0"/>
        <v>3000</v>
      </c>
      <c r="M17" s="431">
        <f t="shared" si="1"/>
        <v>180000</v>
      </c>
      <c r="N17" s="407" t="s">
        <v>287</v>
      </c>
    </row>
    <row r="18" spans="1:256" s="54" customFormat="1" ht="15.75" customHeight="1" x14ac:dyDescent="0.2">
      <c r="A18" s="432"/>
      <c r="B18" s="409" t="s">
        <v>295</v>
      </c>
      <c r="C18" s="410">
        <v>1000</v>
      </c>
      <c r="D18" s="190">
        <v>45</v>
      </c>
      <c r="E18" s="94">
        <f>C18*D18</f>
        <v>45000</v>
      </c>
      <c r="F18" s="428">
        <v>1000</v>
      </c>
      <c r="G18" s="209">
        <v>50</v>
      </c>
      <c r="H18" s="106">
        <f>F18*G18</f>
        <v>50000</v>
      </c>
      <c r="I18" s="429">
        <v>1000</v>
      </c>
      <c r="J18" s="228">
        <v>60</v>
      </c>
      <c r="K18" s="122">
        <f>I18*J18</f>
        <v>60000</v>
      </c>
      <c r="L18" s="430">
        <f t="shared" si="0"/>
        <v>3000</v>
      </c>
      <c r="M18" s="431">
        <f t="shared" si="1"/>
        <v>155000</v>
      </c>
      <c r="N18" s="407" t="s">
        <v>287</v>
      </c>
    </row>
    <row r="19" spans="1:256" s="54" customFormat="1" ht="15.75" customHeight="1" x14ac:dyDescent="0.2">
      <c r="A19" s="633" t="s">
        <v>301</v>
      </c>
      <c r="B19" s="634"/>
      <c r="C19" s="417">
        <f>SUM(C20:C21)</f>
        <v>500</v>
      </c>
      <c r="D19" s="418">
        <f>E19/C19</f>
        <v>75</v>
      </c>
      <c r="E19" s="419">
        <f>SUM(E20:E21)</f>
        <v>37500</v>
      </c>
      <c r="F19" s="420">
        <f>SUM(F20:F21)</f>
        <v>500</v>
      </c>
      <c r="G19" s="421">
        <f>H19/F19</f>
        <v>75</v>
      </c>
      <c r="H19" s="422">
        <f>SUM(H20:H21)</f>
        <v>37500</v>
      </c>
      <c r="I19" s="423">
        <f>SUM(I20:I21)</f>
        <v>1500</v>
      </c>
      <c r="J19" s="424">
        <f>K19/I19</f>
        <v>65</v>
      </c>
      <c r="K19" s="425">
        <f>SUM(K20:K21)</f>
        <v>97500</v>
      </c>
      <c r="L19" s="426">
        <f t="shared" si="0"/>
        <v>2500</v>
      </c>
      <c r="M19" s="427">
        <f t="shared" si="1"/>
        <v>172500</v>
      </c>
      <c r="N19" s="407" t="s">
        <v>287</v>
      </c>
    </row>
    <row r="20" spans="1:256" s="54" customFormat="1" ht="15.75" customHeight="1" x14ac:dyDescent="0.2">
      <c r="A20" s="432"/>
      <c r="B20" s="409" t="s">
        <v>294</v>
      </c>
      <c r="C20" s="410">
        <v>500</v>
      </c>
      <c r="D20" s="190">
        <v>75</v>
      </c>
      <c r="E20" s="94">
        <f>C20*D20</f>
        <v>37500</v>
      </c>
      <c r="F20" s="428">
        <v>500</v>
      </c>
      <c r="G20" s="209">
        <v>75</v>
      </c>
      <c r="H20" s="106">
        <f>F20*G20</f>
        <v>37500</v>
      </c>
      <c r="I20" s="429">
        <v>500</v>
      </c>
      <c r="J20" s="228">
        <v>75</v>
      </c>
      <c r="K20" s="122">
        <f>I20*J20</f>
        <v>37500</v>
      </c>
      <c r="L20" s="430">
        <f t="shared" si="0"/>
        <v>1500</v>
      </c>
      <c r="M20" s="431">
        <f t="shared" si="1"/>
        <v>112500</v>
      </c>
      <c r="N20" s="407" t="s">
        <v>287</v>
      </c>
    </row>
    <row r="21" spans="1:256" s="54" customFormat="1" ht="15.75" customHeight="1" x14ac:dyDescent="0.2">
      <c r="A21" s="432"/>
      <c r="B21" s="409" t="s">
        <v>302</v>
      </c>
      <c r="C21" s="410"/>
      <c r="D21" s="190"/>
      <c r="E21" s="94"/>
      <c r="F21" s="428"/>
      <c r="G21" s="209"/>
      <c r="H21" s="106"/>
      <c r="I21" s="429">
        <v>1000</v>
      </c>
      <c r="J21" s="228">
        <v>60</v>
      </c>
      <c r="K21" s="122">
        <f>I21*J21</f>
        <v>60000</v>
      </c>
      <c r="L21" s="430">
        <f>I21+F21+C21</f>
        <v>1000</v>
      </c>
      <c r="M21" s="431">
        <f>K21+H21+E21</f>
        <v>60000</v>
      </c>
      <c r="N21" s="407" t="s">
        <v>287</v>
      </c>
    </row>
    <row r="22" spans="1:256" s="368" customFormat="1" ht="15.75" customHeight="1" x14ac:dyDescent="0.2">
      <c r="A22" s="433"/>
      <c r="B22" s="409"/>
      <c r="C22" s="410"/>
      <c r="D22" s="190"/>
      <c r="E22" s="94"/>
      <c r="F22" s="428"/>
      <c r="G22" s="209"/>
      <c r="H22" s="106"/>
      <c r="I22" s="429"/>
      <c r="J22" s="228"/>
      <c r="K22" s="122"/>
      <c r="L22" s="426"/>
      <c r="M22" s="427"/>
      <c r="N22" s="43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/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4"/>
      <c r="FJ22" s="54"/>
      <c r="FK22" s="54"/>
      <c r="FL22" s="54"/>
      <c r="FM22" s="54"/>
      <c r="FN22" s="54"/>
      <c r="FO22" s="54"/>
      <c r="FP22" s="54"/>
      <c r="FQ22" s="54"/>
      <c r="FR22" s="54"/>
      <c r="FS22" s="54"/>
      <c r="FT22" s="54"/>
      <c r="FU22" s="54"/>
      <c r="FV22" s="54"/>
      <c r="FW22" s="54"/>
      <c r="FX22" s="54"/>
      <c r="FY22" s="54"/>
      <c r="FZ22" s="54"/>
      <c r="GA22" s="54"/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/>
      <c r="GN22" s="54"/>
      <c r="GO22" s="54"/>
      <c r="GP22" s="54"/>
      <c r="GQ22" s="54"/>
      <c r="GR22" s="54"/>
      <c r="GS22" s="54"/>
      <c r="GT22" s="54"/>
      <c r="GU22" s="54"/>
      <c r="GV22" s="54"/>
      <c r="GW22" s="54"/>
      <c r="GX22" s="54"/>
      <c r="GY22" s="54"/>
      <c r="GZ22" s="54"/>
      <c r="HA22" s="54"/>
      <c r="HB22" s="54"/>
      <c r="HC22" s="54"/>
      <c r="HD22" s="54"/>
      <c r="HE22" s="54"/>
      <c r="HF22" s="54"/>
      <c r="HG22" s="54"/>
      <c r="HH22" s="54"/>
      <c r="HI22" s="54"/>
      <c r="HJ22" s="54"/>
      <c r="HK22" s="54"/>
      <c r="HL22" s="54"/>
      <c r="HM22" s="54"/>
      <c r="HN22" s="54"/>
      <c r="HO22" s="54"/>
      <c r="HP22" s="54"/>
      <c r="HQ22" s="54"/>
      <c r="HR22" s="54"/>
      <c r="HS22" s="54"/>
      <c r="HT22" s="54"/>
      <c r="HU22" s="54"/>
      <c r="HV22" s="54"/>
      <c r="HW22" s="54"/>
      <c r="HX22" s="54"/>
      <c r="HY22" s="54"/>
      <c r="HZ22" s="54"/>
      <c r="IA22" s="54"/>
      <c r="IB22" s="54"/>
      <c r="IC22" s="54"/>
      <c r="ID22" s="54"/>
      <c r="IE22" s="54"/>
      <c r="IF22" s="54"/>
      <c r="IG22" s="54"/>
      <c r="IH22" s="54"/>
      <c r="II22" s="54"/>
      <c r="IJ22" s="54"/>
      <c r="IK22" s="54"/>
      <c r="IL22" s="54"/>
      <c r="IM22" s="54"/>
      <c r="IN22" s="54"/>
      <c r="IO22" s="54"/>
      <c r="IP22" s="54"/>
      <c r="IQ22" s="54"/>
      <c r="IR22" s="54"/>
      <c r="IS22" s="54"/>
      <c r="IT22" s="54"/>
      <c r="IU22" s="54"/>
      <c r="IV22" s="54"/>
    </row>
    <row r="23" spans="1:256" ht="13.5" thickBot="1" x14ac:dyDescent="0.25">
      <c r="A23" s="435"/>
      <c r="B23" s="436"/>
      <c r="C23" s="437"/>
      <c r="D23" s="438"/>
      <c r="E23" s="268"/>
      <c r="F23" s="439"/>
      <c r="G23" s="440"/>
      <c r="H23" s="284"/>
      <c r="I23" s="441"/>
      <c r="J23" s="442"/>
      <c r="K23" s="300"/>
      <c r="L23" s="405"/>
      <c r="M23" s="406"/>
      <c r="N23" s="443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4"/>
      <c r="EG23" s="54"/>
      <c r="EH23" s="54"/>
      <c r="EI23" s="54"/>
      <c r="EJ23" s="54"/>
      <c r="EK23" s="54"/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/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/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/>
      <c r="IN23" s="54"/>
      <c r="IO23" s="54"/>
      <c r="IP23" s="54"/>
      <c r="IQ23" s="54"/>
      <c r="IR23" s="54"/>
      <c r="IS23" s="54"/>
      <c r="IT23" s="54"/>
      <c r="IU23" s="54"/>
      <c r="IV23" s="54"/>
    </row>
    <row r="24" spans="1:256" ht="14.25" customHeight="1" thickBot="1" x14ac:dyDescent="0.25">
      <c r="A24" s="129"/>
      <c r="B24" s="444" t="s">
        <v>303</v>
      </c>
      <c r="C24" s="445">
        <f>C9+C13+C16+C19</f>
        <v>6000</v>
      </c>
      <c r="D24" s="446"/>
      <c r="E24" s="139">
        <f>E9+E13+E16+E19</f>
        <v>360000</v>
      </c>
      <c r="F24" s="447">
        <f>F9+F13+F16+F19</f>
        <v>9000</v>
      </c>
      <c r="G24" s="448"/>
      <c r="H24" s="172">
        <f>H9+H13+H16+H19</f>
        <v>490000</v>
      </c>
      <c r="I24" s="449">
        <f>I9+I13+I16+I19</f>
        <v>12000</v>
      </c>
      <c r="J24" s="450"/>
      <c r="K24" s="173">
        <f>K9+K13+K16+K19</f>
        <v>700000</v>
      </c>
      <c r="L24" s="451">
        <f>I24+F24+C24</f>
        <v>27000</v>
      </c>
      <c r="M24" s="148">
        <f>K24+H24+E24</f>
        <v>1550000</v>
      </c>
      <c r="N24" s="452"/>
      <c r="O24" s="368"/>
      <c r="P24" s="368"/>
      <c r="Q24" s="368"/>
      <c r="R24" s="368"/>
      <c r="S24" s="368"/>
      <c r="T24" s="368"/>
      <c r="U24" s="368"/>
      <c r="V24" s="368"/>
      <c r="W24" s="368"/>
      <c r="X24" s="368"/>
      <c r="Y24" s="368"/>
      <c r="Z24" s="368"/>
      <c r="AA24" s="368"/>
      <c r="AB24" s="368"/>
      <c r="AC24" s="368"/>
      <c r="AD24" s="368"/>
      <c r="AE24" s="368"/>
      <c r="AF24" s="368"/>
      <c r="AG24" s="368"/>
      <c r="AH24" s="368"/>
      <c r="AI24" s="368"/>
      <c r="AJ24" s="368"/>
      <c r="AK24" s="368"/>
      <c r="AL24" s="368"/>
      <c r="AM24" s="368"/>
      <c r="AN24" s="368"/>
      <c r="AO24" s="368"/>
      <c r="AP24" s="368"/>
      <c r="AQ24" s="368"/>
      <c r="AR24" s="368"/>
      <c r="AS24" s="368"/>
      <c r="AT24" s="368"/>
      <c r="AU24" s="368"/>
      <c r="AV24" s="368"/>
      <c r="AW24" s="368"/>
      <c r="AX24" s="368"/>
      <c r="AY24" s="368"/>
      <c r="AZ24" s="368"/>
      <c r="BA24" s="368"/>
      <c r="BB24" s="368"/>
      <c r="BC24" s="368"/>
      <c r="BD24" s="368"/>
      <c r="BE24" s="368"/>
      <c r="BF24" s="368"/>
      <c r="BG24" s="368"/>
      <c r="BH24" s="368"/>
      <c r="BI24" s="368"/>
      <c r="BJ24" s="368"/>
      <c r="BK24" s="368"/>
      <c r="BL24" s="368"/>
      <c r="BM24" s="368"/>
      <c r="BN24" s="368"/>
      <c r="BO24" s="368"/>
      <c r="BP24" s="368"/>
      <c r="BQ24" s="368"/>
      <c r="BR24" s="368"/>
      <c r="BS24" s="368"/>
      <c r="BT24" s="368"/>
      <c r="BU24" s="368"/>
      <c r="BV24" s="368"/>
      <c r="BW24" s="368"/>
      <c r="BX24" s="368"/>
      <c r="BY24" s="368"/>
      <c r="BZ24" s="368"/>
      <c r="CA24" s="368"/>
      <c r="CB24" s="368"/>
      <c r="CC24" s="368"/>
      <c r="CD24" s="368"/>
      <c r="CE24" s="368"/>
      <c r="CF24" s="368"/>
      <c r="CG24" s="368"/>
      <c r="CH24" s="368"/>
      <c r="CI24" s="368"/>
      <c r="CJ24" s="368"/>
      <c r="CK24" s="368"/>
      <c r="CL24" s="368"/>
      <c r="CM24" s="368"/>
      <c r="CN24" s="368"/>
      <c r="CO24" s="368"/>
      <c r="CP24" s="368"/>
      <c r="CQ24" s="368"/>
      <c r="CR24" s="368"/>
      <c r="CS24" s="368"/>
      <c r="CT24" s="368"/>
      <c r="CU24" s="368"/>
      <c r="CV24" s="368"/>
      <c r="CW24" s="368"/>
      <c r="CX24" s="368"/>
      <c r="CY24" s="368"/>
      <c r="CZ24" s="368"/>
      <c r="DA24" s="368"/>
      <c r="DB24" s="368"/>
      <c r="DC24" s="368"/>
      <c r="DD24" s="368"/>
      <c r="DE24" s="368"/>
      <c r="DF24" s="368"/>
      <c r="DG24" s="368"/>
      <c r="DH24" s="368"/>
      <c r="DI24" s="368"/>
      <c r="DJ24" s="368"/>
      <c r="DK24" s="368"/>
      <c r="DL24" s="368"/>
      <c r="DM24" s="368"/>
      <c r="DN24" s="368"/>
      <c r="DO24" s="368"/>
      <c r="DP24" s="368"/>
      <c r="DQ24" s="368"/>
      <c r="DR24" s="368"/>
      <c r="DS24" s="368"/>
      <c r="DT24" s="368"/>
      <c r="DU24" s="368"/>
      <c r="DV24" s="368"/>
      <c r="DW24" s="368"/>
      <c r="DX24" s="368"/>
      <c r="DY24" s="368"/>
      <c r="DZ24" s="368"/>
      <c r="EA24" s="368"/>
      <c r="EB24" s="368"/>
      <c r="EC24" s="368"/>
      <c r="ED24" s="368"/>
      <c r="EE24" s="368"/>
      <c r="EF24" s="368"/>
      <c r="EG24" s="368"/>
      <c r="EH24" s="368"/>
      <c r="EI24" s="368"/>
      <c r="EJ24" s="368"/>
      <c r="EK24" s="368"/>
      <c r="EL24" s="368"/>
      <c r="EM24" s="368"/>
      <c r="EN24" s="368"/>
      <c r="EO24" s="368"/>
      <c r="EP24" s="368"/>
      <c r="EQ24" s="368"/>
      <c r="ER24" s="368"/>
      <c r="ES24" s="368"/>
      <c r="ET24" s="368"/>
      <c r="EU24" s="368"/>
      <c r="EV24" s="368"/>
      <c r="EW24" s="368"/>
      <c r="EX24" s="368"/>
      <c r="EY24" s="368"/>
      <c r="EZ24" s="368"/>
      <c r="FA24" s="368"/>
      <c r="FB24" s="368"/>
      <c r="FC24" s="368"/>
      <c r="FD24" s="368"/>
      <c r="FE24" s="368"/>
      <c r="FF24" s="368"/>
      <c r="FG24" s="368"/>
      <c r="FH24" s="368"/>
      <c r="FI24" s="368"/>
      <c r="FJ24" s="368"/>
      <c r="FK24" s="368"/>
      <c r="FL24" s="368"/>
      <c r="FM24" s="368"/>
      <c r="FN24" s="368"/>
      <c r="FO24" s="368"/>
      <c r="FP24" s="368"/>
      <c r="FQ24" s="368"/>
      <c r="FR24" s="368"/>
      <c r="FS24" s="368"/>
      <c r="FT24" s="368"/>
      <c r="FU24" s="368"/>
      <c r="FV24" s="368"/>
      <c r="FW24" s="368"/>
      <c r="FX24" s="368"/>
      <c r="FY24" s="368"/>
      <c r="FZ24" s="368"/>
      <c r="GA24" s="368"/>
      <c r="GB24" s="368"/>
      <c r="GC24" s="368"/>
      <c r="GD24" s="368"/>
      <c r="GE24" s="368"/>
      <c r="GF24" s="368"/>
      <c r="GG24" s="368"/>
      <c r="GH24" s="368"/>
      <c r="GI24" s="368"/>
      <c r="GJ24" s="368"/>
      <c r="GK24" s="368"/>
      <c r="GL24" s="368"/>
      <c r="GM24" s="368"/>
      <c r="GN24" s="368"/>
      <c r="GO24" s="368"/>
      <c r="GP24" s="368"/>
      <c r="GQ24" s="368"/>
      <c r="GR24" s="368"/>
      <c r="GS24" s="368"/>
      <c r="GT24" s="368"/>
      <c r="GU24" s="368"/>
      <c r="GV24" s="368"/>
      <c r="GW24" s="368"/>
      <c r="GX24" s="368"/>
      <c r="GY24" s="368"/>
      <c r="GZ24" s="368"/>
      <c r="HA24" s="368"/>
      <c r="HB24" s="368"/>
      <c r="HC24" s="368"/>
      <c r="HD24" s="368"/>
      <c r="HE24" s="368"/>
      <c r="HF24" s="368"/>
      <c r="HG24" s="368"/>
      <c r="HH24" s="368"/>
      <c r="HI24" s="368"/>
      <c r="HJ24" s="368"/>
      <c r="HK24" s="368"/>
      <c r="HL24" s="368"/>
      <c r="HM24" s="368"/>
      <c r="HN24" s="368"/>
      <c r="HO24" s="368"/>
      <c r="HP24" s="368"/>
      <c r="HQ24" s="368"/>
      <c r="HR24" s="368"/>
      <c r="HS24" s="368"/>
      <c r="HT24" s="368"/>
      <c r="HU24" s="368"/>
      <c r="HV24" s="368"/>
      <c r="HW24" s="368"/>
      <c r="HX24" s="368"/>
      <c r="HY24" s="368"/>
      <c r="HZ24" s="368"/>
      <c r="IA24" s="368"/>
      <c r="IB24" s="368"/>
      <c r="IC24" s="368"/>
      <c r="ID24" s="368"/>
      <c r="IE24" s="368"/>
      <c r="IF24" s="368"/>
      <c r="IG24" s="368"/>
      <c r="IH24" s="368"/>
      <c r="II24" s="368"/>
      <c r="IJ24" s="368"/>
      <c r="IK24" s="368"/>
      <c r="IL24" s="368"/>
      <c r="IM24" s="368"/>
      <c r="IN24" s="368"/>
      <c r="IO24" s="368"/>
      <c r="IP24" s="368"/>
      <c r="IQ24" s="368"/>
      <c r="IR24" s="368"/>
      <c r="IS24" s="368"/>
      <c r="IT24" s="368"/>
      <c r="IU24" s="368"/>
      <c r="IV24" s="368"/>
    </row>
    <row r="25" spans="1:256" ht="24.75" customHeight="1" x14ac:dyDescent="0.2"/>
    <row r="26" spans="1:256" ht="24.75" customHeight="1" thickBot="1" x14ac:dyDescent="0.25">
      <c r="A26" s="625" t="s">
        <v>272</v>
      </c>
      <c r="B26" s="625"/>
      <c r="C26" s="625"/>
      <c r="D26" s="625"/>
      <c r="E26" s="307"/>
      <c r="F26" s="453"/>
    </row>
    <row r="27" spans="1:256" ht="24.75" customHeight="1" x14ac:dyDescent="0.2">
      <c r="A27" s="616"/>
      <c r="B27" s="617"/>
      <c r="C27" s="617"/>
      <c r="D27" s="617"/>
      <c r="E27" s="617"/>
      <c r="F27" s="617"/>
      <c r="G27" s="617"/>
      <c r="H27" s="617"/>
      <c r="I27" s="617"/>
      <c r="J27" s="617"/>
      <c r="K27" s="617"/>
      <c r="L27" s="617"/>
      <c r="M27" s="617"/>
      <c r="N27" s="618"/>
    </row>
    <row r="28" spans="1:256" x14ac:dyDescent="0.2">
      <c r="A28" s="619"/>
      <c r="B28" s="620"/>
      <c r="C28" s="620"/>
      <c r="D28" s="620"/>
      <c r="E28" s="620"/>
      <c r="F28" s="620"/>
      <c r="G28" s="620"/>
      <c r="H28" s="620"/>
      <c r="I28" s="620"/>
      <c r="J28" s="620"/>
      <c r="K28" s="620"/>
      <c r="L28" s="620"/>
      <c r="M28" s="620"/>
      <c r="N28" s="621"/>
    </row>
    <row r="29" spans="1:256" ht="13.5" thickBot="1" x14ac:dyDescent="0.25">
      <c r="A29" s="622"/>
      <c r="B29" s="623"/>
      <c r="C29" s="623"/>
      <c r="D29" s="623"/>
      <c r="E29" s="623"/>
      <c r="F29" s="623"/>
      <c r="G29" s="623"/>
      <c r="H29" s="623"/>
      <c r="I29" s="623"/>
      <c r="J29" s="623"/>
      <c r="K29" s="623"/>
      <c r="L29" s="623"/>
      <c r="M29" s="623"/>
      <c r="N29" s="624"/>
    </row>
  </sheetData>
  <sheetProtection formatCells="0" formatColumns="0" formatRows="0" insertRows="0" deleteRows="0"/>
  <mergeCells count="15">
    <mergeCell ref="A26:D26"/>
    <mergeCell ref="A27:N29"/>
    <mergeCell ref="A1:N1"/>
    <mergeCell ref="M3:M4"/>
    <mergeCell ref="N3:N4"/>
    <mergeCell ref="A9:B9"/>
    <mergeCell ref="A13:B13"/>
    <mergeCell ref="A16:B16"/>
    <mergeCell ref="A19:B19"/>
    <mergeCell ref="A3:A4"/>
    <mergeCell ref="B3:B4"/>
    <mergeCell ref="C3:E3"/>
    <mergeCell ref="F3:H3"/>
    <mergeCell ref="I3:K3"/>
    <mergeCell ref="L3:L4"/>
  </mergeCells>
  <printOptions horizontalCentered="1"/>
  <pageMargins left="0.5" right="0.5" top="0.25" bottom="0.5" header="0.5" footer="0.25"/>
  <pageSetup scale="82" fitToHeight="3" orientation="landscape" r:id="rId1"/>
  <headerFooter alignWithMargins="0">
    <oddFooter>&amp;La. Personnel&amp;R 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Q8"/>
  <sheetViews>
    <sheetView showGridLines="0" zoomScaleNormal="100" workbookViewId="0">
      <selection sqref="A1:K1"/>
    </sheetView>
  </sheetViews>
  <sheetFormatPr defaultRowHeight="12.75" x14ac:dyDescent="0.2"/>
  <cols>
    <col min="1" max="1" width="48" style="310" customWidth="1"/>
    <col min="2" max="2" width="18.140625" style="310" customWidth="1"/>
    <col min="3" max="3" width="7.42578125" style="310" customWidth="1"/>
    <col min="4" max="4" width="9" style="310" customWidth="1"/>
    <col min="5" max="5" width="18.140625" style="310" customWidth="1"/>
    <col min="6" max="6" width="7.42578125" style="310" customWidth="1"/>
    <col min="7" max="7" width="7.85546875" style="310" customWidth="1"/>
    <col min="8" max="8" width="18.140625" style="310" customWidth="1"/>
    <col min="9" max="9" width="7.42578125" style="310" customWidth="1"/>
    <col min="10" max="10" width="8.7109375" style="310" customWidth="1"/>
    <col min="11" max="11" width="21.5703125" style="310" customWidth="1"/>
    <col min="12" max="12" width="9.140625" style="310"/>
    <col min="13" max="13" width="31" style="310" customWidth="1"/>
    <col min="14" max="14" width="34.5703125" style="310" customWidth="1"/>
    <col min="15" max="256" width="9.140625" style="310"/>
    <col min="257" max="257" width="48" style="310" customWidth="1"/>
    <col min="258" max="258" width="18.140625" style="310" bestFit="1" customWidth="1"/>
    <col min="259" max="259" width="7.42578125" style="310" bestFit="1" customWidth="1"/>
    <col min="260" max="260" width="9" style="310" bestFit="1" customWidth="1"/>
    <col min="261" max="261" width="18.140625" style="310" bestFit="1" customWidth="1"/>
    <col min="262" max="262" width="7.42578125" style="310" bestFit="1" customWidth="1"/>
    <col min="263" max="263" width="7.85546875" style="310" bestFit="1" customWidth="1"/>
    <col min="264" max="264" width="18.140625" style="310" bestFit="1" customWidth="1"/>
    <col min="265" max="265" width="7.42578125" style="310" bestFit="1" customWidth="1"/>
    <col min="266" max="266" width="8.7109375" style="310" bestFit="1" customWidth="1"/>
    <col min="267" max="267" width="21.5703125" style="310" bestFit="1" customWidth="1"/>
    <col min="268" max="268" width="9.140625" style="310"/>
    <col min="269" max="269" width="31" style="310" bestFit="1" customWidth="1"/>
    <col min="270" max="270" width="34.5703125" style="310" customWidth="1"/>
    <col min="271" max="512" width="9.140625" style="310"/>
    <col min="513" max="513" width="48" style="310" customWidth="1"/>
    <col min="514" max="514" width="18.140625" style="310" bestFit="1" customWidth="1"/>
    <col min="515" max="515" width="7.42578125" style="310" bestFit="1" customWidth="1"/>
    <col min="516" max="516" width="9" style="310" bestFit="1" customWidth="1"/>
    <col min="517" max="517" width="18.140625" style="310" bestFit="1" customWidth="1"/>
    <col min="518" max="518" width="7.42578125" style="310" bestFit="1" customWidth="1"/>
    <col min="519" max="519" width="7.85546875" style="310" bestFit="1" customWidth="1"/>
    <col min="520" max="520" width="18.140625" style="310" bestFit="1" customWidth="1"/>
    <col min="521" max="521" width="7.42578125" style="310" bestFit="1" customWidth="1"/>
    <col min="522" max="522" width="8.7109375" style="310" bestFit="1" customWidth="1"/>
    <col min="523" max="523" width="21.5703125" style="310" bestFit="1" customWidth="1"/>
    <col min="524" max="524" width="9.140625" style="310"/>
    <col min="525" max="525" width="31" style="310" bestFit="1" customWidth="1"/>
    <col min="526" max="526" width="34.5703125" style="310" customWidth="1"/>
    <col min="527" max="768" width="9.140625" style="310"/>
    <col min="769" max="769" width="48" style="310" customWidth="1"/>
    <col min="770" max="770" width="18.140625" style="310" bestFit="1" customWidth="1"/>
    <col min="771" max="771" width="7.42578125" style="310" bestFit="1" customWidth="1"/>
    <col min="772" max="772" width="9" style="310" bestFit="1" customWidth="1"/>
    <col min="773" max="773" width="18.140625" style="310" bestFit="1" customWidth="1"/>
    <col min="774" max="774" width="7.42578125" style="310" bestFit="1" customWidth="1"/>
    <col min="775" max="775" width="7.85546875" style="310" bestFit="1" customWidth="1"/>
    <col min="776" max="776" width="18.140625" style="310" bestFit="1" customWidth="1"/>
    <col min="777" max="777" width="7.42578125" style="310" bestFit="1" customWidth="1"/>
    <col min="778" max="778" width="8.7109375" style="310" bestFit="1" customWidth="1"/>
    <col min="779" max="779" width="21.5703125" style="310" bestFit="1" customWidth="1"/>
    <col min="780" max="780" width="9.140625" style="310"/>
    <col min="781" max="781" width="31" style="310" bestFit="1" customWidth="1"/>
    <col min="782" max="782" width="34.5703125" style="310" customWidth="1"/>
    <col min="783" max="1024" width="9.140625" style="310"/>
    <col min="1025" max="1025" width="48" style="310" customWidth="1"/>
    <col min="1026" max="1026" width="18.140625" style="310" bestFit="1" customWidth="1"/>
    <col min="1027" max="1027" width="7.42578125" style="310" bestFit="1" customWidth="1"/>
    <col min="1028" max="1028" width="9" style="310" bestFit="1" customWidth="1"/>
    <col min="1029" max="1029" width="18.140625" style="310" bestFit="1" customWidth="1"/>
    <col min="1030" max="1030" width="7.42578125" style="310" bestFit="1" customWidth="1"/>
    <col min="1031" max="1031" width="7.85546875" style="310" bestFit="1" customWidth="1"/>
    <col min="1032" max="1032" width="18.140625" style="310" bestFit="1" customWidth="1"/>
    <col min="1033" max="1033" width="7.42578125" style="310" bestFit="1" customWidth="1"/>
    <col min="1034" max="1034" width="8.7109375" style="310" bestFit="1" customWidth="1"/>
    <col min="1035" max="1035" width="21.5703125" style="310" bestFit="1" customWidth="1"/>
    <col min="1036" max="1036" width="9.140625" style="310"/>
    <col min="1037" max="1037" width="31" style="310" bestFit="1" customWidth="1"/>
    <col min="1038" max="1038" width="34.5703125" style="310" customWidth="1"/>
    <col min="1039" max="1280" width="9.140625" style="310"/>
    <col min="1281" max="1281" width="48" style="310" customWidth="1"/>
    <col min="1282" max="1282" width="18.140625" style="310" bestFit="1" customWidth="1"/>
    <col min="1283" max="1283" width="7.42578125" style="310" bestFit="1" customWidth="1"/>
    <col min="1284" max="1284" width="9" style="310" bestFit="1" customWidth="1"/>
    <col min="1285" max="1285" width="18.140625" style="310" bestFit="1" customWidth="1"/>
    <col min="1286" max="1286" width="7.42578125" style="310" bestFit="1" customWidth="1"/>
    <col min="1287" max="1287" width="7.85546875" style="310" bestFit="1" customWidth="1"/>
    <col min="1288" max="1288" width="18.140625" style="310" bestFit="1" customWidth="1"/>
    <col min="1289" max="1289" width="7.42578125" style="310" bestFit="1" customWidth="1"/>
    <col min="1290" max="1290" width="8.7109375" style="310" bestFit="1" customWidth="1"/>
    <col min="1291" max="1291" width="21.5703125" style="310" bestFit="1" customWidth="1"/>
    <col min="1292" max="1292" width="9.140625" style="310"/>
    <col min="1293" max="1293" width="31" style="310" bestFit="1" customWidth="1"/>
    <col min="1294" max="1294" width="34.5703125" style="310" customWidth="1"/>
    <col min="1295" max="1536" width="9.140625" style="310"/>
    <col min="1537" max="1537" width="48" style="310" customWidth="1"/>
    <col min="1538" max="1538" width="18.140625" style="310" bestFit="1" customWidth="1"/>
    <col min="1539" max="1539" width="7.42578125" style="310" bestFit="1" customWidth="1"/>
    <col min="1540" max="1540" width="9" style="310" bestFit="1" customWidth="1"/>
    <col min="1541" max="1541" width="18.140625" style="310" bestFit="1" customWidth="1"/>
    <col min="1542" max="1542" width="7.42578125" style="310" bestFit="1" customWidth="1"/>
    <col min="1543" max="1543" width="7.85546875" style="310" bestFit="1" customWidth="1"/>
    <col min="1544" max="1544" width="18.140625" style="310" bestFit="1" customWidth="1"/>
    <col min="1545" max="1545" width="7.42578125" style="310" bestFit="1" customWidth="1"/>
    <col min="1546" max="1546" width="8.7109375" style="310" bestFit="1" customWidth="1"/>
    <col min="1547" max="1547" width="21.5703125" style="310" bestFit="1" customWidth="1"/>
    <col min="1548" max="1548" width="9.140625" style="310"/>
    <col min="1549" max="1549" width="31" style="310" bestFit="1" customWidth="1"/>
    <col min="1550" max="1550" width="34.5703125" style="310" customWidth="1"/>
    <col min="1551" max="1792" width="9.140625" style="310"/>
    <col min="1793" max="1793" width="48" style="310" customWidth="1"/>
    <col min="1794" max="1794" width="18.140625" style="310" bestFit="1" customWidth="1"/>
    <col min="1795" max="1795" width="7.42578125" style="310" bestFit="1" customWidth="1"/>
    <col min="1796" max="1796" width="9" style="310" bestFit="1" customWidth="1"/>
    <col min="1797" max="1797" width="18.140625" style="310" bestFit="1" customWidth="1"/>
    <col min="1798" max="1798" width="7.42578125" style="310" bestFit="1" customWidth="1"/>
    <col min="1799" max="1799" width="7.85546875" style="310" bestFit="1" customWidth="1"/>
    <col min="1800" max="1800" width="18.140625" style="310" bestFit="1" customWidth="1"/>
    <col min="1801" max="1801" width="7.42578125" style="310" bestFit="1" customWidth="1"/>
    <col min="1802" max="1802" width="8.7109375" style="310" bestFit="1" customWidth="1"/>
    <col min="1803" max="1803" width="21.5703125" style="310" bestFit="1" customWidth="1"/>
    <col min="1804" max="1804" width="9.140625" style="310"/>
    <col min="1805" max="1805" width="31" style="310" bestFit="1" customWidth="1"/>
    <col min="1806" max="1806" width="34.5703125" style="310" customWidth="1"/>
    <col min="1807" max="2048" width="9.140625" style="310"/>
    <col min="2049" max="2049" width="48" style="310" customWidth="1"/>
    <col min="2050" max="2050" width="18.140625" style="310" bestFit="1" customWidth="1"/>
    <col min="2051" max="2051" width="7.42578125" style="310" bestFit="1" customWidth="1"/>
    <col min="2052" max="2052" width="9" style="310" bestFit="1" customWidth="1"/>
    <col min="2053" max="2053" width="18.140625" style="310" bestFit="1" customWidth="1"/>
    <col min="2054" max="2054" width="7.42578125" style="310" bestFit="1" customWidth="1"/>
    <col min="2055" max="2055" width="7.85546875" style="310" bestFit="1" customWidth="1"/>
    <col min="2056" max="2056" width="18.140625" style="310" bestFit="1" customWidth="1"/>
    <col min="2057" max="2057" width="7.42578125" style="310" bestFit="1" customWidth="1"/>
    <col min="2058" max="2058" width="8.7109375" style="310" bestFit="1" customWidth="1"/>
    <col min="2059" max="2059" width="21.5703125" style="310" bestFit="1" customWidth="1"/>
    <col min="2060" max="2060" width="9.140625" style="310"/>
    <col min="2061" max="2061" width="31" style="310" bestFit="1" customWidth="1"/>
    <col min="2062" max="2062" width="34.5703125" style="310" customWidth="1"/>
    <col min="2063" max="2304" width="9.140625" style="310"/>
    <col min="2305" max="2305" width="48" style="310" customWidth="1"/>
    <col min="2306" max="2306" width="18.140625" style="310" bestFit="1" customWidth="1"/>
    <col min="2307" max="2307" width="7.42578125" style="310" bestFit="1" customWidth="1"/>
    <col min="2308" max="2308" width="9" style="310" bestFit="1" customWidth="1"/>
    <col min="2309" max="2309" width="18.140625" style="310" bestFit="1" customWidth="1"/>
    <col min="2310" max="2310" width="7.42578125" style="310" bestFit="1" customWidth="1"/>
    <col min="2311" max="2311" width="7.85546875" style="310" bestFit="1" customWidth="1"/>
    <col min="2312" max="2312" width="18.140625" style="310" bestFit="1" customWidth="1"/>
    <col min="2313" max="2313" width="7.42578125" style="310" bestFit="1" customWidth="1"/>
    <col min="2314" max="2314" width="8.7109375" style="310" bestFit="1" customWidth="1"/>
    <col min="2315" max="2315" width="21.5703125" style="310" bestFit="1" customWidth="1"/>
    <col min="2316" max="2316" width="9.140625" style="310"/>
    <col min="2317" max="2317" width="31" style="310" bestFit="1" customWidth="1"/>
    <col min="2318" max="2318" width="34.5703125" style="310" customWidth="1"/>
    <col min="2319" max="2560" width="9.140625" style="310"/>
    <col min="2561" max="2561" width="48" style="310" customWidth="1"/>
    <col min="2562" max="2562" width="18.140625" style="310" bestFit="1" customWidth="1"/>
    <col min="2563" max="2563" width="7.42578125" style="310" bestFit="1" customWidth="1"/>
    <col min="2564" max="2564" width="9" style="310" bestFit="1" customWidth="1"/>
    <col min="2565" max="2565" width="18.140625" style="310" bestFit="1" customWidth="1"/>
    <col min="2566" max="2566" width="7.42578125" style="310" bestFit="1" customWidth="1"/>
    <col min="2567" max="2567" width="7.85546875" style="310" bestFit="1" customWidth="1"/>
    <col min="2568" max="2568" width="18.140625" style="310" bestFit="1" customWidth="1"/>
    <col min="2569" max="2569" width="7.42578125" style="310" bestFit="1" customWidth="1"/>
    <col min="2570" max="2570" width="8.7109375" style="310" bestFit="1" customWidth="1"/>
    <col min="2571" max="2571" width="21.5703125" style="310" bestFit="1" customWidth="1"/>
    <col min="2572" max="2572" width="9.140625" style="310"/>
    <col min="2573" max="2573" width="31" style="310" bestFit="1" customWidth="1"/>
    <col min="2574" max="2574" width="34.5703125" style="310" customWidth="1"/>
    <col min="2575" max="2816" width="9.140625" style="310"/>
    <col min="2817" max="2817" width="48" style="310" customWidth="1"/>
    <col min="2818" max="2818" width="18.140625" style="310" bestFit="1" customWidth="1"/>
    <col min="2819" max="2819" width="7.42578125" style="310" bestFit="1" customWidth="1"/>
    <col min="2820" max="2820" width="9" style="310" bestFit="1" customWidth="1"/>
    <col min="2821" max="2821" width="18.140625" style="310" bestFit="1" customWidth="1"/>
    <col min="2822" max="2822" width="7.42578125" style="310" bestFit="1" customWidth="1"/>
    <col min="2823" max="2823" width="7.85546875" style="310" bestFit="1" customWidth="1"/>
    <col min="2824" max="2824" width="18.140625" style="310" bestFit="1" customWidth="1"/>
    <col min="2825" max="2825" width="7.42578125" style="310" bestFit="1" customWidth="1"/>
    <col min="2826" max="2826" width="8.7109375" style="310" bestFit="1" customWidth="1"/>
    <col min="2827" max="2827" width="21.5703125" style="310" bestFit="1" customWidth="1"/>
    <col min="2828" max="2828" width="9.140625" style="310"/>
    <col min="2829" max="2829" width="31" style="310" bestFit="1" customWidth="1"/>
    <col min="2830" max="2830" width="34.5703125" style="310" customWidth="1"/>
    <col min="2831" max="3072" width="9.140625" style="310"/>
    <col min="3073" max="3073" width="48" style="310" customWidth="1"/>
    <col min="3074" max="3074" width="18.140625" style="310" bestFit="1" customWidth="1"/>
    <col min="3075" max="3075" width="7.42578125" style="310" bestFit="1" customWidth="1"/>
    <col min="3076" max="3076" width="9" style="310" bestFit="1" customWidth="1"/>
    <col min="3077" max="3077" width="18.140625" style="310" bestFit="1" customWidth="1"/>
    <col min="3078" max="3078" width="7.42578125" style="310" bestFit="1" customWidth="1"/>
    <col min="3079" max="3079" width="7.85546875" style="310" bestFit="1" customWidth="1"/>
    <col min="3080" max="3080" width="18.140625" style="310" bestFit="1" customWidth="1"/>
    <col min="3081" max="3081" width="7.42578125" style="310" bestFit="1" customWidth="1"/>
    <col min="3082" max="3082" width="8.7109375" style="310" bestFit="1" customWidth="1"/>
    <col min="3083" max="3083" width="21.5703125" style="310" bestFit="1" customWidth="1"/>
    <col min="3084" max="3084" width="9.140625" style="310"/>
    <col min="3085" max="3085" width="31" style="310" bestFit="1" customWidth="1"/>
    <col min="3086" max="3086" width="34.5703125" style="310" customWidth="1"/>
    <col min="3087" max="3328" width="9.140625" style="310"/>
    <col min="3329" max="3329" width="48" style="310" customWidth="1"/>
    <col min="3330" max="3330" width="18.140625" style="310" bestFit="1" customWidth="1"/>
    <col min="3331" max="3331" width="7.42578125" style="310" bestFit="1" customWidth="1"/>
    <col min="3332" max="3332" width="9" style="310" bestFit="1" customWidth="1"/>
    <col min="3333" max="3333" width="18.140625" style="310" bestFit="1" customWidth="1"/>
    <col min="3334" max="3334" width="7.42578125" style="310" bestFit="1" customWidth="1"/>
    <col min="3335" max="3335" width="7.85546875" style="310" bestFit="1" customWidth="1"/>
    <col min="3336" max="3336" width="18.140625" style="310" bestFit="1" customWidth="1"/>
    <col min="3337" max="3337" width="7.42578125" style="310" bestFit="1" customWidth="1"/>
    <col min="3338" max="3338" width="8.7109375" style="310" bestFit="1" customWidth="1"/>
    <col min="3339" max="3339" width="21.5703125" style="310" bestFit="1" customWidth="1"/>
    <col min="3340" max="3340" width="9.140625" style="310"/>
    <col min="3341" max="3341" width="31" style="310" bestFit="1" customWidth="1"/>
    <col min="3342" max="3342" width="34.5703125" style="310" customWidth="1"/>
    <col min="3343" max="3584" width="9.140625" style="310"/>
    <col min="3585" max="3585" width="48" style="310" customWidth="1"/>
    <col min="3586" max="3586" width="18.140625" style="310" bestFit="1" customWidth="1"/>
    <col min="3587" max="3587" width="7.42578125" style="310" bestFit="1" customWidth="1"/>
    <col min="3588" max="3588" width="9" style="310" bestFit="1" customWidth="1"/>
    <col min="3589" max="3589" width="18.140625" style="310" bestFit="1" customWidth="1"/>
    <col min="3590" max="3590" width="7.42578125" style="310" bestFit="1" customWidth="1"/>
    <col min="3591" max="3591" width="7.85546875" style="310" bestFit="1" customWidth="1"/>
    <col min="3592" max="3592" width="18.140625" style="310" bestFit="1" customWidth="1"/>
    <col min="3593" max="3593" width="7.42578125" style="310" bestFit="1" customWidth="1"/>
    <col min="3594" max="3594" width="8.7109375" style="310" bestFit="1" customWidth="1"/>
    <col min="3595" max="3595" width="21.5703125" style="310" bestFit="1" customWidth="1"/>
    <col min="3596" max="3596" width="9.140625" style="310"/>
    <col min="3597" max="3597" width="31" style="310" bestFit="1" customWidth="1"/>
    <col min="3598" max="3598" width="34.5703125" style="310" customWidth="1"/>
    <col min="3599" max="3840" width="9.140625" style="310"/>
    <col min="3841" max="3841" width="48" style="310" customWidth="1"/>
    <col min="3842" max="3842" width="18.140625" style="310" bestFit="1" customWidth="1"/>
    <col min="3843" max="3843" width="7.42578125" style="310" bestFit="1" customWidth="1"/>
    <col min="3844" max="3844" width="9" style="310" bestFit="1" customWidth="1"/>
    <col min="3845" max="3845" width="18.140625" style="310" bestFit="1" customWidth="1"/>
    <col min="3846" max="3846" width="7.42578125" style="310" bestFit="1" customWidth="1"/>
    <col min="3847" max="3847" width="7.85546875" style="310" bestFit="1" customWidth="1"/>
    <col min="3848" max="3848" width="18.140625" style="310" bestFit="1" customWidth="1"/>
    <col min="3849" max="3849" width="7.42578125" style="310" bestFit="1" customWidth="1"/>
    <col min="3850" max="3850" width="8.7109375" style="310" bestFit="1" customWidth="1"/>
    <col min="3851" max="3851" width="21.5703125" style="310" bestFit="1" customWidth="1"/>
    <col min="3852" max="3852" width="9.140625" style="310"/>
    <col min="3853" max="3853" width="31" style="310" bestFit="1" customWidth="1"/>
    <col min="3854" max="3854" width="34.5703125" style="310" customWidth="1"/>
    <col min="3855" max="4096" width="9.140625" style="310"/>
    <col min="4097" max="4097" width="48" style="310" customWidth="1"/>
    <col min="4098" max="4098" width="18.140625" style="310" bestFit="1" customWidth="1"/>
    <col min="4099" max="4099" width="7.42578125" style="310" bestFit="1" customWidth="1"/>
    <col min="4100" max="4100" width="9" style="310" bestFit="1" customWidth="1"/>
    <col min="4101" max="4101" width="18.140625" style="310" bestFit="1" customWidth="1"/>
    <col min="4102" max="4102" width="7.42578125" style="310" bestFit="1" customWidth="1"/>
    <col min="4103" max="4103" width="7.85546875" style="310" bestFit="1" customWidth="1"/>
    <col min="4104" max="4104" width="18.140625" style="310" bestFit="1" customWidth="1"/>
    <col min="4105" max="4105" width="7.42578125" style="310" bestFit="1" customWidth="1"/>
    <col min="4106" max="4106" width="8.7109375" style="310" bestFit="1" customWidth="1"/>
    <col min="4107" max="4107" width="21.5703125" style="310" bestFit="1" customWidth="1"/>
    <col min="4108" max="4108" width="9.140625" style="310"/>
    <col min="4109" max="4109" width="31" style="310" bestFit="1" customWidth="1"/>
    <col min="4110" max="4110" width="34.5703125" style="310" customWidth="1"/>
    <col min="4111" max="4352" width="9.140625" style="310"/>
    <col min="4353" max="4353" width="48" style="310" customWidth="1"/>
    <col min="4354" max="4354" width="18.140625" style="310" bestFit="1" customWidth="1"/>
    <col min="4355" max="4355" width="7.42578125" style="310" bestFit="1" customWidth="1"/>
    <col min="4356" max="4356" width="9" style="310" bestFit="1" customWidth="1"/>
    <col min="4357" max="4357" width="18.140625" style="310" bestFit="1" customWidth="1"/>
    <col min="4358" max="4358" width="7.42578125" style="310" bestFit="1" customWidth="1"/>
    <col min="4359" max="4359" width="7.85546875" style="310" bestFit="1" customWidth="1"/>
    <col min="4360" max="4360" width="18.140625" style="310" bestFit="1" customWidth="1"/>
    <col min="4361" max="4361" width="7.42578125" style="310" bestFit="1" customWidth="1"/>
    <col min="4362" max="4362" width="8.7109375" style="310" bestFit="1" customWidth="1"/>
    <col min="4363" max="4363" width="21.5703125" style="310" bestFit="1" customWidth="1"/>
    <col min="4364" max="4364" width="9.140625" style="310"/>
    <col min="4365" max="4365" width="31" style="310" bestFit="1" customWidth="1"/>
    <col min="4366" max="4366" width="34.5703125" style="310" customWidth="1"/>
    <col min="4367" max="4608" width="9.140625" style="310"/>
    <col min="4609" max="4609" width="48" style="310" customWidth="1"/>
    <col min="4610" max="4610" width="18.140625" style="310" bestFit="1" customWidth="1"/>
    <col min="4611" max="4611" width="7.42578125" style="310" bestFit="1" customWidth="1"/>
    <col min="4612" max="4612" width="9" style="310" bestFit="1" customWidth="1"/>
    <col min="4613" max="4613" width="18.140625" style="310" bestFit="1" customWidth="1"/>
    <col min="4614" max="4614" width="7.42578125" style="310" bestFit="1" customWidth="1"/>
    <col min="4615" max="4615" width="7.85546875" style="310" bestFit="1" customWidth="1"/>
    <col min="4616" max="4616" width="18.140625" style="310" bestFit="1" customWidth="1"/>
    <col min="4617" max="4617" width="7.42578125" style="310" bestFit="1" customWidth="1"/>
    <col min="4618" max="4618" width="8.7109375" style="310" bestFit="1" customWidth="1"/>
    <col min="4619" max="4619" width="21.5703125" style="310" bestFit="1" customWidth="1"/>
    <col min="4620" max="4620" width="9.140625" style="310"/>
    <col min="4621" max="4621" width="31" style="310" bestFit="1" customWidth="1"/>
    <col min="4622" max="4622" width="34.5703125" style="310" customWidth="1"/>
    <col min="4623" max="4864" width="9.140625" style="310"/>
    <col min="4865" max="4865" width="48" style="310" customWidth="1"/>
    <col min="4866" max="4866" width="18.140625" style="310" bestFit="1" customWidth="1"/>
    <col min="4867" max="4867" width="7.42578125" style="310" bestFit="1" customWidth="1"/>
    <col min="4868" max="4868" width="9" style="310" bestFit="1" customWidth="1"/>
    <col min="4869" max="4869" width="18.140625" style="310" bestFit="1" customWidth="1"/>
    <col min="4870" max="4870" width="7.42578125" style="310" bestFit="1" customWidth="1"/>
    <col min="4871" max="4871" width="7.85546875" style="310" bestFit="1" customWidth="1"/>
    <col min="4872" max="4872" width="18.140625" style="310" bestFit="1" customWidth="1"/>
    <col min="4873" max="4873" width="7.42578125" style="310" bestFit="1" customWidth="1"/>
    <col min="4874" max="4874" width="8.7109375" style="310" bestFit="1" customWidth="1"/>
    <col min="4875" max="4875" width="21.5703125" style="310" bestFit="1" customWidth="1"/>
    <col min="4876" max="4876" width="9.140625" style="310"/>
    <col min="4877" max="4877" width="31" style="310" bestFit="1" customWidth="1"/>
    <col min="4878" max="4878" width="34.5703125" style="310" customWidth="1"/>
    <col min="4879" max="5120" width="9.140625" style="310"/>
    <col min="5121" max="5121" width="48" style="310" customWidth="1"/>
    <col min="5122" max="5122" width="18.140625" style="310" bestFit="1" customWidth="1"/>
    <col min="5123" max="5123" width="7.42578125" style="310" bestFit="1" customWidth="1"/>
    <col min="5124" max="5124" width="9" style="310" bestFit="1" customWidth="1"/>
    <col min="5125" max="5125" width="18.140625" style="310" bestFit="1" customWidth="1"/>
    <col min="5126" max="5126" width="7.42578125" style="310" bestFit="1" customWidth="1"/>
    <col min="5127" max="5127" width="7.85546875" style="310" bestFit="1" customWidth="1"/>
    <col min="5128" max="5128" width="18.140625" style="310" bestFit="1" customWidth="1"/>
    <col min="5129" max="5129" width="7.42578125" style="310" bestFit="1" customWidth="1"/>
    <col min="5130" max="5130" width="8.7109375" style="310" bestFit="1" customWidth="1"/>
    <col min="5131" max="5131" width="21.5703125" style="310" bestFit="1" customWidth="1"/>
    <col min="5132" max="5132" width="9.140625" style="310"/>
    <col min="5133" max="5133" width="31" style="310" bestFit="1" customWidth="1"/>
    <col min="5134" max="5134" width="34.5703125" style="310" customWidth="1"/>
    <col min="5135" max="5376" width="9.140625" style="310"/>
    <col min="5377" max="5377" width="48" style="310" customWidth="1"/>
    <col min="5378" max="5378" width="18.140625" style="310" bestFit="1" customWidth="1"/>
    <col min="5379" max="5379" width="7.42578125" style="310" bestFit="1" customWidth="1"/>
    <col min="5380" max="5380" width="9" style="310" bestFit="1" customWidth="1"/>
    <col min="5381" max="5381" width="18.140625" style="310" bestFit="1" customWidth="1"/>
    <col min="5382" max="5382" width="7.42578125" style="310" bestFit="1" customWidth="1"/>
    <col min="5383" max="5383" width="7.85546875" style="310" bestFit="1" customWidth="1"/>
    <col min="5384" max="5384" width="18.140625" style="310" bestFit="1" customWidth="1"/>
    <col min="5385" max="5385" width="7.42578125" style="310" bestFit="1" customWidth="1"/>
    <col min="5386" max="5386" width="8.7109375" style="310" bestFit="1" customWidth="1"/>
    <col min="5387" max="5387" width="21.5703125" style="310" bestFit="1" customWidth="1"/>
    <col min="5388" max="5388" width="9.140625" style="310"/>
    <col min="5389" max="5389" width="31" style="310" bestFit="1" customWidth="1"/>
    <col min="5390" max="5390" width="34.5703125" style="310" customWidth="1"/>
    <col min="5391" max="5632" width="9.140625" style="310"/>
    <col min="5633" max="5633" width="48" style="310" customWidth="1"/>
    <col min="5634" max="5634" width="18.140625" style="310" bestFit="1" customWidth="1"/>
    <col min="5635" max="5635" width="7.42578125" style="310" bestFit="1" customWidth="1"/>
    <col min="5636" max="5636" width="9" style="310" bestFit="1" customWidth="1"/>
    <col min="5637" max="5637" width="18.140625" style="310" bestFit="1" customWidth="1"/>
    <col min="5638" max="5638" width="7.42578125" style="310" bestFit="1" customWidth="1"/>
    <col min="5639" max="5639" width="7.85546875" style="310" bestFit="1" customWidth="1"/>
    <col min="5640" max="5640" width="18.140625" style="310" bestFit="1" customWidth="1"/>
    <col min="5641" max="5641" width="7.42578125" style="310" bestFit="1" customWidth="1"/>
    <col min="5642" max="5642" width="8.7109375" style="310" bestFit="1" customWidth="1"/>
    <col min="5643" max="5643" width="21.5703125" style="310" bestFit="1" customWidth="1"/>
    <col min="5644" max="5644" width="9.140625" style="310"/>
    <col min="5645" max="5645" width="31" style="310" bestFit="1" customWidth="1"/>
    <col min="5646" max="5646" width="34.5703125" style="310" customWidth="1"/>
    <col min="5647" max="5888" width="9.140625" style="310"/>
    <col min="5889" max="5889" width="48" style="310" customWidth="1"/>
    <col min="5890" max="5890" width="18.140625" style="310" bestFit="1" customWidth="1"/>
    <col min="5891" max="5891" width="7.42578125" style="310" bestFit="1" customWidth="1"/>
    <col min="5892" max="5892" width="9" style="310" bestFit="1" customWidth="1"/>
    <col min="5893" max="5893" width="18.140625" style="310" bestFit="1" customWidth="1"/>
    <col min="5894" max="5894" width="7.42578125" style="310" bestFit="1" customWidth="1"/>
    <col min="5895" max="5895" width="7.85546875" style="310" bestFit="1" customWidth="1"/>
    <col min="5896" max="5896" width="18.140625" style="310" bestFit="1" customWidth="1"/>
    <col min="5897" max="5897" width="7.42578125" style="310" bestFit="1" customWidth="1"/>
    <col min="5898" max="5898" width="8.7109375" style="310" bestFit="1" customWidth="1"/>
    <col min="5899" max="5899" width="21.5703125" style="310" bestFit="1" customWidth="1"/>
    <col min="5900" max="5900" width="9.140625" style="310"/>
    <col min="5901" max="5901" width="31" style="310" bestFit="1" customWidth="1"/>
    <col min="5902" max="5902" width="34.5703125" style="310" customWidth="1"/>
    <col min="5903" max="6144" width="9.140625" style="310"/>
    <col min="6145" max="6145" width="48" style="310" customWidth="1"/>
    <col min="6146" max="6146" width="18.140625" style="310" bestFit="1" customWidth="1"/>
    <col min="6147" max="6147" width="7.42578125" style="310" bestFit="1" customWidth="1"/>
    <col min="6148" max="6148" width="9" style="310" bestFit="1" customWidth="1"/>
    <col min="6149" max="6149" width="18.140625" style="310" bestFit="1" customWidth="1"/>
    <col min="6150" max="6150" width="7.42578125" style="310" bestFit="1" customWidth="1"/>
    <col min="6151" max="6151" width="7.85546875" style="310" bestFit="1" customWidth="1"/>
    <col min="6152" max="6152" width="18.140625" style="310" bestFit="1" customWidth="1"/>
    <col min="6153" max="6153" width="7.42578125" style="310" bestFit="1" customWidth="1"/>
    <col min="6154" max="6154" width="8.7109375" style="310" bestFit="1" customWidth="1"/>
    <col min="6155" max="6155" width="21.5703125" style="310" bestFit="1" customWidth="1"/>
    <col min="6156" max="6156" width="9.140625" style="310"/>
    <col min="6157" max="6157" width="31" style="310" bestFit="1" customWidth="1"/>
    <col min="6158" max="6158" width="34.5703125" style="310" customWidth="1"/>
    <col min="6159" max="6400" width="9.140625" style="310"/>
    <col min="6401" max="6401" width="48" style="310" customWidth="1"/>
    <col min="6402" max="6402" width="18.140625" style="310" bestFit="1" customWidth="1"/>
    <col min="6403" max="6403" width="7.42578125" style="310" bestFit="1" customWidth="1"/>
    <col min="6404" max="6404" width="9" style="310" bestFit="1" customWidth="1"/>
    <col min="6405" max="6405" width="18.140625" style="310" bestFit="1" customWidth="1"/>
    <col min="6406" max="6406" width="7.42578125" style="310" bestFit="1" customWidth="1"/>
    <col min="6407" max="6407" width="7.85546875" style="310" bestFit="1" customWidth="1"/>
    <col min="6408" max="6408" width="18.140625" style="310" bestFit="1" customWidth="1"/>
    <col min="6409" max="6409" width="7.42578125" style="310" bestFit="1" customWidth="1"/>
    <col min="6410" max="6410" width="8.7109375" style="310" bestFit="1" customWidth="1"/>
    <col min="6411" max="6411" width="21.5703125" style="310" bestFit="1" customWidth="1"/>
    <col min="6412" max="6412" width="9.140625" style="310"/>
    <col min="6413" max="6413" width="31" style="310" bestFit="1" customWidth="1"/>
    <col min="6414" max="6414" width="34.5703125" style="310" customWidth="1"/>
    <col min="6415" max="6656" width="9.140625" style="310"/>
    <col min="6657" max="6657" width="48" style="310" customWidth="1"/>
    <col min="6658" max="6658" width="18.140625" style="310" bestFit="1" customWidth="1"/>
    <col min="6659" max="6659" width="7.42578125" style="310" bestFit="1" customWidth="1"/>
    <col min="6660" max="6660" width="9" style="310" bestFit="1" customWidth="1"/>
    <col min="6661" max="6661" width="18.140625" style="310" bestFit="1" customWidth="1"/>
    <col min="6662" max="6662" width="7.42578125" style="310" bestFit="1" customWidth="1"/>
    <col min="6663" max="6663" width="7.85546875" style="310" bestFit="1" customWidth="1"/>
    <col min="6664" max="6664" width="18.140625" style="310" bestFit="1" customWidth="1"/>
    <col min="6665" max="6665" width="7.42578125" style="310" bestFit="1" customWidth="1"/>
    <col min="6666" max="6666" width="8.7109375" style="310" bestFit="1" customWidth="1"/>
    <col min="6667" max="6667" width="21.5703125" style="310" bestFit="1" customWidth="1"/>
    <col min="6668" max="6668" width="9.140625" style="310"/>
    <col min="6669" max="6669" width="31" style="310" bestFit="1" customWidth="1"/>
    <col min="6670" max="6670" width="34.5703125" style="310" customWidth="1"/>
    <col min="6671" max="6912" width="9.140625" style="310"/>
    <col min="6913" max="6913" width="48" style="310" customWidth="1"/>
    <col min="6914" max="6914" width="18.140625" style="310" bestFit="1" customWidth="1"/>
    <col min="6915" max="6915" width="7.42578125" style="310" bestFit="1" customWidth="1"/>
    <col min="6916" max="6916" width="9" style="310" bestFit="1" customWidth="1"/>
    <col min="6917" max="6917" width="18.140625" style="310" bestFit="1" customWidth="1"/>
    <col min="6918" max="6918" width="7.42578125" style="310" bestFit="1" customWidth="1"/>
    <col min="6919" max="6919" width="7.85546875" style="310" bestFit="1" customWidth="1"/>
    <col min="6920" max="6920" width="18.140625" style="310" bestFit="1" customWidth="1"/>
    <col min="6921" max="6921" width="7.42578125" style="310" bestFit="1" customWidth="1"/>
    <col min="6922" max="6922" width="8.7109375" style="310" bestFit="1" customWidth="1"/>
    <col min="6923" max="6923" width="21.5703125" style="310" bestFit="1" customWidth="1"/>
    <col min="6924" max="6924" width="9.140625" style="310"/>
    <col min="6925" max="6925" width="31" style="310" bestFit="1" customWidth="1"/>
    <col min="6926" max="6926" width="34.5703125" style="310" customWidth="1"/>
    <col min="6927" max="7168" width="9.140625" style="310"/>
    <col min="7169" max="7169" width="48" style="310" customWidth="1"/>
    <col min="7170" max="7170" width="18.140625" style="310" bestFit="1" customWidth="1"/>
    <col min="7171" max="7171" width="7.42578125" style="310" bestFit="1" customWidth="1"/>
    <col min="7172" max="7172" width="9" style="310" bestFit="1" customWidth="1"/>
    <col min="7173" max="7173" width="18.140625" style="310" bestFit="1" customWidth="1"/>
    <col min="7174" max="7174" width="7.42578125" style="310" bestFit="1" customWidth="1"/>
    <col min="7175" max="7175" width="7.85546875" style="310" bestFit="1" customWidth="1"/>
    <col min="7176" max="7176" width="18.140625" style="310" bestFit="1" customWidth="1"/>
    <col min="7177" max="7177" width="7.42578125" style="310" bestFit="1" customWidth="1"/>
    <col min="7178" max="7178" width="8.7109375" style="310" bestFit="1" customWidth="1"/>
    <col min="7179" max="7179" width="21.5703125" style="310" bestFit="1" customWidth="1"/>
    <col min="7180" max="7180" width="9.140625" style="310"/>
    <col min="7181" max="7181" width="31" style="310" bestFit="1" customWidth="1"/>
    <col min="7182" max="7182" width="34.5703125" style="310" customWidth="1"/>
    <col min="7183" max="7424" width="9.140625" style="310"/>
    <col min="7425" max="7425" width="48" style="310" customWidth="1"/>
    <col min="7426" max="7426" width="18.140625" style="310" bestFit="1" customWidth="1"/>
    <col min="7427" max="7427" width="7.42578125" style="310" bestFit="1" customWidth="1"/>
    <col min="7428" max="7428" width="9" style="310" bestFit="1" customWidth="1"/>
    <col min="7429" max="7429" width="18.140625" style="310" bestFit="1" customWidth="1"/>
    <col min="7430" max="7430" width="7.42578125" style="310" bestFit="1" customWidth="1"/>
    <col min="7431" max="7431" width="7.85546875" style="310" bestFit="1" customWidth="1"/>
    <col min="7432" max="7432" width="18.140625" style="310" bestFit="1" customWidth="1"/>
    <col min="7433" max="7433" width="7.42578125" style="310" bestFit="1" customWidth="1"/>
    <col min="7434" max="7434" width="8.7109375" style="310" bestFit="1" customWidth="1"/>
    <col min="7435" max="7435" width="21.5703125" style="310" bestFit="1" customWidth="1"/>
    <col min="7436" max="7436" width="9.140625" style="310"/>
    <col min="7437" max="7437" width="31" style="310" bestFit="1" customWidth="1"/>
    <col min="7438" max="7438" width="34.5703125" style="310" customWidth="1"/>
    <col min="7439" max="7680" width="9.140625" style="310"/>
    <col min="7681" max="7681" width="48" style="310" customWidth="1"/>
    <col min="7682" max="7682" width="18.140625" style="310" bestFit="1" customWidth="1"/>
    <col min="7683" max="7683" width="7.42578125" style="310" bestFit="1" customWidth="1"/>
    <col min="7684" max="7684" width="9" style="310" bestFit="1" customWidth="1"/>
    <col min="7685" max="7685" width="18.140625" style="310" bestFit="1" customWidth="1"/>
    <col min="7686" max="7686" width="7.42578125" style="310" bestFit="1" customWidth="1"/>
    <col min="7687" max="7687" width="7.85546875" style="310" bestFit="1" customWidth="1"/>
    <col min="7688" max="7688" width="18.140625" style="310" bestFit="1" customWidth="1"/>
    <col min="7689" max="7689" width="7.42578125" style="310" bestFit="1" customWidth="1"/>
    <col min="7690" max="7690" width="8.7109375" style="310" bestFit="1" customWidth="1"/>
    <col min="7691" max="7691" width="21.5703125" style="310" bestFit="1" customWidth="1"/>
    <col min="7692" max="7692" width="9.140625" style="310"/>
    <col min="7693" max="7693" width="31" style="310" bestFit="1" customWidth="1"/>
    <col min="7694" max="7694" width="34.5703125" style="310" customWidth="1"/>
    <col min="7695" max="7936" width="9.140625" style="310"/>
    <col min="7937" max="7937" width="48" style="310" customWidth="1"/>
    <col min="7938" max="7938" width="18.140625" style="310" bestFit="1" customWidth="1"/>
    <col min="7939" max="7939" width="7.42578125" style="310" bestFit="1" customWidth="1"/>
    <col min="7940" max="7940" width="9" style="310" bestFit="1" customWidth="1"/>
    <col min="7941" max="7941" width="18.140625" style="310" bestFit="1" customWidth="1"/>
    <col min="7942" max="7942" width="7.42578125" style="310" bestFit="1" customWidth="1"/>
    <col min="7943" max="7943" width="7.85546875" style="310" bestFit="1" customWidth="1"/>
    <col min="7944" max="7944" width="18.140625" style="310" bestFit="1" customWidth="1"/>
    <col min="7945" max="7945" width="7.42578125" style="310" bestFit="1" customWidth="1"/>
    <col min="7946" max="7946" width="8.7109375" style="310" bestFit="1" customWidth="1"/>
    <col min="7947" max="7947" width="21.5703125" style="310" bestFit="1" customWidth="1"/>
    <col min="7948" max="7948" width="9.140625" style="310"/>
    <col min="7949" max="7949" width="31" style="310" bestFit="1" customWidth="1"/>
    <col min="7950" max="7950" width="34.5703125" style="310" customWidth="1"/>
    <col min="7951" max="8192" width="9.140625" style="310"/>
    <col min="8193" max="8193" width="48" style="310" customWidth="1"/>
    <col min="8194" max="8194" width="18.140625" style="310" bestFit="1" customWidth="1"/>
    <col min="8195" max="8195" width="7.42578125" style="310" bestFit="1" customWidth="1"/>
    <col min="8196" max="8196" width="9" style="310" bestFit="1" customWidth="1"/>
    <col min="8197" max="8197" width="18.140625" style="310" bestFit="1" customWidth="1"/>
    <col min="8198" max="8198" width="7.42578125" style="310" bestFit="1" customWidth="1"/>
    <col min="8199" max="8199" width="7.85546875" style="310" bestFit="1" customWidth="1"/>
    <col min="8200" max="8200" width="18.140625" style="310" bestFit="1" customWidth="1"/>
    <col min="8201" max="8201" width="7.42578125" style="310" bestFit="1" customWidth="1"/>
    <col min="8202" max="8202" width="8.7109375" style="310" bestFit="1" customWidth="1"/>
    <col min="8203" max="8203" width="21.5703125" style="310" bestFit="1" customWidth="1"/>
    <col min="8204" max="8204" width="9.140625" style="310"/>
    <col min="8205" max="8205" width="31" style="310" bestFit="1" customWidth="1"/>
    <col min="8206" max="8206" width="34.5703125" style="310" customWidth="1"/>
    <col min="8207" max="8448" width="9.140625" style="310"/>
    <col min="8449" max="8449" width="48" style="310" customWidth="1"/>
    <col min="8450" max="8450" width="18.140625" style="310" bestFit="1" customWidth="1"/>
    <col min="8451" max="8451" width="7.42578125" style="310" bestFit="1" customWidth="1"/>
    <col min="8452" max="8452" width="9" style="310" bestFit="1" customWidth="1"/>
    <col min="8453" max="8453" width="18.140625" style="310" bestFit="1" customWidth="1"/>
    <col min="8454" max="8454" width="7.42578125" style="310" bestFit="1" customWidth="1"/>
    <col min="8455" max="8455" width="7.85546875" style="310" bestFit="1" customWidth="1"/>
    <col min="8456" max="8456" width="18.140625" style="310" bestFit="1" customWidth="1"/>
    <col min="8457" max="8457" width="7.42578125" style="310" bestFit="1" customWidth="1"/>
    <col min="8458" max="8458" width="8.7109375" style="310" bestFit="1" customWidth="1"/>
    <col min="8459" max="8459" width="21.5703125" style="310" bestFit="1" customWidth="1"/>
    <col min="8460" max="8460" width="9.140625" style="310"/>
    <col min="8461" max="8461" width="31" style="310" bestFit="1" customWidth="1"/>
    <col min="8462" max="8462" width="34.5703125" style="310" customWidth="1"/>
    <col min="8463" max="8704" width="9.140625" style="310"/>
    <col min="8705" max="8705" width="48" style="310" customWidth="1"/>
    <col min="8706" max="8706" width="18.140625" style="310" bestFit="1" customWidth="1"/>
    <col min="8707" max="8707" width="7.42578125" style="310" bestFit="1" customWidth="1"/>
    <col min="8708" max="8708" width="9" style="310" bestFit="1" customWidth="1"/>
    <col min="8709" max="8709" width="18.140625" style="310" bestFit="1" customWidth="1"/>
    <col min="8710" max="8710" width="7.42578125" style="310" bestFit="1" customWidth="1"/>
    <col min="8711" max="8711" width="7.85546875" style="310" bestFit="1" customWidth="1"/>
    <col min="8712" max="8712" width="18.140625" style="310" bestFit="1" customWidth="1"/>
    <col min="8713" max="8713" width="7.42578125" style="310" bestFit="1" customWidth="1"/>
    <col min="8714" max="8714" width="8.7109375" style="310" bestFit="1" customWidth="1"/>
    <col min="8715" max="8715" width="21.5703125" style="310" bestFit="1" customWidth="1"/>
    <col min="8716" max="8716" width="9.140625" style="310"/>
    <col min="8717" max="8717" width="31" style="310" bestFit="1" customWidth="1"/>
    <col min="8718" max="8718" width="34.5703125" style="310" customWidth="1"/>
    <col min="8719" max="8960" width="9.140625" style="310"/>
    <col min="8961" max="8961" width="48" style="310" customWidth="1"/>
    <col min="8962" max="8962" width="18.140625" style="310" bestFit="1" customWidth="1"/>
    <col min="8963" max="8963" width="7.42578125" style="310" bestFit="1" customWidth="1"/>
    <col min="8964" max="8964" width="9" style="310" bestFit="1" customWidth="1"/>
    <col min="8965" max="8965" width="18.140625" style="310" bestFit="1" customWidth="1"/>
    <col min="8966" max="8966" width="7.42578125" style="310" bestFit="1" customWidth="1"/>
    <col min="8967" max="8967" width="7.85546875" style="310" bestFit="1" customWidth="1"/>
    <col min="8968" max="8968" width="18.140625" style="310" bestFit="1" customWidth="1"/>
    <col min="8969" max="8969" width="7.42578125" style="310" bestFit="1" customWidth="1"/>
    <col min="8970" max="8970" width="8.7109375" style="310" bestFit="1" customWidth="1"/>
    <col min="8971" max="8971" width="21.5703125" style="310" bestFit="1" customWidth="1"/>
    <col min="8972" max="8972" width="9.140625" style="310"/>
    <col min="8973" max="8973" width="31" style="310" bestFit="1" customWidth="1"/>
    <col min="8974" max="8974" width="34.5703125" style="310" customWidth="1"/>
    <col min="8975" max="9216" width="9.140625" style="310"/>
    <col min="9217" max="9217" width="48" style="310" customWidth="1"/>
    <col min="9218" max="9218" width="18.140625" style="310" bestFit="1" customWidth="1"/>
    <col min="9219" max="9219" width="7.42578125" style="310" bestFit="1" customWidth="1"/>
    <col min="9220" max="9220" width="9" style="310" bestFit="1" customWidth="1"/>
    <col min="9221" max="9221" width="18.140625" style="310" bestFit="1" customWidth="1"/>
    <col min="9222" max="9222" width="7.42578125" style="310" bestFit="1" customWidth="1"/>
    <col min="9223" max="9223" width="7.85546875" style="310" bestFit="1" customWidth="1"/>
    <col min="9224" max="9224" width="18.140625" style="310" bestFit="1" customWidth="1"/>
    <col min="9225" max="9225" width="7.42578125" style="310" bestFit="1" customWidth="1"/>
    <col min="9226" max="9226" width="8.7109375" style="310" bestFit="1" customWidth="1"/>
    <col min="9227" max="9227" width="21.5703125" style="310" bestFit="1" customWidth="1"/>
    <col min="9228" max="9228" width="9.140625" style="310"/>
    <col min="9229" max="9229" width="31" style="310" bestFit="1" customWidth="1"/>
    <col min="9230" max="9230" width="34.5703125" style="310" customWidth="1"/>
    <col min="9231" max="9472" width="9.140625" style="310"/>
    <col min="9473" max="9473" width="48" style="310" customWidth="1"/>
    <col min="9474" max="9474" width="18.140625" style="310" bestFit="1" customWidth="1"/>
    <col min="9475" max="9475" width="7.42578125" style="310" bestFit="1" customWidth="1"/>
    <col min="9476" max="9476" width="9" style="310" bestFit="1" customWidth="1"/>
    <col min="9477" max="9477" width="18.140625" style="310" bestFit="1" customWidth="1"/>
    <col min="9478" max="9478" width="7.42578125" style="310" bestFit="1" customWidth="1"/>
    <col min="9479" max="9479" width="7.85546875" style="310" bestFit="1" customWidth="1"/>
    <col min="9480" max="9480" width="18.140625" style="310" bestFit="1" customWidth="1"/>
    <col min="9481" max="9481" width="7.42578125" style="310" bestFit="1" customWidth="1"/>
    <col min="9482" max="9482" width="8.7109375" style="310" bestFit="1" customWidth="1"/>
    <col min="9483" max="9483" width="21.5703125" style="310" bestFit="1" customWidth="1"/>
    <col min="9484" max="9484" width="9.140625" style="310"/>
    <col min="9485" max="9485" width="31" style="310" bestFit="1" customWidth="1"/>
    <col min="9486" max="9486" width="34.5703125" style="310" customWidth="1"/>
    <col min="9487" max="9728" width="9.140625" style="310"/>
    <col min="9729" max="9729" width="48" style="310" customWidth="1"/>
    <col min="9730" max="9730" width="18.140625" style="310" bestFit="1" customWidth="1"/>
    <col min="9731" max="9731" width="7.42578125" style="310" bestFit="1" customWidth="1"/>
    <col min="9732" max="9732" width="9" style="310" bestFit="1" customWidth="1"/>
    <col min="9733" max="9733" width="18.140625" style="310" bestFit="1" customWidth="1"/>
    <col min="9734" max="9734" width="7.42578125" style="310" bestFit="1" customWidth="1"/>
    <col min="9735" max="9735" width="7.85546875" style="310" bestFit="1" customWidth="1"/>
    <col min="9736" max="9736" width="18.140625" style="310" bestFit="1" customWidth="1"/>
    <col min="9737" max="9737" width="7.42578125" style="310" bestFit="1" customWidth="1"/>
    <col min="9738" max="9738" width="8.7109375" style="310" bestFit="1" customWidth="1"/>
    <col min="9739" max="9739" width="21.5703125" style="310" bestFit="1" customWidth="1"/>
    <col min="9740" max="9740" width="9.140625" style="310"/>
    <col min="9741" max="9741" width="31" style="310" bestFit="1" customWidth="1"/>
    <col min="9742" max="9742" width="34.5703125" style="310" customWidth="1"/>
    <col min="9743" max="9984" width="9.140625" style="310"/>
    <col min="9985" max="9985" width="48" style="310" customWidth="1"/>
    <col min="9986" max="9986" width="18.140625" style="310" bestFit="1" customWidth="1"/>
    <col min="9987" max="9987" width="7.42578125" style="310" bestFit="1" customWidth="1"/>
    <col min="9988" max="9988" width="9" style="310" bestFit="1" customWidth="1"/>
    <col min="9989" max="9989" width="18.140625" style="310" bestFit="1" customWidth="1"/>
    <col min="9990" max="9990" width="7.42578125" style="310" bestFit="1" customWidth="1"/>
    <col min="9991" max="9991" width="7.85546875" style="310" bestFit="1" customWidth="1"/>
    <col min="9992" max="9992" width="18.140625" style="310" bestFit="1" customWidth="1"/>
    <col min="9993" max="9993" width="7.42578125" style="310" bestFit="1" customWidth="1"/>
    <col min="9994" max="9994" width="8.7109375" style="310" bestFit="1" customWidth="1"/>
    <col min="9995" max="9995" width="21.5703125" style="310" bestFit="1" customWidth="1"/>
    <col min="9996" max="9996" width="9.140625" style="310"/>
    <col min="9997" max="9997" width="31" style="310" bestFit="1" customWidth="1"/>
    <col min="9998" max="9998" width="34.5703125" style="310" customWidth="1"/>
    <col min="9999" max="10240" width="9.140625" style="310"/>
    <col min="10241" max="10241" width="48" style="310" customWidth="1"/>
    <col min="10242" max="10242" width="18.140625" style="310" bestFit="1" customWidth="1"/>
    <col min="10243" max="10243" width="7.42578125" style="310" bestFit="1" customWidth="1"/>
    <col min="10244" max="10244" width="9" style="310" bestFit="1" customWidth="1"/>
    <col min="10245" max="10245" width="18.140625" style="310" bestFit="1" customWidth="1"/>
    <col min="10246" max="10246" width="7.42578125" style="310" bestFit="1" customWidth="1"/>
    <col min="10247" max="10247" width="7.85546875" style="310" bestFit="1" customWidth="1"/>
    <col min="10248" max="10248" width="18.140625" style="310" bestFit="1" customWidth="1"/>
    <col min="10249" max="10249" width="7.42578125" style="310" bestFit="1" customWidth="1"/>
    <col min="10250" max="10250" width="8.7109375" style="310" bestFit="1" customWidth="1"/>
    <col min="10251" max="10251" width="21.5703125" style="310" bestFit="1" customWidth="1"/>
    <col min="10252" max="10252" width="9.140625" style="310"/>
    <col min="10253" max="10253" width="31" style="310" bestFit="1" customWidth="1"/>
    <col min="10254" max="10254" width="34.5703125" style="310" customWidth="1"/>
    <col min="10255" max="10496" width="9.140625" style="310"/>
    <col min="10497" max="10497" width="48" style="310" customWidth="1"/>
    <col min="10498" max="10498" width="18.140625" style="310" bestFit="1" customWidth="1"/>
    <col min="10499" max="10499" width="7.42578125" style="310" bestFit="1" customWidth="1"/>
    <col min="10500" max="10500" width="9" style="310" bestFit="1" customWidth="1"/>
    <col min="10501" max="10501" width="18.140625" style="310" bestFit="1" customWidth="1"/>
    <col min="10502" max="10502" width="7.42578125" style="310" bestFit="1" customWidth="1"/>
    <col min="10503" max="10503" width="7.85546875" style="310" bestFit="1" customWidth="1"/>
    <col min="10504" max="10504" width="18.140625" style="310" bestFit="1" customWidth="1"/>
    <col min="10505" max="10505" width="7.42578125" style="310" bestFit="1" customWidth="1"/>
    <col min="10506" max="10506" width="8.7109375" style="310" bestFit="1" customWidth="1"/>
    <col min="10507" max="10507" width="21.5703125" style="310" bestFit="1" customWidth="1"/>
    <col min="10508" max="10508" width="9.140625" style="310"/>
    <col min="10509" max="10509" width="31" style="310" bestFit="1" customWidth="1"/>
    <col min="10510" max="10510" width="34.5703125" style="310" customWidth="1"/>
    <col min="10511" max="10752" width="9.140625" style="310"/>
    <col min="10753" max="10753" width="48" style="310" customWidth="1"/>
    <col min="10754" max="10754" width="18.140625" style="310" bestFit="1" customWidth="1"/>
    <col min="10755" max="10755" width="7.42578125" style="310" bestFit="1" customWidth="1"/>
    <col min="10756" max="10756" width="9" style="310" bestFit="1" customWidth="1"/>
    <col min="10757" max="10757" width="18.140625" style="310" bestFit="1" customWidth="1"/>
    <col min="10758" max="10758" width="7.42578125" style="310" bestFit="1" customWidth="1"/>
    <col min="10759" max="10759" width="7.85546875" style="310" bestFit="1" customWidth="1"/>
    <col min="10760" max="10760" width="18.140625" style="310" bestFit="1" customWidth="1"/>
    <col min="10761" max="10761" width="7.42578125" style="310" bestFit="1" customWidth="1"/>
    <col min="10762" max="10762" width="8.7109375" style="310" bestFit="1" customWidth="1"/>
    <col min="10763" max="10763" width="21.5703125" style="310" bestFit="1" customWidth="1"/>
    <col min="10764" max="10764" width="9.140625" style="310"/>
    <col min="10765" max="10765" width="31" style="310" bestFit="1" customWidth="1"/>
    <col min="10766" max="10766" width="34.5703125" style="310" customWidth="1"/>
    <col min="10767" max="11008" width="9.140625" style="310"/>
    <col min="11009" max="11009" width="48" style="310" customWidth="1"/>
    <col min="11010" max="11010" width="18.140625" style="310" bestFit="1" customWidth="1"/>
    <col min="11011" max="11011" width="7.42578125" style="310" bestFit="1" customWidth="1"/>
    <col min="11012" max="11012" width="9" style="310" bestFit="1" customWidth="1"/>
    <col min="11013" max="11013" width="18.140625" style="310" bestFit="1" customWidth="1"/>
    <col min="11014" max="11014" width="7.42578125" style="310" bestFit="1" customWidth="1"/>
    <col min="11015" max="11015" width="7.85546875" style="310" bestFit="1" customWidth="1"/>
    <col min="11016" max="11016" width="18.140625" style="310" bestFit="1" customWidth="1"/>
    <col min="11017" max="11017" width="7.42578125" style="310" bestFit="1" customWidth="1"/>
    <col min="11018" max="11018" width="8.7109375" style="310" bestFit="1" customWidth="1"/>
    <col min="11019" max="11019" width="21.5703125" style="310" bestFit="1" customWidth="1"/>
    <col min="11020" max="11020" width="9.140625" style="310"/>
    <col min="11021" max="11021" width="31" style="310" bestFit="1" customWidth="1"/>
    <col min="11022" max="11022" width="34.5703125" style="310" customWidth="1"/>
    <col min="11023" max="11264" width="9.140625" style="310"/>
    <col min="11265" max="11265" width="48" style="310" customWidth="1"/>
    <col min="11266" max="11266" width="18.140625" style="310" bestFit="1" customWidth="1"/>
    <col min="11267" max="11267" width="7.42578125" style="310" bestFit="1" customWidth="1"/>
    <col min="11268" max="11268" width="9" style="310" bestFit="1" customWidth="1"/>
    <col min="11269" max="11269" width="18.140625" style="310" bestFit="1" customWidth="1"/>
    <col min="11270" max="11270" width="7.42578125" style="310" bestFit="1" customWidth="1"/>
    <col min="11271" max="11271" width="7.85546875" style="310" bestFit="1" customWidth="1"/>
    <col min="11272" max="11272" width="18.140625" style="310" bestFit="1" customWidth="1"/>
    <col min="11273" max="11273" width="7.42578125" style="310" bestFit="1" customWidth="1"/>
    <col min="11274" max="11274" width="8.7109375" style="310" bestFit="1" customWidth="1"/>
    <col min="11275" max="11275" width="21.5703125" style="310" bestFit="1" customWidth="1"/>
    <col min="11276" max="11276" width="9.140625" style="310"/>
    <col min="11277" max="11277" width="31" style="310" bestFit="1" customWidth="1"/>
    <col min="11278" max="11278" width="34.5703125" style="310" customWidth="1"/>
    <col min="11279" max="11520" width="9.140625" style="310"/>
    <col min="11521" max="11521" width="48" style="310" customWidth="1"/>
    <col min="11522" max="11522" width="18.140625" style="310" bestFit="1" customWidth="1"/>
    <col min="11523" max="11523" width="7.42578125" style="310" bestFit="1" customWidth="1"/>
    <col min="11524" max="11524" width="9" style="310" bestFit="1" customWidth="1"/>
    <col min="11525" max="11525" width="18.140625" style="310" bestFit="1" customWidth="1"/>
    <col min="11526" max="11526" width="7.42578125" style="310" bestFit="1" customWidth="1"/>
    <col min="11527" max="11527" width="7.85546875" style="310" bestFit="1" customWidth="1"/>
    <col min="11528" max="11528" width="18.140625" style="310" bestFit="1" customWidth="1"/>
    <col min="11529" max="11529" width="7.42578125" style="310" bestFit="1" customWidth="1"/>
    <col min="11530" max="11530" width="8.7109375" style="310" bestFit="1" customWidth="1"/>
    <col min="11531" max="11531" width="21.5703125" style="310" bestFit="1" customWidth="1"/>
    <col min="11532" max="11532" width="9.140625" style="310"/>
    <col min="11533" max="11533" width="31" style="310" bestFit="1" customWidth="1"/>
    <col min="11534" max="11534" width="34.5703125" style="310" customWidth="1"/>
    <col min="11535" max="11776" width="9.140625" style="310"/>
    <col min="11777" max="11777" width="48" style="310" customWidth="1"/>
    <col min="11778" max="11778" width="18.140625" style="310" bestFit="1" customWidth="1"/>
    <col min="11779" max="11779" width="7.42578125" style="310" bestFit="1" customWidth="1"/>
    <col min="11780" max="11780" width="9" style="310" bestFit="1" customWidth="1"/>
    <col min="11781" max="11781" width="18.140625" style="310" bestFit="1" customWidth="1"/>
    <col min="11782" max="11782" width="7.42578125" style="310" bestFit="1" customWidth="1"/>
    <col min="11783" max="11783" width="7.85546875" style="310" bestFit="1" customWidth="1"/>
    <col min="11784" max="11784" width="18.140625" style="310" bestFit="1" customWidth="1"/>
    <col min="11785" max="11785" width="7.42578125" style="310" bestFit="1" customWidth="1"/>
    <col min="11786" max="11786" width="8.7109375" style="310" bestFit="1" customWidth="1"/>
    <col min="11787" max="11787" width="21.5703125" style="310" bestFit="1" customWidth="1"/>
    <col min="11788" max="11788" width="9.140625" style="310"/>
    <col min="11789" max="11789" width="31" style="310" bestFit="1" customWidth="1"/>
    <col min="11790" max="11790" width="34.5703125" style="310" customWidth="1"/>
    <col min="11791" max="12032" width="9.140625" style="310"/>
    <col min="12033" max="12033" width="48" style="310" customWidth="1"/>
    <col min="12034" max="12034" width="18.140625" style="310" bestFit="1" customWidth="1"/>
    <col min="12035" max="12035" width="7.42578125" style="310" bestFit="1" customWidth="1"/>
    <col min="12036" max="12036" width="9" style="310" bestFit="1" customWidth="1"/>
    <col min="12037" max="12037" width="18.140625" style="310" bestFit="1" customWidth="1"/>
    <col min="12038" max="12038" width="7.42578125" style="310" bestFit="1" customWidth="1"/>
    <col min="12039" max="12039" width="7.85546875" style="310" bestFit="1" customWidth="1"/>
    <col min="12040" max="12040" width="18.140625" style="310" bestFit="1" customWidth="1"/>
    <col min="12041" max="12041" width="7.42578125" style="310" bestFit="1" customWidth="1"/>
    <col min="12042" max="12042" width="8.7109375" style="310" bestFit="1" customWidth="1"/>
    <col min="12043" max="12043" width="21.5703125" style="310" bestFit="1" customWidth="1"/>
    <col min="12044" max="12044" width="9.140625" style="310"/>
    <col min="12045" max="12045" width="31" style="310" bestFit="1" customWidth="1"/>
    <col min="12046" max="12046" width="34.5703125" style="310" customWidth="1"/>
    <col min="12047" max="12288" width="9.140625" style="310"/>
    <col min="12289" max="12289" width="48" style="310" customWidth="1"/>
    <col min="12290" max="12290" width="18.140625" style="310" bestFit="1" customWidth="1"/>
    <col min="12291" max="12291" width="7.42578125" style="310" bestFit="1" customWidth="1"/>
    <col min="12292" max="12292" width="9" style="310" bestFit="1" customWidth="1"/>
    <col min="12293" max="12293" width="18.140625" style="310" bestFit="1" customWidth="1"/>
    <col min="12294" max="12294" width="7.42578125" style="310" bestFit="1" customWidth="1"/>
    <col min="12295" max="12295" width="7.85546875" style="310" bestFit="1" customWidth="1"/>
    <col min="12296" max="12296" width="18.140625" style="310" bestFit="1" customWidth="1"/>
    <col min="12297" max="12297" width="7.42578125" style="310" bestFit="1" customWidth="1"/>
    <col min="12298" max="12298" width="8.7109375" style="310" bestFit="1" customWidth="1"/>
    <col min="12299" max="12299" width="21.5703125" style="310" bestFit="1" customWidth="1"/>
    <col min="12300" max="12300" width="9.140625" style="310"/>
    <col min="12301" max="12301" width="31" style="310" bestFit="1" customWidth="1"/>
    <col min="12302" max="12302" width="34.5703125" style="310" customWidth="1"/>
    <col min="12303" max="12544" width="9.140625" style="310"/>
    <col min="12545" max="12545" width="48" style="310" customWidth="1"/>
    <col min="12546" max="12546" width="18.140625" style="310" bestFit="1" customWidth="1"/>
    <col min="12547" max="12547" width="7.42578125" style="310" bestFit="1" customWidth="1"/>
    <col min="12548" max="12548" width="9" style="310" bestFit="1" customWidth="1"/>
    <col min="12549" max="12549" width="18.140625" style="310" bestFit="1" customWidth="1"/>
    <col min="12550" max="12550" width="7.42578125" style="310" bestFit="1" customWidth="1"/>
    <col min="12551" max="12551" width="7.85546875" style="310" bestFit="1" customWidth="1"/>
    <col min="12552" max="12552" width="18.140625" style="310" bestFit="1" customWidth="1"/>
    <col min="12553" max="12553" width="7.42578125" style="310" bestFit="1" customWidth="1"/>
    <col min="12554" max="12554" width="8.7109375" style="310" bestFit="1" customWidth="1"/>
    <col min="12555" max="12555" width="21.5703125" style="310" bestFit="1" customWidth="1"/>
    <col min="12556" max="12556" width="9.140625" style="310"/>
    <col min="12557" max="12557" width="31" style="310" bestFit="1" customWidth="1"/>
    <col min="12558" max="12558" width="34.5703125" style="310" customWidth="1"/>
    <col min="12559" max="12800" width="9.140625" style="310"/>
    <col min="12801" max="12801" width="48" style="310" customWidth="1"/>
    <col min="12802" max="12802" width="18.140625" style="310" bestFit="1" customWidth="1"/>
    <col min="12803" max="12803" width="7.42578125" style="310" bestFit="1" customWidth="1"/>
    <col min="12804" max="12804" width="9" style="310" bestFit="1" customWidth="1"/>
    <col min="12805" max="12805" width="18.140625" style="310" bestFit="1" customWidth="1"/>
    <col min="12806" max="12806" width="7.42578125" style="310" bestFit="1" customWidth="1"/>
    <col min="12807" max="12807" width="7.85546875" style="310" bestFit="1" customWidth="1"/>
    <col min="12808" max="12808" width="18.140625" style="310" bestFit="1" customWidth="1"/>
    <col min="12809" max="12809" width="7.42578125" style="310" bestFit="1" customWidth="1"/>
    <col min="12810" max="12810" width="8.7109375" style="310" bestFit="1" customWidth="1"/>
    <col min="12811" max="12811" width="21.5703125" style="310" bestFit="1" customWidth="1"/>
    <col min="12812" max="12812" width="9.140625" style="310"/>
    <col min="12813" max="12813" width="31" style="310" bestFit="1" customWidth="1"/>
    <col min="12814" max="12814" width="34.5703125" style="310" customWidth="1"/>
    <col min="12815" max="13056" width="9.140625" style="310"/>
    <col min="13057" max="13057" width="48" style="310" customWidth="1"/>
    <col min="13058" max="13058" width="18.140625" style="310" bestFit="1" customWidth="1"/>
    <col min="13059" max="13059" width="7.42578125" style="310" bestFit="1" customWidth="1"/>
    <col min="13060" max="13060" width="9" style="310" bestFit="1" customWidth="1"/>
    <col min="13061" max="13061" width="18.140625" style="310" bestFit="1" customWidth="1"/>
    <col min="13062" max="13062" width="7.42578125" style="310" bestFit="1" customWidth="1"/>
    <col min="13063" max="13063" width="7.85546875" style="310" bestFit="1" customWidth="1"/>
    <col min="13064" max="13064" width="18.140625" style="310" bestFit="1" customWidth="1"/>
    <col min="13065" max="13065" width="7.42578125" style="310" bestFit="1" customWidth="1"/>
    <col min="13066" max="13066" width="8.7109375" style="310" bestFit="1" customWidth="1"/>
    <col min="13067" max="13067" width="21.5703125" style="310" bestFit="1" customWidth="1"/>
    <col min="13068" max="13068" width="9.140625" style="310"/>
    <col min="13069" max="13069" width="31" style="310" bestFit="1" customWidth="1"/>
    <col min="13070" max="13070" width="34.5703125" style="310" customWidth="1"/>
    <col min="13071" max="13312" width="9.140625" style="310"/>
    <col min="13313" max="13313" width="48" style="310" customWidth="1"/>
    <col min="13314" max="13314" width="18.140625" style="310" bestFit="1" customWidth="1"/>
    <col min="13315" max="13315" width="7.42578125" style="310" bestFit="1" customWidth="1"/>
    <col min="13316" max="13316" width="9" style="310" bestFit="1" customWidth="1"/>
    <col min="13317" max="13317" width="18.140625" style="310" bestFit="1" customWidth="1"/>
    <col min="13318" max="13318" width="7.42578125" style="310" bestFit="1" customWidth="1"/>
    <col min="13319" max="13319" width="7.85546875" style="310" bestFit="1" customWidth="1"/>
    <col min="13320" max="13320" width="18.140625" style="310" bestFit="1" customWidth="1"/>
    <col min="13321" max="13321" width="7.42578125" style="310" bestFit="1" customWidth="1"/>
    <col min="13322" max="13322" width="8.7109375" style="310" bestFit="1" customWidth="1"/>
    <col min="13323" max="13323" width="21.5703125" style="310" bestFit="1" customWidth="1"/>
    <col min="13324" max="13324" width="9.140625" style="310"/>
    <col min="13325" max="13325" width="31" style="310" bestFit="1" customWidth="1"/>
    <col min="13326" max="13326" width="34.5703125" style="310" customWidth="1"/>
    <col min="13327" max="13568" width="9.140625" style="310"/>
    <col min="13569" max="13569" width="48" style="310" customWidth="1"/>
    <col min="13570" max="13570" width="18.140625" style="310" bestFit="1" customWidth="1"/>
    <col min="13571" max="13571" width="7.42578125" style="310" bestFit="1" customWidth="1"/>
    <col min="13572" max="13572" width="9" style="310" bestFit="1" customWidth="1"/>
    <col min="13573" max="13573" width="18.140625" style="310" bestFit="1" customWidth="1"/>
    <col min="13574" max="13574" width="7.42578125" style="310" bestFit="1" customWidth="1"/>
    <col min="13575" max="13575" width="7.85546875" style="310" bestFit="1" customWidth="1"/>
    <col min="13576" max="13576" width="18.140625" style="310" bestFit="1" customWidth="1"/>
    <col min="13577" max="13577" width="7.42578125" style="310" bestFit="1" customWidth="1"/>
    <col min="13578" max="13578" width="8.7109375" style="310" bestFit="1" customWidth="1"/>
    <col min="13579" max="13579" width="21.5703125" style="310" bestFit="1" customWidth="1"/>
    <col min="13580" max="13580" width="9.140625" style="310"/>
    <col min="13581" max="13581" width="31" style="310" bestFit="1" customWidth="1"/>
    <col min="13582" max="13582" width="34.5703125" style="310" customWidth="1"/>
    <col min="13583" max="13824" width="9.140625" style="310"/>
    <col min="13825" max="13825" width="48" style="310" customWidth="1"/>
    <col min="13826" max="13826" width="18.140625" style="310" bestFit="1" customWidth="1"/>
    <col min="13827" max="13827" width="7.42578125" style="310" bestFit="1" customWidth="1"/>
    <col min="13828" max="13828" width="9" style="310" bestFit="1" customWidth="1"/>
    <col min="13829" max="13829" width="18.140625" style="310" bestFit="1" customWidth="1"/>
    <col min="13830" max="13830" width="7.42578125" style="310" bestFit="1" customWidth="1"/>
    <col min="13831" max="13831" width="7.85546875" style="310" bestFit="1" customWidth="1"/>
    <col min="13832" max="13832" width="18.140625" style="310" bestFit="1" customWidth="1"/>
    <col min="13833" max="13833" width="7.42578125" style="310" bestFit="1" customWidth="1"/>
    <col min="13834" max="13834" width="8.7109375" style="310" bestFit="1" customWidth="1"/>
    <col min="13835" max="13835" width="21.5703125" style="310" bestFit="1" customWidth="1"/>
    <col min="13836" max="13836" width="9.140625" style="310"/>
    <col min="13837" max="13837" width="31" style="310" bestFit="1" customWidth="1"/>
    <col min="13838" max="13838" width="34.5703125" style="310" customWidth="1"/>
    <col min="13839" max="14080" width="9.140625" style="310"/>
    <col min="14081" max="14081" width="48" style="310" customWidth="1"/>
    <col min="14082" max="14082" width="18.140625" style="310" bestFit="1" customWidth="1"/>
    <col min="14083" max="14083" width="7.42578125" style="310" bestFit="1" customWidth="1"/>
    <col min="14084" max="14084" width="9" style="310" bestFit="1" customWidth="1"/>
    <col min="14085" max="14085" width="18.140625" style="310" bestFit="1" customWidth="1"/>
    <col min="14086" max="14086" width="7.42578125" style="310" bestFit="1" customWidth="1"/>
    <col min="14087" max="14087" width="7.85546875" style="310" bestFit="1" customWidth="1"/>
    <col min="14088" max="14088" width="18.140625" style="310" bestFit="1" customWidth="1"/>
    <col min="14089" max="14089" width="7.42578125" style="310" bestFit="1" customWidth="1"/>
    <col min="14090" max="14090" width="8.7109375" style="310" bestFit="1" customWidth="1"/>
    <col min="14091" max="14091" width="21.5703125" style="310" bestFit="1" customWidth="1"/>
    <col min="14092" max="14092" width="9.140625" style="310"/>
    <col min="14093" max="14093" width="31" style="310" bestFit="1" customWidth="1"/>
    <col min="14094" max="14094" width="34.5703125" style="310" customWidth="1"/>
    <col min="14095" max="14336" width="9.140625" style="310"/>
    <col min="14337" max="14337" width="48" style="310" customWidth="1"/>
    <col min="14338" max="14338" width="18.140625" style="310" bestFit="1" customWidth="1"/>
    <col min="14339" max="14339" width="7.42578125" style="310" bestFit="1" customWidth="1"/>
    <col min="14340" max="14340" width="9" style="310" bestFit="1" customWidth="1"/>
    <col min="14341" max="14341" width="18.140625" style="310" bestFit="1" customWidth="1"/>
    <col min="14342" max="14342" width="7.42578125" style="310" bestFit="1" customWidth="1"/>
    <col min="14343" max="14343" width="7.85546875" style="310" bestFit="1" customWidth="1"/>
    <col min="14344" max="14344" width="18.140625" style="310" bestFit="1" customWidth="1"/>
    <col min="14345" max="14345" width="7.42578125" style="310" bestFit="1" customWidth="1"/>
    <col min="14346" max="14346" width="8.7109375" style="310" bestFit="1" customWidth="1"/>
    <col min="14347" max="14347" width="21.5703125" style="310" bestFit="1" customWidth="1"/>
    <col min="14348" max="14348" width="9.140625" style="310"/>
    <col min="14349" max="14349" width="31" style="310" bestFit="1" customWidth="1"/>
    <col min="14350" max="14350" width="34.5703125" style="310" customWidth="1"/>
    <col min="14351" max="14592" width="9.140625" style="310"/>
    <col min="14593" max="14593" width="48" style="310" customWidth="1"/>
    <col min="14594" max="14594" width="18.140625" style="310" bestFit="1" customWidth="1"/>
    <col min="14595" max="14595" width="7.42578125" style="310" bestFit="1" customWidth="1"/>
    <col min="14596" max="14596" width="9" style="310" bestFit="1" customWidth="1"/>
    <col min="14597" max="14597" width="18.140625" style="310" bestFit="1" customWidth="1"/>
    <col min="14598" max="14598" width="7.42578125" style="310" bestFit="1" customWidth="1"/>
    <col min="14599" max="14599" width="7.85546875" style="310" bestFit="1" customWidth="1"/>
    <col min="14600" max="14600" width="18.140625" style="310" bestFit="1" customWidth="1"/>
    <col min="14601" max="14601" width="7.42578125" style="310" bestFit="1" customWidth="1"/>
    <col min="14602" max="14602" width="8.7109375" style="310" bestFit="1" customWidth="1"/>
    <col min="14603" max="14603" width="21.5703125" style="310" bestFit="1" customWidth="1"/>
    <col min="14604" max="14604" width="9.140625" style="310"/>
    <col min="14605" max="14605" width="31" style="310" bestFit="1" customWidth="1"/>
    <col min="14606" max="14606" width="34.5703125" style="310" customWidth="1"/>
    <col min="14607" max="14848" width="9.140625" style="310"/>
    <col min="14849" max="14849" width="48" style="310" customWidth="1"/>
    <col min="14850" max="14850" width="18.140625" style="310" bestFit="1" customWidth="1"/>
    <col min="14851" max="14851" width="7.42578125" style="310" bestFit="1" customWidth="1"/>
    <col min="14852" max="14852" width="9" style="310" bestFit="1" customWidth="1"/>
    <col min="14853" max="14853" width="18.140625" style="310" bestFit="1" customWidth="1"/>
    <col min="14854" max="14854" width="7.42578125" style="310" bestFit="1" customWidth="1"/>
    <col min="14855" max="14855" width="7.85546875" style="310" bestFit="1" customWidth="1"/>
    <col min="14856" max="14856" width="18.140625" style="310" bestFit="1" customWidth="1"/>
    <col min="14857" max="14857" width="7.42578125" style="310" bestFit="1" customWidth="1"/>
    <col min="14858" max="14858" width="8.7109375" style="310" bestFit="1" customWidth="1"/>
    <col min="14859" max="14859" width="21.5703125" style="310" bestFit="1" customWidth="1"/>
    <col min="14860" max="14860" width="9.140625" style="310"/>
    <col min="14861" max="14861" width="31" style="310" bestFit="1" customWidth="1"/>
    <col min="14862" max="14862" width="34.5703125" style="310" customWidth="1"/>
    <col min="14863" max="15104" width="9.140625" style="310"/>
    <col min="15105" max="15105" width="48" style="310" customWidth="1"/>
    <col min="15106" max="15106" width="18.140625" style="310" bestFit="1" customWidth="1"/>
    <col min="15107" max="15107" width="7.42578125" style="310" bestFit="1" customWidth="1"/>
    <col min="15108" max="15108" width="9" style="310" bestFit="1" customWidth="1"/>
    <col min="15109" max="15109" width="18.140625" style="310" bestFit="1" customWidth="1"/>
    <col min="15110" max="15110" width="7.42578125" style="310" bestFit="1" customWidth="1"/>
    <col min="15111" max="15111" width="7.85546875" style="310" bestFit="1" customWidth="1"/>
    <col min="15112" max="15112" width="18.140625" style="310" bestFit="1" customWidth="1"/>
    <col min="15113" max="15113" width="7.42578125" style="310" bestFit="1" customWidth="1"/>
    <col min="15114" max="15114" width="8.7109375" style="310" bestFit="1" customWidth="1"/>
    <col min="15115" max="15115" width="21.5703125" style="310" bestFit="1" customWidth="1"/>
    <col min="15116" max="15116" width="9.140625" style="310"/>
    <col min="15117" max="15117" width="31" style="310" bestFit="1" customWidth="1"/>
    <col min="15118" max="15118" width="34.5703125" style="310" customWidth="1"/>
    <col min="15119" max="15360" width="9.140625" style="310"/>
    <col min="15361" max="15361" width="48" style="310" customWidth="1"/>
    <col min="15362" max="15362" width="18.140625" style="310" bestFit="1" customWidth="1"/>
    <col min="15363" max="15363" width="7.42578125" style="310" bestFit="1" customWidth="1"/>
    <col min="15364" max="15364" width="9" style="310" bestFit="1" customWidth="1"/>
    <col min="15365" max="15365" width="18.140625" style="310" bestFit="1" customWidth="1"/>
    <col min="15366" max="15366" width="7.42578125" style="310" bestFit="1" customWidth="1"/>
    <col min="15367" max="15367" width="7.85546875" style="310" bestFit="1" customWidth="1"/>
    <col min="15368" max="15368" width="18.140625" style="310" bestFit="1" customWidth="1"/>
    <col min="15369" max="15369" width="7.42578125" style="310" bestFit="1" customWidth="1"/>
    <col min="15370" max="15370" width="8.7109375" style="310" bestFit="1" customWidth="1"/>
    <col min="15371" max="15371" width="21.5703125" style="310" bestFit="1" customWidth="1"/>
    <col min="15372" max="15372" width="9.140625" style="310"/>
    <col min="15373" max="15373" width="31" style="310" bestFit="1" customWidth="1"/>
    <col min="15374" max="15374" width="34.5703125" style="310" customWidth="1"/>
    <col min="15375" max="15616" width="9.140625" style="310"/>
    <col min="15617" max="15617" width="48" style="310" customWidth="1"/>
    <col min="15618" max="15618" width="18.140625" style="310" bestFit="1" customWidth="1"/>
    <col min="15619" max="15619" width="7.42578125" style="310" bestFit="1" customWidth="1"/>
    <col min="15620" max="15620" width="9" style="310" bestFit="1" customWidth="1"/>
    <col min="15621" max="15621" width="18.140625" style="310" bestFit="1" customWidth="1"/>
    <col min="15622" max="15622" width="7.42578125" style="310" bestFit="1" customWidth="1"/>
    <col min="15623" max="15623" width="7.85546875" style="310" bestFit="1" customWidth="1"/>
    <col min="15624" max="15624" width="18.140625" style="310" bestFit="1" customWidth="1"/>
    <col min="15625" max="15625" width="7.42578125" style="310" bestFit="1" customWidth="1"/>
    <col min="15626" max="15626" width="8.7109375" style="310" bestFit="1" customWidth="1"/>
    <col min="15627" max="15627" width="21.5703125" style="310" bestFit="1" customWidth="1"/>
    <col min="15628" max="15628" width="9.140625" style="310"/>
    <col min="15629" max="15629" width="31" style="310" bestFit="1" customWidth="1"/>
    <col min="15630" max="15630" width="34.5703125" style="310" customWidth="1"/>
    <col min="15631" max="15872" width="9.140625" style="310"/>
    <col min="15873" max="15873" width="48" style="310" customWidth="1"/>
    <col min="15874" max="15874" width="18.140625" style="310" bestFit="1" customWidth="1"/>
    <col min="15875" max="15875" width="7.42578125" style="310" bestFit="1" customWidth="1"/>
    <col min="15876" max="15876" width="9" style="310" bestFit="1" customWidth="1"/>
    <col min="15877" max="15877" width="18.140625" style="310" bestFit="1" customWidth="1"/>
    <col min="15878" max="15878" width="7.42578125" style="310" bestFit="1" customWidth="1"/>
    <col min="15879" max="15879" width="7.85546875" style="310" bestFit="1" customWidth="1"/>
    <col min="15880" max="15880" width="18.140625" style="310" bestFit="1" customWidth="1"/>
    <col min="15881" max="15881" width="7.42578125" style="310" bestFit="1" customWidth="1"/>
    <col min="15882" max="15882" width="8.7109375" style="310" bestFit="1" customWidth="1"/>
    <col min="15883" max="15883" width="21.5703125" style="310" bestFit="1" customWidth="1"/>
    <col min="15884" max="15884" width="9.140625" style="310"/>
    <col min="15885" max="15885" width="31" style="310" bestFit="1" customWidth="1"/>
    <col min="15886" max="15886" width="34.5703125" style="310" customWidth="1"/>
    <col min="15887" max="16128" width="9.140625" style="310"/>
    <col min="16129" max="16129" width="48" style="310" customWidth="1"/>
    <col min="16130" max="16130" width="18.140625" style="310" bestFit="1" customWidth="1"/>
    <col min="16131" max="16131" width="7.42578125" style="310" bestFit="1" customWidth="1"/>
    <col min="16132" max="16132" width="9" style="310" bestFit="1" customWidth="1"/>
    <col min="16133" max="16133" width="18.140625" style="310" bestFit="1" customWidth="1"/>
    <col min="16134" max="16134" width="7.42578125" style="310" bestFit="1" customWidth="1"/>
    <col min="16135" max="16135" width="7.85546875" style="310" bestFit="1" customWidth="1"/>
    <col min="16136" max="16136" width="18.140625" style="310" bestFit="1" customWidth="1"/>
    <col min="16137" max="16137" width="7.42578125" style="310" bestFit="1" customWidth="1"/>
    <col min="16138" max="16138" width="8.7109375" style="310" bestFit="1" customWidth="1"/>
    <col min="16139" max="16139" width="21.5703125" style="310" bestFit="1" customWidth="1"/>
    <col min="16140" max="16140" width="9.140625" style="310"/>
    <col min="16141" max="16141" width="31" style="310" bestFit="1" customWidth="1"/>
    <col min="16142" max="16142" width="34.5703125" style="310" customWidth="1"/>
    <col min="16143" max="16384" width="9.140625" style="310"/>
  </cols>
  <sheetData>
    <row r="1" spans="1:17" s="576" customFormat="1" ht="22.5" customHeight="1" thickBot="1" x14ac:dyDescent="0.25">
      <c r="A1" s="644" t="s">
        <v>258</v>
      </c>
      <c r="B1" s="644"/>
      <c r="C1" s="644"/>
      <c r="D1" s="644"/>
      <c r="E1" s="644"/>
      <c r="F1" s="644"/>
      <c r="G1" s="644"/>
      <c r="H1" s="644"/>
      <c r="I1" s="644"/>
      <c r="J1" s="644"/>
      <c r="K1" s="644"/>
      <c r="L1" s="574"/>
      <c r="M1" s="574"/>
      <c r="N1" s="574"/>
      <c r="O1" s="575"/>
      <c r="P1" s="575"/>
      <c r="Q1" s="575"/>
    </row>
    <row r="2" spans="1:17" ht="36" customHeight="1" thickBot="1" x14ac:dyDescent="0.25">
      <c r="A2" s="577" t="s">
        <v>304</v>
      </c>
      <c r="B2" s="645" t="s">
        <v>275</v>
      </c>
      <c r="C2" s="646"/>
      <c r="D2" s="647"/>
      <c r="E2" s="648" t="s">
        <v>276</v>
      </c>
      <c r="F2" s="649"/>
      <c r="G2" s="649"/>
      <c r="H2" s="650" t="s">
        <v>277</v>
      </c>
      <c r="I2" s="650"/>
      <c r="J2" s="650"/>
      <c r="K2" s="578" t="s">
        <v>305</v>
      </c>
      <c r="L2" s="579"/>
    </row>
    <row r="3" spans="1:17" ht="13.5" thickBot="1" x14ac:dyDescent="0.25">
      <c r="A3" s="580"/>
      <c r="B3" s="581" t="s">
        <v>306</v>
      </c>
      <c r="C3" s="582" t="s">
        <v>307</v>
      </c>
      <c r="D3" s="583" t="s">
        <v>185</v>
      </c>
      <c r="E3" s="584" t="s">
        <v>306</v>
      </c>
      <c r="F3" s="585" t="s">
        <v>307</v>
      </c>
      <c r="G3" s="585" t="s">
        <v>185</v>
      </c>
      <c r="H3" s="586" t="s">
        <v>306</v>
      </c>
      <c r="I3" s="586" t="s">
        <v>307</v>
      </c>
      <c r="J3" s="587" t="s">
        <v>185</v>
      </c>
      <c r="K3" s="588"/>
    </row>
    <row r="4" spans="1:17" ht="26.25" thickBot="1" x14ac:dyDescent="0.25">
      <c r="A4" s="311" t="s">
        <v>446</v>
      </c>
      <c r="B4" s="312">
        <v>170000</v>
      </c>
      <c r="C4" s="313">
        <v>0.2</v>
      </c>
      <c r="D4" s="312">
        <f>B4*C4</f>
        <v>34000</v>
      </c>
      <c r="E4" s="314">
        <v>10000</v>
      </c>
      <c r="F4" s="315">
        <v>0.2</v>
      </c>
      <c r="G4" s="314">
        <f>E4*F4</f>
        <v>2000</v>
      </c>
      <c r="H4" s="316">
        <v>10000</v>
      </c>
      <c r="I4" s="317">
        <v>0.2</v>
      </c>
      <c r="J4" s="318">
        <f>H4*I4</f>
        <v>2000</v>
      </c>
      <c r="K4" s="319">
        <f>D4+G4+J4</f>
        <v>38000</v>
      </c>
    </row>
    <row r="5" spans="1:17" ht="14.25" customHeight="1" thickBot="1" x14ac:dyDescent="0.25">
      <c r="A5" s="320" t="s">
        <v>308</v>
      </c>
      <c r="B5" s="321">
        <f>'a. Personnel'!E24</f>
        <v>360000</v>
      </c>
      <c r="C5" s="322">
        <v>0.1</v>
      </c>
      <c r="D5" s="323">
        <f>C5*B5</f>
        <v>36000</v>
      </c>
      <c r="E5" s="324">
        <f>'a. Personnel'!H24</f>
        <v>490000</v>
      </c>
      <c r="F5" s="325">
        <v>0.1</v>
      </c>
      <c r="G5" s="326">
        <f>E5*F5</f>
        <v>49000</v>
      </c>
      <c r="H5" s="327">
        <f>'a. Personnel'!K24</f>
        <v>700000</v>
      </c>
      <c r="I5" s="328">
        <v>0.1</v>
      </c>
      <c r="J5" s="329">
        <f>H5*I5</f>
        <v>70000</v>
      </c>
      <c r="K5" s="330">
        <f>SUM(D5+G5+J5)</f>
        <v>155000</v>
      </c>
    </row>
    <row r="6" spans="1:17" ht="14.25" customHeight="1" thickBot="1" x14ac:dyDescent="0.25">
      <c r="A6" s="331"/>
      <c r="B6" s="332"/>
      <c r="C6" s="333"/>
      <c r="D6" s="323">
        <f>C6*B6</f>
        <v>0</v>
      </c>
      <c r="E6" s="334"/>
      <c r="F6" s="335"/>
      <c r="G6" s="326">
        <f>E6*F6</f>
        <v>0</v>
      </c>
      <c r="H6" s="336"/>
      <c r="I6" s="337"/>
      <c r="J6" s="329">
        <f>H6*I6</f>
        <v>0</v>
      </c>
      <c r="K6" s="330">
        <f>SUM(D6+G6+J6)</f>
        <v>0</v>
      </c>
    </row>
    <row r="7" spans="1:17" ht="14.25" customHeight="1" thickBot="1" x14ac:dyDescent="0.25">
      <c r="A7" s="338"/>
      <c r="B7" s="339"/>
      <c r="C7" s="340"/>
      <c r="D7" s="323">
        <f>C7*B7</f>
        <v>0</v>
      </c>
      <c r="E7" s="341"/>
      <c r="F7" s="342"/>
      <c r="G7" s="326">
        <f>E7*F7</f>
        <v>0</v>
      </c>
      <c r="H7" s="343"/>
      <c r="I7" s="344"/>
      <c r="J7" s="329">
        <f>H7*I7</f>
        <v>0</v>
      </c>
      <c r="K7" s="330">
        <f>SUM(D7+G7+J7)</f>
        <v>0</v>
      </c>
    </row>
    <row r="8" spans="1:17" ht="13.5" thickBot="1" x14ac:dyDescent="0.25">
      <c r="A8" s="345" t="s">
        <v>309</v>
      </c>
      <c r="B8" s="321">
        <f>SUM(B5:B7)</f>
        <v>360000</v>
      </c>
      <c r="C8" s="346"/>
      <c r="D8" s="347">
        <f>SUM(D5:D7)</f>
        <v>36000</v>
      </c>
      <c r="E8" s="324">
        <f>SUM(E5:E7)</f>
        <v>490000</v>
      </c>
      <c r="F8" s="348"/>
      <c r="G8" s="349">
        <f>SUM(G5:G7)</f>
        <v>49000</v>
      </c>
      <c r="H8" s="327">
        <f>SUM(H5:H7)</f>
        <v>700000</v>
      </c>
      <c r="I8" s="350"/>
      <c r="J8" s="351">
        <f>SUM(J5:J7)</f>
        <v>70000</v>
      </c>
      <c r="K8" s="330">
        <f>SUM(D8+G8+J8)</f>
        <v>155000</v>
      </c>
    </row>
  </sheetData>
  <sheetProtection formatCells="0" formatColumns="0" formatRows="0" selectLockedCells="1"/>
  <mergeCells count="4">
    <mergeCell ref="A1:K1"/>
    <mergeCell ref="B2:D2"/>
    <mergeCell ref="E2:G2"/>
    <mergeCell ref="H2:J2"/>
  </mergeCells>
  <pageMargins left="0.25" right="0.25" top="0.25" bottom="0.5" header="0.5" footer="0.25"/>
  <pageSetup scale="69" orientation="landscape" r:id="rId1"/>
  <headerFooter alignWithMargins="0">
    <oddFooter>&amp;Lb. Fringe Benefits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77"/>
  <sheetViews>
    <sheetView showGridLines="0" zoomScaleNormal="100" workbookViewId="0">
      <selection sqref="A1:H1"/>
    </sheetView>
  </sheetViews>
  <sheetFormatPr defaultRowHeight="12.75" x14ac:dyDescent="0.2"/>
  <cols>
    <col min="1" max="1" width="58.7109375" style="305" customWidth="1"/>
    <col min="2" max="2" width="13.28515625" style="306" customWidth="1"/>
    <col min="3" max="3" width="29.140625" style="306" customWidth="1"/>
    <col min="4" max="4" width="8" style="307" customWidth="1"/>
    <col min="5" max="5" width="10.42578125" style="307" customWidth="1"/>
    <col min="6" max="7" width="9.42578125" style="308" customWidth="1"/>
    <col min="8" max="8" width="52.7109375" style="309" customWidth="1"/>
    <col min="9" max="256" width="9.140625" style="305"/>
    <col min="257" max="257" width="58.7109375" style="305" customWidth="1"/>
    <col min="258" max="258" width="13.28515625" style="305" customWidth="1"/>
    <col min="259" max="259" width="29.140625" style="305" customWidth="1"/>
    <col min="260" max="260" width="8" style="305" customWidth="1"/>
    <col min="261" max="261" width="10.42578125" style="305" customWidth="1"/>
    <col min="262" max="263" width="9.42578125" style="305" customWidth="1"/>
    <col min="264" max="264" width="52.7109375" style="305" customWidth="1"/>
    <col min="265" max="512" width="9.140625" style="305"/>
    <col min="513" max="513" width="58.7109375" style="305" customWidth="1"/>
    <col min="514" max="514" width="13.28515625" style="305" customWidth="1"/>
    <col min="515" max="515" width="29.140625" style="305" customWidth="1"/>
    <col min="516" max="516" width="8" style="305" customWidth="1"/>
    <col min="517" max="517" width="10.42578125" style="305" customWidth="1"/>
    <col min="518" max="519" width="9.42578125" style="305" customWidth="1"/>
    <col min="520" max="520" width="52.7109375" style="305" customWidth="1"/>
    <col min="521" max="768" width="9.140625" style="305"/>
    <col min="769" max="769" width="58.7109375" style="305" customWidth="1"/>
    <col min="770" max="770" width="13.28515625" style="305" customWidth="1"/>
    <col min="771" max="771" width="29.140625" style="305" customWidth="1"/>
    <col min="772" max="772" width="8" style="305" customWidth="1"/>
    <col min="773" max="773" width="10.42578125" style="305" customWidth="1"/>
    <col min="774" max="775" width="9.42578125" style="305" customWidth="1"/>
    <col min="776" max="776" width="52.7109375" style="305" customWidth="1"/>
    <col min="777" max="1024" width="9.140625" style="305"/>
    <col min="1025" max="1025" width="58.7109375" style="305" customWidth="1"/>
    <col min="1026" max="1026" width="13.28515625" style="305" customWidth="1"/>
    <col min="1027" max="1027" width="29.140625" style="305" customWidth="1"/>
    <col min="1028" max="1028" width="8" style="305" customWidth="1"/>
    <col min="1029" max="1029" width="10.42578125" style="305" customWidth="1"/>
    <col min="1030" max="1031" width="9.42578125" style="305" customWidth="1"/>
    <col min="1032" max="1032" width="52.7109375" style="305" customWidth="1"/>
    <col min="1033" max="1280" width="9.140625" style="305"/>
    <col min="1281" max="1281" width="58.7109375" style="305" customWidth="1"/>
    <col min="1282" max="1282" width="13.28515625" style="305" customWidth="1"/>
    <col min="1283" max="1283" width="29.140625" style="305" customWidth="1"/>
    <col min="1284" max="1284" width="8" style="305" customWidth="1"/>
    <col min="1285" max="1285" width="10.42578125" style="305" customWidth="1"/>
    <col min="1286" max="1287" width="9.42578125" style="305" customWidth="1"/>
    <col min="1288" max="1288" width="52.7109375" style="305" customWidth="1"/>
    <col min="1289" max="1536" width="9.140625" style="305"/>
    <col min="1537" max="1537" width="58.7109375" style="305" customWidth="1"/>
    <col min="1538" max="1538" width="13.28515625" style="305" customWidth="1"/>
    <col min="1539" max="1539" width="29.140625" style="305" customWidth="1"/>
    <col min="1540" max="1540" width="8" style="305" customWidth="1"/>
    <col min="1541" max="1541" width="10.42578125" style="305" customWidth="1"/>
    <col min="1542" max="1543" width="9.42578125" style="305" customWidth="1"/>
    <col min="1544" max="1544" width="52.7109375" style="305" customWidth="1"/>
    <col min="1545" max="1792" width="9.140625" style="305"/>
    <col min="1793" max="1793" width="58.7109375" style="305" customWidth="1"/>
    <col min="1794" max="1794" width="13.28515625" style="305" customWidth="1"/>
    <col min="1795" max="1795" width="29.140625" style="305" customWidth="1"/>
    <col min="1796" max="1796" width="8" style="305" customWidth="1"/>
    <col min="1797" max="1797" width="10.42578125" style="305" customWidth="1"/>
    <col min="1798" max="1799" width="9.42578125" style="305" customWidth="1"/>
    <col min="1800" max="1800" width="52.7109375" style="305" customWidth="1"/>
    <col min="1801" max="2048" width="9.140625" style="305"/>
    <col min="2049" max="2049" width="58.7109375" style="305" customWidth="1"/>
    <col min="2050" max="2050" width="13.28515625" style="305" customWidth="1"/>
    <col min="2051" max="2051" width="29.140625" style="305" customWidth="1"/>
    <col min="2052" max="2052" width="8" style="305" customWidth="1"/>
    <col min="2053" max="2053" width="10.42578125" style="305" customWidth="1"/>
    <col min="2054" max="2055" width="9.42578125" style="305" customWidth="1"/>
    <col min="2056" max="2056" width="52.7109375" style="305" customWidth="1"/>
    <col min="2057" max="2304" width="9.140625" style="305"/>
    <col min="2305" max="2305" width="58.7109375" style="305" customWidth="1"/>
    <col min="2306" max="2306" width="13.28515625" style="305" customWidth="1"/>
    <col min="2307" max="2307" width="29.140625" style="305" customWidth="1"/>
    <col min="2308" max="2308" width="8" style="305" customWidth="1"/>
    <col min="2309" max="2309" width="10.42578125" style="305" customWidth="1"/>
    <col min="2310" max="2311" width="9.42578125" style="305" customWidth="1"/>
    <col min="2312" max="2312" width="52.7109375" style="305" customWidth="1"/>
    <col min="2313" max="2560" width="9.140625" style="305"/>
    <col min="2561" max="2561" width="58.7109375" style="305" customWidth="1"/>
    <col min="2562" max="2562" width="13.28515625" style="305" customWidth="1"/>
    <col min="2563" max="2563" width="29.140625" style="305" customWidth="1"/>
    <col min="2564" max="2564" width="8" style="305" customWidth="1"/>
    <col min="2565" max="2565" width="10.42578125" style="305" customWidth="1"/>
    <col min="2566" max="2567" width="9.42578125" style="305" customWidth="1"/>
    <col min="2568" max="2568" width="52.7109375" style="305" customWidth="1"/>
    <col min="2569" max="2816" width="9.140625" style="305"/>
    <col min="2817" max="2817" width="58.7109375" style="305" customWidth="1"/>
    <col min="2818" max="2818" width="13.28515625" style="305" customWidth="1"/>
    <col min="2819" max="2819" width="29.140625" style="305" customWidth="1"/>
    <col min="2820" max="2820" width="8" style="305" customWidth="1"/>
    <col min="2821" max="2821" width="10.42578125" style="305" customWidth="1"/>
    <col min="2822" max="2823" width="9.42578125" style="305" customWidth="1"/>
    <col min="2824" max="2824" width="52.7109375" style="305" customWidth="1"/>
    <col min="2825" max="3072" width="9.140625" style="305"/>
    <col min="3073" max="3073" width="58.7109375" style="305" customWidth="1"/>
    <col min="3074" max="3074" width="13.28515625" style="305" customWidth="1"/>
    <col min="3075" max="3075" width="29.140625" style="305" customWidth="1"/>
    <col min="3076" max="3076" width="8" style="305" customWidth="1"/>
    <col min="3077" max="3077" width="10.42578125" style="305" customWidth="1"/>
    <col min="3078" max="3079" width="9.42578125" style="305" customWidth="1"/>
    <col min="3080" max="3080" width="52.7109375" style="305" customWidth="1"/>
    <col min="3081" max="3328" width="9.140625" style="305"/>
    <col min="3329" max="3329" width="58.7109375" style="305" customWidth="1"/>
    <col min="3330" max="3330" width="13.28515625" style="305" customWidth="1"/>
    <col min="3331" max="3331" width="29.140625" style="305" customWidth="1"/>
    <col min="3332" max="3332" width="8" style="305" customWidth="1"/>
    <col min="3333" max="3333" width="10.42578125" style="305" customWidth="1"/>
    <col min="3334" max="3335" width="9.42578125" style="305" customWidth="1"/>
    <col min="3336" max="3336" width="52.7109375" style="305" customWidth="1"/>
    <col min="3337" max="3584" width="9.140625" style="305"/>
    <col min="3585" max="3585" width="58.7109375" style="305" customWidth="1"/>
    <col min="3586" max="3586" width="13.28515625" style="305" customWidth="1"/>
    <col min="3587" max="3587" width="29.140625" style="305" customWidth="1"/>
    <col min="3588" max="3588" width="8" style="305" customWidth="1"/>
    <col min="3589" max="3589" width="10.42578125" style="305" customWidth="1"/>
    <col min="3590" max="3591" width="9.42578125" style="305" customWidth="1"/>
    <col min="3592" max="3592" width="52.7109375" style="305" customWidth="1"/>
    <col min="3593" max="3840" width="9.140625" style="305"/>
    <col min="3841" max="3841" width="58.7109375" style="305" customWidth="1"/>
    <col min="3842" max="3842" width="13.28515625" style="305" customWidth="1"/>
    <col min="3843" max="3843" width="29.140625" style="305" customWidth="1"/>
    <col min="3844" max="3844" width="8" style="305" customWidth="1"/>
    <col min="3845" max="3845" width="10.42578125" style="305" customWidth="1"/>
    <col min="3846" max="3847" width="9.42578125" style="305" customWidth="1"/>
    <col min="3848" max="3848" width="52.7109375" style="305" customWidth="1"/>
    <col min="3849" max="4096" width="9.140625" style="305"/>
    <col min="4097" max="4097" width="58.7109375" style="305" customWidth="1"/>
    <col min="4098" max="4098" width="13.28515625" style="305" customWidth="1"/>
    <col min="4099" max="4099" width="29.140625" style="305" customWidth="1"/>
    <col min="4100" max="4100" width="8" style="305" customWidth="1"/>
    <col min="4101" max="4101" width="10.42578125" style="305" customWidth="1"/>
    <col min="4102" max="4103" width="9.42578125" style="305" customWidth="1"/>
    <col min="4104" max="4104" width="52.7109375" style="305" customWidth="1"/>
    <col min="4105" max="4352" width="9.140625" style="305"/>
    <col min="4353" max="4353" width="58.7109375" style="305" customWidth="1"/>
    <col min="4354" max="4354" width="13.28515625" style="305" customWidth="1"/>
    <col min="4355" max="4355" width="29.140625" style="305" customWidth="1"/>
    <col min="4356" max="4356" width="8" style="305" customWidth="1"/>
    <col min="4357" max="4357" width="10.42578125" style="305" customWidth="1"/>
    <col min="4358" max="4359" width="9.42578125" style="305" customWidth="1"/>
    <col min="4360" max="4360" width="52.7109375" style="305" customWidth="1"/>
    <col min="4361" max="4608" width="9.140625" style="305"/>
    <col min="4609" max="4609" width="58.7109375" style="305" customWidth="1"/>
    <col min="4610" max="4610" width="13.28515625" style="305" customWidth="1"/>
    <col min="4611" max="4611" width="29.140625" style="305" customWidth="1"/>
    <col min="4612" max="4612" width="8" style="305" customWidth="1"/>
    <col min="4613" max="4613" width="10.42578125" style="305" customWidth="1"/>
    <col min="4614" max="4615" width="9.42578125" style="305" customWidth="1"/>
    <col min="4616" max="4616" width="52.7109375" style="305" customWidth="1"/>
    <col min="4617" max="4864" width="9.140625" style="305"/>
    <col min="4865" max="4865" width="58.7109375" style="305" customWidth="1"/>
    <col min="4866" max="4866" width="13.28515625" style="305" customWidth="1"/>
    <col min="4867" max="4867" width="29.140625" style="305" customWidth="1"/>
    <col min="4868" max="4868" width="8" style="305" customWidth="1"/>
    <col min="4869" max="4869" width="10.42578125" style="305" customWidth="1"/>
    <col min="4870" max="4871" width="9.42578125" style="305" customWidth="1"/>
    <col min="4872" max="4872" width="52.7109375" style="305" customWidth="1"/>
    <col min="4873" max="5120" width="9.140625" style="305"/>
    <col min="5121" max="5121" width="58.7109375" style="305" customWidth="1"/>
    <col min="5122" max="5122" width="13.28515625" style="305" customWidth="1"/>
    <col min="5123" max="5123" width="29.140625" style="305" customWidth="1"/>
    <col min="5124" max="5124" width="8" style="305" customWidth="1"/>
    <col min="5125" max="5125" width="10.42578125" style="305" customWidth="1"/>
    <col min="5126" max="5127" width="9.42578125" style="305" customWidth="1"/>
    <col min="5128" max="5128" width="52.7109375" style="305" customWidth="1"/>
    <col min="5129" max="5376" width="9.140625" style="305"/>
    <col min="5377" max="5377" width="58.7109375" style="305" customWidth="1"/>
    <col min="5378" max="5378" width="13.28515625" style="305" customWidth="1"/>
    <col min="5379" max="5379" width="29.140625" style="305" customWidth="1"/>
    <col min="5380" max="5380" width="8" style="305" customWidth="1"/>
    <col min="5381" max="5381" width="10.42578125" style="305" customWidth="1"/>
    <col min="5382" max="5383" width="9.42578125" style="305" customWidth="1"/>
    <col min="5384" max="5384" width="52.7109375" style="305" customWidth="1"/>
    <col min="5385" max="5632" width="9.140625" style="305"/>
    <col min="5633" max="5633" width="58.7109375" style="305" customWidth="1"/>
    <col min="5634" max="5634" width="13.28515625" style="305" customWidth="1"/>
    <col min="5635" max="5635" width="29.140625" style="305" customWidth="1"/>
    <col min="5636" max="5636" width="8" style="305" customWidth="1"/>
    <col min="5637" max="5637" width="10.42578125" style="305" customWidth="1"/>
    <col min="5638" max="5639" width="9.42578125" style="305" customWidth="1"/>
    <col min="5640" max="5640" width="52.7109375" style="305" customWidth="1"/>
    <col min="5641" max="5888" width="9.140625" style="305"/>
    <col min="5889" max="5889" width="58.7109375" style="305" customWidth="1"/>
    <col min="5890" max="5890" width="13.28515625" style="305" customWidth="1"/>
    <col min="5891" max="5891" width="29.140625" style="305" customWidth="1"/>
    <col min="5892" max="5892" width="8" style="305" customWidth="1"/>
    <col min="5893" max="5893" width="10.42578125" style="305" customWidth="1"/>
    <col min="5894" max="5895" width="9.42578125" style="305" customWidth="1"/>
    <col min="5896" max="5896" width="52.7109375" style="305" customWidth="1"/>
    <col min="5897" max="6144" width="9.140625" style="305"/>
    <col min="6145" max="6145" width="58.7109375" style="305" customWidth="1"/>
    <col min="6146" max="6146" width="13.28515625" style="305" customWidth="1"/>
    <col min="6147" max="6147" width="29.140625" style="305" customWidth="1"/>
    <col min="6148" max="6148" width="8" style="305" customWidth="1"/>
    <col min="6149" max="6149" width="10.42578125" style="305" customWidth="1"/>
    <col min="6150" max="6151" width="9.42578125" style="305" customWidth="1"/>
    <col min="6152" max="6152" width="52.7109375" style="305" customWidth="1"/>
    <col min="6153" max="6400" width="9.140625" style="305"/>
    <col min="6401" max="6401" width="58.7109375" style="305" customWidth="1"/>
    <col min="6402" max="6402" width="13.28515625" style="305" customWidth="1"/>
    <col min="6403" max="6403" width="29.140625" style="305" customWidth="1"/>
    <col min="6404" max="6404" width="8" style="305" customWidth="1"/>
    <col min="6405" max="6405" width="10.42578125" style="305" customWidth="1"/>
    <col min="6406" max="6407" width="9.42578125" style="305" customWidth="1"/>
    <col min="6408" max="6408" width="52.7109375" style="305" customWidth="1"/>
    <col min="6409" max="6656" width="9.140625" style="305"/>
    <col min="6657" max="6657" width="58.7109375" style="305" customWidth="1"/>
    <col min="6658" max="6658" width="13.28515625" style="305" customWidth="1"/>
    <col min="6659" max="6659" width="29.140625" style="305" customWidth="1"/>
    <col min="6660" max="6660" width="8" style="305" customWidth="1"/>
    <col min="6661" max="6661" width="10.42578125" style="305" customWidth="1"/>
    <col min="6662" max="6663" width="9.42578125" style="305" customWidth="1"/>
    <col min="6664" max="6664" width="52.7109375" style="305" customWidth="1"/>
    <col min="6665" max="6912" width="9.140625" style="305"/>
    <col min="6913" max="6913" width="58.7109375" style="305" customWidth="1"/>
    <col min="6914" max="6914" width="13.28515625" style="305" customWidth="1"/>
    <col min="6915" max="6915" width="29.140625" style="305" customWidth="1"/>
    <col min="6916" max="6916" width="8" style="305" customWidth="1"/>
    <col min="6917" max="6917" width="10.42578125" style="305" customWidth="1"/>
    <col min="6918" max="6919" width="9.42578125" style="305" customWidth="1"/>
    <col min="6920" max="6920" width="52.7109375" style="305" customWidth="1"/>
    <col min="6921" max="7168" width="9.140625" style="305"/>
    <col min="7169" max="7169" width="58.7109375" style="305" customWidth="1"/>
    <col min="7170" max="7170" width="13.28515625" style="305" customWidth="1"/>
    <col min="7171" max="7171" width="29.140625" style="305" customWidth="1"/>
    <col min="7172" max="7172" width="8" style="305" customWidth="1"/>
    <col min="7173" max="7173" width="10.42578125" style="305" customWidth="1"/>
    <col min="7174" max="7175" width="9.42578125" style="305" customWidth="1"/>
    <col min="7176" max="7176" width="52.7109375" style="305" customWidth="1"/>
    <col min="7177" max="7424" width="9.140625" style="305"/>
    <col min="7425" max="7425" width="58.7109375" style="305" customWidth="1"/>
    <col min="7426" max="7426" width="13.28515625" style="305" customWidth="1"/>
    <col min="7427" max="7427" width="29.140625" style="305" customWidth="1"/>
    <col min="7428" max="7428" width="8" style="305" customWidth="1"/>
    <col min="7429" max="7429" width="10.42578125" style="305" customWidth="1"/>
    <col min="7430" max="7431" width="9.42578125" style="305" customWidth="1"/>
    <col min="7432" max="7432" width="52.7109375" style="305" customWidth="1"/>
    <col min="7433" max="7680" width="9.140625" style="305"/>
    <col min="7681" max="7681" width="58.7109375" style="305" customWidth="1"/>
    <col min="7682" max="7682" width="13.28515625" style="305" customWidth="1"/>
    <col min="7683" max="7683" width="29.140625" style="305" customWidth="1"/>
    <col min="7684" max="7684" width="8" style="305" customWidth="1"/>
    <col min="7685" max="7685" width="10.42578125" style="305" customWidth="1"/>
    <col min="7686" max="7687" width="9.42578125" style="305" customWidth="1"/>
    <col min="7688" max="7688" width="52.7109375" style="305" customWidth="1"/>
    <col min="7689" max="7936" width="9.140625" style="305"/>
    <col min="7937" max="7937" width="58.7109375" style="305" customWidth="1"/>
    <col min="7938" max="7938" width="13.28515625" style="305" customWidth="1"/>
    <col min="7939" max="7939" width="29.140625" style="305" customWidth="1"/>
    <col min="7940" max="7940" width="8" style="305" customWidth="1"/>
    <col min="7941" max="7941" width="10.42578125" style="305" customWidth="1"/>
    <col min="7942" max="7943" width="9.42578125" style="305" customWidth="1"/>
    <col min="7944" max="7944" width="52.7109375" style="305" customWidth="1"/>
    <col min="7945" max="8192" width="9.140625" style="305"/>
    <col min="8193" max="8193" width="58.7109375" style="305" customWidth="1"/>
    <col min="8194" max="8194" width="13.28515625" style="305" customWidth="1"/>
    <col min="8195" max="8195" width="29.140625" style="305" customWidth="1"/>
    <col min="8196" max="8196" width="8" style="305" customWidth="1"/>
    <col min="8197" max="8197" width="10.42578125" style="305" customWidth="1"/>
    <col min="8198" max="8199" width="9.42578125" style="305" customWidth="1"/>
    <col min="8200" max="8200" width="52.7109375" style="305" customWidth="1"/>
    <col min="8201" max="8448" width="9.140625" style="305"/>
    <col min="8449" max="8449" width="58.7109375" style="305" customWidth="1"/>
    <col min="8450" max="8450" width="13.28515625" style="305" customWidth="1"/>
    <col min="8451" max="8451" width="29.140625" style="305" customWidth="1"/>
    <col min="8452" max="8452" width="8" style="305" customWidth="1"/>
    <col min="8453" max="8453" width="10.42578125" style="305" customWidth="1"/>
    <col min="8454" max="8455" width="9.42578125" style="305" customWidth="1"/>
    <col min="8456" max="8456" width="52.7109375" style="305" customWidth="1"/>
    <col min="8457" max="8704" width="9.140625" style="305"/>
    <col min="8705" max="8705" width="58.7109375" style="305" customWidth="1"/>
    <col min="8706" max="8706" width="13.28515625" style="305" customWidth="1"/>
    <col min="8707" max="8707" width="29.140625" style="305" customWidth="1"/>
    <col min="8708" max="8708" width="8" style="305" customWidth="1"/>
    <col min="8709" max="8709" width="10.42578125" style="305" customWidth="1"/>
    <col min="8710" max="8711" width="9.42578125" style="305" customWidth="1"/>
    <col min="8712" max="8712" width="52.7109375" style="305" customWidth="1"/>
    <col min="8713" max="8960" width="9.140625" style="305"/>
    <col min="8961" max="8961" width="58.7109375" style="305" customWidth="1"/>
    <col min="8962" max="8962" width="13.28515625" style="305" customWidth="1"/>
    <col min="8963" max="8963" width="29.140625" style="305" customWidth="1"/>
    <col min="8964" max="8964" width="8" style="305" customWidth="1"/>
    <col min="8965" max="8965" width="10.42578125" style="305" customWidth="1"/>
    <col min="8966" max="8967" width="9.42578125" style="305" customWidth="1"/>
    <col min="8968" max="8968" width="52.7109375" style="305" customWidth="1"/>
    <col min="8969" max="9216" width="9.140625" style="305"/>
    <col min="9217" max="9217" width="58.7109375" style="305" customWidth="1"/>
    <col min="9218" max="9218" width="13.28515625" style="305" customWidth="1"/>
    <col min="9219" max="9219" width="29.140625" style="305" customWidth="1"/>
    <col min="9220" max="9220" width="8" style="305" customWidth="1"/>
    <col min="9221" max="9221" width="10.42578125" style="305" customWidth="1"/>
    <col min="9222" max="9223" width="9.42578125" style="305" customWidth="1"/>
    <col min="9224" max="9224" width="52.7109375" style="305" customWidth="1"/>
    <col min="9225" max="9472" width="9.140625" style="305"/>
    <col min="9473" max="9473" width="58.7109375" style="305" customWidth="1"/>
    <col min="9474" max="9474" width="13.28515625" style="305" customWidth="1"/>
    <col min="9475" max="9475" width="29.140625" style="305" customWidth="1"/>
    <col min="9476" max="9476" width="8" style="305" customWidth="1"/>
    <col min="9477" max="9477" width="10.42578125" style="305" customWidth="1"/>
    <col min="9478" max="9479" width="9.42578125" style="305" customWidth="1"/>
    <col min="9480" max="9480" width="52.7109375" style="305" customWidth="1"/>
    <col min="9481" max="9728" width="9.140625" style="305"/>
    <col min="9729" max="9729" width="58.7109375" style="305" customWidth="1"/>
    <col min="9730" max="9730" width="13.28515625" style="305" customWidth="1"/>
    <col min="9731" max="9731" width="29.140625" style="305" customWidth="1"/>
    <col min="9732" max="9732" width="8" style="305" customWidth="1"/>
    <col min="9733" max="9733" width="10.42578125" style="305" customWidth="1"/>
    <col min="9734" max="9735" width="9.42578125" style="305" customWidth="1"/>
    <col min="9736" max="9736" width="52.7109375" style="305" customWidth="1"/>
    <col min="9737" max="9984" width="9.140625" style="305"/>
    <col min="9985" max="9985" width="58.7109375" style="305" customWidth="1"/>
    <col min="9986" max="9986" width="13.28515625" style="305" customWidth="1"/>
    <col min="9987" max="9987" width="29.140625" style="305" customWidth="1"/>
    <col min="9988" max="9988" width="8" style="305" customWidth="1"/>
    <col min="9989" max="9989" width="10.42578125" style="305" customWidth="1"/>
    <col min="9990" max="9991" width="9.42578125" style="305" customWidth="1"/>
    <col min="9992" max="9992" width="52.7109375" style="305" customWidth="1"/>
    <col min="9993" max="10240" width="9.140625" style="305"/>
    <col min="10241" max="10241" width="58.7109375" style="305" customWidth="1"/>
    <col min="10242" max="10242" width="13.28515625" style="305" customWidth="1"/>
    <col min="10243" max="10243" width="29.140625" style="305" customWidth="1"/>
    <col min="10244" max="10244" width="8" style="305" customWidth="1"/>
    <col min="10245" max="10245" width="10.42578125" style="305" customWidth="1"/>
    <col min="10246" max="10247" width="9.42578125" style="305" customWidth="1"/>
    <col min="10248" max="10248" width="52.7109375" style="305" customWidth="1"/>
    <col min="10249" max="10496" width="9.140625" style="305"/>
    <col min="10497" max="10497" width="58.7109375" style="305" customWidth="1"/>
    <col min="10498" max="10498" width="13.28515625" style="305" customWidth="1"/>
    <col min="10499" max="10499" width="29.140625" style="305" customWidth="1"/>
    <col min="10500" max="10500" width="8" style="305" customWidth="1"/>
    <col min="10501" max="10501" width="10.42578125" style="305" customWidth="1"/>
    <col min="10502" max="10503" width="9.42578125" style="305" customWidth="1"/>
    <col min="10504" max="10504" width="52.7109375" style="305" customWidth="1"/>
    <col min="10505" max="10752" width="9.140625" style="305"/>
    <col min="10753" max="10753" width="58.7109375" style="305" customWidth="1"/>
    <col min="10754" max="10754" width="13.28515625" style="305" customWidth="1"/>
    <col min="10755" max="10755" width="29.140625" style="305" customWidth="1"/>
    <col min="10756" max="10756" width="8" style="305" customWidth="1"/>
    <col min="10757" max="10757" width="10.42578125" style="305" customWidth="1"/>
    <col min="10758" max="10759" width="9.42578125" style="305" customWidth="1"/>
    <col min="10760" max="10760" width="52.7109375" style="305" customWidth="1"/>
    <col min="10761" max="11008" width="9.140625" style="305"/>
    <col min="11009" max="11009" width="58.7109375" style="305" customWidth="1"/>
    <col min="11010" max="11010" width="13.28515625" style="305" customWidth="1"/>
    <col min="11011" max="11011" width="29.140625" style="305" customWidth="1"/>
    <col min="11012" max="11012" width="8" style="305" customWidth="1"/>
    <col min="11013" max="11013" width="10.42578125" style="305" customWidth="1"/>
    <col min="11014" max="11015" width="9.42578125" style="305" customWidth="1"/>
    <col min="11016" max="11016" width="52.7109375" style="305" customWidth="1"/>
    <col min="11017" max="11264" width="9.140625" style="305"/>
    <col min="11265" max="11265" width="58.7109375" style="305" customWidth="1"/>
    <col min="11266" max="11266" width="13.28515625" style="305" customWidth="1"/>
    <col min="11267" max="11267" width="29.140625" style="305" customWidth="1"/>
    <col min="11268" max="11268" width="8" style="305" customWidth="1"/>
    <col min="11269" max="11269" width="10.42578125" style="305" customWidth="1"/>
    <col min="11270" max="11271" width="9.42578125" style="305" customWidth="1"/>
    <col min="11272" max="11272" width="52.7109375" style="305" customWidth="1"/>
    <col min="11273" max="11520" width="9.140625" style="305"/>
    <col min="11521" max="11521" width="58.7109375" style="305" customWidth="1"/>
    <col min="11522" max="11522" width="13.28515625" style="305" customWidth="1"/>
    <col min="11523" max="11523" width="29.140625" style="305" customWidth="1"/>
    <col min="11524" max="11524" width="8" style="305" customWidth="1"/>
    <col min="11525" max="11525" width="10.42578125" style="305" customWidth="1"/>
    <col min="11526" max="11527" width="9.42578125" style="305" customWidth="1"/>
    <col min="11528" max="11528" width="52.7109375" style="305" customWidth="1"/>
    <col min="11529" max="11776" width="9.140625" style="305"/>
    <col min="11777" max="11777" width="58.7109375" style="305" customWidth="1"/>
    <col min="11778" max="11778" width="13.28515625" style="305" customWidth="1"/>
    <col min="11779" max="11779" width="29.140625" style="305" customWidth="1"/>
    <col min="11780" max="11780" width="8" style="305" customWidth="1"/>
    <col min="11781" max="11781" width="10.42578125" style="305" customWidth="1"/>
    <col min="11782" max="11783" width="9.42578125" style="305" customWidth="1"/>
    <col min="11784" max="11784" width="52.7109375" style="305" customWidth="1"/>
    <col min="11785" max="12032" width="9.140625" style="305"/>
    <col min="12033" max="12033" width="58.7109375" style="305" customWidth="1"/>
    <col min="12034" max="12034" width="13.28515625" style="305" customWidth="1"/>
    <col min="12035" max="12035" width="29.140625" style="305" customWidth="1"/>
    <col min="12036" max="12036" width="8" style="305" customWidth="1"/>
    <col min="12037" max="12037" width="10.42578125" style="305" customWidth="1"/>
    <col min="12038" max="12039" width="9.42578125" style="305" customWidth="1"/>
    <col min="12040" max="12040" width="52.7109375" style="305" customWidth="1"/>
    <col min="12041" max="12288" width="9.140625" style="305"/>
    <col min="12289" max="12289" width="58.7109375" style="305" customWidth="1"/>
    <col min="12290" max="12290" width="13.28515625" style="305" customWidth="1"/>
    <col min="12291" max="12291" width="29.140625" style="305" customWidth="1"/>
    <col min="12292" max="12292" width="8" style="305" customWidth="1"/>
    <col min="12293" max="12293" width="10.42578125" style="305" customWidth="1"/>
    <col min="12294" max="12295" width="9.42578125" style="305" customWidth="1"/>
    <col min="12296" max="12296" width="52.7109375" style="305" customWidth="1"/>
    <col min="12297" max="12544" width="9.140625" style="305"/>
    <col min="12545" max="12545" width="58.7109375" style="305" customWidth="1"/>
    <col min="12546" max="12546" width="13.28515625" style="305" customWidth="1"/>
    <col min="12547" max="12547" width="29.140625" style="305" customWidth="1"/>
    <col min="12548" max="12548" width="8" style="305" customWidth="1"/>
    <col min="12549" max="12549" width="10.42578125" style="305" customWidth="1"/>
    <col min="12550" max="12551" width="9.42578125" style="305" customWidth="1"/>
    <col min="12552" max="12552" width="52.7109375" style="305" customWidth="1"/>
    <col min="12553" max="12800" width="9.140625" style="305"/>
    <col min="12801" max="12801" width="58.7109375" style="305" customWidth="1"/>
    <col min="12802" max="12802" width="13.28515625" style="305" customWidth="1"/>
    <col min="12803" max="12803" width="29.140625" style="305" customWidth="1"/>
    <col min="12804" max="12804" width="8" style="305" customWidth="1"/>
    <col min="12805" max="12805" width="10.42578125" style="305" customWidth="1"/>
    <col min="12806" max="12807" width="9.42578125" style="305" customWidth="1"/>
    <col min="12808" max="12808" width="52.7109375" style="305" customWidth="1"/>
    <col min="12809" max="13056" width="9.140625" style="305"/>
    <col min="13057" max="13057" width="58.7109375" style="305" customWidth="1"/>
    <col min="13058" max="13058" width="13.28515625" style="305" customWidth="1"/>
    <col min="13059" max="13059" width="29.140625" style="305" customWidth="1"/>
    <col min="13060" max="13060" width="8" style="305" customWidth="1"/>
    <col min="13061" max="13061" width="10.42578125" style="305" customWidth="1"/>
    <col min="13062" max="13063" width="9.42578125" style="305" customWidth="1"/>
    <col min="13064" max="13064" width="52.7109375" style="305" customWidth="1"/>
    <col min="13065" max="13312" width="9.140625" style="305"/>
    <col min="13313" max="13313" width="58.7109375" style="305" customWidth="1"/>
    <col min="13314" max="13314" width="13.28515625" style="305" customWidth="1"/>
    <col min="13315" max="13315" width="29.140625" style="305" customWidth="1"/>
    <col min="13316" max="13316" width="8" style="305" customWidth="1"/>
    <col min="13317" max="13317" width="10.42578125" style="305" customWidth="1"/>
    <col min="13318" max="13319" width="9.42578125" style="305" customWidth="1"/>
    <col min="13320" max="13320" width="52.7109375" style="305" customWidth="1"/>
    <col min="13321" max="13568" width="9.140625" style="305"/>
    <col min="13569" max="13569" width="58.7109375" style="305" customWidth="1"/>
    <col min="13570" max="13570" width="13.28515625" style="305" customWidth="1"/>
    <col min="13571" max="13571" width="29.140625" style="305" customWidth="1"/>
    <col min="13572" max="13572" width="8" style="305" customWidth="1"/>
    <col min="13573" max="13573" width="10.42578125" style="305" customWidth="1"/>
    <col min="13574" max="13575" width="9.42578125" style="305" customWidth="1"/>
    <col min="13576" max="13576" width="52.7109375" style="305" customWidth="1"/>
    <col min="13577" max="13824" width="9.140625" style="305"/>
    <col min="13825" max="13825" width="58.7109375" style="305" customWidth="1"/>
    <col min="13826" max="13826" width="13.28515625" style="305" customWidth="1"/>
    <col min="13827" max="13827" width="29.140625" style="305" customWidth="1"/>
    <col min="13828" max="13828" width="8" style="305" customWidth="1"/>
    <col min="13829" max="13829" width="10.42578125" style="305" customWidth="1"/>
    <col min="13830" max="13831" width="9.42578125" style="305" customWidth="1"/>
    <col min="13832" max="13832" width="52.7109375" style="305" customWidth="1"/>
    <col min="13833" max="14080" width="9.140625" style="305"/>
    <col min="14081" max="14081" width="58.7109375" style="305" customWidth="1"/>
    <col min="14082" max="14082" width="13.28515625" style="305" customWidth="1"/>
    <col min="14083" max="14083" width="29.140625" style="305" customWidth="1"/>
    <col min="14084" max="14084" width="8" style="305" customWidth="1"/>
    <col min="14085" max="14085" width="10.42578125" style="305" customWidth="1"/>
    <col min="14086" max="14087" width="9.42578125" style="305" customWidth="1"/>
    <col min="14088" max="14088" width="52.7109375" style="305" customWidth="1"/>
    <col min="14089" max="14336" width="9.140625" style="305"/>
    <col min="14337" max="14337" width="58.7109375" style="305" customWidth="1"/>
    <col min="14338" max="14338" width="13.28515625" style="305" customWidth="1"/>
    <col min="14339" max="14339" width="29.140625" style="305" customWidth="1"/>
    <col min="14340" max="14340" width="8" style="305" customWidth="1"/>
    <col min="14341" max="14341" width="10.42578125" style="305" customWidth="1"/>
    <col min="14342" max="14343" width="9.42578125" style="305" customWidth="1"/>
    <col min="14344" max="14344" width="52.7109375" style="305" customWidth="1"/>
    <col min="14345" max="14592" width="9.140625" style="305"/>
    <col min="14593" max="14593" width="58.7109375" style="305" customWidth="1"/>
    <col min="14594" max="14594" width="13.28515625" style="305" customWidth="1"/>
    <col min="14595" max="14595" width="29.140625" style="305" customWidth="1"/>
    <col min="14596" max="14596" width="8" style="305" customWidth="1"/>
    <col min="14597" max="14597" width="10.42578125" style="305" customWidth="1"/>
    <col min="14598" max="14599" width="9.42578125" style="305" customWidth="1"/>
    <col min="14600" max="14600" width="52.7109375" style="305" customWidth="1"/>
    <col min="14601" max="14848" width="9.140625" style="305"/>
    <col min="14849" max="14849" width="58.7109375" style="305" customWidth="1"/>
    <col min="14850" max="14850" width="13.28515625" style="305" customWidth="1"/>
    <col min="14851" max="14851" width="29.140625" style="305" customWidth="1"/>
    <col min="14852" max="14852" width="8" style="305" customWidth="1"/>
    <col min="14853" max="14853" width="10.42578125" style="305" customWidth="1"/>
    <col min="14854" max="14855" width="9.42578125" style="305" customWidth="1"/>
    <col min="14856" max="14856" width="52.7109375" style="305" customWidth="1"/>
    <col min="14857" max="15104" width="9.140625" style="305"/>
    <col min="15105" max="15105" width="58.7109375" style="305" customWidth="1"/>
    <col min="15106" max="15106" width="13.28515625" style="305" customWidth="1"/>
    <col min="15107" max="15107" width="29.140625" style="305" customWidth="1"/>
    <col min="15108" max="15108" width="8" style="305" customWidth="1"/>
    <col min="15109" max="15109" width="10.42578125" style="305" customWidth="1"/>
    <col min="15110" max="15111" width="9.42578125" style="305" customWidth="1"/>
    <col min="15112" max="15112" width="52.7109375" style="305" customWidth="1"/>
    <col min="15113" max="15360" width="9.140625" style="305"/>
    <col min="15361" max="15361" width="58.7109375" style="305" customWidth="1"/>
    <col min="15362" max="15362" width="13.28515625" style="305" customWidth="1"/>
    <col min="15363" max="15363" width="29.140625" style="305" customWidth="1"/>
    <col min="15364" max="15364" width="8" style="305" customWidth="1"/>
    <col min="15365" max="15365" width="10.42578125" style="305" customWidth="1"/>
    <col min="15366" max="15367" width="9.42578125" style="305" customWidth="1"/>
    <col min="15368" max="15368" width="52.7109375" style="305" customWidth="1"/>
    <col min="15369" max="15616" width="9.140625" style="305"/>
    <col min="15617" max="15617" width="58.7109375" style="305" customWidth="1"/>
    <col min="15618" max="15618" width="13.28515625" style="305" customWidth="1"/>
    <col min="15619" max="15619" width="29.140625" style="305" customWidth="1"/>
    <col min="15620" max="15620" width="8" style="305" customWidth="1"/>
    <col min="15621" max="15621" width="10.42578125" style="305" customWidth="1"/>
    <col min="15622" max="15623" width="9.42578125" style="305" customWidth="1"/>
    <col min="15624" max="15624" width="52.7109375" style="305" customWidth="1"/>
    <col min="15625" max="15872" width="9.140625" style="305"/>
    <col min="15873" max="15873" width="58.7109375" style="305" customWidth="1"/>
    <col min="15874" max="15874" width="13.28515625" style="305" customWidth="1"/>
    <col min="15875" max="15875" width="29.140625" style="305" customWidth="1"/>
    <col min="15876" max="15876" width="8" style="305" customWidth="1"/>
    <col min="15877" max="15877" width="10.42578125" style="305" customWidth="1"/>
    <col min="15878" max="15879" width="9.42578125" style="305" customWidth="1"/>
    <col min="15880" max="15880" width="52.7109375" style="305" customWidth="1"/>
    <col min="15881" max="16128" width="9.140625" style="305"/>
    <col min="16129" max="16129" width="58.7109375" style="305" customWidth="1"/>
    <col min="16130" max="16130" width="13.28515625" style="305" customWidth="1"/>
    <col min="16131" max="16131" width="29.140625" style="305" customWidth="1"/>
    <col min="16132" max="16132" width="8" style="305" customWidth="1"/>
    <col min="16133" max="16133" width="10.42578125" style="305" customWidth="1"/>
    <col min="16134" max="16135" width="9.42578125" style="305" customWidth="1"/>
    <col min="16136" max="16136" width="52.7109375" style="305" customWidth="1"/>
    <col min="16137" max="16384" width="9.140625" style="305"/>
  </cols>
  <sheetData>
    <row r="1" spans="1:12" s="505" customFormat="1" ht="22.5" customHeight="1" thickBot="1" x14ac:dyDescent="0.25">
      <c r="A1" s="651" t="s">
        <v>259</v>
      </c>
      <c r="B1" s="651"/>
      <c r="C1" s="651"/>
      <c r="D1" s="651"/>
      <c r="E1" s="651"/>
      <c r="F1" s="651"/>
      <c r="G1" s="651"/>
      <c r="H1" s="651"/>
      <c r="I1" s="504"/>
      <c r="J1" s="504"/>
      <c r="K1" s="504"/>
      <c r="L1" s="504"/>
    </row>
    <row r="2" spans="1:12" s="34" customFormat="1" ht="46.5" customHeight="1" thickBot="1" x14ac:dyDescent="0.25">
      <c r="A2" s="558" t="s">
        <v>310</v>
      </c>
      <c r="B2" s="573" t="s">
        <v>311</v>
      </c>
      <c r="C2" s="573" t="s">
        <v>312</v>
      </c>
      <c r="D2" s="560" t="s">
        <v>313</v>
      </c>
      <c r="E2" s="560" t="s">
        <v>314</v>
      </c>
      <c r="F2" s="559" t="s">
        <v>315</v>
      </c>
      <c r="G2" s="559" t="s">
        <v>316</v>
      </c>
      <c r="H2" s="561" t="s">
        <v>317</v>
      </c>
    </row>
    <row r="3" spans="1:12" s="34" customFormat="1" ht="13.5" thickBot="1" x14ac:dyDescent="0.25">
      <c r="A3" s="652" t="s">
        <v>275</v>
      </c>
      <c r="B3" s="653"/>
      <c r="C3" s="653"/>
      <c r="D3" s="653"/>
      <c r="E3" s="653"/>
      <c r="F3" s="653"/>
      <c r="G3" s="653"/>
      <c r="H3" s="654"/>
      <c r="I3" s="249"/>
    </row>
    <row r="4" spans="1:12" s="35" customFormat="1" ht="15.75" customHeight="1" thickBot="1" x14ac:dyDescent="0.25">
      <c r="A4" s="250" t="s">
        <v>318</v>
      </c>
      <c r="B4" s="251"/>
      <c r="C4" s="251"/>
      <c r="D4" s="252"/>
      <c r="E4" s="252"/>
      <c r="F4" s="253"/>
      <c r="G4" s="253"/>
      <c r="H4" s="254"/>
    </row>
    <row r="5" spans="1:12" s="256" customFormat="1" ht="15.75" customHeight="1" thickBot="1" x14ac:dyDescent="0.25">
      <c r="A5" s="81" t="s">
        <v>445</v>
      </c>
      <c r="B5" s="255"/>
      <c r="C5" s="255"/>
      <c r="D5" s="183">
        <v>2</v>
      </c>
      <c r="E5" s="183">
        <v>2</v>
      </c>
      <c r="F5" s="82">
        <v>650</v>
      </c>
      <c r="G5" s="82">
        <f t="shared" ref="G5:G13" si="0">F5*E5</f>
        <v>1300</v>
      </c>
      <c r="H5" s="84" t="s">
        <v>319</v>
      </c>
    </row>
    <row r="6" spans="1:12" s="35" customFormat="1" ht="15.75" customHeight="1" x14ac:dyDescent="0.2">
      <c r="A6" s="184" t="s">
        <v>320</v>
      </c>
      <c r="B6" s="257" t="s">
        <v>321</v>
      </c>
      <c r="C6" s="257" t="s">
        <v>322</v>
      </c>
      <c r="D6" s="187">
        <v>30</v>
      </c>
      <c r="E6" s="187">
        <v>2</v>
      </c>
      <c r="F6" s="90">
        <f>D6*100</f>
        <v>3000</v>
      </c>
      <c r="G6" s="90">
        <f t="shared" si="0"/>
        <v>6000</v>
      </c>
      <c r="H6" s="92" t="s">
        <v>323</v>
      </c>
    </row>
    <row r="7" spans="1:12" s="35" customFormat="1" ht="15.75" customHeight="1" x14ac:dyDescent="0.2">
      <c r="A7" s="188" t="s">
        <v>324</v>
      </c>
      <c r="B7" s="258" t="s">
        <v>321</v>
      </c>
      <c r="C7" s="258" t="s">
        <v>325</v>
      </c>
      <c r="D7" s="191">
        <v>30</v>
      </c>
      <c r="E7" s="191">
        <v>2</v>
      </c>
      <c r="F7" s="94">
        <f>D7*200+500</f>
        <v>6500</v>
      </c>
      <c r="G7" s="90">
        <f t="shared" si="0"/>
        <v>13000</v>
      </c>
      <c r="H7" s="96" t="s">
        <v>326</v>
      </c>
    </row>
    <row r="8" spans="1:12" s="35" customFormat="1" ht="15.75" customHeight="1" x14ac:dyDescent="0.2">
      <c r="A8" s="259"/>
      <c r="B8" s="258"/>
      <c r="C8" s="258"/>
      <c r="D8" s="191"/>
      <c r="E8" s="191"/>
      <c r="F8" s="94"/>
      <c r="G8" s="90">
        <f t="shared" si="0"/>
        <v>0</v>
      </c>
      <c r="H8" s="96"/>
    </row>
    <row r="9" spans="1:12" s="35" customFormat="1" ht="15.75" customHeight="1" x14ac:dyDescent="0.2">
      <c r="A9" s="188"/>
      <c r="B9" s="258"/>
      <c r="C9" s="258"/>
      <c r="D9" s="191"/>
      <c r="E9" s="191"/>
      <c r="F9" s="94"/>
      <c r="G9" s="90">
        <f t="shared" si="0"/>
        <v>0</v>
      </c>
      <c r="H9" s="96"/>
    </row>
    <row r="10" spans="1:12" s="35" customFormat="1" ht="15.75" customHeight="1" x14ac:dyDescent="0.2">
      <c r="A10" s="188"/>
      <c r="B10" s="258"/>
      <c r="C10" s="258"/>
      <c r="D10" s="191"/>
      <c r="E10" s="191"/>
      <c r="F10" s="94"/>
      <c r="G10" s="90">
        <f t="shared" si="0"/>
        <v>0</v>
      </c>
      <c r="H10" s="96"/>
    </row>
    <row r="11" spans="1:12" s="35" customFormat="1" ht="15.75" customHeight="1" x14ac:dyDescent="0.2">
      <c r="A11" s="188"/>
      <c r="B11" s="258"/>
      <c r="C11" s="258"/>
      <c r="D11" s="191"/>
      <c r="E11" s="191"/>
      <c r="F11" s="94"/>
      <c r="G11" s="90">
        <f t="shared" si="0"/>
        <v>0</v>
      </c>
      <c r="H11" s="96"/>
    </row>
    <row r="12" spans="1:12" s="35" customFormat="1" ht="15.75" customHeight="1" x14ac:dyDescent="0.2">
      <c r="A12" s="188"/>
      <c r="B12" s="258"/>
      <c r="C12" s="258"/>
      <c r="D12" s="191"/>
      <c r="E12" s="191"/>
      <c r="F12" s="94"/>
      <c r="G12" s="90">
        <f t="shared" si="0"/>
        <v>0</v>
      </c>
      <c r="H12" s="96"/>
    </row>
    <row r="13" spans="1:12" s="35" customFormat="1" ht="15.75" customHeight="1" x14ac:dyDescent="0.2">
      <c r="A13" s="188"/>
      <c r="B13" s="258"/>
      <c r="C13" s="258"/>
      <c r="D13" s="191"/>
      <c r="E13" s="191"/>
      <c r="F13" s="94"/>
      <c r="G13" s="90">
        <f t="shared" si="0"/>
        <v>0</v>
      </c>
      <c r="H13" s="96"/>
    </row>
    <row r="14" spans="1:12" s="35" customFormat="1" ht="15.75" customHeight="1" thickBot="1" x14ac:dyDescent="0.25">
      <c r="A14" s="260" t="s">
        <v>327</v>
      </c>
      <c r="B14" s="261"/>
      <c r="C14" s="261"/>
      <c r="D14" s="262"/>
      <c r="E14" s="262"/>
      <c r="F14" s="239"/>
      <c r="G14" s="239">
        <f>SUM(G6:G13)</f>
        <v>19000</v>
      </c>
      <c r="H14" s="263"/>
    </row>
    <row r="15" spans="1:12" s="35" customFormat="1" ht="15.75" customHeight="1" x14ac:dyDescent="0.2">
      <c r="A15" s="264" t="s">
        <v>328</v>
      </c>
      <c r="B15" s="257"/>
      <c r="C15" s="257"/>
      <c r="D15" s="187"/>
      <c r="E15" s="187"/>
      <c r="F15" s="90"/>
      <c r="G15" s="90"/>
      <c r="H15" s="92"/>
    </row>
    <row r="16" spans="1:12" s="256" customFormat="1" ht="15.75" customHeight="1" x14ac:dyDescent="0.2">
      <c r="A16" s="184"/>
      <c r="B16" s="258"/>
      <c r="C16" s="258"/>
      <c r="D16" s="191"/>
      <c r="E16" s="191"/>
      <c r="F16" s="94"/>
      <c r="G16" s="90">
        <f>F16*E16</f>
        <v>0</v>
      </c>
      <c r="H16" s="96"/>
    </row>
    <row r="17" spans="1:8" s="35" customFormat="1" ht="15.75" customHeight="1" x14ac:dyDescent="0.2">
      <c r="A17" s="188"/>
      <c r="B17" s="258"/>
      <c r="C17" s="258"/>
      <c r="D17" s="191"/>
      <c r="E17" s="191"/>
      <c r="F17" s="94"/>
      <c r="G17" s="90">
        <f>F17*E17</f>
        <v>0</v>
      </c>
      <c r="H17" s="96"/>
    </row>
    <row r="18" spans="1:8" s="35" customFormat="1" ht="15.75" customHeight="1" x14ac:dyDescent="0.2">
      <c r="A18" s="188"/>
      <c r="B18" s="258"/>
      <c r="C18" s="258"/>
      <c r="D18" s="191"/>
      <c r="E18" s="191"/>
      <c r="F18" s="94"/>
      <c r="G18" s="90">
        <f>F18*E18</f>
        <v>0</v>
      </c>
      <c r="H18" s="96"/>
    </row>
    <row r="19" spans="1:8" s="35" customFormat="1" ht="15.75" customHeight="1" x14ac:dyDescent="0.2">
      <c r="A19" s="188"/>
      <c r="B19" s="258"/>
      <c r="C19" s="258"/>
      <c r="D19" s="191"/>
      <c r="E19" s="191"/>
      <c r="F19" s="94"/>
      <c r="G19" s="90">
        <f>F19*E19</f>
        <v>0</v>
      </c>
      <c r="H19" s="96"/>
    </row>
    <row r="20" spans="1:8" s="35" customFormat="1" ht="15.75" customHeight="1" thickBot="1" x14ac:dyDescent="0.25">
      <c r="A20" s="265" t="s">
        <v>329</v>
      </c>
      <c r="B20" s="266"/>
      <c r="C20" s="266"/>
      <c r="D20" s="267"/>
      <c r="E20" s="267"/>
      <c r="F20" s="268"/>
      <c r="G20" s="268">
        <f>SUM(G16:G19)</f>
        <v>0</v>
      </c>
      <c r="H20" s="269"/>
    </row>
    <row r="21" spans="1:8" s="35" customFormat="1" ht="15.75" customHeight="1" thickBot="1" x14ac:dyDescent="0.25">
      <c r="A21" s="97" t="s">
        <v>330</v>
      </c>
      <c r="B21" s="270"/>
      <c r="C21" s="270"/>
      <c r="D21" s="194"/>
      <c r="E21" s="194"/>
      <c r="F21" s="98"/>
      <c r="G21" s="139">
        <f>G14+G20</f>
        <v>19000</v>
      </c>
      <c r="H21" s="100"/>
    </row>
    <row r="22" spans="1:8" s="34" customFormat="1" ht="13.5" thickBot="1" x14ac:dyDescent="0.25">
      <c r="A22" s="655" t="s">
        <v>276</v>
      </c>
      <c r="B22" s="656"/>
      <c r="C22" s="656"/>
      <c r="D22" s="656"/>
      <c r="E22" s="656"/>
      <c r="F22" s="656"/>
      <c r="G22" s="656"/>
      <c r="H22" s="657"/>
    </row>
    <row r="23" spans="1:8" s="35" customFormat="1" ht="15.75" customHeight="1" x14ac:dyDescent="0.2">
      <c r="A23" s="271" t="s">
        <v>318</v>
      </c>
      <c r="B23" s="272"/>
      <c r="C23" s="272"/>
      <c r="D23" s="200"/>
      <c r="E23" s="200"/>
      <c r="F23" s="199"/>
      <c r="G23" s="199"/>
      <c r="H23" s="201"/>
    </row>
    <row r="24" spans="1:8" s="256" customFormat="1" ht="15.75" customHeight="1" x14ac:dyDescent="0.2">
      <c r="A24" s="242" t="s">
        <v>320</v>
      </c>
      <c r="B24" s="273" t="s">
        <v>321</v>
      </c>
      <c r="C24" s="273" t="s">
        <v>322</v>
      </c>
      <c r="D24" s="206">
        <v>30</v>
      </c>
      <c r="E24" s="206">
        <v>2</v>
      </c>
      <c r="F24" s="205">
        <f>D24*100</f>
        <v>3000</v>
      </c>
      <c r="G24" s="205">
        <f t="shared" ref="G24:G30" si="1">F24*E24</f>
        <v>6000</v>
      </c>
      <c r="H24" s="207" t="s">
        <v>323</v>
      </c>
    </row>
    <row r="25" spans="1:8" s="35" customFormat="1" ht="15.75" customHeight="1" x14ac:dyDescent="0.2">
      <c r="A25" s="243" t="s">
        <v>324</v>
      </c>
      <c r="B25" s="274" t="s">
        <v>321</v>
      </c>
      <c r="C25" s="274" t="s">
        <v>325</v>
      </c>
      <c r="D25" s="210">
        <v>30</v>
      </c>
      <c r="E25" s="210">
        <v>2</v>
      </c>
      <c r="F25" s="106">
        <f>D25*200+500</f>
        <v>6500</v>
      </c>
      <c r="G25" s="205">
        <f t="shared" si="1"/>
        <v>13000</v>
      </c>
      <c r="H25" s="108" t="s">
        <v>326</v>
      </c>
    </row>
    <row r="26" spans="1:8" s="35" customFormat="1" ht="15.75" customHeight="1" x14ac:dyDescent="0.2">
      <c r="A26" s="243" t="s">
        <v>331</v>
      </c>
      <c r="B26" s="274" t="s">
        <v>321</v>
      </c>
      <c r="C26" s="274" t="s">
        <v>332</v>
      </c>
      <c r="D26" s="210">
        <v>7</v>
      </c>
      <c r="E26" s="210">
        <v>2</v>
      </c>
      <c r="F26" s="106">
        <f>D26*200+500</f>
        <v>1900</v>
      </c>
      <c r="G26" s="205">
        <f t="shared" si="1"/>
        <v>3800</v>
      </c>
      <c r="H26" s="108" t="s">
        <v>326</v>
      </c>
    </row>
    <row r="27" spans="1:8" s="35" customFormat="1" ht="15.75" customHeight="1" x14ac:dyDescent="0.2">
      <c r="A27" s="243" t="s">
        <v>333</v>
      </c>
      <c r="B27" s="274" t="s">
        <v>321</v>
      </c>
      <c r="C27" s="274" t="s">
        <v>334</v>
      </c>
      <c r="D27" s="210">
        <v>7</v>
      </c>
      <c r="E27" s="210">
        <v>2</v>
      </c>
      <c r="F27" s="205">
        <f>D27*100</f>
        <v>700</v>
      </c>
      <c r="G27" s="205">
        <f t="shared" si="1"/>
        <v>1400</v>
      </c>
      <c r="H27" s="207" t="s">
        <v>323</v>
      </c>
    </row>
    <row r="28" spans="1:8" s="35" customFormat="1" ht="15.75" customHeight="1" x14ac:dyDescent="0.2">
      <c r="A28" s="243" t="s">
        <v>335</v>
      </c>
      <c r="B28" s="274" t="s">
        <v>321</v>
      </c>
      <c r="C28" s="274" t="s">
        <v>336</v>
      </c>
      <c r="D28" s="210">
        <v>4</v>
      </c>
      <c r="E28" s="210">
        <v>2</v>
      </c>
      <c r="F28" s="106">
        <f>D28*200+500</f>
        <v>1300</v>
      </c>
      <c r="G28" s="205">
        <f t="shared" si="1"/>
        <v>2600</v>
      </c>
      <c r="H28" s="108" t="s">
        <v>326</v>
      </c>
    </row>
    <row r="29" spans="1:8" s="35" customFormat="1" ht="15.75" customHeight="1" x14ac:dyDescent="0.2">
      <c r="A29" s="243" t="s">
        <v>337</v>
      </c>
      <c r="B29" s="274" t="s">
        <v>321</v>
      </c>
      <c r="C29" s="274" t="s">
        <v>338</v>
      </c>
      <c r="D29" s="210">
        <v>4</v>
      </c>
      <c r="E29" s="210">
        <v>2</v>
      </c>
      <c r="F29" s="106">
        <f>D29*200+500</f>
        <v>1300</v>
      </c>
      <c r="G29" s="205">
        <f t="shared" si="1"/>
        <v>2600</v>
      </c>
      <c r="H29" s="108" t="s">
        <v>326</v>
      </c>
    </row>
    <row r="30" spans="1:8" s="35" customFormat="1" ht="15.75" customHeight="1" x14ac:dyDescent="0.2">
      <c r="A30" s="243"/>
      <c r="B30" s="274"/>
      <c r="C30" s="274"/>
      <c r="D30" s="210"/>
      <c r="E30" s="210"/>
      <c r="F30" s="106"/>
      <c r="G30" s="205">
        <f t="shared" si="1"/>
        <v>0</v>
      </c>
      <c r="H30" s="108"/>
    </row>
    <row r="31" spans="1:8" s="35" customFormat="1" ht="15.75" customHeight="1" thickBot="1" x14ac:dyDescent="0.25">
      <c r="A31" s="275" t="s">
        <v>327</v>
      </c>
      <c r="B31" s="276"/>
      <c r="C31" s="276"/>
      <c r="D31" s="277"/>
      <c r="E31" s="277"/>
      <c r="F31" s="278"/>
      <c r="G31" s="278">
        <f>SUM(G24:G30)</f>
        <v>29400</v>
      </c>
      <c r="H31" s="279"/>
    </row>
    <row r="32" spans="1:8" s="35" customFormat="1" ht="15.75" customHeight="1" x14ac:dyDescent="0.2">
      <c r="A32" s="280" t="s">
        <v>328</v>
      </c>
      <c r="B32" s="273"/>
      <c r="C32" s="273"/>
      <c r="D32" s="206"/>
      <c r="E32" s="206"/>
      <c r="F32" s="205"/>
      <c r="G32" s="205"/>
      <c r="H32" s="207"/>
    </row>
    <row r="33" spans="1:8" s="35" customFormat="1" ht="15.75" customHeight="1" x14ac:dyDescent="0.2">
      <c r="A33" s="243"/>
      <c r="B33" s="274"/>
      <c r="C33" s="274"/>
      <c r="D33" s="210"/>
      <c r="E33" s="210"/>
      <c r="F33" s="106"/>
      <c r="G33" s="205">
        <f>F33*E33</f>
        <v>0</v>
      </c>
      <c r="H33" s="108"/>
    </row>
    <row r="34" spans="1:8" s="35" customFormat="1" ht="15.75" customHeight="1" x14ac:dyDescent="0.2">
      <c r="A34" s="243"/>
      <c r="B34" s="274"/>
      <c r="C34" s="274"/>
      <c r="D34" s="210"/>
      <c r="E34" s="210"/>
      <c r="F34" s="106"/>
      <c r="G34" s="205">
        <f>F34*E34</f>
        <v>0</v>
      </c>
      <c r="H34" s="108"/>
    </row>
    <row r="35" spans="1:8" s="35" customFormat="1" ht="15.75" customHeight="1" x14ac:dyDescent="0.2">
      <c r="A35" s="243"/>
      <c r="B35" s="274"/>
      <c r="C35" s="274"/>
      <c r="D35" s="210"/>
      <c r="E35" s="210"/>
      <c r="F35" s="106"/>
      <c r="G35" s="205">
        <f>F35*E35</f>
        <v>0</v>
      </c>
      <c r="H35" s="108"/>
    </row>
    <row r="36" spans="1:8" s="35" customFormat="1" ht="15.75" customHeight="1" x14ac:dyDescent="0.2">
      <c r="A36" s="243"/>
      <c r="B36" s="274"/>
      <c r="C36" s="274"/>
      <c r="D36" s="210"/>
      <c r="E36" s="210"/>
      <c r="F36" s="106"/>
      <c r="G36" s="205">
        <f>F36*E36</f>
        <v>0</v>
      </c>
      <c r="H36" s="108"/>
    </row>
    <row r="37" spans="1:8" s="35" customFormat="1" ht="15.75" customHeight="1" thickBot="1" x14ac:dyDescent="0.25">
      <c r="A37" s="281" t="s">
        <v>329</v>
      </c>
      <c r="B37" s="282"/>
      <c r="C37" s="282"/>
      <c r="D37" s="283"/>
      <c r="E37" s="283"/>
      <c r="F37" s="284"/>
      <c r="G37" s="284">
        <f>SUM(G33:G36)</f>
        <v>0</v>
      </c>
      <c r="H37" s="285"/>
    </row>
    <row r="38" spans="1:8" s="35" customFormat="1" ht="15.75" customHeight="1" thickBot="1" x14ac:dyDescent="0.25">
      <c r="A38" s="109" t="s">
        <v>339</v>
      </c>
      <c r="B38" s="286"/>
      <c r="C38" s="286"/>
      <c r="D38" s="213"/>
      <c r="E38" s="213"/>
      <c r="F38" s="110"/>
      <c r="G38" s="172">
        <f>G31+G37</f>
        <v>29400</v>
      </c>
      <c r="H38" s="112"/>
    </row>
    <row r="39" spans="1:8" s="34" customFormat="1" ht="13.5" thickBot="1" x14ac:dyDescent="0.25">
      <c r="A39" s="658" t="s">
        <v>277</v>
      </c>
      <c r="B39" s="659"/>
      <c r="C39" s="659"/>
      <c r="D39" s="659"/>
      <c r="E39" s="659"/>
      <c r="F39" s="659"/>
      <c r="G39" s="659"/>
      <c r="H39" s="660"/>
    </row>
    <row r="40" spans="1:8" s="35" customFormat="1" ht="15.75" customHeight="1" x14ac:dyDescent="0.2">
      <c r="A40" s="287" t="s">
        <v>318</v>
      </c>
      <c r="B40" s="288"/>
      <c r="C40" s="288"/>
      <c r="D40" s="219"/>
      <c r="E40" s="219"/>
      <c r="F40" s="218"/>
      <c r="G40" s="218"/>
      <c r="H40" s="244"/>
    </row>
    <row r="41" spans="1:8" s="256" customFormat="1" ht="15.75" customHeight="1" x14ac:dyDescent="0.2">
      <c r="A41" s="221" t="s">
        <v>320</v>
      </c>
      <c r="B41" s="289" t="s">
        <v>321</v>
      </c>
      <c r="C41" s="289" t="s">
        <v>322</v>
      </c>
      <c r="D41" s="224">
        <v>30</v>
      </c>
      <c r="E41" s="224">
        <v>2</v>
      </c>
      <c r="F41" s="118">
        <f>D41*100</f>
        <v>3000</v>
      </c>
      <c r="G41" s="118">
        <f t="shared" ref="G41:G46" si="2">F41*E41</f>
        <v>6000</v>
      </c>
      <c r="H41" s="120" t="s">
        <v>323</v>
      </c>
    </row>
    <row r="42" spans="1:8" s="256" customFormat="1" ht="15.75" customHeight="1" x14ac:dyDescent="0.2">
      <c r="A42" s="221" t="s">
        <v>324</v>
      </c>
      <c r="B42" s="289" t="s">
        <v>321</v>
      </c>
      <c r="C42" s="289" t="s">
        <v>325</v>
      </c>
      <c r="D42" s="224">
        <v>30</v>
      </c>
      <c r="E42" s="224">
        <v>2</v>
      </c>
      <c r="F42" s="118">
        <f>D42*200+500</f>
        <v>6500</v>
      </c>
      <c r="G42" s="118">
        <f t="shared" si="2"/>
        <v>13000</v>
      </c>
      <c r="H42" s="120" t="s">
        <v>326</v>
      </c>
    </row>
    <row r="43" spans="1:8" s="35" customFormat="1" ht="15.75" customHeight="1" x14ac:dyDescent="0.2">
      <c r="A43" s="226" t="s">
        <v>331</v>
      </c>
      <c r="B43" s="290" t="s">
        <v>321</v>
      </c>
      <c r="C43" s="290" t="s">
        <v>332</v>
      </c>
      <c r="D43" s="229">
        <v>7</v>
      </c>
      <c r="E43" s="229">
        <v>2</v>
      </c>
      <c r="F43" s="122">
        <f>D43*200+500</f>
        <v>1900</v>
      </c>
      <c r="G43" s="118">
        <f t="shared" si="2"/>
        <v>3800</v>
      </c>
      <c r="H43" s="124" t="s">
        <v>326</v>
      </c>
    </row>
    <row r="44" spans="1:8" s="35" customFormat="1" ht="15.75" customHeight="1" x14ac:dyDescent="0.2">
      <c r="A44" s="226" t="s">
        <v>333</v>
      </c>
      <c r="B44" s="290" t="s">
        <v>321</v>
      </c>
      <c r="C44" s="290" t="s">
        <v>334</v>
      </c>
      <c r="D44" s="229">
        <v>7</v>
      </c>
      <c r="E44" s="229">
        <v>2</v>
      </c>
      <c r="F44" s="122">
        <f>D44*100</f>
        <v>700</v>
      </c>
      <c r="G44" s="118">
        <f t="shared" si="2"/>
        <v>1400</v>
      </c>
      <c r="H44" s="124" t="s">
        <v>323</v>
      </c>
    </row>
    <row r="45" spans="1:8" s="35" customFormat="1" ht="15.75" customHeight="1" x14ac:dyDescent="0.2">
      <c r="A45" s="226" t="s">
        <v>335</v>
      </c>
      <c r="B45" s="290" t="s">
        <v>321</v>
      </c>
      <c r="C45" s="290" t="s">
        <v>336</v>
      </c>
      <c r="D45" s="229">
        <v>4</v>
      </c>
      <c r="E45" s="229">
        <v>2</v>
      </c>
      <c r="F45" s="122">
        <f>D45*200+500</f>
        <v>1300</v>
      </c>
      <c r="G45" s="118">
        <f t="shared" si="2"/>
        <v>2600</v>
      </c>
      <c r="H45" s="124" t="s">
        <v>326</v>
      </c>
    </row>
    <row r="46" spans="1:8" s="35" customFormat="1" ht="15.75" customHeight="1" x14ac:dyDescent="0.2">
      <c r="A46" s="226" t="s">
        <v>337</v>
      </c>
      <c r="B46" s="290" t="s">
        <v>321</v>
      </c>
      <c r="C46" s="290" t="s">
        <v>338</v>
      </c>
      <c r="D46" s="229">
        <v>4</v>
      </c>
      <c r="E46" s="229">
        <v>2</v>
      </c>
      <c r="F46" s="122">
        <f>D46*200+500</f>
        <v>1300</v>
      </c>
      <c r="G46" s="118">
        <f t="shared" si="2"/>
        <v>2600</v>
      </c>
      <c r="H46" s="124" t="s">
        <v>326</v>
      </c>
    </row>
    <row r="47" spans="1:8" s="35" customFormat="1" ht="15.75" customHeight="1" x14ac:dyDescent="0.2">
      <c r="A47" s="226"/>
      <c r="B47" s="290"/>
      <c r="C47" s="290"/>
      <c r="D47" s="229"/>
      <c r="E47" s="229"/>
      <c r="F47" s="122"/>
      <c r="G47" s="118">
        <f>F47*E47</f>
        <v>0</v>
      </c>
      <c r="H47" s="124"/>
    </row>
    <row r="48" spans="1:8" s="35" customFormat="1" ht="15.75" customHeight="1" thickBot="1" x14ac:dyDescent="0.25">
      <c r="A48" s="291" t="s">
        <v>327</v>
      </c>
      <c r="B48" s="292"/>
      <c r="C48" s="292"/>
      <c r="D48" s="293"/>
      <c r="E48" s="293"/>
      <c r="F48" s="294"/>
      <c r="G48" s="294">
        <f>SUM(G41:G47)</f>
        <v>29400</v>
      </c>
      <c r="H48" s="295"/>
    </row>
    <row r="49" spans="1:8" s="35" customFormat="1" ht="15.75" customHeight="1" x14ac:dyDescent="0.2">
      <c r="A49" s="296" t="s">
        <v>328</v>
      </c>
      <c r="B49" s="289"/>
      <c r="C49" s="289"/>
      <c r="D49" s="224"/>
      <c r="E49" s="224"/>
      <c r="F49" s="118"/>
      <c r="G49" s="118"/>
      <c r="H49" s="120"/>
    </row>
    <row r="50" spans="1:8" s="35" customFormat="1" ht="15.75" customHeight="1" x14ac:dyDescent="0.2">
      <c r="A50" s="226"/>
      <c r="B50" s="290"/>
      <c r="C50" s="290"/>
      <c r="D50" s="229"/>
      <c r="E50" s="229"/>
      <c r="F50" s="122"/>
      <c r="G50" s="118">
        <f>F50*E50</f>
        <v>0</v>
      </c>
      <c r="H50" s="124"/>
    </row>
    <row r="51" spans="1:8" s="35" customFormat="1" ht="15.75" customHeight="1" x14ac:dyDescent="0.2">
      <c r="A51" s="226"/>
      <c r="B51" s="290"/>
      <c r="C51" s="290"/>
      <c r="D51" s="229"/>
      <c r="E51" s="229"/>
      <c r="F51" s="122"/>
      <c r="G51" s="118">
        <f>F51*E51</f>
        <v>0</v>
      </c>
      <c r="H51" s="124"/>
    </row>
    <row r="52" spans="1:8" s="35" customFormat="1" ht="15.75" customHeight="1" x14ac:dyDescent="0.2">
      <c r="A52" s="226"/>
      <c r="B52" s="290"/>
      <c r="C52" s="290"/>
      <c r="D52" s="229"/>
      <c r="E52" s="229"/>
      <c r="F52" s="122"/>
      <c r="G52" s="118">
        <f>F52*E52</f>
        <v>0</v>
      </c>
      <c r="H52" s="124"/>
    </row>
    <row r="53" spans="1:8" s="35" customFormat="1" ht="15.75" customHeight="1" x14ac:dyDescent="0.2">
      <c r="A53" s="226"/>
      <c r="B53" s="290"/>
      <c r="C53" s="290"/>
      <c r="D53" s="229"/>
      <c r="E53" s="229"/>
      <c r="F53" s="122"/>
      <c r="G53" s="118">
        <f>F53*E53</f>
        <v>0</v>
      </c>
      <c r="H53" s="124"/>
    </row>
    <row r="54" spans="1:8" s="35" customFormat="1" ht="15.75" customHeight="1" thickBot="1" x14ac:dyDescent="0.25">
      <c r="A54" s="297" t="s">
        <v>329</v>
      </c>
      <c r="B54" s="298"/>
      <c r="C54" s="298"/>
      <c r="D54" s="299"/>
      <c r="E54" s="299"/>
      <c r="F54" s="300"/>
      <c r="G54" s="300">
        <f>SUM(G50:G53)</f>
        <v>0</v>
      </c>
      <c r="H54" s="301"/>
    </row>
    <row r="55" spans="1:8" s="35" customFormat="1" ht="15.75" customHeight="1" thickBot="1" x14ac:dyDescent="0.25">
      <c r="A55" s="144" t="s">
        <v>340</v>
      </c>
      <c r="B55" s="302"/>
      <c r="C55" s="302"/>
      <c r="D55" s="233"/>
      <c r="E55" s="233"/>
      <c r="F55" s="145"/>
      <c r="G55" s="303">
        <f>G48+G54</f>
        <v>29400</v>
      </c>
      <c r="H55" s="147"/>
    </row>
    <row r="56" spans="1:8" s="34" customFormat="1" ht="18" customHeight="1" thickBot="1" x14ac:dyDescent="0.25">
      <c r="A56" s="129" t="s">
        <v>341</v>
      </c>
      <c r="B56" s="304"/>
      <c r="C56" s="304"/>
      <c r="D56" s="64"/>
      <c r="E56" s="64"/>
      <c r="F56" s="148"/>
      <c r="G56" s="148">
        <f>G21+G38+G55</f>
        <v>77800</v>
      </c>
      <c r="H56" s="150"/>
    </row>
    <row r="57" spans="1:8" s="35" customFormat="1" x14ac:dyDescent="0.2">
      <c r="B57" s="37"/>
      <c r="C57" s="37"/>
      <c r="D57" s="38"/>
      <c r="E57" s="38"/>
      <c r="F57" s="78"/>
      <c r="G57" s="78"/>
      <c r="H57" s="71"/>
    </row>
    <row r="58" spans="1:8" s="35" customFormat="1" ht="13.5" thickBot="1" x14ac:dyDescent="0.25">
      <c r="A58" s="34" t="s">
        <v>272</v>
      </c>
      <c r="B58" s="38"/>
      <c r="C58" s="39"/>
      <c r="D58" s="38"/>
      <c r="E58" s="38"/>
      <c r="F58" s="178"/>
      <c r="G58" s="78"/>
      <c r="H58" s="71"/>
    </row>
    <row r="59" spans="1:8" s="35" customFormat="1" ht="11.25" customHeight="1" x14ac:dyDescent="0.2">
      <c r="A59" s="616"/>
      <c r="B59" s="617"/>
      <c r="C59" s="617"/>
      <c r="D59" s="617"/>
      <c r="E59" s="617"/>
      <c r="F59" s="617"/>
      <c r="G59" s="617"/>
      <c r="H59" s="618"/>
    </row>
    <row r="60" spans="1:8" s="35" customFormat="1" ht="11.25" customHeight="1" x14ac:dyDescent="0.2">
      <c r="A60" s="619"/>
      <c r="B60" s="620"/>
      <c r="C60" s="620"/>
      <c r="D60" s="620"/>
      <c r="E60" s="620"/>
      <c r="F60" s="620"/>
      <c r="G60" s="620"/>
      <c r="H60" s="621"/>
    </row>
    <row r="61" spans="1:8" s="35" customFormat="1" ht="11.25" customHeight="1" thickBot="1" x14ac:dyDescent="0.25">
      <c r="A61" s="622"/>
      <c r="B61" s="623"/>
      <c r="C61" s="623"/>
      <c r="D61" s="623"/>
      <c r="E61" s="623"/>
      <c r="F61" s="623"/>
      <c r="G61" s="623"/>
      <c r="H61" s="624"/>
    </row>
    <row r="62" spans="1:8" s="35" customFormat="1" x14ac:dyDescent="0.2">
      <c r="B62" s="37"/>
      <c r="C62" s="37"/>
      <c r="D62" s="38"/>
      <c r="E62" s="38"/>
      <c r="F62" s="78"/>
      <c r="G62" s="78"/>
      <c r="H62" s="71"/>
    </row>
    <row r="63" spans="1:8" s="35" customFormat="1" x14ac:dyDescent="0.2">
      <c r="B63" s="37"/>
      <c r="C63" s="37"/>
      <c r="D63" s="38"/>
      <c r="E63" s="38"/>
      <c r="F63" s="78"/>
      <c r="G63" s="78"/>
      <c r="H63" s="71"/>
    </row>
    <row r="64" spans="1:8" s="35" customFormat="1" x14ac:dyDescent="0.2">
      <c r="B64" s="37"/>
      <c r="C64" s="37"/>
      <c r="D64" s="38"/>
      <c r="E64" s="38"/>
      <c r="F64" s="78"/>
      <c r="G64" s="78"/>
      <c r="H64" s="71"/>
    </row>
    <row r="65" spans="2:8" s="35" customFormat="1" x14ac:dyDescent="0.2">
      <c r="B65" s="37"/>
      <c r="C65" s="37"/>
      <c r="D65" s="38"/>
      <c r="E65" s="38"/>
      <c r="F65" s="78"/>
      <c r="G65" s="78"/>
      <c r="H65" s="71"/>
    </row>
    <row r="66" spans="2:8" s="35" customFormat="1" x14ac:dyDescent="0.2">
      <c r="B66" s="37"/>
      <c r="C66" s="37"/>
      <c r="D66" s="38"/>
      <c r="E66" s="38"/>
      <c r="F66" s="78"/>
      <c r="G66" s="78"/>
      <c r="H66" s="71"/>
    </row>
    <row r="67" spans="2:8" s="35" customFormat="1" x14ac:dyDescent="0.2">
      <c r="B67" s="37"/>
      <c r="C67" s="37"/>
      <c r="D67" s="38"/>
      <c r="E67" s="38"/>
      <c r="F67" s="78"/>
      <c r="G67" s="78"/>
      <c r="H67" s="71"/>
    </row>
    <row r="68" spans="2:8" s="35" customFormat="1" x14ac:dyDescent="0.2">
      <c r="B68" s="37"/>
      <c r="C68" s="37"/>
      <c r="D68" s="38"/>
      <c r="E68" s="38"/>
      <c r="F68" s="78"/>
      <c r="G68" s="78"/>
      <c r="H68" s="71"/>
    </row>
    <row r="69" spans="2:8" s="35" customFormat="1" x14ac:dyDescent="0.2">
      <c r="B69" s="37"/>
      <c r="C69" s="37"/>
      <c r="D69" s="38"/>
      <c r="E69" s="38"/>
      <c r="F69" s="78"/>
      <c r="G69" s="78"/>
      <c r="H69" s="71"/>
    </row>
    <row r="70" spans="2:8" s="35" customFormat="1" x14ac:dyDescent="0.2">
      <c r="B70" s="37"/>
      <c r="C70" s="37"/>
      <c r="D70" s="38"/>
      <c r="E70" s="38"/>
      <c r="F70" s="78"/>
      <c r="G70" s="78"/>
      <c r="H70" s="71"/>
    </row>
    <row r="71" spans="2:8" s="35" customFormat="1" x14ac:dyDescent="0.2">
      <c r="B71" s="37"/>
      <c r="C71" s="37"/>
      <c r="D71" s="38"/>
      <c r="E71" s="38"/>
      <c r="F71" s="78"/>
      <c r="G71" s="78"/>
      <c r="H71" s="71"/>
    </row>
    <row r="72" spans="2:8" s="35" customFormat="1" x14ac:dyDescent="0.2">
      <c r="B72" s="37"/>
      <c r="C72" s="37"/>
      <c r="D72" s="38"/>
      <c r="E72" s="38"/>
      <c r="F72" s="78"/>
      <c r="G72" s="78"/>
      <c r="H72" s="71"/>
    </row>
    <row r="73" spans="2:8" s="35" customFormat="1" x14ac:dyDescent="0.2">
      <c r="B73" s="37"/>
      <c r="C73" s="37"/>
      <c r="D73" s="38"/>
      <c r="E73" s="38"/>
      <c r="F73" s="78"/>
      <c r="G73" s="78"/>
      <c r="H73" s="71"/>
    </row>
    <row r="74" spans="2:8" s="35" customFormat="1" x14ac:dyDescent="0.2">
      <c r="B74" s="37"/>
      <c r="C74" s="37"/>
      <c r="D74" s="38"/>
      <c r="E74" s="38"/>
      <c r="F74" s="78"/>
      <c r="G74" s="78"/>
      <c r="H74" s="71"/>
    </row>
    <row r="75" spans="2:8" s="35" customFormat="1" x14ac:dyDescent="0.2">
      <c r="B75" s="37"/>
      <c r="C75" s="37"/>
      <c r="D75" s="38"/>
      <c r="E75" s="38"/>
      <c r="F75" s="78"/>
      <c r="G75" s="78"/>
      <c r="H75" s="71"/>
    </row>
    <row r="76" spans="2:8" s="35" customFormat="1" x14ac:dyDescent="0.2">
      <c r="B76" s="37"/>
      <c r="C76" s="37"/>
      <c r="D76" s="38"/>
      <c r="E76" s="38"/>
      <c r="F76" s="78"/>
      <c r="G76" s="78"/>
      <c r="H76" s="71"/>
    </row>
    <row r="77" spans="2:8" s="35" customFormat="1" x14ac:dyDescent="0.2">
      <c r="B77" s="37"/>
      <c r="C77" s="37"/>
      <c r="D77" s="38"/>
      <c r="E77" s="38"/>
      <c r="F77" s="78"/>
      <c r="G77" s="78"/>
      <c r="H77" s="71"/>
    </row>
    <row r="78" spans="2:8" s="35" customFormat="1" x14ac:dyDescent="0.2">
      <c r="B78" s="37"/>
      <c r="C78" s="37"/>
      <c r="D78" s="38"/>
      <c r="E78" s="38"/>
      <c r="F78" s="78"/>
      <c r="G78" s="78"/>
      <c r="H78" s="71"/>
    </row>
    <row r="79" spans="2:8" s="35" customFormat="1" x14ac:dyDescent="0.2">
      <c r="B79" s="37"/>
      <c r="C79" s="37"/>
      <c r="D79" s="38"/>
      <c r="E79" s="38"/>
      <c r="F79" s="78"/>
      <c r="G79" s="78"/>
      <c r="H79" s="71"/>
    </row>
    <row r="80" spans="2:8" s="35" customFormat="1" x14ac:dyDescent="0.2">
      <c r="B80" s="37"/>
      <c r="C80" s="37"/>
      <c r="D80" s="38"/>
      <c r="E80" s="38"/>
      <c r="F80" s="78"/>
      <c r="G80" s="78"/>
      <c r="H80" s="71"/>
    </row>
    <row r="81" spans="2:8" s="35" customFormat="1" x14ac:dyDescent="0.2">
      <c r="B81" s="37"/>
      <c r="C81" s="37"/>
      <c r="D81" s="38"/>
      <c r="E81" s="38"/>
      <c r="F81" s="78"/>
      <c r="G81" s="78"/>
      <c r="H81" s="71"/>
    </row>
    <row r="82" spans="2:8" s="35" customFormat="1" x14ac:dyDescent="0.2">
      <c r="B82" s="37"/>
      <c r="C82" s="37"/>
      <c r="D82" s="38"/>
      <c r="E82" s="38"/>
      <c r="F82" s="78"/>
      <c r="G82" s="78"/>
      <c r="H82" s="71"/>
    </row>
    <row r="83" spans="2:8" s="35" customFormat="1" x14ac:dyDescent="0.2">
      <c r="B83" s="37"/>
      <c r="C83" s="37"/>
      <c r="D83" s="38"/>
      <c r="E83" s="38"/>
      <c r="F83" s="78"/>
      <c r="G83" s="78"/>
      <c r="H83" s="71"/>
    </row>
    <row r="84" spans="2:8" s="35" customFormat="1" x14ac:dyDescent="0.2">
      <c r="B84" s="37"/>
      <c r="C84" s="37"/>
      <c r="D84" s="38"/>
      <c r="E84" s="38"/>
      <c r="F84" s="78"/>
      <c r="G84" s="78"/>
      <c r="H84" s="71"/>
    </row>
    <row r="85" spans="2:8" s="35" customFormat="1" x14ac:dyDescent="0.2">
      <c r="B85" s="37"/>
      <c r="C85" s="37"/>
      <c r="D85" s="38"/>
      <c r="E85" s="38"/>
      <c r="F85" s="78"/>
      <c r="G85" s="78"/>
      <c r="H85" s="71"/>
    </row>
    <row r="86" spans="2:8" s="35" customFormat="1" x14ac:dyDescent="0.2">
      <c r="B86" s="37"/>
      <c r="C86" s="37"/>
      <c r="D86" s="38"/>
      <c r="E86" s="38"/>
      <c r="F86" s="78"/>
      <c r="G86" s="78"/>
      <c r="H86" s="71"/>
    </row>
    <row r="87" spans="2:8" s="35" customFormat="1" x14ac:dyDescent="0.2">
      <c r="B87" s="37"/>
      <c r="C87" s="37"/>
      <c r="D87" s="38"/>
      <c r="E87" s="38"/>
      <c r="F87" s="78"/>
      <c r="G87" s="78"/>
      <c r="H87" s="71"/>
    </row>
    <row r="88" spans="2:8" s="35" customFormat="1" x14ac:dyDescent="0.2">
      <c r="B88" s="37"/>
      <c r="C88" s="37"/>
      <c r="D88" s="38"/>
      <c r="E88" s="38"/>
      <c r="F88" s="78"/>
      <c r="G88" s="78"/>
      <c r="H88" s="71"/>
    </row>
    <row r="89" spans="2:8" s="35" customFormat="1" x14ac:dyDescent="0.2">
      <c r="B89" s="37"/>
      <c r="C89" s="37"/>
      <c r="D89" s="38"/>
      <c r="E89" s="38"/>
      <c r="F89" s="78"/>
      <c r="G89" s="78"/>
      <c r="H89" s="71"/>
    </row>
    <row r="90" spans="2:8" s="35" customFormat="1" x14ac:dyDescent="0.2">
      <c r="B90" s="37"/>
      <c r="C90" s="37"/>
      <c r="D90" s="38"/>
      <c r="E90" s="38"/>
      <c r="F90" s="78"/>
      <c r="G90" s="78"/>
      <c r="H90" s="71"/>
    </row>
    <row r="91" spans="2:8" s="35" customFormat="1" x14ac:dyDescent="0.2">
      <c r="B91" s="37"/>
      <c r="C91" s="37"/>
      <c r="D91" s="38"/>
      <c r="E91" s="38"/>
      <c r="F91" s="78"/>
      <c r="G91" s="78"/>
      <c r="H91" s="71"/>
    </row>
    <row r="92" spans="2:8" s="35" customFormat="1" x14ac:dyDescent="0.2">
      <c r="B92" s="37"/>
      <c r="C92" s="37"/>
      <c r="D92" s="38"/>
      <c r="E92" s="38"/>
      <c r="F92" s="78"/>
      <c r="G92" s="78"/>
      <c r="H92" s="71"/>
    </row>
    <row r="93" spans="2:8" s="35" customFormat="1" x14ac:dyDescent="0.2">
      <c r="B93" s="37"/>
      <c r="C93" s="37"/>
      <c r="D93" s="38"/>
      <c r="E93" s="38"/>
      <c r="F93" s="78"/>
      <c r="G93" s="78"/>
      <c r="H93" s="71"/>
    </row>
    <row r="94" spans="2:8" s="35" customFormat="1" x14ac:dyDescent="0.2">
      <c r="B94" s="37"/>
      <c r="C94" s="37"/>
      <c r="D94" s="38"/>
      <c r="E94" s="38"/>
      <c r="F94" s="78"/>
      <c r="G94" s="78"/>
      <c r="H94" s="71"/>
    </row>
    <row r="95" spans="2:8" s="35" customFormat="1" x14ac:dyDescent="0.2">
      <c r="B95" s="37"/>
      <c r="C95" s="37"/>
      <c r="D95" s="38"/>
      <c r="E95" s="38"/>
      <c r="F95" s="78"/>
      <c r="G95" s="78"/>
      <c r="H95" s="71"/>
    </row>
    <row r="96" spans="2:8" s="35" customFormat="1" x14ac:dyDescent="0.2">
      <c r="B96" s="37"/>
      <c r="C96" s="37"/>
      <c r="D96" s="38"/>
      <c r="E96" s="38"/>
      <c r="F96" s="78"/>
      <c r="G96" s="78"/>
      <c r="H96" s="71"/>
    </row>
    <row r="97" spans="2:8" s="35" customFormat="1" x14ac:dyDescent="0.2">
      <c r="B97" s="37"/>
      <c r="C97" s="37"/>
      <c r="D97" s="38"/>
      <c r="E97" s="38"/>
      <c r="F97" s="78"/>
      <c r="G97" s="78"/>
      <c r="H97" s="71"/>
    </row>
    <row r="98" spans="2:8" s="35" customFormat="1" x14ac:dyDescent="0.2">
      <c r="B98" s="37"/>
      <c r="C98" s="37"/>
      <c r="D98" s="38"/>
      <c r="E98" s="38"/>
      <c r="F98" s="78"/>
      <c r="G98" s="78"/>
      <c r="H98" s="71"/>
    </row>
    <row r="99" spans="2:8" s="35" customFormat="1" x14ac:dyDescent="0.2">
      <c r="B99" s="37"/>
      <c r="C99" s="37"/>
      <c r="D99" s="38"/>
      <c r="E99" s="38"/>
      <c r="F99" s="78"/>
      <c r="G99" s="78"/>
      <c r="H99" s="71"/>
    </row>
    <row r="100" spans="2:8" s="35" customFormat="1" x14ac:dyDescent="0.2">
      <c r="B100" s="37"/>
      <c r="C100" s="37"/>
      <c r="D100" s="38"/>
      <c r="E100" s="38"/>
      <c r="F100" s="78"/>
      <c r="G100" s="78"/>
      <c r="H100" s="71"/>
    </row>
    <row r="101" spans="2:8" s="35" customFormat="1" x14ac:dyDescent="0.2">
      <c r="B101" s="37"/>
      <c r="C101" s="37"/>
      <c r="D101" s="38"/>
      <c r="E101" s="38"/>
      <c r="F101" s="78"/>
      <c r="G101" s="78"/>
      <c r="H101" s="71"/>
    </row>
    <row r="102" spans="2:8" s="35" customFormat="1" x14ac:dyDescent="0.2">
      <c r="B102" s="37"/>
      <c r="C102" s="37"/>
      <c r="D102" s="38"/>
      <c r="E102" s="38"/>
      <c r="F102" s="78"/>
      <c r="G102" s="78"/>
      <c r="H102" s="71"/>
    </row>
    <row r="103" spans="2:8" s="35" customFormat="1" x14ac:dyDescent="0.2">
      <c r="B103" s="37"/>
      <c r="C103" s="37"/>
      <c r="D103" s="38"/>
      <c r="E103" s="38"/>
      <c r="F103" s="78"/>
      <c r="G103" s="78"/>
      <c r="H103" s="71"/>
    </row>
    <row r="104" spans="2:8" s="35" customFormat="1" x14ac:dyDescent="0.2">
      <c r="B104" s="37"/>
      <c r="C104" s="37"/>
      <c r="D104" s="38"/>
      <c r="E104" s="38"/>
      <c r="F104" s="78"/>
      <c r="G104" s="78"/>
      <c r="H104" s="71"/>
    </row>
    <row r="105" spans="2:8" s="35" customFormat="1" x14ac:dyDescent="0.2">
      <c r="B105" s="37"/>
      <c r="C105" s="37"/>
      <c r="D105" s="38"/>
      <c r="E105" s="38"/>
      <c r="F105" s="78"/>
      <c r="G105" s="78"/>
      <c r="H105" s="71"/>
    </row>
    <row r="106" spans="2:8" s="35" customFormat="1" x14ac:dyDescent="0.2">
      <c r="B106" s="37"/>
      <c r="C106" s="37"/>
      <c r="D106" s="38"/>
      <c r="E106" s="38"/>
      <c r="F106" s="78"/>
      <c r="G106" s="78"/>
      <c r="H106" s="71"/>
    </row>
    <row r="107" spans="2:8" s="35" customFormat="1" x14ac:dyDescent="0.2">
      <c r="B107" s="37"/>
      <c r="C107" s="37"/>
      <c r="D107" s="38"/>
      <c r="E107" s="38"/>
      <c r="F107" s="78"/>
      <c r="G107" s="78"/>
      <c r="H107" s="71"/>
    </row>
    <row r="108" spans="2:8" s="35" customFormat="1" x14ac:dyDescent="0.2">
      <c r="B108" s="37"/>
      <c r="C108" s="37"/>
      <c r="D108" s="38"/>
      <c r="E108" s="38"/>
      <c r="F108" s="78"/>
      <c r="G108" s="78"/>
      <c r="H108" s="71"/>
    </row>
    <row r="109" spans="2:8" s="35" customFormat="1" x14ac:dyDescent="0.2">
      <c r="B109" s="37"/>
      <c r="C109" s="37"/>
      <c r="D109" s="38"/>
      <c r="E109" s="38"/>
      <c r="F109" s="78"/>
      <c r="G109" s="78"/>
      <c r="H109" s="71"/>
    </row>
    <row r="110" spans="2:8" s="35" customFormat="1" x14ac:dyDescent="0.2">
      <c r="B110" s="37"/>
      <c r="C110" s="37"/>
      <c r="D110" s="38"/>
      <c r="E110" s="38"/>
      <c r="F110" s="78"/>
      <c r="G110" s="78"/>
      <c r="H110" s="71"/>
    </row>
    <row r="111" spans="2:8" s="35" customFormat="1" x14ac:dyDescent="0.2">
      <c r="B111" s="37"/>
      <c r="C111" s="37"/>
      <c r="D111" s="38"/>
      <c r="E111" s="38"/>
      <c r="F111" s="78"/>
      <c r="G111" s="78"/>
      <c r="H111" s="71"/>
    </row>
    <row r="112" spans="2:8" s="35" customFormat="1" x14ac:dyDescent="0.2">
      <c r="B112" s="37"/>
      <c r="C112" s="37"/>
      <c r="D112" s="38"/>
      <c r="E112" s="38"/>
      <c r="F112" s="78"/>
      <c r="G112" s="78"/>
      <c r="H112" s="71"/>
    </row>
    <row r="113" spans="2:8" s="35" customFormat="1" x14ac:dyDescent="0.2">
      <c r="B113" s="37"/>
      <c r="C113" s="37"/>
      <c r="D113" s="38"/>
      <c r="E113" s="38"/>
      <c r="F113" s="78"/>
      <c r="G113" s="78"/>
      <c r="H113" s="71"/>
    </row>
    <row r="114" spans="2:8" s="35" customFormat="1" x14ac:dyDescent="0.2">
      <c r="B114" s="37"/>
      <c r="C114" s="37"/>
      <c r="D114" s="38"/>
      <c r="E114" s="38"/>
      <c r="F114" s="78"/>
      <c r="G114" s="78"/>
      <c r="H114" s="71"/>
    </row>
    <row r="115" spans="2:8" s="35" customFormat="1" x14ac:dyDescent="0.2">
      <c r="B115" s="37"/>
      <c r="C115" s="37"/>
      <c r="D115" s="38"/>
      <c r="E115" s="38"/>
      <c r="F115" s="78"/>
      <c r="G115" s="78"/>
      <c r="H115" s="71"/>
    </row>
    <row r="116" spans="2:8" s="35" customFormat="1" x14ac:dyDescent="0.2">
      <c r="B116" s="37"/>
      <c r="C116" s="37"/>
      <c r="D116" s="38"/>
      <c r="E116" s="38"/>
      <c r="F116" s="78"/>
      <c r="G116" s="78"/>
      <c r="H116" s="71"/>
    </row>
    <row r="117" spans="2:8" s="35" customFormat="1" x14ac:dyDescent="0.2">
      <c r="B117" s="37"/>
      <c r="C117" s="37"/>
      <c r="D117" s="38"/>
      <c r="E117" s="38"/>
      <c r="F117" s="78"/>
      <c r="G117" s="78"/>
      <c r="H117" s="71"/>
    </row>
    <row r="118" spans="2:8" s="35" customFormat="1" x14ac:dyDescent="0.2">
      <c r="B118" s="37"/>
      <c r="C118" s="37"/>
      <c r="D118" s="38"/>
      <c r="E118" s="38"/>
      <c r="F118" s="78"/>
      <c r="G118" s="78"/>
      <c r="H118" s="71"/>
    </row>
    <row r="119" spans="2:8" s="35" customFormat="1" x14ac:dyDescent="0.2">
      <c r="B119" s="37"/>
      <c r="C119" s="37"/>
      <c r="D119" s="38"/>
      <c r="E119" s="38"/>
      <c r="F119" s="78"/>
      <c r="G119" s="78"/>
      <c r="H119" s="71"/>
    </row>
    <row r="120" spans="2:8" s="35" customFormat="1" x14ac:dyDescent="0.2">
      <c r="B120" s="37"/>
      <c r="C120" s="37"/>
      <c r="D120" s="38"/>
      <c r="E120" s="38"/>
      <c r="F120" s="78"/>
      <c r="G120" s="78"/>
      <c r="H120" s="71"/>
    </row>
    <row r="121" spans="2:8" s="35" customFormat="1" x14ac:dyDescent="0.2">
      <c r="B121" s="37"/>
      <c r="C121" s="37"/>
      <c r="D121" s="38"/>
      <c r="E121" s="38"/>
      <c r="F121" s="78"/>
      <c r="G121" s="78"/>
      <c r="H121" s="71"/>
    </row>
    <row r="122" spans="2:8" s="35" customFormat="1" x14ac:dyDescent="0.2">
      <c r="B122" s="37"/>
      <c r="C122" s="37"/>
      <c r="D122" s="38"/>
      <c r="E122" s="38"/>
      <c r="F122" s="78"/>
      <c r="G122" s="78"/>
      <c r="H122" s="71"/>
    </row>
    <row r="123" spans="2:8" s="35" customFormat="1" x14ac:dyDescent="0.2">
      <c r="B123" s="37"/>
      <c r="C123" s="37"/>
      <c r="D123" s="38"/>
      <c r="E123" s="38"/>
      <c r="F123" s="78"/>
      <c r="G123" s="78"/>
      <c r="H123" s="71"/>
    </row>
    <row r="124" spans="2:8" s="35" customFormat="1" x14ac:dyDescent="0.2">
      <c r="B124" s="37"/>
      <c r="C124" s="37"/>
      <c r="D124" s="38"/>
      <c r="E124" s="38"/>
      <c r="F124" s="78"/>
      <c r="G124" s="78"/>
      <c r="H124" s="71"/>
    </row>
    <row r="125" spans="2:8" s="35" customFormat="1" x14ac:dyDescent="0.2">
      <c r="B125" s="37"/>
      <c r="C125" s="37"/>
      <c r="D125" s="38"/>
      <c r="E125" s="38"/>
      <c r="F125" s="78"/>
      <c r="G125" s="78"/>
      <c r="H125" s="71"/>
    </row>
    <row r="126" spans="2:8" s="35" customFormat="1" x14ac:dyDescent="0.2">
      <c r="B126" s="37"/>
      <c r="C126" s="37"/>
      <c r="D126" s="38"/>
      <c r="E126" s="38"/>
      <c r="F126" s="78"/>
      <c r="G126" s="78"/>
      <c r="H126" s="71"/>
    </row>
    <row r="127" spans="2:8" s="35" customFormat="1" x14ac:dyDescent="0.2">
      <c r="B127" s="37"/>
      <c r="C127" s="37"/>
      <c r="D127" s="38"/>
      <c r="E127" s="38"/>
      <c r="F127" s="78"/>
      <c r="G127" s="78"/>
      <c r="H127" s="71"/>
    </row>
    <row r="128" spans="2:8" s="35" customFormat="1" x14ac:dyDescent="0.2">
      <c r="B128" s="37"/>
      <c r="C128" s="37"/>
      <c r="D128" s="38"/>
      <c r="E128" s="38"/>
      <c r="F128" s="78"/>
      <c r="G128" s="78"/>
      <c r="H128" s="71"/>
    </row>
    <row r="129" spans="2:8" s="35" customFormat="1" x14ac:dyDescent="0.2">
      <c r="B129" s="37"/>
      <c r="C129" s="37"/>
      <c r="D129" s="38"/>
      <c r="E129" s="38"/>
      <c r="F129" s="78"/>
      <c r="G129" s="78"/>
      <c r="H129" s="71"/>
    </row>
    <row r="130" spans="2:8" s="35" customFormat="1" x14ac:dyDescent="0.2">
      <c r="B130" s="37"/>
      <c r="C130" s="37"/>
      <c r="D130" s="38"/>
      <c r="E130" s="38"/>
      <c r="F130" s="78"/>
      <c r="G130" s="78"/>
      <c r="H130" s="71"/>
    </row>
    <row r="131" spans="2:8" s="35" customFormat="1" x14ac:dyDescent="0.2">
      <c r="B131" s="37"/>
      <c r="C131" s="37"/>
      <c r="D131" s="38"/>
      <c r="E131" s="38"/>
      <c r="F131" s="78"/>
      <c r="G131" s="78"/>
      <c r="H131" s="71"/>
    </row>
    <row r="132" spans="2:8" s="35" customFormat="1" x14ac:dyDescent="0.2">
      <c r="B132" s="37"/>
      <c r="C132" s="37"/>
      <c r="D132" s="38"/>
      <c r="E132" s="38"/>
      <c r="F132" s="78"/>
      <c r="G132" s="78"/>
      <c r="H132" s="71"/>
    </row>
    <row r="133" spans="2:8" s="35" customFormat="1" x14ac:dyDescent="0.2">
      <c r="B133" s="37"/>
      <c r="C133" s="37"/>
      <c r="D133" s="38"/>
      <c r="E133" s="38"/>
      <c r="F133" s="78"/>
      <c r="G133" s="78"/>
      <c r="H133" s="71"/>
    </row>
    <row r="134" spans="2:8" s="35" customFormat="1" x14ac:dyDescent="0.2">
      <c r="B134" s="37"/>
      <c r="C134" s="37"/>
      <c r="D134" s="38"/>
      <c r="E134" s="38"/>
      <c r="F134" s="78"/>
      <c r="G134" s="78"/>
      <c r="H134" s="71"/>
    </row>
    <row r="135" spans="2:8" s="35" customFormat="1" x14ac:dyDescent="0.2">
      <c r="B135" s="37"/>
      <c r="C135" s="37"/>
      <c r="D135" s="38"/>
      <c r="E135" s="38"/>
      <c r="F135" s="78"/>
      <c r="G135" s="78"/>
      <c r="H135" s="71"/>
    </row>
    <row r="136" spans="2:8" s="35" customFormat="1" x14ac:dyDescent="0.2">
      <c r="B136" s="37"/>
      <c r="C136" s="37"/>
      <c r="D136" s="38"/>
      <c r="E136" s="38"/>
      <c r="F136" s="78"/>
      <c r="G136" s="78"/>
      <c r="H136" s="71"/>
    </row>
    <row r="137" spans="2:8" s="35" customFormat="1" x14ac:dyDescent="0.2">
      <c r="B137" s="37"/>
      <c r="C137" s="37"/>
      <c r="D137" s="38"/>
      <c r="E137" s="38"/>
      <c r="F137" s="78"/>
      <c r="G137" s="78"/>
      <c r="H137" s="71"/>
    </row>
    <row r="138" spans="2:8" s="35" customFormat="1" x14ac:dyDescent="0.2">
      <c r="B138" s="37"/>
      <c r="C138" s="37"/>
      <c r="D138" s="38"/>
      <c r="E138" s="38"/>
      <c r="F138" s="78"/>
      <c r="G138" s="78"/>
      <c r="H138" s="71"/>
    </row>
    <row r="139" spans="2:8" s="35" customFormat="1" x14ac:dyDescent="0.2">
      <c r="B139" s="37"/>
      <c r="C139" s="37"/>
      <c r="D139" s="38"/>
      <c r="E139" s="38"/>
      <c r="F139" s="78"/>
      <c r="G139" s="78"/>
      <c r="H139" s="71"/>
    </row>
    <row r="140" spans="2:8" s="35" customFormat="1" x14ac:dyDescent="0.2">
      <c r="B140" s="37"/>
      <c r="C140" s="37"/>
      <c r="D140" s="38"/>
      <c r="E140" s="38"/>
      <c r="F140" s="78"/>
      <c r="G140" s="78"/>
      <c r="H140" s="71"/>
    </row>
    <row r="141" spans="2:8" s="35" customFormat="1" x14ac:dyDescent="0.2">
      <c r="B141" s="37"/>
      <c r="C141" s="37"/>
      <c r="D141" s="38"/>
      <c r="E141" s="38"/>
      <c r="F141" s="78"/>
      <c r="G141" s="78"/>
      <c r="H141" s="71"/>
    </row>
    <row r="142" spans="2:8" s="35" customFormat="1" x14ac:dyDescent="0.2">
      <c r="B142" s="37"/>
      <c r="C142" s="37"/>
      <c r="D142" s="38"/>
      <c r="E142" s="38"/>
      <c r="F142" s="78"/>
      <c r="G142" s="78"/>
      <c r="H142" s="71"/>
    </row>
    <row r="143" spans="2:8" s="35" customFormat="1" x14ac:dyDescent="0.2">
      <c r="B143" s="37"/>
      <c r="C143" s="37"/>
      <c r="D143" s="38"/>
      <c r="E143" s="38"/>
      <c r="F143" s="78"/>
      <c r="G143" s="78"/>
      <c r="H143" s="71"/>
    </row>
    <row r="144" spans="2:8" s="35" customFormat="1" x14ac:dyDescent="0.2">
      <c r="B144" s="37"/>
      <c r="C144" s="37"/>
      <c r="D144" s="38"/>
      <c r="E144" s="38"/>
      <c r="F144" s="78"/>
      <c r="G144" s="78"/>
      <c r="H144" s="71"/>
    </row>
    <row r="145" spans="2:8" s="35" customFormat="1" x14ac:dyDescent="0.2">
      <c r="B145" s="37"/>
      <c r="C145" s="37"/>
      <c r="D145" s="38"/>
      <c r="E145" s="38"/>
      <c r="F145" s="78"/>
      <c r="G145" s="78"/>
      <c r="H145" s="71"/>
    </row>
    <row r="146" spans="2:8" s="35" customFormat="1" x14ac:dyDescent="0.2">
      <c r="B146" s="37"/>
      <c r="C146" s="37"/>
      <c r="D146" s="38"/>
      <c r="E146" s="38"/>
      <c r="F146" s="78"/>
      <c r="G146" s="78"/>
      <c r="H146" s="71"/>
    </row>
    <row r="147" spans="2:8" s="35" customFormat="1" x14ac:dyDescent="0.2">
      <c r="B147" s="37"/>
      <c r="C147" s="37"/>
      <c r="D147" s="38"/>
      <c r="E147" s="38"/>
      <c r="F147" s="78"/>
      <c r="G147" s="78"/>
      <c r="H147" s="71"/>
    </row>
    <row r="148" spans="2:8" s="35" customFormat="1" x14ac:dyDescent="0.2">
      <c r="B148" s="37"/>
      <c r="C148" s="37"/>
      <c r="D148" s="38"/>
      <c r="E148" s="38"/>
      <c r="F148" s="78"/>
      <c r="G148" s="78"/>
      <c r="H148" s="71"/>
    </row>
    <row r="149" spans="2:8" s="35" customFormat="1" x14ac:dyDescent="0.2">
      <c r="B149" s="37"/>
      <c r="C149" s="37"/>
      <c r="D149" s="38"/>
      <c r="E149" s="38"/>
      <c r="F149" s="78"/>
      <c r="G149" s="78"/>
      <c r="H149" s="71"/>
    </row>
    <row r="150" spans="2:8" s="35" customFormat="1" x14ac:dyDescent="0.2">
      <c r="B150" s="37"/>
      <c r="C150" s="37"/>
      <c r="D150" s="38"/>
      <c r="E150" s="38"/>
      <c r="F150" s="78"/>
      <c r="G150" s="78"/>
      <c r="H150" s="71"/>
    </row>
    <row r="151" spans="2:8" s="35" customFormat="1" x14ac:dyDescent="0.2">
      <c r="B151" s="37"/>
      <c r="C151" s="37"/>
      <c r="D151" s="38"/>
      <c r="E151" s="38"/>
      <c r="F151" s="78"/>
      <c r="G151" s="78"/>
      <c r="H151" s="71"/>
    </row>
    <row r="152" spans="2:8" s="35" customFormat="1" x14ac:dyDescent="0.2">
      <c r="B152" s="37"/>
      <c r="C152" s="37"/>
      <c r="D152" s="38"/>
      <c r="E152" s="38"/>
      <c r="F152" s="78"/>
      <c r="G152" s="78"/>
      <c r="H152" s="71"/>
    </row>
    <row r="153" spans="2:8" s="35" customFormat="1" x14ac:dyDescent="0.2">
      <c r="B153" s="37"/>
      <c r="C153" s="37"/>
      <c r="D153" s="38"/>
      <c r="E153" s="38"/>
      <c r="F153" s="78"/>
      <c r="G153" s="78"/>
      <c r="H153" s="71"/>
    </row>
    <row r="154" spans="2:8" s="35" customFormat="1" x14ac:dyDescent="0.2">
      <c r="B154" s="37"/>
      <c r="C154" s="37"/>
      <c r="D154" s="38"/>
      <c r="E154" s="38"/>
      <c r="F154" s="78"/>
      <c r="G154" s="78"/>
      <c r="H154" s="71"/>
    </row>
    <row r="155" spans="2:8" s="35" customFormat="1" x14ac:dyDescent="0.2">
      <c r="B155" s="37"/>
      <c r="C155" s="37"/>
      <c r="D155" s="38"/>
      <c r="E155" s="38"/>
      <c r="F155" s="78"/>
      <c r="G155" s="78"/>
      <c r="H155" s="71"/>
    </row>
    <row r="156" spans="2:8" s="35" customFormat="1" x14ac:dyDescent="0.2">
      <c r="B156" s="37"/>
      <c r="C156" s="37"/>
      <c r="D156" s="38"/>
      <c r="E156" s="38"/>
      <c r="F156" s="78"/>
      <c r="G156" s="78"/>
      <c r="H156" s="71"/>
    </row>
    <row r="157" spans="2:8" s="35" customFormat="1" x14ac:dyDescent="0.2">
      <c r="B157" s="37"/>
      <c r="C157" s="37"/>
      <c r="D157" s="38"/>
      <c r="E157" s="38"/>
      <c r="F157" s="78"/>
      <c r="G157" s="78"/>
      <c r="H157" s="71"/>
    </row>
    <row r="158" spans="2:8" s="35" customFormat="1" x14ac:dyDescent="0.2">
      <c r="B158" s="37"/>
      <c r="C158" s="37"/>
      <c r="D158" s="38"/>
      <c r="E158" s="38"/>
      <c r="F158" s="78"/>
      <c r="G158" s="78"/>
      <c r="H158" s="71"/>
    </row>
    <row r="159" spans="2:8" s="35" customFormat="1" x14ac:dyDescent="0.2">
      <c r="B159" s="37"/>
      <c r="C159" s="37"/>
      <c r="D159" s="38"/>
      <c r="E159" s="38"/>
      <c r="F159" s="78"/>
      <c r="G159" s="78"/>
      <c r="H159" s="71"/>
    </row>
    <row r="160" spans="2:8" s="35" customFormat="1" x14ac:dyDescent="0.2">
      <c r="B160" s="37"/>
      <c r="C160" s="37"/>
      <c r="D160" s="38"/>
      <c r="E160" s="38"/>
      <c r="F160" s="78"/>
      <c r="G160" s="78"/>
      <c r="H160" s="71"/>
    </row>
    <row r="161" spans="2:8" s="35" customFormat="1" x14ac:dyDescent="0.2">
      <c r="B161" s="37"/>
      <c r="C161" s="37"/>
      <c r="D161" s="38"/>
      <c r="E161" s="38"/>
      <c r="F161" s="78"/>
      <c r="G161" s="78"/>
      <c r="H161" s="71"/>
    </row>
    <row r="162" spans="2:8" s="35" customFormat="1" x14ac:dyDescent="0.2">
      <c r="B162" s="37"/>
      <c r="C162" s="37"/>
      <c r="D162" s="38"/>
      <c r="E162" s="38"/>
      <c r="F162" s="78"/>
      <c r="G162" s="78"/>
      <c r="H162" s="71"/>
    </row>
    <row r="163" spans="2:8" s="35" customFormat="1" x14ac:dyDescent="0.2">
      <c r="B163" s="37"/>
      <c r="C163" s="37"/>
      <c r="D163" s="38"/>
      <c r="E163" s="38"/>
      <c r="F163" s="78"/>
      <c r="G163" s="78"/>
      <c r="H163" s="71"/>
    </row>
    <row r="164" spans="2:8" s="35" customFormat="1" x14ac:dyDescent="0.2">
      <c r="B164" s="37"/>
      <c r="C164" s="37"/>
      <c r="D164" s="38"/>
      <c r="E164" s="38"/>
      <c r="F164" s="78"/>
      <c r="G164" s="78"/>
      <c r="H164" s="71"/>
    </row>
    <row r="165" spans="2:8" s="35" customFormat="1" x14ac:dyDescent="0.2">
      <c r="B165" s="37"/>
      <c r="C165" s="37"/>
      <c r="D165" s="38"/>
      <c r="E165" s="38"/>
      <c r="F165" s="78"/>
      <c r="G165" s="78"/>
      <c r="H165" s="71"/>
    </row>
    <row r="166" spans="2:8" s="35" customFormat="1" x14ac:dyDescent="0.2">
      <c r="B166" s="37"/>
      <c r="C166" s="37"/>
      <c r="D166" s="38"/>
      <c r="E166" s="38"/>
      <c r="F166" s="78"/>
      <c r="G166" s="78"/>
      <c r="H166" s="71"/>
    </row>
    <row r="167" spans="2:8" s="35" customFormat="1" x14ac:dyDescent="0.2">
      <c r="B167" s="37"/>
      <c r="C167" s="37"/>
      <c r="D167" s="38"/>
      <c r="E167" s="38"/>
      <c r="F167" s="78"/>
      <c r="G167" s="78"/>
      <c r="H167" s="71"/>
    </row>
    <row r="168" spans="2:8" s="35" customFormat="1" x14ac:dyDescent="0.2">
      <c r="B168" s="37"/>
      <c r="C168" s="37"/>
      <c r="D168" s="38"/>
      <c r="E168" s="38"/>
      <c r="F168" s="78"/>
      <c r="G168" s="78"/>
      <c r="H168" s="71"/>
    </row>
    <row r="169" spans="2:8" s="35" customFormat="1" x14ac:dyDescent="0.2">
      <c r="B169" s="37"/>
      <c r="C169" s="37"/>
      <c r="D169" s="38"/>
      <c r="E169" s="38"/>
      <c r="F169" s="78"/>
      <c r="G169" s="78"/>
      <c r="H169" s="71"/>
    </row>
    <row r="170" spans="2:8" s="35" customFormat="1" x14ac:dyDescent="0.2">
      <c r="B170" s="37"/>
      <c r="C170" s="37"/>
      <c r="D170" s="38"/>
      <c r="E170" s="38"/>
      <c r="F170" s="78"/>
      <c r="G170" s="78"/>
      <c r="H170" s="71"/>
    </row>
    <row r="171" spans="2:8" s="35" customFormat="1" x14ac:dyDescent="0.2">
      <c r="B171" s="37"/>
      <c r="C171" s="37"/>
      <c r="D171" s="38"/>
      <c r="E171" s="38"/>
      <c r="F171" s="78"/>
      <c r="G171" s="78"/>
      <c r="H171" s="71"/>
    </row>
    <row r="172" spans="2:8" s="35" customFormat="1" x14ac:dyDescent="0.2">
      <c r="B172" s="37"/>
      <c r="C172" s="37"/>
      <c r="D172" s="38"/>
      <c r="E172" s="38"/>
      <c r="F172" s="78"/>
      <c r="G172" s="78"/>
      <c r="H172" s="71"/>
    </row>
    <row r="173" spans="2:8" s="35" customFormat="1" x14ac:dyDescent="0.2">
      <c r="B173" s="37"/>
      <c r="C173" s="37"/>
      <c r="D173" s="38"/>
      <c r="E173" s="38"/>
      <c r="F173" s="78"/>
      <c r="G173" s="78"/>
      <c r="H173" s="71"/>
    </row>
    <row r="174" spans="2:8" s="35" customFormat="1" x14ac:dyDescent="0.2">
      <c r="B174" s="37"/>
      <c r="C174" s="37"/>
      <c r="D174" s="38"/>
      <c r="E174" s="38"/>
      <c r="F174" s="78"/>
      <c r="G174" s="78"/>
      <c r="H174" s="71"/>
    </row>
    <row r="175" spans="2:8" s="35" customFormat="1" x14ac:dyDescent="0.2">
      <c r="B175" s="37"/>
      <c r="C175" s="37"/>
      <c r="D175" s="38"/>
      <c r="E175" s="38"/>
      <c r="F175" s="78"/>
      <c r="G175" s="78"/>
      <c r="H175" s="71"/>
    </row>
    <row r="176" spans="2:8" s="35" customFormat="1" x14ac:dyDescent="0.2">
      <c r="B176" s="37"/>
      <c r="C176" s="37"/>
      <c r="D176" s="38"/>
      <c r="E176" s="38"/>
      <c r="F176" s="78"/>
      <c r="G176" s="78"/>
      <c r="H176" s="71"/>
    </row>
    <row r="177" spans="2:8" s="35" customFormat="1" x14ac:dyDescent="0.2">
      <c r="B177" s="37"/>
      <c r="C177" s="37"/>
      <c r="D177" s="38"/>
      <c r="E177" s="38"/>
      <c r="F177" s="78"/>
      <c r="G177" s="78"/>
      <c r="H177" s="71"/>
    </row>
  </sheetData>
  <sheetProtection formatCells="0" formatColumns="0" formatRows="0" insertRows="0" deleteRows="0" selectLockedCells="1"/>
  <mergeCells count="5">
    <mergeCell ref="A59:H61"/>
    <mergeCell ref="A1:H1"/>
    <mergeCell ref="A3:H3"/>
    <mergeCell ref="A22:H22"/>
    <mergeCell ref="A39:H39"/>
  </mergeCells>
  <printOptions horizontalCentered="1"/>
  <pageMargins left="0.5" right="0.5" top="0.25" bottom="0.5" header="0.5" footer="0.25"/>
  <pageSetup scale="84" fitToHeight="7" orientation="landscape" r:id="rId1"/>
  <headerFooter alignWithMargins="0">
    <oddFooter>&amp;Lc. Travel&amp;RPage &amp;P of &amp;N</oddFooter>
  </headerFooter>
  <rowBreaks count="2" manualBreakCount="2">
    <brk id="21" max="16383" man="1"/>
    <brk id="6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L45"/>
  <sheetViews>
    <sheetView showGridLines="0" zoomScaleNormal="100" workbookViewId="0">
      <selection sqref="A1:F1"/>
    </sheetView>
  </sheetViews>
  <sheetFormatPr defaultRowHeight="12.75" x14ac:dyDescent="0.2"/>
  <cols>
    <col min="1" max="1" width="40.7109375" style="35" customWidth="1"/>
    <col min="2" max="2" width="6.7109375" style="39" customWidth="1"/>
    <col min="3" max="3" width="10.42578125" style="78" customWidth="1"/>
    <col min="4" max="4" width="12.140625" style="78" customWidth="1"/>
    <col min="5" max="5" width="29.28515625" style="38" customWidth="1"/>
    <col min="6" max="6" width="51.140625" style="39" customWidth="1"/>
    <col min="7" max="256" width="9.140625" style="35"/>
    <col min="257" max="257" width="40.7109375" style="35" customWidth="1"/>
    <col min="258" max="258" width="6.7109375" style="35" customWidth="1"/>
    <col min="259" max="259" width="10.42578125" style="35" customWidth="1"/>
    <col min="260" max="260" width="12.140625" style="35" customWidth="1"/>
    <col min="261" max="261" width="29.28515625" style="35" customWidth="1"/>
    <col min="262" max="262" width="51.140625" style="35" customWidth="1"/>
    <col min="263" max="512" width="9.140625" style="35"/>
    <col min="513" max="513" width="40.7109375" style="35" customWidth="1"/>
    <col min="514" max="514" width="6.7109375" style="35" customWidth="1"/>
    <col min="515" max="515" width="10.42578125" style="35" customWidth="1"/>
    <col min="516" max="516" width="12.140625" style="35" customWidth="1"/>
    <col min="517" max="517" width="29.28515625" style="35" customWidth="1"/>
    <col min="518" max="518" width="51.140625" style="35" customWidth="1"/>
    <col min="519" max="768" width="9.140625" style="35"/>
    <col min="769" max="769" width="40.7109375" style="35" customWidth="1"/>
    <col min="770" max="770" width="6.7109375" style="35" customWidth="1"/>
    <col min="771" max="771" width="10.42578125" style="35" customWidth="1"/>
    <col min="772" max="772" width="12.140625" style="35" customWidth="1"/>
    <col min="773" max="773" width="29.28515625" style="35" customWidth="1"/>
    <col min="774" max="774" width="51.140625" style="35" customWidth="1"/>
    <col min="775" max="1024" width="9.140625" style="35"/>
    <col min="1025" max="1025" width="40.7109375" style="35" customWidth="1"/>
    <col min="1026" max="1026" width="6.7109375" style="35" customWidth="1"/>
    <col min="1027" max="1027" width="10.42578125" style="35" customWidth="1"/>
    <col min="1028" max="1028" width="12.140625" style="35" customWidth="1"/>
    <col min="1029" max="1029" width="29.28515625" style="35" customWidth="1"/>
    <col min="1030" max="1030" width="51.140625" style="35" customWidth="1"/>
    <col min="1031" max="1280" width="9.140625" style="35"/>
    <col min="1281" max="1281" width="40.7109375" style="35" customWidth="1"/>
    <col min="1282" max="1282" width="6.7109375" style="35" customWidth="1"/>
    <col min="1283" max="1283" width="10.42578125" style="35" customWidth="1"/>
    <col min="1284" max="1284" width="12.140625" style="35" customWidth="1"/>
    <col min="1285" max="1285" width="29.28515625" style="35" customWidth="1"/>
    <col min="1286" max="1286" width="51.140625" style="35" customWidth="1"/>
    <col min="1287" max="1536" width="9.140625" style="35"/>
    <col min="1537" max="1537" width="40.7109375" style="35" customWidth="1"/>
    <col min="1538" max="1538" width="6.7109375" style="35" customWidth="1"/>
    <col min="1539" max="1539" width="10.42578125" style="35" customWidth="1"/>
    <col min="1540" max="1540" width="12.140625" style="35" customWidth="1"/>
    <col min="1541" max="1541" width="29.28515625" style="35" customWidth="1"/>
    <col min="1542" max="1542" width="51.140625" style="35" customWidth="1"/>
    <col min="1543" max="1792" width="9.140625" style="35"/>
    <col min="1793" max="1793" width="40.7109375" style="35" customWidth="1"/>
    <col min="1794" max="1794" width="6.7109375" style="35" customWidth="1"/>
    <col min="1795" max="1795" width="10.42578125" style="35" customWidth="1"/>
    <col min="1796" max="1796" width="12.140625" style="35" customWidth="1"/>
    <col min="1797" max="1797" width="29.28515625" style="35" customWidth="1"/>
    <col min="1798" max="1798" width="51.140625" style="35" customWidth="1"/>
    <col min="1799" max="2048" width="9.140625" style="35"/>
    <col min="2049" max="2049" width="40.7109375" style="35" customWidth="1"/>
    <col min="2050" max="2050" width="6.7109375" style="35" customWidth="1"/>
    <col min="2051" max="2051" width="10.42578125" style="35" customWidth="1"/>
    <col min="2052" max="2052" width="12.140625" style="35" customWidth="1"/>
    <col min="2053" max="2053" width="29.28515625" style="35" customWidth="1"/>
    <col min="2054" max="2054" width="51.140625" style="35" customWidth="1"/>
    <col min="2055" max="2304" width="9.140625" style="35"/>
    <col min="2305" max="2305" width="40.7109375" style="35" customWidth="1"/>
    <col min="2306" max="2306" width="6.7109375" style="35" customWidth="1"/>
    <col min="2307" max="2307" width="10.42578125" style="35" customWidth="1"/>
    <col min="2308" max="2308" width="12.140625" style="35" customWidth="1"/>
    <col min="2309" max="2309" width="29.28515625" style="35" customWidth="1"/>
    <col min="2310" max="2310" width="51.140625" style="35" customWidth="1"/>
    <col min="2311" max="2560" width="9.140625" style="35"/>
    <col min="2561" max="2561" width="40.7109375" style="35" customWidth="1"/>
    <col min="2562" max="2562" width="6.7109375" style="35" customWidth="1"/>
    <col min="2563" max="2563" width="10.42578125" style="35" customWidth="1"/>
    <col min="2564" max="2564" width="12.140625" style="35" customWidth="1"/>
    <col min="2565" max="2565" width="29.28515625" style="35" customWidth="1"/>
    <col min="2566" max="2566" width="51.140625" style="35" customWidth="1"/>
    <col min="2567" max="2816" width="9.140625" style="35"/>
    <col min="2817" max="2817" width="40.7109375" style="35" customWidth="1"/>
    <col min="2818" max="2818" width="6.7109375" style="35" customWidth="1"/>
    <col min="2819" max="2819" width="10.42578125" style="35" customWidth="1"/>
    <col min="2820" max="2820" width="12.140625" style="35" customWidth="1"/>
    <col min="2821" max="2821" width="29.28515625" style="35" customWidth="1"/>
    <col min="2822" max="2822" width="51.140625" style="35" customWidth="1"/>
    <col min="2823" max="3072" width="9.140625" style="35"/>
    <col min="3073" max="3073" width="40.7109375" style="35" customWidth="1"/>
    <col min="3074" max="3074" width="6.7109375" style="35" customWidth="1"/>
    <col min="3075" max="3075" width="10.42578125" style="35" customWidth="1"/>
    <col min="3076" max="3076" width="12.140625" style="35" customWidth="1"/>
    <col min="3077" max="3077" width="29.28515625" style="35" customWidth="1"/>
    <col min="3078" max="3078" width="51.140625" style="35" customWidth="1"/>
    <col min="3079" max="3328" width="9.140625" style="35"/>
    <col min="3329" max="3329" width="40.7109375" style="35" customWidth="1"/>
    <col min="3330" max="3330" width="6.7109375" style="35" customWidth="1"/>
    <col min="3331" max="3331" width="10.42578125" style="35" customWidth="1"/>
    <col min="3332" max="3332" width="12.140625" style="35" customWidth="1"/>
    <col min="3333" max="3333" width="29.28515625" style="35" customWidth="1"/>
    <col min="3334" max="3334" width="51.140625" style="35" customWidth="1"/>
    <col min="3335" max="3584" width="9.140625" style="35"/>
    <col min="3585" max="3585" width="40.7109375" style="35" customWidth="1"/>
    <col min="3586" max="3586" width="6.7109375" style="35" customWidth="1"/>
    <col min="3587" max="3587" width="10.42578125" style="35" customWidth="1"/>
    <col min="3588" max="3588" width="12.140625" style="35" customWidth="1"/>
    <col min="3589" max="3589" width="29.28515625" style="35" customWidth="1"/>
    <col min="3590" max="3590" width="51.140625" style="35" customWidth="1"/>
    <col min="3591" max="3840" width="9.140625" style="35"/>
    <col min="3841" max="3841" width="40.7109375" style="35" customWidth="1"/>
    <col min="3842" max="3842" width="6.7109375" style="35" customWidth="1"/>
    <col min="3843" max="3843" width="10.42578125" style="35" customWidth="1"/>
    <col min="3844" max="3844" width="12.140625" style="35" customWidth="1"/>
    <col min="3845" max="3845" width="29.28515625" style="35" customWidth="1"/>
    <col min="3846" max="3846" width="51.140625" style="35" customWidth="1"/>
    <col min="3847" max="4096" width="9.140625" style="35"/>
    <col min="4097" max="4097" width="40.7109375" style="35" customWidth="1"/>
    <col min="4098" max="4098" width="6.7109375" style="35" customWidth="1"/>
    <col min="4099" max="4099" width="10.42578125" style="35" customWidth="1"/>
    <col min="4100" max="4100" width="12.140625" style="35" customWidth="1"/>
    <col min="4101" max="4101" width="29.28515625" style="35" customWidth="1"/>
    <col min="4102" max="4102" width="51.140625" style="35" customWidth="1"/>
    <col min="4103" max="4352" width="9.140625" style="35"/>
    <col min="4353" max="4353" width="40.7109375" style="35" customWidth="1"/>
    <col min="4354" max="4354" width="6.7109375" style="35" customWidth="1"/>
    <col min="4355" max="4355" width="10.42578125" style="35" customWidth="1"/>
    <col min="4356" max="4356" width="12.140625" style="35" customWidth="1"/>
    <col min="4357" max="4357" width="29.28515625" style="35" customWidth="1"/>
    <col min="4358" max="4358" width="51.140625" style="35" customWidth="1"/>
    <col min="4359" max="4608" width="9.140625" style="35"/>
    <col min="4609" max="4609" width="40.7109375" style="35" customWidth="1"/>
    <col min="4610" max="4610" width="6.7109375" style="35" customWidth="1"/>
    <col min="4611" max="4611" width="10.42578125" style="35" customWidth="1"/>
    <col min="4612" max="4612" width="12.140625" style="35" customWidth="1"/>
    <col min="4613" max="4613" width="29.28515625" style="35" customWidth="1"/>
    <col min="4614" max="4614" width="51.140625" style="35" customWidth="1"/>
    <col min="4615" max="4864" width="9.140625" style="35"/>
    <col min="4865" max="4865" width="40.7109375" style="35" customWidth="1"/>
    <col min="4866" max="4866" width="6.7109375" style="35" customWidth="1"/>
    <col min="4867" max="4867" width="10.42578125" style="35" customWidth="1"/>
    <col min="4868" max="4868" width="12.140625" style="35" customWidth="1"/>
    <col min="4869" max="4869" width="29.28515625" style="35" customWidth="1"/>
    <col min="4870" max="4870" width="51.140625" style="35" customWidth="1"/>
    <col min="4871" max="5120" width="9.140625" style="35"/>
    <col min="5121" max="5121" width="40.7109375" style="35" customWidth="1"/>
    <col min="5122" max="5122" width="6.7109375" style="35" customWidth="1"/>
    <col min="5123" max="5123" width="10.42578125" style="35" customWidth="1"/>
    <col min="5124" max="5124" width="12.140625" style="35" customWidth="1"/>
    <col min="5125" max="5125" width="29.28515625" style="35" customWidth="1"/>
    <col min="5126" max="5126" width="51.140625" style="35" customWidth="1"/>
    <col min="5127" max="5376" width="9.140625" style="35"/>
    <col min="5377" max="5377" width="40.7109375" style="35" customWidth="1"/>
    <col min="5378" max="5378" width="6.7109375" style="35" customWidth="1"/>
    <col min="5379" max="5379" width="10.42578125" style="35" customWidth="1"/>
    <col min="5380" max="5380" width="12.140625" style="35" customWidth="1"/>
    <col min="5381" max="5381" width="29.28515625" style="35" customWidth="1"/>
    <col min="5382" max="5382" width="51.140625" style="35" customWidth="1"/>
    <col min="5383" max="5632" width="9.140625" style="35"/>
    <col min="5633" max="5633" width="40.7109375" style="35" customWidth="1"/>
    <col min="5634" max="5634" width="6.7109375" style="35" customWidth="1"/>
    <col min="5635" max="5635" width="10.42578125" style="35" customWidth="1"/>
    <col min="5636" max="5636" width="12.140625" style="35" customWidth="1"/>
    <col min="5637" max="5637" width="29.28515625" style="35" customWidth="1"/>
    <col min="5638" max="5638" width="51.140625" style="35" customWidth="1"/>
    <col min="5639" max="5888" width="9.140625" style="35"/>
    <col min="5889" max="5889" width="40.7109375" style="35" customWidth="1"/>
    <col min="5890" max="5890" width="6.7109375" style="35" customWidth="1"/>
    <col min="5891" max="5891" width="10.42578125" style="35" customWidth="1"/>
    <col min="5892" max="5892" width="12.140625" style="35" customWidth="1"/>
    <col min="5893" max="5893" width="29.28515625" style="35" customWidth="1"/>
    <col min="5894" max="5894" width="51.140625" style="35" customWidth="1"/>
    <col min="5895" max="6144" width="9.140625" style="35"/>
    <col min="6145" max="6145" width="40.7109375" style="35" customWidth="1"/>
    <col min="6146" max="6146" width="6.7109375" style="35" customWidth="1"/>
    <col min="6147" max="6147" width="10.42578125" style="35" customWidth="1"/>
    <col min="6148" max="6148" width="12.140625" style="35" customWidth="1"/>
    <col min="6149" max="6149" width="29.28515625" style="35" customWidth="1"/>
    <col min="6150" max="6150" width="51.140625" style="35" customWidth="1"/>
    <col min="6151" max="6400" width="9.140625" style="35"/>
    <col min="6401" max="6401" width="40.7109375" style="35" customWidth="1"/>
    <col min="6402" max="6402" width="6.7109375" style="35" customWidth="1"/>
    <col min="6403" max="6403" width="10.42578125" style="35" customWidth="1"/>
    <col min="6404" max="6404" width="12.140625" style="35" customWidth="1"/>
    <col min="6405" max="6405" width="29.28515625" style="35" customWidth="1"/>
    <col min="6406" max="6406" width="51.140625" style="35" customWidth="1"/>
    <col min="6407" max="6656" width="9.140625" style="35"/>
    <col min="6657" max="6657" width="40.7109375" style="35" customWidth="1"/>
    <col min="6658" max="6658" width="6.7109375" style="35" customWidth="1"/>
    <col min="6659" max="6659" width="10.42578125" style="35" customWidth="1"/>
    <col min="6660" max="6660" width="12.140625" style="35" customWidth="1"/>
    <col min="6661" max="6661" width="29.28515625" style="35" customWidth="1"/>
    <col min="6662" max="6662" width="51.140625" style="35" customWidth="1"/>
    <col min="6663" max="6912" width="9.140625" style="35"/>
    <col min="6913" max="6913" width="40.7109375" style="35" customWidth="1"/>
    <col min="6914" max="6914" width="6.7109375" style="35" customWidth="1"/>
    <col min="6915" max="6915" width="10.42578125" style="35" customWidth="1"/>
    <col min="6916" max="6916" width="12.140625" style="35" customWidth="1"/>
    <col min="6917" max="6917" width="29.28515625" style="35" customWidth="1"/>
    <col min="6918" max="6918" width="51.140625" style="35" customWidth="1"/>
    <col min="6919" max="7168" width="9.140625" style="35"/>
    <col min="7169" max="7169" width="40.7109375" style="35" customWidth="1"/>
    <col min="7170" max="7170" width="6.7109375" style="35" customWidth="1"/>
    <col min="7171" max="7171" width="10.42578125" style="35" customWidth="1"/>
    <col min="7172" max="7172" width="12.140625" style="35" customWidth="1"/>
    <col min="7173" max="7173" width="29.28515625" style="35" customWidth="1"/>
    <col min="7174" max="7174" width="51.140625" style="35" customWidth="1"/>
    <col min="7175" max="7424" width="9.140625" style="35"/>
    <col min="7425" max="7425" width="40.7109375" style="35" customWidth="1"/>
    <col min="7426" max="7426" width="6.7109375" style="35" customWidth="1"/>
    <col min="7427" max="7427" width="10.42578125" style="35" customWidth="1"/>
    <col min="7428" max="7428" width="12.140625" style="35" customWidth="1"/>
    <col min="7429" max="7429" width="29.28515625" style="35" customWidth="1"/>
    <col min="7430" max="7430" width="51.140625" style="35" customWidth="1"/>
    <col min="7431" max="7680" width="9.140625" style="35"/>
    <col min="7681" max="7681" width="40.7109375" style="35" customWidth="1"/>
    <col min="7682" max="7682" width="6.7109375" style="35" customWidth="1"/>
    <col min="7683" max="7683" width="10.42578125" style="35" customWidth="1"/>
    <col min="7684" max="7684" width="12.140625" style="35" customWidth="1"/>
    <col min="7685" max="7685" width="29.28515625" style="35" customWidth="1"/>
    <col min="7686" max="7686" width="51.140625" style="35" customWidth="1"/>
    <col min="7687" max="7936" width="9.140625" style="35"/>
    <col min="7937" max="7937" width="40.7109375" style="35" customWidth="1"/>
    <col min="7938" max="7938" width="6.7109375" style="35" customWidth="1"/>
    <col min="7939" max="7939" width="10.42578125" style="35" customWidth="1"/>
    <col min="7940" max="7940" width="12.140625" style="35" customWidth="1"/>
    <col min="7941" max="7941" width="29.28515625" style="35" customWidth="1"/>
    <col min="7942" max="7942" width="51.140625" style="35" customWidth="1"/>
    <col min="7943" max="8192" width="9.140625" style="35"/>
    <col min="8193" max="8193" width="40.7109375" style="35" customWidth="1"/>
    <col min="8194" max="8194" width="6.7109375" style="35" customWidth="1"/>
    <col min="8195" max="8195" width="10.42578125" style="35" customWidth="1"/>
    <col min="8196" max="8196" width="12.140625" style="35" customWidth="1"/>
    <col min="8197" max="8197" width="29.28515625" style="35" customWidth="1"/>
    <col min="8198" max="8198" width="51.140625" style="35" customWidth="1"/>
    <col min="8199" max="8448" width="9.140625" style="35"/>
    <col min="8449" max="8449" width="40.7109375" style="35" customWidth="1"/>
    <col min="8450" max="8450" width="6.7109375" style="35" customWidth="1"/>
    <col min="8451" max="8451" width="10.42578125" style="35" customWidth="1"/>
    <col min="8452" max="8452" width="12.140625" style="35" customWidth="1"/>
    <col min="8453" max="8453" width="29.28515625" style="35" customWidth="1"/>
    <col min="8454" max="8454" width="51.140625" style="35" customWidth="1"/>
    <col min="8455" max="8704" width="9.140625" style="35"/>
    <col min="8705" max="8705" width="40.7109375" style="35" customWidth="1"/>
    <col min="8706" max="8706" width="6.7109375" style="35" customWidth="1"/>
    <col min="8707" max="8707" width="10.42578125" style="35" customWidth="1"/>
    <col min="8708" max="8708" width="12.140625" style="35" customWidth="1"/>
    <col min="8709" max="8709" width="29.28515625" style="35" customWidth="1"/>
    <col min="8710" max="8710" width="51.140625" style="35" customWidth="1"/>
    <col min="8711" max="8960" width="9.140625" style="35"/>
    <col min="8961" max="8961" width="40.7109375" style="35" customWidth="1"/>
    <col min="8962" max="8962" width="6.7109375" style="35" customWidth="1"/>
    <col min="8963" max="8963" width="10.42578125" style="35" customWidth="1"/>
    <col min="8964" max="8964" width="12.140625" style="35" customWidth="1"/>
    <col min="8965" max="8965" width="29.28515625" style="35" customWidth="1"/>
    <col min="8966" max="8966" width="51.140625" style="35" customWidth="1"/>
    <col min="8967" max="9216" width="9.140625" style="35"/>
    <col min="9217" max="9217" width="40.7109375" style="35" customWidth="1"/>
    <col min="9218" max="9218" width="6.7109375" style="35" customWidth="1"/>
    <col min="9219" max="9219" width="10.42578125" style="35" customWidth="1"/>
    <col min="9220" max="9220" width="12.140625" style="35" customWidth="1"/>
    <col min="9221" max="9221" width="29.28515625" style="35" customWidth="1"/>
    <col min="9222" max="9222" width="51.140625" style="35" customWidth="1"/>
    <col min="9223" max="9472" width="9.140625" style="35"/>
    <col min="9473" max="9473" width="40.7109375" style="35" customWidth="1"/>
    <col min="9474" max="9474" width="6.7109375" style="35" customWidth="1"/>
    <col min="9475" max="9475" width="10.42578125" style="35" customWidth="1"/>
    <col min="9476" max="9476" width="12.140625" style="35" customWidth="1"/>
    <col min="9477" max="9477" width="29.28515625" style="35" customWidth="1"/>
    <col min="9478" max="9478" width="51.140625" style="35" customWidth="1"/>
    <col min="9479" max="9728" width="9.140625" style="35"/>
    <col min="9729" max="9729" width="40.7109375" style="35" customWidth="1"/>
    <col min="9730" max="9730" width="6.7109375" style="35" customWidth="1"/>
    <col min="9731" max="9731" width="10.42578125" style="35" customWidth="1"/>
    <col min="9732" max="9732" width="12.140625" style="35" customWidth="1"/>
    <col min="9733" max="9733" width="29.28515625" style="35" customWidth="1"/>
    <col min="9734" max="9734" width="51.140625" style="35" customWidth="1"/>
    <col min="9735" max="9984" width="9.140625" style="35"/>
    <col min="9985" max="9985" width="40.7109375" style="35" customWidth="1"/>
    <col min="9986" max="9986" width="6.7109375" style="35" customWidth="1"/>
    <col min="9987" max="9987" width="10.42578125" style="35" customWidth="1"/>
    <col min="9988" max="9988" width="12.140625" style="35" customWidth="1"/>
    <col min="9989" max="9989" width="29.28515625" style="35" customWidth="1"/>
    <col min="9990" max="9990" width="51.140625" style="35" customWidth="1"/>
    <col min="9991" max="10240" width="9.140625" style="35"/>
    <col min="10241" max="10241" width="40.7109375" style="35" customWidth="1"/>
    <col min="10242" max="10242" width="6.7109375" style="35" customWidth="1"/>
    <col min="10243" max="10243" width="10.42578125" style="35" customWidth="1"/>
    <col min="10244" max="10244" width="12.140625" style="35" customWidth="1"/>
    <col min="10245" max="10245" width="29.28515625" style="35" customWidth="1"/>
    <col min="10246" max="10246" width="51.140625" style="35" customWidth="1"/>
    <col min="10247" max="10496" width="9.140625" style="35"/>
    <col min="10497" max="10497" width="40.7109375" style="35" customWidth="1"/>
    <col min="10498" max="10498" width="6.7109375" style="35" customWidth="1"/>
    <col min="10499" max="10499" width="10.42578125" style="35" customWidth="1"/>
    <col min="10500" max="10500" width="12.140625" style="35" customWidth="1"/>
    <col min="10501" max="10501" width="29.28515625" style="35" customWidth="1"/>
    <col min="10502" max="10502" width="51.140625" style="35" customWidth="1"/>
    <col min="10503" max="10752" width="9.140625" style="35"/>
    <col min="10753" max="10753" width="40.7109375" style="35" customWidth="1"/>
    <col min="10754" max="10754" width="6.7109375" style="35" customWidth="1"/>
    <col min="10755" max="10755" width="10.42578125" style="35" customWidth="1"/>
    <col min="10756" max="10756" width="12.140625" style="35" customWidth="1"/>
    <col min="10757" max="10757" width="29.28515625" style="35" customWidth="1"/>
    <col min="10758" max="10758" width="51.140625" style="35" customWidth="1"/>
    <col min="10759" max="11008" width="9.140625" style="35"/>
    <col min="11009" max="11009" width="40.7109375" style="35" customWidth="1"/>
    <col min="11010" max="11010" width="6.7109375" style="35" customWidth="1"/>
    <col min="11011" max="11011" width="10.42578125" style="35" customWidth="1"/>
    <col min="11012" max="11012" width="12.140625" style="35" customWidth="1"/>
    <col min="11013" max="11013" width="29.28515625" style="35" customWidth="1"/>
    <col min="11014" max="11014" width="51.140625" style="35" customWidth="1"/>
    <col min="11015" max="11264" width="9.140625" style="35"/>
    <col min="11265" max="11265" width="40.7109375" style="35" customWidth="1"/>
    <col min="11266" max="11266" width="6.7109375" style="35" customWidth="1"/>
    <col min="11267" max="11267" width="10.42578125" style="35" customWidth="1"/>
    <col min="11268" max="11268" width="12.140625" style="35" customWidth="1"/>
    <col min="11269" max="11269" width="29.28515625" style="35" customWidth="1"/>
    <col min="11270" max="11270" width="51.140625" style="35" customWidth="1"/>
    <col min="11271" max="11520" width="9.140625" style="35"/>
    <col min="11521" max="11521" width="40.7109375" style="35" customWidth="1"/>
    <col min="11522" max="11522" width="6.7109375" style="35" customWidth="1"/>
    <col min="11523" max="11523" width="10.42578125" style="35" customWidth="1"/>
    <col min="11524" max="11524" width="12.140625" style="35" customWidth="1"/>
    <col min="11525" max="11525" width="29.28515625" style="35" customWidth="1"/>
    <col min="11526" max="11526" width="51.140625" style="35" customWidth="1"/>
    <col min="11527" max="11776" width="9.140625" style="35"/>
    <col min="11777" max="11777" width="40.7109375" style="35" customWidth="1"/>
    <col min="11778" max="11778" width="6.7109375" style="35" customWidth="1"/>
    <col min="11779" max="11779" width="10.42578125" style="35" customWidth="1"/>
    <col min="11780" max="11780" width="12.140625" style="35" customWidth="1"/>
    <col min="11781" max="11781" width="29.28515625" style="35" customWidth="1"/>
    <col min="11782" max="11782" width="51.140625" style="35" customWidth="1"/>
    <col min="11783" max="12032" width="9.140625" style="35"/>
    <col min="12033" max="12033" width="40.7109375" style="35" customWidth="1"/>
    <col min="12034" max="12034" width="6.7109375" style="35" customWidth="1"/>
    <col min="12035" max="12035" width="10.42578125" style="35" customWidth="1"/>
    <col min="12036" max="12036" width="12.140625" style="35" customWidth="1"/>
    <col min="12037" max="12037" width="29.28515625" style="35" customWidth="1"/>
    <col min="12038" max="12038" width="51.140625" style="35" customWidth="1"/>
    <col min="12039" max="12288" width="9.140625" style="35"/>
    <col min="12289" max="12289" width="40.7109375" style="35" customWidth="1"/>
    <col min="12290" max="12290" width="6.7109375" style="35" customWidth="1"/>
    <col min="12291" max="12291" width="10.42578125" style="35" customWidth="1"/>
    <col min="12292" max="12292" width="12.140625" style="35" customWidth="1"/>
    <col min="12293" max="12293" width="29.28515625" style="35" customWidth="1"/>
    <col min="12294" max="12294" width="51.140625" style="35" customWidth="1"/>
    <col min="12295" max="12544" width="9.140625" style="35"/>
    <col min="12545" max="12545" width="40.7109375" style="35" customWidth="1"/>
    <col min="12546" max="12546" width="6.7109375" style="35" customWidth="1"/>
    <col min="12547" max="12547" width="10.42578125" style="35" customWidth="1"/>
    <col min="12548" max="12548" width="12.140625" style="35" customWidth="1"/>
    <col min="12549" max="12549" width="29.28515625" style="35" customWidth="1"/>
    <col min="12550" max="12550" width="51.140625" style="35" customWidth="1"/>
    <col min="12551" max="12800" width="9.140625" style="35"/>
    <col min="12801" max="12801" width="40.7109375" style="35" customWidth="1"/>
    <col min="12802" max="12802" width="6.7109375" style="35" customWidth="1"/>
    <col min="12803" max="12803" width="10.42578125" style="35" customWidth="1"/>
    <col min="12804" max="12804" width="12.140625" style="35" customWidth="1"/>
    <col min="12805" max="12805" width="29.28515625" style="35" customWidth="1"/>
    <col min="12806" max="12806" width="51.140625" style="35" customWidth="1"/>
    <col min="12807" max="13056" width="9.140625" style="35"/>
    <col min="13057" max="13057" width="40.7109375" style="35" customWidth="1"/>
    <col min="13058" max="13058" width="6.7109375" style="35" customWidth="1"/>
    <col min="13059" max="13059" width="10.42578125" style="35" customWidth="1"/>
    <col min="13060" max="13060" width="12.140625" style="35" customWidth="1"/>
    <col min="13061" max="13061" width="29.28515625" style="35" customWidth="1"/>
    <col min="13062" max="13062" width="51.140625" style="35" customWidth="1"/>
    <col min="13063" max="13312" width="9.140625" style="35"/>
    <col min="13313" max="13313" width="40.7109375" style="35" customWidth="1"/>
    <col min="13314" max="13314" width="6.7109375" style="35" customWidth="1"/>
    <col min="13315" max="13315" width="10.42578125" style="35" customWidth="1"/>
    <col min="13316" max="13316" width="12.140625" style="35" customWidth="1"/>
    <col min="13317" max="13317" width="29.28515625" style="35" customWidth="1"/>
    <col min="13318" max="13318" width="51.140625" style="35" customWidth="1"/>
    <col min="13319" max="13568" width="9.140625" style="35"/>
    <col min="13569" max="13569" width="40.7109375" style="35" customWidth="1"/>
    <col min="13570" max="13570" width="6.7109375" style="35" customWidth="1"/>
    <col min="13571" max="13571" width="10.42578125" style="35" customWidth="1"/>
    <col min="13572" max="13572" width="12.140625" style="35" customWidth="1"/>
    <col min="13573" max="13573" width="29.28515625" style="35" customWidth="1"/>
    <col min="13574" max="13574" width="51.140625" style="35" customWidth="1"/>
    <col min="13575" max="13824" width="9.140625" style="35"/>
    <col min="13825" max="13825" width="40.7109375" style="35" customWidth="1"/>
    <col min="13826" max="13826" width="6.7109375" style="35" customWidth="1"/>
    <col min="13827" max="13827" width="10.42578125" style="35" customWidth="1"/>
    <col min="13828" max="13828" width="12.140625" style="35" customWidth="1"/>
    <col min="13829" max="13829" width="29.28515625" style="35" customWidth="1"/>
    <col min="13830" max="13830" width="51.140625" style="35" customWidth="1"/>
    <col min="13831" max="14080" width="9.140625" style="35"/>
    <col min="14081" max="14081" width="40.7109375" style="35" customWidth="1"/>
    <col min="14082" max="14082" width="6.7109375" style="35" customWidth="1"/>
    <col min="14083" max="14083" width="10.42578125" style="35" customWidth="1"/>
    <col min="14084" max="14084" width="12.140625" style="35" customWidth="1"/>
    <col min="14085" max="14085" width="29.28515625" style="35" customWidth="1"/>
    <col min="14086" max="14086" width="51.140625" style="35" customWidth="1"/>
    <col min="14087" max="14336" width="9.140625" style="35"/>
    <col min="14337" max="14337" width="40.7109375" style="35" customWidth="1"/>
    <col min="14338" max="14338" width="6.7109375" style="35" customWidth="1"/>
    <col min="14339" max="14339" width="10.42578125" style="35" customWidth="1"/>
    <col min="14340" max="14340" width="12.140625" style="35" customWidth="1"/>
    <col min="14341" max="14341" width="29.28515625" style="35" customWidth="1"/>
    <col min="14342" max="14342" width="51.140625" style="35" customWidth="1"/>
    <col min="14343" max="14592" width="9.140625" style="35"/>
    <col min="14593" max="14593" width="40.7109375" style="35" customWidth="1"/>
    <col min="14594" max="14594" width="6.7109375" style="35" customWidth="1"/>
    <col min="14595" max="14595" width="10.42578125" style="35" customWidth="1"/>
    <col min="14596" max="14596" width="12.140625" style="35" customWidth="1"/>
    <col min="14597" max="14597" width="29.28515625" style="35" customWidth="1"/>
    <col min="14598" max="14598" width="51.140625" style="35" customWidth="1"/>
    <col min="14599" max="14848" width="9.140625" style="35"/>
    <col min="14849" max="14849" width="40.7109375" style="35" customWidth="1"/>
    <col min="14850" max="14850" width="6.7109375" style="35" customWidth="1"/>
    <col min="14851" max="14851" width="10.42578125" style="35" customWidth="1"/>
    <col min="14852" max="14852" width="12.140625" style="35" customWidth="1"/>
    <col min="14853" max="14853" width="29.28515625" style="35" customWidth="1"/>
    <col min="14854" max="14854" width="51.140625" style="35" customWidth="1"/>
    <col min="14855" max="15104" width="9.140625" style="35"/>
    <col min="15105" max="15105" width="40.7109375" style="35" customWidth="1"/>
    <col min="15106" max="15106" width="6.7109375" style="35" customWidth="1"/>
    <col min="15107" max="15107" width="10.42578125" style="35" customWidth="1"/>
    <col min="15108" max="15108" width="12.140625" style="35" customWidth="1"/>
    <col min="15109" max="15109" width="29.28515625" style="35" customWidth="1"/>
    <col min="15110" max="15110" width="51.140625" style="35" customWidth="1"/>
    <col min="15111" max="15360" width="9.140625" style="35"/>
    <col min="15361" max="15361" width="40.7109375" style="35" customWidth="1"/>
    <col min="15362" max="15362" width="6.7109375" style="35" customWidth="1"/>
    <col min="15363" max="15363" width="10.42578125" style="35" customWidth="1"/>
    <col min="15364" max="15364" width="12.140625" style="35" customWidth="1"/>
    <col min="15365" max="15365" width="29.28515625" style="35" customWidth="1"/>
    <col min="15366" max="15366" width="51.140625" style="35" customWidth="1"/>
    <col min="15367" max="15616" width="9.140625" style="35"/>
    <col min="15617" max="15617" width="40.7109375" style="35" customWidth="1"/>
    <col min="15618" max="15618" width="6.7109375" style="35" customWidth="1"/>
    <col min="15619" max="15619" width="10.42578125" style="35" customWidth="1"/>
    <col min="15620" max="15620" width="12.140625" style="35" customWidth="1"/>
    <col min="15621" max="15621" width="29.28515625" style="35" customWidth="1"/>
    <col min="15622" max="15622" width="51.140625" style="35" customWidth="1"/>
    <col min="15623" max="15872" width="9.140625" style="35"/>
    <col min="15873" max="15873" width="40.7109375" style="35" customWidth="1"/>
    <col min="15874" max="15874" width="6.7109375" style="35" customWidth="1"/>
    <col min="15875" max="15875" width="10.42578125" style="35" customWidth="1"/>
    <col min="15876" max="15876" width="12.140625" style="35" customWidth="1"/>
    <col min="15877" max="15877" width="29.28515625" style="35" customWidth="1"/>
    <col min="15878" max="15878" width="51.140625" style="35" customWidth="1"/>
    <col min="15879" max="16128" width="9.140625" style="35"/>
    <col min="16129" max="16129" width="40.7109375" style="35" customWidth="1"/>
    <col min="16130" max="16130" width="6.7109375" style="35" customWidth="1"/>
    <col min="16131" max="16131" width="10.42578125" style="35" customWidth="1"/>
    <col min="16132" max="16132" width="12.140625" style="35" customWidth="1"/>
    <col min="16133" max="16133" width="29.28515625" style="35" customWidth="1"/>
    <col min="16134" max="16134" width="51.140625" style="35" customWidth="1"/>
    <col min="16135" max="16384" width="9.140625" style="35"/>
  </cols>
  <sheetData>
    <row r="1" spans="1:12" s="505" customFormat="1" ht="22.5" customHeight="1" thickBot="1" x14ac:dyDescent="0.25">
      <c r="A1" s="651" t="s">
        <v>260</v>
      </c>
      <c r="B1" s="651"/>
      <c r="C1" s="651"/>
      <c r="D1" s="651"/>
      <c r="E1" s="651"/>
      <c r="F1" s="651"/>
      <c r="G1" s="504"/>
      <c r="H1" s="504"/>
      <c r="I1" s="504"/>
      <c r="J1" s="504"/>
      <c r="K1" s="504"/>
      <c r="L1" s="504"/>
    </row>
    <row r="2" spans="1:12" ht="13.5" thickBot="1" x14ac:dyDescent="0.25">
      <c r="A2" s="36"/>
      <c r="B2" s="77"/>
    </row>
    <row r="3" spans="1:12" s="80" customFormat="1" ht="23.25" customHeight="1" thickBot="1" x14ac:dyDescent="0.25">
      <c r="A3" s="558" t="s">
        <v>342</v>
      </c>
      <c r="B3" s="572" t="s">
        <v>343</v>
      </c>
      <c r="C3" s="559" t="s">
        <v>344</v>
      </c>
      <c r="D3" s="559" t="s">
        <v>345</v>
      </c>
      <c r="E3" s="560" t="s">
        <v>346</v>
      </c>
      <c r="F3" s="561" t="s">
        <v>347</v>
      </c>
    </row>
    <row r="4" spans="1:12" s="34" customFormat="1" ht="13.5" thickBot="1" x14ac:dyDescent="0.25">
      <c r="A4" s="661" t="s">
        <v>275</v>
      </c>
      <c r="B4" s="662"/>
      <c r="C4" s="662"/>
      <c r="D4" s="662"/>
      <c r="E4" s="662"/>
      <c r="F4" s="663"/>
    </row>
    <row r="5" spans="1:12" ht="15.75" customHeight="1" thickBot="1" x14ac:dyDescent="0.25">
      <c r="A5" s="81" t="s">
        <v>444</v>
      </c>
      <c r="B5" s="181">
        <v>2</v>
      </c>
      <c r="C5" s="82">
        <v>20000</v>
      </c>
      <c r="D5" s="82">
        <f>B5*C5</f>
        <v>40000</v>
      </c>
      <c r="E5" s="183" t="s">
        <v>348</v>
      </c>
      <c r="F5" s="84" t="s">
        <v>349</v>
      </c>
    </row>
    <row r="6" spans="1:12" ht="15.75" customHeight="1" x14ac:dyDescent="0.2">
      <c r="A6" s="184"/>
      <c r="B6" s="185"/>
      <c r="C6" s="90"/>
      <c r="D6" s="90">
        <f t="shared" ref="D6:D14" si="0">B6*C6</f>
        <v>0</v>
      </c>
      <c r="E6" s="238"/>
      <c r="F6" s="92"/>
    </row>
    <row r="7" spans="1:12" ht="15.75" customHeight="1" x14ac:dyDescent="0.2">
      <c r="A7" s="188"/>
      <c r="B7" s="189"/>
      <c r="C7" s="94"/>
      <c r="D7" s="94">
        <f t="shared" si="0"/>
        <v>0</v>
      </c>
      <c r="E7" s="191"/>
      <c r="F7" s="96"/>
    </row>
    <row r="8" spans="1:12" ht="15.75" customHeight="1" x14ac:dyDescent="0.2">
      <c r="A8" s="188"/>
      <c r="B8" s="189"/>
      <c r="C8" s="94"/>
      <c r="D8" s="94">
        <f t="shared" si="0"/>
        <v>0</v>
      </c>
      <c r="E8" s="191"/>
      <c r="F8" s="96"/>
    </row>
    <row r="9" spans="1:12" ht="15.75" customHeight="1" x14ac:dyDescent="0.2">
      <c r="A9" s="188"/>
      <c r="B9" s="189"/>
      <c r="C9" s="94"/>
      <c r="D9" s="94">
        <f t="shared" si="0"/>
        <v>0</v>
      </c>
      <c r="E9" s="191"/>
      <c r="F9" s="96"/>
    </row>
    <row r="10" spans="1:12" ht="15.75" customHeight="1" x14ac:dyDescent="0.2">
      <c r="A10" s="188"/>
      <c r="B10" s="189"/>
      <c r="C10" s="94"/>
      <c r="D10" s="94">
        <f t="shared" si="0"/>
        <v>0</v>
      </c>
      <c r="E10" s="191"/>
      <c r="F10" s="96"/>
    </row>
    <row r="11" spans="1:12" ht="15.75" customHeight="1" x14ac:dyDescent="0.2">
      <c r="A11" s="188"/>
      <c r="B11" s="189"/>
      <c r="C11" s="94"/>
      <c r="D11" s="94">
        <f t="shared" si="0"/>
        <v>0</v>
      </c>
      <c r="E11" s="191"/>
      <c r="F11" s="96"/>
    </row>
    <row r="12" spans="1:12" ht="15.75" customHeight="1" x14ac:dyDescent="0.2">
      <c r="A12" s="188"/>
      <c r="B12" s="189"/>
      <c r="C12" s="94"/>
      <c r="D12" s="94">
        <f t="shared" si="0"/>
        <v>0</v>
      </c>
      <c r="E12" s="191"/>
      <c r="F12" s="96"/>
    </row>
    <row r="13" spans="1:12" ht="15.75" customHeight="1" x14ac:dyDescent="0.2">
      <c r="A13" s="188"/>
      <c r="B13" s="189"/>
      <c r="C13" s="94"/>
      <c r="D13" s="94">
        <f t="shared" si="0"/>
        <v>0</v>
      </c>
      <c r="E13" s="191"/>
      <c r="F13" s="96"/>
    </row>
    <row r="14" spans="1:12" ht="15.75" customHeight="1" thickBot="1" x14ac:dyDescent="0.25">
      <c r="A14" s="188"/>
      <c r="B14" s="189"/>
      <c r="C14" s="94"/>
      <c r="D14" s="239">
        <f t="shared" si="0"/>
        <v>0</v>
      </c>
      <c r="E14" s="191"/>
      <c r="F14" s="96"/>
    </row>
    <row r="15" spans="1:12" ht="15.75" customHeight="1" thickBot="1" x14ac:dyDescent="0.25">
      <c r="A15" s="97" t="s">
        <v>330</v>
      </c>
      <c r="B15" s="192"/>
      <c r="C15" s="98"/>
      <c r="D15" s="240">
        <f>SUM(D6:D14)</f>
        <v>0</v>
      </c>
      <c r="E15" s="194"/>
      <c r="F15" s="195"/>
    </row>
    <row r="16" spans="1:12" s="34" customFormat="1" ht="13.5" thickBot="1" x14ac:dyDescent="0.25">
      <c r="A16" s="655" t="s">
        <v>276</v>
      </c>
      <c r="B16" s="656"/>
      <c r="C16" s="656"/>
      <c r="D16" s="656"/>
      <c r="E16" s="656"/>
      <c r="F16" s="657"/>
    </row>
    <row r="17" spans="1:6" ht="15.75" customHeight="1" x14ac:dyDescent="0.2">
      <c r="A17" s="241"/>
      <c r="B17" s="197"/>
      <c r="C17" s="199"/>
      <c r="D17" s="199">
        <f>B17*C17</f>
        <v>0</v>
      </c>
      <c r="E17" s="200"/>
      <c r="F17" s="201"/>
    </row>
    <row r="18" spans="1:6" ht="15.75" customHeight="1" x14ac:dyDescent="0.2">
      <c r="A18" s="242"/>
      <c r="B18" s="203"/>
      <c r="C18" s="205"/>
      <c r="D18" s="205">
        <f t="shared" ref="D18:D25" si="1">B18*C18</f>
        <v>0</v>
      </c>
      <c r="E18" s="206"/>
      <c r="F18" s="207"/>
    </row>
    <row r="19" spans="1:6" ht="15.75" customHeight="1" x14ac:dyDescent="0.2">
      <c r="A19" s="243"/>
      <c r="B19" s="208"/>
      <c r="C19" s="106"/>
      <c r="D19" s="106">
        <f t="shared" si="1"/>
        <v>0</v>
      </c>
      <c r="E19" s="210"/>
      <c r="F19" s="108"/>
    </row>
    <row r="20" spans="1:6" ht="15.75" customHeight="1" x14ac:dyDescent="0.2">
      <c r="A20" s="243"/>
      <c r="B20" s="208"/>
      <c r="C20" s="106"/>
      <c r="D20" s="106">
        <f t="shared" si="1"/>
        <v>0</v>
      </c>
      <c r="E20" s="210"/>
      <c r="F20" s="108"/>
    </row>
    <row r="21" spans="1:6" ht="15.75" customHeight="1" x14ac:dyDescent="0.2">
      <c r="A21" s="243"/>
      <c r="B21" s="208"/>
      <c r="C21" s="106"/>
      <c r="D21" s="106">
        <f t="shared" si="1"/>
        <v>0</v>
      </c>
      <c r="E21" s="210"/>
      <c r="F21" s="108"/>
    </row>
    <row r="22" spans="1:6" ht="15.75" customHeight="1" x14ac:dyDescent="0.2">
      <c r="A22" s="243"/>
      <c r="B22" s="208"/>
      <c r="C22" s="106"/>
      <c r="D22" s="106">
        <f t="shared" si="1"/>
        <v>0</v>
      </c>
      <c r="E22" s="210"/>
      <c r="F22" s="108"/>
    </row>
    <row r="23" spans="1:6" ht="15.75" customHeight="1" x14ac:dyDescent="0.2">
      <c r="A23" s="243"/>
      <c r="B23" s="208"/>
      <c r="C23" s="106"/>
      <c r="D23" s="106">
        <f t="shared" si="1"/>
        <v>0</v>
      </c>
      <c r="E23" s="210"/>
      <c r="F23" s="108"/>
    </row>
    <row r="24" spans="1:6" ht="15.75" customHeight="1" x14ac:dyDescent="0.2">
      <c r="A24" s="243"/>
      <c r="B24" s="208"/>
      <c r="C24" s="106"/>
      <c r="D24" s="106">
        <f t="shared" si="1"/>
        <v>0</v>
      </c>
      <c r="E24" s="210"/>
      <c r="F24" s="108"/>
    </row>
    <row r="25" spans="1:6" ht="15.75" customHeight="1" thickBot="1" x14ac:dyDescent="0.25">
      <c r="A25" s="243"/>
      <c r="B25" s="208"/>
      <c r="C25" s="106"/>
      <c r="D25" s="106">
        <f t="shared" si="1"/>
        <v>0</v>
      </c>
      <c r="E25" s="210"/>
      <c r="F25" s="108"/>
    </row>
    <row r="26" spans="1:6" ht="15.75" customHeight="1" thickBot="1" x14ac:dyDescent="0.25">
      <c r="A26" s="109" t="s">
        <v>339</v>
      </c>
      <c r="B26" s="211"/>
      <c r="C26" s="110"/>
      <c r="D26" s="110">
        <f>SUM(D17:D25)</f>
        <v>0</v>
      </c>
      <c r="E26" s="213"/>
      <c r="F26" s="214"/>
    </row>
    <row r="27" spans="1:6" s="34" customFormat="1" ht="13.5" thickBot="1" x14ac:dyDescent="0.25">
      <c r="A27" s="658" t="s">
        <v>277</v>
      </c>
      <c r="B27" s="659"/>
      <c r="C27" s="659"/>
      <c r="D27" s="659"/>
      <c r="E27" s="659"/>
      <c r="F27" s="660"/>
    </row>
    <row r="28" spans="1:6" ht="15.75" customHeight="1" x14ac:dyDescent="0.2">
      <c r="A28" s="215"/>
      <c r="B28" s="216"/>
      <c r="C28" s="218"/>
      <c r="D28" s="218">
        <f>B28*C28</f>
        <v>0</v>
      </c>
      <c r="E28" s="219"/>
      <c r="F28" s="244"/>
    </row>
    <row r="29" spans="1:6" ht="15.75" customHeight="1" x14ac:dyDescent="0.2">
      <c r="A29" s="221"/>
      <c r="B29" s="222"/>
      <c r="C29" s="118"/>
      <c r="D29" s="118">
        <f t="shared" ref="D29:D38" si="2">B29*C29</f>
        <v>0</v>
      </c>
      <c r="E29" s="224"/>
      <c r="F29" s="120"/>
    </row>
    <row r="30" spans="1:6" ht="15.75" customHeight="1" x14ac:dyDescent="0.2">
      <c r="A30" s="226"/>
      <c r="B30" s="227"/>
      <c r="C30" s="122"/>
      <c r="D30" s="122">
        <f t="shared" si="2"/>
        <v>0</v>
      </c>
      <c r="E30" s="229"/>
      <c r="F30" s="124"/>
    </row>
    <row r="31" spans="1:6" ht="15.75" customHeight="1" x14ac:dyDescent="0.2">
      <c r="A31" s="226"/>
      <c r="B31" s="227"/>
      <c r="C31" s="122"/>
      <c r="D31" s="122">
        <f t="shared" si="2"/>
        <v>0</v>
      </c>
      <c r="E31" s="229"/>
      <c r="F31" s="124"/>
    </row>
    <row r="32" spans="1:6" ht="15.75" customHeight="1" x14ac:dyDescent="0.2">
      <c r="A32" s="226"/>
      <c r="B32" s="227"/>
      <c r="C32" s="122"/>
      <c r="D32" s="122">
        <f t="shared" si="2"/>
        <v>0</v>
      </c>
      <c r="E32" s="229"/>
      <c r="F32" s="124"/>
    </row>
    <row r="33" spans="1:6" ht="15.75" customHeight="1" x14ac:dyDescent="0.2">
      <c r="A33" s="226"/>
      <c r="B33" s="227"/>
      <c r="C33" s="122"/>
      <c r="D33" s="122">
        <f t="shared" si="2"/>
        <v>0</v>
      </c>
      <c r="E33" s="229"/>
      <c r="F33" s="124"/>
    </row>
    <row r="34" spans="1:6" ht="15.75" customHeight="1" x14ac:dyDescent="0.2">
      <c r="A34" s="226"/>
      <c r="B34" s="227"/>
      <c r="C34" s="122"/>
      <c r="D34" s="122">
        <f t="shared" si="2"/>
        <v>0</v>
      </c>
      <c r="E34" s="229"/>
      <c r="F34" s="124"/>
    </row>
    <row r="35" spans="1:6" ht="15.75" customHeight="1" x14ac:dyDescent="0.2">
      <c r="A35" s="226"/>
      <c r="B35" s="227"/>
      <c r="C35" s="122"/>
      <c r="D35" s="122">
        <f t="shared" si="2"/>
        <v>0</v>
      </c>
      <c r="E35" s="229"/>
      <c r="F35" s="124"/>
    </row>
    <row r="36" spans="1:6" ht="15.75" customHeight="1" x14ac:dyDescent="0.2">
      <c r="A36" s="226"/>
      <c r="B36" s="227"/>
      <c r="C36" s="122"/>
      <c r="D36" s="122">
        <f t="shared" si="2"/>
        <v>0</v>
      </c>
      <c r="E36" s="229"/>
      <c r="F36" s="124"/>
    </row>
    <row r="37" spans="1:6" ht="15.75" customHeight="1" x14ac:dyDescent="0.2">
      <c r="A37" s="226"/>
      <c r="B37" s="227"/>
      <c r="C37" s="122"/>
      <c r="D37" s="122">
        <f t="shared" si="2"/>
        <v>0</v>
      </c>
      <c r="E37" s="229"/>
      <c r="F37" s="124"/>
    </row>
    <row r="38" spans="1:6" ht="15.75" customHeight="1" thickBot="1" x14ac:dyDescent="0.25">
      <c r="A38" s="226"/>
      <c r="B38" s="227"/>
      <c r="C38" s="122"/>
      <c r="D38" s="122">
        <f t="shared" si="2"/>
        <v>0</v>
      </c>
      <c r="E38" s="229"/>
      <c r="F38" s="124"/>
    </row>
    <row r="39" spans="1:6" ht="15.75" customHeight="1" thickBot="1" x14ac:dyDescent="0.25">
      <c r="A39" s="144" t="s">
        <v>340</v>
      </c>
      <c r="B39" s="231"/>
      <c r="C39" s="145"/>
      <c r="D39" s="145">
        <f>SUM(D28:D38)</f>
        <v>0</v>
      </c>
      <c r="E39" s="233"/>
      <c r="F39" s="234"/>
    </row>
    <row r="40" spans="1:6" ht="13.5" thickBot="1" x14ac:dyDescent="0.25">
      <c r="A40" s="129" t="s">
        <v>341</v>
      </c>
      <c r="B40" s="245"/>
      <c r="C40" s="246"/>
      <c r="D40" s="148">
        <f>D15+D26+D39</f>
        <v>0</v>
      </c>
      <c r="E40" s="247"/>
      <c r="F40" s="248"/>
    </row>
    <row r="42" spans="1:6" ht="13.5" thickBot="1" x14ac:dyDescent="0.25">
      <c r="A42" s="615" t="s">
        <v>272</v>
      </c>
      <c r="B42" s="615"/>
      <c r="C42" s="615"/>
      <c r="D42" s="615"/>
    </row>
    <row r="43" spans="1:6" x14ac:dyDescent="0.2">
      <c r="A43" s="616"/>
      <c r="B43" s="617"/>
      <c r="C43" s="617"/>
      <c r="D43" s="617"/>
      <c r="E43" s="617"/>
      <c r="F43" s="618"/>
    </row>
    <row r="44" spans="1:6" x14ac:dyDescent="0.2">
      <c r="A44" s="619"/>
      <c r="B44" s="620"/>
      <c r="C44" s="620"/>
      <c r="D44" s="620"/>
      <c r="E44" s="620"/>
      <c r="F44" s="621"/>
    </row>
    <row r="45" spans="1:6" ht="13.5" thickBot="1" x14ac:dyDescent="0.25">
      <c r="A45" s="622"/>
      <c r="B45" s="623"/>
      <c r="C45" s="623"/>
      <c r="D45" s="623"/>
      <c r="E45" s="623"/>
      <c r="F45" s="624"/>
    </row>
  </sheetData>
  <sheetProtection formatCells="0" formatColumns="0" formatRows="0" insertRows="0" deleteRows="0" selectLockedCells="1"/>
  <mergeCells count="6">
    <mergeCell ref="A42:D42"/>
    <mergeCell ref="A43:F45"/>
    <mergeCell ref="A1:F1"/>
    <mergeCell ref="A4:F4"/>
    <mergeCell ref="A16:F16"/>
    <mergeCell ref="A27:F27"/>
  </mergeCells>
  <printOptions horizontalCentered="1"/>
  <pageMargins left="0.5" right="0.5" top="0.25" bottom="0.5" header="0.5" footer="0.25"/>
  <pageSetup scale="86" fitToHeight="4" orientation="landscape" r:id="rId1"/>
  <headerFooter alignWithMargins="0">
    <oddFooter>&amp;Ld. Equipment&amp;RPage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L48"/>
  <sheetViews>
    <sheetView showGridLines="0" zoomScaleNormal="100" workbookViewId="0">
      <selection activeCell="A2" sqref="A2"/>
    </sheetView>
  </sheetViews>
  <sheetFormatPr defaultRowHeight="12.75" x14ac:dyDescent="0.2"/>
  <cols>
    <col min="1" max="1" width="40.85546875" style="35" customWidth="1"/>
    <col min="2" max="2" width="6.7109375" style="39" customWidth="1"/>
    <col min="3" max="3" width="14.140625" style="180" customWidth="1"/>
    <col min="4" max="4" width="14.140625" style="78" customWidth="1"/>
    <col min="5" max="5" width="19.85546875" style="38" customWidth="1"/>
    <col min="6" max="6" width="55.7109375" style="39" customWidth="1"/>
    <col min="7" max="256" width="9.140625" style="35"/>
    <col min="257" max="257" width="40.85546875" style="35" customWidth="1"/>
    <col min="258" max="258" width="6.7109375" style="35" customWidth="1"/>
    <col min="259" max="260" width="14.140625" style="35" customWidth="1"/>
    <col min="261" max="261" width="19.85546875" style="35" customWidth="1"/>
    <col min="262" max="262" width="55.7109375" style="35" customWidth="1"/>
    <col min="263" max="512" width="9.140625" style="35"/>
    <col min="513" max="513" width="40.85546875" style="35" customWidth="1"/>
    <col min="514" max="514" width="6.7109375" style="35" customWidth="1"/>
    <col min="515" max="516" width="14.140625" style="35" customWidth="1"/>
    <col min="517" max="517" width="19.85546875" style="35" customWidth="1"/>
    <col min="518" max="518" width="55.7109375" style="35" customWidth="1"/>
    <col min="519" max="768" width="9.140625" style="35"/>
    <col min="769" max="769" width="40.85546875" style="35" customWidth="1"/>
    <col min="770" max="770" width="6.7109375" style="35" customWidth="1"/>
    <col min="771" max="772" width="14.140625" style="35" customWidth="1"/>
    <col min="773" max="773" width="19.85546875" style="35" customWidth="1"/>
    <col min="774" max="774" width="55.7109375" style="35" customWidth="1"/>
    <col min="775" max="1024" width="9.140625" style="35"/>
    <col min="1025" max="1025" width="40.85546875" style="35" customWidth="1"/>
    <col min="1026" max="1026" width="6.7109375" style="35" customWidth="1"/>
    <col min="1027" max="1028" width="14.140625" style="35" customWidth="1"/>
    <col min="1029" max="1029" width="19.85546875" style="35" customWidth="1"/>
    <col min="1030" max="1030" width="55.7109375" style="35" customWidth="1"/>
    <col min="1031" max="1280" width="9.140625" style="35"/>
    <col min="1281" max="1281" width="40.85546875" style="35" customWidth="1"/>
    <col min="1282" max="1282" width="6.7109375" style="35" customWidth="1"/>
    <col min="1283" max="1284" width="14.140625" style="35" customWidth="1"/>
    <col min="1285" max="1285" width="19.85546875" style="35" customWidth="1"/>
    <col min="1286" max="1286" width="55.7109375" style="35" customWidth="1"/>
    <col min="1287" max="1536" width="9.140625" style="35"/>
    <col min="1537" max="1537" width="40.85546875" style="35" customWidth="1"/>
    <col min="1538" max="1538" width="6.7109375" style="35" customWidth="1"/>
    <col min="1539" max="1540" width="14.140625" style="35" customWidth="1"/>
    <col min="1541" max="1541" width="19.85546875" style="35" customWidth="1"/>
    <col min="1542" max="1542" width="55.7109375" style="35" customWidth="1"/>
    <col min="1543" max="1792" width="9.140625" style="35"/>
    <col min="1793" max="1793" width="40.85546875" style="35" customWidth="1"/>
    <col min="1794" max="1794" width="6.7109375" style="35" customWidth="1"/>
    <col min="1795" max="1796" width="14.140625" style="35" customWidth="1"/>
    <col min="1797" max="1797" width="19.85546875" style="35" customWidth="1"/>
    <col min="1798" max="1798" width="55.7109375" style="35" customWidth="1"/>
    <col min="1799" max="2048" width="9.140625" style="35"/>
    <col min="2049" max="2049" width="40.85546875" style="35" customWidth="1"/>
    <col min="2050" max="2050" width="6.7109375" style="35" customWidth="1"/>
    <col min="2051" max="2052" width="14.140625" style="35" customWidth="1"/>
    <col min="2053" max="2053" width="19.85546875" style="35" customWidth="1"/>
    <col min="2054" max="2054" width="55.7109375" style="35" customWidth="1"/>
    <col min="2055" max="2304" width="9.140625" style="35"/>
    <col min="2305" max="2305" width="40.85546875" style="35" customWidth="1"/>
    <col min="2306" max="2306" width="6.7109375" style="35" customWidth="1"/>
    <col min="2307" max="2308" width="14.140625" style="35" customWidth="1"/>
    <col min="2309" max="2309" width="19.85546875" style="35" customWidth="1"/>
    <col min="2310" max="2310" width="55.7109375" style="35" customWidth="1"/>
    <col min="2311" max="2560" width="9.140625" style="35"/>
    <col min="2561" max="2561" width="40.85546875" style="35" customWidth="1"/>
    <col min="2562" max="2562" width="6.7109375" style="35" customWidth="1"/>
    <col min="2563" max="2564" width="14.140625" style="35" customWidth="1"/>
    <col min="2565" max="2565" width="19.85546875" style="35" customWidth="1"/>
    <col min="2566" max="2566" width="55.7109375" style="35" customWidth="1"/>
    <col min="2567" max="2816" width="9.140625" style="35"/>
    <col min="2817" max="2817" width="40.85546875" style="35" customWidth="1"/>
    <col min="2818" max="2818" width="6.7109375" style="35" customWidth="1"/>
    <col min="2819" max="2820" width="14.140625" style="35" customWidth="1"/>
    <col min="2821" max="2821" width="19.85546875" style="35" customWidth="1"/>
    <col min="2822" max="2822" width="55.7109375" style="35" customWidth="1"/>
    <col min="2823" max="3072" width="9.140625" style="35"/>
    <col min="3073" max="3073" width="40.85546875" style="35" customWidth="1"/>
    <col min="3074" max="3074" width="6.7109375" style="35" customWidth="1"/>
    <col min="3075" max="3076" width="14.140625" style="35" customWidth="1"/>
    <col min="3077" max="3077" width="19.85546875" style="35" customWidth="1"/>
    <col min="3078" max="3078" width="55.7109375" style="35" customWidth="1"/>
    <col min="3079" max="3328" width="9.140625" style="35"/>
    <col min="3329" max="3329" width="40.85546875" style="35" customWidth="1"/>
    <col min="3330" max="3330" width="6.7109375" style="35" customWidth="1"/>
    <col min="3331" max="3332" width="14.140625" style="35" customWidth="1"/>
    <col min="3333" max="3333" width="19.85546875" style="35" customWidth="1"/>
    <col min="3334" max="3334" width="55.7109375" style="35" customWidth="1"/>
    <col min="3335" max="3584" width="9.140625" style="35"/>
    <col min="3585" max="3585" width="40.85546875" style="35" customWidth="1"/>
    <col min="3586" max="3586" width="6.7109375" style="35" customWidth="1"/>
    <col min="3587" max="3588" width="14.140625" style="35" customWidth="1"/>
    <col min="3589" max="3589" width="19.85546875" style="35" customWidth="1"/>
    <col min="3590" max="3590" width="55.7109375" style="35" customWidth="1"/>
    <col min="3591" max="3840" width="9.140625" style="35"/>
    <col min="3841" max="3841" width="40.85546875" style="35" customWidth="1"/>
    <col min="3842" max="3842" width="6.7109375" style="35" customWidth="1"/>
    <col min="3843" max="3844" width="14.140625" style="35" customWidth="1"/>
    <col min="3845" max="3845" width="19.85546875" style="35" customWidth="1"/>
    <col min="3846" max="3846" width="55.7109375" style="35" customWidth="1"/>
    <col min="3847" max="4096" width="9.140625" style="35"/>
    <col min="4097" max="4097" width="40.85546875" style="35" customWidth="1"/>
    <col min="4098" max="4098" width="6.7109375" style="35" customWidth="1"/>
    <col min="4099" max="4100" width="14.140625" style="35" customWidth="1"/>
    <col min="4101" max="4101" width="19.85546875" style="35" customWidth="1"/>
    <col min="4102" max="4102" width="55.7109375" style="35" customWidth="1"/>
    <col min="4103" max="4352" width="9.140625" style="35"/>
    <col min="4353" max="4353" width="40.85546875" style="35" customWidth="1"/>
    <col min="4354" max="4354" width="6.7109375" style="35" customWidth="1"/>
    <col min="4355" max="4356" width="14.140625" style="35" customWidth="1"/>
    <col min="4357" max="4357" width="19.85546875" style="35" customWidth="1"/>
    <col min="4358" max="4358" width="55.7109375" style="35" customWidth="1"/>
    <col min="4359" max="4608" width="9.140625" style="35"/>
    <col min="4609" max="4609" width="40.85546875" style="35" customWidth="1"/>
    <col min="4610" max="4610" width="6.7109375" style="35" customWidth="1"/>
    <col min="4611" max="4612" width="14.140625" style="35" customWidth="1"/>
    <col min="4613" max="4613" width="19.85546875" style="35" customWidth="1"/>
    <col min="4614" max="4614" width="55.7109375" style="35" customWidth="1"/>
    <col min="4615" max="4864" width="9.140625" style="35"/>
    <col min="4865" max="4865" width="40.85546875" style="35" customWidth="1"/>
    <col min="4866" max="4866" width="6.7109375" style="35" customWidth="1"/>
    <col min="4867" max="4868" width="14.140625" style="35" customWidth="1"/>
    <col min="4869" max="4869" width="19.85546875" style="35" customWidth="1"/>
    <col min="4870" max="4870" width="55.7109375" style="35" customWidth="1"/>
    <col min="4871" max="5120" width="9.140625" style="35"/>
    <col min="5121" max="5121" width="40.85546875" style="35" customWidth="1"/>
    <col min="5122" max="5122" width="6.7109375" style="35" customWidth="1"/>
    <col min="5123" max="5124" width="14.140625" style="35" customWidth="1"/>
    <col min="5125" max="5125" width="19.85546875" style="35" customWidth="1"/>
    <col min="5126" max="5126" width="55.7109375" style="35" customWidth="1"/>
    <col min="5127" max="5376" width="9.140625" style="35"/>
    <col min="5377" max="5377" width="40.85546875" style="35" customWidth="1"/>
    <col min="5378" max="5378" width="6.7109375" style="35" customWidth="1"/>
    <col min="5379" max="5380" width="14.140625" style="35" customWidth="1"/>
    <col min="5381" max="5381" width="19.85546875" style="35" customWidth="1"/>
    <col min="5382" max="5382" width="55.7109375" style="35" customWidth="1"/>
    <col min="5383" max="5632" width="9.140625" style="35"/>
    <col min="5633" max="5633" width="40.85546875" style="35" customWidth="1"/>
    <col min="5634" max="5634" width="6.7109375" style="35" customWidth="1"/>
    <col min="5635" max="5636" width="14.140625" style="35" customWidth="1"/>
    <col min="5637" max="5637" width="19.85546875" style="35" customWidth="1"/>
    <col min="5638" max="5638" width="55.7109375" style="35" customWidth="1"/>
    <col min="5639" max="5888" width="9.140625" style="35"/>
    <col min="5889" max="5889" width="40.85546875" style="35" customWidth="1"/>
    <col min="5890" max="5890" width="6.7109375" style="35" customWidth="1"/>
    <col min="5891" max="5892" width="14.140625" style="35" customWidth="1"/>
    <col min="5893" max="5893" width="19.85546875" style="35" customWidth="1"/>
    <col min="5894" max="5894" width="55.7109375" style="35" customWidth="1"/>
    <col min="5895" max="6144" width="9.140625" style="35"/>
    <col min="6145" max="6145" width="40.85546875" style="35" customWidth="1"/>
    <col min="6146" max="6146" width="6.7109375" style="35" customWidth="1"/>
    <col min="6147" max="6148" width="14.140625" style="35" customWidth="1"/>
    <col min="6149" max="6149" width="19.85546875" style="35" customWidth="1"/>
    <col min="6150" max="6150" width="55.7109375" style="35" customWidth="1"/>
    <col min="6151" max="6400" width="9.140625" style="35"/>
    <col min="6401" max="6401" width="40.85546875" style="35" customWidth="1"/>
    <col min="6402" max="6402" width="6.7109375" style="35" customWidth="1"/>
    <col min="6403" max="6404" width="14.140625" style="35" customWidth="1"/>
    <col min="6405" max="6405" width="19.85546875" style="35" customWidth="1"/>
    <col min="6406" max="6406" width="55.7109375" style="35" customWidth="1"/>
    <col min="6407" max="6656" width="9.140625" style="35"/>
    <col min="6657" max="6657" width="40.85546875" style="35" customWidth="1"/>
    <col min="6658" max="6658" width="6.7109375" style="35" customWidth="1"/>
    <col min="6659" max="6660" width="14.140625" style="35" customWidth="1"/>
    <col min="6661" max="6661" width="19.85546875" style="35" customWidth="1"/>
    <col min="6662" max="6662" width="55.7109375" style="35" customWidth="1"/>
    <col min="6663" max="6912" width="9.140625" style="35"/>
    <col min="6913" max="6913" width="40.85546875" style="35" customWidth="1"/>
    <col min="6914" max="6914" width="6.7109375" style="35" customWidth="1"/>
    <col min="6915" max="6916" width="14.140625" style="35" customWidth="1"/>
    <col min="6917" max="6917" width="19.85546875" style="35" customWidth="1"/>
    <col min="6918" max="6918" width="55.7109375" style="35" customWidth="1"/>
    <col min="6919" max="7168" width="9.140625" style="35"/>
    <col min="7169" max="7169" width="40.85546875" style="35" customWidth="1"/>
    <col min="7170" max="7170" width="6.7109375" style="35" customWidth="1"/>
    <col min="7171" max="7172" width="14.140625" style="35" customWidth="1"/>
    <col min="7173" max="7173" width="19.85546875" style="35" customWidth="1"/>
    <col min="7174" max="7174" width="55.7109375" style="35" customWidth="1"/>
    <col min="7175" max="7424" width="9.140625" style="35"/>
    <col min="7425" max="7425" width="40.85546875" style="35" customWidth="1"/>
    <col min="7426" max="7426" width="6.7109375" style="35" customWidth="1"/>
    <col min="7427" max="7428" width="14.140625" style="35" customWidth="1"/>
    <col min="7429" max="7429" width="19.85546875" style="35" customWidth="1"/>
    <col min="7430" max="7430" width="55.7109375" style="35" customWidth="1"/>
    <col min="7431" max="7680" width="9.140625" style="35"/>
    <col min="7681" max="7681" width="40.85546875" style="35" customWidth="1"/>
    <col min="7682" max="7682" width="6.7109375" style="35" customWidth="1"/>
    <col min="7683" max="7684" width="14.140625" style="35" customWidth="1"/>
    <col min="7685" max="7685" width="19.85546875" style="35" customWidth="1"/>
    <col min="7686" max="7686" width="55.7109375" style="35" customWidth="1"/>
    <col min="7687" max="7936" width="9.140625" style="35"/>
    <col min="7937" max="7937" width="40.85546875" style="35" customWidth="1"/>
    <col min="7938" max="7938" width="6.7109375" style="35" customWidth="1"/>
    <col min="7939" max="7940" width="14.140625" style="35" customWidth="1"/>
    <col min="7941" max="7941" width="19.85546875" style="35" customWidth="1"/>
    <col min="7942" max="7942" width="55.7109375" style="35" customWidth="1"/>
    <col min="7943" max="8192" width="9.140625" style="35"/>
    <col min="8193" max="8193" width="40.85546875" style="35" customWidth="1"/>
    <col min="8194" max="8194" width="6.7109375" style="35" customWidth="1"/>
    <col min="8195" max="8196" width="14.140625" style="35" customWidth="1"/>
    <col min="8197" max="8197" width="19.85546875" style="35" customWidth="1"/>
    <col min="8198" max="8198" width="55.7109375" style="35" customWidth="1"/>
    <col min="8199" max="8448" width="9.140625" style="35"/>
    <col min="8449" max="8449" width="40.85546875" style="35" customWidth="1"/>
    <col min="8450" max="8450" width="6.7109375" style="35" customWidth="1"/>
    <col min="8451" max="8452" width="14.140625" style="35" customWidth="1"/>
    <col min="8453" max="8453" width="19.85546875" style="35" customWidth="1"/>
    <col min="8454" max="8454" width="55.7109375" style="35" customWidth="1"/>
    <col min="8455" max="8704" width="9.140625" style="35"/>
    <col min="8705" max="8705" width="40.85546875" style="35" customWidth="1"/>
    <col min="8706" max="8706" width="6.7109375" style="35" customWidth="1"/>
    <col min="8707" max="8708" width="14.140625" style="35" customWidth="1"/>
    <col min="8709" max="8709" width="19.85546875" style="35" customWidth="1"/>
    <col min="8710" max="8710" width="55.7109375" style="35" customWidth="1"/>
    <col min="8711" max="8960" width="9.140625" style="35"/>
    <col min="8961" max="8961" width="40.85546875" style="35" customWidth="1"/>
    <col min="8962" max="8962" width="6.7109375" style="35" customWidth="1"/>
    <col min="8963" max="8964" width="14.140625" style="35" customWidth="1"/>
    <col min="8965" max="8965" width="19.85546875" style="35" customWidth="1"/>
    <col min="8966" max="8966" width="55.7109375" style="35" customWidth="1"/>
    <col min="8967" max="9216" width="9.140625" style="35"/>
    <col min="9217" max="9217" width="40.85546875" style="35" customWidth="1"/>
    <col min="9218" max="9218" width="6.7109375" style="35" customWidth="1"/>
    <col min="9219" max="9220" width="14.140625" style="35" customWidth="1"/>
    <col min="9221" max="9221" width="19.85546875" style="35" customWidth="1"/>
    <col min="9222" max="9222" width="55.7109375" style="35" customWidth="1"/>
    <col min="9223" max="9472" width="9.140625" style="35"/>
    <col min="9473" max="9473" width="40.85546875" style="35" customWidth="1"/>
    <col min="9474" max="9474" width="6.7109375" style="35" customWidth="1"/>
    <col min="9475" max="9476" width="14.140625" style="35" customWidth="1"/>
    <col min="9477" max="9477" width="19.85546875" style="35" customWidth="1"/>
    <col min="9478" max="9478" width="55.7109375" style="35" customWidth="1"/>
    <col min="9479" max="9728" width="9.140625" style="35"/>
    <col min="9729" max="9729" width="40.85546875" style="35" customWidth="1"/>
    <col min="9730" max="9730" width="6.7109375" style="35" customWidth="1"/>
    <col min="9731" max="9732" width="14.140625" style="35" customWidth="1"/>
    <col min="9733" max="9733" width="19.85546875" style="35" customWidth="1"/>
    <col min="9734" max="9734" width="55.7109375" style="35" customWidth="1"/>
    <col min="9735" max="9984" width="9.140625" style="35"/>
    <col min="9985" max="9985" width="40.85546875" style="35" customWidth="1"/>
    <col min="9986" max="9986" width="6.7109375" style="35" customWidth="1"/>
    <col min="9987" max="9988" width="14.140625" style="35" customWidth="1"/>
    <col min="9989" max="9989" width="19.85546875" style="35" customWidth="1"/>
    <col min="9990" max="9990" width="55.7109375" style="35" customWidth="1"/>
    <col min="9991" max="10240" width="9.140625" style="35"/>
    <col min="10241" max="10241" width="40.85546875" style="35" customWidth="1"/>
    <col min="10242" max="10242" width="6.7109375" style="35" customWidth="1"/>
    <col min="10243" max="10244" width="14.140625" style="35" customWidth="1"/>
    <col min="10245" max="10245" width="19.85546875" style="35" customWidth="1"/>
    <col min="10246" max="10246" width="55.7109375" style="35" customWidth="1"/>
    <col min="10247" max="10496" width="9.140625" style="35"/>
    <col min="10497" max="10497" width="40.85546875" style="35" customWidth="1"/>
    <col min="10498" max="10498" width="6.7109375" style="35" customWidth="1"/>
    <col min="10499" max="10500" width="14.140625" style="35" customWidth="1"/>
    <col min="10501" max="10501" width="19.85546875" style="35" customWidth="1"/>
    <col min="10502" max="10502" width="55.7109375" style="35" customWidth="1"/>
    <col min="10503" max="10752" width="9.140625" style="35"/>
    <col min="10753" max="10753" width="40.85546875" style="35" customWidth="1"/>
    <col min="10754" max="10754" width="6.7109375" style="35" customWidth="1"/>
    <col min="10755" max="10756" width="14.140625" style="35" customWidth="1"/>
    <col min="10757" max="10757" width="19.85546875" style="35" customWidth="1"/>
    <col min="10758" max="10758" width="55.7109375" style="35" customWidth="1"/>
    <col min="10759" max="11008" width="9.140625" style="35"/>
    <col min="11009" max="11009" width="40.85546875" style="35" customWidth="1"/>
    <col min="11010" max="11010" width="6.7109375" style="35" customWidth="1"/>
    <col min="11011" max="11012" width="14.140625" style="35" customWidth="1"/>
    <col min="11013" max="11013" width="19.85546875" style="35" customWidth="1"/>
    <col min="11014" max="11014" width="55.7109375" style="35" customWidth="1"/>
    <col min="11015" max="11264" width="9.140625" style="35"/>
    <col min="11265" max="11265" width="40.85546875" style="35" customWidth="1"/>
    <col min="11266" max="11266" width="6.7109375" style="35" customWidth="1"/>
    <col min="11267" max="11268" width="14.140625" style="35" customWidth="1"/>
    <col min="11269" max="11269" width="19.85546875" style="35" customWidth="1"/>
    <col min="11270" max="11270" width="55.7109375" style="35" customWidth="1"/>
    <col min="11271" max="11520" width="9.140625" style="35"/>
    <col min="11521" max="11521" width="40.85546875" style="35" customWidth="1"/>
    <col min="11522" max="11522" width="6.7109375" style="35" customWidth="1"/>
    <col min="11523" max="11524" width="14.140625" style="35" customWidth="1"/>
    <col min="11525" max="11525" width="19.85546875" style="35" customWidth="1"/>
    <col min="11526" max="11526" width="55.7109375" style="35" customWidth="1"/>
    <col min="11527" max="11776" width="9.140625" style="35"/>
    <col min="11777" max="11777" width="40.85546875" style="35" customWidth="1"/>
    <col min="11778" max="11778" width="6.7109375" style="35" customWidth="1"/>
    <col min="11779" max="11780" width="14.140625" style="35" customWidth="1"/>
    <col min="11781" max="11781" width="19.85546875" style="35" customWidth="1"/>
    <col min="11782" max="11782" width="55.7109375" style="35" customWidth="1"/>
    <col min="11783" max="12032" width="9.140625" style="35"/>
    <col min="12033" max="12033" width="40.85546875" style="35" customWidth="1"/>
    <col min="12034" max="12034" width="6.7109375" style="35" customWidth="1"/>
    <col min="12035" max="12036" width="14.140625" style="35" customWidth="1"/>
    <col min="12037" max="12037" width="19.85546875" style="35" customWidth="1"/>
    <col min="12038" max="12038" width="55.7109375" style="35" customWidth="1"/>
    <col min="12039" max="12288" width="9.140625" style="35"/>
    <col min="12289" max="12289" width="40.85546875" style="35" customWidth="1"/>
    <col min="12290" max="12290" width="6.7109375" style="35" customWidth="1"/>
    <col min="12291" max="12292" width="14.140625" style="35" customWidth="1"/>
    <col min="12293" max="12293" width="19.85546875" style="35" customWidth="1"/>
    <col min="12294" max="12294" width="55.7109375" style="35" customWidth="1"/>
    <col min="12295" max="12544" width="9.140625" style="35"/>
    <col min="12545" max="12545" width="40.85546875" style="35" customWidth="1"/>
    <col min="12546" max="12546" width="6.7109375" style="35" customWidth="1"/>
    <col min="12547" max="12548" width="14.140625" style="35" customWidth="1"/>
    <col min="12549" max="12549" width="19.85546875" style="35" customWidth="1"/>
    <col min="12550" max="12550" width="55.7109375" style="35" customWidth="1"/>
    <col min="12551" max="12800" width="9.140625" style="35"/>
    <col min="12801" max="12801" width="40.85546875" style="35" customWidth="1"/>
    <col min="12802" max="12802" width="6.7109375" style="35" customWidth="1"/>
    <col min="12803" max="12804" width="14.140625" style="35" customWidth="1"/>
    <col min="12805" max="12805" width="19.85546875" style="35" customWidth="1"/>
    <col min="12806" max="12806" width="55.7109375" style="35" customWidth="1"/>
    <col min="12807" max="13056" width="9.140625" style="35"/>
    <col min="13057" max="13057" width="40.85546875" style="35" customWidth="1"/>
    <col min="13058" max="13058" width="6.7109375" style="35" customWidth="1"/>
    <col min="13059" max="13060" width="14.140625" style="35" customWidth="1"/>
    <col min="13061" max="13061" width="19.85546875" style="35" customWidth="1"/>
    <col min="13062" max="13062" width="55.7109375" style="35" customWidth="1"/>
    <col min="13063" max="13312" width="9.140625" style="35"/>
    <col min="13313" max="13313" width="40.85546875" style="35" customWidth="1"/>
    <col min="13314" max="13314" width="6.7109375" style="35" customWidth="1"/>
    <col min="13315" max="13316" width="14.140625" style="35" customWidth="1"/>
    <col min="13317" max="13317" width="19.85546875" style="35" customWidth="1"/>
    <col min="13318" max="13318" width="55.7109375" style="35" customWidth="1"/>
    <col min="13319" max="13568" width="9.140625" style="35"/>
    <col min="13569" max="13569" width="40.85546875" style="35" customWidth="1"/>
    <col min="13570" max="13570" width="6.7109375" style="35" customWidth="1"/>
    <col min="13571" max="13572" width="14.140625" style="35" customWidth="1"/>
    <col min="13573" max="13573" width="19.85546875" style="35" customWidth="1"/>
    <col min="13574" max="13574" width="55.7109375" style="35" customWidth="1"/>
    <col min="13575" max="13824" width="9.140625" style="35"/>
    <col min="13825" max="13825" width="40.85546875" style="35" customWidth="1"/>
    <col min="13826" max="13826" width="6.7109375" style="35" customWidth="1"/>
    <col min="13827" max="13828" width="14.140625" style="35" customWidth="1"/>
    <col min="13829" max="13829" width="19.85546875" style="35" customWidth="1"/>
    <col min="13830" max="13830" width="55.7109375" style="35" customWidth="1"/>
    <col min="13831" max="14080" width="9.140625" style="35"/>
    <col min="14081" max="14081" width="40.85546875" style="35" customWidth="1"/>
    <col min="14082" max="14082" width="6.7109375" style="35" customWidth="1"/>
    <col min="14083" max="14084" width="14.140625" style="35" customWidth="1"/>
    <col min="14085" max="14085" width="19.85546875" style="35" customWidth="1"/>
    <col min="14086" max="14086" width="55.7109375" style="35" customWidth="1"/>
    <col min="14087" max="14336" width="9.140625" style="35"/>
    <col min="14337" max="14337" width="40.85546875" style="35" customWidth="1"/>
    <col min="14338" max="14338" width="6.7109375" style="35" customWidth="1"/>
    <col min="14339" max="14340" width="14.140625" style="35" customWidth="1"/>
    <col min="14341" max="14341" width="19.85546875" style="35" customWidth="1"/>
    <col min="14342" max="14342" width="55.7109375" style="35" customWidth="1"/>
    <col min="14343" max="14592" width="9.140625" style="35"/>
    <col min="14593" max="14593" width="40.85546875" style="35" customWidth="1"/>
    <col min="14594" max="14594" width="6.7109375" style="35" customWidth="1"/>
    <col min="14595" max="14596" width="14.140625" style="35" customWidth="1"/>
    <col min="14597" max="14597" width="19.85546875" style="35" customWidth="1"/>
    <col min="14598" max="14598" width="55.7109375" style="35" customWidth="1"/>
    <col min="14599" max="14848" width="9.140625" style="35"/>
    <col min="14849" max="14849" width="40.85546875" style="35" customWidth="1"/>
    <col min="14850" max="14850" width="6.7109375" style="35" customWidth="1"/>
    <col min="14851" max="14852" width="14.140625" style="35" customWidth="1"/>
    <col min="14853" max="14853" width="19.85546875" style="35" customWidth="1"/>
    <col min="14854" max="14854" width="55.7109375" style="35" customWidth="1"/>
    <col min="14855" max="15104" width="9.140625" style="35"/>
    <col min="15105" max="15105" width="40.85546875" style="35" customWidth="1"/>
    <col min="15106" max="15106" width="6.7109375" style="35" customWidth="1"/>
    <col min="15107" max="15108" width="14.140625" style="35" customWidth="1"/>
    <col min="15109" max="15109" width="19.85546875" style="35" customWidth="1"/>
    <col min="15110" max="15110" width="55.7109375" style="35" customWidth="1"/>
    <col min="15111" max="15360" width="9.140625" style="35"/>
    <col min="15361" max="15361" width="40.85546875" style="35" customWidth="1"/>
    <col min="15362" max="15362" width="6.7109375" style="35" customWidth="1"/>
    <col min="15363" max="15364" width="14.140625" style="35" customWidth="1"/>
    <col min="15365" max="15365" width="19.85546875" style="35" customWidth="1"/>
    <col min="15366" max="15366" width="55.7109375" style="35" customWidth="1"/>
    <col min="15367" max="15616" width="9.140625" style="35"/>
    <col min="15617" max="15617" width="40.85546875" style="35" customWidth="1"/>
    <col min="15618" max="15618" width="6.7109375" style="35" customWidth="1"/>
    <col min="15619" max="15620" width="14.140625" style="35" customWidth="1"/>
    <col min="15621" max="15621" width="19.85546875" style="35" customWidth="1"/>
    <col min="15622" max="15622" width="55.7109375" style="35" customWidth="1"/>
    <col min="15623" max="15872" width="9.140625" style="35"/>
    <col min="15873" max="15873" width="40.85546875" style="35" customWidth="1"/>
    <col min="15874" max="15874" width="6.7109375" style="35" customWidth="1"/>
    <col min="15875" max="15876" width="14.140625" style="35" customWidth="1"/>
    <col min="15877" max="15877" width="19.85546875" style="35" customWidth="1"/>
    <col min="15878" max="15878" width="55.7109375" style="35" customWidth="1"/>
    <col min="15879" max="16128" width="9.140625" style="35"/>
    <col min="16129" max="16129" width="40.85546875" style="35" customWidth="1"/>
    <col min="16130" max="16130" width="6.7109375" style="35" customWidth="1"/>
    <col min="16131" max="16132" width="14.140625" style="35" customWidth="1"/>
    <col min="16133" max="16133" width="19.85546875" style="35" customWidth="1"/>
    <col min="16134" max="16134" width="55.7109375" style="35" customWidth="1"/>
    <col min="16135" max="16384" width="9.140625" style="35"/>
  </cols>
  <sheetData>
    <row r="1" spans="1:12" s="505" customFormat="1" ht="22.5" customHeight="1" thickBot="1" x14ac:dyDescent="0.25">
      <c r="A1" s="651" t="s">
        <v>261</v>
      </c>
      <c r="B1" s="651"/>
      <c r="C1" s="651"/>
      <c r="D1" s="651"/>
      <c r="E1" s="651"/>
      <c r="F1" s="651"/>
      <c r="G1" s="504"/>
      <c r="H1" s="504"/>
      <c r="I1" s="504"/>
      <c r="J1" s="504"/>
      <c r="K1" s="504"/>
      <c r="L1" s="504"/>
    </row>
    <row r="2" spans="1:12" ht="13.5" thickBot="1" x14ac:dyDescent="0.25">
      <c r="A2" s="36"/>
      <c r="B2" s="77"/>
    </row>
    <row r="3" spans="1:12" s="34" customFormat="1" ht="23.25" customHeight="1" thickBot="1" x14ac:dyDescent="0.25">
      <c r="A3" s="558" t="s">
        <v>350</v>
      </c>
      <c r="B3" s="572" t="s">
        <v>343</v>
      </c>
      <c r="C3" s="573" t="s">
        <v>344</v>
      </c>
      <c r="D3" s="559" t="s">
        <v>345</v>
      </c>
      <c r="E3" s="560" t="s">
        <v>346</v>
      </c>
      <c r="F3" s="561" t="s">
        <v>347</v>
      </c>
    </row>
    <row r="4" spans="1:12" s="34" customFormat="1" ht="13.5" thickBot="1" x14ac:dyDescent="0.25">
      <c r="A4" s="661" t="s">
        <v>275</v>
      </c>
      <c r="B4" s="662"/>
      <c r="C4" s="662"/>
      <c r="D4" s="662"/>
      <c r="E4" s="662"/>
      <c r="F4" s="663"/>
    </row>
    <row r="5" spans="1:12" ht="15.75" customHeight="1" thickBot="1" x14ac:dyDescent="0.25">
      <c r="A5" s="81" t="s">
        <v>443</v>
      </c>
      <c r="B5" s="181">
        <v>10</v>
      </c>
      <c r="C5" s="182">
        <v>360</v>
      </c>
      <c r="D5" s="82">
        <v>3600</v>
      </c>
      <c r="E5" s="183" t="s">
        <v>351</v>
      </c>
      <c r="F5" s="84" t="s">
        <v>352</v>
      </c>
    </row>
    <row r="6" spans="1:12" s="54" customFormat="1" ht="15.75" customHeight="1" x14ac:dyDescent="0.2">
      <c r="A6" s="184" t="s">
        <v>353</v>
      </c>
      <c r="B6" s="185">
        <v>1</v>
      </c>
      <c r="C6" s="186">
        <f>60*12</f>
        <v>720</v>
      </c>
      <c r="D6" s="90">
        <f>B6*C6</f>
        <v>720</v>
      </c>
      <c r="E6" s="187"/>
      <c r="F6" s="92"/>
    </row>
    <row r="7" spans="1:12" s="54" customFormat="1" ht="15.75" customHeight="1" x14ac:dyDescent="0.2">
      <c r="A7" s="188" t="s">
        <v>354</v>
      </c>
      <c r="B7" s="189">
        <v>2</v>
      </c>
      <c r="C7" s="190">
        <f>80*12</f>
        <v>960</v>
      </c>
      <c r="D7" s="90">
        <f t="shared" ref="D7:D15" si="0">B7*C7</f>
        <v>1920</v>
      </c>
      <c r="E7" s="191"/>
      <c r="F7" s="96"/>
    </row>
    <row r="8" spans="1:12" s="54" customFormat="1" ht="15.75" customHeight="1" x14ac:dyDescent="0.2">
      <c r="A8" s="188" t="s">
        <v>355</v>
      </c>
      <c r="B8" s="189">
        <v>2</v>
      </c>
      <c r="C8" s="190">
        <v>1100</v>
      </c>
      <c r="D8" s="90">
        <f t="shared" si="0"/>
        <v>2200</v>
      </c>
      <c r="E8" s="191"/>
      <c r="F8" s="96"/>
    </row>
    <row r="9" spans="1:12" s="54" customFormat="1" ht="15.75" customHeight="1" x14ac:dyDescent="0.2">
      <c r="A9" s="188" t="s">
        <v>356</v>
      </c>
      <c r="B9" s="189">
        <v>1</v>
      </c>
      <c r="C9" s="190">
        <v>160</v>
      </c>
      <c r="D9" s="90">
        <f t="shared" si="0"/>
        <v>160</v>
      </c>
      <c r="E9" s="191"/>
      <c r="F9" s="96"/>
    </row>
    <row r="10" spans="1:12" s="54" customFormat="1" ht="15.75" customHeight="1" x14ac:dyDescent="0.2">
      <c r="A10" s="188"/>
      <c r="B10" s="189"/>
      <c r="C10" s="190"/>
      <c r="D10" s="90">
        <f t="shared" si="0"/>
        <v>0</v>
      </c>
      <c r="E10" s="191"/>
      <c r="F10" s="96"/>
    </row>
    <row r="11" spans="1:12" s="54" customFormat="1" ht="15.75" customHeight="1" x14ac:dyDescent="0.2">
      <c r="A11" s="188"/>
      <c r="B11" s="189"/>
      <c r="C11" s="190"/>
      <c r="D11" s="90">
        <f t="shared" si="0"/>
        <v>0</v>
      </c>
      <c r="E11" s="191"/>
      <c r="F11" s="96"/>
    </row>
    <row r="12" spans="1:12" s="54" customFormat="1" ht="15.75" customHeight="1" x14ac:dyDescent="0.2">
      <c r="A12" s="188"/>
      <c r="B12" s="189"/>
      <c r="C12" s="190"/>
      <c r="D12" s="90">
        <f t="shared" si="0"/>
        <v>0</v>
      </c>
      <c r="E12" s="191"/>
      <c r="F12" s="96"/>
    </row>
    <row r="13" spans="1:12" s="54" customFormat="1" ht="15.75" customHeight="1" x14ac:dyDescent="0.2">
      <c r="A13" s="188"/>
      <c r="B13" s="189"/>
      <c r="C13" s="190"/>
      <c r="D13" s="90">
        <f t="shared" si="0"/>
        <v>0</v>
      </c>
      <c r="E13" s="191"/>
      <c r="F13" s="96"/>
    </row>
    <row r="14" spans="1:12" s="54" customFormat="1" ht="15.75" customHeight="1" x14ac:dyDescent="0.2">
      <c r="A14" s="188"/>
      <c r="B14" s="189"/>
      <c r="C14" s="190"/>
      <c r="D14" s="90">
        <f t="shared" si="0"/>
        <v>0</v>
      </c>
      <c r="E14" s="191"/>
      <c r="F14" s="96"/>
    </row>
    <row r="15" spans="1:12" s="54" customFormat="1" ht="15.75" customHeight="1" thickBot="1" x14ac:dyDescent="0.25">
      <c r="A15" s="188"/>
      <c r="B15" s="189"/>
      <c r="C15" s="190"/>
      <c r="D15" s="90">
        <f t="shared" si="0"/>
        <v>0</v>
      </c>
      <c r="E15" s="191"/>
      <c r="F15" s="96"/>
    </row>
    <row r="16" spans="1:12" ht="15.75" customHeight="1" thickBot="1" x14ac:dyDescent="0.25">
      <c r="A16" s="97" t="s">
        <v>330</v>
      </c>
      <c r="B16" s="192"/>
      <c r="C16" s="193"/>
      <c r="D16" s="139">
        <f>SUM(D6:D15)</f>
        <v>5000</v>
      </c>
      <c r="E16" s="194"/>
      <c r="F16" s="195"/>
    </row>
    <row r="17" spans="1:6" s="34" customFormat="1" ht="13.5" thickBot="1" x14ac:dyDescent="0.25">
      <c r="A17" s="655" t="s">
        <v>276</v>
      </c>
      <c r="B17" s="656"/>
      <c r="C17" s="656"/>
      <c r="D17" s="656"/>
      <c r="E17" s="656"/>
      <c r="F17" s="657"/>
    </row>
    <row r="18" spans="1:6" s="54" customFormat="1" ht="15.75" customHeight="1" x14ac:dyDescent="0.2">
      <c r="A18" s="196" t="s">
        <v>353</v>
      </c>
      <c r="B18" s="197">
        <v>1</v>
      </c>
      <c r="C18" s="198">
        <f>65*12</f>
        <v>780</v>
      </c>
      <c r="D18" s="199">
        <f>B18*C18</f>
        <v>780</v>
      </c>
      <c r="E18" s="200"/>
      <c r="F18" s="201"/>
    </row>
    <row r="19" spans="1:6" s="54" customFormat="1" ht="15.75" customHeight="1" x14ac:dyDescent="0.2">
      <c r="A19" s="202" t="s">
        <v>354</v>
      </c>
      <c r="B19" s="203">
        <v>2</v>
      </c>
      <c r="C19" s="204">
        <f>80*12</f>
        <v>960</v>
      </c>
      <c r="D19" s="205">
        <f>B19*C19</f>
        <v>1920</v>
      </c>
      <c r="E19" s="206"/>
      <c r="F19" s="207"/>
    </row>
    <row r="20" spans="1:6" s="54" customFormat="1" ht="15.75" customHeight="1" x14ac:dyDescent="0.2">
      <c r="A20" s="105" t="s">
        <v>355</v>
      </c>
      <c r="B20" s="208">
        <v>2</v>
      </c>
      <c r="C20" s="209">
        <v>1100</v>
      </c>
      <c r="D20" s="106">
        <f t="shared" ref="D20:D28" si="1">B20*C20</f>
        <v>2200</v>
      </c>
      <c r="E20" s="210"/>
      <c r="F20" s="108"/>
    </row>
    <row r="21" spans="1:6" s="54" customFormat="1" ht="15.75" customHeight="1" x14ac:dyDescent="0.2">
      <c r="A21" s="105" t="s">
        <v>357</v>
      </c>
      <c r="B21" s="208">
        <v>1</v>
      </c>
      <c r="C21" s="209">
        <v>100</v>
      </c>
      <c r="D21" s="106">
        <f t="shared" si="1"/>
        <v>100</v>
      </c>
      <c r="E21" s="210"/>
      <c r="F21" s="108"/>
    </row>
    <row r="22" spans="1:6" s="54" customFormat="1" ht="15.75" customHeight="1" x14ac:dyDescent="0.2">
      <c r="A22" s="105" t="s">
        <v>358</v>
      </c>
      <c r="B22" s="208">
        <v>1</v>
      </c>
      <c r="C22" s="209">
        <v>1000</v>
      </c>
      <c r="D22" s="106">
        <f t="shared" si="1"/>
        <v>1000</v>
      </c>
      <c r="E22" s="210"/>
      <c r="F22" s="108"/>
    </row>
    <row r="23" spans="1:6" s="54" customFormat="1" ht="15.75" customHeight="1" x14ac:dyDescent="0.2">
      <c r="A23" s="105"/>
      <c r="B23" s="208"/>
      <c r="C23" s="209"/>
      <c r="D23" s="106">
        <f t="shared" si="1"/>
        <v>0</v>
      </c>
      <c r="E23" s="210"/>
      <c r="F23" s="108"/>
    </row>
    <row r="24" spans="1:6" s="54" customFormat="1" ht="15.75" customHeight="1" x14ac:dyDescent="0.2">
      <c r="A24" s="105"/>
      <c r="B24" s="208"/>
      <c r="C24" s="209"/>
      <c r="D24" s="106">
        <f t="shared" si="1"/>
        <v>0</v>
      </c>
      <c r="E24" s="210"/>
      <c r="F24" s="108"/>
    </row>
    <row r="25" spans="1:6" s="54" customFormat="1" ht="15.75" customHeight="1" x14ac:dyDescent="0.2">
      <c r="A25" s="105"/>
      <c r="B25" s="208"/>
      <c r="C25" s="209"/>
      <c r="D25" s="106">
        <f t="shared" si="1"/>
        <v>0</v>
      </c>
      <c r="E25" s="210"/>
      <c r="F25" s="108"/>
    </row>
    <row r="26" spans="1:6" s="54" customFormat="1" ht="15.75" customHeight="1" x14ac:dyDescent="0.2">
      <c r="A26" s="105"/>
      <c r="B26" s="208"/>
      <c r="C26" s="209"/>
      <c r="D26" s="106">
        <f t="shared" si="1"/>
        <v>0</v>
      </c>
      <c r="E26" s="210"/>
      <c r="F26" s="108"/>
    </row>
    <row r="27" spans="1:6" s="54" customFormat="1" ht="15.75" customHeight="1" x14ac:dyDescent="0.2">
      <c r="A27" s="105"/>
      <c r="B27" s="208"/>
      <c r="C27" s="209"/>
      <c r="D27" s="106">
        <f t="shared" si="1"/>
        <v>0</v>
      </c>
      <c r="E27" s="210"/>
      <c r="F27" s="108"/>
    </row>
    <row r="28" spans="1:6" s="54" customFormat="1" ht="15.75" customHeight="1" thickBot="1" x14ac:dyDescent="0.25">
      <c r="A28" s="105"/>
      <c r="B28" s="208"/>
      <c r="C28" s="209"/>
      <c r="D28" s="106">
        <f t="shared" si="1"/>
        <v>0</v>
      </c>
      <c r="E28" s="210"/>
      <c r="F28" s="108"/>
    </row>
    <row r="29" spans="1:6" ht="15.75" customHeight="1" thickBot="1" x14ac:dyDescent="0.25">
      <c r="A29" s="109" t="s">
        <v>339</v>
      </c>
      <c r="B29" s="211"/>
      <c r="C29" s="212"/>
      <c r="D29" s="110">
        <f>SUM(D18:D28)</f>
        <v>6000</v>
      </c>
      <c r="E29" s="213"/>
      <c r="F29" s="214"/>
    </row>
    <row r="30" spans="1:6" s="34" customFormat="1" ht="13.5" thickBot="1" x14ac:dyDescent="0.25">
      <c r="A30" s="658" t="s">
        <v>277</v>
      </c>
      <c r="B30" s="659"/>
      <c r="C30" s="659"/>
      <c r="D30" s="659"/>
      <c r="E30" s="659"/>
      <c r="F30" s="660"/>
    </row>
    <row r="31" spans="1:6" s="54" customFormat="1" ht="15.75" customHeight="1" x14ac:dyDescent="0.2">
      <c r="A31" s="215" t="s">
        <v>353</v>
      </c>
      <c r="B31" s="216">
        <v>1</v>
      </c>
      <c r="C31" s="217">
        <f>65*12</f>
        <v>780</v>
      </c>
      <c r="D31" s="218">
        <f>B31*C31</f>
        <v>780</v>
      </c>
      <c r="E31" s="219"/>
      <c r="F31" s="220"/>
    </row>
    <row r="32" spans="1:6" s="54" customFormat="1" ht="15.75" customHeight="1" x14ac:dyDescent="0.2">
      <c r="A32" s="221" t="s">
        <v>354</v>
      </c>
      <c r="B32" s="222">
        <v>2</v>
      </c>
      <c r="C32" s="223">
        <f>80*12</f>
        <v>960</v>
      </c>
      <c r="D32" s="118">
        <f>B32*C32</f>
        <v>1920</v>
      </c>
      <c r="E32" s="224"/>
      <c r="F32" s="225"/>
    </row>
    <row r="33" spans="1:6" s="54" customFormat="1" ht="15.75" customHeight="1" x14ac:dyDescent="0.2">
      <c r="A33" s="226" t="s">
        <v>355</v>
      </c>
      <c r="B33" s="227">
        <v>2</v>
      </c>
      <c r="C33" s="228">
        <v>1100</v>
      </c>
      <c r="D33" s="122">
        <f t="shared" ref="D33:D41" si="2">B33*C33</f>
        <v>2200</v>
      </c>
      <c r="E33" s="229"/>
      <c r="F33" s="230"/>
    </row>
    <row r="34" spans="1:6" s="54" customFormat="1" ht="15.75" customHeight="1" x14ac:dyDescent="0.2">
      <c r="A34" s="226" t="s">
        <v>357</v>
      </c>
      <c r="B34" s="227">
        <v>1</v>
      </c>
      <c r="C34" s="228">
        <v>100</v>
      </c>
      <c r="D34" s="122">
        <f t="shared" si="2"/>
        <v>100</v>
      </c>
      <c r="E34" s="229"/>
      <c r="F34" s="230"/>
    </row>
    <row r="35" spans="1:6" s="54" customFormat="1" ht="15.75" customHeight="1" x14ac:dyDescent="0.2">
      <c r="A35" s="226" t="s">
        <v>358</v>
      </c>
      <c r="B35" s="227">
        <v>2</v>
      </c>
      <c r="C35" s="228">
        <v>1000</v>
      </c>
      <c r="D35" s="122">
        <f t="shared" si="2"/>
        <v>2000</v>
      </c>
      <c r="E35" s="229"/>
      <c r="F35" s="230"/>
    </row>
    <row r="36" spans="1:6" s="54" customFormat="1" ht="15.75" customHeight="1" x14ac:dyDescent="0.2">
      <c r="A36" s="226"/>
      <c r="B36" s="227"/>
      <c r="C36" s="228"/>
      <c r="D36" s="122">
        <f t="shared" si="2"/>
        <v>0</v>
      </c>
      <c r="E36" s="229"/>
      <c r="F36" s="230"/>
    </row>
    <row r="37" spans="1:6" s="54" customFormat="1" ht="15.75" customHeight="1" x14ac:dyDescent="0.2">
      <c r="A37" s="226"/>
      <c r="B37" s="227"/>
      <c r="C37" s="228"/>
      <c r="D37" s="122">
        <f t="shared" si="2"/>
        <v>0</v>
      </c>
      <c r="E37" s="229"/>
      <c r="F37" s="230"/>
    </row>
    <row r="38" spans="1:6" s="54" customFormat="1" ht="15.75" customHeight="1" x14ac:dyDescent="0.2">
      <c r="A38" s="226"/>
      <c r="B38" s="227"/>
      <c r="C38" s="228"/>
      <c r="D38" s="122">
        <f t="shared" si="2"/>
        <v>0</v>
      </c>
      <c r="E38" s="229"/>
      <c r="F38" s="230"/>
    </row>
    <row r="39" spans="1:6" s="54" customFormat="1" ht="15.75" customHeight="1" x14ac:dyDescent="0.2">
      <c r="A39" s="226"/>
      <c r="B39" s="227"/>
      <c r="C39" s="228"/>
      <c r="D39" s="122">
        <f t="shared" si="2"/>
        <v>0</v>
      </c>
      <c r="E39" s="229"/>
      <c r="F39" s="230"/>
    </row>
    <row r="40" spans="1:6" s="54" customFormat="1" ht="15.75" customHeight="1" x14ac:dyDescent="0.2">
      <c r="A40" s="226"/>
      <c r="B40" s="227"/>
      <c r="C40" s="228"/>
      <c r="D40" s="122">
        <f t="shared" si="2"/>
        <v>0</v>
      </c>
      <c r="E40" s="229"/>
      <c r="F40" s="230"/>
    </row>
    <row r="41" spans="1:6" s="54" customFormat="1" ht="15.75" customHeight="1" thickBot="1" x14ac:dyDescent="0.25">
      <c r="A41" s="226"/>
      <c r="B41" s="227"/>
      <c r="C41" s="228"/>
      <c r="D41" s="122">
        <f t="shared" si="2"/>
        <v>0</v>
      </c>
      <c r="E41" s="229"/>
      <c r="F41" s="230"/>
    </row>
    <row r="42" spans="1:6" ht="15.75" customHeight="1" thickBot="1" x14ac:dyDescent="0.25">
      <c r="A42" s="144" t="s">
        <v>340</v>
      </c>
      <c r="B42" s="231"/>
      <c r="C42" s="232"/>
      <c r="D42" s="145">
        <f>SUM(D31:D41)</f>
        <v>7000</v>
      </c>
      <c r="E42" s="233"/>
      <c r="F42" s="234"/>
    </row>
    <row r="43" spans="1:6" s="34" customFormat="1" ht="16.5" customHeight="1" thickBot="1" x14ac:dyDescent="0.25">
      <c r="A43" s="129" t="s">
        <v>341</v>
      </c>
      <c r="B43" s="235"/>
      <c r="C43" s="236"/>
      <c r="D43" s="148">
        <f>D42+D29+D16</f>
        <v>18000</v>
      </c>
      <c r="E43" s="64"/>
      <c r="F43" s="237"/>
    </row>
    <row r="45" spans="1:6" ht="13.5" thickBot="1" x14ac:dyDescent="0.25">
      <c r="A45" s="615" t="s">
        <v>272</v>
      </c>
      <c r="B45" s="615"/>
      <c r="C45" s="615"/>
    </row>
    <row r="46" spans="1:6" x14ac:dyDescent="0.2">
      <c r="A46" s="616"/>
      <c r="B46" s="617"/>
      <c r="C46" s="617"/>
      <c r="D46" s="617"/>
      <c r="E46" s="617"/>
      <c r="F46" s="618"/>
    </row>
    <row r="47" spans="1:6" x14ac:dyDescent="0.2">
      <c r="A47" s="619"/>
      <c r="B47" s="620"/>
      <c r="C47" s="620"/>
      <c r="D47" s="620"/>
      <c r="E47" s="620"/>
      <c r="F47" s="621"/>
    </row>
    <row r="48" spans="1:6" ht="13.5" thickBot="1" x14ac:dyDescent="0.25">
      <c r="A48" s="622"/>
      <c r="B48" s="623"/>
      <c r="C48" s="623"/>
      <c r="D48" s="623"/>
      <c r="E48" s="623"/>
      <c r="F48" s="624"/>
    </row>
  </sheetData>
  <sheetProtection formatCells="0" formatColumns="0" formatRows="0" insertRows="0" deleteRows="0" selectLockedCells="1"/>
  <mergeCells count="6">
    <mergeCell ref="A45:C45"/>
    <mergeCell ref="A46:F48"/>
    <mergeCell ref="A1:F1"/>
    <mergeCell ref="A4:F4"/>
    <mergeCell ref="A17:F17"/>
    <mergeCell ref="A30:F30"/>
  </mergeCells>
  <printOptions horizontalCentered="1"/>
  <pageMargins left="0.5" right="0.5" top="0.25" bottom="0.5" header="0.5" footer="0.25"/>
  <pageSetup scale="86" fitToHeight="5" orientation="landscape" r:id="rId1"/>
  <headerFooter alignWithMargins="0">
    <oddFooter>&amp;Le. Supplies&amp;RPage &amp;P of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38"/>
  <sheetViews>
    <sheetView showGridLines="0" zoomScaleNormal="100" workbookViewId="0">
      <selection sqref="A1:F1"/>
    </sheetView>
  </sheetViews>
  <sheetFormatPr defaultRowHeight="12.75" x14ac:dyDescent="0.2"/>
  <cols>
    <col min="1" max="1" width="30.7109375" style="35" customWidth="1"/>
    <col min="2" max="2" width="58.42578125" style="35" customWidth="1"/>
    <col min="3" max="3" width="12.140625" style="78" customWidth="1"/>
    <col min="4" max="5" width="12.140625" style="164" customWidth="1"/>
    <col min="6" max="6" width="13.28515625" style="133" customWidth="1"/>
    <col min="7" max="255" width="9.140625" style="35"/>
    <col min="256" max="256" width="30.7109375" style="35" customWidth="1"/>
    <col min="257" max="257" width="58.42578125" style="35" customWidth="1"/>
    <col min="258" max="260" width="12.140625" style="35" customWidth="1"/>
    <col min="261" max="261" width="13.28515625" style="35" customWidth="1"/>
    <col min="262" max="262" width="29.140625" style="35" customWidth="1"/>
    <col min="263" max="511" width="9.140625" style="35"/>
    <col min="512" max="512" width="30.7109375" style="35" customWidth="1"/>
    <col min="513" max="513" width="58.42578125" style="35" customWidth="1"/>
    <col min="514" max="516" width="12.140625" style="35" customWidth="1"/>
    <col min="517" max="517" width="13.28515625" style="35" customWidth="1"/>
    <col min="518" max="518" width="29.140625" style="35" customWidth="1"/>
    <col min="519" max="767" width="9.140625" style="35"/>
    <col min="768" max="768" width="30.7109375" style="35" customWidth="1"/>
    <col min="769" max="769" width="58.42578125" style="35" customWidth="1"/>
    <col min="770" max="772" width="12.140625" style="35" customWidth="1"/>
    <col min="773" max="773" width="13.28515625" style="35" customWidth="1"/>
    <col min="774" max="774" width="29.140625" style="35" customWidth="1"/>
    <col min="775" max="1023" width="9.140625" style="35"/>
    <col min="1024" max="1024" width="30.7109375" style="35" customWidth="1"/>
    <col min="1025" max="1025" width="58.42578125" style="35" customWidth="1"/>
    <col min="1026" max="1028" width="12.140625" style="35" customWidth="1"/>
    <col min="1029" max="1029" width="13.28515625" style="35" customWidth="1"/>
    <col min="1030" max="1030" width="29.140625" style="35" customWidth="1"/>
    <col min="1031" max="1279" width="9.140625" style="35"/>
    <col min="1280" max="1280" width="30.7109375" style="35" customWidth="1"/>
    <col min="1281" max="1281" width="58.42578125" style="35" customWidth="1"/>
    <col min="1282" max="1284" width="12.140625" style="35" customWidth="1"/>
    <col min="1285" max="1285" width="13.28515625" style="35" customWidth="1"/>
    <col min="1286" max="1286" width="29.140625" style="35" customWidth="1"/>
    <col min="1287" max="1535" width="9.140625" style="35"/>
    <col min="1536" max="1536" width="30.7109375" style="35" customWidth="1"/>
    <col min="1537" max="1537" width="58.42578125" style="35" customWidth="1"/>
    <col min="1538" max="1540" width="12.140625" style="35" customWidth="1"/>
    <col min="1541" max="1541" width="13.28515625" style="35" customWidth="1"/>
    <col min="1542" max="1542" width="29.140625" style="35" customWidth="1"/>
    <col min="1543" max="1791" width="9.140625" style="35"/>
    <col min="1792" max="1792" width="30.7109375" style="35" customWidth="1"/>
    <col min="1793" max="1793" width="58.42578125" style="35" customWidth="1"/>
    <col min="1794" max="1796" width="12.140625" style="35" customWidth="1"/>
    <col min="1797" max="1797" width="13.28515625" style="35" customWidth="1"/>
    <col min="1798" max="1798" width="29.140625" style="35" customWidth="1"/>
    <col min="1799" max="2047" width="9.140625" style="35"/>
    <col min="2048" max="2048" width="30.7109375" style="35" customWidth="1"/>
    <col min="2049" max="2049" width="58.42578125" style="35" customWidth="1"/>
    <col min="2050" max="2052" width="12.140625" style="35" customWidth="1"/>
    <col min="2053" max="2053" width="13.28515625" style="35" customWidth="1"/>
    <col min="2054" max="2054" width="29.140625" style="35" customWidth="1"/>
    <col min="2055" max="2303" width="9.140625" style="35"/>
    <col min="2304" max="2304" width="30.7109375" style="35" customWidth="1"/>
    <col min="2305" max="2305" width="58.42578125" style="35" customWidth="1"/>
    <col min="2306" max="2308" width="12.140625" style="35" customWidth="1"/>
    <col min="2309" max="2309" width="13.28515625" style="35" customWidth="1"/>
    <col min="2310" max="2310" width="29.140625" style="35" customWidth="1"/>
    <col min="2311" max="2559" width="9.140625" style="35"/>
    <col min="2560" max="2560" width="30.7109375" style="35" customWidth="1"/>
    <col min="2561" max="2561" width="58.42578125" style="35" customWidth="1"/>
    <col min="2562" max="2564" width="12.140625" style="35" customWidth="1"/>
    <col min="2565" max="2565" width="13.28515625" style="35" customWidth="1"/>
    <col min="2566" max="2566" width="29.140625" style="35" customWidth="1"/>
    <col min="2567" max="2815" width="9.140625" style="35"/>
    <col min="2816" max="2816" width="30.7109375" style="35" customWidth="1"/>
    <col min="2817" max="2817" width="58.42578125" style="35" customWidth="1"/>
    <col min="2818" max="2820" width="12.140625" style="35" customWidth="1"/>
    <col min="2821" max="2821" width="13.28515625" style="35" customWidth="1"/>
    <col min="2822" max="2822" width="29.140625" style="35" customWidth="1"/>
    <col min="2823" max="3071" width="9.140625" style="35"/>
    <col min="3072" max="3072" width="30.7109375" style="35" customWidth="1"/>
    <col min="3073" max="3073" width="58.42578125" style="35" customWidth="1"/>
    <col min="3074" max="3076" width="12.140625" style="35" customWidth="1"/>
    <col min="3077" max="3077" width="13.28515625" style="35" customWidth="1"/>
    <col min="3078" max="3078" width="29.140625" style="35" customWidth="1"/>
    <col min="3079" max="3327" width="9.140625" style="35"/>
    <col min="3328" max="3328" width="30.7109375" style="35" customWidth="1"/>
    <col min="3329" max="3329" width="58.42578125" style="35" customWidth="1"/>
    <col min="3330" max="3332" width="12.140625" style="35" customWidth="1"/>
    <col min="3333" max="3333" width="13.28515625" style="35" customWidth="1"/>
    <col min="3334" max="3334" width="29.140625" style="35" customWidth="1"/>
    <col min="3335" max="3583" width="9.140625" style="35"/>
    <col min="3584" max="3584" width="30.7109375" style="35" customWidth="1"/>
    <col min="3585" max="3585" width="58.42578125" style="35" customWidth="1"/>
    <col min="3586" max="3588" width="12.140625" style="35" customWidth="1"/>
    <col min="3589" max="3589" width="13.28515625" style="35" customWidth="1"/>
    <col min="3590" max="3590" width="29.140625" style="35" customWidth="1"/>
    <col min="3591" max="3839" width="9.140625" style="35"/>
    <col min="3840" max="3840" width="30.7109375" style="35" customWidth="1"/>
    <col min="3841" max="3841" width="58.42578125" style="35" customWidth="1"/>
    <col min="3842" max="3844" width="12.140625" style="35" customWidth="1"/>
    <col min="3845" max="3845" width="13.28515625" style="35" customWidth="1"/>
    <col min="3846" max="3846" width="29.140625" style="35" customWidth="1"/>
    <col min="3847" max="4095" width="9.140625" style="35"/>
    <col min="4096" max="4096" width="30.7109375" style="35" customWidth="1"/>
    <col min="4097" max="4097" width="58.42578125" style="35" customWidth="1"/>
    <col min="4098" max="4100" width="12.140625" style="35" customWidth="1"/>
    <col min="4101" max="4101" width="13.28515625" style="35" customWidth="1"/>
    <col min="4102" max="4102" width="29.140625" style="35" customWidth="1"/>
    <col min="4103" max="4351" width="9.140625" style="35"/>
    <col min="4352" max="4352" width="30.7109375" style="35" customWidth="1"/>
    <col min="4353" max="4353" width="58.42578125" style="35" customWidth="1"/>
    <col min="4354" max="4356" width="12.140625" style="35" customWidth="1"/>
    <col min="4357" max="4357" width="13.28515625" style="35" customWidth="1"/>
    <col min="4358" max="4358" width="29.140625" style="35" customWidth="1"/>
    <col min="4359" max="4607" width="9.140625" style="35"/>
    <col min="4608" max="4608" width="30.7109375" style="35" customWidth="1"/>
    <col min="4609" max="4609" width="58.42578125" style="35" customWidth="1"/>
    <col min="4610" max="4612" width="12.140625" style="35" customWidth="1"/>
    <col min="4613" max="4613" width="13.28515625" style="35" customWidth="1"/>
    <col min="4614" max="4614" width="29.140625" style="35" customWidth="1"/>
    <col min="4615" max="4863" width="9.140625" style="35"/>
    <col min="4864" max="4864" width="30.7109375" style="35" customWidth="1"/>
    <col min="4865" max="4865" width="58.42578125" style="35" customWidth="1"/>
    <col min="4866" max="4868" width="12.140625" style="35" customWidth="1"/>
    <col min="4869" max="4869" width="13.28515625" style="35" customWidth="1"/>
    <col min="4870" max="4870" width="29.140625" style="35" customWidth="1"/>
    <col min="4871" max="5119" width="9.140625" style="35"/>
    <col min="5120" max="5120" width="30.7109375" style="35" customWidth="1"/>
    <col min="5121" max="5121" width="58.42578125" style="35" customWidth="1"/>
    <col min="5122" max="5124" width="12.140625" style="35" customWidth="1"/>
    <col min="5125" max="5125" width="13.28515625" style="35" customWidth="1"/>
    <col min="5126" max="5126" width="29.140625" style="35" customWidth="1"/>
    <col min="5127" max="5375" width="9.140625" style="35"/>
    <col min="5376" max="5376" width="30.7109375" style="35" customWidth="1"/>
    <col min="5377" max="5377" width="58.42578125" style="35" customWidth="1"/>
    <col min="5378" max="5380" width="12.140625" style="35" customWidth="1"/>
    <col min="5381" max="5381" width="13.28515625" style="35" customWidth="1"/>
    <col min="5382" max="5382" width="29.140625" style="35" customWidth="1"/>
    <col min="5383" max="5631" width="9.140625" style="35"/>
    <col min="5632" max="5632" width="30.7109375" style="35" customWidth="1"/>
    <col min="5633" max="5633" width="58.42578125" style="35" customWidth="1"/>
    <col min="5634" max="5636" width="12.140625" style="35" customWidth="1"/>
    <col min="5637" max="5637" width="13.28515625" style="35" customWidth="1"/>
    <col min="5638" max="5638" width="29.140625" style="35" customWidth="1"/>
    <col min="5639" max="5887" width="9.140625" style="35"/>
    <col min="5888" max="5888" width="30.7109375" style="35" customWidth="1"/>
    <col min="5889" max="5889" width="58.42578125" style="35" customWidth="1"/>
    <col min="5890" max="5892" width="12.140625" style="35" customWidth="1"/>
    <col min="5893" max="5893" width="13.28515625" style="35" customWidth="1"/>
    <col min="5894" max="5894" width="29.140625" style="35" customWidth="1"/>
    <col min="5895" max="6143" width="9.140625" style="35"/>
    <col min="6144" max="6144" width="30.7109375" style="35" customWidth="1"/>
    <col min="6145" max="6145" width="58.42578125" style="35" customWidth="1"/>
    <col min="6146" max="6148" width="12.140625" style="35" customWidth="1"/>
    <col min="6149" max="6149" width="13.28515625" style="35" customWidth="1"/>
    <col min="6150" max="6150" width="29.140625" style="35" customWidth="1"/>
    <col min="6151" max="6399" width="9.140625" style="35"/>
    <col min="6400" max="6400" width="30.7109375" style="35" customWidth="1"/>
    <col min="6401" max="6401" width="58.42578125" style="35" customWidth="1"/>
    <col min="6402" max="6404" width="12.140625" style="35" customWidth="1"/>
    <col min="6405" max="6405" width="13.28515625" style="35" customWidth="1"/>
    <col min="6406" max="6406" width="29.140625" style="35" customWidth="1"/>
    <col min="6407" max="6655" width="9.140625" style="35"/>
    <col min="6656" max="6656" width="30.7109375" style="35" customWidth="1"/>
    <col min="6657" max="6657" width="58.42578125" style="35" customWidth="1"/>
    <col min="6658" max="6660" width="12.140625" style="35" customWidth="1"/>
    <col min="6661" max="6661" width="13.28515625" style="35" customWidth="1"/>
    <col min="6662" max="6662" width="29.140625" style="35" customWidth="1"/>
    <col min="6663" max="6911" width="9.140625" style="35"/>
    <col min="6912" max="6912" width="30.7109375" style="35" customWidth="1"/>
    <col min="6913" max="6913" width="58.42578125" style="35" customWidth="1"/>
    <col min="6914" max="6916" width="12.140625" style="35" customWidth="1"/>
    <col min="6917" max="6917" width="13.28515625" style="35" customWidth="1"/>
    <col min="6918" max="6918" width="29.140625" style="35" customWidth="1"/>
    <col min="6919" max="7167" width="9.140625" style="35"/>
    <col min="7168" max="7168" width="30.7109375" style="35" customWidth="1"/>
    <col min="7169" max="7169" width="58.42578125" style="35" customWidth="1"/>
    <col min="7170" max="7172" width="12.140625" style="35" customWidth="1"/>
    <col min="7173" max="7173" width="13.28515625" style="35" customWidth="1"/>
    <col min="7174" max="7174" width="29.140625" style="35" customWidth="1"/>
    <col min="7175" max="7423" width="9.140625" style="35"/>
    <col min="7424" max="7424" width="30.7109375" style="35" customWidth="1"/>
    <col min="7425" max="7425" width="58.42578125" style="35" customWidth="1"/>
    <col min="7426" max="7428" width="12.140625" style="35" customWidth="1"/>
    <col min="7429" max="7429" width="13.28515625" style="35" customWidth="1"/>
    <col min="7430" max="7430" width="29.140625" style="35" customWidth="1"/>
    <col min="7431" max="7679" width="9.140625" style="35"/>
    <col min="7680" max="7680" width="30.7109375" style="35" customWidth="1"/>
    <col min="7681" max="7681" width="58.42578125" style="35" customWidth="1"/>
    <col min="7682" max="7684" width="12.140625" style="35" customWidth="1"/>
    <col min="7685" max="7685" width="13.28515625" style="35" customWidth="1"/>
    <col min="7686" max="7686" width="29.140625" style="35" customWidth="1"/>
    <col min="7687" max="7935" width="9.140625" style="35"/>
    <col min="7936" max="7936" width="30.7109375" style="35" customWidth="1"/>
    <col min="7937" max="7937" width="58.42578125" style="35" customWidth="1"/>
    <col min="7938" max="7940" width="12.140625" style="35" customWidth="1"/>
    <col min="7941" max="7941" width="13.28515625" style="35" customWidth="1"/>
    <col min="7942" max="7942" width="29.140625" style="35" customWidth="1"/>
    <col min="7943" max="8191" width="9.140625" style="35"/>
    <col min="8192" max="8192" width="30.7109375" style="35" customWidth="1"/>
    <col min="8193" max="8193" width="58.42578125" style="35" customWidth="1"/>
    <col min="8194" max="8196" width="12.140625" style="35" customWidth="1"/>
    <col min="8197" max="8197" width="13.28515625" style="35" customWidth="1"/>
    <col min="8198" max="8198" width="29.140625" style="35" customWidth="1"/>
    <col min="8199" max="8447" width="9.140625" style="35"/>
    <col min="8448" max="8448" width="30.7109375" style="35" customWidth="1"/>
    <col min="8449" max="8449" width="58.42578125" style="35" customWidth="1"/>
    <col min="8450" max="8452" width="12.140625" style="35" customWidth="1"/>
    <col min="8453" max="8453" width="13.28515625" style="35" customWidth="1"/>
    <col min="8454" max="8454" width="29.140625" style="35" customWidth="1"/>
    <col min="8455" max="8703" width="9.140625" style="35"/>
    <col min="8704" max="8704" width="30.7109375" style="35" customWidth="1"/>
    <col min="8705" max="8705" width="58.42578125" style="35" customWidth="1"/>
    <col min="8706" max="8708" width="12.140625" style="35" customWidth="1"/>
    <col min="8709" max="8709" width="13.28515625" style="35" customWidth="1"/>
    <col min="8710" max="8710" width="29.140625" style="35" customWidth="1"/>
    <col min="8711" max="8959" width="9.140625" style="35"/>
    <col min="8960" max="8960" width="30.7109375" style="35" customWidth="1"/>
    <col min="8961" max="8961" width="58.42578125" style="35" customWidth="1"/>
    <col min="8962" max="8964" width="12.140625" style="35" customWidth="1"/>
    <col min="8965" max="8965" width="13.28515625" style="35" customWidth="1"/>
    <col min="8966" max="8966" width="29.140625" style="35" customWidth="1"/>
    <col min="8967" max="9215" width="9.140625" style="35"/>
    <col min="9216" max="9216" width="30.7109375" style="35" customWidth="1"/>
    <col min="9217" max="9217" width="58.42578125" style="35" customWidth="1"/>
    <col min="9218" max="9220" width="12.140625" style="35" customWidth="1"/>
    <col min="9221" max="9221" width="13.28515625" style="35" customWidth="1"/>
    <col min="9222" max="9222" width="29.140625" style="35" customWidth="1"/>
    <col min="9223" max="9471" width="9.140625" style="35"/>
    <col min="9472" max="9472" width="30.7109375" style="35" customWidth="1"/>
    <col min="9473" max="9473" width="58.42578125" style="35" customWidth="1"/>
    <col min="9474" max="9476" width="12.140625" style="35" customWidth="1"/>
    <col min="9477" max="9477" width="13.28515625" style="35" customWidth="1"/>
    <col min="9478" max="9478" width="29.140625" style="35" customWidth="1"/>
    <col min="9479" max="9727" width="9.140625" style="35"/>
    <col min="9728" max="9728" width="30.7109375" style="35" customWidth="1"/>
    <col min="9729" max="9729" width="58.42578125" style="35" customWidth="1"/>
    <col min="9730" max="9732" width="12.140625" style="35" customWidth="1"/>
    <col min="9733" max="9733" width="13.28515625" style="35" customWidth="1"/>
    <col min="9734" max="9734" width="29.140625" style="35" customWidth="1"/>
    <col min="9735" max="9983" width="9.140625" style="35"/>
    <col min="9984" max="9984" width="30.7109375" style="35" customWidth="1"/>
    <col min="9985" max="9985" width="58.42578125" style="35" customWidth="1"/>
    <col min="9986" max="9988" width="12.140625" style="35" customWidth="1"/>
    <col min="9989" max="9989" width="13.28515625" style="35" customWidth="1"/>
    <col min="9990" max="9990" width="29.140625" style="35" customWidth="1"/>
    <col min="9991" max="10239" width="9.140625" style="35"/>
    <col min="10240" max="10240" width="30.7109375" style="35" customWidth="1"/>
    <col min="10241" max="10241" width="58.42578125" style="35" customWidth="1"/>
    <col min="10242" max="10244" width="12.140625" style="35" customWidth="1"/>
    <col min="10245" max="10245" width="13.28515625" style="35" customWidth="1"/>
    <col min="10246" max="10246" width="29.140625" style="35" customWidth="1"/>
    <col min="10247" max="10495" width="9.140625" style="35"/>
    <col min="10496" max="10496" width="30.7109375" style="35" customWidth="1"/>
    <col min="10497" max="10497" width="58.42578125" style="35" customWidth="1"/>
    <col min="10498" max="10500" width="12.140625" style="35" customWidth="1"/>
    <col min="10501" max="10501" width="13.28515625" style="35" customWidth="1"/>
    <col min="10502" max="10502" width="29.140625" style="35" customWidth="1"/>
    <col min="10503" max="10751" width="9.140625" style="35"/>
    <col min="10752" max="10752" width="30.7109375" style="35" customWidth="1"/>
    <col min="10753" max="10753" width="58.42578125" style="35" customWidth="1"/>
    <col min="10754" max="10756" width="12.140625" style="35" customWidth="1"/>
    <col min="10757" max="10757" width="13.28515625" style="35" customWidth="1"/>
    <col min="10758" max="10758" width="29.140625" style="35" customWidth="1"/>
    <col min="10759" max="11007" width="9.140625" style="35"/>
    <col min="11008" max="11008" width="30.7109375" style="35" customWidth="1"/>
    <col min="11009" max="11009" width="58.42578125" style="35" customWidth="1"/>
    <col min="11010" max="11012" width="12.140625" style="35" customWidth="1"/>
    <col min="11013" max="11013" width="13.28515625" style="35" customWidth="1"/>
    <col min="11014" max="11014" width="29.140625" style="35" customWidth="1"/>
    <col min="11015" max="11263" width="9.140625" style="35"/>
    <col min="11264" max="11264" width="30.7109375" style="35" customWidth="1"/>
    <col min="11265" max="11265" width="58.42578125" style="35" customWidth="1"/>
    <col min="11266" max="11268" width="12.140625" style="35" customWidth="1"/>
    <col min="11269" max="11269" width="13.28515625" style="35" customWidth="1"/>
    <col min="11270" max="11270" width="29.140625" style="35" customWidth="1"/>
    <col min="11271" max="11519" width="9.140625" style="35"/>
    <col min="11520" max="11520" width="30.7109375" style="35" customWidth="1"/>
    <col min="11521" max="11521" width="58.42578125" style="35" customWidth="1"/>
    <col min="11522" max="11524" width="12.140625" style="35" customWidth="1"/>
    <col min="11525" max="11525" width="13.28515625" style="35" customWidth="1"/>
    <col min="11526" max="11526" width="29.140625" style="35" customWidth="1"/>
    <col min="11527" max="11775" width="9.140625" style="35"/>
    <col min="11776" max="11776" width="30.7109375" style="35" customWidth="1"/>
    <col min="11777" max="11777" width="58.42578125" style="35" customWidth="1"/>
    <col min="11778" max="11780" width="12.140625" style="35" customWidth="1"/>
    <col min="11781" max="11781" width="13.28515625" style="35" customWidth="1"/>
    <col min="11782" max="11782" width="29.140625" style="35" customWidth="1"/>
    <col min="11783" max="12031" width="9.140625" style="35"/>
    <col min="12032" max="12032" width="30.7109375" style="35" customWidth="1"/>
    <col min="12033" max="12033" width="58.42578125" style="35" customWidth="1"/>
    <col min="12034" max="12036" width="12.140625" style="35" customWidth="1"/>
    <col min="12037" max="12037" width="13.28515625" style="35" customWidth="1"/>
    <col min="12038" max="12038" width="29.140625" style="35" customWidth="1"/>
    <col min="12039" max="12287" width="9.140625" style="35"/>
    <col min="12288" max="12288" width="30.7109375" style="35" customWidth="1"/>
    <col min="12289" max="12289" width="58.42578125" style="35" customWidth="1"/>
    <col min="12290" max="12292" width="12.140625" style="35" customWidth="1"/>
    <col min="12293" max="12293" width="13.28515625" style="35" customWidth="1"/>
    <col min="12294" max="12294" width="29.140625" style="35" customWidth="1"/>
    <col min="12295" max="12543" width="9.140625" style="35"/>
    <col min="12544" max="12544" width="30.7109375" style="35" customWidth="1"/>
    <col min="12545" max="12545" width="58.42578125" style="35" customWidth="1"/>
    <col min="12546" max="12548" width="12.140625" style="35" customWidth="1"/>
    <col min="12549" max="12549" width="13.28515625" style="35" customWidth="1"/>
    <col min="12550" max="12550" width="29.140625" style="35" customWidth="1"/>
    <col min="12551" max="12799" width="9.140625" style="35"/>
    <col min="12800" max="12800" width="30.7109375" style="35" customWidth="1"/>
    <col min="12801" max="12801" width="58.42578125" style="35" customWidth="1"/>
    <col min="12802" max="12804" width="12.140625" style="35" customWidth="1"/>
    <col min="12805" max="12805" width="13.28515625" style="35" customWidth="1"/>
    <col min="12806" max="12806" width="29.140625" style="35" customWidth="1"/>
    <col min="12807" max="13055" width="9.140625" style="35"/>
    <col min="13056" max="13056" width="30.7109375" style="35" customWidth="1"/>
    <col min="13057" max="13057" width="58.42578125" style="35" customWidth="1"/>
    <col min="13058" max="13060" width="12.140625" style="35" customWidth="1"/>
    <col min="13061" max="13061" width="13.28515625" style="35" customWidth="1"/>
    <col min="13062" max="13062" width="29.140625" style="35" customWidth="1"/>
    <col min="13063" max="13311" width="9.140625" style="35"/>
    <col min="13312" max="13312" width="30.7109375" style="35" customWidth="1"/>
    <col min="13313" max="13313" width="58.42578125" style="35" customWidth="1"/>
    <col min="13314" max="13316" width="12.140625" style="35" customWidth="1"/>
    <col min="13317" max="13317" width="13.28515625" style="35" customWidth="1"/>
    <col min="13318" max="13318" width="29.140625" style="35" customWidth="1"/>
    <col min="13319" max="13567" width="9.140625" style="35"/>
    <col min="13568" max="13568" width="30.7109375" style="35" customWidth="1"/>
    <col min="13569" max="13569" width="58.42578125" style="35" customWidth="1"/>
    <col min="13570" max="13572" width="12.140625" style="35" customWidth="1"/>
    <col min="13573" max="13573" width="13.28515625" style="35" customWidth="1"/>
    <col min="13574" max="13574" width="29.140625" style="35" customWidth="1"/>
    <col min="13575" max="13823" width="9.140625" style="35"/>
    <col min="13824" max="13824" width="30.7109375" style="35" customWidth="1"/>
    <col min="13825" max="13825" width="58.42578125" style="35" customWidth="1"/>
    <col min="13826" max="13828" width="12.140625" style="35" customWidth="1"/>
    <col min="13829" max="13829" width="13.28515625" style="35" customWidth="1"/>
    <col min="13830" max="13830" width="29.140625" style="35" customWidth="1"/>
    <col min="13831" max="14079" width="9.140625" style="35"/>
    <col min="14080" max="14080" width="30.7109375" style="35" customWidth="1"/>
    <col min="14081" max="14081" width="58.42578125" style="35" customWidth="1"/>
    <col min="14082" max="14084" width="12.140625" style="35" customWidth="1"/>
    <col min="14085" max="14085" width="13.28515625" style="35" customWidth="1"/>
    <col min="14086" max="14086" width="29.140625" style="35" customWidth="1"/>
    <col min="14087" max="14335" width="9.140625" style="35"/>
    <col min="14336" max="14336" width="30.7109375" style="35" customWidth="1"/>
    <col min="14337" max="14337" width="58.42578125" style="35" customWidth="1"/>
    <col min="14338" max="14340" width="12.140625" style="35" customWidth="1"/>
    <col min="14341" max="14341" width="13.28515625" style="35" customWidth="1"/>
    <col min="14342" max="14342" width="29.140625" style="35" customWidth="1"/>
    <col min="14343" max="14591" width="9.140625" style="35"/>
    <col min="14592" max="14592" width="30.7109375" style="35" customWidth="1"/>
    <col min="14593" max="14593" width="58.42578125" style="35" customWidth="1"/>
    <col min="14594" max="14596" width="12.140625" style="35" customWidth="1"/>
    <col min="14597" max="14597" width="13.28515625" style="35" customWidth="1"/>
    <col min="14598" max="14598" width="29.140625" style="35" customWidth="1"/>
    <col min="14599" max="14847" width="9.140625" style="35"/>
    <col min="14848" max="14848" width="30.7109375" style="35" customWidth="1"/>
    <col min="14849" max="14849" width="58.42578125" style="35" customWidth="1"/>
    <col min="14850" max="14852" width="12.140625" style="35" customWidth="1"/>
    <col min="14853" max="14853" width="13.28515625" style="35" customWidth="1"/>
    <col min="14854" max="14854" width="29.140625" style="35" customWidth="1"/>
    <col min="14855" max="15103" width="9.140625" style="35"/>
    <col min="15104" max="15104" width="30.7109375" style="35" customWidth="1"/>
    <col min="15105" max="15105" width="58.42578125" style="35" customWidth="1"/>
    <col min="15106" max="15108" width="12.140625" style="35" customWidth="1"/>
    <col min="15109" max="15109" width="13.28515625" style="35" customWidth="1"/>
    <col min="15110" max="15110" width="29.140625" style="35" customWidth="1"/>
    <col min="15111" max="15359" width="9.140625" style="35"/>
    <col min="15360" max="15360" width="30.7109375" style="35" customWidth="1"/>
    <col min="15361" max="15361" width="58.42578125" style="35" customWidth="1"/>
    <col min="15362" max="15364" width="12.140625" style="35" customWidth="1"/>
    <col min="15365" max="15365" width="13.28515625" style="35" customWidth="1"/>
    <col min="15366" max="15366" width="29.140625" style="35" customWidth="1"/>
    <col min="15367" max="15615" width="9.140625" style="35"/>
    <col min="15616" max="15616" width="30.7109375" style="35" customWidth="1"/>
    <col min="15617" max="15617" width="58.42578125" style="35" customWidth="1"/>
    <col min="15618" max="15620" width="12.140625" style="35" customWidth="1"/>
    <col min="15621" max="15621" width="13.28515625" style="35" customWidth="1"/>
    <col min="15622" max="15622" width="29.140625" style="35" customWidth="1"/>
    <col min="15623" max="15871" width="9.140625" style="35"/>
    <col min="15872" max="15872" width="30.7109375" style="35" customWidth="1"/>
    <col min="15873" max="15873" width="58.42578125" style="35" customWidth="1"/>
    <col min="15874" max="15876" width="12.140625" style="35" customWidth="1"/>
    <col min="15877" max="15877" width="13.28515625" style="35" customWidth="1"/>
    <col min="15878" max="15878" width="29.140625" style="35" customWidth="1"/>
    <col min="15879" max="16127" width="9.140625" style="35"/>
    <col min="16128" max="16128" width="30.7109375" style="35" customWidth="1"/>
    <col min="16129" max="16129" width="58.42578125" style="35" customWidth="1"/>
    <col min="16130" max="16132" width="12.140625" style="35" customWidth="1"/>
    <col min="16133" max="16133" width="13.28515625" style="35" customWidth="1"/>
    <col min="16134" max="16134" width="29.140625" style="35" customWidth="1"/>
    <col min="16135" max="16384" width="9.140625" style="35"/>
  </cols>
  <sheetData>
    <row r="1" spans="1:11" s="505" customFormat="1" ht="22.5" customHeight="1" x14ac:dyDescent="0.2">
      <c r="A1" s="664" t="s">
        <v>262</v>
      </c>
      <c r="B1" s="664"/>
      <c r="C1" s="664"/>
      <c r="D1" s="664"/>
      <c r="E1" s="664"/>
      <c r="F1" s="664"/>
      <c r="G1" s="504"/>
      <c r="H1" s="504"/>
      <c r="I1" s="504"/>
      <c r="J1" s="504"/>
      <c r="K1" s="504"/>
    </row>
    <row r="2" spans="1:11" ht="12" customHeight="1" x14ac:dyDescent="0.2">
      <c r="A2" s="562"/>
      <c r="B2" s="562"/>
      <c r="C2" s="563"/>
      <c r="D2" s="563"/>
      <c r="E2" s="563"/>
      <c r="F2" s="564"/>
    </row>
    <row r="3" spans="1:11" ht="18" customHeight="1" thickBot="1" x14ac:dyDescent="0.25">
      <c r="A3" s="562"/>
      <c r="B3" s="562"/>
      <c r="C3" s="563"/>
      <c r="D3" s="563"/>
      <c r="E3" s="563"/>
      <c r="F3" s="564"/>
    </row>
    <row r="4" spans="1:11" ht="45.75" customHeight="1" thickBot="1" x14ac:dyDescent="0.25">
      <c r="A4" s="565" t="s">
        <v>359</v>
      </c>
      <c r="B4" s="566" t="s">
        <v>360</v>
      </c>
      <c r="C4" s="508" t="s">
        <v>361</v>
      </c>
      <c r="D4" s="509" t="s">
        <v>362</v>
      </c>
      <c r="E4" s="567" t="s">
        <v>363</v>
      </c>
      <c r="F4" s="568" t="s">
        <v>364</v>
      </c>
    </row>
    <row r="5" spans="1:11" ht="27.75" customHeight="1" thickBot="1" x14ac:dyDescent="0.25">
      <c r="A5" s="151" t="s">
        <v>441</v>
      </c>
      <c r="B5" s="152" t="s">
        <v>365</v>
      </c>
      <c r="C5" s="82">
        <v>48000</v>
      </c>
      <c r="D5" s="153">
        <v>32000</v>
      </c>
      <c r="E5" s="45">
        <v>16000</v>
      </c>
      <c r="F5" s="46">
        <f>SUM(C5:E5)</f>
        <v>96000</v>
      </c>
    </row>
    <row r="6" spans="1:11" ht="25.5" x14ac:dyDescent="0.2">
      <c r="A6" s="154" t="s">
        <v>366</v>
      </c>
      <c r="B6" s="155" t="s">
        <v>367</v>
      </c>
      <c r="C6" s="90">
        <f>'Sources and Uses'!B11*1000</f>
        <v>20000</v>
      </c>
      <c r="D6" s="51">
        <f>'Sources and Uses'!C11*1000</f>
        <v>40000</v>
      </c>
      <c r="E6" s="52">
        <f>'Sources and Uses'!D11*1000</f>
        <v>30000</v>
      </c>
      <c r="F6" s="53">
        <f t="shared" ref="F6:F13" si="0">SUM(C6:E6)</f>
        <v>90000</v>
      </c>
    </row>
    <row r="7" spans="1:11" ht="25.5" x14ac:dyDescent="0.2">
      <c r="A7" s="156" t="s">
        <v>235</v>
      </c>
      <c r="B7" s="157" t="s">
        <v>368</v>
      </c>
      <c r="C7" s="90">
        <v>175000</v>
      </c>
      <c r="D7" s="60">
        <v>125000</v>
      </c>
      <c r="E7" s="61">
        <v>100000</v>
      </c>
      <c r="F7" s="53">
        <f t="shared" si="0"/>
        <v>400000</v>
      </c>
    </row>
    <row r="8" spans="1:11" ht="25.5" x14ac:dyDescent="0.2">
      <c r="A8" s="156" t="s">
        <v>245</v>
      </c>
      <c r="B8" s="157" t="s">
        <v>369</v>
      </c>
      <c r="C8" s="90">
        <v>25000</v>
      </c>
      <c r="D8" s="60">
        <v>75000</v>
      </c>
      <c r="E8" s="61">
        <v>100000</v>
      </c>
      <c r="F8" s="53">
        <f t="shared" si="0"/>
        <v>200000</v>
      </c>
    </row>
    <row r="9" spans="1:11" ht="23.25" customHeight="1" x14ac:dyDescent="0.2">
      <c r="A9" s="156" t="s">
        <v>370</v>
      </c>
      <c r="B9" s="157" t="s">
        <v>371</v>
      </c>
      <c r="C9" s="90">
        <f>'Sources and Uses'!B13*1000</f>
        <v>15000</v>
      </c>
      <c r="D9" s="60">
        <f>'Sources and Uses'!C13*1000</f>
        <v>20000</v>
      </c>
      <c r="E9" s="61">
        <f>'Sources and Uses'!D13*1000</f>
        <v>25000</v>
      </c>
      <c r="F9" s="53">
        <f t="shared" si="0"/>
        <v>60000</v>
      </c>
    </row>
    <row r="10" spans="1:11" ht="23.25" customHeight="1" x14ac:dyDescent="0.2">
      <c r="A10" s="156"/>
      <c r="B10" s="157"/>
      <c r="C10" s="90"/>
      <c r="D10" s="60"/>
      <c r="E10" s="61"/>
      <c r="F10" s="53">
        <f t="shared" si="0"/>
        <v>0</v>
      </c>
    </row>
    <row r="11" spans="1:11" ht="23.25" customHeight="1" x14ac:dyDescent="0.2">
      <c r="A11" s="156"/>
      <c r="B11" s="157"/>
      <c r="C11" s="90"/>
      <c r="D11" s="60"/>
      <c r="E11" s="61"/>
      <c r="F11" s="53">
        <f t="shared" si="0"/>
        <v>0</v>
      </c>
    </row>
    <row r="12" spans="1:11" ht="23.25" customHeight="1" x14ac:dyDescent="0.2">
      <c r="A12" s="156"/>
      <c r="B12" s="157"/>
      <c r="C12" s="90"/>
      <c r="D12" s="60"/>
      <c r="E12" s="61"/>
      <c r="F12" s="53">
        <f t="shared" si="0"/>
        <v>0</v>
      </c>
    </row>
    <row r="13" spans="1:11" ht="23.25" customHeight="1" x14ac:dyDescent="0.2">
      <c r="A13" s="156"/>
      <c r="B13" s="157"/>
      <c r="C13" s="90"/>
      <c r="D13" s="60"/>
      <c r="E13" s="61"/>
      <c r="F13" s="53">
        <f t="shared" si="0"/>
        <v>0</v>
      </c>
    </row>
    <row r="14" spans="1:11" s="34" customFormat="1" ht="13.5" thickBot="1" x14ac:dyDescent="0.25">
      <c r="A14" s="158"/>
      <c r="B14" s="159" t="s">
        <v>372</v>
      </c>
      <c r="C14" s="160">
        <f>SUM(C6:C13)</f>
        <v>235000</v>
      </c>
      <c r="D14" s="161">
        <f>SUM(D6:D13)</f>
        <v>260000</v>
      </c>
      <c r="E14" s="162">
        <f>SUM(E6:E12)</f>
        <v>255000</v>
      </c>
      <c r="F14" s="163">
        <f>SUM(F6:F13)</f>
        <v>750000</v>
      </c>
    </row>
    <row r="15" spans="1:11" ht="13.5" thickBot="1" x14ac:dyDescent="0.25"/>
    <row r="16" spans="1:11" ht="45.75" customHeight="1" thickBot="1" x14ac:dyDescent="0.25">
      <c r="A16" s="565" t="s">
        <v>373</v>
      </c>
      <c r="B16" s="566" t="s">
        <v>374</v>
      </c>
      <c r="C16" s="508" t="s">
        <v>361</v>
      </c>
      <c r="D16" s="509" t="s">
        <v>362</v>
      </c>
      <c r="E16" s="567" t="s">
        <v>363</v>
      </c>
      <c r="F16" s="568" t="s">
        <v>364</v>
      </c>
    </row>
    <row r="17" spans="1:6" ht="41.25" customHeight="1" thickBot="1" x14ac:dyDescent="0.25">
      <c r="A17" s="151" t="s">
        <v>442</v>
      </c>
      <c r="B17" s="152" t="s">
        <v>375</v>
      </c>
      <c r="C17" s="82">
        <v>32900</v>
      </c>
      <c r="D17" s="153">
        <v>86500</v>
      </c>
      <c r="E17" s="45"/>
      <c r="F17" s="46">
        <f>SUM(C17:E17)</f>
        <v>119400</v>
      </c>
    </row>
    <row r="18" spans="1:6" ht="41.25" customHeight="1" x14ac:dyDescent="0.2">
      <c r="A18" s="156" t="s">
        <v>242</v>
      </c>
      <c r="B18" s="157" t="s">
        <v>376</v>
      </c>
      <c r="C18" s="90">
        <f>0.15*'Sources and Uses'!$G$20*'Sources and Uses'!$H$20*'Sources and Uses'!B$18</f>
        <v>18750</v>
      </c>
      <c r="D18" s="60">
        <f>0.15*'Sources and Uses'!$G$20*'Sources and Uses'!$H$20*'Sources and Uses'!C$18</f>
        <v>56250</v>
      </c>
      <c r="E18" s="61">
        <f>0.15*'Sources and Uses'!$G$20*'Sources and Uses'!$H$20*'Sources and Uses'!D$18</f>
        <v>300000</v>
      </c>
      <c r="F18" s="53">
        <f t="shared" ref="F18:F24" si="1">SUM(C18:E18)</f>
        <v>375000</v>
      </c>
    </row>
    <row r="19" spans="1:6" ht="38.25" x14ac:dyDescent="0.2">
      <c r="A19" s="156" t="s">
        <v>377</v>
      </c>
      <c r="B19" s="157" t="s">
        <v>378</v>
      </c>
      <c r="C19" s="90">
        <f>0.5*'Sources and Uses'!$G$20*'Sources and Uses'!$H$20*'Sources and Uses'!B$18</f>
        <v>62500</v>
      </c>
      <c r="D19" s="60">
        <f>0.5*'Sources and Uses'!$G$20*'Sources and Uses'!$H$20*'Sources and Uses'!C$18</f>
        <v>187500</v>
      </c>
      <c r="E19" s="61">
        <f>0.5*'Sources and Uses'!$G$20*'Sources and Uses'!$H$20*'Sources and Uses'!D$18</f>
        <v>1000000</v>
      </c>
      <c r="F19" s="53">
        <f t="shared" si="1"/>
        <v>1250000</v>
      </c>
    </row>
    <row r="20" spans="1:6" ht="51" x14ac:dyDescent="0.2">
      <c r="A20" s="156" t="s">
        <v>379</v>
      </c>
      <c r="B20" s="157" t="s">
        <v>380</v>
      </c>
      <c r="C20" s="90">
        <f>0.3*'Sources and Uses'!$G$20*'Sources and Uses'!$H$20*'Sources and Uses'!B$18</f>
        <v>37500</v>
      </c>
      <c r="D20" s="60">
        <f>0.3*'Sources and Uses'!$G$20*'Sources and Uses'!$H$20*'Sources and Uses'!C$18</f>
        <v>112500</v>
      </c>
      <c r="E20" s="61">
        <f>0.3*'Sources and Uses'!$G$20*'Sources and Uses'!$H$20*'Sources and Uses'!D$18</f>
        <v>600000</v>
      </c>
      <c r="F20" s="53">
        <f t="shared" si="1"/>
        <v>750000</v>
      </c>
    </row>
    <row r="21" spans="1:6" ht="25.5" x14ac:dyDescent="0.2">
      <c r="A21" s="156" t="s">
        <v>381</v>
      </c>
      <c r="B21" s="157" t="s">
        <v>382</v>
      </c>
      <c r="C21" s="90">
        <f>'Sources and Uses'!B19*1000+0.05*'Sources and Uses'!$G$20*'Sources and Uses'!$H$20*'Sources and Uses'!B18</f>
        <v>156250</v>
      </c>
      <c r="D21" s="60">
        <f>'Sources and Uses'!C19*1000+0.05*'Sources and Uses'!$G$20*'Sources and Uses'!$H$20*'Sources and Uses'!C18</f>
        <v>468750</v>
      </c>
      <c r="E21" s="61">
        <f>'Sources and Uses'!D19*1000+0.05*'Sources and Uses'!$G$20*'Sources and Uses'!$H$20*'Sources and Uses'!D18</f>
        <v>2500000</v>
      </c>
      <c r="F21" s="53">
        <f t="shared" si="1"/>
        <v>3125000</v>
      </c>
    </row>
    <row r="22" spans="1:6" ht="38.25" x14ac:dyDescent="0.2">
      <c r="A22" s="156" t="s">
        <v>383</v>
      </c>
      <c r="B22" s="157" t="s">
        <v>384</v>
      </c>
      <c r="C22" s="90">
        <v>20000</v>
      </c>
      <c r="D22" s="60">
        <v>30000</v>
      </c>
      <c r="E22" s="61">
        <v>0</v>
      </c>
      <c r="F22" s="53">
        <f t="shared" si="1"/>
        <v>50000</v>
      </c>
    </row>
    <row r="23" spans="1:6" ht="20.25" customHeight="1" x14ac:dyDescent="0.2">
      <c r="A23" s="156"/>
      <c r="B23" s="157"/>
      <c r="C23" s="90"/>
      <c r="D23" s="60"/>
      <c r="E23" s="61"/>
      <c r="F23" s="53">
        <f t="shared" si="1"/>
        <v>0</v>
      </c>
    </row>
    <row r="24" spans="1:6" ht="20.25" customHeight="1" x14ac:dyDescent="0.2">
      <c r="A24" s="156"/>
      <c r="B24" s="157"/>
      <c r="C24" s="90"/>
      <c r="D24" s="60"/>
      <c r="E24" s="61"/>
      <c r="F24" s="53">
        <f t="shared" si="1"/>
        <v>0</v>
      </c>
    </row>
    <row r="25" spans="1:6" s="34" customFormat="1" ht="13.5" thickBot="1" x14ac:dyDescent="0.25">
      <c r="A25" s="158"/>
      <c r="B25" s="159" t="s">
        <v>372</v>
      </c>
      <c r="C25" s="160">
        <f>SUM(C18:C24)</f>
        <v>295000</v>
      </c>
      <c r="D25" s="161">
        <f>SUM(D18:D24)</f>
        <v>855000</v>
      </c>
      <c r="E25" s="162">
        <f>SUM(E18:E24)</f>
        <v>4400000</v>
      </c>
      <c r="F25" s="163">
        <f>SUM(F18:F24)</f>
        <v>5550000</v>
      </c>
    </row>
    <row r="26" spans="1:6" s="167" customFormat="1" ht="13.5" thickBot="1" x14ac:dyDescent="0.25">
      <c r="A26" s="165"/>
      <c r="B26" s="165"/>
      <c r="C26" s="166"/>
      <c r="D26" s="166"/>
      <c r="E26" s="166"/>
      <c r="F26" s="166"/>
    </row>
    <row r="27" spans="1:6" ht="45.75" customHeight="1" thickBot="1" x14ac:dyDescent="0.25">
      <c r="A27" s="457" t="s">
        <v>385</v>
      </c>
      <c r="B27" s="569" t="s">
        <v>386</v>
      </c>
      <c r="C27" s="458" t="s">
        <v>361</v>
      </c>
      <c r="D27" s="459" t="s">
        <v>362</v>
      </c>
      <c r="E27" s="570" t="s">
        <v>363</v>
      </c>
      <c r="F27" s="571" t="s">
        <v>364</v>
      </c>
    </row>
    <row r="28" spans="1:6" ht="20.25" customHeight="1" x14ac:dyDescent="0.2">
      <c r="A28" s="154"/>
      <c r="B28" s="155" t="s">
        <v>387</v>
      </c>
      <c r="C28" s="90"/>
      <c r="D28" s="60"/>
      <c r="E28" s="61"/>
      <c r="F28" s="53">
        <f>SUM(C28:E28)</f>
        <v>0</v>
      </c>
    </row>
    <row r="29" spans="1:6" ht="20.25" customHeight="1" x14ac:dyDescent="0.2">
      <c r="A29" s="156"/>
      <c r="B29" s="157"/>
      <c r="C29" s="90"/>
      <c r="D29" s="60"/>
      <c r="E29" s="61"/>
      <c r="F29" s="53">
        <f>SUM(C29:E29)</f>
        <v>0</v>
      </c>
    </row>
    <row r="30" spans="1:6" ht="20.25" customHeight="1" x14ac:dyDescent="0.2">
      <c r="A30" s="156"/>
      <c r="B30" s="157"/>
      <c r="C30" s="90"/>
      <c r="D30" s="60"/>
      <c r="E30" s="61"/>
      <c r="F30" s="53">
        <f>SUM(C30:E30)</f>
        <v>0</v>
      </c>
    </row>
    <row r="31" spans="1:6" s="34" customFormat="1" ht="23.25" customHeight="1" thickBot="1" x14ac:dyDescent="0.25">
      <c r="A31" s="158"/>
      <c r="B31" s="159" t="s">
        <v>372</v>
      </c>
      <c r="C31" s="160">
        <f>SUM(C28:C30)</f>
        <v>0</v>
      </c>
      <c r="D31" s="161">
        <f>SUM(D28:D30)</f>
        <v>0</v>
      </c>
      <c r="E31" s="162">
        <f>SUM(E28:E30)</f>
        <v>0</v>
      </c>
      <c r="F31" s="163">
        <f>SUM(C31:E31)</f>
        <v>0</v>
      </c>
    </row>
    <row r="32" spans="1:6" ht="9.75" customHeight="1" thickBot="1" x14ac:dyDescent="0.25">
      <c r="A32" s="54"/>
      <c r="B32" s="54"/>
      <c r="C32" s="168"/>
      <c r="D32" s="169"/>
      <c r="E32" s="169"/>
      <c r="F32" s="170"/>
    </row>
    <row r="33" spans="1:6" s="34" customFormat="1" ht="15.75" customHeight="1" thickBot="1" x14ac:dyDescent="0.25">
      <c r="A33" s="129" t="s">
        <v>388</v>
      </c>
      <c r="B33" s="171"/>
      <c r="C33" s="139">
        <f>C25+C31+C14</f>
        <v>530000</v>
      </c>
      <c r="D33" s="172">
        <f>D25+D31+D14</f>
        <v>1115000</v>
      </c>
      <c r="E33" s="173">
        <f>E25+E31+E14</f>
        <v>4655000</v>
      </c>
      <c r="F33" s="174">
        <f>F25+F31+F14</f>
        <v>6300000</v>
      </c>
    </row>
    <row r="34" spans="1:6" x14ac:dyDescent="0.2">
      <c r="C34" s="175"/>
      <c r="D34" s="176"/>
      <c r="E34" s="176"/>
      <c r="F34" s="177"/>
    </row>
    <row r="35" spans="1:6" ht="13.5" thickBot="1" x14ac:dyDescent="0.25">
      <c r="A35" s="615" t="s">
        <v>389</v>
      </c>
      <c r="B35" s="615"/>
      <c r="C35" s="164"/>
      <c r="D35" s="178"/>
      <c r="F35" s="179"/>
    </row>
    <row r="36" spans="1:6" ht="13.5" customHeight="1" x14ac:dyDescent="0.2">
      <c r="A36" s="616"/>
      <c r="B36" s="617"/>
      <c r="C36" s="617"/>
      <c r="D36" s="617"/>
      <c r="E36" s="617"/>
      <c r="F36" s="618"/>
    </row>
    <row r="37" spans="1:6" ht="13.5" customHeight="1" x14ac:dyDescent="0.2">
      <c r="A37" s="619"/>
      <c r="B37" s="620"/>
      <c r="C37" s="620"/>
      <c r="D37" s="620"/>
      <c r="E37" s="620"/>
      <c r="F37" s="621"/>
    </row>
    <row r="38" spans="1:6" ht="13.5" customHeight="1" thickBot="1" x14ac:dyDescent="0.25">
      <c r="A38" s="622"/>
      <c r="B38" s="623"/>
      <c r="C38" s="623"/>
      <c r="D38" s="623"/>
      <c r="E38" s="623"/>
      <c r="F38" s="624"/>
    </row>
  </sheetData>
  <sheetProtection formatCells="0" formatColumns="0" formatRows="0" insertRows="0" deleteRows="0" selectLockedCells="1"/>
  <mergeCells count="3">
    <mergeCell ref="A36:F38"/>
    <mergeCell ref="A1:F1"/>
    <mergeCell ref="A35:B35"/>
  </mergeCells>
  <printOptions horizontalCentered="1"/>
  <pageMargins left="0.5" right="0.5" top="0.25" bottom="0.5" header="0.5" footer="0.25"/>
  <pageSetup scale="90" fitToHeight="5" orientation="landscape" r:id="rId1"/>
  <headerFooter alignWithMargins="0">
    <oddFooter>&amp;Lf. Contractual&amp;RPage &amp;P of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showGridLines="0" zoomScaleNormal="100" workbookViewId="0">
      <selection activeCell="A2" sqref="A2:XFD5"/>
    </sheetView>
  </sheetViews>
  <sheetFormatPr defaultRowHeight="12.75" x14ac:dyDescent="0.2"/>
  <cols>
    <col min="1" max="1" width="63" style="35" customWidth="1"/>
    <col min="2" max="2" width="12.42578125" style="78" customWidth="1"/>
    <col min="3" max="3" width="28.28515625" style="134" customWidth="1"/>
    <col min="4" max="4" width="50.85546875" style="71" customWidth="1"/>
    <col min="5" max="256" width="9.140625" style="35"/>
    <col min="257" max="257" width="63" style="35" customWidth="1"/>
    <col min="258" max="258" width="12.42578125" style="35" customWidth="1"/>
    <col min="259" max="259" width="28.28515625" style="35" customWidth="1"/>
    <col min="260" max="260" width="50.85546875" style="35" customWidth="1"/>
    <col min="261" max="512" width="9.140625" style="35"/>
    <col min="513" max="513" width="63" style="35" customWidth="1"/>
    <col min="514" max="514" width="12.42578125" style="35" customWidth="1"/>
    <col min="515" max="515" width="28.28515625" style="35" customWidth="1"/>
    <col min="516" max="516" width="50.85546875" style="35" customWidth="1"/>
    <col min="517" max="768" width="9.140625" style="35"/>
    <col min="769" max="769" width="63" style="35" customWidth="1"/>
    <col min="770" max="770" width="12.42578125" style="35" customWidth="1"/>
    <col min="771" max="771" width="28.28515625" style="35" customWidth="1"/>
    <col min="772" max="772" width="50.85546875" style="35" customWidth="1"/>
    <col min="773" max="1024" width="9.140625" style="35"/>
    <col min="1025" max="1025" width="63" style="35" customWidth="1"/>
    <col min="1026" max="1026" width="12.42578125" style="35" customWidth="1"/>
    <col min="1027" max="1027" width="28.28515625" style="35" customWidth="1"/>
    <col min="1028" max="1028" width="50.85546875" style="35" customWidth="1"/>
    <col min="1029" max="1280" width="9.140625" style="35"/>
    <col min="1281" max="1281" width="63" style="35" customWidth="1"/>
    <col min="1282" max="1282" width="12.42578125" style="35" customWidth="1"/>
    <col min="1283" max="1283" width="28.28515625" style="35" customWidth="1"/>
    <col min="1284" max="1284" width="50.85546875" style="35" customWidth="1"/>
    <col min="1285" max="1536" width="9.140625" style="35"/>
    <col min="1537" max="1537" width="63" style="35" customWidth="1"/>
    <col min="1538" max="1538" width="12.42578125" style="35" customWidth="1"/>
    <col min="1539" max="1539" width="28.28515625" style="35" customWidth="1"/>
    <col min="1540" max="1540" width="50.85546875" style="35" customWidth="1"/>
    <col min="1541" max="1792" width="9.140625" style="35"/>
    <col min="1793" max="1793" width="63" style="35" customWidth="1"/>
    <col min="1794" max="1794" width="12.42578125" style="35" customWidth="1"/>
    <col min="1795" max="1795" width="28.28515625" style="35" customWidth="1"/>
    <col min="1796" max="1796" width="50.85546875" style="35" customWidth="1"/>
    <col min="1797" max="2048" width="9.140625" style="35"/>
    <col min="2049" max="2049" width="63" style="35" customWidth="1"/>
    <col min="2050" max="2050" width="12.42578125" style="35" customWidth="1"/>
    <col min="2051" max="2051" width="28.28515625" style="35" customWidth="1"/>
    <col min="2052" max="2052" width="50.85546875" style="35" customWidth="1"/>
    <col min="2053" max="2304" width="9.140625" style="35"/>
    <col min="2305" max="2305" width="63" style="35" customWidth="1"/>
    <col min="2306" max="2306" width="12.42578125" style="35" customWidth="1"/>
    <col min="2307" max="2307" width="28.28515625" style="35" customWidth="1"/>
    <col min="2308" max="2308" width="50.85546875" style="35" customWidth="1"/>
    <col min="2309" max="2560" width="9.140625" style="35"/>
    <col min="2561" max="2561" width="63" style="35" customWidth="1"/>
    <col min="2562" max="2562" width="12.42578125" style="35" customWidth="1"/>
    <col min="2563" max="2563" width="28.28515625" style="35" customWidth="1"/>
    <col min="2564" max="2564" width="50.85546875" style="35" customWidth="1"/>
    <col min="2565" max="2816" width="9.140625" style="35"/>
    <col min="2817" max="2817" width="63" style="35" customWidth="1"/>
    <col min="2818" max="2818" width="12.42578125" style="35" customWidth="1"/>
    <col min="2819" max="2819" width="28.28515625" style="35" customWidth="1"/>
    <col min="2820" max="2820" width="50.85546875" style="35" customWidth="1"/>
    <col min="2821" max="3072" width="9.140625" style="35"/>
    <col min="3073" max="3073" width="63" style="35" customWidth="1"/>
    <col min="3074" max="3074" width="12.42578125" style="35" customWidth="1"/>
    <col min="3075" max="3075" width="28.28515625" style="35" customWidth="1"/>
    <col min="3076" max="3076" width="50.85546875" style="35" customWidth="1"/>
    <col min="3077" max="3328" width="9.140625" style="35"/>
    <col min="3329" max="3329" width="63" style="35" customWidth="1"/>
    <col min="3330" max="3330" width="12.42578125" style="35" customWidth="1"/>
    <col min="3331" max="3331" width="28.28515625" style="35" customWidth="1"/>
    <col min="3332" max="3332" width="50.85546875" style="35" customWidth="1"/>
    <col min="3333" max="3584" width="9.140625" style="35"/>
    <col min="3585" max="3585" width="63" style="35" customWidth="1"/>
    <col min="3586" max="3586" width="12.42578125" style="35" customWidth="1"/>
    <col min="3587" max="3587" width="28.28515625" style="35" customWidth="1"/>
    <col min="3588" max="3588" width="50.85546875" style="35" customWidth="1"/>
    <col min="3589" max="3840" width="9.140625" style="35"/>
    <col min="3841" max="3841" width="63" style="35" customWidth="1"/>
    <col min="3842" max="3842" width="12.42578125" style="35" customWidth="1"/>
    <col min="3843" max="3843" width="28.28515625" style="35" customWidth="1"/>
    <col min="3844" max="3844" width="50.85546875" style="35" customWidth="1"/>
    <col min="3845" max="4096" width="9.140625" style="35"/>
    <col min="4097" max="4097" width="63" style="35" customWidth="1"/>
    <col min="4098" max="4098" width="12.42578125" style="35" customWidth="1"/>
    <col min="4099" max="4099" width="28.28515625" style="35" customWidth="1"/>
    <col min="4100" max="4100" width="50.85546875" style="35" customWidth="1"/>
    <col min="4101" max="4352" width="9.140625" style="35"/>
    <col min="4353" max="4353" width="63" style="35" customWidth="1"/>
    <col min="4354" max="4354" width="12.42578125" style="35" customWidth="1"/>
    <col min="4355" max="4355" width="28.28515625" style="35" customWidth="1"/>
    <col min="4356" max="4356" width="50.85546875" style="35" customWidth="1"/>
    <col min="4357" max="4608" width="9.140625" style="35"/>
    <col min="4609" max="4609" width="63" style="35" customWidth="1"/>
    <col min="4610" max="4610" width="12.42578125" style="35" customWidth="1"/>
    <col min="4611" max="4611" width="28.28515625" style="35" customWidth="1"/>
    <col min="4612" max="4612" width="50.85546875" style="35" customWidth="1"/>
    <col min="4613" max="4864" width="9.140625" style="35"/>
    <col min="4865" max="4865" width="63" style="35" customWidth="1"/>
    <col min="4866" max="4866" width="12.42578125" style="35" customWidth="1"/>
    <col min="4867" max="4867" width="28.28515625" style="35" customWidth="1"/>
    <col min="4868" max="4868" width="50.85546875" style="35" customWidth="1"/>
    <col min="4869" max="5120" width="9.140625" style="35"/>
    <col min="5121" max="5121" width="63" style="35" customWidth="1"/>
    <col min="5122" max="5122" width="12.42578125" style="35" customWidth="1"/>
    <col min="5123" max="5123" width="28.28515625" style="35" customWidth="1"/>
    <col min="5124" max="5124" width="50.85546875" style="35" customWidth="1"/>
    <col min="5125" max="5376" width="9.140625" style="35"/>
    <col min="5377" max="5377" width="63" style="35" customWidth="1"/>
    <col min="5378" max="5378" width="12.42578125" style="35" customWidth="1"/>
    <col min="5379" max="5379" width="28.28515625" style="35" customWidth="1"/>
    <col min="5380" max="5380" width="50.85546875" style="35" customWidth="1"/>
    <col min="5381" max="5632" width="9.140625" style="35"/>
    <col min="5633" max="5633" width="63" style="35" customWidth="1"/>
    <col min="5634" max="5634" width="12.42578125" style="35" customWidth="1"/>
    <col min="5635" max="5635" width="28.28515625" style="35" customWidth="1"/>
    <col min="5636" max="5636" width="50.85546875" style="35" customWidth="1"/>
    <col min="5637" max="5888" width="9.140625" style="35"/>
    <col min="5889" max="5889" width="63" style="35" customWidth="1"/>
    <col min="5890" max="5890" width="12.42578125" style="35" customWidth="1"/>
    <col min="5891" max="5891" width="28.28515625" style="35" customWidth="1"/>
    <col min="5892" max="5892" width="50.85546875" style="35" customWidth="1"/>
    <col min="5893" max="6144" width="9.140625" style="35"/>
    <col min="6145" max="6145" width="63" style="35" customWidth="1"/>
    <col min="6146" max="6146" width="12.42578125" style="35" customWidth="1"/>
    <col min="6147" max="6147" width="28.28515625" style="35" customWidth="1"/>
    <col min="6148" max="6148" width="50.85546875" style="35" customWidth="1"/>
    <col min="6149" max="6400" width="9.140625" style="35"/>
    <col min="6401" max="6401" width="63" style="35" customWidth="1"/>
    <col min="6402" max="6402" width="12.42578125" style="35" customWidth="1"/>
    <col min="6403" max="6403" width="28.28515625" style="35" customWidth="1"/>
    <col min="6404" max="6404" width="50.85546875" style="35" customWidth="1"/>
    <col min="6405" max="6656" width="9.140625" style="35"/>
    <col min="6657" max="6657" width="63" style="35" customWidth="1"/>
    <col min="6658" max="6658" width="12.42578125" style="35" customWidth="1"/>
    <col min="6659" max="6659" width="28.28515625" style="35" customWidth="1"/>
    <col min="6660" max="6660" width="50.85546875" style="35" customWidth="1"/>
    <col min="6661" max="6912" width="9.140625" style="35"/>
    <col min="6913" max="6913" width="63" style="35" customWidth="1"/>
    <col min="6914" max="6914" width="12.42578125" style="35" customWidth="1"/>
    <col min="6915" max="6915" width="28.28515625" style="35" customWidth="1"/>
    <col min="6916" max="6916" width="50.85546875" style="35" customWidth="1"/>
    <col min="6917" max="7168" width="9.140625" style="35"/>
    <col min="7169" max="7169" width="63" style="35" customWidth="1"/>
    <col min="7170" max="7170" width="12.42578125" style="35" customWidth="1"/>
    <col min="7171" max="7171" width="28.28515625" style="35" customWidth="1"/>
    <col min="7172" max="7172" width="50.85546875" style="35" customWidth="1"/>
    <col min="7173" max="7424" width="9.140625" style="35"/>
    <col min="7425" max="7425" width="63" style="35" customWidth="1"/>
    <col min="7426" max="7426" width="12.42578125" style="35" customWidth="1"/>
    <col min="7427" max="7427" width="28.28515625" style="35" customWidth="1"/>
    <col min="7428" max="7428" width="50.85546875" style="35" customWidth="1"/>
    <col min="7429" max="7680" width="9.140625" style="35"/>
    <col min="7681" max="7681" width="63" style="35" customWidth="1"/>
    <col min="7682" max="7682" width="12.42578125" style="35" customWidth="1"/>
    <col min="7683" max="7683" width="28.28515625" style="35" customWidth="1"/>
    <col min="7684" max="7684" width="50.85546875" style="35" customWidth="1"/>
    <col min="7685" max="7936" width="9.140625" style="35"/>
    <col min="7937" max="7937" width="63" style="35" customWidth="1"/>
    <col min="7938" max="7938" width="12.42578125" style="35" customWidth="1"/>
    <col min="7939" max="7939" width="28.28515625" style="35" customWidth="1"/>
    <col min="7940" max="7940" width="50.85546875" style="35" customWidth="1"/>
    <col min="7941" max="8192" width="9.140625" style="35"/>
    <col min="8193" max="8193" width="63" style="35" customWidth="1"/>
    <col min="8194" max="8194" width="12.42578125" style="35" customWidth="1"/>
    <col min="8195" max="8195" width="28.28515625" style="35" customWidth="1"/>
    <col min="8196" max="8196" width="50.85546875" style="35" customWidth="1"/>
    <col min="8197" max="8448" width="9.140625" style="35"/>
    <col min="8449" max="8449" width="63" style="35" customWidth="1"/>
    <col min="8450" max="8450" width="12.42578125" style="35" customWidth="1"/>
    <col min="8451" max="8451" width="28.28515625" style="35" customWidth="1"/>
    <col min="8452" max="8452" width="50.85546875" style="35" customWidth="1"/>
    <col min="8453" max="8704" width="9.140625" style="35"/>
    <col min="8705" max="8705" width="63" style="35" customWidth="1"/>
    <col min="8706" max="8706" width="12.42578125" style="35" customWidth="1"/>
    <col min="8707" max="8707" width="28.28515625" style="35" customWidth="1"/>
    <col min="8708" max="8708" width="50.85546875" style="35" customWidth="1"/>
    <col min="8709" max="8960" width="9.140625" style="35"/>
    <col min="8961" max="8961" width="63" style="35" customWidth="1"/>
    <col min="8962" max="8962" width="12.42578125" style="35" customWidth="1"/>
    <col min="8963" max="8963" width="28.28515625" style="35" customWidth="1"/>
    <col min="8964" max="8964" width="50.85546875" style="35" customWidth="1"/>
    <col min="8965" max="9216" width="9.140625" style="35"/>
    <col min="9217" max="9217" width="63" style="35" customWidth="1"/>
    <col min="9218" max="9218" width="12.42578125" style="35" customWidth="1"/>
    <col min="9219" max="9219" width="28.28515625" style="35" customWidth="1"/>
    <col min="9220" max="9220" width="50.85546875" style="35" customWidth="1"/>
    <col min="9221" max="9472" width="9.140625" style="35"/>
    <col min="9473" max="9473" width="63" style="35" customWidth="1"/>
    <col min="9474" max="9474" width="12.42578125" style="35" customWidth="1"/>
    <col min="9475" max="9475" width="28.28515625" style="35" customWidth="1"/>
    <col min="9476" max="9476" width="50.85546875" style="35" customWidth="1"/>
    <col min="9477" max="9728" width="9.140625" style="35"/>
    <col min="9729" max="9729" width="63" style="35" customWidth="1"/>
    <col min="9730" max="9730" width="12.42578125" style="35" customWidth="1"/>
    <col min="9731" max="9731" width="28.28515625" style="35" customWidth="1"/>
    <col min="9732" max="9732" width="50.85546875" style="35" customWidth="1"/>
    <col min="9733" max="9984" width="9.140625" style="35"/>
    <col min="9985" max="9985" width="63" style="35" customWidth="1"/>
    <col min="9986" max="9986" width="12.42578125" style="35" customWidth="1"/>
    <col min="9987" max="9987" width="28.28515625" style="35" customWidth="1"/>
    <col min="9988" max="9988" width="50.85546875" style="35" customWidth="1"/>
    <col min="9989" max="10240" width="9.140625" style="35"/>
    <col min="10241" max="10241" width="63" style="35" customWidth="1"/>
    <col min="10242" max="10242" width="12.42578125" style="35" customWidth="1"/>
    <col min="10243" max="10243" width="28.28515625" style="35" customWidth="1"/>
    <col min="10244" max="10244" width="50.85546875" style="35" customWidth="1"/>
    <col min="10245" max="10496" width="9.140625" style="35"/>
    <col min="10497" max="10497" width="63" style="35" customWidth="1"/>
    <col min="10498" max="10498" width="12.42578125" style="35" customWidth="1"/>
    <col min="10499" max="10499" width="28.28515625" style="35" customWidth="1"/>
    <col min="10500" max="10500" width="50.85546875" style="35" customWidth="1"/>
    <col min="10501" max="10752" width="9.140625" style="35"/>
    <col min="10753" max="10753" width="63" style="35" customWidth="1"/>
    <col min="10754" max="10754" width="12.42578125" style="35" customWidth="1"/>
    <col min="10755" max="10755" width="28.28515625" style="35" customWidth="1"/>
    <col min="10756" max="10756" width="50.85546875" style="35" customWidth="1"/>
    <col min="10757" max="11008" width="9.140625" style="35"/>
    <col min="11009" max="11009" width="63" style="35" customWidth="1"/>
    <col min="11010" max="11010" width="12.42578125" style="35" customWidth="1"/>
    <col min="11011" max="11011" width="28.28515625" style="35" customWidth="1"/>
    <col min="11012" max="11012" width="50.85546875" style="35" customWidth="1"/>
    <col min="11013" max="11264" width="9.140625" style="35"/>
    <col min="11265" max="11265" width="63" style="35" customWidth="1"/>
    <col min="11266" max="11266" width="12.42578125" style="35" customWidth="1"/>
    <col min="11267" max="11267" width="28.28515625" style="35" customWidth="1"/>
    <col min="11268" max="11268" width="50.85546875" style="35" customWidth="1"/>
    <col min="11269" max="11520" width="9.140625" style="35"/>
    <col min="11521" max="11521" width="63" style="35" customWidth="1"/>
    <col min="11522" max="11522" width="12.42578125" style="35" customWidth="1"/>
    <col min="11523" max="11523" width="28.28515625" style="35" customWidth="1"/>
    <col min="11524" max="11524" width="50.85546875" style="35" customWidth="1"/>
    <col min="11525" max="11776" width="9.140625" style="35"/>
    <col min="11777" max="11777" width="63" style="35" customWidth="1"/>
    <col min="11778" max="11778" width="12.42578125" style="35" customWidth="1"/>
    <col min="11779" max="11779" width="28.28515625" style="35" customWidth="1"/>
    <col min="11780" max="11780" width="50.85546875" style="35" customWidth="1"/>
    <col min="11781" max="12032" width="9.140625" style="35"/>
    <col min="12033" max="12033" width="63" style="35" customWidth="1"/>
    <col min="12034" max="12034" width="12.42578125" style="35" customWidth="1"/>
    <col min="12035" max="12035" width="28.28515625" style="35" customWidth="1"/>
    <col min="12036" max="12036" width="50.85546875" style="35" customWidth="1"/>
    <col min="12037" max="12288" width="9.140625" style="35"/>
    <col min="12289" max="12289" width="63" style="35" customWidth="1"/>
    <col min="12290" max="12290" width="12.42578125" style="35" customWidth="1"/>
    <col min="12291" max="12291" width="28.28515625" style="35" customWidth="1"/>
    <col min="12292" max="12292" width="50.85546875" style="35" customWidth="1"/>
    <col min="12293" max="12544" width="9.140625" style="35"/>
    <col min="12545" max="12545" width="63" style="35" customWidth="1"/>
    <col min="12546" max="12546" width="12.42578125" style="35" customWidth="1"/>
    <col min="12547" max="12547" width="28.28515625" style="35" customWidth="1"/>
    <col min="12548" max="12548" width="50.85546875" style="35" customWidth="1"/>
    <col min="12549" max="12800" width="9.140625" style="35"/>
    <col min="12801" max="12801" width="63" style="35" customWidth="1"/>
    <col min="12802" max="12802" width="12.42578125" style="35" customWidth="1"/>
    <col min="12803" max="12803" width="28.28515625" style="35" customWidth="1"/>
    <col min="12804" max="12804" width="50.85546875" style="35" customWidth="1"/>
    <col min="12805" max="13056" width="9.140625" style="35"/>
    <col min="13057" max="13057" width="63" style="35" customWidth="1"/>
    <col min="13058" max="13058" width="12.42578125" style="35" customWidth="1"/>
    <col min="13059" max="13059" width="28.28515625" style="35" customWidth="1"/>
    <col min="13060" max="13060" width="50.85546875" style="35" customWidth="1"/>
    <col min="13061" max="13312" width="9.140625" style="35"/>
    <col min="13313" max="13313" width="63" style="35" customWidth="1"/>
    <col min="13314" max="13314" width="12.42578125" style="35" customWidth="1"/>
    <col min="13315" max="13315" width="28.28515625" style="35" customWidth="1"/>
    <col min="13316" max="13316" width="50.85546875" style="35" customWidth="1"/>
    <col min="13317" max="13568" width="9.140625" style="35"/>
    <col min="13569" max="13569" width="63" style="35" customWidth="1"/>
    <col min="13570" max="13570" width="12.42578125" style="35" customWidth="1"/>
    <col min="13571" max="13571" width="28.28515625" style="35" customWidth="1"/>
    <col min="13572" max="13572" width="50.85546875" style="35" customWidth="1"/>
    <col min="13573" max="13824" width="9.140625" style="35"/>
    <col min="13825" max="13825" width="63" style="35" customWidth="1"/>
    <col min="13826" max="13826" width="12.42578125" style="35" customWidth="1"/>
    <col min="13827" max="13827" width="28.28515625" style="35" customWidth="1"/>
    <col min="13828" max="13828" width="50.85546875" style="35" customWidth="1"/>
    <col min="13829" max="14080" width="9.140625" style="35"/>
    <col min="14081" max="14081" width="63" style="35" customWidth="1"/>
    <col min="14082" max="14082" width="12.42578125" style="35" customWidth="1"/>
    <col min="14083" max="14083" width="28.28515625" style="35" customWidth="1"/>
    <col min="14084" max="14084" width="50.85546875" style="35" customWidth="1"/>
    <col min="14085" max="14336" width="9.140625" style="35"/>
    <col min="14337" max="14337" width="63" style="35" customWidth="1"/>
    <col min="14338" max="14338" width="12.42578125" style="35" customWidth="1"/>
    <col min="14339" max="14339" width="28.28515625" style="35" customWidth="1"/>
    <col min="14340" max="14340" width="50.85546875" style="35" customWidth="1"/>
    <col min="14341" max="14592" width="9.140625" style="35"/>
    <col min="14593" max="14593" width="63" style="35" customWidth="1"/>
    <col min="14594" max="14594" width="12.42578125" style="35" customWidth="1"/>
    <col min="14595" max="14595" width="28.28515625" style="35" customWidth="1"/>
    <col min="14596" max="14596" width="50.85546875" style="35" customWidth="1"/>
    <col min="14597" max="14848" width="9.140625" style="35"/>
    <col min="14849" max="14849" width="63" style="35" customWidth="1"/>
    <col min="14850" max="14850" width="12.42578125" style="35" customWidth="1"/>
    <col min="14851" max="14851" width="28.28515625" style="35" customWidth="1"/>
    <col min="14852" max="14852" width="50.85546875" style="35" customWidth="1"/>
    <col min="14853" max="15104" width="9.140625" style="35"/>
    <col min="15105" max="15105" width="63" style="35" customWidth="1"/>
    <col min="15106" max="15106" width="12.42578125" style="35" customWidth="1"/>
    <col min="15107" max="15107" width="28.28515625" style="35" customWidth="1"/>
    <col min="15108" max="15108" width="50.85546875" style="35" customWidth="1"/>
    <col min="15109" max="15360" width="9.140625" style="35"/>
    <col min="15361" max="15361" width="63" style="35" customWidth="1"/>
    <col min="15362" max="15362" width="12.42578125" style="35" customWidth="1"/>
    <col min="15363" max="15363" width="28.28515625" style="35" customWidth="1"/>
    <col min="15364" max="15364" width="50.85546875" style="35" customWidth="1"/>
    <col min="15365" max="15616" width="9.140625" style="35"/>
    <col min="15617" max="15617" width="63" style="35" customWidth="1"/>
    <col min="15618" max="15618" width="12.42578125" style="35" customWidth="1"/>
    <col min="15619" max="15619" width="28.28515625" style="35" customWidth="1"/>
    <col min="15620" max="15620" width="50.85546875" style="35" customWidth="1"/>
    <col min="15621" max="15872" width="9.140625" style="35"/>
    <col min="15873" max="15873" width="63" style="35" customWidth="1"/>
    <col min="15874" max="15874" width="12.42578125" style="35" customWidth="1"/>
    <col min="15875" max="15875" width="28.28515625" style="35" customWidth="1"/>
    <col min="15876" max="15876" width="50.85546875" style="35" customWidth="1"/>
    <col min="15877" max="16128" width="9.140625" style="35"/>
    <col min="16129" max="16129" width="63" style="35" customWidth="1"/>
    <col min="16130" max="16130" width="12.42578125" style="35" customWidth="1"/>
    <col min="16131" max="16131" width="28.28515625" style="35" customWidth="1"/>
    <col min="16132" max="16132" width="50.85546875" style="35" customWidth="1"/>
    <col min="16133" max="16384" width="9.140625" style="35"/>
  </cols>
  <sheetData>
    <row r="1" spans="1:10" s="505" customFormat="1" ht="22.5" customHeight="1" thickBot="1" x14ac:dyDescent="0.25">
      <c r="A1" s="665" t="s">
        <v>267</v>
      </c>
      <c r="B1" s="665"/>
      <c r="C1" s="665"/>
      <c r="D1" s="665"/>
      <c r="E1" s="517"/>
      <c r="F1" s="517"/>
      <c r="G1" s="517"/>
      <c r="H1" s="504"/>
      <c r="I1" s="504"/>
      <c r="J1" s="504"/>
    </row>
    <row r="2" spans="1:10" ht="20.25" customHeight="1" thickBot="1" x14ac:dyDescent="0.25">
      <c r="A2" s="36"/>
    </row>
    <row r="3" spans="1:10" s="34" customFormat="1" ht="13.5" thickBot="1" x14ac:dyDescent="0.25">
      <c r="A3" s="558" t="s">
        <v>390</v>
      </c>
      <c r="B3" s="559" t="s">
        <v>391</v>
      </c>
      <c r="C3" s="560" t="s">
        <v>346</v>
      </c>
      <c r="D3" s="561" t="s">
        <v>347</v>
      </c>
    </row>
    <row r="4" spans="1:10" s="34" customFormat="1" ht="13.5" thickBot="1" x14ac:dyDescent="0.25">
      <c r="A4" s="661" t="s">
        <v>275</v>
      </c>
      <c r="B4" s="662"/>
      <c r="C4" s="662"/>
      <c r="D4" s="663"/>
    </row>
    <row r="5" spans="1:10" s="137" customFormat="1" ht="29.25" customHeight="1" thickBot="1" x14ac:dyDescent="0.25">
      <c r="A5" s="135" t="s">
        <v>392</v>
      </c>
      <c r="B5" s="82">
        <v>28000</v>
      </c>
      <c r="C5" s="136" t="s">
        <v>393</v>
      </c>
      <c r="D5" s="84" t="s">
        <v>394</v>
      </c>
    </row>
    <row r="6" spans="1:10" s="54" customFormat="1" ht="29.25" customHeight="1" x14ac:dyDescent="0.2">
      <c r="A6" s="93"/>
      <c r="B6" s="90"/>
      <c r="C6" s="138"/>
      <c r="D6" s="96"/>
    </row>
    <row r="7" spans="1:10" s="54" customFormat="1" ht="29.25" customHeight="1" x14ac:dyDescent="0.2">
      <c r="A7" s="93"/>
      <c r="B7" s="90"/>
      <c r="C7" s="138"/>
      <c r="D7" s="96"/>
    </row>
    <row r="8" spans="1:10" s="54" customFormat="1" ht="29.25" customHeight="1" x14ac:dyDescent="0.2">
      <c r="A8" s="93"/>
      <c r="B8" s="90"/>
      <c r="C8" s="138"/>
      <c r="D8" s="96"/>
    </row>
    <row r="9" spans="1:10" s="54" customFormat="1" ht="29.25" customHeight="1" x14ac:dyDescent="0.2">
      <c r="A9" s="93"/>
      <c r="B9" s="90"/>
      <c r="C9" s="138"/>
      <c r="D9" s="96"/>
    </row>
    <row r="10" spans="1:10" s="54" customFormat="1" ht="29.25" customHeight="1" thickBot="1" x14ac:dyDescent="0.25">
      <c r="A10" s="93"/>
      <c r="B10" s="90"/>
      <c r="C10" s="138"/>
      <c r="D10" s="96"/>
    </row>
    <row r="11" spans="1:10" ht="13.5" thickBot="1" x14ac:dyDescent="0.25">
      <c r="A11" s="97" t="s">
        <v>330</v>
      </c>
      <c r="B11" s="139">
        <f>SUM(B6:B10)</f>
        <v>0</v>
      </c>
      <c r="C11" s="140"/>
      <c r="D11" s="100"/>
    </row>
    <row r="12" spans="1:10" s="34" customFormat="1" ht="13.5" thickBot="1" x14ac:dyDescent="0.25">
      <c r="A12" s="655" t="s">
        <v>276</v>
      </c>
      <c r="B12" s="656"/>
      <c r="C12" s="656"/>
      <c r="D12" s="657"/>
    </row>
    <row r="13" spans="1:10" s="54" customFormat="1" ht="26.25" customHeight="1" x14ac:dyDescent="0.2">
      <c r="A13" s="105"/>
      <c r="B13" s="106"/>
      <c r="C13" s="141"/>
      <c r="D13" s="108"/>
    </row>
    <row r="14" spans="1:10" s="54" customFormat="1" ht="26.25" customHeight="1" x14ac:dyDescent="0.2">
      <c r="A14" s="105"/>
      <c r="B14" s="106"/>
      <c r="C14" s="141"/>
      <c r="D14" s="108"/>
    </row>
    <row r="15" spans="1:10" s="54" customFormat="1" ht="26.25" customHeight="1" x14ac:dyDescent="0.2">
      <c r="A15" s="105"/>
      <c r="B15" s="106"/>
      <c r="C15" s="141"/>
      <c r="D15" s="108"/>
    </row>
    <row r="16" spans="1:10" s="54" customFormat="1" ht="26.25" customHeight="1" x14ac:dyDescent="0.2">
      <c r="A16" s="105"/>
      <c r="B16" s="106"/>
      <c r="C16" s="141"/>
      <c r="D16" s="108"/>
    </row>
    <row r="17" spans="1:4" s="54" customFormat="1" ht="26.25" customHeight="1" thickBot="1" x14ac:dyDescent="0.25">
      <c r="A17" s="105"/>
      <c r="B17" s="106"/>
      <c r="C17" s="141"/>
      <c r="D17" s="108"/>
    </row>
    <row r="18" spans="1:4" ht="13.5" thickBot="1" x14ac:dyDescent="0.25">
      <c r="A18" s="109" t="s">
        <v>339</v>
      </c>
      <c r="B18" s="110">
        <f>SUM(B13:B17)</f>
        <v>0</v>
      </c>
      <c r="C18" s="142"/>
      <c r="D18" s="112"/>
    </row>
    <row r="19" spans="1:4" s="34" customFormat="1" ht="13.5" thickBot="1" x14ac:dyDescent="0.25">
      <c r="A19" s="658" t="s">
        <v>277</v>
      </c>
      <c r="B19" s="659"/>
      <c r="C19" s="659"/>
      <c r="D19" s="660"/>
    </row>
    <row r="20" spans="1:4" s="54" customFormat="1" ht="27.75" customHeight="1" x14ac:dyDescent="0.2">
      <c r="A20" s="121"/>
      <c r="B20" s="118"/>
      <c r="C20" s="143"/>
      <c r="D20" s="124"/>
    </row>
    <row r="21" spans="1:4" s="54" customFormat="1" ht="27.75" customHeight="1" x14ac:dyDescent="0.2">
      <c r="A21" s="121"/>
      <c r="B21" s="118"/>
      <c r="C21" s="143"/>
      <c r="D21" s="124"/>
    </row>
    <row r="22" spans="1:4" s="54" customFormat="1" ht="27.75" customHeight="1" x14ac:dyDescent="0.2">
      <c r="A22" s="121"/>
      <c r="B22" s="118"/>
      <c r="C22" s="143"/>
      <c r="D22" s="124"/>
    </row>
    <row r="23" spans="1:4" s="54" customFormat="1" ht="27.75" customHeight="1" x14ac:dyDescent="0.2">
      <c r="A23" s="121"/>
      <c r="B23" s="118"/>
      <c r="C23" s="143"/>
      <c r="D23" s="124"/>
    </row>
    <row r="24" spans="1:4" s="54" customFormat="1" ht="27.75" customHeight="1" thickBot="1" x14ac:dyDescent="0.25">
      <c r="A24" s="121"/>
      <c r="B24" s="118"/>
      <c r="C24" s="143"/>
      <c r="D24" s="124"/>
    </row>
    <row r="25" spans="1:4" ht="13.5" thickBot="1" x14ac:dyDescent="0.25">
      <c r="A25" s="144" t="s">
        <v>340</v>
      </c>
      <c r="B25" s="145">
        <f>SUM(B20:B24)</f>
        <v>0</v>
      </c>
      <c r="C25" s="146"/>
      <c r="D25" s="147"/>
    </row>
    <row r="26" spans="1:4" s="34" customFormat="1" ht="15.75" customHeight="1" thickBot="1" x14ac:dyDescent="0.25">
      <c r="A26" s="129" t="s">
        <v>341</v>
      </c>
      <c r="B26" s="148">
        <f>-B25+B18+B11</f>
        <v>0</v>
      </c>
      <c r="C26" s="149"/>
      <c r="D26" s="150"/>
    </row>
    <row r="28" spans="1:4" ht="13.5" thickBot="1" x14ac:dyDescent="0.25">
      <c r="A28" s="34" t="s">
        <v>272</v>
      </c>
    </row>
    <row r="29" spans="1:4" ht="19.5" customHeight="1" x14ac:dyDescent="0.2">
      <c r="A29" s="616"/>
      <c r="B29" s="617"/>
      <c r="C29" s="617"/>
      <c r="D29" s="618"/>
    </row>
    <row r="30" spans="1:4" ht="19.5" customHeight="1" x14ac:dyDescent="0.2">
      <c r="A30" s="619"/>
      <c r="B30" s="620"/>
      <c r="C30" s="620"/>
      <c r="D30" s="621"/>
    </row>
    <row r="31" spans="1:4" ht="19.5" customHeight="1" thickBot="1" x14ac:dyDescent="0.25">
      <c r="A31" s="622"/>
      <c r="B31" s="623"/>
      <c r="C31" s="623"/>
      <c r="D31" s="624"/>
    </row>
  </sheetData>
  <sheetProtection formatCells="0" formatColumns="0" formatRows="0" insertRows="0" deleteRows="0" selectLockedCells="1"/>
  <mergeCells count="5">
    <mergeCell ref="A19:D19"/>
    <mergeCell ref="A29:D31"/>
    <mergeCell ref="A1:D1"/>
    <mergeCell ref="A4:D4"/>
    <mergeCell ref="A12:D12"/>
  </mergeCells>
  <printOptions horizontalCentered="1"/>
  <pageMargins left="0.5" right="0.5" top="0.25" bottom="0.5" header="0.5" footer="0.25"/>
  <pageSetup scale="84" fitToHeight="2" orientation="landscape" r:id="rId1"/>
  <headerFooter alignWithMargins="0">
    <oddFooter>&amp;Lg. Construction&amp;RPage &amp;P of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G34"/>
  <sheetViews>
    <sheetView showGridLines="0" zoomScaleNormal="100" workbookViewId="0">
      <selection activeCell="A2" sqref="A2"/>
    </sheetView>
  </sheetViews>
  <sheetFormatPr defaultRowHeight="12.75" x14ac:dyDescent="0.2"/>
  <cols>
    <col min="1" max="1" width="41.85546875" style="35" customWidth="1"/>
    <col min="2" max="2" width="14.140625" style="78" customWidth="1"/>
    <col min="3" max="3" width="54.85546875" style="79" customWidth="1"/>
    <col min="4" max="4" width="61.7109375" style="71" customWidth="1"/>
    <col min="5" max="256" width="9.140625" style="35"/>
    <col min="257" max="257" width="41.85546875" style="35" customWidth="1"/>
    <col min="258" max="258" width="14.140625" style="35" customWidth="1"/>
    <col min="259" max="259" width="54.85546875" style="35" customWidth="1"/>
    <col min="260" max="260" width="61.7109375" style="35" customWidth="1"/>
    <col min="261" max="512" width="9.140625" style="35"/>
    <col min="513" max="513" width="41.85546875" style="35" customWidth="1"/>
    <col min="514" max="514" width="14.140625" style="35" customWidth="1"/>
    <col min="515" max="515" width="54.85546875" style="35" customWidth="1"/>
    <col min="516" max="516" width="61.7109375" style="35" customWidth="1"/>
    <col min="517" max="768" width="9.140625" style="35"/>
    <col min="769" max="769" width="41.85546875" style="35" customWidth="1"/>
    <col min="770" max="770" width="14.140625" style="35" customWidth="1"/>
    <col min="771" max="771" width="54.85546875" style="35" customWidth="1"/>
    <col min="772" max="772" width="61.7109375" style="35" customWidth="1"/>
    <col min="773" max="1024" width="9.140625" style="35"/>
    <col min="1025" max="1025" width="41.85546875" style="35" customWidth="1"/>
    <col min="1026" max="1026" width="14.140625" style="35" customWidth="1"/>
    <col min="1027" max="1027" width="54.85546875" style="35" customWidth="1"/>
    <col min="1028" max="1028" width="61.7109375" style="35" customWidth="1"/>
    <col min="1029" max="1280" width="9.140625" style="35"/>
    <col min="1281" max="1281" width="41.85546875" style="35" customWidth="1"/>
    <col min="1282" max="1282" width="14.140625" style="35" customWidth="1"/>
    <col min="1283" max="1283" width="54.85546875" style="35" customWidth="1"/>
    <col min="1284" max="1284" width="61.7109375" style="35" customWidth="1"/>
    <col min="1285" max="1536" width="9.140625" style="35"/>
    <col min="1537" max="1537" width="41.85546875" style="35" customWidth="1"/>
    <col min="1538" max="1538" width="14.140625" style="35" customWidth="1"/>
    <col min="1539" max="1539" width="54.85546875" style="35" customWidth="1"/>
    <col min="1540" max="1540" width="61.7109375" style="35" customWidth="1"/>
    <col min="1541" max="1792" width="9.140625" style="35"/>
    <col min="1793" max="1793" width="41.85546875" style="35" customWidth="1"/>
    <col min="1794" max="1794" width="14.140625" style="35" customWidth="1"/>
    <col min="1795" max="1795" width="54.85546875" style="35" customWidth="1"/>
    <col min="1796" max="1796" width="61.7109375" style="35" customWidth="1"/>
    <col min="1797" max="2048" width="9.140625" style="35"/>
    <col min="2049" max="2049" width="41.85546875" style="35" customWidth="1"/>
    <col min="2050" max="2050" width="14.140625" style="35" customWidth="1"/>
    <col min="2051" max="2051" width="54.85546875" style="35" customWidth="1"/>
    <col min="2052" max="2052" width="61.7109375" style="35" customWidth="1"/>
    <col min="2053" max="2304" width="9.140625" style="35"/>
    <col min="2305" max="2305" width="41.85546875" style="35" customWidth="1"/>
    <col min="2306" max="2306" width="14.140625" style="35" customWidth="1"/>
    <col min="2307" max="2307" width="54.85546875" style="35" customWidth="1"/>
    <col min="2308" max="2308" width="61.7109375" style="35" customWidth="1"/>
    <col min="2309" max="2560" width="9.140625" style="35"/>
    <col min="2561" max="2561" width="41.85546875" style="35" customWidth="1"/>
    <col min="2562" max="2562" width="14.140625" style="35" customWidth="1"/>
    <col min="2563" max="2563" width="54.85546875" style="35" customWidth="1"/>
    <col min="2564" max="2564" width="61.7109375" style="35" customWidth="1"/>
    <col min="2565" max="2816" width="9.140625" style="35"/>
    <col min="2817" max="2817" width="41.85546875" style="35" customWidth="1"/>
    <col min="2818" max="2818" width="14.140625" style="35" customWidth="1"/>
    <col min="2819" max="2819" width="54.85546875" style="35" customWidth="1"/>
    <col min="2820" max="2820" width="61.7109375" style="35" customWidth="1"/>
    <col min="2821" max="3072" width="9.140625" style="35"/>
    <col min="3073" max="3073" width="41.85546875" style="35" customWidth="1"/>
    <col min="3074" max="3074" width="14.140625" style="35" customWidth="1"/>
    <col min="3075" max="3075" width="54.85546875" style="35" customWidth="1"/>
    <col min="3076" max="3076" width="61.7109375" style="35" customWidth="1"/>
    <col min="3077" max="3328" width="9.140625" style="35"/>
    <col min="3329" max="3329" width="41.85546875" style="35" customWidth="1"/>
    <col min="3330" max="3330" width="14.140625" style="35" customWidth="1"/>
    <col min="3331" max="3331" width="54.85546875" style="35" customWidth="1"/>
    <col min="3332" max="3332" width="61.7109375" style="35" customWidth="1"/>
    <col min="3333" max="3584" width="9.140625" style="35"/>
    <col min="3585" max="3585" width="41.85546875" style="35" customWidth="1"/>
    <col min="3586" max="3586" width="14.140625" style="35" customWidth="1"/>
    <col min="3587" max="3587" width="54.85546875" style="35" customWidth="1"/>
    <col min="3588" max="3588" width="61.7109375" style="35" customWidth="1"/>
    <col min="3589" max="3840" width="9.140625" style="35"/>
    <col min="3841" max="3841" width="41.85546875" style="35" customWidth="1"/>
    <col min="3842" max="3842" width="14.140625" style="35" customWidth="1"/>
    <col min="3843" max="3843" width="54.85546875" style="35" customWidth="1"/>
    <col min="3844" max="3844" width="61.7109375" style="35" customWidth="1"/>
    <col min="3845" max="4096" width="9.140625" style="35"/>
    <col min="4097" max="4097" width="41.85546875" style="35" customWidth="1"/>
    <col min="4098" max="4098" width="14.140625" style="35" customWidth="1"/>
    <col min="4099" max="4099" width="54.85546875" style="35" customWidth="1"/>
    <col min="4100" max="4100" width="61.7109375" style="35" customWidth="1"/>
    <col min="4101" max="4352" width="9.140625" style="35"/>
    <col min="4353" max="4353" width="41.85546875" style="35" customWidth="1"/>
    <col min="4354" max="4354" width="14.140625" style="35" customWidth="1"/>
    <col min="4355" max="4355" width="54.85546875" style="35" customWidth="1"/>
    <col min="4356" max="4356" width="61.7109375" style="35" customWidth="1"/>
    <col min="4357" max="4608" width="9.140625" style="35"/>
    <col min="4609" max="4609" width="41.85546875" style="35" customWidth="1"/>
    <col min="4610" max="4610" width="14.140625" style="35" customWidth="1"/>
    <col min="4611" max="4611" width="54.85546875" style="35" customWidth="1"/>
    <col min="4612" max="4612" width="61.7109375" style="35" customWidth="1"/>
    <col min="4613" max="4864" width="9.140625" style="35"/>
    <col min="4865" max="4865" width="41.85546875" style="35" customWidth="1"/>
    <col min="4866" max="4866" width="14.140625" style="35" customWidth="1"/>
    <col min="4867" max="4867" width="54.85546875" style="35" customWidth="1"/>
    <col min="4868" max="4868" width="61.7109375" style="35" customWidth="1"/>
    <col min="4869" max="5120" width="9.140625" style="35"/>
    <col min="5121" max="5121" width="41.85546875" style="35" customWidth="1"/>
    <col min="5122" max="5122" width="14.140625" style="35" customWidth="1"/>
    <col min="5123" max="5123" width="54.85546875" style="35" customWidth="1"/>
    <col min="5124" max="5124" width="61.7109375" style="35" customWidth="1"/>
    <col min="5125" max="5376" width="9.140625" style="35"/>
    <col min="5377" max="5377" width="41.85546875" style="35" customWidth="1"/>
    <col min="5378" max="5378" width="14.140625" style="35" customWidth="1"/>
    <col min="5379" max="5379" width="54.85546875" style="35" customWidth="1"/>
    <col min="5380" max="5380" width="61.7109375" style="35" customWidth="1"/>
    <col min="5381" max="5632" width="9.140625" style="35"/>
    <col min="5633" max="5633" width="41.85546875" style="35" customWidth="1"/>
    <col min="5634" max="5634" width="14.140625" style="35" customWidth="1"/>
    <col min="5635" max="5635" width="54.85546875" style="35" customWidth="1"/>
    <col min="5636" max="5636" width="61.7109375" style="35" customWidth="1"/>
    <col min="5637" max="5888" width="9.140625" style="35"/>
    <col min="5889" max="5889" width="41.85546875" style="35" customWidth="1"/>
    <col min="5890" max="5890" width="14.140625" style="35" customWidth="1"/>
    <col min="5891" max="5891" width="54.85546875" style="35" customWidth="1"/>
    <col min="5892" max="5892" width="61.7109375" style="35" customWidth="1"/>
    <col min="5893" max="6144" width="9.140625" style="35"/>
    <col min="6145" max="6145" width="41.85546875" style="35" customWidth="1"/>
    <col min="6146" max="6146" width="14.140625" style="35" customWidth="1"/>
    <col min="6147" max="6147" width="54.85546875" style="35" customWidth="1"/>
    <col min="6148" max="6148" width="61.7109375" style="35" customWidth="1"/>
    <col min="6149" max="6400" width="9.140625" style="35"/>
    <col min="6401" max="6401" width="41.85546875" style="35" customWidth="1"/>
    <col min="6402" max="6402" width="14.140625" style="35" customWidth="1"/>
    <col min="6403" max="6403" width="54.85546875" style="35" customWidth="1"/>
    <col min="6404" max="6404" width="61.7109375" style="35" customWidth="1"/>
    <col min="6405" max="6656" width="9.140625" style="35"/>
    <col min="6657" max="6657" width="41.85546875" style="35" customWidth="1"/>
    <col min="6658" max="6658" width="14.140625" style="35" customWidth="1"/>
    <col min="6659" max="6659" width="54.85546875" style="35" customWidth="1"/>
    <col min="6660" max="6660" width="61.7109375" style="35" customWidth="1"/>
    <col min="6661" max="6912" width="9.140625" style="35"/>
    <col min="6913" max="6913" width="41.85546875" style="35" customWidth="1"/>
    <col min="6914" max="6914" width="14.140625" style="35" customWidth="1"/>
    <col min="6915" max="6915" width="54.85546875" style="35" customWidth="1"/>
    <col min="6916" max="6916" width="61.7109375" style="35" customWidth="1"/>
    <col min="6917" max="7168" width="9.140625" style="35"/>
    <col min="7169" max="7169" width="41.85546875" style="35" customWidth="1"/>
    <col min="7170" max="7170" width="14.140625" style="35" customWidth="1"/>
    <col min="7171" max="7171" width="54.85546875" style="35" customWidth="1"/>
    <col min="7172" max="7172" width="61.7109375" style="35" customWidth="1"/>
    <col min="7173" max="7424" width="9.140625" style="35"/>
    <col min="7425" max="7425" width="41.85546875" style="35" customWidth="1"/>
    <col min="7426" max="7426" width="14.140625" style="35" customWidth="1"/>
    <col min="7427" max="7427" width="54.85546875" style="35" customWidth="1"/>
    <col min="7428" max="7428" width="61.7109375" style="35" customWidth="1"/>
    <col min="7429" max="7680" width="9.140625" style="35"/>
    <col min="7681" max="7681" width="41.85546875" style="35" customWidth="1"/>
    <col min="7682" max="7682" width="14.140625" style="35" customWidth="1"/>
    <col min="7683" max="7683" width="54.85546875" style="35" customWidth="1"/>
    <col min="7684" max="7684" width="61.7109375" style="35" customWidth="1"/>
    <col min="7685" max="7936" width="9.140625" style="35"/>
    <col min="7937" max="7937" width="41.85546875" style="35" customWidth="1"/>
    <col min="7938" max="7938" width="14.140625" style="35" customWidth="1"/>
    <col min="7939" max="7939" width="54.85546875" style="35" customWidth="1"/>
    <col min="7940" max="7940" width="61.7109375" style="35" customWidth="1"/>
    <col min="7941" max="8192" width="9.140625" style="35"/>
    <col min="8193" max="8193" width="41.85546875" style="35" customWidth="1"/>
    <col min="8194" max="8194" width="14.140625" style="35" customWidth="1"/>
    <col min="8195" max="8195" width="54.85546875" style="35" customWidth="1"/>
    <col min="8196" max="8196" width="61.7109375" style="35" customWidth="1"/>
    <col min="8197" max="8448" width="9.140625" style="35"/>
    <col min="8449" max="8449" width="41.85546875" style="35" customWidth="1"/>
    <col min="8450" max="8450" width="14.140625" style="35" customWidth="1"/>
    <col min="8451" max="8451" width="54.85546875" style="35" customWidth="1"/>
    <col min="8452" max="8452" width="61.7109375" style="35" customWidth="1"/>
    <col min="8453" max="8704" width="9.140625" style="35"/>
    <col min="8705" max="8705" width="41.85546875" style="35" customWidth="1"/>
    <col min="8706" max="8706" width="14.140625" style="35" customWidth="1"/>
    <col min="8707" max="8707" width="54.85546875" style="35" customWidth="1"/>
    <col min="8708" max="8708" width="61.7109375" style="35" customWidth="1"/>
    <col min="8709" max="8960" width="9.140625" style="35"/>
    <col min="8961" max="8961" width="41.85546875" style="35" customWidth="1"/>
    <col min="8962" max="8962" width="14.140625" style="35" customWidth="1"/>
    <col min="8963" max="8963" width="54.85546875" style="35" customWidth="1"/>
    <col min="8964" max="8964" width="61.7109375" style="35" customWidth="1"/>
    <col min="8965" max="9216" width="9.140625" style="35"/>
    <col min="9217" max="9217" width="41.85546875" style="35" customWidth="1"/>
    <col min="9218" max="9218" width="14.140625" style="35" customWidth="1"/>
    <col min="9219" max="9219" width="54.85546875" style="35" customWidth="1"/>
    <col min="9220" max="9220" width="61.7109375" style="35" customWidth="1"/>
    <col min="9221" max="9472" width="9.140625" style="35"/>
    <col min="9473" max="9473" width="41.85546875" style="35" customWidth="1"/>
    <col min="9474" max="9474" width="14.140625" style="35" customWidth="1"/>
    <col min="9475" max="9475" width="54.85546875" style="35" customWidth="1"/>
    <col min="9476" max="9476" width="61.7109375" style="35" customWidth="1"/>
    <col min="9477" max="9728" width="9.140625" style="35"/>
    <col min="9729" max="9729" width="41.85546875" style="35" customWidth="1"/>
    <col min="9730" max="9730" width="14.140625" style="35" customWidth="1"/>
    <col min="9731" max="9731" width="54.85546875" style="35" customWidth="1"/>
    <col min="9732" max="9732" width="61.7109375" style="35" customWidth="1"/>
    <col min="9733" max="9984" width="9.140625" style="35"/>
    <col min="9985" max="9985" width="41.85546875" style="35" customWidth="1"/>
    <col min="9986" max="9986" width="14.140625" style="35" customWidth="1"/>
    <col min="9987" max="9987" width="54.85546875" style="35" customWidth="1"/>
    <col min="9988" max="9988" width="61.7109375" style="35" customWidth="1"/>
    <col min="9989" max="10240" width="9.140625" style="35"/>
    <col min="10241" max="10241" width="41.85546875" style="35" customWidth="1"/>
    <col min="10242" max="10242" width="14.140625" style="35" customWidth="1"/>
    <col min="10243" max="10243" width="54.85546875" style="35" customWidth="1"/>
    <col min="10244" max="10244" width="61.7109375" style="35" customWidth="1"/>
    <col min="10245" max="10496" width="9.140625" style="35"/>
    <col min="10497" max="10497" width="41.85546875" style="35" customWidth="1"/>
    <col min="10498" max="10498" width="14.140625" style="35" customWidth="1"/>
    <col min="10499" max="10499" width="54.85546875" style="35" customWidth="1"/>
    <col min="10500" max="10500" width="61.7109375" style="35" customWidth="1"/>
    <col min="10501" max="10752" width="9.140625" style="35"/>
    <col min="10753" max="10753" width="41.85546875" style="35" customWidth="1"/>
    <col min="10754" max="10754" width="14.140625" style="35" customWidth="1"/>
    <col min="10755" max="10755" width="54.85546875" style="35" customWidth="1"/>
    <col min="10756" max="10756" width="61.7109375" style="35" customWidth="1"/>
    <col min="10757" max="11008" width="9.140625" style="35"/>
    <col min="11009" max="11009" width="41.85546875" style="35" customWidth="1"/>
    <col min="11010" max="11010" width="14.140625" style="35" customWidth="1"/>
    <col min="11011" max="11011" width="54.85546875" style="35" customWidth="1"/>
    <col min="11012" max="11012" width="61.7109375" style="35" customWidth="1"/>
    <col min="11013" max="11264" width="9.140625" style="35"/>
    <col min="11265" max="11265" width="41.85546875" style="35" customWidth="1"/>
    <col min="11266" max="11266" width="14.140625" style="35" customWidth="1"/>
    <col min="11267" max="11267" width="54.85546875" style="35" customWidth="1"/>
    <col min="11268" max="11268" width="61.7109375" style="35" customWidth="1"/>
    <col min="11269" max="11520" width="9.140625" style="35"/>
    <col min="11521" max="11521" width="41.85546875" style="35" customWidth="1"/>
    <col min="11522" max="11522" width="14.140625" style="35" customWidth="1"/>
    <col min="11523" max="11523" width="54.85546875" style="35" customWidth="1"/>
    <col min="11524" max="11524" width="61.7109375" style="35" customWidth="1"/>
    <col min="11525" max="11776" width="9.140625" style="35"/>
    <col min="11777" max="11777" width="41.85546875" style="35" customWidth="1"/>
    <col min="11778" max="11778" width="14.140625" style="35" customWidth="1"/>
    <col min="11779" max="11779" width="54.85546875" style="35" customWidth="1"/>
    <col min="11780" max="11780" width="61.7109375" style="35" customWidth="1"/>
    <col min="11781" max="12032" width="9.140625" style="35"/>
    <col min="12033" max="12033" width="41.85546875" style="35" customWidth="1"/>
    <col min="12034" max="12034" width="14.140625" style="35" customWidth="1"/>
    <col min="12035" max="12035" width="54.85546875" style="35" customWidth="1"/>
    <col min="12036" max="12036" width="61.7109375" style="35" customWidth="1"/>
    <col min="12037" max="12288" width="9.140625" style="35"/>
    <col min="12289" max="12289" width="41.85546875" style="35" customWidth="1"/>
    <col min="12290" max="12290" width="14.140625" style="35" customWidth="1"/>
    <col min="12291" max="12291" width="54.85546875" style="35" customWidth="1"/>
    <col min="12292" max="12292" width="61.7109375" style="35" customWidth="1"/>
    <col min="12293" max="12544" width="9.140625" style="35"/>
    <col min="12545" max="12545" width="41.85546875" style="35" customWidth="1"/>
    <col min="12546" max="12546" width="14.140625" style="35" customWidth="1"/>
    <col min="12547" max="12547" width="54.85546875" style="35" customWidth="1"/>
    <col min="12548" max="12548" width="61.7109375" style="35" customWidth="1"/>
    <col min="12549" max="12800" width="9.140625" style="35"/>
    <col min="12801" max="12801" width="41.85546875" style="35" customWidth="1"/>
    <col min="12802" max="12802" width="14.140625" style="35" customWidth="1"/>
    <col min="12803" max="12803" width="54.85546875" style="35" customWidth="1"/>
    <col min="12804" max="12804" width="61.7109375" style="35" customWidth="1"/>
    <col min="12805" max="13056" width="9.140625" style="35"/>
    <col min="13057" max="13057" width="41.85546875" style="35" customWidth="1"/>
    <col min="13058" max="13058" width="14.140625" style="35" customWidth="1"/>
    <col min="13059" max="13059" width="54.85546875" style="35" customWidth="1"/>
    <col min="13060" max="13060" width="61.7109375" style="35" customWidth="1"/>
    <col min="13061" max="13312" width="9.140625" style="35"/>
    <col min="13313" max="13313" width="41.85546875" style="35" customWidth="1"/>
    <col min="13314" max="13314" width="14.140625" style="35" customWidth="1"/>
    <col min="13315" max="13315" width="54.85546875" style="35" customWidth="1"/>
    <col min="13316" max="13316" width="61.7109375" style="35" customWidth="1"/>
    <col min="13317" max="13568" width="9.140625" style="35"/>
    <col min="13569" max="13569" width="41.85546875" style="35" customWidth="1"/>
    <col min="13570" max="13570" width="14.140625" style="35" customWidth="1"/>
    <col min="13571" max="13571" width="54.85546875" style="35" customWidth="1"/>
    <col min="13572" max="13572" width="61.7109375" style="35" customWidth="1"/>
    <col min="13573" max="13824" width="9.140625" style="35"/>
    <col min="13825" max="13825" width="41.85546875" style="35" customWidth="1"/>
    <col min="13826" max="13826" width="14.140625" style="35" customWidth="1"/>
    <col min="13827" max="13827" width="54.85546875" style="35" customWidth="1"/>
    <col min="13828" max="13828" width="61.7109375" style="35" customWidth="1"/>
    <col min="13829" max="14080" width="9.140625" style="35"/>
    <col min="14081" max="14081" width="41.85546875" style="35" customWidth="1"/>
    <col min="14082" max="14082" width="14.140625" style="35" customWidth="1"/>
    <col min="14083" max="14083" width="54.85546875" style="35" customWidth="1"/>
    <col min="14084" max="14084" width="61.7109375" style="35" customWidth="1"/>
    <col min="14085" max="14336" width="9.140625" style="35"/>
    <col min="14337" max="14337" width="41.85546875" style="35" customWidth="1"/>
    <col min="14338" max="14338" width="14.140625" style="35" customWidth="1"/>
    <col min="14339" max="14339" width="54.85546875" style="35" customWidth="1"/>
    <col min="14340" max="14340" width="61.7109375" style="35" customWidth="1"/>
    <col min="14341" max="14592" width="9.140625" style="35"/>
    <col min="14593" max="14593" width="41.85546875" style="35" customWidth="1"/>
    <col min="14594" max="14594" width="14.140625" style="35" customWidth="1"/>
    <col min="14595" max="14595" width="54.85546875" style="35" customWidth="1"/>
    <col min="14596" max="14596" width="61.7109375" style="35" customWidth="1"/>
    <col min="14597" max="14848" width="9.140625" style="35"/>
    <col min="14849" max="14849" width="41.85546875" style="35" customWidth="1"/>
    <col min="14850" max="14850" width="14.140625" style="35" customWidth="1"/>
    <col min="14851" max="14851" width="54.85546875" style="35" customWidth="1"/>
    <col min="14852" max="14852" width="61.7109375" style="35" customWidth="1"/>
    <col min="14853" max="15104" width="9.140625" style="35"/>
    <col min="15105" max="15105" width="41.85546875" style="35" customWidth="1"/>
    <col min="15106" max="15106" width="14.140625" style="35" customWidth="1"/>
    <col min="15107" max="15107" width="54.85546875" style="35" customWidth="1"/>
    <col min="15108" max="15108" width="61.7109375" style="35" customWidth="1"/>
    <col min="15109" max="15360" width="9.140625" style="35"/>
    <col min="15361" max="15361" width="41.85546875" style="35" customWidth="1"/>
    <col min="15362" max="15362" width="14.140625" style="35" customWidth="1"/>
    <col min="15363" max="15363" width="54.85546875" style="35" customWidth="1"/>
    <col min="15364" max="15364" width="61.7109375" style="35" customWidth="1"/>
    <col min="15365" max="15616" width="9.140625" style="35"/>
    <col min="15617" max="15617" width="41.85546875" style="35" customWidth="1"/>
    <col min="15618" max="15618" width="14.140625" style="35" customWidth="1"/>
    <col min="15619" max="15619" width="54.85546875" style="35" customWidth="1"/>
    <col min="15620" max="15620" width="61.7109375" style="35" customWidth="1"/>
    <col min="15621" max="15872" width="9.140625" style="35"/>
    <col min="15873" max="15873" width="41.85546875" style="35" customWidth="1"/>
    <col min="15874" max="15874" width="14.140625" style="35" customWidth="1"/>
    <col min="15875" max="15875" width="54.85546875" style="35" customWidth="1"/>
    <col min="15876" max="15876" width="61.7109375" style="35" customWidth="1"/>
    <col min="15877" max="16128" width="9.140625" style="35"/>
    <col min="16129" max="16129" width="41.85546875" style="35" customWidth="1"/>
    <col min="16130" max="16130" width="14.140625" style="35" customWidth="1"/>
    <col min="16131" max="16131" width="54.85546875" style="35" customWidth="1"/>
    <col min="16132" max="16132" width="61.7109375" style="35" customWidth="1"/>
    <col min="16133" max="16384" width="9.140625" style="35"/>
  </cols>
  <sheetData>
    <row r="1" spans="1:7" s="505" customFormat="1" ht="22.5" customHeight="1" thickBot="1" x14ac:dyDescent="0.25">
      <c r="A1" s="651" t="s">
        <v>268</v>
      </c>
      <c r="B1" s="651"/>
      <c r="C1" s="651"/>
      <c r="D1" s="651"/>
      <c r="E1" s="504"/>
      <c r="F1" s="504"/>
      <c r="G1" s="504"/>
    </row>
    <row r="2" spans="1:7" ht="13.5" thickBot="1" x14ac:dyDescent="0.25">
      <c r="A2" s="36"/>
    </row>
    <row r="3" spans="1:7" s="80" customFormat="1" ht="15.75" customHeight="1" thickBot="1" x14ac:dyDescent="0.25">
      <c r="A3" s="558" t="s">
        <v>395</v>
      </c>
      <c r="B3" s="559" t="s">
        <v>396</v>
      </c>
      <c r="C3" s="560" t="s">
        <v>346</v>
      </c>
      <c r="D3" s="561" t="s">
        <v>347</v>
      </c>
    </row>
    <row r="4" spans="1:7" s="34" customFormat="1" ht="15.75" customHeight="1" thickBot="1" x14ac:dyDescent="0.25">
      <c r="A4" s="661" t="s">
        <v>275</v>
      </c>
      <c r="B4" s="662"/>
      <c r="C4" s="662"/>
      <c r="D4" s="663"/>
    </row>
    <row r="5" spans="1:7" ht="15.75" customHeight="1" thickBot="1" x14ac:dyDescent="0.25">
      <c r="A5" s="81" t="s">
        <v>440</v>
      </c>
      <c r="B5" s="82">
        <v>16000</v>
      </c>
      <c r="C5" s="83" t="s">
        <v>397</v>
      </c>
      <c r="D5" s="84" t="s">
        <v>398</v>
      </c>
    </row>
    <row r="6" spans="1:7" ht="15.75" customHeight="1" x14ac:dyDescent="0.2">
      <c r="A6" s="85" t="s">
        <v>399</v>
      </c>
      <c r="B6" s="86">
        <v>30000</v>
      </c>
      <c r="C6" s="87" t="s">
        <v>400</v>
      </c>
      <c r="D6" s="88" t="s">
        <v>398</v>
      </c>
    </row>
    <row r="7" spans="1:7" ht="15.75" customHeight="1" x14ac:dyDescent="0.2">
      <c r="A7" s="89"/>
      <c r="B7" s="90"/>
      <c r="C7" s="91"/>
      <c r="D7" s="92"/>
    </row>
    <row r="8" spans="1:7" ht="15.75" customHeight="1" x14ac:dyDescent="0.2">
      <c r="A8" s="93"/>
      <c r="B8" s="94"/>
      <c r="C8" s="95"/>
      <c r="D8" s="96"/>
    </row>
    <row r="9" spans="1:7" ht="15.75" customHeight="1" x14ac:dyDescent="0.2">
      <c r="A9" s="93"/>
      <c r="B9" s="94"/>
      <c r="C9" s="95"/>
      <c r="D9" s="96"/>
    </row>
    <row r="10" spans="1:7" ht="15.75" customHeight="1" x14ac:dyDescent="0.2">
      <c r="A10" s="93"/>
      <c r="B10" s="94"/>
      <c r="C10" s="95"/>
      <c r="D10" s="96"/>
    </row>
    <row r="11" spans="1:7" ht="15.75" customHeight="1" thickBot="1" x14ac:dyDescent="0.25">
      <c r="A11" s="93"/>
      <c r="B11" s="94"/>
      <c r="C11" s="95"/>
      <c r="D11" s="96"/>
    </row>
    <row r="12" spans="1:7" ht="15.75" customHeight="1" thickBot="1" x14ac:dyDescent="0.25">
      <c r="A12" s="97" t="s">
        <v>330</v>
      </c>
      <c r="B12" s="98">
        <f>SUM(B6:B11)</f>
        <v>30000</v>
      </c>
      <c r="C12" s="99"/>
      <c r="D12" s="100"/>
    </row>
    <row r="13" spans="1:7" s="34" customFormat="1" ht="15.75" customHeight="1" thickBot="1" x14ac:dyDescent="0.25">
      <c r="A13" s="655" t="s">
        <v>276</v>
      </c>
      <c r="B13" s="656"/>
      <c r="C13" s="656"/>
      <c r="D13" s="657"/>
    </row>
    <row r="14" spans="1:7" ht="15.75" customHeight="1" x14ac:dyDescent="0.2">
      <c r="A14" s="101" t="s">
        <v>399</v>
      </c>
      <c r="B14" s="102">
        <v>10000</v>
      </c>
      <c r="C14" s="103" t="s">
        <v>400</v>
      </c>
      <c r="D14" s="104" t="s">
        <v>398</v>
      </c>
    </row>
    <row r="15" spans="1:7" ht="15.75" customHeight="1" x14ac:dyDescent="0.2">
      <c r="A15" s="105"/>
      <c r="B15" s="106"/>
      <c r="C15" s="107"/>
      <c r="D15" s="108"/>
    </row>
    <row r="16" spans="1:7" ht="15.75" customHeight="1" x14ac:dyDescent="0.2">
      <c r="A16" s="105"/>
      <c r="B16" s="106"/>
      <c r="C16" s="107"/>
      <c r="D16" s="108"/>
    </row>
    <row r="17" spans="1:4" ht="15.75" customHeight="1" x14ac:dyDescent="0.2">
      <c r="A17" s="105"/>
      <c r="B17" s="106"/>
      <c r="C17" s="107"/>
      <c r="D17" s="108"/>
    </row>
    <row r="18" spans="1:4" ht="15.75" customHeight="1" x14ac:dyDescent="0.2">
      <c r="A18" s="105"/>
      <c r="B18" s="106"/>
      <c r="C18" s="107"/>
      <c r="D18" s="108"/>
    </row>
    <row r="19" spans="1:4" ht="15.75" customHeight="1" thickBot="1" x14ac:dyDescent="0.25">
      <c r="A19" s="105"/>
      <c r="B19" s="106"/>
      <c r="C19" s="107"/>
      <c r="D19" s="108"/>
    </row>
    <row r="20" spans="1:4" ht="15.75" customHeight="1" thickBot="1" x14ac:dyDescent="0.25">
      <c r="A20" s="109" t="s">
        <v>339</v>
      </c>
      <c r="B20" s="110">
        <f>SUM(B14:B19)</f>
        <v>10000</v>
      </c>
      <c r="C20" s="111"/>
      <c r="D20" s="112"/>
    </row>
    <row r="21" spans="1:4" s="34" customFormat="1" ht="15.75" customHeight="1" thickBot="1" x14ac:dyDescent="0.25">
      <c r="A21" s="658" t="s">
        <v>277</v>
      </c>
      <c r="B21" s="659"/>
      <c r="C21" s="659"/>
      <c r="D21" s="660"/>
    </row>
    <row r="22" spans="1:4" ht="15.75" customHeight="1" x14ac:dyDescent="0.2">
      <c r="A22" s="113" t="s">
        <v>399</v>
      </c>
      <c r="B22" s="114">
        <v>10000</v>
      </c>
      <c r="C22" s="115" t="s">
        <v>400</v>
      </c>
      <c r="D22" s="116" t="s">
        <v>398</v>
      </c>
    </row>
    <row r="23" spans="1:4" ht="15.75" customHeight="1" x14ac:dyDescent="0.2">
      <c r="A23" s="117"/>
      <c r="B23" s="118"/>
      <c r="C23" s="119"/>
      <c r="D23" s="120"/>
    </row>
    <row r="24" spans="1:4" ht="15.75" customHeight="1" x14ac:dyDescent="0.2">
      <c r="A24" s="121"/>
      <c r="B24" s="122"/>
      <c r="C24" s="123"/>
      <c r="D24" s="124"/>
    </row>
    <row r="25" spans="1:4" ht="15.75" customHeight="1" x14ac:dyDescent="0.2">
      <c r="A25" s="121"/>
      <c r="B25" s="122"/>
      <c r="C25" s="123"/>
      <c r="D25" s="124"/>
    </row>
    <row r="26" spans="1:4" ht="15.75" customHeight="1" x14ac:dyDescent="0.2">
      <c r="A26" s="121"/>
      <c r="B26" s="122"/>
      <c r="C26" s="123"/>
      <c r="D26" s="124"/>
    </row>
    <row r="27" spans="1:4" ht="15.75" customHeight="1" thickBot="1" x14ac:dyDescent="0.25">
      <c r="A27" s="121"/>
      <c r="B27" s="122"/>
      <c r="C27" s="123"/>
      <c r="D27" s="124"/>
    </row>
    <row r="28" spans="1:4" ht="15.75" customHeight="1" thickBot="1" x14ac:dyDescent="0.25">
      <c r="A28" s="125" t="s">
        <v>340</v>
      </c>
      <c r="B28" s="126">
        <f>SUM(B22:B27)</f>
        <v>10000</v>
      </c>
      <c r="C28" s="127"/>
      <c r="D28" s="128"/>
    </row>
    <row r="29" spans="1:4" s="34" customFormat="1" ht="15.75" customHeight="1" thickBot="1" x14ac:dyDescent="0.25">
      <c r="A29" s="129" t="s">
        <v>341</v>
      </c>
      <c r="B29" s="130">
        <f>B28+B20+B12</f>
        <v>50000</v>
      </c>
      <c r="C29" s="131"/>
      <c r="D29" s="132"/>
    </row>
    <row r="30" spans="1:4" ht="7.5" customHeight="1" x14ac:dyDescent="0.2"/>
    <row r="31" spans="1:4" ht="13.5" thickBot="1" x14ac:dyDescent="0.25">
      <c r="A31" s="615" t="s">
        <v>272</v>
      </c>
      <c r="B31" s="615"/>
      <c r="C31" s="615"/>
    </row>
    <row r="32" spans="1:4" x14ac:dyDescent="0.2">
      <c r="A32" s="616" t="s">
        <v>401</v>
      </c>
      <c r="B32" s="617"/>
      <c r="C32" s="617"/>
      <c r="D32" s="618"/>
    </row>
    <row r="33" spans="1:4" x14ac:dyDescent="0.2">
      <c r="A33" s="619"/>
      <c r="B33" s="620"/>
      <c r="C33" s="620"/>
      <c r="D33" s="621"/>
    </row>
    <row r="34" spans="1:4" ht="13.5" thickBot="1" x14ac:dyDescent="0.25">
      <c r="A34" s="622"/>
      <c r="B34" s="623"/>
      <c r="C34" s="623"/>
      <c r="D34" s="624"/>
    </row>
  </sheetData>
  <sheetProtection formatCells="0" formatColumns="0" formatRows="0" insertRows="0" deleteRows="0" selectLockedCells="1"/>
  <mergeCells count="6">
    <mergeCell ref="A31:C31"/>
    <mergeCell ref="A32:D34"/>
    <mergeCell ref="A1:D1"/>
    <mergeCell ref="A4:D4"/>
    <mergeCell ref="A13:D13"/>
    <mergeCell ref="A21:D21"/>
  </mergeCells>
  <printOptions horizontalCentered="1"/>
  <pageMargins left="0.5" right="0.5" top="0.25" bottom="0.5" header="0.5" footer="0.25"/>
  <pageSetup scale="84" fitToHeight="6" orientation="landscape" r:id="rId1"/>
  <headerFooter alignWithMargins="0">
    <oddFooter>&amp;Lh. Other Direct Costs&amp;RPage &amp;P of 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K15"/>
  <sheetViews>
    <sheetView showGridLines="0" zoomScaleNormal="100" workbookViewId="0"/>
  </sheetViews>
  <sheetFormatPr defaultRowHeight="12.75" x14ac:dyDescent="0.2"/>
  <cols>
    <col min="1" max="1" width="39.7109375" style="72" customWidth="1"/>
    <col min="2" max="4" width="29" style="72" customWidth="1"/>
    <col min="5" max="5" width="26.85546875" style="72" customWidth="1"/>
    <col min="6" max="6" width="31.42578125" style="72" customWidth="1"/>
    <col min="7" max="7" width="7" style="72" customWidth="1"/>
    <col min="8" max="8" width="10.28515625" style="72" customWidth="1"/>
    <col min="9" max="9" width="23.7109375" style="72" hidden="1" customWidth="1"/>
    <col min="10" max="10" width="9.140625" style="72" hidden="1" customWidth="1"/>
    <col min="11" max="11" width="6.5703125" style="72" customWidth="1"/>
    <col min="12" max="256" width="9.140625" style="72"/>
    <col min="257" max="257" width="39.7109375" style="72" bestFit="1" customWidth="1"/>
    <col min="258" max="260" width="29" style="72" customWidth="1"/>
    <col min="261" max="261" width="26.85546875" style="72" customWidth="1"/>
    <col min="262" max="262" width="31.42578125" style="72" customWidth="1"/>
    <col min="263" max="263" width="7" style="72" customWidth="1"/>
    <col min="264" max="264" width="10.28515625" style="72" customWidth="1"/>
    <col min="265" max="266" width="0" style="72" hidden="1" customWidth="1"/>
    <col min="267" max="267" width="6.5703125" style="72" customWidth="1"/>
    <col min="268" max="512" width="9.140625" style="72"/>
    <col min="513" max="513" width="39.7109375" style="72" bestFit="1" customWidth="1"/>
    <col min="514" max="516" width="29" style="72" customWidth="1"/>
    <col min="517" max="517" width="26.85546875" style="72" customWidth="1"/>
    <col min="518" max="518" width="31.42578125" style="72" customWidth="1"/>
    <col min="519" max="519" width="7" style="72" customWidth="1"/>
    <col min="520" max="520" width="10.28515625" style="72" customWidth="1"/>
    <col min="521" max="522" width="0" style="72" hidden="1" customWidth="1"/>
    <col min="523" max="523" width="6.5703125" style="72" customWidth="1"/>
    <col min="524" max="768" width="9.140625" style="72"/>
    <col min="769" max="769" width="39.7109375" style="72" bestFit="1" customWidth="1"/>
    <col min="770" max="772" width="29" style="72" customWidth="1"/>
    <col min="773" max="773" width="26.85546875" style="72" customWidth="1"/>
    <col min="774" max="774" width="31.42578125" style="72" customWidth="1"/>
    <col min="775" max="775" width="7" style="72" customWidth="1"/>
    <col min="776" max="776" width="10.28515625" style="72" customWidth="1"/>
    <col min="777" max="778" width="0" style="72" hidden="1" customWidth="1"/>
    <col min="779" max="779" width="6.5703125" style="72" customWidth="1"/>
    <col min="780" max="1024" width="9.140625" style="72"/>
    <col min="1025" max="1025" width="39.7109375" style="72" bestFit="1" customWidth="1"/>
    <col min="1026" max="1028" width="29" style="72" customWidth="1"/>
    <col min="1029" max="1029" width="26.85546875" style="72" customWidth="1"/>
    <col min="1030" max="1030" width="31.42578125" style="72" customWidth="1"/>
    <col min="1031" max="1031" width="7" style="72" customWidth="1"/>
    <col min="1032" max="1032" width="10.28515625" style="72" customWidth="1"/>
    <col min="1033" max="1034" width="0" style="72" hidden="1" customWidth="1"/>
    <col min="1035" max="1035" width="6.5703125" style="72" customWidth="1"/>
    <col min="1036" max="1280" width="9.140625" style="72"/>
    <col min="1281" max="1281" width="39.7109375" style="72" bestFit="1" customWidth="1"/>
    <col min="1282" max="1284" width="29" style="72" customWidth="1"/>
    <col min="1285" max="1285" width="26.85546875" style="72" customWidth="1"/>
    <col min="1286" max="1286" width="31.42578125" style="72" customWidth="1"/>
    <col min="1287" max="1287" width="7" style="72" customWidth="1"/>
    <col min="1288" max="1288" width="10.28515625" style="72" customWidth="1"/>
    <col min="1289" max="1290" width="0" style="72" hidden="1" customWidth="1"/>
    <col min="1291" max="1291" width="6.5703125" style="72" customWidth="1"/>
    <col min="1292" max="1536" width="9.140625" style="72"/>
    <col min="1537" max="1537" width="39.7109375" style="72" bestFit="1" customWidth="1"/>
    <col min="1538" max="1540" width="29" style="72" customWidth="1"/>
    <col min="1541" max="1541" width="26.85546875" style="72" customWidth="1"/>
    <col min="1542" max="1542" width="31.42578125" style="72" customWidth="1"/>
    <col min="1543" max="1543" width="7" style="72" customWidth="1"/>
    <col min="1544" max="1544" width="10.28515625" style="72" customWidth="1"/>
    <col min="1545" max="1546" width="0" style="72" hidden="1" customWidth="1"/>
    <col min="1547" max="1547" width="6.5703125" style="72" customWidth="1"/>
    <col min="1548" max="1792" width="9.140625" style="72"/>
    <col min="1793" max="1793" width="39.7109375" style="72" bestFit="1" customWidth="1"/>
    <col min="1794" max="1796" width="29" style="72" customWidth="1"/>
    <col min="1797" max="1797" width="26.85546875" style="72" customWidth="1"/>
    <col min="1798" max="1798" width="31.42578125" style="72" customWidth="1"/>
    <col min="1799" max="1799" width="7" style="72" customWidth="1"/>
    <col min="1800" max="1800" width="10.28515625" style="72" customWidth="1"/>
    <col min="1801" max="1802" width="0" style="72" hidden="1" customWidth="1"/>
    <col min="1803" max="1803" width="6.5703125" style="72" customWidth="1"/>
    <col min="1804" max="2048" width="9.140625" style="72"/>
    <col min="2049" max="2049" width="39.7109375" style="72" bestFit="1" customWidth="1"/>
    <col min="2050" max="2052" width="29" style="72" customWidth="1"/>
    <col min="2053" max="2053" width="26.85546875" style="72" customWidth="1"/>
    <col min="2054" max="2054" width="31.42578125" style="72" customWidth="1"/>
    <col min="2055" max="2055" width="7" style="72" customWidth="1"/>
    <col min="2056" max="2056" width="10.28515625" style="72" customWidth="1"/>
    <col min="2057" max="2058" width="0" style="72" hidden="1" customWidth="1"/>
    <col min="2059" max="2059" width="6.5703125" style="72" customWidth="1"/>
    <col min="2060" max="2304" width="9.140625" style="72"/>
    <col min="2305" max="2305" width="39.7109375" style="72" bestFit="1" customWidth="1"/>
    <col min="2306" max="2308" width="29" style="72" customWidth="1"/>
    <col min="2309" max="2309" width="26.85546875" style="72" customWidth="1"/>
    <col min="2310" max="2310" width="31.42578125" style="72" customWidth="1"/>
    <col min="2311" max="2311" width="7" style="72" customWidth="1"/>
    <col min="2312" max="2312" width="10.28515625" style="72" customWidth="1"/>
    <col min="2313" max="2314" width="0" style="72" hidden="1" customWidth="1"/>
    <col min="2315" max="2315" width="6.5703125" style="72" customWidth="1"/>
    <col min="2316" max="2560" width="9.140625" style="72"/>
    <col min="2561" max="2561" width="39.7109375" style="72" bestFit="1" customWidth="1"/>
    <col min="2562" max="2564" width="29" style="72" customWidth="1"/>
    <col min="2565" max="2565" width="26.85546875" style="72" customWidth="1"/>
    <col min="2566" max="2566" width="31.42578125" style="72" customWidth="1"/>
    <col min="2567" max="2567" width="7" style="72" customWidth="1"/>
    <col min="2568" max="2568" width="10.28515625" style="72" customWidth="1"/>
    <col min="2569" max="2570" width="0" style="72" hidden="1" customWidth="1"/>
    <col min="2571" max="2571" width="6.5703125" style="72" customWidth="1"/>
    <col min="2572" max="2816" width="9.140625" style="72"/>
    <col min="2817" max="2817" width="39.7109375" style="72" bestFit="1" customWidth="1"/>
    <col min="2818" max="2820" width="29" style="72" customWidth="1"/>
    <col min="2821" max="2821" width="26.85546875" style="72" customWidth="1"/>
    <col min="2822" max="2822" width="31.42578125" style="72" customWidth="1"/>
    <col min="2823" max="2823" width="7" style="72" customWidth="1"/>
    <col min="2824" max="2824" width="10.28515625" style="72" customWidth="1"/>
    <col min="2825" max="2826" width="0" style="72" hidden="1" customWidth="1"/>
    <col min="2827" max="2827" width="6.5703125" style="72" customWidth="1"/>
    <col min="2828" max="3072" width="9.140625" style="72"/>
    <col min="3073" max="3073" width="39.7109375" style="72" bestFit="1" customWidth="1"/>
    <col min="3074" max="3076" width="29" style="72" customWidth="1"/>
    <col min="3077" max="3077" width="26.85546875" style="72" customWidth="1"/>
    <col min="3078" max="3078" width="31.42578125" style="72" customWidth="1"/>
    <col min="3079" max="3079" width="7" style="72" customWidth="1"/>
    <col min="3080" max="3080" width="10.28515625" style="72" customWidth="1"/>
    <col min="3081" max="3082" width="0" style="72" hidden="1" customWidth="1"/>
    <col min="3083" max="3083" width="6.5703125" style="72" customWidth="1"/>
    <col min="3084" max="3328" width="9.140625" style="72"/>
    <col min="3329" max="3329" width="39.7109375" style="72" bestFit="1" customWidth="1"/>
    <col min="3330" max="3332" width="29" style="72" customWidth="1"/>
    <col min="3333" max="3333" width="26.85546875" style="72" customWidth="1"/>
    <col min="3334" max="3334" width="31.42578125" style="72" customWidth="1"/>
    <col min="3335" max="3335" width="7" style="72" customWidth="1"/>
    <col min="3336" max="3336" width="10.28515625" style="72" customWidth="1"/>
    <col min="3337" max="3338" width="0" style="72" hidden="1" customWidth="1"/>
    <col min="3339" max="3339" width="6.5703125" style="72" customWidth="1"/>
    <col min="3340" max="3584" width="9.140625" style="72"/>
    <col min="3585" max="3585" width="39.7109375" style="72" bestFit="1" customWidth="1"/>
    <col min="3586" max="3588" width="29" style="72" customWidth="1"/>
    <col min="3589" max="3589" width="26.85546875" style="72" customWidth="1"/>
    <col min="3590" max="3590" width="31.42578125" style="72" customWidth="1"/>
    <col min="3591" max="3591" width="7" style="72" customWidth="1"/>
    <col min="3592" max="3592" width="10.28515625" style="72" customWidth="1"/>
    <col min="3593" max="3594" width="0" style="72" hidden="1" customWidth="1"/>
    <col min="3595" max="3595" width="6.5703125" style="72" customWidth="1"/>
    <col min="3596" max="3840" width="9.140625" style="72"/>
    <col min="3841" max="3841" width="39.7109375" style="72" bestFit="1" customWidth="1"/>
    <col min="3842" max="3844" width="29" style="72" customWidth="1"/>
    <col min="3845" max="3845" width="26.85546875" style="72" customWidth="1"/>
    <col min="3846" max="3846" width="31.42578125" style="72" customWidth="1"/>
    <col min="3847" max="3847" width="7" style="72" customWidth="1"/>
    <col min="3848" max="3848" width="10.28515625" style="72" customWidth="1"/>
    <col min="3849" max="3850" width="0" style="72" hidden="1" customWidth="1"/>
    <col min="3851" max="3851" width="6.5703125" style="72" customWidth="1"/>
    <col min="3852" max="4096" width="9.140625" style="72"/>
    <col min="4097" max="4097" width="39.7109375" style="72" bestFit="1" customWidth="1"/>
    <col min="4098" max="4100" width="29" style="72" customWidth="1"/>
    <col min="4101" max="4101" width="26.85546875" style="72" customWidth="1"/>
    <col min="4102" max="4102" width="31.42578125" style="72" customWidth="1"/>
    <col min="4103" max="4103" width="7" style="72" customWidth="1"/>
    <col min="4104" max="4104" width="10.28515625" style="72" customWidth="1"/>
    <col min="4105" max="4106" width="0" style="72" hidden="1" customWidth="1"/>
    <col min="4107" max="4107" width="6.5703125" style="72" customWidth="1"/>
    <col min="4108" max="4352" width="9.140625" style="72"/>
    <col min="4353" max="4353" width="39.7109375" style="72" bestFit="1" customWidth="1"/>
    <col min="4354" max="4356" width="29" style="72" customWidth="1"/>
    <col min="4357" max="4357" width="26.85546875" style="72" customWidth="1"/>
    <col min="4358" max="4358" width="31.42578125" style="72" customWidth="1"/>
    <col min="4359" max="4359" width="7" style="72" customWidth="1"/>
    <col min="4360" max="4360" width="10.28515625" style="72" customWidth="1"/>
    <col min="4361" max="4362" width="0" style="72" hidden="1" customWidth="1"/>
    <col min="4363" max="4363" width="6.5703125" style="72" customWidth="1"/>
    <col min="4364" max="4608" width="9.140625" style="72"/>
    <col min="4609" max="4609" width="39.7109375" style="72" bestFit="1" customWidth="1"/>
    <col min="4610" max="4612" width="29" style="72" customWidth="1"/>
    <col min="4613" max="4613" width="26.85546875" style="72" customWidth="1"/>
    <col min="4614" max="4614" width="31.42578125" style="72" customWidth="1"/>
    <col min="4615" max="4615" width="7" style="72" customWidth="1"/>
    <col min="4616" max="4616" width="10.28515625" style="72" customWidth="1"/>
    <col min="4617" max="4618" width="0" style="72" hidden="1" customWidth="1"/>
    <col min="4619" max="4619" width="6.5703125" style="72" customWidth="1"/>
    <col min="4620" max="4864" width="9.140625" style="72"/>
    <col min="4865" max="4865" width="39.7109375" style="72" bestFit="1" customWidth="1"/>
    <col min="4866" max="4868" width="29" style="72" customWidth="1"/>
    <col min="4869" max="4869" width="26.85546875" style="72" customWidth="1"/>
    <col min="4870" max="4870" width="31.42578125" style="72" customWidth="1"/>
    <col min="4871" max="4871" width="7" style="72" customWidth="1"/>
    <col min="4872" max="4872" width="10.28515625" style="72" customWidth="1"/>
    <col min="4873" max="4874" width="0" style="72" hidden="1" customWidth="1"/>
    <col min="4875" max="4875" width="6.5703125" style="72" customWidth="1"/>
    <col min="4876" max="5120" width="9.140625" style="72"/>
    <col min="5121" max="5121" width="39.7109375" style="72" bestFit="1" customWidth="1"/>
    <col min="5122" max="5124" width="29" style="72" customWidth="1"/>
    <col min="5125" max="5125" width="26.85546875" style="72" customWidth="1"/>
    <col min="5126" max="5126" width="31.42578125" style="72" customWidth="1"/>
    <col min="5127" max="5127" width="7" style="72" customWidth="1"/>
    <col min="5128" max="5128" width="10.28515625" style="72" customWidth="1"/>
    <col min="5129" max="5130" width="0" style="72" hidden="1" customWidth="1"/>
    <col min="5131" max="5131" width="6.5703125" style="72" customWidth="1"/>
    <col min="5132" max="5376" width="9.140625" style="72"/>
    <col min="5377" max="5377" width="39.7109375" style="72" bestFit="1" customWidth="1"/>
    <col min="5378" max="5380" width="29" style="72" customWidth="1"/>
    <col min="5381" max="5381" width="26.85546875" style="72" customWidth="1"/>
    <col min="5382" max="5382" width="31.42578125" style="72" customWidth="1"/>
    <col min="5383" max="5383" width="7" style="72" customWidth="1"/>
    <col min="5384" max="5384" width="10.28515625" style="72" customWidth="1"/>
    <col min="5385" max="5386" width="0" style="72" hidden="1" customWidth="1"/>
    <col min="5387" max="5387" width="6.5703125" style="72" customWidth="1"/>
    <col min="5388" max="5632" width="9.140625" style="72"/>
    <col min="5633" max="5633" width="39.7109375" style="72" bestFit="1" customWidth="1"/>
    <col min="5634" max="5636" width="29" style="72" customWidth="1"/>
    <col min="5637" max="5637" width="26.85546875" style="72" customWidth="1"/>
    <col min="5638" max="5638" width="31.42578125" style="72" customWidth="1"/>
    <col min="5639" max="5639" width="7" style="72" customWidth="1"/>
    <col min="5640" max="5640" width="10.28515625" style="72" customWidth="1"/>
    <col min="5641" max="5642" width="0" style="72" hidden="1" customWidth="1"/>
    <col min="5643" max="5643" width="6.5703125" style="72" customWidth="1"/>
    <col min="5644" max="5888" width="9.140625" style="72"/>
    <col min="5889" max="5889" width="39.7109375" style="72" bestFit="1" customWidth="1"/>
    <col min="5890" max="5892" width="29" style="72" customWidth="1"/>
    <col min="5893" max="5893" width="26.85546875" style="72" customWidth="1"/>
    <col min="5894" max="5894" width="31.42578125" style="72" customWidth="1"/>
    <col min="5895" max="5895" width="7" style="72" customWidth="1"/>
    <col min="5896" max="5896" width="10.28515625" style="72" customWidth="1"/>
    <col min="5897" max="5898" width="0" style="72" hidden="1" customWidth="1"/>
    <col min="5899" max="5899" width="6.5703125" style="72" customWidth="1"/>
    <col min="5900" max="6144" width="9.140625" style="72"/>
    <col min="6145" max="6145" width="39.7109375" style="72" bestFit="1" customWidth="1"/>
    <col min="6146" max="6148" width="29" style="72" customWidth="1"/>
    <col min="6149" max="6149" width="26.85546875" style="72" customWidth="1"/>
    <col min="6150" max="6150" width="31.42578125" style="72" customWidth="1"/>
    <col min="6151" max="6151" width="7" style="72" customWidth="1"/>
    <col min="6152" max="6152" width="10.28515625" style="72" customWidth="1"/>
    <col min="6153" max="6154" width="0" style="72" hidden="1" customWidth="1"/>
    <col min="6155" max="6155" width="6.5703125" style="72" customWidth="1"/>
    <col min="6156" max="6400" width="9.140625" style="72"/>
    <col min="6401" max="6401" width="39.7109375" style="72" bestFit="1" customWidth="1"/>
    <col min="6402" max="6404" width="29" style="72" customWidth="1"/>
    <col min="6405" max="6405" width="26.85546875" style="72" customWidth="1"/>
    <col min="6406" max="6406" width="31.42578125" style="72" customWidth="1"/>
    <col min="6407" max="6407" width="7" style="72" customWidth="1"/>
    <col min="6408" max="6408" width="10.28515625" style="72" customWidth="1"/>
    <col min="6409" max="6410" width="0" style="72" hidden="1" customWidth="1"/>
    <col min="6411" max="6411" width="6.5703125" style="72" customWidth="1"/>
    <col min="6412" max="6656" width="9.140625" style="72"/>
    <col min="6657" max="6657" width="39.7109375" style="72" bestFit="1" customWidth="1"/>
    <col min="6658" max="6660" width="29" style="72" customWidth="1"/>
    <col min="6661" max="6661" width="26.85546875" style="72" customWidth="1"/>
    <col min="6662" max="6662" width="31.42578125" style="72" customWidth="1"/>
    <col min="6663" max="6663" width="7" style="72" customWidth="1"/>
    <col min="6664" max="6664" width="10.28515625" style="72" customWidth="1"/>
    <col min="6665" max="6666" width="0" style="72" hidden="1" customWidth="1"/>
    <col min="6667" max="6667" width="6.5703125" style="72" customWidth="1"/>
    <col min="6668" max="6912" width="9.140625" style="72"/>
    <col min="6913" max="6913" width="39.7109375" style="72" bestFit="1" customWidth="1"/>
    <col min="6914" max="6916" width="29" style="72" customWidth="1"/>
    <col min="6917" max="6917" width="26.85546875" style="72" customWidth="1"/>
    <col min="6918" max="6918" width="31.42578125" style="72" customWidth="1"/>
    <col min="6919" max="6919" width="7" style="72" customWidth="1"/>
    <col min="6920" max="6920" width="10.28515625" style="72" customWidth="1"/>
    <col min="6921" max="6922" width="0" style="72" hidden="1" customWidth="1"/>
    <col min="6923" max="6923" width="6.5703125" style="72" customWidth="1"/>
    <col min="6924" max="7168" width="9.140625" style="72"/>
    <col min="7169" max="7169" width="39.7109375" style="72" bestFit="1" customWidth="1"/>
    <col min="7170" max="7172" width="29" style="72" customWidth="1"/>
    <col min="7173" max="7173" width="26.85546875" style="72" customWidth="1"/>
    <col min="7174" max="7174" width="31.42578125" style="72" customWidth="1"/>
    <col min="7175" max="7175" width="7" style="72" customWidth="1"/>
    <col min="7176" max="7176" width="10.28515625" style="72" customWidth="1"/>
    <col min="7177" max="7178" width="0" style="72" hidden="1" customWidth="1"/>
    <col min="7179" max="7179" width="6.5703125" style="72" customWidth="1"/>
    <col min="7180" max="7424" width="9.140625" style="72"/>
    <col min="7425" max="7425" width="39.7109375" style="72" bestFit="1" customWidth="1"/>
    <col min="7426" max="7428" width="29" style="72" customWidth="1"/>
    <col min="7429" max="7429" width="26.85546875" style="72" customWidth="1"/>
    <col min="7430" max="7430" width="31.42578125" style="72" customWidth="1"/>
    <col min="7431" max="7431" width="7" style="72" customWidth="1"/>
    <col min="7432" max="7432" width="10.28515625" style="72" customWidth="1"/>
    <col min="7433" max="7434" width="0" style="72" hidden="1" customWidth="1"/>
    <col min="7435" max="7435" width="6.5703125" style="72" customWidth="1"/>
    <col min="7436" max="7680" width="9.140625" style="72"/>
    <col min="7681" max="7681" width="39.7109375" style="72" bestFit="1" customWidth="1"/>
    <col min="7682" max="7684" width="29" style="72" customWidth="1"/>
    <col min="7685" max="7685" width="26.85546875" style="72" customWidth="1"/>
    <col min="7686" max="7686" width="31.42578125" style="72" customWidth="1"/>
    <col min="7687" max="7687" width="7" style="72" customWidth="1"/>
    <col min="7688" max="7688" width="10.28515625" style="72" customWidth="1"/>
    <col min="7689" max="7690" width="0" style="72" hidden="1" customWidth="1"/>
    <col min="7691" max="7691" width="6.5703125" style="72" customWidth="1"/>
    <col min="7692" max="7936" width="9.140625" style="72"/>
    <col min="7937" max="7937" width="39.7109375" style="72" bestFit="1" customWidth="1"/>
    <col min="7938" max="7940" width="29" style="72" customWidth="1"/>
    <col min="7941" max="7941" width="26.85546875" style="72" customWidth="1"/>
    <col min="7942" max="7942" width="31.42578125" style="72" customWidth="1"/>
    <col min="7943" max="7943" width="7" style="72" customWidth="1"/>
    <col min="7944" max="7944" width="10.28515625" style="72" customWidth="1"/>
    <col min="7945" max="7946" width="0" style="72" hidden="1" customWidth="1"/>
    <col min="7947" max="7947" width="6.5703125" style="72" customWidth="1"/>
    <col min="7948" max="8192" width="9.140625" style="72"/>
    <col min="8193" max="8193" width="39.7109375" style="72" bestFit="1" customWidth="1"/>
    <col min="8194" max="8196" width="29" style="72" customWidth="1"/>
    <col min="8197" max="8197" width="26.85546875" style="72" customWidth="1"/>
    <col min="8198" max="8198" width="31.42578125" style="72" customWidth="1"/>
    <col min="8199" max="8199" width="7" style="72" customWidth="1"/>
    <col min="8200" max="8200" width="10.28515625" style="72" customWidth="1"/>
    <col min="8201" max="8202" width="0" style="72" hidden="1" customWidth="1"/>
    <col min="8203" max="8203" width="6.5703125" style="72" customWidth="1"/>
    <col min="8204" max="8448" width="9.140625" style="72"/>
    <col min="8449" max="8449" width="39.7109375" style="72" bestFit="1" customWidth="1"/>
    <col min="8450" max="8452" width="29" style="72" customWidth="1"/>
    <col min="8453" max="8453" width="26.85546875" style="72" customWidth="1"/>
    <col min="8454" max="8454" width="31.42578125" style="72" customWidth="1"/>
    <col min="8455" max="8455" width="7" style="72" customWidth="1"/>
    <col min="8456" max="8456" width="10.28515625" style="72" customWidth="1"/>
    <col min="8457" max="8458" width="0" style="72" hidden="1" customWidth="1"/>
    <col min="8459" max="8459" width="6.5703125" style="72" customWidth="1"/>
    <col min="8460" max="8704" width="9.140625" style="72"/>
    <col min="8705" max="8705" width="39.7109375" style="72" bestFit="1" customWidth="1"/>
    <col min="8706" max="8708" width="29" style="72" customWidth="1"/>
    <col min="8709" max="8709" width="26.85546875" style="72" customWidth="1"/>
    <col min="8710" max="8710" width="31.42578125" style="72" customWidth="1"/>
    <col min="8711" max="8711" width="7" style="72" customWidth="1"/>
    <col min="8712" max="8712" width="10.28515625" style="72" customWidth="1"/>
    <col min="8713" max="8714" width="0" style="72" hidden="1" customWidth="1"/>
    <col min="8715" max="8715" width="6.5703125" style="72" customWidth="1"/>
    <col min="8716" max="8960" width="9.140625" style="72"/>
    <col min="8961" max="8961" width="39.7109375" style="72" bestFit="1" customWidth="1"/>
    <col min="8962" max="8964" width="29" style="72" customWidth="1"/>
    <col min="8965" max="8965" width="26.85546875" style="72" customWidth="1"/>
    <col min="8966" max="8966" width="31.42578125" style="72" customWidth="1"/>
    <col min="8967" max="8967" width="7" style="72" customWidth="1"/>
    <col min="8968" max="8968" width="10.28515625" style="72" customWidth="1"/>
    <col min="8969" max="8970" width="0" style="72" hidden="1" customWidth="1"/>
    <col min="8971" max="8971" width="6.5703125" style="72" customWidth="1"/>
    <col min="8972" max="9216" width="9.140625" style="72"/>
    <col min="9217" max="9217" width="39.7109375" style="72" bestFit="1" customWidth="1"/>
    <col min="9218" max="9220" width="29" style="72" customWidth="1"/>
    <col min="9221" max="9221" width="26.85546875" style="72" customWidth="1"/>
    <col min="9222" max="9222" width="31.42578125" style="72" customWidth="1"/>
    <col min="9223" max="9223" width="7" style="72" customWidth="1"/>
    <col min="9224" max="9224" width="10.28515625" style="72" customWidth="1"/>
    <col min="9225" max="9226" width="0" style="72" hidden="1" customWidth="1"/>
    <col min="9227" max="9227" width="6.5703125" style="72" customWidth="1"/>
    <col min="9228" max="9472" width="9.140625" style="72"/>
    <col min="9473" max="9473" width="39.7109375" style="72" bestFit="1" customWidth="1"/>
    <col min="9474" max="9476" width="29" style="72" customWidth="1"/>
    <col min="9477" max="9477" width="26.85546875" style="72" customWidth="1"/>
    <col min="9478" max="9478" width="31.42578125" style="72" customWidth="1"/>
    <col min="9479" max="9479" width="7" style="72" customWidth="1"/>
    <col min="9480" max="9480" width="10.28515625" style="72" customWidth="1"/>
    <col min="9481" max="9482" width="0" style="72" hidden="1" customWidth="1"/>
    <col min="9483" max="9483" width="6.5703125" style="72" customWidth="1"/>
    <col min="9484" max="9728" width="9.140625" style="72"/>
    <col min="9729" max="9729" width="39.7109375" style="72" bestFit="1" customWidth="1"/>
    <col min="9730" max="9732" width="29" style="72" customWidth="1"/>
    <col min="9733" max="9733" width="26.85546875" style="72" customWidth="1"/>
    <col min="9734" max="9734" width="31.42578125" style="72" customWidth="1"/>
    <col min="9735" max="9735" width="7" style="72" customWidth="1"/>
    <col min="9736" max="9736" width="10.28515625" style="72" customWidth="1"/>
    <col min="9737" max="9738" width="0" style="72" hidden="1" customWidth="1"/>
    <col min="9739" max="9739" width="6.5703125" style="72" customWidth="1"/>
    <col min="9740" max="9984" width="9.140625" style="72"/>
    <col min="9985" max="9985" width="39.7109375" style="72" bestFit="1" customWidth="1"/>
    <col min="9986" max="9988" width="29" style="72" customWidth="1"/>
    <col min="9989" max="9989" width="26.85546875" style="72" customWidth="1"/>
    <col min="9990" max="9990" width="31.42578125" style="72" customWidth="1"/>
    <col min="9991" max="9991" width="7" style="72" customWidth="1"/>
    <col min="9992" max="9992" width="10.28515625" style="72" customWidth="1"/>
    <col min="9993" max="9994" width="0" style="72" hidden="1" customWidth="1"/>
    <col min="9995" max="9995" width="6.5703125" style="72" customWidth="1"/>
    <col min="9996" max="10240" width="9.140625" style="72"/>
    <col min="10241" max="10241" width="39.7109375" style="72" bestFit="1" customWidth="1"/>
    <col min="10242" max="10244" width="29" style="72" customWidth="1"/>
    <col min="10245" max="10245" width="26.85546875" style="72" customWidth="1"/>
    <col min="10246" max="10246" width="31.42578125" style="72" customWidth="1"/>
    <col min="10247" max="10247" width="7" style="72" customWidth="1"/>
    <col min="10248" max="10248" width="10.28515625" style="72" customWidth="1"/>
    <col min="10249" max="10250" width="0" style="72" hidden="1" customWidth="1"/>
    <col min="10251" max="10251" width="6.5703125" style="72" customWidth="1"/>
    <col min="10252" max="10496" width="9.140625" style="72"/>
    <col min="10497" max="10497" width="39.7109375" style="72" bestFit="1" customWidth="1"/>
    <col min="10498" max="10500" width="29" style="72" customWidth="1"/>
    <col min="10501" max="10501" width="26.85546875" style="72" customWidth="1"/>
    <col min="10502" max="10502" width="31.42578125" style="72" customWidth="1"/>
    <col min="10503" max="10503" width="7" style="72" customWidth="1"/>
    <col min="10504" max="10504" width="10.28515625" style="72" customWidth="1"/>
    <col min="10505" max="10506" width="0" style="72" hidden="1" customWidth="1"/>
    <col min="10507" max="10507" width="6.5703125" style="72" customWidth="1"/>
    <col min="10508" max="10752" width="9.140625" style="72"/>
    <col min="10753" max="10753" width="39.7109375" style="72" bestFit="1" customWidth="1"/>
    <col min="10754" max="10756" width="29" style="72" customWidth="1"/>
    <col min="10757" max="10757" width="26.85546875" style="72" customWidth="1"/>
    <col min="10758" max="10758" width="31.42578125" style="72" customWidth="1"/>
    <col min="10759" max="10759" width="7" style="72" customWidth="1"/>
    <col min="10760" max="10760" width="10.28515625" style="72" customWidth="1"/>
    <col min="10761" max="10762" width="0" style="72" hidden="1" customWidth="1"/>
    <col min="10763" max="10763" width="6.5703125" style="72" customWidth="1"/>
    <col min="10764" max="11008" width="9.140625" style="72"/>
    <col min="11009" max="11009" width="39.7109375" style="72" bestFit="1" customWidth="1"/>
    <col min="11010" max="11012" width="29" style="72" customWidth="1"/>
    <col min="11013" max="11013" width="26.85546875" style="72" customWidth="1"/>
    <col min="11014" max="11014" width="31.42578125" style="72" customWidth="1"/>
    <col min="11015" max="11015" width="7" style="72" customWidth="1"/>
    <col min="11016" max="11016" width="10.28515625" style="72" customWidth="1"/>
    <col min="11017" max="11018" width="0" style="72" hidden="1" customWidth="1"/>
    <col min="11019" max="11019" width="6.5703125" style="72" customWidth="1"/>
    <col min="11020" max="11264" width="9.140625" style="72"/>
    <col min="11265" max="11265" width="39.7109375" style="72" bestFit="1" customWidth="1"/>
    <col min="11266" max="11268" width="29" style="72" customWidth="1"/>
    <col min="11269" max="11269" width="26.85546875" style="72" customWidth="1"/>
    <col min="11270" max="11270" width="31.42578125" style="72" customWidth="1"/>
    <col min="11271" max="11271" width="7" style="72" customWidth="1"/>
    <col min="11272" max="11272" width="10.28515625" style="72" customWidth="1"/>
    <col min="11273" max="11274" width="0" style="72" hidden="1" customWidth="1"/>
    <col min="11275" max="11275" width="6.5703125" style="72" customWidth="1"/>
    <col min="11276" max="11520" width="9.140625" style="72"/>
    <col min="11521" max="11521" width="39.7109375" style="72" bestFit="1" customWidth="1"/>
    <col min="11522" max="11524" width="29" style="72" customWidth="1"/>
    <col min="11525" max="11525" width="26.85546875" style="72" customWidth="1"/>
    <col min="11526" max="11526" width="31.42578125" style="72" customWidth="1"/>
    <col min="11527" max="11527" width="7" style="72" customWidth="1"/>
    <col min="11528" max="11528" width="10.28515625" style="72" customWidth="1"/>
    <col min="11529" max="11530" width="0" style="72" hidden="1" customWidth="1"/>
    <col min="11531" max="11531" width="6.5703125" style="72" customWidth="1"/>
    <col min="11532" max="11776" width="9.140625" style="72"/>
    <col min="11777" max="11777" width="39.7109375" style="72" bestFit="1" customWidth="1"/>
    <col min="11778" max="11780" width="29" style="72" customWidth="1"/>
    <col min="11781" max="11781" width="26.85546875" style="72" customWidth="1"/>
    <col min="11782" max="11782" width="31.42578125" style="72" customWidth="1"/>
    <col min="11783" max="11783" width="7" style="72" customWidth="1"/>
    <col min="11784" max="11784" width="10.28515625" style="72" customWidth="1"/>
    <col min="11785" max="11786" width="0" style="72" hidden="1" customWidth="1"/>
    <col min="11787" max="11787" width="6.5703125" style="72" customWidth="1"/>
    <col min="11788" max="12032" width="9.140625" style="72"/>
    <col min="12033" max="12033" width="39.7109375" style="72" bestFit="1" customWidth="1"/>
    <col min="12034" max="12036" width="29" style="72" customWidth="1"/>
    <col min="12037" max="12037" width="26.85546875" style="72" customWidth="1"/>
    <col min="12038" max="12038" width="31.42578125" style="72" customWidth="1"/>
    <col min="12039" max="12039" width="7" style="72" customWidth="1"/>
    <col min="12040" max="12040" width="10.28515625" style="72" customWidth="1"/>
    <col min="12041" max="12042" width="0" style="72" hidden="1" customWidth="1"/>
    <col min="12043" max="12043" width="6.5703125" style="72" customWidth="1"/>
    <col min="12044" max="12288" width="9.140625" style="72"/>
    <col min="12289" max="12289" width="39.7109375" style="72" bestFit="1" customWidth="1"/>
    <col min="12290" max="12292" width="29" style="72" customWidth="1"/>
    <col min="12293" max="12293" width="26.85546875" style="72" customWidth="1"/>
    <col min="12294" max="12294" width="31.42578125" style="72" customWidth="1"/>
    <col min="12295" max="12295" width="7" style="72" customWidth="1"/>
    <col min="12296" max="12296" width="10.28515625" style="72" customWidth="1"/>
    <col min="12297" max="12298" width="0" style="72" hidden="1" customWidth="1"/>
    <col min="12299" max="12299" width="6.5703125" style="72" customWidth="1"/>
    <col min="12300" max="12544" width="9.140625" style="72"/>
    <col min="12545" max="12545" width="39.7109375" style="72" bestFit="1" customWidth="1"/>
    <col min="12546" max="12548" width="29" style="72" customWidth="1"/>
    <col min="12549" max="12549" width="26.85546875" style="72" customWidth="1"/>
    <col min="12550" max="12550" width="31.42578125" style="72" customWidth="1"/>
    <col min="12551" max="12551" width="7" style="72" customWidth="1"/>
    <col min="12552" max="12552" width="10.28515625" style="72" customWidth="1"/>
    <col min="12553" max="12554" width="0" style="72" hidden="1" customWidth="1"/>
    <col min="12555" max="12555" width="6.5703125" style="72" customWidth="1"/>
    <col min="12556" max="12800" width="9.140625" style="72"/>
    <col min="12801" max="12801" width="39.7109375" style="72" bestFit="1" customWidth="1"/>
    <col min="12802" max="12804" width="29" style="72" customWidth="1"/>
    <col min="12805" max="12805" width="26.85546875" style="72" customWidth="1"/>
    <col min="12806" max="12806" width="31.42578125" style="72" customWidth="1"/>
    <col min="12807" max="12807" width="7" style="72" customWidth="1"/>
    <col min="12808" max="12808" width="10.28515625" style="72" customWidth="1"/>
    <col min="12809" max="12810" width="0" style="72" hidden="1" customWidth="1"/>
    <col min="12811" max="12811" width="6.5703125" style="72" customWidth="1"/>
    <col min="12812" max="13056" width="9.140625" style="72"/>
    <col min="13057" max="13057" width="39.7109375" style="72" bestFit="1" customWidth="1"/>
    <col min="13058" max="13060" width="29" style="72" customWidth="1"/>
    <col min="13061" max="13061" width="26.85546875" style="72" customWidth="1"/>
    <col min="13062" max="13062" width="31.42578125" style="72" customWidth="1"/>
    <col min="13063" max="13063" width="7" style="72" customWidth="1"/>
    <col min="13064" max="13064" width="10.28515625" style="72" customWidth="1"/>
    <col min="13065" max="13066" width="0" style="72" hidden="1" customWidth="1"/>
    <col min="13067" max="13067" width="6.5703125" style="72" customWidth="1"/>
    <col min="13068" max="13312" width="9.140625" style="72"/>
    <col min="13313" max="13313" width="39.7109375" style="72" bestFit="1" customWidth="1"/>
    <col min="13314" max="13316" width="29" style="72" customWidth="1"/>
    <col min="13317" max="13317" width="26.85546875" style="72" customWidth="1"/>
    <col min="13318" max="13318" width="31.42578125" style="72" customWidth="1"/>
    <col min="13319" max="13319" width="7" style="72" customWidth="1"/>
    <col min="13320" max="13320" width="10.28515625" style="72" customWidth="1"/>
    <col min="13321" max="13322" width="0" style="72" hidden="1" customWidth="1"/>
    <col min="13323" max="13323" width="6.5703125" style="72" customWidth="1"/>
    <col min="13324" max="13568" width="9.140625" style="72"/>
    <col min="13569" max="13569" width="39.7109375" style="72" bestFit="1" customWidth="1"/>
    <col min="13570" max="13572" width="29" style="72" customWidth="1"/>
    <col min="13573" max="13573" width="26.85546875" style="72" customWidth="1"/>
    <col min="13574" max="13574" width="31.42578125" style="72" customWidth="1"/>
    <col min="13575" max="13575" width="7" style="72" customWidth="1"/>
    <col min="13576" max="13576" width="10.28515625" style="72" customWidth="1"/>
    <col min="13577" max="13578" width="0" style="72" hidden="1" customWidth="1"/>
    <col min="13579" max="13579" width="6.5703125" style="72" customWidth="1"/>
    <col min="13580" max="13824" width="9.140625" style="72"/>
    <col min="13825" max="13825" width="39.7109375" style="72" bestFit="1" customWidth="1"/>
    <col min="13826" max="13828" width="29" style="72" customWidth="1"/>
    <col min="13829" max="13829" width="26.85546875" style="72" customWidth="1"/>
    <col min="13830" max="13830" width="31.42578125" style="72" customWidth="1"/>
    <col min="13831" max="13831" width="7" style="72" customWidth="1"/>
    <col min="13832" max="13832" width="10.28515625" style="72" customWidth="1"/>
    <col min="13833" max="13834" width="0" style="72" hidden="1" customWidth="1"/>
    <col min="13835" max="13835" width="6.5703125" style="72" customWidth="1"/>
    <col min="13836" max="14080" width="9.140625" style="72"/>
    <col min="14081" max="14081" width="39.7109375" style="72" bestFit="1" customWidth="1"/>
    <col min="14082" max="14084" width="29" style="72" customWidth="1"/>
    <col min="14085" max="14085" width="26.85546875" style="72" customWidth="1"/>
    <col min="14086" max="14086" width="31.42578125" style="72" customWidth="1"/>
    <col min="14087" max="14087" width="7" style="72" customWidth="1"/>
    <col min="14088" max="14088" width="10.28515625" style="72" customWidth="1"/>
    <col min="14089" max="14090" width="0" style="72" hidden="1" customWidth="1"/>
    <col min="14091" max="14091" width="6.5703125" style="72" customWidth="1"/>
    <col min="14092" max="14336" width="9.140625" style="72"/>
    <col min="14337" max="14337" width="39.7109375" style="72" bestFit="1" customWidth="1"/>
    <col min="14338" max="14340" width="29" style="72" customWidth="1"/>
    <col min="14341" max="14341" width="26.85546875" style="72" customWidth="1"/>
    <col min="14342" max="14342" width="31.42578125" style="72" customWidth="1"/>
    <col min="14343" max="14343" width="7" style="72" customWidth="1"/>
    <col min="14344" max="14344" width="10.28515625" style="72" customWidth="1"/>
    <col min="14345" max="14346" width="0" style="72" hidden="1" customWidth="1"/>
    <col min="14347" max="14347" width="6.5703125" style="72" customWidth="1"/>
    <col min="14348" max="14592" width="9.140625" style="72"/>
    <col min="14593" max="14593" width="39.7109375" style="72" bestFit="1" customWidth="1"/>
    <col min="14594" max="14596" width="29" style="72" customWidth="1"/>
    <col min="14597" max="14597" width="26.85546875" style="72" customWidth="1"/>
    <col min="14598" max="14598" width="31.42578125" style="72" customWidth="1"/>
    <col min="14599" max="14599" width="7" style="72" customWidth="1"/>
    <col min="14600" max="14600" width="10.28515625" style="72" customWidth="1"/>
    <col min="14601" max="14602" width="0" style="72" hidden="1" customWidth="1"/>
    <col min="14603" max="14603" width="6.5703125" style="72" customWidth="1"/>
    <col min="14604" max="14848" width="9.140625" style="72"/>
    <col min="14849" max="14849" width="39.7109375" style="72" bestFit="1" customWidth="1"/>
    <col min="14850" max="14852" width="29" style="72" customWidth="1"/>
    <col min="14853" max="14853" width="26.85546875" style="72" customWidth="1"/>
    <col min="14854" max="14854" width="31.42578125" style="72" customWidth="1"/>
    <col min="14855" max="14855" width="7" style="72" customWidth="1"/>
    <col min="14856" max="14856" width="10.28515625" style="72" customWidth="1"/>
    <col min="14857" max="14858" width="0" style="72" hidden="1" customWidth="1"/>
    <col min="14859" max="14859" width="6.5703125" style="72" customWidth="1"/>
    <col min="14860" max="15104" width="9.140625" style="72"/>
    <col min="15105" max="15105" width="39.7109375" style="72" bestFit="1" customWidth="1"/>
    <col min="15106" max="15108" width="29" style="72" customWidth="1"/>
    <col min="15109" max="15109" width="26.85546875" style="72" customWidth="1"/>
    <col min="15110" max="15110" width="31.42578125" style="72" customWidth="1"/>
    <col min="15111" max="15111" width="7" style="72" customWidth="1"/>
    <col min="15112" max="15112" width="10.28515625" style="72" customWidth="1"/>
    <col min="15113" max="15114" width="0" style="72" hidden="1" customWidth="1"/>
    <col min="15115" max="15115" width="6.5703125" style="72" customWidth="1"/>
    <col min="15116" max="15360" width="9.140625" style="72"/>
    <col min="15361" max="15361" width="39.7109375" style="72" bestFit="1" customWidth="1"/>
    <col min="15362" max="15364" width="29" style="72" customWidth="1"/>
    <col min="15365" max="15365" width="26.85546875" style="72" customWidth="1"/>
    <col min="15366" max="15366" width="31.42578125" style="72" customWidth="1"/>
    <col min="15367" max="15367" width="7" style="72" customWidth="1"/>
    <col min="15368" max="15368" width="10.28515625" style="72" customWidth="1"/>
    <col min="15369" max="15370" width="0" style="72" hidden="1" customWidth="1"/>
    <col min="15371" max="15371" width="6.5703125" style="72" customWidth="1"/>
    <col min="15372" max="15616" width="9.140625" style="72"/>
    <col min="15617" max="15617" width="39.7109375" style="72" bestFit="1" customWidth="1"/>
    <col min="15618" max="15620" width="29" style="72" customWidth="1"/>
    <col min="15621" max="15621" width="26.85546875" style="72" customWidth="1"/>
    <col min="15622" max="15622" width="31.42578125" style="72" customWidth="1"/>
    <col min="15623" max="15623" width="7" style="72" customWidth="1"/>
    <col min="15624" max="15624" width="10.28515625" style="72" customWidth="1"/>
    <col min="15625" max="15626" width="0" style="72" hidden="1" customWidth="1"/>
    <col min="15627" max="15627" width="6.5703125" style="72" customWidth="1"/>
    <col min="15628" max="15872" width="9.140625" style="72"/>
    <col min="15873" max="15873" width="39.7109375" style="72" bestFit="1" customWidth="1"/>
    <col min="15874" max="15876" width="29" style="72" customWidth="1"/>
    <col min="15877" max="15877" width="26.85546875" style="72" customWidth="1"/>
    <col min="15878" max="15878" width="31.42578125" style="72" customWidth="1"/>
    <col min="15879" max="15879" width="7" style="72" customWidth="1"/>
    <col min="15880" max="15880" width="10.28515625" style="72" customWidth="1"/>
    <col min="15881" max="15882" width="0" style="72" hidden="1" customWidth="1"/>
    <col min="15883" max="15883" width="6.5703125" style="72" customWidth="1"/>
    <col min="15884" max="16128" width="9.140625" style="72"/>
    <col min="16129" max="16129" width="39.7109375" style="72" bestFit="1" customWidth="1"/>
    <col min="16130" max="16132" width="29" style="72" customWidth="1"/>
    <col min="16133" max="16133" width="26.85546875" style="72" customWidth="1"/>
    <col min="16134" max="16134" width="31.42578125" style="72" customWidth="1"/>
    <col min="16135" max="16135" width="7" style="72" customWidth="1"/>
    <col min="16136" max="16136" width="10.28515625" style="72" customWidth="1"/>
    <col min="16137" max="16138" width="0" style="72" hidden="1" customWidth="1"/>
    <col min="16139" max="16139" width="6.5703125" style="72" customWidth="1"/>
    <col min="16140" max="16384" width="9.140625" style="72"/>
  </cols>
  <sheetData>
    <row r="1" spans="1:11" ht="23.25" customHeight="1" x14ac:dyDescent="0.2">
      <c r="A1" s="73"/>
      <c r="B1" s="517"/>
      <c r="C1" s="517" t="s">
        <v>402</v>
      </c>
      <c r="D1" s="517"/>
      <c r="E1" s="517"/>
      <c r="F1" s="517"/>
      <c r="G1" s="517"/>
      <c r="H1" s="74"/>
      <c r="I1" s="74"/>
    </row>
    <row r="2" spans="1:11" ht="15.75" customHeight="1" thickBot="1" x14ac:dyDescent="0.25">
      <c r="A2" s="518"/>
      <c r="B2" s="518"/>
      <c r="C2" s="518"/>
      <c r="D2" s="518"/>
      <c r="E2" s="519"/>
      <c r="F2" s="520"/>
      <c r="G2" s="520"/>
      <c r="H2" s="75"/>
      <c r="I2" s="520"/>
      <c r="J2" s="520"/>
      <c r="K2" s="75"/>
    </row>
    <row r="3" spans="1:11" x14ac:dyDescent="0.2">
      <c r="A3" s="521"/>
      <c r="B3" s="522" t="s">
        <v>275</v>
      </c>
      <c r="C3" s="523" t="s">
        <v>276</v>
      </c>
      <c r="D3" s="524" t="s">
        <v>277</v>
      </c>
      <c r="E3" s="525" t="s">
        <v>185</v>
      </c>
      <c r="F3" s="675" t="s">
        <v>403</v>
      </c>
      <c r="G3" s="676"/>
      <c r="H3" s="526"/>
      <c r="I3" s="527"/>
      <c r="J3" s="527"/>
      <c r="K3" s="75"/>
    </row>
    <row r="4" spans="1:11" ht="14.25" customHeight="1" x14ac:dyDescent="0.2">
      <c r="A4" s="528" t="s">
        <v>404</v>
      </c>
      <c r="B4" s="529"/>
      <c r="C4" s="529"/>
      <c r="D4" s="529"/>
      <c r="E4" s="530"/>
      <c r="F4" s="677"/>
      <c r="G4" s="678"/>
      <c r="H4" s="526"/>
      <c r="I4" s="531"/>
      <c r="J4" s="532"/>
      <c r="K4" s="75"/>
    </row>
    <row r="5" spans="1:11" ht="14.25" customHeight="1" x14ac:dyDescent="0.2">
      <c r="A5" s="533" t="s">
        <v>405</v>
      </c>
      <c r="B5" s="534">
        <v>0</v>
      </c>
      <c r="C5" s="535">
        <v>0</v>
      </c>
      <c r="D5" s="536">
        <v>0</v>
      </c>
      <c r="E5" s="537"/>
      <c r="F5" s="668"/>
      <c r="G5" s="669"/>
      <c r="H5" s="526"/>
      <c r="I5" s="538"/>
      <c r="J5" s="539"/>
      <c r="K5" s="75"/>
    </row>
    <row r="6" spans="1:11" ht="14.25" customHeight="1" x14ac:dyDescent="0.2">
      <c r="A6" s="533" t="s">
        <v>406</v>
      </c>
      <c r="B6" s="534">
        <v>0</v>
      </c>
      <c r="C6" s="535">
        <v>0</v>
      </c>
      <c r="D6" s="536">
        <v>0</v>
      </c>
      <c r="E6" s="537"/>
      <c r="F6" s="668"/>
      <c r="G6" s="669"/>
      <c r="H6" s="526"/>
      <c r="I6" s="538"/>
      <c r="J6" s="539"/>
      <c r="K6" s="75"/>
    </row>
    <row r="7" spans="1:11" ht="15" customHeight="1" x14ac:dyDescent="0.2">
      <c r="A7" s="533" t="s">
        <v>407</v>
      </c>
      <c r="B7" s="534">
        <v>0</v>
      </c>
      <c r="C7" s="535">
        <v>0</v>
      </c>
      <c r="D7" s="536">
        <v>0</v>
      </c>
      <c r="E7" s="540"/>
      <c r="F7" s="670"/>
      <c r="G7" s="669"/>
      <c r="H7" s="526"/>
      <c r="I7" s="76"/>
      <c r="J7" s="75"/>
      <c r="K7" s="75"/>
    </row>
    <row r="8" spans="1:11" ht="15" customHeight="1" thickBot="1" x14ac:dyDescent="0.25">
      <c r="A8" s="541" t="s">
        <v>408</v>
      </c>
      <c r="B8" s="542">
        <v>0</v>
      </c>
      <c r="C8" s="543">
        <v>0</v>
      </c>
      <c r="D8" s="544">
        <v>0</v>
      </c>
      <c r="E8" s="545"/>
      <c r="F8" s="671"/>
      <c r="G8" s="667"/>
      <c r="H8" s="526"/>
      <c r="I8" s="76"/>
      <c r="J8" s="75"/>
      <c r="K8" s="75"/>
    </row>
    <row r="9" spans="1:11" ht="15" customHeight="1" x14ac:dyDescent="0.2">
      <c r="A9" s="546" t="s">
        <v>409</v>
      </c>
      <c r="B9" s="547"/>
      <c r="C9" s="547"/>
      <c r="D9" s="548"/>
      <c r="E9" s="549"/>
      <c r="F9" s="672"/>
      <c r="G9" s="673"/>
      <c r="H9" s="526"/>
      <c r="I9" s="76"/>
      <c r="J9" s="75"/>
      <c r="K9" s="75"/>
    </row>
    <row r="10" spans="1:11" ht="15" customHeight="1" x14ac:dyDescent="0.2">
      <c r="A10" s="533" t="s">
        <v>410</v>
      </c>
      <c r="B10" s="550">
        <v>0</v>
      </c>
      <c r="C10" s="551">
        <v>0</v>
      </c>
      <c r="D10" s="552">
        <v>0</v>
      </c>
      <c r="E10" s="553">
        <f>SUM(B10:D10)</f>
        <v>0</v>
      </c>
      <c r="F10" s="674"/>
      <c r="G10" s="669"/>
      <c r="H10" s="526"/>
      <c r="I10" s="76"/>
      <c r="J10" s="75"/>
      <c r="K10" s="75"/>
    </row>
    <row r="11" spans="1:11" ht="15" customHeight="1" x14ac:dyDescent="0.2">
      <c r="A11" s="533" t="s">
        <v>411</v>
      </c>
      <c r="B11" s="550">
        <v>0</v>
      </c>
      <c r="C11" s="551">
        <f t="shared" ref="C11:D13" si="0">0*C6</f>
        <v>0</v>
      </c>
      <c r="D11" s="552">
        <v>0</v>
      </c>
      <c r="E11" s="553">
        <f>SUM(B11:D11)</f>
        <v>0</v>
      </c>
      <c r="F11" s="674"/>
      <c r="G11" s="669"/>
      <c r="H11" s="526"/>
      <c r="I11" s="76"/>
      <c r="J11" s="75"/>
      <c r="K11" s="75"/>
    </row>
    <row r="12" spans="1:11" ht="15" customHeight="1" x14ac:dyDescent="0.2">
      <c r="A12" s="533" t="s">
        <v>412</v>
      </c>
      <c r="B12" s="550">
        <v>0</v>
      </c>
      <c r="C12" s="551">
        <v>0</v>
      </c>
      <c r="D12" s="552">
        <f t="shared" si="0"/>
        <v>0</v>
      </c>
      <c r="E12" s="553">
        <f>SUM(B12:D12)</f>
        <v>0</v>
      </c>
      <c r="F12" s="679"/>
      <c r="G12" s="669"/>
      <c r="H12" s="526"/>
      <c r="I12" s="76"/>
      <c r="J12" s="75"/>
      <c r="K12" s="75"/>
    </row>
    <row r="13" spans="1:11" ht="15" customHeight="1" x14ac:dyDescent="0.2">
      <c r="A13" s="533" t="s">
        <v>413</v>
      </c>
      <c r="B13" s="550">
        <v>0</v>
      </c>
      <c r="C13" s="551">
        <f t="shared" si="0"/>
        <v>0</v>
      </c>
      <c r="D13" s="552">
        <f t="shared" si="0"/>
        <v>0</v>
      </c>
      <c r="E13" s="553">
        <f>SUM(B13:D13)</f>
        <v>0</v>
      </c>
      <c r="F13" s="679"/>
      <c r="G13" s="669"/>
      <c r="H13" s="554"/>
      <c r="I13" s="76"/>
      <c r="J13" s="75"/>
      <c r="K13" s="75"/>
    </row>
    <row r="14" spans="1:11" ht="15" customHeight="1" thickBot="1" x14ac:dyDescent="0.25">
      <c r="A14" s="555" t="s">
        <v>414</v>
      </c>
      <c r="B14" s="556">
        <f>SUM(B10:B13)</f>
        <v>0</v>
      </c>
      <c r="C14" s="556">
        <f>SUM(C10:C13)</f>
        <v>0</v>
      </c>
      <c r="D14" s="556">
        <f>SUM(D10:D13)</f>
        <v>0</v>
      </c>
      <c r="E14" s="557">
        <f>SUM(E10:E13)</f>
        <v>0</v>
      </c>
      <c r="F14" s="666"/>
      <c r="G14" s="667"/>
      <c r="H14" s="38"/>
      <c r="I14" s="37"/>
    </row>
    <row r="15" spans="1:11" ht="18" customHeight="1" x14ac:dyDescent="0.2">
      <c r="A15" s="36"/>
      <c r="B15" s="77"/>
      <c r="C15" s="37"/>
      <c r="D15" s="70"/>
      <c r="E15" s="38"/>
      <c r="F15" s="37"/>
      <c r="G15" s="70"/>
      <c r="H15" s="38"/>
      <c r="I15" s="37"/>
    </row>
  </sheetData>
  <sheetProtection formatCells="0" formatColumns="0" formatRows="0" selectLockedCells="1"/>
  <mergeCells count="12">
    <mergeCell ref="F3:G3"/>
    <mergeCell ref="F4:G4"/>
    <mergeCell ref="F11:G11"/>
    <mergeCell ref="F12:G12"/>
    <mergeCell ref="F13:G13"/>
    <mergeCell ref="F14:G14"/>
    <mergeCell ref="F5:G5"/>
    <mergeCell ref="F6:G6"/>
    <mergeCell ref="F7:G7"/>
    <mergeCell ref="F8:G8"/>
    <mergeCell ref="F9:G9"/>
    <mergeCell ref="F10:G10"/>
  </mergeCells>
  <pageMargins left="0.5" right="0.5" top="0.25" bottom="0.5" header="0.5" footer="0.5"/>
  <pageSetup scale="66" orientation="landscape" r:id="rId1"/>
  <headerFooter alignWithMargins="0">
    <oddFooter>&amp;Li. Indirect Costs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L22"/>
  <sheetViews>
    <sheetView showGridLines="0" zoomScaleNormal="100" workbookViewId="0">
      <selection activeCell="A3" sqref="A3"/>
    </sheetView>
  </sheetViews>
  <sheetFormatPr defaultRowHeight="12.75" x14ac:dyDescent="0.2"/>
  <cols>
    <col min="1" max="1" width="22.28515625" style="71" customWidth="1"/>
    <col min="2" max="2" width="9.7109375" style="37" customWidth="1"/>
    <col min="3" max="3" width="67.85546875" style="38" customWidth="1"/>
    <col min="4" max="6" width="12" style="38" customWidth="1"/>
    <col min="7" max="7" width="14.140625" style="39" customWidth="1"/>
    <col min="8" max="256" width="9.140625" style="35"/>
    <col min="257" max="257" width="22.28515625" style="35" customWidth="1"/>
    <col min="258" max="258" width="9.7109375" style="35" customWidth="1"/>
    <col min="259" max="259" width="67.85546875" style="35" customWidth="1"/>
    <col min="260" max="262" width="12" style="35" customWidth="1"/>
    <col min="263" max="263" width="14.140625" style="35" customWidth="1"/>
    <col min="264" max="512" width="9.140625" style="35"/>
    <col min="513" max="513" width="22.28515625" style="35" customWidth="1"/>
    <col min="514" max="514" width="9.7109375" style="35" customWidth="1"/>
    <col min="515" max="515" width="67.85546875" style="35" customWidth="1"/>
    <col min="516" max="518" width="12" style="35" customWidth="1"/>
    <col min="519" max="519" width="14.140625" style="35" customWidth="1"/>
    <col min="520" max="768" width="9.140625" style="35"/>
    <col min="769" max="769" width="22.28515625" style="35" customWidth="1"/>
    <col min="770" max="770" width="9.7109375" style="35" customWidth="1"/>
    <col min="771" max="771" width="67.85546875" style="35" customWidth="1"/>
    <col min="772" max="774" width="12" style="35" customWidth="1"/>
    <col min="775" max="775" width="14.140625" style="35" customWidth="1"/>
    <col min="776" max="1024" width="9.140625" style="35"/>
    <col min="1025" max="1025" width="22.28515625" style="35" customWidth="1"/>
    <col min="1026" max="1026" width="9.7109375" style="35" customWidth="1"/>
    <col min="1027" max="1027" width="67.85546875" style="35" customWidth="1"/>
    <col min="1028" max="1030" width="12" style="35" customWidth="1"/>
    <col min="1031" max="1031" width="14.140625" style="35" customWidth="1"/>
    <col min="1032" max="1280" width="9.140625" style="35"/>
    <col min="1281" max="1281" width="22.28515625" style="35" customWidth="1"/>
    <col min="1282" max="1282" width="9.7109375" style="35" customWidth="1"/>
    <col min="1283" max="1283" width="67.85546875" style="35" customWidth="1"/>
    <col min="1284" max="1286" width="12" style="35" customWidth="1"/>
    <col min="1287" max="1287" width="14.140625" style="35" customWidth="1"/>
    <col min="1288" max="1536" width="9.140625" style="35"/>
    <col min="1537" max="1537" width="22.28515625" style="35" customWidth="1"/>
    <col min="1538" max="1538" width="9.7109375" style="35" customWidth="1"/>
    <col min="1539" max="1539" width="67.85546875" style="35" customWidth="1"/>
    <col min="1540" max="1542" width="12" style="35" customWidth="1"/>
    <col min="1543" max="1543" width="14.140625" style="35" customWidth="1"/>
    <col min="1544" max="1792" width="9.140625" style="35"/>
    <col min="1793" max="1793" width="22.28515625" style="35" customWidth="1"/>
    <col min="1794" max="1794" width="9.7109375" style="35" customWidth="1"/>
    <col min="1795" max="1795" width="67.85546875" style="35" customWidth="1"/>
    <col min="1796" max="1798" width="12" style="35" customWidth="1"/>
    <col min="1799" max="1799" width="14.140625" style="35" customWidth="1"/>
    <col min="1800" max="2048" width="9.140625" style="35"/>
    <col min="2049" max="2049" width="22.28515625" style="35" customWidth="1"/>
    <col min="2050" max="2050" width="9.7109375" style="35" customWidth="1"/>
    <col min="2051" max="2051" width="67.85546875" style="35" customWidth="1"/>
    <col min="2052" max="2054" width="12" style="35" customWidth="1"/>
    <col min="2055" max="2055" width="14.140625" style="35" customWidth="1"/>
    <col min="2056" max="2304" width="9.140625" style="35"/>
    <col min="2305" max="2305" width="22.28515625" style="35" customWidth="1"/>
    <col min="2306" max="2306" width="9.7109375" style="35" customWidth="1"/>
    <col min="2307" max="2307" width="67.85546875" style="35" customWidth="1"/>
    <col min="2308" max="2310" width="12" style="35" customWidth="1"/>
    <col min="2311" max="2311" width="14.140625" style="35" customWidth="1"/>
    <col min="2312" max="2560" width="9.140625" style="35"/>
    <col min="2561" max="2561" width="22.28515625" style="35" customWidth="1"/>
    <col min="2562" max="2562" width="9.7109375" style="35" customWidth="1"/>
    <col min="2563" max="2563" width="67.85546875" style="35" customWidth="1"/>
    <col min="2564" max="2566" width="12" style="35" customWidth="1"/>
    <col min="2567" max="2567" width="14.140625" style="35" customWidth="1"/>
    <col min="2568" max="2816" width="9.140625" style="35"/>
    <col min="2817" max="2817" width="22.28515625" style="35" customWidth="1"/>
    <col min="2818" max="2818" width="9.7109375" style="35" customWidth="1"/>
    <col min="2819" max="2819" width="67.85546875" style="35" customWidth="1"/>
    <col min="2820" max="2822" width="12" style="35" customWidth="1"/>
    <col min="2823" max="2823" width="14.140625" style="35" customWidth="1"/>
    <col min="2824" max="3072" width="9.140625" style="35"/>
    <col min="3073" max="3073" width="22.28515625" style="35" customWidth="1"/>
    <col min="3074" max="3074" width="9.7109375" style="35" customWidth="1"/>
    <col min="3075" max="3075" width="67.85546875" style="35" customWidth="1"/>
    <col min="3076" max="3078" width="12" style="35" customWidth="1"/>
    <col min="3079" max="3079" width="14.140625" style="35" customWidth="1"/>
    <col min="3080" max="3328" width="9.140625" style="35"/>
    <col min="3329" max="3329" width="22.28515625" style="35" customWidth="1"/>
    <col min="3330" max="3330" width="9.7109375" style="35" customWidth="1"/>
    <col min="3331" max="3331" width="67.85546875" style="35" customWidth="1"/>
    <col min="3332" max="3334" width="12" style="35" customWidth="1"/>
    <col min="3335" max="3335" width="14.140625" style="35" customWidth="1"/>
    <col min="3336" max="3584" width="9.140625" style="35"/>
    <col min="3585" max="3585" width="22.28515625" style="35" customWidth="1"/>
    <col min="3586" max="3586" width="9.7109375" style="35" customWidth="1"/>
    <col min="3587" max="3587" width="67.85546875" style="35" customWidth="1"/>
    <col min="3588" max="3590" width="12" style="35" customWidth="1"/>
    <col min="3591" max="3591" width="14.140625" style="35" customWidth="1"/>
    <col min="3592" max="3840" width="9.140625" style="35"/>
    <col min="3841" max="3841" width="22.28515625" style="35" customWidth="1"/>
    <col min="3842" max="3842" width="9.7109375" style="35" customWidth="1"/>
    <col min="3843" max="3843" width="67.85546875" style="35" customWidth="1"/>
    <col min="3844" max="3846" width="12" style="35" customWidth="1"/>
    <col min="3847" max="3847" width="14.140625" style="35" customWidth="1"/>
    <col min="3848" max="4096" width="9.140625" style="35"/>
    <col min="4097" max="4097" width="22.28515625" style="35" customWidth="1"/>
    <col min="4098" max="4098" width="9.7109375" style="35" customWidth="1"/>
    <col min="4099" max="4099" width="67.85546875" style="35" customWidth="1"/>
    <col min="4100" max="4102" width="12" style="35" customWidth="1"/>
    <col min="4103" max="4103" width="14.140625" style="35" customWidth="1"/>
    <col min="4104" max="4352" width="9.140625" style="35"/>
    <col min="4353" max="4353" width="22.28515625" style="35" customWidth="1"/>
    <col min="4354" max="4354" width="9.7109375" style="35" customWidth="1"/>
    <col min="4355" max="4355" width="67.85546875" style="35" customWidth="1"/>
    <col min="4356" max="4358" width="12" style="35" customWidth="1"/>
    <col min="4359" max="4359" width="14.140625" style="35" customWidth="1"/>
    <col min="4360" max="4608" width="9.140625" style="35"/>
    <col min="4609" max="4609" width="22.28515625" style="35" customWidth="1"/>
    <col min="4610" max="4610" width="9.7109375" style="35" customWidth="1"/>
    <col min="4611" max="4611" width="67.85546875" style="35" customWidth="1"/>
    <col min="4612" max="4614" width="12" style="35" customWidth="1"/>
    <col min="4615" max="4615" width="14.140625" style="35" customWidth="1"/>
    <col min="4616" max="4864" width="9.140625" style="35"/>
    <col min="4865" max="4865" width="22.28515625" style="35" customWidth="1"/>
    <col min="4866" max="4866" width="9.7109375" style="35" customWidth="1"/>
    <col min="4867" max="4867" width="67.85546875" style="35" customWidth="1"/>
    <col min="4868" max="4870" width="12" style="35" customWidth="1"/>
    <col min="4871" max="4871" width="14.140625" style="35" customWidth="1"/>
    <col min="4872" max="5120" width="9.140625" style="35"/>
    <col min="5121" max="5121" width="22.28515625" style="35" customWidth="1"/>
    <col min="5122" max="5122" width="9.7109375" style="35" customWidth="1"/>
    <col min="5123" max="5123" width="67.85546875" style="35" customWidth="1"/>
    <col min="5124" max="5126" width="12" style="35" customWidth="1"/>
    <col min="5127" max="5127" width="14.140625" style="35" customWidth="1"/>
    <col min="5128" max="5376" width="9.140625" style="35"/>
    <col min="5377" max="5377" width="22.28515625" style="35" customWidth="1"/>
    <col min="5378" max="5378" width="9.7109375" style="35" customWidth="1"/>
    <col min="5379" max="5379" width="67.85546875" style="35" customWidth="1"/>
    <col min="5380" max="5382" width="12" style="35" customWidth="1"/>
    <col min="5383" max="5383" width="14.140625" style="35" customWidth="1"/>
    <col min="5384" max="5632" width="9.140625" style="35"/>
    <col min="5633" max="5633" width="22.28515625" style="35" customWidth="1"/>
    <col min="5634" max="5634" width="9.7109375" style="35" customWidth="1"/>
    <col min="5635" max="5635" width="67.85546875" style="35" customWidth="1"/>
    <col min="5636" max="5638" width="12" style="35" customWidth="1"/>
    <col min="5639" max="5639" width="14.140625" style="35" customWidth="1"/>
    <col min="5640" max="5888" width="9.140625" style="35"/>
    <col min="5889" max="5889" width="22.28515625" style="35" customWidth="1"/>
    <col min="5890" max="5890" width="9.7109375" style="35" customWidth="1"/>
    <col min="5891" max="5891" width="67.85546875" style="35" customWidth="1"/>
    <col min="5892" max="5894" width="12" style="35" customWidth="1"/>
    <col min="5895" max="5895" width="14.140625" style="35" customWidth="1"/>
    <col min="5896" max="6144" width="9.140625" style="35"/>
    <col min="6145" max="6145" width="22.28515625" style="35" customWidth="1"/>
    <col min="6146" max="6146" width="9.7109375" style="35" customWidth="1"/>
    <col min="6147" max="6147" width="67.85546875" style="35" customWidth="1"/>
    <col min="6148" max="6150" width="12" style="35" customWidth="1"/>
    <col min="6151" max="6151" width="14.140625" style="35" customWidth="1"/>
    <col min="6152" max="6400" width="9.140625" style="35"/>
    <col min="6401" max="6401" width="22.28515625" style="35" customWidth="1"/>
    <col min="6402" max="6402" width="9.7109375" style="35" customWidth="1"/>
    <col min="6403" max="6403" width="67.85546875" style="35" customWidth="1"/>
    <col min="6404" max="6406" width="12" style="35" customWidth="1"/>
    <col min="6407" max="6407" width="14.140625" style="35" customWidth="1"/>
    <col min="6408" max="6656" width="9.140625" style="35"/>
    <col min="6657" max="6657" width="22.28515625" style="35" customWidth="1"/>
    <col min="6658" max="6658" width="9.7109375" style="35" customWidth="1"/>
    <col min="6659" max="6659" width="67.85546875" style="35" customWidth="1"/>
    <col min="6660" max="6662" width="12" style="35" customWidth="1"/>
    <col min="6663" max="6663" width="14.140625" style="35" customWidth="1"/>
    <col min="6664" max="6912" width="9.140625" style="35"/>
    <col min="6913" max="6913" width="22.28515625" style="35" customWidth="1"/>
    <col min="6914" max="6914" width="9.7109375" style="35" customWidth="1"/>
    <col min="6915" max="6915" width="67.85546875" style="35" customWidth="1"/>
    <col min="6916" max="6918" width="12" style="35" customWidth="1"/>
    <col min="6919" max="6919" width="14.140625" style="35" customWidth="1"/>
    <col min="6920" max="7168" width="9.140625" style="35"/>
    <col min="7169" max="7169" width="22.28515625" style="35" customWidth="1"/>
    <col min="7170" max="7170" width="9.7109375" style="35" customWidth="1"/>
    <col min="7171" max="7171" width="67.85546875" style="35" customWidth="1"/>
    <col min="7172" max="7174" width="12" style="35" customWidth="1"/>
    <col min="7175" max="7175" width="14.140625" style="35" customWidth="1"/>
    <col min="7176" max="7424" width="9.140625" style="35"/>
    <col min="7425" max="7425" width="22.28515625" style="35" customWidth="1"/>
    <col min="7426" max="7426" width="9.7109375" style="35" customWidth="1"/>
    <col min="7427" max="7427" width="67.85546875" style="35" customWidth="1"/>
    <col min="7428" max="7430" width="12" style="35" customWidth="1"/>
    <col min="7431" max="7431" width="14.140625" style="35" customWidth="1"/>
    <col min="7432" max="7680" width="9.140625" style="35"/>
    <col min="7681" max="7681" width="22.28515625" style="35" customWidth="1"/>
    <col min="7682" max="7682" width="9.7109375" style="35" customWidth="1"/>
    <col min="7683" max="7683" width="67.85546875" style="35" customWidth="1"/>
    <col min="7684" max="7686" width="12" style="35" customWidth="1"/>
    <col min="7687" max="7687" width="14.140625" style="35" customWidth="1"/>
    <col min="7688" max="7936" width="9.140625" style="35"/>
    <col min="7937" max="7937" width="22.28515625" style="35" customWidth="1"/>
    <col min="7938" max="7938" width="9.7109375" style="35" customWidth="1"/>
    <col min="7939" max="7939" width="67.85546875" style="35" customWidth="1"/>
    <col min="7940" max="7942" width="12" style="35" customWidth="1"/>
    <col min="7943" max="7943" width="14.140625" style="35" customWidth="1"/>
    <col min="7944" max="8192" width="9.140625" style="35"/>
    <col min="8193" max="8193" width="22.28515625" style="35" customWidth="1"/>
    <col min="8194" max="8194" width="9.7109375" style="35" customWidth="1"/>
    <col min="8195" max="8195" width="67.85546875" style="35" customWidth="1"/>
    <col min="8196" max="8198" width="12" style="35" customWidth="1"/>
    <col min="8199" max="8199" width="14.140625" style="35" customWidth="1"/>
    <col min="8200" max="8448" width="9.140625" style="35"/>
    <col min="8449" max="8449" width="22.28515625" style="35" customWidth="1"/>
    <col min="8450" max="8450" width="9.7109375" style="35" customWidth="1"/>
    <col min="8451" max="8451" width="67.85546875" style="35" customWidth="1"/>
    <col min="8452" max="8454" width="12" style="35" customWidth="1"/>
    <col min="8455" max="8455" width="14.140625" style="35" customWidth="1"/>
    <col min="8456" max="8704" width="9.140625" style="35"/>
    <col min="8705" max="8705" width="22.28515625" style="35" customWidth="1"/>
    <col min="8706" max="8706" width="9.7109375" style="35" customWidth="1"/>
    <col min="8707" max="8707" width="67.85546875" style="35" customWidth="1"/>
    <col min="8708" max="8710" width="12" style="35" customWidth="1"/>
    <col min="8711" max="8711" width="14.140625" style="35" customWidth="1"/>
    <col min="8712" max="8960" width="9.140625" style="35"/>
    <col min="8961" max="8961" width="22.28515625" style="35" customWidth="1"/>
    <col min="8962" max="8962" width="9.7109375" style="35" customWidth="1"/>
    <col min="8963" max="8963" width="67.85546875" style="35" customWidth="1"/>
    <col min="8964" max="8966" width="12" style="35" customWidth="1"/>
    <col min="8967" max="8967" width="14.140625" style="35" customWidth="1"/>
    <col min="8968" max="9216" width="9.140625" style="35"/>
    <col min="9217" max="9217" width="22.28515625" style="35" customWidth="1"/>
    <col min="9218" max="9218" width="9.7109375" style="35" customWidth="1"/>
    <col min="9219" max="9219" width="67.85546875" style="35" customWidth="1"/>
    <col min="9220" max="9222" width="12" style="35" customWidth="1"/>
    <col min="9223" max="9223" width="14.140625" style="35" customWidth="1"/>
    <col min="9224" max="9472" width="9.140625" style="35"/>
    <col min="9473" max="9473" width="22.28515625" style="35" customWidth="1"/>
    <col min="9474" max="9474" width="9.7109375" style="35" customWidth="1"/>
    <col min="9475" max="9475" width="67.85546875" style="35" customWidth="1"/>
    <col min="9476" max="9478" width="12" style="35" customWidth="1"/>
    <col min="9479" max="9479" width="14.140625" style="35" customWidth="1"/>
    <col min="9480" max="9728" width="9.140625" style="35"/>
    <col min="9729" max="9729" width="22.28515625" style="35" customWidth="1"/>
    <col min="9730" max="9730" width="9.7109375" style="35" customWidth="1"/>
    <col min="9731" max="9731" width="67.85546875" style="35" customWidth="1"/>
    <col min="9732" max="9734" width="12" style="35" customWidth="1"/>
    <col min="9735" max="9735" width="14.140625" style="35" customWidth="1"/>
    <col min="9736" max="9984" width="9.140625" style="35"/>
    <col min="9985" max="9985" width="22.28515625" style="35" customWidth="1"/>
    <col min="9986" max="9986" width="9.7109375" style="35" customWidth="1"/>
    <col min="9987" max="9987" width="67.85546875" style="35" customWidth="1"/>
    <col min="9988" max="9990" width="12" style="35" customWidth="1"/>
    <col min="9991" max="9991" width="14.140625" style="35" customWidth="1"/>
    <col min="9992" max="10240" width="9.140625" style="35"/>
    <col min="10241" max="10241" width="22.28515625" style="35" customWidth="1"/>
    <col min="10242" max="10242" width="9.7109375" style="35" customWidth="1"/>
    <col min="10243" max="10243" width="67.85546875" style="35" customWidth="1"/>
    <col min="10244" max="10246" width="12" style="35" customWidth="1"/>
    <col min="10247" max="10247" width="14.140625" style="35" customWidth="1"/>
    <col min="10248" max="10496" width="9.140625" style="35"/>
    <col min="10497" max="10497" width="22.28515625" style="35" customWidth="1"/>
    <col min="10498" max="10498" width="9.7109375" style="35" customWidth="1"/>
    <col min="10499" max="10499" width="67.85546875" style="35" customWidth="1"/>
    <col min="10500" max="10502" width="12" style="35" customWidth="1"/>
    <col min="10503" max="10503" width="14.140625" style="35" customWidth="1"/>
    <col min="10504" max="10752" width="9.140625" style="35"/>
    <col min="10753" max="10753" width="22.28515625" style="35" customWidth="1"/>
    <col min="10754" max="10754" width="9.7109375" style="35" customWidth="1"/>
    <col min="10755" max="10755" width="67.85546875" style="35" customWidth="1"/>
    <col min="10756" max="10758" width="12" style="35" customWidth="1"/>
    <col min="10759" max="10759" width="14.140625" style="35" customWidth="1"/>
    <col min="10760" max="11008" width="9.140625" style="35"/>
    <col min="11009" max="11009" width="22.28515625" style="35" customWidth="1"/>
    <col min="11010" max="11010" width="9.7109375" style="35" customWidth="1"/>
    <col min="11011" max="11011" width="67.85546875" style="35" customWidth="1"/>
    <col min="11012" max="11014" width="12" style="35" customWidth="1"/>
    <col min="11015" max="11015" width="14.140625" style="35" customWidth="1"/>
    <col min="11016" max="11264" width="9.140625" style="35"/>
    <col min="11265" max="11265" width="22.28515625" style="35" customWidth="1"/>
    <col min="11266" max="11266" width="9.7109375" style="35" customWidth="1"/>
    <col min="11267" max="11267" width="67.85546875" style="35" customWidth="1"/>
    <col min="11268" max="11270" width="12" style="35" customWidth="1"/>
    <col min="11271" max="11271" width="14.140625" style="35" customWidth="1"/>
    <col min="11272" max="11520" width="9.140625" style="35"/>
    <col min="11521" max="11521" width="22.28515625" style="35" customWidth="1"/>
    <col min="11522" max="11522" width="9.7109375" style="35" customWidth="1"/>
    <col min="11523" max="11523" width="67.85546875" style="35" customWidth="1"/>
    <col min="11524" max="11526" width="12" style="35" customWidth="1"/>
    <col min="11527" max="11527" width="14.140625" style="35" customWidth="1"/>
    <col min="11528" max="11776" width="9.140625" style="35"/>
    <col min="11777" max="11777" width="22.28515625" style="35" customWidth="1"/>
    <col min="11778" max="11778" width="9.7109375" style="35" customWidth="1"/>
    <col min="11779" max="11779" width="67.85546875" style="35" customWidth="1"/>
    <col min="11780" max="11782" width="12" style="35" customWidth="1"/>
    <col min="11783" max="11783" width="14.140625" style="35" customWidth="1"/>
    <col min="11784" max="12032" width="9.140625" style="35"/>
    <col min="12033" max="12033" width="22.28515625" style="35" customWidth="1"/>
    <col min="12034" max="12034" width="9.7109375" style="35" customWidth="1"/>
    <col min="12035" max="12035" width="67.85546875" style="35" customWidth="1"/>
    <col min="12036" max="12038" width="12" style="35" customWidth="1"/>
    <col min="12039" max="12039" width="14.140625" style="35" customWidth="1"/>
    <col min="12040" max="12288" width="9.140625" style="35"/>
    <col min="12289" max="12289" width="22.28515625" style="35" customWidth="1"/>
    <col min="12290" max="12290" width="9.7109375" style="35" customWidth="1"/>
    <col min="12291" max="12291" width="67.85546875" style="35" customWidth="1"/>
    <col min="12292" max="12294" width="12" style="35" customWidth="1"/>
    <col min="12295" max="12295" width="14.140625" style="35" customWidth="1"/>
    <col min="12296" max="12544" width="9.140625" style="35"/>
    <col min="12545" max="12545" width="22.28515625" style="35" customWidth="1"/>
    <col min="12546" max="12546" width="9.7109375" style="35" customWidth="1"/>
    <col min="12547" max="12547" width="67.85546875" style="35" customWidth="1"/>
    <col min="12548" max="12550" width="12" style="35" customWidth="1"/>
    <col min="12551" max="12551" width="14.140625" style="35" customWidth="1"/>
    <col min="12552" max="12800" width="9.140625" style="35"/>
    <col min="12801" max="12801" width="22.28515625" style="35" customWidth="1"/>
    <col min="12802" max="12802" width="9.7109375" style="35" customWidth="1"/>
    <col min="12803" max="12803" width="67.85546875" style="35" customWidth="1"/>
    <col min="12804" max="12806" width="12" style="35" customWidth="1"/>
    <col min="12807" max="12807" width="14.140625" style="35" customWidth="1"/>
    <col min="12808" max="13056" width="9.140625" style="35"/>
    <col min="13057" max="13057" width="22.28515625" style="35" customWidth="1"/>
    <col min="13058" max="13058" width="9.7109375" style="35" customWidth="1"/>
    <col min="13059" max="13059" width="67.85546875" style="35" customWidth="1"/>
    <col min="13060" max="13062" width="12" style="35" customWidth="1"/>
    <col min="13063" max="13063" width="14.140625" style="35" customWidth="1"/>
    <col min="13064" max="13312" width="9.140625" style="35"/>
    <col min="13313" max="13313" width="22.28515625" style="35" customWidth="1"/>
    <col min="13314" max="13314" width="9.7109375" style="35" customWidth="1"/>
    <col min="13315" max="13315" width="67.85546875" style="35" customWidth="1"/>
    <col min="13316" max="13318" width="12" style="35" customWidth="1"/>
    <col min="13319" max="13319" width="14.140625" style="35" customWidth="1"/>
    <col min="13320" max="13568" width="9.140625" style="35"/>
    <col min="13569" max="13569" width="22.28515625" style="35" customWidth="1"/>
    <col min="13570" max="13570" width="9.7109375" style="35" customWidth="1"/>
    <col min="13571" max="13571" width="67.85546875" style="35" customWidth="1"/>
    <col min="13572" max="13574" width="12" style="35" customWidth="1"/>
    <col min="13575" max="13575" width="14.140625" style="35" customWidth="1"/>
    <col min="13576" max="13824" width="9.140625" style="35"/>
    <col min="13825" max="13825" width="22.28515625" style="35" customWidth="1"/>
    <col min="13826" max="13826" width="9.7109375" style="35" customWidth="1"/>
    <col min="13827" max="13827" width="67.85546875" style="35" customWidth="1"/>
    <col min="13828" max="13830" width="12" style="35" customWidth="1"/>
    <col min="13831" max="13831" width="14.140625" style="35" customWidth="1"/>
    <col min="13832" max="14080" width="9.140625" style="35"/>
    <col min="14081" max="14081" width="22.28515625" style="35" customWidth="1"/>
    <col min="14082" max="14082" width="9.7109375" style="35" customWidth="1"/>
    <col min="14083" max="14083" width="67.85546875" style="35" customWidth="1"/>
    <col min="14084" max="14086" width="12" style="35" customWidth="1"/>
    <col min="14087" max="14087" width="14.140625" style="35" customWidth="1"/>
    <col min="14088" max="14336" width="9.140625" style="35"/>
    <col min="14337" max="14337" width="22.28515625" style="35" customWidth="1"/>
    <col min="14338" max="14338" width="9.7109375" style="35" customWidth="1"/>
    <col min="14339" max="14339" width="67.85546875" style="35" customWidth="1"/>
    <col min="14340" max="14342" width="12" style="35" customWidth="1"/>
    <col min="14343" max="14343" width="14.140625" style="35" customWidth="1"/>
    <col min="14344" max="14592" width="9.140625" style="35"/>
    <col min="14593" max="14593" width="22.28515625" style="35" customWidth="1"/>
    <col min="14594" max="14594" width="9.7109375" style="35" customWidth="1"/>
    <col min="14595" max="14595" width="67.85546875" style="35" customWidth="1"/>
    <col min="14596" max="14598" width="12" style="35" customWidth="1"/>
    <col min="14599" max="14599" width="14.140625" style="35" customWidth="1"/>
    <col min="14600" max="14848" width="9.140625" style="35"/>
    <col min="14849" max="14849" width="22.28515625" style="35" customWidth="1"/>
    <col min="14850" max="14850" width="9.7109375" style="35" customWidth="1"/>
    <col min="14851" max="14851" width="67.85546875" style="35" customWidth="1"/>
    <col min="14852" max="14854" width="12" style="35" customWidth="1"/>
    <col min="14855" max="14855" width="14.140625" style="35" customWidth="1"/>
    <col min="14856" max="15104" width="9.140625" style="35"/>
    <col min="15105" max="15105" width="22.28515625" style="35" customWidth="1"/>
    <col min="15106" max="15106" width="9.7109375" style="35" customWidth="1"/>
    <col min="15107" max="15107" width="67.85546875" style="35" customWidth="1"/>
    <col min="15108" max="15110" width="12" style="35" customWidth="1"/>
    <col min="15111" max="15111" width="14.140625" style="35" customWidth="1"/>
    <col min="15112" max="15360" width="9.140625" style="35"/>
    <col min="15361" max="15361" width="22.28515625" style="35" customWidth="1"/>
    <col min="15362" max="15362" width="9.7109375" style="35" customWidth="1"/>
    <col min="15363" max="15363" width="67.85546875" style="35" customWidth="1"/>
    <col min="15364" max="15366" width="12" style="35" customWidth="1"/>
    <col min="15367" max="15367" width="14.140625" style="35" customWidth="1"/>
    <col min="15368" max="15616" width="9.140625" style="35"/>
    <col min="15617" max="15617" width="22.28515625" style="35" customWidth="1"/>
    <col min="15618" max="15618" width="9.7109375" style="35" customWidth="1"/>
    <col min="15619" max="15619" width="67.85546875" style="35" customWidth="1"/>
    <col min="15620" max="15622" width="12" style="35" customWidth="1"/>
    <col min="15623" max="15623" width="14.140625" style="35" customWidth="1"/>
    <col min="15624" max="15872" width="9.140625" style="35"/>
    <col min="15873" max="15873" width="22.28515625" style="35" customWidth="1"/>
    <col min="15874" max="15874" width="9.7109375" style="35" customWidth="1"/>
    <col min="15875" max="15875" width="67.85546875" style="35" customWidth="1"/>
    <col min="15876" max="15878" width="12" style="35" customWidth="1"/>
    <col min="15879" max="15879" width="14.140625" style="35" customWidth="1"/>
    <col min="15880" max="16128" width="9.140625" style="35"/>
    <col min="16129" max="16129" width="22.28515625" style="35" customWidth="1"/>
    <col min="16130" max="16130" width="9.7109375" style="35" customWidth="1"/>
    <col min="16131" max="16131" width="67.85546875" style="35" customWidth="1"/>
    <col min="16132" max="16134" width="12" style="35" customWidth="1"/>
    <col min="16135" max="16135" width="14.140625" style="35" customWidth="1"/>
    <col min="16136" max="16384" width="9.140625" style="35"/>
  </cols>
  <sheetData>
    <row r="1" spans="1:12" s="505" customFormat="1" ht="22.5" customHeight="1" thickBot="1" x14ac:dyDescent="0.25">
      <c r="A1" s="651" t="s">
        <v>415</v>
      </c>
      <c r="B1" s="651"/>
      <c r="C1" s="651"/>
      <c r="D1" s="651"/>
      <c r="E1" s="651"/>
      <c r="F1" s="651"/>
      <c r="G1" s="651"/>
      <c r="H1" s="504"/>
      <c r="I1" s="504"/>
      <c r="J1" s="504"/>
      <c r="K1" s="504"/>
      <c r="L1" s="504"/>
    </row>
    <row r="2" spans="1:12" ht="13.5" thickBot="1" x14ac:dyDescent="0.25">
      <c r="A2" s="36"/>
    </row>
    <row r="3" spans="1:12" s="34" customFormat="1" ht="49.5" customHeight="1" thickBot="1" x14ac:dyDescent="0.25">
      <c r="A3" s="506" t="s">
        <v>416</v>
      </c>
      <c r="B3" s="507" t="s">
        <v>417</v>
      </c>
      <c r="C3" s="507" t="s">
        <v>418</v>
      </c>
      <c r="D3" s="508" t="s">
        <v>419</v>
      </c>
      <c r="E3" s="509" t="s">
        <v>420</v>
      </c>
      <c r="F3" s="510" t="s">
        <v>421</v>
      </c>
      <c r="G3" s="511" t="s">
        <v>422</v>
      </c>
    </row>
    <row r="4" spans="1:12" ht="27" customHeight="1" thickBot="1" x14ac:dyDescent="0.25">
      <c r="A4" s="40" t="s">
        <v>439</v>
      </c>
      <c r="B4" s="41" t="s">
        <v>423</v>
      </c>
      <c r="C4" s="42" t="s">
        <v>424</v>
      </c>
      <c r="D4" s="43">
        <v>13600</v>
      </c>
      <c r="E4" s="44"/>
      <c r="F4" s="45"/>
      <c r="G4" s="46">
        <f t="shared" ref="G4:G14" si="0">SUM(D4:F4)</f>
        <v>13600</v>
      </c>
    </row>
    <row r="5" spans="1:12" s="54" customFormat="1" ht="34.5" customHeight="1" x14ac:dyDescent="0.2">
      <c r="A5" s="47" t="s">
        <v>425</v>
      </c>
      <c r="B5" s="48" t="s">
        <v>423</v>
      </c>
      <c r="C5" s="49" t="s">
        <v>426</v>
      </c>
      <c r="D5" s="50">
        <f>0.5*SUM('a. Personnel'!E10,'a. Personnel'!E14)</f>
        <v>131250</v>
      </c>
      <c r="E5" s="51">
        <f>0.5*SUM('a. Personnel'!H10,'a. Personnel'!H14)</f>
        <v>131250</v>
      </c>
      <c r="F5" s="52">
        <f>0.5*SUM('a. Personnel'!K10,'a. Personnel'!K14)</f>
        <v>131250</v>
      </c>
      <c r="G5" s="53">
        <f t="shared" si="0"/>
        <v>393750</v>
      </c>
    </row>
    <row r="6" spans="1:12" s="54" customFormat="1" ht="40.5" customHeight="1" x14ac:dyDescent="0.2">
      <c r="A6" s="47" t="s">
        <v>427</v>
      </c>
      <c r="B6" s="48" t="s">
        <v>423</v>
      </c>
      <c r="C6" s="49" t="s">
        <v>428</v>
      </c>
      <c r="D6" s="50">
        <f>'h. Other'!B6</f>
        <v>30000</v>
      </c>
      <c r="E6" s="51">
        <f>'h. Other'!B14</f>
        <v>10000</v>
      </c>
      <c r="F6" s="52">
        <f>'h. Other'!B22</f>
        <v>10000</v>
      </c>
      <c r="G6" s="55">
        <f t="shared" si="0"/>
        <v>50000</v>
      </c>
    </row>
    <row r="7" spans="1:12" s="54" customFormat="1" ht="38.25" x14ac:dyDescent="0.2">
      <c r="A7" s="47" t="s">
        <v>429</v>
      </c>
      <c r="B7" s="48" t="s">
        <v>423</v>
      </c>
      <c r="C7" s="49" t="s">
        <v>430</v>
      </c>
      <c r="D7" s="50">
        <f>'Sources and Uses'!B18*'Sources and Uses'!$G$20*'Sources and Uses'!$H$20</f>
        <v>125000</v>
      </c>
      <c r="E7" s="51">
        <f>'Sources and Uses'!C18*'Sources and Uses'!$G$20*'Sources and Uses'!$H$20</f>
        <v>375000</v>
      </c>
      <c r="F7" s="52">
        <f>'Sources and Uses'!D18*'Sources and Uses'!$G$20*'Sources and Uses'!$H$20</f>
        <v>2000000</v>
      </c>
      <c r="G7" s="55">
        <f t="shared" si="0"/>
        <v>2500000</v>
      </c>
    </row>
    <row r="8" spans="1:12" s="54" customFormat="1" ht="34.5" customHeight="1" x14ac:dyDescent="0.2">
      <c r="A8" s="47" t="s">
        <v>431</v>
      </c>
      <c r="B8" s="48" t="s">
        <v>432</v>
      </c>
      <c r="C8" s="49" t="s">
        <v>433</v>
      </c>
      <c r="D8" s="50">
        <v>10000</v>
      </c>
      <c r="E8" s="51"/>
      <c r="F8" s="52"/>
      <c r="G8" s="55">
        <f t="shared" si="0"/>
        <v>10000</v>
      </c>
    </row>
    <row r="9" spans="1:12" s="54" customFormat="1" ht="34.5" customHeight="1" x14ac:dyDescent="0.2">
      <c r="A9" s="47" t="s">
        <v>235</v>
      </c>
      <c r="B9" s="48" t="s">
        <v>432</v>
      </c>
      <c r="C9" s="49" t="s">
        <v>434</v>
      </c>
      <c r="D9" s="50">
        <f>'f. Contractual'!C7</f>
        <v>175000</v>
      </c>
      <c r="E9" s="51"/>
      <c r="F9" s="52"/>
      <c r="G9" s="55">
        <f t="shared" si="0"/>
        <v>175000</v>
      </c>
    </row>
    <row r="10" spans="1:12" s="54" customFormat="1" ht="34.5" customHeight="1" x14ac:dyDescent="0.2">
      <c r="A10" s="47" t="s">
        <v>235</v>
      </c>
      <c r="B10" s="48" t="s">
        <v>423</v>
      </c>
      <c r="C10" s="49" t="s">
        <v>435</v>
      </c>
      <c r="D10" s="50">
        <v>75000</v>
      </c>
      <c r="E10" s="51"/>
      <c r="F10" s="52"/>
      <c r="G10" s="55">
        <f t="shared" si="0"/>
        <v>75000</v>
      </c>
    </row>
    <row r="11" spans="1:12" s="54" customFormat="1" ht="34.5" customHeight="1" x14ac:dyDescent="0.2">
      <c r="A11" s="56"/>
      <c r="B11" s="57"/>
      <c r="C11" s="58"/>
      <c r="D11" s="50"/>
      <c r="E11" s="51"/>
      <c r="F11" s="52"/>
      <c r="G11" s="55">
        <f t="shared" si="0"/>
        <v>0</v>
      </c>
    </row>
    <row r="12" spans="1:12" s="54" customFormat="1" ht="34.5" customHeight="1" x14ac:dyDescent="0.2">
      <c r="A12" s="56"/>
      <c r="B12" s="57"/>
      <c r="C12" s="58"/>
      <c r="D12" s="59"/>
      <c r="E12" s="60"/>
      <c r="F12" s="61"/>
      <c r="G12" s="55">
        <f t="shared" si="0"/>
        <v>0</v>
      </c>
    </row>
    <row r="13" spans="1:12" s="54" customFormat="1" ht="34.5" customHeight="1" x14ac:dyDescent="0.2">
      <c r="A13" s="56"/>
      <c r="B13" s="57"/>
      <c r="C13" s="58"/>
      <c r="D13" s="59"/>
      <c r="E13" s="60"/>
      <c r="F13" s="61"/>
      <c r="G13" s="55">
        <f t="shared" si="0"/>
        <v>0</v>
      </c>
    </row>
    <row r="14" spans="1:12" s="54" customFormat="1" ht="34.5" customHeight="1" thickBot="1" x14ac:dyDescent="0.25">
      <c r="A14" s="56"/>
      <c r="B14" s="57"/>
      <c r="C14" s="58"/>
      <c r="D14" s="59"/>
      <c r="E14" s="60"/>
      <c r="F14" s="61"/>
      <c r="G14" s="62">
        <f t="shared" si="0"/>
        <v>0</v>
      </c>
    </row>
    <row r="15" spans="1:12" s="34" customFormat="1" ht="15.75" customHeight="1" thickBot="1" x14ac:dyDescent="0.25">
      <c r="A15" s="63"/>
      <c r="B15" s="64"/>
      <c r="C15" s="65" t="s">
        <v>436</v>
      </c>
      <c r="D15" s="66">
        <f>SUM(D5:D14)</f>
        <v>546250</v>
      </c>
      <c r="E15" s="67">
        <f>SUM(E4:E14)</f>
        <v>516250</v>
      </c>
      <c r="F15" s="68">
        <f>SUM(F4:F14)</f>
        <v>2141250</v>
      </c>
      <c r="G15" s="69">
        <f>SUM(G5:G14)</f>
        <v>3203750</v>
      </c>
    </row>
    <row r="16" spans="1:12" ht="6" customHeight="1" x14ac:dyDescent="0.2">
      <c r="A16" s="35"/>
      <c r="B16" s="35"/>
      <c r="C16" s="179"/>
      <c r="D16" s="512"/>
      <c r="E16" s="682"/>
      <c r="F16" s="682"/>
      <c r="G16" s="512"/>
    </row>
    <row r="17" spans="1:7" ht="16.5" customHeight="1" x14ac:dyDescent="0.2">
      <c r="A17" s="680" t="s">
        <v>437</v>
      </c>
      <c r="B17" s="680"/>
      <c r="C17" s="513">
        <f>'Instructions and Summary'!E17</f>
        <v>8150800</v>
      </c>
      <c r="D17" s="681" t="s">
        <v>438</v>
      </c>
      <c r="E17" s="681"/>
      <c r="F17" s="681"/>
      <c r="G17" s="514">
        <f>G15/C17</f>
        <v>0.39305957697403937</v>
      </c>
    </row>
    <row r="18" spans="1:7" ht="9.75" customHeight="1" x14ac:dyDescent="0.2">
      <c r="A18" s="179"/>
      <c r="B18" s="512"/>
      <c r="C18" s="35"/>
      <c r="D18" s="35"/>
      <c r="E18" s="515"/>
      <c r="F18" s="516"/>
      <c r="G18" s="512"/>
    </row>
    <row r="19" spans="1:7" ht="15.75" customHeight="1" thickBot="1" x14ac:dyDescent="0.25">
      <c r="A19" s="615" t="s">
        <v>272</v>
      </c>
      <c r="B19" s="615"/>
      <c r="C19" s="615"/>
      <c r="D19" s="70"/>
      <c r="F19" s="39"/>
    </row>
    <row r="20" spans="1:7" s="54" customFormat="1" ht="27" customHeight="1" x14ac:dyDescent="0.2">
      <c r="A20" s="616"/>
      <c r="B20" s="617"/>
      <c r="C20" s="617"/>
      <c r="D20" s="617"/>
      <c r="E20" s="617"/>
      <c r="F20" s="617"/>
      <c r="G20" s="618"/>
    </row>
    <row r="21" spans="1:7" s="54" customFormat="1" x14ac:dyDescent="0.2">
      <c r="A21" s="619"/>
      <c r="B21" s="620"/>
      <c r="C21" s="620"/>
      <c r="D21" s="620"/>
      <c r="E21" s="620"/>
      <c r="F21" s="620"/>
      <c r="G21" s="621"/>
    </row>
    <row r="22" spans="1:7" s="54" customFormat="1" ht="13.5" thickBot="1" x14ac:dyDescent="0.25">
      <c r="A22" s="622"/>
      <c r="B22" s="623"/>
      <c r="C22" s="623"/>
      <c r="D22" s="623"/>
      <c r="E22" s="623"/>
      <c r="F22" s="623"/>
      <c r="G22" s="624"/>
    </row>
  </sheetData>
  <sheetProtection formatCells="0" formatColumns="0" formatRows="0" insertRows="0" deleteRows="0" selectLockedCells="1"/>
  <mergeCells count="6">
    <mergeCell ref="A17:B17"/>
    <mergeCell ref="D17:F17"/>
    <mergeCell ref="A19:C19"/>
    <mergeCell ref="A20:G22"/>
    <mergeCell ref="A1:G1"/>
    <mergeCell ref="E16:F16"/>
  </mergeCells>
  <printOptions horizontalCentered="1"/>
  <pageMargins left="0.5" right="0.5" top="0.25" bottom="0.35" header="0.5" footer="0.25"/>
  <pageSetup scale="85" orientation="landscape" r:id="rId1"/>
  <headerFooter alignWithMargins="0">
    <oddFooter>&amp;LCost Share&amp;RPage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15</vt:i4>
      </vt:variant>
    </vt:vector>
  </HeadingPairs>
  <TitlesOfParts>
    <vt:vector size="36" baseType="lpstr">
      <vt:lpstr>Bloc Timing and Returns</vt:lpstr>
      <vt:lpstr>Projected Income Statement</vt:lpstr>
      <vt:lpstr>Revenue &gt;&gt;</vt:lpstr>
      <vt:lpstr>Project Pipeline</vt:lpstr>
      <vt:lpstr>Project Pipeline (Old)</vt:lpstr>
      <vt:lpstr>Borrower Analysis</vt:lpstr>
      <vt:lpstr>Client Classification</vt:lpstr>
      <vt:lpstr>Bloc Interest Savings Example</vt:lpstr>
      <vt:lpstr>Expenses &gt;&gt;</vt:lpstr>
      <vt:lpstr>Sources and Uses</vt:lpstr>
      <vt:lpstr>Instructions and Summary</vt:lpstr>
      <vt:lpstr>a. Personnel</vt:lpstr>
      <vt:lpstr>b. Fringe</vt:lpstr>
      <vt:lpstr>c. Travel</vt:lpstr>
      <vt:lpstr>d. Equipment</vt:lpstr>
      <vt:lpstr>e. Supplies</vt:lpstr>
      <vt:lpstr>f. Contractual</vt:lpstr>
      <vt:lpstr>g. Construction</vt:lpstr>
      <vt:lpstr>h. Other</vt:lpstr>
      <vt:lpstr>i. Indirect</vt:lpstr>
      <vt:lpstr>Cost Share</vt:lpstr>
      <vt:lpstr>'a. Personnel'!Print_Area</vt:lpstr>
      <vt:lpstr>'b. Fringe'!Print_Area</vt:lpstr>
      <vt:lpstr>'Cost Share'!Print_Area</vt:lpstr>
      <vt:lpstr>'f. Contractual'!Print_Area</vt:lpstr>
      <vt:lpstr>'g. Construction'!Print_Area</vt:lpstr>
      <vt:lpstr>'h. Other'!Print_Area</vt:lpstr>
      <vt:lpstr>'i. Indirect'!Print_Area</vt:lpstr>
      <vt:lpstr>'a. Personnel'!Print_Titles</vt:lpstr>
      <vt:lpstr>'c. Travel'!Print_Titles</vt:lpstr>
      <vt:lpstr>'Cost Share'!Print_Titles</vt:lpstr>
      <vt:lpstr>'d. Equipment'!Print_Titles</vt:lpstr>
      <vt:lpstr>'e. Supplies'!Print_Titles</vt:lpstr>
      <vt:lpstr>'f. Contractual'!Print_Titles</vt:lpstr>
      <vt:lpstr>'g. Construction'!Print_Titles</vt:lpstr>
      <vt:lpstr>'h. Other'!Print_Titles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mcox</dc:creator>
  <cp:lastModifiedBy>Columbia University</cp:lastModifiedBy>
  <cp:lastPrinted>2013-09-11T01:58:44Z</cp:lastPrinted>
  <dcterms:created xsi:type="dcterms:W3CDTF">2012-05-15T00:41:47Z</dcterms:created>
  <dcterms:modified xsi:type="dcterms:W3CDTF">2013-09-11T01:58:54Z</dcterms:modified>
</cp:coreProperties>
</file>