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Rik\Google Drive\Fantasy\Stats Rankings\FullYear\"/>
    </mc:Choice>
  </mc:AlternateContent>
  <bookViews>
    <workbookView xWindow="0" yWindow="0" windowWidth="28776" windowHeight="12360"/>
  </bookViews>
  <sheets>
    <sheet name="Hard 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3" i="1"/>
  <c r="AD3" i="1" l="1"/>
  <c r="W16" i="1"/>
  <c r="W4" i="1"/>
  <c r="W3" i="1"/>
  <c r="AA15" i="1" l="1"/>
  <c r="AB3" i="1"/>
  <c r="AE3" i="1"/>
  <c r="T3" i="1"/>
  <c r="S3" i="1"/>
  <c r="O16" i="1"/>
  <c r="O3" i="1"/>
  <c r="R3" i="1" s="1"/>
  <c r="O5" i="1"/>
  <c r="O4" i="1"/>
  <c r="AF3" i="1" l="1"/>
  <c r="AG3" i="1" s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AE4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3" i="1"/>
  <c r="AF11" i="1" l="1"/>
  <c r="AH11" i="1" s="1"/>
  <c r="AF16" i="1"/>
  <c r="AG16" i="1" s="1"/>
  <c r="AF10" i="1"/>
  <c r="AH10" i="1" s="1"/>
  <c r="AF7" i="1"/>
  <c r="AG7" i="1" s="1"/>
  <c r="AF14" i="1"/>
  <c r="AH14" i="1" s="1"/>
  <c r="AF15" i="1"/>
  <c r="AG15" i="1" s="1"/>
  <c r="AF13" i="1"/>
  <c r="AH13" i="1" s="1"/>
  <c r="AF12" i="1"/>
  <c r="AG12" i="1" s="1"/>
  <c r="AF9" i="1"/>
  <c r="AH9" i="1" s="1"/>
  <c r="AF8" i="1"/>
  <c r="AH8" i="1" s="1"/>
  <c r="AF6" i="1"/>
  <c r="AH6" i="1" s="1"/>
  <c r="AF5" i="1"/>
  <c r="AH5" i="1" s="1"/>
  <c r="AF4" i="1"/>
  <c r="AG4" i="1" s="1"/>
  <c r="AH3" i="1"/>
  <c r="AI3" i="1" s="1"/>
  <c r="AG11" i="1" l="1"/>
  <c r="AI11" i="1" s="1"/>
  <c r="AG10" i="1"/>
  <c r="AI10" i="1" s="1"/>
  <c r="AH16" i="1"/>
  <c r="AI16" i="1" s="1"/>
  <c r="AH7" i="1"/>
  <c r="AI7" i="1" s="1"/>
  <c r="AG14" i="1"/>
  <c r="AI14" i="1" s="1"/>
  <c r="AG9" i="1"/>
  <c r="AI9" i="1" s="1"/>
  <c r="AH15" i="1"/>
  <c r="AI15" i="1" s="1"/>
  <c r="AG13" i="1"/>
  <c r="AI13" i="1" s="1"/>
  <c r="AH12" i="1"/>
  <c r="AI12" i="1" s="1"/>
  <c r="AG8" i="1"/>
  <c r="AI8" i="1" s="1"/>
  <c r="AG6" i="1"/>
  <c r="AI6" i="1" s="1"/>
  <c r="AG5" i="1"/>
  <c r="AI5" i="1" s="1"/>
  <c r="AH4" i="1"/>
  <c r="AI4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R4" i="1" l="1"/>
  <c r="R5" i="1"/>
  <c r="O6" i="1"/>
  <c r="O7" i="1"/>
  <c r="O8" i="1"/>
  <c r="R8" i="1" s="1"/>
  <c r="O9" i="1"/>
  <c r="R9" i="1" s="1"/>
  <c r="O10" i="1"/>
  <c r="R10" i="1" s="1"/>
  <c r="O11" i="1"/>
  <c r="R11" i="1" s="1"/>
  <c r="O12" i="1"/>
  <c r="R12" i="1" s="1"/>
  <c r="O13" i="1"/>
  <c r="R13" i="1" s="1"/>
  <c r="O14" i="1"/>
  <c r="R14" i="1" s="1"/>
  <c r="O15" i="1"/>
  <c r="R15" i="1" s="1"/>
  <c r="R16" i="1"/>
  <c r="W10" i="1" l="1"/>
  <c r="W9" i="1"/>
  <c r="W11" i="1"/>
  <c r="W8" i="1"/>
  <c r="W15" i="1"/>
  <c r="W14" i="1"/>
  <c r="W13" i="1"/>
  <c r="W5" i="1"/>
  <c r="W12" i="1"/>
  <c r="R7" i="1"/>
  <c r="W7" i="1" s="1"/>
  <c r="R6" i="1"/>
  <c r="W6" i="1"/>
  <c r="R22" i="1" l="1"/>
  <c r="R21" i="1"/>
  <c r="R32" i="1"/>
  <c r="R23" i="1"/>
  <c r="R25" i="1"/>
  <c r="R29" i="1"/>
  <c r="R26" i="1"/>
  <c r="R34" i="1"/>
  <c r="R24" i="1"/>
  <c r="R33" i="1"/>
  <c r="R31" i="1"/>
  <c r="R28" i="1"/>
  <c r="R30" i="1"/>
  <c r="R27" i="1"/>
  <c r="V20" i="1" l="1"/>
  <c r="W20" i="1"/>
  <c r="T20" i="1" l="1"/>
  <c r="U20" i="1" s="1"/>
  <c r="T31" i="1"/>
  <c r="T33" i="1"/>
  <c r="T23" i="1"/>
  <c r="T32" i="1"/>
  <c r="T27" i="1"/>
  <c r="T24" i="1"/>
  <c r="T25" i="1"/>
  <c r="T26" i="1"/>
  <c r="T30" i="1"/>
  <c r="T29" i="1"/>
  <c r="T28" i="1"/>
  <c r="T22" i="1"/>
  <c r="T21" i="1"/>
  <c r="U31" i="1" l="1"/>
  <c r="U25" i="1"/>
  <c r="U24" i="1"/>
  <c r="U22" i="1"/>
  <c r="U27" i="1"/>
  <c r="U30" i="1"/>
  <c r="U21" i="1"/>
  <c r="U28" i="1"/>
  <c r="U32" i="1"/>
  <c r="U23" i="1"/>
  <c r="U26" i="1"/>
  <c r="U29" i="1"/>
  <c r="U33" i="1"/>
</calcChain>
</file>

<file path=xl/sharedStrings.xml><?xml version="1.0" encoding="utf-8"?>
<sst xmlns="http://schemas.openxmlformats.org/spreadsheetml/2006/main" count="91" uniqueCount="56">
  <si>
    <t>Team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</si>
  <si>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</si>
  <si>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</si>
  <si>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</si>
  <si>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</si>
  <si>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</si>
  <si>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</si>
  <si>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</si>
  <si>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</si>
  <si>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</si>
  <si>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</si>
  <si>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</si>
  <si>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</si>
  <si>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</si>
  <si>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Tommy</t>
  </si>
  <si>
    <t>Erik</t>
  </si>
  <si>
    <t>Stefan</t>
  </si>
  <si>
    <t>Brendan</t>
  </si>
  <si>
    <t>Chandler</t>
  </si>
  <si>
    <t>Horlacher</t>
  </si>
  <si>
    <t>Geoffrey</t>
  </si>
  <si>
    <t>Ozzie</t>
  </si>
  <si>
    <t>Trey</t>
  </si>
  <si>
    <t>Andrew</t>
  </si>
  <si>
    <t>Peter</t>
  </si>
  <si>
    <t>Charlie</t>
  </si>
  <si>
    <t>Richard</t>
  </si>
  <si>
    <t>Carman</t>
  </si>
  <si>
    <t>Total</t>
  </si>
  <si>
    <t>Ave</t>
  </si>
  <si>
    <t>STD Dev</t>
  </si>
  <si>
    <t>3 Week Ave</t>
  </si>
  <si>
    <t>Rank Value</t>
  </si>
  <si>
    <t>Weeks</t>
  </si>
  <si>
    <t>5 Week Ave</t>
  </si>
  <si>
    <t>5 STD Dev</t>
  </si>
  <si>
    <t>AVE - H/L</t>
  </si>
  <si>
    <t>High</t>
  </si>
  <si>
    <t>Low</t>
  </si>
  <si>
    <t>H/L</t>
  </si>
  <si>
    <t>1Q</t>
  </si>
  <si>
    <t>3Q</t>
  </si>
  <si>
    <t>IQR</t>
  </si>
  <si>
    <t>LO</t>
  </si>
  <si>
    <t>HO</t>
  </si>
  <si>
    <t>H/L diff</t>
  </si>
  <si>
    <t>AVE</t>
  </si>
  <si>
    <t>SD</t>
  </si>
  <si>
    <t>Z</t>
  </si>
  <si>
    <t>%</t>
  </si>
  <si>
    <t>Rank</t>
  </si>
  <si>
    <t>Value</t>
  </si>
  <si>
    <t>((T3))+((Y3)*1.1)+((X3*1.5))+((W3*1.15))-(U3/1.5)-(V3/1.4)-0.09*((AK3)+(V3/1.4)+(U3/1.5))</t>
  </si>
  <si>
    <t>(Average) +( Average (No Outliers)*1.1) + ((Five Week Average)*1.5) + ((Three Week Average)*1.15) - ((STD DEV)/1.5) - ((Five Week STD DEV)/1.4) - (0.09*(High Outlier - Low Outlier))</t>
  </si>
  <si>
    <t>no change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</si>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</sst>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ont="1"/>
    <xf numFmtId="0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7" xfId="0" applyFill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9" xfId="0" applyFont="1" applyBorder="1"/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17" xfId="0" applyFont="1" applyFill="1" applyBorder="1"/>
    <xf numFmtId="0" fontId="2" fillId="0" borderId="16" xfId="0" applyFont="1" applyFill="1" applyBorder="1"/>
    <xf numFmtId="0" fontId="0" fillId="0" borderId="16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Fill="1" applyBorder="1"/>
    <xf numFmtId="2" fontId="0" fillId="3" borderId="16" xfId="0" applyNumberFormat="1" applyFont="1" applyFill="1" applyBorder="1" applyAlignment="1">
      <alignment horizontal="center"/>
    </xf>
    <xf numFmtId="2" fontId="0" fillId="0" borderId="16" xfId="0" applyNumberFormat="1" applyFont="1" applyBorder="1" applyAlignment="1">
      <alignment horizontal="center"/>
    </xf>
    <xf numFmtId="0" fontId="4" fillId="0" borderId="0" xfId="0" applyFont="1" applyFill="1" applyBorder="1"/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Q20:S34" totalsRowShown="0">
  <autoFilter ref="Q20:S34"/>
  <tableColumns count="3">
    <tableColumn id="1" name="Rank" dataDxfId="1"/>
    <tableColumn id="2" name="Value"/>
    <tableColumn id="3" name="Tea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"/>
  <sheetViews>
    <sheetView tabSelected="1" topLeftCell="P1" zoomScale="70" zoomScaleNormal="70" workbookViewId="0">
      <selection activeCell="W20" sqref="V19:W20"/>
    </sheetView>
  </sheetViews>
  <sheetFormatPr defaultRowHeight="14.4" x14ac:dyDescent="0.3"/>
  <cols>
    <col min="1" max="1" width="10.6640625" bestFit="1" customWidth="1"/>
    <col min="2" max="5" width="13" bestFit="1" customWidth="1"/>
    <col min="6" max="6" width="15.6640625" bestFit="1" customWidth="1"/>
    <col min="7" max="7" width="16" bestFit="1" customWidth="1"/>
    <col min="8" max="8" width="17.44140625" bestFit="1" customWidth="1"/>
    <col min="15" max="15" width="13.44140625" bestFit="1" customWidth="1"/>
    <col min="17" max="17" width="13.109375" customWidth="1"/>
    <col min="18" max="19" width="10.88671875" customWidth="1"/>
    <col min="20" max="20" width="10.5546875" bestFit="1" customWidth="1"/>
    <col min="21" max="21" width="11.44140625" bestFit="1" customWidth="1"/>
    <col min="22" max="22" width="12.33203125" bestFit="1" customWidth="1"/>
    <col min="23" max="23" width="12.33203125" customWidth="1"/>
    <col min="24" max="24" width="8.109375" customWidth="1"/>
    <col min="25" max="25" width="12" bestFit="1" customWidth="1"/>
    <col min="27" max="28" width="10.6640625" bestFit="1" customWidth="1"/>
  </cols>
  <sheetData>
    <row r="1" spans="1:35" ht="15" thickBot="1" x14ac:dyDescent="0.35">
      <c r="R1" t="s">
        <v>54</v>
      </c>
      <c r="S1" t="s">
        <v>54</v>
      </c>
      <c r="T1" t="s">
        <v>54</v>
      </c>
      <c r="U1" t="s">
        <v>54</v>
      </c>
      <c r="V1" t="s">
        <v>54</v>
      </c>
      <c r="W1" t="s">
        <v>54</v>
      </c>
      <c r="AA1" t="s">
        <v>55</v>
      </c>
    </row>
    <row r="2" spans="1:3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7" t="s">
        <v>13</v>
      </c>
      <c r="O2" s="23" t="s">
        <v>28</v>
      </c>
      <c r="P2" s="3"/>
      <c r="Q2" s="18"/>
      <c r="R2" s="4" t="s">
        <v>29</v>
      </c>
      <c r="S2" s="4" t="s">
        <v>30</v>
      </c>
      <c r="T2" s="4" t="s">
        <v>35</v>
      </c>
      <c r="U2" s="4" t="s">
        <v>31</v>
      </c>
      <c r="V2" s="4" t="s">
        <v>34</v>
      </c>
      <c r="W2" s="4" t="s">
        <v>36</v>
      </c>
      <c r="Y2" t="s">
        <v>32</v>
      </c>
      <c r="Z2" s="1" t="s">
        <v>0</v>
      </c>
      <c r="AA2" s="8" t="s">
        <v>37</v>
      </c>
      <c r="AB2" s="9" t="s">
        <v>38</v>
      </c>
      <c r="AC2" s="10" t="s">
        <v>39</v>
      </c>
      <c r="AD2" s="8" t="s">
        <v>40</v>
      </c>
      <c r="AE2" s="9" t="s">
        <v>41</v>
      </c>
      <c r="AF2" s="10" t="s">
        <v>42</v>
      </c>
      <c r="AG2" s="8" t="s">
        <v>43</v>
      </c>
      <c r="AH2" s="9" t="s">
        <v>44</v>
      </c>
      <c r="AI2" s="10" t="s">
        <v>45</v>
      </c>
    </row>
    <row r="3" spans="1:35" x14ac:dyDescent="0.3">
      <c r="A3" s="1" t="s">
        <v>14</v>
      </c>
      <c r="B3" s="25">
        <v>115.5</v>
      </c>
      <c r="C3" s="26">
        <v>104</v>
      </c>
      <c r="D3" s="26">
        <v>83.5</v>
      </c>
      <c r="E3" s="26">
        <v>60.5</v>
      </c>
      <c r="F3" s="26">
        <v>93</v>
      </c>
      <c r="G3" s="26">
        <v>149</v>
      </c>
      <c r="H3" s="26">
        <v>96.5</v>
      </c>
      <c r="I3" s="26">
        <v>95</v>
      </c>
      <c r="J3" s="26">
        <v>93.5</v>
      </c>
      <c r="K3" s="26">
        <v>46</v>
      </c>
      <c r="L3" s="26">
        <v>85</v>
      </c>
      <c r="M3" s="26">
        <v>90</v>
      </c>
      <c r="N3" s="9">
        <v>83</v>
      </c>
      <c r="O3" s="20">
        <f>SUM(B3:N3)</f>
        <v>1194.5</v>
      </c>
      <c r="R3">
        <f t="shared" ref="R3:R16" si="0">O3/$P$19</f>
        <v>91.884615384615387</v>
      </c>
      <c r="S3">
        <f t="shared" ref="S3:S16" si="1">_xlfn.STDEV.S(B3:N3)</f>
        <v>24.651025879729161</v>
      </c>
      <c r="T3">
        <f t="shared" ref="T3:T16" si="2">_xlfn.STDEV.S(J3:N3)</f>
        <v>19.176808910765107</v>
      </c>
      <c r="U3">
        <f t="shared" ref="U3:U16" si="3">(SUM(L3:N3))/3</f>
        <v>86</v>
      </c>
      <c r="V3">
        <f t="shared" ref="V3:V16" si="4">(SUM(J3:N3))/5</f>
        <v>79.5</v>
      </c>
      <c r="W3">
        <f>IF(AC3=0,R3,(O3-AC3)/($P$19-3))</f>
        <v>93.9</v>
      </c>
      <c r="Y3" s="7">
        <f>((R3*1.7))+((W3)*2)+((V3*0.8))+((U3*0.6))-(S3/1.7)-(T3/1.9)-0.055*(AI3)</f>
        <v>431.75018537372665</v>
      </c>
      <c r="Z3" s="1" t="s">
        <v>14</v>
      </c>
      <c r="AA3" s="11">
        <v>149</v>
      </c>
      <c r="AB3" s="13">
        <f>60.5+46</f>
        <v>106.5</v>
      </c>
      <c r="AC3" s="12">
        <f>AA3+AB3</f>
        <v>255.5</v>
      </c>
      <c r="AD3" s="11">
        <f>QUARTILE(B3:N3,1)</f>
        <v>83.5</v>
      </c>
      <c r="AE3" s="2">
        <f t="shared" ref="AE3:AE16" si="5">QUARTILE(B3:N3,3)</f>
        <v>96.5</v>
      </c>
      <c r="AF3" s="12">
        <f>AE3-AD3</f>
        <v>13</v>
      </c>
      <c r="AG3" s="11">
        <f>AD3-1.5*AF3</f>
        <v>64</v>
      </c>
      <c r="AH3" s="2">
        <f>AE3+1.5*AF3</f>
        <v>116</v>
      </c>
      <c r="AI3" s="12">
        <f>AH3-AG3</f>
        <v>52</v>
      </c>
    </row>
    <row r="4" spans="1:35" x14ac:dyDescent="0.3">
      <c r="A4" s="1" t="s">
        <v>15</v>
      </c>
      <c r="B4" s="27">
        <v>109.5</v>
      </c>
      <c r="C4" s="13">
        <v>111</v>
      </c>
      <c r="D4" s="13">
        <v>100.5</v>
      </c>
      <c r="E4" s="13">
        <v>133.5</v>
      </c>
      <c r="F4" s="13">
        <v>108</v>
      </c>
      <c r="G4" s="13">
        <v>90</v>
      </c>
      <c r="H4" s="13">
        <v>53.5</v>
      </c>
      <c r="I4" s="13">
        <v>108.5</v>
      </c>
      <c r="J4" s="13">
        <v>107</v>
      </c>
      <c r="K4" s="13">
        <v>66.5</v>
      </c>
      <c r="L4" s="13">
        <v>86</v>
      </c>
      <c r="M4" s="13">
        <v>128.5</v>
      </c>
      <c r="N4" s="2">
        <v>108.5</v>
      </c>
      <c r="O4" s="20">
        <f>SUM(B4:N4)</f>
        <v>1311</v>
      </c>
      <c r="R4">
        <f t="shared" si="0"/>
        <v>100.84615384615384</v>
      </c>
      <c r="S4">
        <f t="shared" si="1"/>
        <v>22.313471841939478</v>
      </c>
      <c r="T4">
        <f t="shared" si="2"/>
        <v>23.713392840333935</v>
      </c>
      <c r="U4">
        <f t="shared" si="3"/>
        <v>107.66666666666667</v>
      </c>
      <c r="V4">
        <f t="shared" si="4"/>
        <v>99.3</v>
      </c>
      <c r="W4">
        <f>IF(AC4=0,R4,(O4-AC4)/($P$19-1))</f>
        <v>104.79166666666667</v>
      </c>
      <c r="Y4" s="7">
        <f t="shared" ref="Y4:Y16" si="6">((R4*1.7))+((W4)*2)+((V4*0.8))+((U4*0.6))-(S4/1.7)-(T4/1.9)-0.055*(AI4)</f>
        <v>495.16549012620573</v>
      </c>
      <c r="Z4" s="1" t="s">
        <v>15</v>
      </c>
      <c r="AA4" s="11"/>
      <c r="AB4" s="13">
        <v>53.5</v>
      </c>
      <c r="AC4" s="12">
        <f t="shared" ref="AC4:AC16" si="7">AA4+AB4</f>
        <v>53.5</v>
      </c>
      <c r="AD4" s="11">
        <f t="shared" ref="AD4:AD16" si="8">QUARTILE(B4:N4,1)</f>
        <v>90</v>
      </c>
      <c r="AE4" s="2">
        <f t="shared" si="5"/>
        <v>109.5</v>
      </c>
      <c r="AF4" s="12">
        <f t="shared" ref="AF4:AF16" si="9">AE4-AD4</f>
        <v>19.5</v>
      </c>
      <c r="AG4" s="11">
        <f t="shared" ref="AG4:AG16" si="10">AD4-1.5*AF4</f>
        <v>60.75</v>
      </c>
      <c r="AH4" s="2">
        <f t="shared" ref="AH4:AH16" si="11">AE4+1.5*AF4</f>
        <v>138.75</v>
      </c>
      <c r="AI4" s="12">
        <f t="shared" ref="AI4:AI16" si="12">AH4-AG4</f>
        <v>78</v>
      </c>
    </row>
    <row r="5" spans="1:35" x14ac:dyDescent="0.3">
      <c r="A5" s="1" t="s">
        <v>16</v>
      </c>
      <c r="B5" s="27">
        <v>86.5</v>
      </c>
      <c r="C5" s="13">
        <v>82</v>
      </c>
      <c r="D5" s="13">
        <v>94</v>
      </c>
      <c r="E5" s="13">
        <v>69.5</v>
      </c>
      <c r="F5" s="13">
        <v>96</v>
      </c>
      <c r="G5" s="13">
        <v>80.5</v>
      </c>
      <c r="H5" s="13">
        <v>72.5</v>
      </c>
      <c r="I5" s="13">
        <v>82</v>
      </c>
      <c r="J5" s="13">
        <v>82.5</v>
      </c>
      <c r="K5" s="13">
        <v>79.5</v>
      </c>
      <c r="L5" s="13">
        <v>77.5</v>
      </c>
      <c r="M5" s="13">
        <v>65</v>
      </c>
      <c r="N5" s="2">
        <v>94</v>
      </c>
      <c r="O5" s="20">
        <f>SUM(B5:N5)</f>
        <v>1061.5</v>
      </c>
      <c r="R5">
        <f t="shared" si="0"/>
        <v>81.65384615384616</v>
      </c>
      <c r="S5">
        <f t="shared" si="1"/>
        <v>9.4304131567865408</v>
      </c>
      <c r="T5">
        <f t="shared" si="2"/>
        <v>10.407929669247377</v>
      </c>
      <c r="U5">
        <f t="shared" si="3"/>
        <v>78.833333333333329</v>
      </c>
      <c r="V5">
        <f t="shared" si="4"/>
        <v>79.7</v>
      </c>
      <c r="W5">
        <f t="shared" ref="W5:W15" si="13">IF(AC5=0,R5,(O5-AC5)/($P$19-2))</f>
        <v>81.65384615384616</v>
      </c>
      <c r="Y5" s="7">
        <f t="shared" si="6"/>
        <v>400.17407119164102</v>
      </c>
      <c r="Z5" s="1" t="s">
        <v>16</v>
      </c>
      <c r="AA5" s="11"/>
      <c r="AB5" s="13"/>
      <c r="AC5" s="12">
        <f t="shared" si="7"/>
        <v>0</v>
      </c>
      <c r="AD5" s="11">
        <f t="shared" si="8"/>
        <v>77.5</v>
      </c>
      <c r="AE5" s="2">
        <f t="shared" si="5"/>
        <v>86.5</v>
      </c>
      <c r="AF5" s="12">
        <f t="shared" si="9"/>
        <v>9</v>
      </c>
      <c r="AG5" s="11">
        <f t="shared" si="10"/>
        <v>64</v>
      </c>
      <c r="AH5" s="2">
        <f t="shared" si="11"/>
        <v>100</v>
      </c>
      <c r="AI5" s="12">
        <f t="shared" si="12"/>
        <v>36</v>
      </c>
    </row>
    <row r="6" spans="1:35" x14ac:dyDescent="0.3">
      <c r="A6" s="1" t="s">
        <v>17</v>
      </c>
      <c r="B6" s="27">
        <v>60</v>
      </c>
      <c r="C6" s="13">
        <v>99</v>
      </c>
      <c r="D6" s="13">
        <v>59.5</v>
      </c>
      <c r="E6" s="13">
        <v>101.5</v>
      </c>
      <c r="F6" s="13">
        <v>71.5</v>
      </c>
      <c r="G6" s="13">
        <v>71</v>
      </c>
      <c r="H6" s="13">
        <v>64</v>
      </c>
      <c r="I6" s="13">
        <v>63</v>
      </c>
      <c r="J6" s="13">
        <v>124.5</v>
      </c>
      <c r="K6" s="13">
        <v>81</v>
      </c>
      <c r="L6" s="13">
        <v>84.5</v>
      </c>
      <c r="M6" s="13">
        <v>91.5</v>
      </c>
      <c r="N6" s="2">
        <v>68.5</v>
      </c>
      <c r="O6" s="20">
        <f t="shared" ref="O6:O15" si="14">SUM(B6:N6)</f>
        <v>1039.5</v>
      </c>
      <c r="R6">
        <f t="shared" si="0"/>
        <v>79.961538461538467</v>
      </c>
      <c r="S6">
        <f t="shared" si="1"/>
        <v>19.595345470355042</v>
      </c>
      <c r="T6">
        <f t="shared" si="2"/>
        <v>21.011901389450696</v>
      </c>
      <c r="U6">
        <f t="shared" si="3"/>
        <v>81.5</v>
      </c>
      <c r="V6">
        <f t="shared" si="4"/>
        <v>90</v>
      </c>
      <c r="W6">
        <f t="shared" si="13"/>
        <v>79.961538461538467</v>
      </c>
      <c r="Y6" s="7">
        <f t="shared" si="6"/>
        <v>388.12212303346917</v>
      </c>
      <c r="Z6" s="1" t="s">
        <v>17</v>
      </c>
      <c r="AA6" s="11"/>
      <c r="AB6" s="13"/>
      <c r="AC6" s="12">
        <f t="shared" si="7"/>
        <v>0</v>
      </c>
      <c r="AD6" s="11">
        <f t="shared" si="8"/>
        <v>64</v>
      </c>
      <c r="AE6" s="2">
        <f t="shared" si="5"/>
        <v>91.5</v>
      </c>
      <c r="AF6" s="12">
        <f t="shared" si="9"/>
        <v>27.5</v>
      </c>
      <c r="AG6" s="11">
        <f t="shared" si="10"/>
        <v>22.75</v>
      </c>
      <c r="AH6" s="2">
        <f t="shared" si="11"/>
        <v>132.75</v>
      </c>
      <c r="AI6" s="12">
        <f t="shared" si="12"/>
        <v>110</v>
      </c>
    </row>
    <row r="7" spans="1:35" x14ac:dyDescent="0.3">
      <c r="A7" s="1" t="s">
        <v>27</v>
      </c>
      <c r="B7" s="27">
        <v>75.5</v>
      </c>
      <c r="C7" s="13">
        <v>81</v>
      </c>
      <c r="D7" s="13">
        <v>85.5</v>
      </c>
      <c r="E7" s="13">
        <v>83.5</v>
      </c>
      <c r="F7" s="13">
        <v>48</v>
      </c>
      <c r="G7" s="13">
        <v>79</v>
      </c>
      <c r="H7" s="13">
        <v>119.5</v>
      </c>
      <c r="I7" s="13">
        <v>107</v>
      </c>
      <c r="J7" s="13">
        <v>68.5</v>
      </c>
      <c r="K7" s="13">
        <v>122</v>
      </c>
      <c r="L7" s="13">
        <v>111</v>
      </c>
      <c r="M7" s="13">
        <v>60</v>
      </c>
      <c r="N7" s="2">
        <v>79.5</v>
      </c>
      <c r="O7" s="20">
        <f t="shared" si="14"/>
        <v>1120</v>
      </c>
      <c r="R7">
        <f t="shared" si="0"/>
        <v>86.15384615384616</v>
      </c>
      <c r="S7">
        <f t="shared" si="1"/>
        <v>22.625929645159172</v>
      </c>
      <c r="T7">
        <f t="shared" si="2"/>
        <v>27.024525897784049</v>
      </c>
      <c r="U7">
        <f t="shared" si="3"/>
        <v>83.5</v>
      </c>
      <c r="V7">
        <f t="shared" si="4"/>
        <v>88.2</v>
      </c>
      <c r="W7">
        <f t="shared" si="13"/>
        <v>86.15384615384616</v>
      </c>
      <c r="Y7" s="7">
        <f t="shared" si="6"/>
        <v>404.96642570668121</v>
      </c>
      <c r="Z7" s="1" t="s">
        <v>27</v>
      </c>
      <c r="AA7" s="11"/>
      <c r="AB7" s="13"/>
      <c r="AC7" s="12">
        <f t="shared" si="7"/>
        <v>0</v>
      </c>
      <c r="AD7" s="11">
        <f t="shared" si="8"/>
        <v>75.5</v>
      </c>
      <c r="AE7" s="2">
        <f t="shared" si="5"/>
        <v>107</v>
      </c>
      <c r="AF7" s="12">
        <f t="shared" si="9"/>
        <v>31.5</v>
      </c>
      <c r="AG7" s="11">
        <f t="shared" si="10"/>
        <v>28.25</v>
      </c>
      <c r="AH7" s="2">
        <f t="shared" si="11"/>
        <v>154.25</v>
      </c>
      <c r="AI7" s="12">
        <f t="shared" si="12"/>
        <v>126</v>
      </c>
    </row>
    <row r="8" spans="1:35" x14ac:dyDescent="0.3">
      <c r="A8" s="1" t="s">
        <v>18</v>
      </c>
      <c r="B8" s="27">
        <v>131.5</v>
      </c>
      <c r="C8" s="13">
        <v>111.5</v>
      </c>
      <c r="D8" s="13">
        <v>94.5</v>
      </c>
      <c r="E8" s="13">
        <v>112.5</v>
      </c>
      <c r="F8" s="13">
        <v>75</v>
      </c>
      <c r="G8" s="13">
        <v>85.5</v>
      </c>
      <c r="H8" s="13">
        <v>90</v>
      </c>
      <c r="I8" s="13">
        <v>84</v>
      </c>
      <c r="J8" s="13">
        <v>77</v>
      </c>
      <c r="K8" s="13">
        <v>88</v>
      </c>
      <c r="L8" s="13">
        <v>96.5</v>
      </c>
      <c r="M8" s="13">
        <v>80</v>
      </c>
      <c r="N8" s="2">
        <v>105</v>
      </c>
      <c r="O8" s="20">
        <f t="shared" si="14"/>
        <v>1231</v>
      </c>
      <c r="R8">
        <f t="shared" si="0"/>
        <v>94.692307692307693</v>
      </c>
      <c r="S8">
        <f t="shared" si="1"/>
        <v>16.447566260618505</v>
      </c>
      <c r="T8">
        <f t="shared" si="2"/>
        <v>11.595257651298686</v>
      </c>
      <c r="U8">
        <f t="shared" si="3"/>
        <v>93.833333333333329</v>
      </c>
      <c r="V8">
        <f t="shared" si="4"/>
        <v>89.3</v>
      </c>
      <c r="W8">
        <f t="shared" si="13"/>
        <v>94.692307692307693</v>
      </c>
      <c r="Y8" s="7">
        <f t="shared" si="6"/>
        <v>457.70373229980999</v>
      </c>
      <c r="Z8" s="1" t="s">
        <v>18</v>
      </c>
      <c r="AA8" s="11"/>
      <c r="AB8" s="13"/>
      <c r="AC8" s="12">
        <f t="shared" si="7"/>
        <v>0</v>
      </c>
      <c r="AD8" s="11">
        <f t="shared" si="8"/>
        <v>84</v>
      </c>
      <c r="AE8" s="2">
        <f t="shared" si="5"/>
        <v>105</v>
      </c>
      <c r="AF8" s="12">
        <f t="shared" si="9"/>
        <v>21</v>
      </c>
      <c r="AG8" s="11">
        <f t="shared" si="10"/>
        <v>52.5</v>
      </c>
      <c r="AH8" s="2">
        <f t="shared" si="11"/>
        <v>136.5</v>
      </c>
      <c r="AI8" s="12">
        <f t="shared" si="12"/>
        <v>84</v>
      </c>
    </row>
    <row r="9" spans="1:35" x14ac:dyDescent="0.3">
      <c r="A9" s="1" t="s">
        <v>19</v>
      </c>
      <c r="B9" s="27">
        <v>61.5</v>
      </c>
      <c r="C9" s="13">
        <v>90.5</v>
      </c>
      <c r="D9" s="13">
        <v>81</v>
      </c>
      <c r="E9" s="13">
        <v>87.5</v>
      </c>
      <c r="F9" s="13">
        <v>127</v>
      </c>
      <c r="G9" s="13">
        <v>106</v>
      </c>
      <c r="H9" s="13">
        <v>102</v>
      </c>
      <c r="I9" s="13">
        <v>86.5</v>
      </c>
      <c r="J9" s="13">
        <v>100.5</v>
      </c>
      <c r="K9" s="13">
        <v>101.5</v>
      </c>
      <c r="L9" s="13">
        <v>87</v>
      </c>
      <c r="M9" s="13">
        <v>97</v>
      </c>
      <c r="N9" s="2">
        <v>116</v>
      </c>
      <c r="O9" s="20">
        <f t="shared" si="14"/>
        <v>1244</v>
      </c>
      <c r="R9">
        <f t="shared" si="0"/>
        <v>95.692307692307693</v>
      </c>
      <c r="S9">
        <f t="shared" si="1"/>
        <v>16.422213692559929</v>
      </c>
      <c r="T9">
        <f t="shared" si="2"/>
        <v>10.436714042264452</v>
      </c>
      <c r="U9">
        <f t="shared" si="3"/>
        <v>100</v>
      </c>
      <c r="V9">
        <f t="shared" si="4"/>
        <v>100.4</v>
      </c>
      <c r="W9">
        <f t="shared" si="13"/>
        <v>95.954545454545453</v>
      </c>
      <c r="Y9" s="7">
        <f t="shared" si="6"/>
        <v>476.45288089384263</v>
      </c>
      <c r="Z9" s="1" t="s">
        <v>19</v>
      </c>
      <c r="AA9" s="11">
        <v>127</v>
      </c>
      <c r="AB9" s="13">
        <v>61.5</v>
      </c>
      <c r="AC9" s="12">
        <f t="shared" si="7"/>
        <v>188.5</v>
      </c>
      <c r="AD9" s="11">
        <f t="shared" si="8"/>
        <v>87</v>
      </c>
      <c r="AE9" s="2">
        <f t="shared" si="5"/>
        <v>102</v>
      </c>
      <c r="AF9" s="12">
        <f t="shared" si="9"/>
        <v>15</v>
      </c>
      <c r="AG9" s="11">
        <f t="shared" si="10"/>
        <v>64.5</v>
      </c>
      <c r="AH9" s="2">
        <f t="shared" si="11"/>
        <v>124.5</v>
      </c>
      <c r="AI9" s="12">
        <f t="shared" si="12"/>
        <v>60</v>
      </c>
    </row>
    <row r="10" spans="1:35" x14ac:dyDescent="0.3">
      <c r="A10" s="1" t="s">
        <v>20</v>
      </c>
      <c r="B10" s="27">
        <v>69.5</v>
      </c>
      <c r="C10" s="13">
        <v>72.5</v>
      </c>
      <c r="D10" s="13">
        <v>94</v>
      </c>
      <c r="E10" s="13">
        <v>91</v>
      </c>
      <c r="F10" s="13">
        <v>73.5</v>
      </c>
      <c r="G10" s="13">
        <v>91</v>
      </c>
      <c r="H10" s="13">
        <v>76.5</v>
      </c>
      <c r="I10" s="13">
        <v>62</v>
      </c>
      <c r="J10" s="13">
        <v>68.5</v>
      </c>
      <c r="K10" s="13">
        <v>47.5</v>
      </c>
      <c r="L10" s="13">
        <v>71</v>
      </c>
      <c r="M10" s="13">
        <v>65</v>
      </c>
      <c r="N10" s="2">
        <v>62</v>
      </c>
      <c r="O10" s="20">
        <f t="shared" si="14"/>
        <v>944</v>
      </c>
      <c r="R10">
        <f t="shared" si="0"/>
        <v>72.615384615384613</v>
      </c>
      <c r="S10">
        <f t="shared" si="1"/>
        <v>13.205355362746213</v>
      </c>
      <c r="T10">
        <f t="shared" si="2"/>
        <v>9.2100488598052408</v>
      </c>
      <c r="U10">
        <f t="shared" si="3"/>
        <v>66</v>
      </c>
      <c r="V10">
        <f t="shared" si="4"/>
        <v>62.8</v>
      </c>
      <c r="W10">
        <f t="shared" si="13"/>
        <v>72.954545454545453</v>
      </c>
      <c r="Y10" s="7">
        <f t="shared" si="6"/>
        <v>344.04999452277212</v>
      </c>
      <c r="Z10" s="1" t="s">
        <v>20</v>
      </c>
      <c r="AA10" s="11">
        <v>94</v>
      </c>
      <c r="AB10" s="13">
        <v>47.5</v>
      </c>
      <c r="AC10" s="12">
        <f t="shared" si="7"/>
        <v>141.5</v>
      </c>
      <c r="AD10" s="11">
        <f t="shared" si="8"/>
        <v>65</v>
      </c>
      <c r="AE10" s="2">
        <f t="shared" si="5"/>
        <v>76.5</v>
      </c>
      <c r="AF10" s="12">
        <f t="shared" si="9"/>
        <v>11.5</v>
      </c>
      <c r="AG10" s="11">
        <f t="shared" si="10"/>
        <v>47.75</v>
      </c>
      <c r="AH10" s="2">
        <f t="shared" si="11"/>
        <v>93.75</v>
      </c>
      <c r="AI10" s="12">
        <f t="shared" si="12"/>
        <v>46</v>
      </c>
    </row>
    <row r="11" spans="1:35" x14ac:dyDescent="0.3">
      <c r="A11" s="1" t="s">
        <v>21</v>
      </c>
      <c r="B11" s="27">
        <v>87.5</v>
      </c>
      <c r="C11" s="13">
        <v>79</v>
      </c>
      <c r="D11" s="13">
        <v>63.5</v>
      </c>
      <c r="E11" s="13">
        <v>102</v>
      </c>
      <c r="F11" s="13">
        <v>103</v>
      </c>
      <c r="G11" s="13">
        <v>67</v>
      </c>
      <c r="H11" s="13">
        <v>66.5</v>
      </c>
      <c r="I11" s="13">
        <v>71.5</v>
      </c>
      <c r="J11" s="13">
        <v>85.5</v>
      </c>
      <c r="K11" s="13">
        <v>62.5</v>
      </c>
      <c r="L11" s="13">
        <v>94</v>
      </c>
      <c r="M11" s="13">
        <v>82</v>
      </c>
      <c r="N11" s="2">
        <v>103</v>
      </c>
      <c r="O11" s="20">
        <f t="shared" si="14"/>
        <v>1067</v>
      </c>
      <c r="R11">
        <f t="shared" si="0"/>
        <v>82.07692307692308</v>
      </c>
      <c r="S11">
        <f t="shared" si="1"/>
        <v>15.208065505193503</v>
      </c>
      <c r="T11">
        <f t="shared" si="2"/>
        <v>15.163278009718059</v>
      </c>
      <c r="U11">
        <f t="shared" si="3"/>
        <v>93</v>
      </c>
      <c r="V11">
        <f t="shared" si="4"/>
        <v>85.4</v>
      </c>
      <c r="W11">
        <f t="shared" si="13"/>
        <v>82.07692307692308</v>
      </c>
      <c r="Y11" s="7">
        <f t="shared" si="6"/>
        <v>404.93802186251378</v>
      </c>
      <c r="Z11" s="1" t="s">
        <v>21</v>
      </c>
      <c r="AA11" s="11"/>
      <c r="AB11" s="13"/>
      <c r="AC11" s="12">
        <f t="shared" si="7"/>
        <v>0</v>
      </c>
      <c r="AD11" s="11">
        <f t="shared" si="8"/>
        <v>67</v>
      </c>
      <c r="AE11" s="2">
        <f t="shared" si="5"/>
        <v>94</v>
      </c>
      <c r="AF11" s="12">
        <f t="shared" si="9"/>
        <v>27</v>
      </c>
      <c r="AG11" s="11">
        <f t="shared" si="10"/>
        <v>26.5</v>
      </c>
      <c r="AH11" s="2">
        <f t="shared" si="11"/>
        <v>134.5</v>
      </c>
      <c r="AI11" s="12">
        <f t="shared" si="12"/>
        <v>108</v>
      </c>
    </row>
    <row r="12" spans="1:35" x14ac:dyDescent="0.3">
      <c r="A12" s="1" t="s">
        <v>22</v>
      </c>
      <c r="B12" s="27">
        <v>98</v>
      </c>
      <c r="C12" s="13">
        <v>83</v>
      </c>
      <c r="D12" s="13">
        <v>79</v>
      </c>
      <c r="E12" s="13">
        <v>101</v>
      </c>
      <c r="F12" s="13">
        <v>89.5</v>
      </c>
      <c r="G12" s="13">
        <v>56</v>
      </c>
      <c r="H12" s="13">
        <v>118.5</v>
      </c>
      <c r="I12" s="13">
        <v>76</v>
      </c>
      <c r="J12" s="13">
        <v>81.5</v>
      </c>
      <c r="K12" s="13">
        <v>68</v>
      </c>
      <c r="L12" s="13">
        <v>73</v>
      </c>
      <c r="M12" s="13">
        <v>61</v>
      </c>
      <c r="N12" s="2">
        <v>54.5</v>
      </c>
      <c r="O12" s="20">
        <f t="shared" si="14"/>
        <v>1039</v>
      </c>
      <c r="R12">
        <f t="shared" si="0"/>
        <v>79.92307692307692</v>
      </c>
      <c r="S12">
        <f t="shared" si="1"/>
        <v>18.587457861245841</v>
      </c>
      <c r="T12">
        <f t="shared" si="2"/>
        <v>10.460640515761938</v>
      </c>
      <c r="U12">
        <f t="shared" si="3"/>
        <v>62.833333333333336</v>
      </c>
      <c r="V12">
        <f t="shared" si="4"/>
        <v>67.599999999999994</v>
      </c>
      <c r="W12">
        <f t="shared" si="13"/>
        <v>79.92307692307692</v>
      </c>
      <c r="Y12" s="7">
        <f t="shared" si="6"/>
        <v>366.3259856020216</v>
      </c>
      <c r="Z12" s="1" t="s">
        <v>22</v>
      </c>
      <c r="AA12" s="11"/>
      <c r="AB12" s="13"/>
      <c r="AC12" s="12">
        <f t="shared" si="7"/>
        <v>0</v>
      </c>
      <c r="AD12" s="11">
        <f t="shared" si="8"/>
        <v>68</v>
      </c>
      <c r="AE12" s="2">
        <f t="shared" si="5"/>
        <v>89.5</v>
      </c>
      <c r="AF12" s="12">
        <f t="shared" si="9"/>
        <v>21.5</v>
      </c>
      <c r="AG12" s="11">
        <f t="shared" si="10"/>
        <v>35.75</v>
      </c>
      <c r="AH12" s="2">
        <f t="shared" si="11"/>
        <v>121.75</v>
      </c>
      <c r="AI12" s="12">
        <f t="shared" si="12"/>
        <v>86</v>
      </c>
    </row>
    <row r="13" spans="1:35" x14ac:dyDescent="0.3">
      <c r="A13" s="1" t="s">
        <v>23</v>
      </c>
      <c r="B13" s="27">
        <v>120</v>
      </c>
      <c r="C13" s="13">
        <v>91</v>
      </c>
      <c r="D13" s="13">
        <v>76.5</v>
      </c>
      <c r="E13" s="13">
        <v>121</v>
      </c>
      <c r="F13" s="13">
        <v>76</v>
      </c>
      <c r="G13" s="13">
        <v>99.5</v>
      </c>
      <c r="H13" s="13">
        <v>69</v>
      </c>
      <c r="I13" s="13">
        <v>107.5</v>
      </c>
      <c r="J13" s="13">
        <v>82</v>
      </c>
      <c r="K13" s="13">
        <v>103.5</v>
      </c>
      <c r="L13" s="13">
        <v>66.5</v>
      </c>
      <c r="M13" s="13">
        <v>97.5</v>
      </c>
      <c r="N13" s="2">
        <v>61.5</v>
      </c>
      <c r="O13" s="20">
        <f t="shared" si="14"/>
        <v>1171.5</v>
      </c>
      <c r="R13">
        <f t="shared" si="0"/>
        <v>90.115384615384613</v>
      </c>
      <c r="S13">
        <f t="shared" si="1"/>
        <v>19.884200015499999</v>
      </c>
      <c r="T13">
        <f t="shared" si="2"/>
        <v>18.458060569843212</v>
      </c>
      <c r="U13">
        <f t="shared" si="3"/>
        <v>75.166666666666671</v>
      </c>
      <c r="V13">
        <f t="shared" si="4"/>
        <v>82.2</v>
      </c>
      <c r="W13">
        <f t="shared" si="13"/>
        <v>90.115384615384613</v>
      </c>
      <c r="Y13" s="7">
        <f t="shared" si="6"/>
        <v>416.82556611154121</v>
      </c>
      <c r="Z13" s="1" t="s">
        <v>23</v>
      </c>
      <c r="AA13" s="11"/>
      <c r="AB13" s="13"/>
      <c r="AC13" s="12">
        <f t="shared" si="7"/>
        <v>0</v>
      </c>
      <c r="AD13" s="11">
        <f t="shared" si="8"/>
        <v>76</v>
      </c>
      <c r="AE13" s="2">
        <f t="shared" si="5"/>
        <v>103.5</v>
      </c>
      <c r="AF13" s="12">
        <f t="shared" si="9"/>
        <v>27.5</v>
      </c>
      <c r="AG13" s="11">
        <f t="shared" si="10"/>
        <v>34.75</v>
      </c>
      <c r="AH13" s="2">
        <f t="shared" si="11"/>
        <v>144.75</v>
      </c>
      <c r="AI13" s="12">
        <f t="shared" si="12"/>
        <v>110</v>
      </c>
    </row>
    <row r="14" spans="1:35" x14ac:dyDescent="0.3">
      <c r="A14" s="1" t="s">
        <v>24</v>
      </c>
      <c r="B14" s="27">
        <v>102.5</v>
      </c>
      <c r="C14" s="13">
        <v>108.5</v>
      </c>
      <c r="D14" s="13">
        <v>63.5</v>
      </c>
      <c r="E14" s="13">
        <v>84.5</v>
      </c>
      <c r="F14" s="13">
        <v>68.5</v>
      </c>
      <c r="G14" s="13">
        <v>63.5</v>
      </c>
      <c r="H14" s="13">
        <v>70.5</v>
      </c>
      <c r="I14" s="13">
        <v>76.5</v>
      </c>
      <c r="J14" s="13">
        <v>52.5</v>
      </c>
      <c r="K14" s="13">
        <v>48.5</v>
      </c>
      <c r="L14" s="13">
        <v>81</v>
      </c>
      <c r="M14" s="13">
        <v>48.5</v>
      </c>
      <c r="N14" s="2">
        <v>109.5</v>
      </c>
      <c r="O14" s="20">
        <f t="shared" si="14"/>
        <v>978</v>
      </c>
      <c r="R14">
        <f t="shared" si="0"/>
        <v>75.230769230769226</v>
      </c>
      <c r="S14">
        <f t="shared" si="1"/>
        <v>21.280483414597846</v>
      </c>
      <c r="T14">
        <f t="shared" si="2"/>
        <v>26.888659319497503</v>
      </c>
      <c r="U14">
        <f t="shared" si="3"/>
        <v>79.666666666666671</v>
      </c>
      <c r="V14">
        <f t="shared" si="4"/>
        <v>68</v>
      </c>
      <c r="W14">
        <f t="shared" si="13"/>
        <v>75.230769230769226</v>
      </c>
      <c r="Y14" s="7">
        <f t="shared" si="6"/>
        <v>349.26398877586416</v>
      </c>
      <c r="Z14" s="1" t="s">
        <v>24</v>
      </c>
      <c r="AA14" s="11"/>
      <c r="AB14" s="13"/>
      <c r="AC14" s="12">
        <f t="shared" si="7"/>
        <v>0</v>
      </c>
      <c r="AD14" s="11">
        <f t="shared" si="8"/>
        <v>63.5</v>
      </c>
      <c r="AE14" s="2">
        <f t="shared" si="5"/>
        <v>84.5</v>
      </c>
      <c r="AF14" s="12">
        <f t="shared" si="9"/>
        <v>21</v>
      </c>
      <c r="AG14" s="11">
        <f t="shared" si="10"/>
        <v>32</v>
      </c>
      <c r="AH14" s="2">
        <f t="shared" si="11"/>
        <v>116</v>
      </c>
      <c r="AI14" s="12">
        <f t="shared" si="12"/>
        <v>84</v>
      </c>
    </row>
    <row r="15" spans="1:35" x14ac:dyDescent="0.3">
      <c r="A15" s="1" t="s">
        <v>25</v>
      </c>
      <c r="B15" s="27">
        <v>159</v>
      </c>
      <c r="C15" s="13">
        <v>99</v>
      </c>
      <c r="D15" s="13">
        <v>108.5</v>
      </c>
      <c r="E15" s="13">
        <v>111.5</v>
      </c>
      <c r="F15" s="13">
        <v>115</v>
      </c>
      <c r="G15" s="13">
        <v>85</v>
      </c>
      <c r="H15" s="13">
        <v>116</v>
      </c>
      <c r="I15" s="13">
        <v>108.5</v>
      </c>
      <c r="J15" s="13">
        <v>108</v>
      </c>
      <c r="K15" s="13">
        <v>138</v>
      </c>
      <c r="L15" s="13">
        <v>86</v>
      </c>
      <c r="M15" s="13">
        <v>98</v>
      </c>
      <c r="N15" s="2">
        <v>143.5</v>
      </c>
      <c r="O15" s="20">
        <f t="shared" si="14"/>
        <v>1476</v>
      </c>
      <c r="R15">
        <f t="shared" si="0"/>
        <v>113.53846153846153</v>
      </c>
      <c r="S15">
        <f t="shared" si="1"/>
        <v>21.76049702486668</v>
      </c>
      <c r="T15">
        <f t="shared" si="2"/>
        <v>25.098804752418008</v>
      </c>
      <c r="U15">
        <f t="shared" si="3"/>
        <v>109.16666666666667</v>
      </c>
      <c r="V15">
        <f t="shared" si="4"/>
        <v>114.7</v>
      </c>
      <c r="W15">
        <f t="shared" si="13"/>
        <v>105.77272727272727</v>
      </c>
      <c r="Y15" s="7">
        <f t="shared" si="6"/>
        <v>532.07064955515568</v>
      </c>
      <c r="Z15" s="1" t="s">
        <v>25</v>
      </c>
      <c r="AA15" s="11">
        <f>169+143.5</f>
        <v>312.5</v>
      </c>
      <c r="AB15" s="13"/>
      <c r="AC15" s="12">
        <f t="shared" si="7"/>
        <v>312.5</v>
      </c>
      <c r="AD15" s="11">
        <f t="shared" si="8"/>
        <v>99</v>
      </c>
      <c r="AE15" s="2">
        <f t="shared" si="5"/>
        <v>116</v>
      </c>
      <c r="AF15" s="12">
        <f t="shared" si="9"/>
        <v>17</v>
      </c>
      <c r="AG15" s="11">
        <f t="shared" si="10"/>
        <v>73.5</v>
      </c>
      <c r="AH15" s="2">
        <f t="shared" si="11"/>
        <v>141.5</v>
      </c>
      <c r="AI15" s="12">
        <f t="shared" si="12"/>
        <v>68</v>
      </c>
    </row>
    <row r="16" spans="1:35" ht="15" thickBot="1" x14ac:dyDescent="0.35">
      <c r="A16" s="1" t="s">
        <v>26</v>
      </c>
      <c r="B16" s="28">
        <v>121</v>
      </c>
      <c r="C16" s="22">
        <v>94</v>
      </c>
      <c r="D16" s="22">
        <v>100.5</v>
      </c>
      <c r="E16" s="22">
        <v>81.5</v>
      </c>
      <c r="F16" s="22">
        <v>78.5</v>
      </c>
      <c r="G16" s="22">
        <v>102</v>
      </c>
      <c r="H16" s="22">
        <v>63</v>
      </c>
      <c r="I16" s="22">
        <v>57</v>
      </c>
      <c r="J16" s="22">
        <v>134.5</v>
      </c>
      <c r="K16" s="22">
        <v>72.5</v>
      </c>
      <c r="L16" s="22">
        <v>160.5</v>
      </c>
      <c r="M16" s="22">
        <v>54</v>
      </c>
      <c r="N16" s="15">
        <v>66</v>
      </c>
      <c r="O16" s="21">
        <f>SUM(B16:N16)</f>
        <v>1185</v>
      </c>
      <c r="R16">
        <f t="shared" si="0"/>
        <v>91.15384615384616</v>
      </c>
      <c r="S16">
        <f t="shared" si="1"/>
        <v>32.100353460790622</v>
      </c>
      <c r="T16">
        <f t="shared" si="2"/>
        <v>47.030575161271415</v>
      </c>
      <c r="U16">
        <f t="shared" si="3"/>
        <v>93.5</v>
      </c>
      <c r="V16">
        <f t="shared" si="4"/>
        <v>97.5</v>
      </c>
      <c r="W16">
        <f>IF(AC16=0,R16,(O16-AC16)/($P$19-1))</f>
        <v>85.375</v>
      </c>
      <c r="Y16" s="7">
        <f t="shared" si="6"/>
        <v>408.25604330684382</v>
      </c>
      <c r="Z16" s="1" t="s">
        <v>26</v>
      </c>
      <c r="AA16" s="14">
        <v>160.5</v>
      </c>
      <c r="AB16" s="22"/>
      <c r="AC16" s="16">
        <f t="shared" si="7"/>
        <v>160.5</v>
      </c>
      <c r="AD16" s="14">
        <f t="shared" si="8"/>
        <v>66</v>
      </c>
      <c r="AE16" s="15">
        <f t="shared" si="5"/>
        <v>102</v>
      </c>
      <c r="AF16" s="16">
        <f t="shared" si="9"/>
        <v>36</v>
      </c>
      <c r="AG16" s="14">
        <f t="shared" si="10"/>
        <v>12</v>
      </c>
      <c r="AH16" s="15">
        <f t="shared" si="11"/>
        <v>156</v>
      </c>
      <c r="AI16" s="16">
        <f t="shared" si="12"/>
        <v>144</v>
      </c>
    </row>
    <row r="17" spans="1:27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1:27" x14ac:dyDescent="0.3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t="s">
        <v>33</v>
      </c>
      <c r="Q18" s="2"/>
    </row>
    <row r="19" spans="1:27" x14ac:dyDescent="0.3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>
        <v>13</v>
      </c>
      <c r="Q19" s="2"/>
      <c r="R19" s="2"/>
      <c r="S19" s="2"/>
      <c r="T19" t="s">
        <v>48</v>
      </c>
      <c r="U19" t="s">
        <v>49</v>
      </c>
      <c r="V19" t="s">
        <v>47</v>
      </c>
      <c r="W19" t="s">
        <v>46</v>
      </c>
    </row>
    <row r="20" spans="1:27" x14ac:dyDescent="0.3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3"/>
      <c r="P20" s="2"/>
      <c r="Q20" s="2" t="s">
        <v>50</v>
      </c>
      <c r="R20" s="2" t="s">
        <v>51</v>
      </c>
      <c r="S20" s="2" t="s">
        <v>0</v>
      </c>
      <c r="T20">
        <f>(R21-$W$20)/$V$20</f>
        <v>2.0613681095949943</v>
      </c>
      <c r="U20">
        <f>_xlfn.NORM.S.DIST(T20,TRUE)</f>
        <v>0.98036603256217514</v>
      </c>
      <c r="V20">
        <f>_xlfn.STDEV.S(R21:R34)</f>
        <v>54.503467454060647</v>
      </c>
      <c r="W20">
        <f>AVERAGE(R21:R34)</f>
        <v>419.71893988300639</v>
      </c>
    </row>
    <row r="21" spans="1:27" x14ac:dyDescent="0.3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3"/>
      <c r="P21" s="2"/>
      <c r="Q21" s="2">
        <v>1</v>
      </c>
      <c r="R21" s="2">
        <f>LARGE($Y$3:$Y$16,1)</f>
        <v>532.07064955515568</v>
      </c>
      <c r="S21" s="2" t="s">
        <v>25</v>
      </c>
      <c r="T21">
        <f t="shared" ref="T21:T33" si="15">(R22-$W$20)/$V$20</f>
        <v>1.3842523011364551</v>
      </c>
      <c r="U21">
        <f t="shared" ref="U21:U33" si="16">_xlfn.NORM.S.DIST(T21,TRUE)</f>
        <v>0.91685939309214082</v>
      </c>
    </row>
    <row r="22" spans="1:27" x14ac:dyDescent="0.3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v>2</v>
      </c>
      <c r="R22" s="2">
        <f>LARGE($Y$3:$Y$16,2)</f>
        <v>495.16549012620573</v>
      </c>
      <c r="S22" s="2" t="s">
        <v>15</v>
      </c>
      <c r="T22">
        <f t="shared" si="15"/>
        <v>1.0409235166304895</v>
      </c>
      <c r="U22">
        <f t="shared" si="16"/>
        <v>0.85104447679509199</v>
      </c>
    </row>
    <row r="23" spans="1:27" x14ac:dyDescent="0.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3"/>
      <c r="P23" s="2"/>
      <c r="Q23" s="2">
        <v>3</v>
      </c>
      <c r="R23" s="2">
        <f>LARGE($Y$3:$Y$16,3)</f>
        <v>476.45288089384263</v>
      </c>
      <c r="S23" s="2" t="s">
        <v>19</v>
      </c>
      <c r="T23">
        <f t="shared" si="15"/>
        <v>0.69692432777455582</v>
      </c>
      <c r="U23">
        <f t="shared" si="16"/>
        <v>0.75707492395455667</v>
      </c>
    </row>
    <row r="24" spans="1:27" x14ac:dyDescent="0.3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3"/>
      <c r="P24" s="2"/>
      <c r="Q24" s="3">
        <v>4</v>
      </c>
      <c r="R24" s="2">
        <f>LARGE($Y$3:$Y$16,4)</f>
        <v>457.70373229980999</v>
      </c>
      <c r="S24" s="3" t="s">
        <v>18</v>
      </c>
      <c r="T24">
        <f t="shared" si="15"/>
        <v>0.22074275367637933</v>
      </c>
      <c r="U24">
        <f t="shared" si="16"/>
        <v>0.58735363006536201</v>
      </c>
      <c r="Z24" s="6"/>
      <c r="AA24" s="6"/>
    </row>
    <row r="25" spans="1:27" x14ac:dyDescent="0.3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3"/>
      <c r="P25" s="2"/>
      <c r="Q25" s="3">
        <v>5</v>
      </c>
      <c r="R25" s="2">
        <f>LARGE($Y$3:$Y$16,5)</f>
        <v>431.75018537372665</v>
      </c>
      <c r="S25" s="3" t="s">
        <v>14</v>
      </c>
      <c r="T25">
        <f t="shared" si="15"/>
        <v>-5.3086049505087309E-2</v>
      </c>
      <c r="U25">
        <f t="shared" si="16"/>
        <v>0.47883167333089743</v>
      </c>
      <c r="Z25" t="s">
        <v>52</v>
      </c>
    </row>
    <row r="26" spans="1:27" x14ac:dyDescent="0.3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">
        <v>6</v>
      </c>
      <c r="R26" s="2">
        <f>LARGE($Y$3:$Y$16,6)</f>
        <v>416.82556611154121</v>
      </c>
      <c r="S26" s="3" t="s">
        <v>23</v>
      </c>
      <c r="T26">
        <f t="shared" si="15"/>
        <v>-0.21031499667107048</v>
      </c>
      <c r="U26">
        <f t="shared" si="16"/>
        <v>0.41671091569285174</v>
      </c>
    </row>
    <row r="27" spans="1:27" x14ac:dyDescent="0.3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3"/>
      <c r="P27" s="2"/>
      <c r="Q27" s="3">
        <v>7</v>
      </c>
      <c r="R27" s="2">
        <f>LARGE($Y$3:$Y$16,7)</f>
        <v>408.25604330684382</v>
      </c>
      <c r="S27" s="3" t="s">
        <v>26</v>
      </c>
      <c r="T27">
        <f t="shared" si="15"/>
        <v>-0.27067111259957238</v>
      </c>
      <c r="U27">
        <f t="shared" si="16"/>
        <v>0.39332199824996017</v>
      </c>
    </row>
    <row r="28" spans="1:27" x14ac:dyDescent="0.3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">
        <v>8</v>
      </c>
      <c r="R28" s="2">
        <f>LARGE($Y$3:$Y$16,8)</f>
        <v>404.96642570668121</v>
      </c>
      <c r="S28" s="3" t="s">
        <v>27</v>
      </c>
      <c r="T28">
        <f t="shared" si="15"/>
        <v>-0.27119225089579857</v>
      </c>
      <c r="U28">
        <f t="shared" si="16"/>
        <v>0.39312158631591443</v>
      </c>
    </row>
    <row r="29" spans="1:27" x14ac:dyDescent="0.3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">
        <v>9</v>
      </c>
      <c r="R29" s="2">
        <f>LARGE($Y$3:$Y$16,9)</f>
        <v>404.93802186251378</v>
      </c>
      <c r="S29" s="3" t="s">
        <v>21</v>
      </c>
      <c r="T29">
        <f t="shared" si="15"/>
        <v>-0.35859862875401743</v>
      </c>
      <c r="U29">
        <f t="shared" si="16"/>
        <v>0.3599476863778075</v>
      </c>
      <c r="Z29" t="s">
        <v>53</v>
      </c>
    </row>
    <row r="30" spans="1:27" x14ac:dyDescent="0.3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">
        <v>10</v>
      </c>
      <c r="R30" s="2">
        <f>LARGE($Y$3:$Y$16,10)</f>
        <v>400.17407119164102</v>
      </c>
      <c r="S30" s="3" t="s">
        <v>16</v>
      </c>
      <c r="T30">
        <f t="shared" si="15"/>
        <v>-0.57972122372157764</v>
      </c>
      <c r="U30">
        <f t="shared" si="16"/>
        <v>0.28105131426691476</v>
      </c>
      <c r="V30" s="5"/>
    </row>
    <row r="31" spans="1:27" x14ac:dyDescent="0.3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3"/>
      <c r="P31" s="2"/>
      <c r="Q31" s="3">
        <v>11</v>
      </c>
      <c r="R31" s="2">
        <f>LARGE($Y$3:$Y$16,11)</f>
        <v>388.12212303346917</v>
      </c>
      <c r="S31" s="3" t="s">
        <v>17</v>
      </c>
      <c r="T31">
        <f t="shared" si="15"/>
        <v>-0.97962490782789402</v>
      </c>
      <c r="U31">
        <f t="shared" si="16"/>
        <v>0.16363565265059685</v>
      </c>
      <c r="V31" s="5"/>
    </row>
    <row r="32" spans="1:27" x14ac:dyDescent="0.3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3">
        <v>12</v>
      </c>
      <c r="R32" s="2">
        <f>LARGE($Y$3:$Y$16,12)</f>
        <v>366.3259856020216</v>
      </c>
      <c r="S32" s="3" t="s">
        <v>22</v>
      </c>
      <c r="T32">
        <f t="shared" si="15"/>
        <v>-1.2926691529585086</v>
      </c>
      <c r="U32">
        <f t="shared" si="16"/>
        <v>9.8062755473625668E-2</v>
      </c>
      <c r="V32" s="5"/>
    </row>
    <row r="33" spans="1:22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3">
        <v>13</v>
      </c>
      <c r="R33" s="2">
        <f>LARGE($Y$3:$Y$16,13)</f>
        <v>349.26398877586416</v>
      </c>
      <c r="S33" s="3" t="s">
        <v>24</v>
      </c>
      <c r="T33">
        <f t="shared" si="15"/>
        <v>-1.3883326858793592</v>
      </c>
      <c r="U33">
        <f t="shared" si="16"/>
        <v>8.2517881770006851E-2</v>
      </c>
      <c r="V33" s="5"/>
    </row>
    <row r="34" spans="1:22" x14ac:dyDescent="0.3">
      <c r="A34" s="3"/>
      <c r="B34" s="37"/>
      <c r="C34" s="3"/>
      <c r="D34" s="3"/>
      <c r="E34" s="3"/>
      <c r="F34" s="3"/>
      <c r="G34" s="3"/>
      <c r="H34" s="2"/>
      <c r="I34" s="2"/>
      <c r="J34" s="2"/>
      <c r="K34" s="2"/>
      <c r="L34" s="2"/>
      <c r="M34" s="2"/>
      <c r="N34" s="2"/>
      <c r="Q34" s="3">
        <v>14</v>
      </c>
      <c r="R34" s="2">
        <f>LARGE($Y$3:$Y$16,14)</f>
        <v>344.04999452277212</v>
      </c>
      <c r="S34" s="3" t="s">
        <v>20</v>
      </c>
    </row>
    <row r="35" spans="1:22" x14ac:dyDescent="0.3">
      <c r="A35" s="3"/>
      <c r="B35" s="37"/>
      <c r="C35" s="3"/>
      <c r="D35" s="3"/>
      <c r="E35" s="3"/>
      <c r="F35" s="3"/>
      <c r="G35" s="3"/>
      <c r="H35" s="2"/>
      <c r="I35" s="2"/>
      <c r="J35" s="2"/>
      <c r="K35" s="2"/>
      <c r="L35" s="2"/>
      <c r="M35" s="2"/>
      <c r="N35" s="2"/>
      <c r="R35" s="5"/>
    </row>
    <row r="36" spans="1:22" x14ac:dyDescent="0.3">
      <c r="A36" s="3"/>
      <c r="B36" s="37"/>
      <c r="C36" s="3"/>
      <c r="D36" s="3"/>
      <c r="E36" s="3"/>
      <c r="F36" s="3"/>
      <c r="G36" s="3"/>
      <c r="H36" s="2"/>
      <c r="I36" s="2"/>
      <c r="J36" s="2"/>
      <c r="K36" s="2"/>
      <c r="L36" s="2"/>
      <c r="M36" s="2"/>
      <c r="N36" s="2"/>
      <c r="R36" s="5"/>
    </row>
    <row r="37" spans="1:22" x14ac:dyDescent="0.3">
      <c r="A37" s="3"/>
      <c r="B37" s="37"/>
      <c r="C37" s="3"/>
      <c r="D37" s="3"/>
      <c r="E37" s="3"/>
      <c r="F37" s="3"/>
      <c r="G37" s="3"/>
      <c r="H37" s="2"/>
      <c r="I37" s="2"/>
      <c r="J37" s="2"/>
      <c r="K37" s="2"/>
      <c r="L37" s="2"/>
      <c r="M37" s="2"/>
      <c r="N37" s="2"/>
      <c r="R37" s="5"/>
    </row>
    <row r="38" spans="1:22" x14ac:dyDescent="0.3">
      <c r="A38" s="3"/>
      <c r="B38" s="37"/>
      <c r="C38" s="3"/>
      <c r="D38" s="3"/>
      <c r="E38" s="3"/>
      <c r="F38" s="3"/>
      <c r="G38" s="3"/>
      <c r="H38" s="2"/>
      <c r="I38" s="2"/>
      <c r="J38" s="2"/>
      <c r="K38" s="2"/>
      <c r="L38" s="2"/>
      <c r="M38" s="2"/>
      <c r="N38" s="2"/>
      <c r="R38" s="5"/>
    </row>
    <row r="39" spans="1:22" x14ac:dyDescent="0.3">
      <c r="A39" s="3"/>
      <c r="B39" s="37"/>
      <c r="C39" s="3"/>
      <c r="D39" s="3"/>
      <c r="E39" s="3"/>
      <c r="F39" s="3"/>
      <c r="G39" s="3"/>
      <c r="H39" s="2"/>
      <c r="I39" s="2"/>
      <c r="J39" s="2"/>
      <c r="K39" s="2"/>
      <c r="L39" s="2"/>
      <c r="M39" s="2"/>
      <c r="N39" s="2"/>
      <c r="R39" s="5"/>
    </row>
    <row r="40" spans="1:22" x14ac:dyDescent="0.3">
      <c r="A40" s="3"/>
      <c r="B40" s="37"/>
      <c r="C40" s="3"/>
      <c r="D40" s="3"/>
      <c r="E40" s="3"/>
      <c r="F40" s="3"/>
      <c r="G40" s="3"/>
      <c r="H40" s="2"/>
      <c r="I40" s="2"/>
      <c r="J40" s="2"/>
      <c r="K40" s="2"/>
      <c r="L40" s="2"/>
      <c r="M40" s="2"/>
      <c r="N40" s="2"/>
      <c r="R40" s="5"/>
    </row>
    <row r="41" spans="1:22" x14ac:dyDescent="0.3">
      <c r="A41" s="3"/>
      <c r="B41" s="37"/>
      <c r="C41" s="3"/>
      <c r="D41" s="3"/>
      <c r="E41" s="3"/>
      <c r="F41" s="3"/>
      <c r="G41" s="3"/>
      <c r="H41" s="2"/>
      <c r="I41" s="2"/>
      <c r="J41" s="2"/>
      <c r="K41" s="2"/>
      <c r="L41" s="2"/>
      <c r="M41" s="2"/>
      <c r="N41" s="2"/>
      <c r="O41" s="2"/>
      <c r="P41" s="2"/>
      <c r="R41" s="5"/>
    </row>
    <row r="42" spans="1:22" ht="51.6" x14ac:dyDescent="0.95">
      <c r="A42" s="42"/>
      <c r="B42" s="37"/>
      <c r="C42" s="3"/>
      <c r="D42" s="3"/>
      <c r="E42" s="3"/>
      <c r="F42" s="3"/>
      <c r="G42" s="3"/>
      <c r="H42" s="2"/>
      <c r="I42" s="2"/>
      <c r="J42" s="2"/>
      <c r="K42" s="2"/>
      <c r="L42" s="2"/>
      <c r="M42" s="2"/>
      <c r="N42" s="2"/>
      <c r="O42" s="2"/>
      <c r="P42" s="2"/>
      <c r="R42" s="5"/>
    </row>
    <row r="43" spans="1:22" x14ac:dyDescent="0.3">
      <c r="A43" s="3"/>
      <c r="B43" s="37"/>
      <c r="C43" s="3"/>
      <c r="D43" s="3"/>
      <c r="E43" s="3"/>
      <c r="F43" s="3"/>
      <c r="G43" s="3"/>
      <c r="H43" s="2"/>
      <c r="I43" s="2"/>
      <c r="J43" s="2"/>
      <c r="K43" s="2"/>
      <c r="L43" s="2"/>
      <c r="M43" s="2"/>
      <c r="N43" s="2"/>
      <c r="O43" s="2"/>
      <c r="P43" s="2"/>
      <c r="R43" s="5"/>
    </row>
    <row r="44" spans="1:22" x14ac:dyDescent="0.3">
      <c r="A44" s="3"/>
      <c r="B44" s="37"/>
      <c r="C44" s="3"/>
      <c r="D44" s="3"/>
      <c r="E44" s="3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</row>
    <row r="45" spans="1:22" x14ac:dyDescent="0.3">
      <c r="A45" s="3"/>
      <c r="B45" s="37"/>
      <c r="C45" s="3"/>
      <c r="D45" s="3"/>
      <c r="E45" s="3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</row>
    <row r="46" spans="1:22" x14ac:dyDescent="0.3">
      <c r="A46" s="3"/>
      <c r="B46" s="37"/>
      <c r="C46" s="3"/>
      <c r="D46" s="3"/>
      <c r="E46" s="3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</row>
    <row r="47" spans="1:22" x14ac:dyDescent="0.3">
      <c r="A47" s="31"/>
      <c r="B47" s="37"/>
      <c r="C47" s="31"/>
      <c r="D47" s="31"/>
      <c r="E47" s="31"/>
      <c r="F47" s="31"/>
      <c r="G47" s="31"/>
      <c r="L47" s="2"/>
      <c r="M47" s="2"/>
      <c r="N47" s="2"/>
      <c r="O47" s="2"/>
      <c r="P47" s="2"/>
    </row>
    <row r="48" spans="1:22" x14ac:dyDescent="0.3">
      <c r="A48" s="2"/>
      <c r="B48" s="2"/>
      <c r="C48" s="2"/>
      <c r="F48" s="30"/>
      <c r="G48" s="30"/>
      <c r="H48" s="29"/>
      <c r="L48" s="2"/>
      <c r="M48" s="2"/>
      <c r="N48" s="2"/>
      <c r="O48" s="2"/>
      <c r="P48" s="2"/>
    </row>
    <row r="49" spans="1:16" x14ac:dyDescent="0.3">
      <c r="A49" s="32"/>
      <c r="B49" s="32"/>
      <c r="C49" s="43"/>
      <c r="D49" s="41"/>
      <c r="E49" s="19"/>
      <c r="F49" s="33"/>
      <c r="G49" s="33"/>
      <c r="H49" s="34"/>
      <c r="L49" s="2"/>
      <c r="M49" s="2"/>
      <c r="N49" s="2"/>
      <c r="O49" s="2"/>
      <c r="P49" s="2"/>
    </row>
    <row r="50" spans="1:16" x14ac:dyDescent="0.3">
      <c r="A50" s="32"/>
      <c r="B50" s="32"/>
      <c r="C50" s="44"/>
      <c r="D50" s="41"/>
      <c r="E50" s="19"/>
      <c r="F50" s="35"/>
      <c r="G50" s="35"/>
      <c r="H50" s="36"/>
      <c r="L50" s="2"/>
      <c r="M50" s="2"/>
      <c r="N50" s="2"/>
      <c r="O50" s="2"/>
      <c r="P50" s="2"/>
    </row>
    <row r="51" spans="1:16" x14ac:dyDescent="0.3">
      <c r="A51" s="32"/>
      <c r="B51" s="32"/>
      <c r="C51" s="43"/>
      <c r="D51" s="41"/>
      <c r="E51" s="19"/>
      <c r="F51" s="33"/>
      <c r="G51" s="33"/>
      <c r="H51" s="34"/>
      <c r="L51" s="2"/>
      <c r="M51" s="2"/>
      <c r="N51" s="2"/>
      <c r="O51" s="2"/>
      <c r="P51" s="2"/>
    </row>
    <row r="52" spans="1:16" x14ac:dyDescent="0.3">
      <c r="A52" s="24"/>
      <c r="B52" s="24"/>
      <c r="C52" s="44"/>
      <c r="D52" s="41"/>
      <c r="E52" s="19"/>
      <c r="F52" s="35"/>
      <c r="G52" s="35"/>
      <c r="H52" s="36"/>
      <c r="L52" s="2"/>
      <c r="M52" s="2"/>
      <c r="N52" s="2"/>
      <c r="O52" s="2"/>
      <c r="P52" s="2"/>
    </row>
    <row r="53" spans="1:16" x14ac:dyDescent="0.3">
      <c r="A53" s="24"/>
      <c r="B53" s="24"/>
      <c r="C53" s="43"/>
      <c r="D53" s="41"/>
      <c r="E53" s="19"/>
      <c r="F53" s="33"/>
      <c r="G53" s="33"/>
      <c r="H53" s="34"/>
      <c r="L53" s="2"/>
      <c r="M53" s="2"/>
      <c r="N53" s="2"/>
      <c r="O53" s="2"/>
      <c r="P53" s="2"/>
    </row>
    <row r="54" spans="1:16" x14ac:dyDescent="0.3">
      <c r="A54" s="24"/>
      <c r="B54" s="24"/>
      <c r="C54" s="44"/>
      <c r="D54" s="41"/>
      <c r="E54" s="19"/>
      <c r="F54" s="35"/>
      <c r="G54" s="35"/>
      <c r="H54" s="36"/>
      <c r="L54" s="2"/>
      <c r="M54" s="2"/>
      <c r="N54" s="2"/>
      <c r="O54" s="2"/>
      <c r="P54" s="2"/>
    </row>
    <row r="55" spans="1:16" x14ac:dyDescent="0.3">
      <c r="A55" s="24"/>
      <c r="B55" s="24"/>
      <c r="C55" s="43"/>
      <c r="D55" s="41"/>
      <c r="E55" s="19"/>
      <c r="F55" s="33"/>
      <c r="G55" s="33"/>
      <c r="H55" s="34"/>
      <c r="L55" s="2"/>
      <c r="M55" s="2"/>
      <c r="N55" s="2"/>
      <c r="O55" s="2"/>
      <c r="P55" s="2"/>
    </row>
    <row r="56" spans="1:16" x14ac:dyDescent="0.3">
      <c r="A56" s="24"/>
      <c r="B56" s="24"/>
      <c r="C56" s="44"/>
      <c r="D56" s="41"/>
      <c r="E56" s="19"/>
      <c r="F56" s="35"/>
      <c r="G56" s="35"/>
      <c r="H56" s="36"/>
      <c r="L56" s="2"/>
      <c r="M56" s="2"/>
      <c r="N56" s="2"/>
      <c r="O56" s="2"/>
      <c r="P56" s="2"/>
    </row>
    <row r="57" spans="1:16" x14ac:dyDescent="0.3">
      <c r="A57" s="24"/>
      <c r="B57" s="24"/>
      <c r="C57" s="43"/>
      <c r="D57" s="41"/>
      <c r="E57" s="19"/>
      <c r="F57" s="33"/>
      <c r="G57" s="33"/>
      <c r="H57" s="34"/>
      <c r="L57" s="2"/>
      <c r="M57" s="2"/>
      <c r="N57" s="2"/>
      <c r="O57" s="2"/>
      <c r="P57" s="2"/>
    </row>
    <row r="58" spans="1:16" x14ac:dyDescent="0.3">
      <c r="A58" s="24"/>
      <c r="B58" s="24"/>
      <c r="C58" s="44"/>
      <c r="D58" s="41"/>
      <c r="E58" s="19"/>
      <c r="F58" s="35"/>
      <c r="G58" s="35"/>
      <c r="H58" s="36"/>
      <c r="L58" s="2"/>
      <c r="M58" s="2"/>
      <c r="N58" s="2"/>
      <c r="O58" s="2"/>
      <c r="P58" s="2"/>
    </row>
    <row r="59" spans="1:16" x14ac:dyDescent="0.3">
      <c r="A59" s="24"/>
      <c r="B59" s="24"/>
      <c r="C59" s="43"/>
      <c r="D59" s="41"/>
      <c r="E59" s="19"/>
      <c r="F59" s="33"/>
      <c r="G59" s="33"/>
      <c r="H59" s="34"/>
      <c r="L59" s="2"/>
      <c r="M59" s="2"/>
      <c r="N59" s="2"/>
      <c r="O59" s="2"/>
      <c r="P59" s="2"/>
    </row>
    <row r="60" spans="1:16" x14ac:dyDescent="0.3">
      <c r="A60" s="24"/>
      <c r="B60" s="24"/>
      <c r="C60" s="44"/>
      <c r="D60" s="41"/>
      <c r="E60" s="19"/>
      <c r="F60" s="35"/>
      <c r="G60" s="35"/>
      <c r="H60" s="36"/>
      <c r="L60" s="2"/>
      <c r="M60" s="2"/>
      <c r="N60" s="2"/>
      <c r="O60" s="2"/>
      <c r="P60" s="2"/>
    </row>
    <row r="61" spans="1:16" x14ac:dyDescent="0.3">
      <c r="A61" s="24"/>
      <c r="B61" s="24"/>
      <c r="C61" s="43"/>
      <c r="D61" s="41"/>
      <c r="E61" s="19"/>
      <c r="F61" s="33"/>
      <c r="G61" s="33"/>
      <c r="H61" s="34"/>
      <c r="L61" s="2"/>
      <c r="M61" s="2"/>
      <c r="N61" s="2"/>
      <c r="O61" s="2"/>
      <c r="P61" s="2"/>
    </row>
    <row r="62" spans="1:16" x14ac:dyDescent="0.3">
      <c r="A62" s="24"/>
      <c r="B62" s="24"/>
      <c r="C62" s="44"/>
      <c r="D62" s="41"/>
      <c r="E62" s="19"/>
      <c r="F62" s="35"/>
      <c r="G62" s="35"/>
      <c r="H62" s="36"/>
      <c r="L62" s="2"/>
      <c r="M62" s="2"/>
      <c r="N62" s="2"/>
      <c r="O62" s="2"/>
      <c r="P62" s="2"/>
    </row>
    <row r="63" spans="1:16" x14ac:dyDescent="0.3">
      <c r="H63" s="2"/>
      <c r="I63" s="2"/>
      <c r="L63" s="2"/>
      <c r="M63" s="2"/>
      <c r="N63" s="2"/>
      <c r="O63" s="2"/>
      <c r="P63" s="2"/>
    </row>
    <row r="64" spans="1:16" x14ac:dyDescent="0.3">
      <c r="A64" s="38"/>
      <c r="B64" s="39"/>
      <c r="H64" s="2"/>
      <c r="I64" s="2"/>
    </row>
    <row r="65" spans="1:9" ht="25.8" x14ac:dyDescent="0.5">
      <c r="A65" s="45"/>
      <c r="B65" s="40"/>
      <c r="H65" s="2"/>
      <c r="I65" s="2"/>
    </row>
    <row r="66" spans="1:9" x14ac:dyDescent="0.3">
      <c r="B66" s="40"/>
    </row>
    <row r="67" spans="1:9" x14ac:dyDescent="0.3">
      <c r="A67" s="3"/>
      <c r="B67" s="40"/>
    </row>
    <row r="68" spans="1:9" x14ac:dyDescent="0.3">
      <c r="A68" s="3"/>
      <c r="B68" s="40"/>
    </row>
    <row r="69" spans="1:9" x14ac:dyDescent="0.3">
      <c r="A69" s="3"/>
      <c r="B69" s="40"/>
    </row>
    <row r="70" spans="1:9" x14ac:dyDescent="0.3">
      <c r="A70" s="3"/>
      <c r="B70" s="40"/>
    </row>
    <row r="71" spans="1:9" x14ac:dyDescent="0.3">
      <c r="A71" s="3"/>
      <c r="B71" s="40"/>
    </row>
    <row r="72" spans="1:9" x14ac:dyDescent="0.3">
      <c r="A72" s="3"/>
      <c r="B72" s="40"/>
    </row>
    <row r="73" spans="1:9" x14ac:dyDescent="0.3">
      <c r="A73" s="3"/>
      <c r="B73" s="40"/>
    </row>
    <row r="74" spans="1:9" x14ac:dyDescent="0.3">
      <c r="A74" s="3"/>
      <c r="B74" s="40"/>
    </row>
    <row r="75" spans="1:9" x14ac:dyDescent="0.3">
      <c r="A75" s="3"/>
      <c r="B75" s="40"/>
    </row>
    <row r="76" spans="1:9" x14ac:dyDescent="0.3">
      <c r="A76" s="3"/>
      <c r="B76" s="40"/>
    </row>
    <row r="77" spans="1:9" x14ac:dyDescent="0.3">
      <c r="A77" s="3"/>
      <c r="B77" s="40"/>
    </row>
    <row r="78" spans="1:9" x14ac:dyDescent="0.3">
      <c r="A78" s="3"/>
      <c r="B78" s="35"/>
    </row>
  </sheetData>
  <sortState ref="O34:O47">
    <sortCondition descending="1" ref="O34"/>
  </sortState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estryshak</dc:creator>
  <cp:lastModifiedBy>Rik</cp:lastModifiedBy>
  <dcterms:created xsi:type="dcterms:W3CDTF">2016-10-05T03:30:06Z</dcterms:created>
  <dcterms:modified xsi:type="dcterms:W3CDTF">2017-03-16T03:40:13Z</dcterms:modified>
</cp:coreProperties>
</file>