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\OneDrive\Salary2020\"/>
    </mc:Choice>
  </mc:AlternateContent>
  <xr:revisionPtr revIDLastSave="0" documentId="8_{DB8DBA09-58B3-49A5-8505-3CE262B2EF7A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กรอกข้อมูลส่วนตัว" sheetId="2" r:id="rId1"/>
    <sheet name="คำนวณบำนาญ" sheetId="1" r:id="rId2"/>
    <sheet name="วันทวีคูณ" sheetId="3" r:id="rId3"/>
  </sheets>
  <calcPr calcId="191029"/>
</workbook>
</file>

<file path=xl/calcChain.xml><?xml version="1.0" encoding="utf-8"?>
<calcChain xmlns="http://schemas.openxmlformats.org/spreadsheetml/2006/main">
  <c r="I19" i="1" l="1"/>
  <c r="N7" i="1"/>
  <c r="I6" i="1" l="1"/>
  <c r="I7" i="1"/>
  <c r="I8" i="1"/>
  <c r="I9" i="1"/>
  <c r="I10" i="1"/>
  <c r="I11" i="1"/>
  <c r="I12" i="1"/>
  <c r="I13" i="1"/>
  <c r="I14" i="1"/>
  <c r="I15" i="1"/>
  <c r="I5" i="1"/>
  <c r="J5" i="2"/>
  <c r="H5" i="2"/>
  <c r="C7" i="2" l="1"/>
  <c r="C3" i="1" s="1"/>
  <c r="D14" i="1" l="1"/>
  <c r="D10" i="1"/>
  <c r="F6" i="1"/>
  <c r="F13" i="1"/>
  <c r="F9" i="1"/>
  <c r="F5" i="1"/>
  <c r="F7" i="1"/>
  <c r="D5" i="1"/>
  <c r="D9" i="1"/>
  <c r="F14" i="1"/>
  <c r="D6" i="1"/>
  <c r="D13" i="1"/>
  <c r="F10" i="1"/>
  <c r="F12" i="1"/>
  <c r="D12" i="1"/>
  <c r="F8" i="1"/>
  <c r="F15" i="1"/>
  <c r="F11" i="1"/>
  <c r="D8" i="1"/>
  <c r="D15" i="1"/>
  <c r="D11" i="1"/>
  <c r="D7" i="1"/>
  <c r="F4" i="2"/>
  <c r="F6" i="2" s="1"/>
  <c r="M1" i="2" s="1"/>
  <c r="H4" i="2"/>
  <c r="H6" i="2" s="1"/>
  <c r="J4" i="2"/>
  <c r="J6" i="2" s="1"/>
  <c r="C15" i="1"/>
  <c r="C14" i="1"/>
  <c r="C13" i="1"/>
  <c r="C12" i="1"/>
  <c r="C11" i="1"/>
  <c r="C8" i="1"/>
  <c r="C5" i="1"/>
  <c r="C10" i="1"/>
  <c r="C9" i="1"/>
  <c r="C7" i="1"/>
  <c r="C6" i="1"/>
  <c r="J8" i="2" l="1"/>
  <c r="I20" i="1" s="1"/>
  <c r="N9" i="1" s="1"/>
  <c r="N1" i="2"/>
  <c r="J7" i="2" s="1"/>
  <c r="I16" i="1"/>
  <c r="I17" i="1" s="1"/>
  <c r="I18" i="1" l="1"/>
  <c r="I21" i="1"/>
</calcChain>
</file>

<file path=xl/sharedStrings.xml><?xml version="1.0" encoding="utf-8"?>
<sst xmlns="http://schemas.openxmlformats.org/spreadsheetml/2006/main" count="81" uniqueCount="61">
  <si>
    <t>ลำดับที่</t>
  </si>
  <si>
    <t>ปีงบประมาณ</t>
  </si>
  <si>
    <t>ตั้งแต่ - ถึง</t>
  </si>
  <si>
    <t>จำนวนเดือน</t>
  </si>
  <si>
    <t>เงินเดือน</t>
  </si>
  <si>
    <t>คิดเป็นเงิน</t>
  </si>
  <si>
    <t>รวม</t>
  </si>
  <si>
    <t>เฉลี่ย 60 เดือน</t>
  </si>
  <si>
    <t>ชื่อ-สกุล</t>
  </si>
  <si>
    <t>วันเดือนปีเกิด</t>
  </si>
  <si>
    <t>วันบรรจุแต่งตั้ง</t>
  </si>
  <si>
    <t>วันแกษียณอายุราชการ</t>
  </si>
  <si>
    <t>อายุราชการ</t>
  </si>
  <si>
    <t>ปี</t>
  </si>
  <si>
    <t>เดือน</t>
  </si>
  <si>
    <t>วัน</t>
  </si>
  <si>
    <t>อายุราชการทวีคูณ</t>
  </si>
  <si>
    <t>รวมอายุราชการ</t>
  </si>
  <si>
    <t>วันทวีคูณ</t>
  </si>
  <si>
    <t>เวลาทวีคูณบำเหน็จบำนาญมีช่วงเวลาใดบ้าง</t>
  </si>
  <si>
    <t>หากพิจารณาตามมาตรา 24 แห่งพระราชบัญญัติบำเหน็จบำนาญข้าราชการ พ.ศ. 2494 และที่แก้ไขเพิ่มเติม เวลาทวีคูณ จะมี 2 ลักษณะ คือ 1) เวลาระหว่างปฏิบัติหน้าที่ตามที่กระทรวงกลาโหมกำหนด เช่น การปราบปรามคอมมิวนิสต์ ปฏิบัติราชการลับ ปฏิบัติราชการสงครามเวียดนาม ปฏิบัติราชการพิเศษ ปฏิบัติราชการตามแผนป้องกันประเทศ หรือในระหว่างเวลาที่มีพระบรมราชโองการประกาศสถานการณ์ฉุกเฉิน และ 2) เวลาระหว่างการปฏิบัติหน้าที่ในเขตพื้นที่ที่มีการประกาศใช้กฎอัยการศึก ตามที่คณะรัฐมนตรีมีมติให้นับเวลาราชการเป็นทวีคูณ</t>
  </si>
  <si>
    <t>ในที่นี้จะขอยกมาเฉพาะเวลาทวีคูณกรณีการประกาศใช้กฎอัยการศึกฯ โดยมีช่วงเวลา ดังนี้</t>
  </si>
  <si>
    <t>    1. วันที่ 7 ตุลาคม 2519 - 5 มกราคม 2520 มีการประกาศใช้กฎอัยการศึกทั่วประเทศ ทำให้ข้าราชการประจำทุกประเภท และลูกจ้างประจำ ได้วันทวีคูณเป็นเวลา 3 เดือน</t>
  </si>
  <si>
    <t>    ต่อมา เมื่อมีการประกาศใช้พระราชบัญญัติบำเหน็จบำนาญข้าราชการ (ฉ.19) พ.ศ. 2543 และในมาตรา 7 กล่าวว่า สิทธิที่จะนับเวลาราชการเป็นทวีคูณของข้าราชการซึ่งประจำปฏิบัติหน้าที่อยู่ในเขตที่มีประกาศใช้กฎอัยการศึกให้เป็นอันยุติลงนับตั้งแต่วันที่พระราชบัญญัตินี้บังคับใช้บังคับ (2 เมษายน 2543) เว้นแต่คณะรัฐมนตรีจะได้พิจารณาให้มีสิทธิ์นับเวลาราชการเป็นทวีคูณตามมาตรา 24 ของ พระราชบัญญัติบำเหน็จบำนาญข้าราชการ พ.ศ. 2594 แปลว่า ต่อไปนี้ใครจะมีสิทธิได้รับการนับเวลาราชการทวีคูณในช่วงประกาศกฎอัยการศึกให้เป็นไปตามที่คณะรัฐมนตรีกำหนดเท่านั้น (ไม่ได้โดยอัตโนมัติ) และเกิดช่วงเวลา ดังนี้</t>
  </si>
  <si>
    <t>    4. วันที่ 5 มกราคม 2547 - 20 กรกฏาคม 2548 มีการประกาศใช้กฎอัยการศึกเฉพาะพื้นที่จังหวัดชายแดนภาคใต้ ข้าราชการประจำ และลูกจ้างประจำที่ปฏิบัติงานในเขตพื้นที่นั้นๆ ได้วันทวีคูณ(ช่วง 5 ม.ค. 2547 – 26 ม.ค.2547 มี 3 จังหวัด ช่วง 26 ม.ค.2547 – 30 ก.ย.2547 มี 4 จังหวัด และช่วง 26 ม.ค. 2547 – 20ก.ค. 2548 มี 3 จังหวัด คลิกอ่าน) ต่อมาได้มีการยกเลิกใช้กฎอัยการศึกบางพื้นที่(มีผลตั้งแต่วันที่ 21 กรกฎาคม2548) ซึ่งจะต้องปฏิบัติตามพระราชกำหนดการบริหารราชการในสถานการณ์ฉุกเฉิน พ.ศ. 2548 ที่กำหนดว่า การนับเวลาราชการเป็นทวีคูณของเจ้าหน้าที่ของรัฐที่ปฏิบัติงานอยู่ในพื้นที่ใดจะต้องมีบัญชีรับรองเวลาราชการทวีคูณจากหน่วยงานที่รับผิดชอบ (กระทรวงกลาโหม) เป็นผู้รับรองให้เสนอให้คณะรัฐมนตรีอนุมัติวันทวีคูณ ซึ่งช่วงหลัง ๆ จะเกิดสิทธิ์เฉพาะข้าราชการทหาร เช่น</t>
  </si>
  <si>
    <t>    จะเห็นว่าข้าราชการครูที่มีช่วงเวลารับราชการตั้งแต่งบประมาณ 2520 เป็นต้นมา จนถึงปัจจุบัน จะมีวันทวีคูณทุกคน แต่จะมากน้อยต่างกันขึ้นอยู่กับพื้นที่ หากปฏิบัติงานที่สามจังหวัดชายแดนภาคใต้ก็จะมีวันทวีคูณมากสุด</t>
  </si>
  <si>
    <t>ครูได้ประโยชน์อะไรจากเวลาทวีคูณ?</t>
  </si>
  <si>
    <t>    เวลาราชการ ทั้งกรณีเวลาราชการปกติ เวลาราชการทวีคูณ และหรือเวลาราชการการเป็นทหารกองประจำการ มีประโยชน์ต่อข้าราชการครูเป็นอย่างยิ่ง เพราะเวลาราชการดังกล่าวจะนำไปใช้เพื่อคำนวณเม็ดเงินบำเหน็จ บำนาญ เมื่อเกษียณอายุราชการหรือออกจากราชการ หรือนำไปใช้คำนวณเงินบำเหน็จตกทอดกรณีเสียชีวิตขณะที่ยังรับราชการอยู่ </t>
  </si>
  <si>
    <t>    เวลาทวีคูณนำไปคำนวณบำเหน็จ บำนาญ และบำเหน็จตกทอดอย่างไร?</t>
  </si>
  <si>
    <t>    ข้าราชการครูเมื่อออกจากราชการทั้งกรณีเกษียณอายุราชการ ถูกให้ออกหรือปลดออกให้มีสิทธิ์ได้รับบำเหน็จ(เงินตอบแทนความชอบที่ได้รับราชการมาซึ่งจ่ายครั้งเดียว) หรือ บำนาญ(เงินตอบแทนความชอบที่ได้รับราชการมาซึ่งจ่ายเป็นรายเดือน)บำเหน็จตกทอด (เงินที่จ่ายให้แก่ทายาทของข้าราชการที่เสียชีวิตระหว่างประจำการ ซึ่งการเสียชีวิตนั้นมิได้เกิดจากการประพฤติชั่วร้ายแรงของตนเอง) ทั้งกรณีไม่เป็นสมาชิก กบข. และเป็นสมาชิก กบข.ดังนี้</t>
  </si>
  <si>
    <t>    1. กรณีไม่เป็นสมาชิก กบข. (ตาม พรบ.บำเหน็จบำนาญข้าราชการฯ)</t>
  </si>
  <si>
    <t>        - บำเหน็จ = เงินเดือนเดือนสุดท้าย x เวลาราชการ</t>
  </si>
  <si>
    <t>        - บำนาญ = เงินเดือนเดือนสุดท้าย x เวลาราชการ / 50</t>
  </si>
  <si>
    <t>        - บำเหน็จตกทอด = เงินเดือนเดือนสุดท้าย x เวลาราชการ</t>
  </si>
  <si>
    <t>    หมายเหตุ เวลาราชการรวมเวลาทวีคูณด้วย โดยให้นับจำนวนปี เศษของปีถ้าถึงครึ่งปีให้นับเป็น 1 ปี เช่น 25 ปี 6 เดือน จะคิดเป็น 26 ปี 25 ปี 5 เดือน คิดเป็น 25ปี (ไม่มีทศนิยม)</t>
  </si>
  <si>
    <t>    2. กรณีเป็นสมาชิก กบข. (ตาม พรบ.กองทุนบำเหน็จบำนาญข้าราชการฯ)</t>
  </si>
  <si>
    <t>        - บำเหน็จ = เงินเดือนเดือนสุดท้าย X เวลาราชการ</t>
  </si>
  <si>
    <t>        - บำนาญ = เงินเดือนเฉลี่ย 60 เดือนสุดท้าย x เวลาราชการ / 50</t>
  </si>
  <si>
    <t>หมายเหตุ 1. เงินบำนาญได้ไม่เกิน 70% ของเงินเดือนเฉลี่ย 60 เดือนสุดท้าย</t>
  </si>
  <si>
    <t>เงินเดือนเฉลี่ย 60 เดือนสุดท้าย คูณ เวลาราชการ (รวมทวีคูณ) หาร 50</t>
  </si>
  <si>
    <t>ผลต่าง</t>
  </si>
  <si>
    <t>คำนวณบำนาญ</t>
  </si>
  <si>
    <t>กรณีเป็นสมาชิก กบข. บำนาญที่ได้รับ (ไม่เกิน 70% ของเงินเดือนเฉลี่ย)</t>
  </si>
  <si>
    <t>กรณีไม่ใช่สมาชิก กบข. บำนาญที่ได้รับ (เงินเดือน เดือนสุดท้าย คูณ เวลาราชการ (รวมทวีคูณ) หาร 50)</t>
  </si>
  <si>
    <t>หมายเหตุ.-</t>
  </si>
  <si>
    <t>-</t>
  </si>
  <si>
    <t>ปีที่เกษียณ</t>
  </si>
  <si>
    <t>    5. วันที่ 19 กันยายน 2549 –26 มกราคม 2550) มีการประกาศใช้กฎอัยการศึกทั่วราชอาณาจักรไทย คณะรัฐมนตรีอนุมัติ(ตามกระทรวงกลาโหมเสนอ) ให้เฉพาะข้าราชการทหารเท่านั้น ที่ได้วันทวีคูณ รวมเวลา 4 เดือน 8 วัน</t>
  </si>
  <si>
    <t>    2. วันที่ 23 กุมภาพันธ์ 2534 - 2 พฤษภาคม 2534 มีการประกาศใช้กฎอ้ยการศึกทั่วประเทศ ทำให้ข้าราชการประจำทุกประเภท และลูกจ้างประจำ ได้วันทวีคูณเป็นเวลา 2 เดือน 8 วัน</t>
  </si>
  <si>
    <t>อายุราชการที่ใช้คำนวณ (กรณีไม่เป็นสมาชิก กบข.)</t>
  </si>
  <si>
    <t>อายุราชการที่ใช้คำนวณ (กรณีเป็นสมาชิก กบข.)</t>
  </si>
  <si>
    <t>กรอกชื่อ - สกุล วันเกิด วันบรรจุ ลงในช่องสีเหลือง</t>
  </si>
  <si>
    <t xml:space="preserve">กรณีเป็นสมาชิก กบข. กรอกเงินเดือน (ในช่องสีขาว) ตั้งแต่ ลำดับที่ 1-11 </t>
  </si>
  <si>
    <t>บำนาญ กรณีเป็นสมาชิกกบข. รับ</t>
  </si>
  <si>
    <t>บาท</t>
  </si>
  <si>
    <t>บำนาญ กรณีไม่เป็นสมาชิกกบข. รับ</t>
  </si>
  <si>
    <t>กรณีไม่เป็นสมาชิก กบข. กรอกเงินเดือน (ในช่องสีขาว) ลำดับที่ 11 ช่องเดียว</t>
  </si>
  <si>
    <t>จัดทำโดย...นายนภาดล  วิภาวิน  ผู้อำนวยการโรงเรียนธาตุทองอำนวยวิทย์</t>
  </si>
  <si>
    <t>นายสมมุติ    ไม่มีจริง</t>
  </si>
  <si>
    <t>    3. วันที่ 23 กุมภาพันธ์ 2534 - 1 เมษายน 2543 มีการประกาศใช้กฎอัยการศึกเฉพาะพื้นที่ ข้าราชการประจำ และลูกจ้างประจำ ที่ปฏิบัติงานในเขตพื้นที่นั้นๆ ได้วันทวีคูณเป็นเวลา 9 ปี 1 เดือน 7 วัน (ช่วง 23 ก.พ. 2534 – 12 พ.ย. 2541 มี 21จังหวัด และ ช่วง 13 พ.ย. 2541 – 1 เม.ย. 2543 มี 20 จังหวัด)</t>
  </si>
  <si>
    <t>    6. วันที่ 20 พฤษภาคม 2557 – 1 เมษายน 2558 มีการประกาศใช้กฎอัยการศึกทั่วราชอาณาจักรไทย คณะรัฐมนตรีอนุมัติ(โดยกระทรวงกลาโหม) ให้เฉพาะข้าราชการทหารและทหารกองประจำการที่ได้วันทวีคูณ รวมเวลา 10 เดือน 13 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</si>
</sst>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[$-107041E]d\ mmmm\ yyyy;@"/>
    <numFmt numFmtId="190" formatCode=";;;"/>
    <numFmt numFmtId="191" formatCode="_(* #,##0.00000_);_(* \(#,##0.00000\);_(* &quot;-&quot;??_);_(@_)"/>
    <numFmt numFmtId="192" formatCode="0.00_)"/>
    <numFmt numFmtId="193" formatCode="bbbb"/>
  </numFmts>
  <fonts count="90" x14ac:knownFonts="1">
    <font>
      <sz val="11"/>
      <color indexed="8"/>
      <name val="Tahoma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8"/>
      <name val="Arial"/>
      <family val="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sz val="11"/>
      <color indexed="9"/>
      <name val="Arial"/>
      <family val="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name val="Times New Roman"/>
      <family val="1"/>
    </font>
    <font>
      <sz val="14"/>
      <name val="AngsanaUPC"/>
      <family val="1"/>
      <charset val="222"/>
    </font>
    <font>
      <sz val="14"/>
      <name val="Cordia New"/>
      <family val="2"/>
    </font>
    <font>
      <sz val="14"/>
      <name val="Cordia New"/>
      <charset val="222"/>
    </font>
    <font>
      <sz val="12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MS Sans Serif"/>
    </font>
    <font>
      <sz val="15"/>
      <name val="Cordia New"/>
      <family val="2"/>
    </font>
    <font>
      <b/>
      <sz val="11"/>
      <color indexed="63"/>
      <name val="Tahoma"/>
      <family val="2"/>
      <charset val="222"/>
    </font>
    <font>
      <sz val="10"/>
      <name val="Arial"/>
      <family val="2"/>
    </font>
    <font>
      <sz val="10"/>
      <name val="Arial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22"/>
      <name val="AngsanaUPC"/>
      <family val="1"/>
    </font>
    <font>
      <sz val="11"/>
      <color indexed="10"/>
      <name val="Tahoma"/>
      <family val="2"/>
      <charset val="22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sz val="14"/>
      <name val="CordiaUPC"/>
      <family val="2"/>
      <charset val="22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5"/>
      <name val="Cordia New"/>
      <charset val="22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17"/>
      <name val="Arial"/>
      <family val="2"/>
    </font>
    <font>
      <sz val="11"/>
      <color indexed="6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52"/>
      <name val="Arial"/>
      <family val="2"/>
    </font>
    <font>
      <sz val="8"/>
      <name val="Tahoma"/>
      <family val="2"/>
      <charset val="222"/>
    </font>
    <font>
      <b/>
      <sz val="11"/>
      <color rgb="FFFF0000"/>
      <name val="Tahoma"/>
      <family val="2"/>
    </font>
    <font>
      <sz val="14"/>
      <color indexed="8"/>
      <name val="Browallia New"/>
      <family val="2"/>
    </font>
    <font>
      <sz val="14"/>
      <color rgb="FFFF0000"/>
      <name val="Browallia New"/>
      <family val="2"/>
    </font>
    <font>
      <sz val="14"/>
      <color theme="0"/>
      <name val="Browallia New"/>
      <family val="2"/>
    </font>
    <font>
      <sz val="14"/>
      <color rgb="FF002060"/>
      <name val="Browallia New"/>
      <family val="2"/>
    </font>
    <font>
      <b/>
      <sz val="14"/>
      <color rgb="FFC00000"/>
      <name val="Browallia New"/>
      <family val="2"/>
    </font>
    <font>
      <sz val="14"/>
      <color theme="0" tint="-0.499984740745262"/>
      <name val="Browallia New"/>
      <family val="2"/>
    </font>
    <font>
      <sz val="14"/>
      <color theme="8" tint="-0.499984740745262"/>
      <name val="Browallia New"/>
      <family val="2"/>
    </font>
    <font>
      <b/>
      <sz val="14"/>
      <color theme="8" tint="-0.499984740745262"/>
      <name val="Browallia New"/>
      <family val="2"/>
    </font>
    <font>
      <b/>
      <sz val="14"/>
      <color theme="4" tint="-0.499984740745262"/>
      <name val="Browallia New"/>
      <family val="2"/>
    </font>
    <font>
      <b/>
      <sz val="14"/>
      <color rgb="FF7030A0"/>
      <name val="Browallia New"/>
      <family val="2"/>
    </font>
    <font>
      <b/>
      <sz val="14"/>
      <color theme="0"/>
      <name val="Browallia New"/>
      <family val="2"/>
    </font>
    <font>
      <b/>
      <sz val="18"/>
      <color theme="4" tint="-0.499984740745262"/>
      <name val="Browallia New"/>
      <family val="2"/>
    </font>
    <font>
      <sz val="14"/>
      <color theme="0" tint="-4.9989318521683403E-2"/>
      <name val="Browallia New"/>
      <family val="2"/>
    </font>
    <font>
      <sz val="14"/>
      <color theme="2" tint="-0.249977111117893"/>
      <name val="Browallia New"/>
      <family val="2"/>
    </font>
    <font>
      <b/>
      <sz val="22"/>
      <color rgb="FFFF0000"/>
      <name val="Browallia New"/>
      <family val="2"/>
    </font>
    <font>
      <b/>
      <sz val="18"/>
      <color theme="3"/>
      <name val="Browallia New"/>
      <family val="2"/>
    </font>
    <font>
      <b/>
      <sz val="22"/>
      <color rgb="FF0070C0"/>
      <name val="Browallia New"/>
      <family val="2"/>
    </font>
    <font>
      <b/>
      <sz val="14"/>
      <color rgb="FF002060"/>
      <name val="Browallia New"/>
      <family val="2"/>
    </font>
    <font>
      <sz val="14"/>
      <color theme="0" tint="-0.24997711111789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double">
        <color theme="4" tint="0.39991454817346722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1454817346722"/>
      </right>
      <top style="thin">
        <color theme="4" tint="0.39994506668294322"/>
      </top>
      <bottom/>
      <diagonal/>
    </border>
  </borders>
  <cellStyleXfs count="78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5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5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0" fontId="7" fillId="4" borderId="0" applyNumberFormat="0" applyBorder="0" applyAlignment="0" applyProtection="0"/>
    <xf numFmtId="0" fontId="8" fillId="13" borderId="1" applyNumberFormat="0" applyAlignment="0" applyProtection="0"/>
    <xf numFmtId="0" fontId="9" fillId="24" borderId="2" applyNumberFormat="0" applyAlignment="0" applyProtection="0"/>
    <xf numFmtId="0" fontId="10" fillId="0" borderId="0"/>
    <xf numFmtId="187" fontId="11" fillId="0" borderId="0" applyFont="0" applyFill="0" applyBorder="0" applyAlignment="0" applyProtection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3" fillId="0" borderId="0"/>
    <xf numFmtId="0" fontId="14" fillId="0" borderId="0" applyProtection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2" fillId="0" borderId="0"/>
    <xf numFmtId="191" fontId="13" fillId="0" borderId="0"/>
    <xf numFmtId="0" fontId="15" fillId="0" borderId="0" applyNumberFormat="0" applyFill="0" applyBorder="0" applyAlignment="0" applyProtection="0"/>
    <xf numFmtId="2" fontId="14" fillId="0" borderId="0" applyProtection="0"/>
    <xf numFmtId="0" fontId="16" fillId="6" borderId="0" applyNumberFormat="0" applyBorder="0" applyAlignment="0" applyProtection="0"/>
    <xf numFmtId="38" fontId="17" fillId="25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Protection="0"/>
    <xf numFmtId="0" fontId="22" fillId="0" borderId="0" applyProtection="0"/>
    <xf numFmtId="0" fontId="23" fillId="5" borderId="1" applyNumberFormat="0" applyAlignment="0" applyProtection="0"/>
    <xf numFmtId="10" fontId="17" fillId="26" borderId="6" applyNumberFormat="0" applyBorder="0" applyAlignment="0" applyProtection="0"/>
    <xf numFmtId="0" fontId="23" fillId="5" borderId="1" applyNumberFormat="0" applyAlignment="0" applyProtection="0"/>
    <xf numFmtId="0" fontId="24" fillId="0" borderId="7" applyNumberFormat="0" applyFill="0" applyAlignment="0" applyProtection="0"/>
    <xf numFmtId="0" fontId="25" fillId="14" borderId="0" applyNumberFormat="0" applyBorder="0" applyAlignment="0" applyProtection="0"/>
    <xf numFmtId="37" fontId="26" fillId="0" borderId="0"/>
    <xf numFmtId="192" fontId="27" fillId="0" borderId="0"/>
    <xf numFmtId="0" fontId="28" fillId="0" borderId="0"/>
    <xf numFmtId="0" fontId="1" fillId="0" borderId="0"/>
    <xf numFmtId="0" fontId="29" fillId="0" borderId="0"/>
    <xf numFmtId="0" fontId="13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1" fillId="9" borderId="8" applyNumberFormat="0" applyFont="0" applyAlignment="0" applyProtection="0"/>
    <xf numFmtId="0" fontId="31" fillId="13" borderId="9" applyNumberFormat="0" applyAlignment="0" applyProtection="0"/>
    <xf numFmtId="10" fontId="32" fillId="0" borderId="0" applyFont="0" applyFill="0" applyBorder="0" applyAlignment="0" applyProtection="0"/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3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3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3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3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0" fontId="32" fillId="0" borderId="0">
      <alignment vertical="justify"/>
    </xf>
    <xf numFmtId="1" fontId="32" fillId="0" borderId="10" applyNumberFormat="0" applyFill="0" applyAlignment="0" applyProtection="0">
      <alignment horizontal="center" vertical="center"/>
    </xf>
    <xf numFmtId="0" fontId="10" fillId="0" borderId="11" applyAlignment="0">
      <alignment horizontal="centerContinuous"/>
    </xf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0" borderId="13"/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3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3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3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3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2" fillId="0" borderId="0">
      <alignment horizontal="centerContinuous" vertical="center"/>
    </xf>
    <xf numFmtId="0" fontId="37" fillId="0" borderId="0" applyNumberFormat="0" applyFill="0" applyBorder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3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2" fillId="0" borderId="0" applyFont="0" applyFill="0" applyBorder="0" applyAlignment="0" applyProtection="0"/>
    <xf numFmtId="9" fontId="41" fillId="0" borderId="0" applyNumberFormat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43" fillId="24" borderId="2" applyNumberFormat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9" fillId="24" borderId="2" applyNumberFormat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4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45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6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23" fillId="5" borderId="1" applyNumberFormat="0" applyAlignment="0" applyProtection="0"/>
    <xf numFmtId="0" fontId="23" fillId="5" borderId="1" applyNumberFormat="0" applyAlignment="0" applyProtection="0"/>
    <xf numFmtId="0" fontId="23" fillId="5" borderId="1" applyNumberFormat="0" applyAlignment="0" applyProtection="0"/>
    <xf numFmtId="0" fontId="23" fillId="5" borderId="1" applyNumberFormat="0" applyAlignment="0" applyProtection="0"/>
    <xf numFmtId="0" fontId="23" fillId="5" borderId="1" applyNumberFormat="0" applyAlignment="0" applyProtection="0"/>
    <xf numFmtId="0" fontId="47" fillId="5" borderId="1" applyNumberFormat="0" applyAlignment="0" applyProtection="0"/>
    <xf numFmtId="0" fontId="23" fillId="5" borderId="1" applyNumberFormat="0" applyAlignment="0" applyProtection="0"/>
    <xf numFmtId="0" fontId="23" fillId="5" borderId="1" applyNumberFormat="0" applyAlignment="0" applyProtection="0"/>
    <xf numFmtId="0" fontId="23" fillId="5" borderId="1" applyNumberFormat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8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49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50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5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5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5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5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51" fillId="13" borderId="9" applyNumberFormat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31" fillId="13" borderId="9" applyNumberFormat="0" applyAlignment="0" applyProtection="0"/>
    <xf numFmtId="0" fontId="1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2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30" fillId="9" borderId="8" applyNumberFormat="0" applyFont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52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53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54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5" fillId="6" borderId="0" applyNumberFormat="0" applyBorder="0" applyAlignment="0" applyProtection="0"/>
    <xf numFmtId="0" fontId="56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9" fillId="0" borderId="15" applyNumberFormat="0" applyFill="0" applyAlignment="0" applyProtection="0"/>
    <xf numFmtId="0" fontId="60" fillId="0" borderId="16" applyNumberFormat="0" applyFill="0" applyAlignment="0" applyProtection="0"/>
    <xf numFmtId="0" fontId="60" fillId="0" borderId="0" applyNumberFormat="0" applyFill="0" applyBorder="0" applyAlignment="0" applyProtection="0"/>
    <xf numFmtId="0" fontId="61" fillId="24" borderId="2" applyNumberFormat="0" applyAlignment="0" applyProtection="0"/>
    <xf numFmtId="0" fontId="62" fillId="0" borderId="17" applyNumberFormat="0" applyFill="0" applyAlignment="0" applyProtection="0"/>
    <xf numFmtId="0" fontId="3" fillId="9" borderId="8" applyNumberFormat="0" applyFon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7" borderId="1" applyNumberFormat="0" applyAlignment="0" applyProtection="0"/>
    <xf numFmtId="0" fontId="66" fillId="5" borderId="1" applyNumberFormat="0" applyAlignment="0" applyProtection="0"/>
    <xf numFmtId="0" fontId="67" fillId="7" borderId="9" applyNumberFormat="0" applyAlignment="0" applyProtection="0"/>
    <xf numFmtId="0" fontId="56" fillId="14" borderId="0" applyNumberFormat="0" applyBorder="0" applyAlignment="0" applyProtection="0"/>
    <xf numFmtId="0" fontId="68" fillId="0" borderId="7" applyNumberFormat="0" applyFill="0" applyAlignment="0" applyProtection="0"/>
  </cellStyleXfs>
  <cellXfs count="72">
    <xf numFmtId="0" fontId="0" fillId="0" borderId="0" xfId="0"/>
    <xf numFmtId="0" fontId="70" fillId="0" borderId="0" xfId="0" applyFont="1"/>
    <xf numFmtId="0" fontId="71" fillId="0" borderId="0" xfId="0" applyFont="1" applyBorder="1"/>
    <xf numFmtId="0" fontId="71" fillId="0" borderId="0" xfId="0" applyFont="1"/>
    <xf numFmtId="0" fontId="71" fillId="0" borderId="0" xfId="0" applyFont="1" applyFill="1" applyBorder="1"/>
    <xf numFmtId="0" fontId="71" fillId="0" borderId="0" xfId="0" applyFont="1" applyAlignment="1">
      <alignment horizontal="center" vertical="center" shrinkToFit="1"/>
    </xf>
    <xf numFmtId="0" fontId="71" fillId="0" borderId="0" xfId="0" applyFont="1" applyAlignment="1">
      <alignment vertical="center"/>
    </xf>
    <xf numFmtId="0" fontId="73" fillId="29" borderId="0" xfId="0" applyFont="1" applyFill="1" applyBorder="1" applyAlignment="1">
      <alignment horizontal="center"/>
    </xf>
    <xf numFmtId="0" fontId="71" fillId="30" borderId="0" xfId="0" applyFont="1" applyFill="1"/>
    <xf numFmtId="0" fontId="71" fillId="30" borderId="0" xfId="0" applyFont="1" applyFill="1" applyAlignment="1">
      <alignment horizontal="center" vertical="center" shrinkToFit="1"/>
    </xf>
    <xf numFmtId="0" fontId="71" fillId="30" borderId="0" xfId="0" applyFont="1" applyFill="1" applyAlignment="1">
      <alignment vertical="center"/>
    </xf>
    <xf numFmtId="0" fontId="71" fillId="30" borderId="0" xfId="0" applyFont="1" applyFill="1" applyBorder="1"/>
    <xf numFmtId="1" fontId="72" fillId="30" borderId="0" xfId="0" applyNumberFormat="1" applyFont="1" applyFill="1" applyBorder="1" applyAlignment="1">
      <alignment vertical="center"/>
    </xf>
    <xf numFmtId="189" fontId="71" fillId="30" borderId="0" xfId="0" applyNumberFormat="1" applyFont="1" applyFill="1" applyBorder="1" applyAlignment="1">
      <alignment horizontal="center"/>
    </xf>
    <xf numFmtId="0" fontId="71" fillId="30" borderId="0" xfId="0" applyFont="1" applyFill="1" applyBorder="1" applyAlignment="1">
      <alignment horizontal="center" vertical="center" shrinkToFit="1"/>
    </xf>
    <xf numFmtId="0" fontId="71" fillId="30" borderId="0" xfId="0" applyFont="1" applyFill="1" applyBorder="1" applyAlignment="1">
      <alignment vertical="center"/>
    </xf>
    <xf numFmtId="43" fontId="71" fillId="30" borderId="0" xfId="0" applyNumberFormat="1" applyFont="1" applyFill="1" applyBorder="1"/>
    <xf numFmtId="193" fontId="74" fillId="28" borderId="18" xfId="0" applyNumberFormat="1" applyFont="1" applyFill="1" applyBorder="1" applyAlignment="1">
      <alignment horizontal="center" vertical="center"/>
    </xf>
    <xf numFmtId="1" fontId="74" fillId="28" borderId="18" xfId="519" applyNumberFormat="1" applyFont="1" applyFill="1" applyBorder="1" applyAlignment="1">
      <alignment horizontal="center" vertical="center"/>
    </xf>
    <xf numFmtId="188" fontId="79" fillId="0" borderId="18" xfId="519" applyNumberFormat="1" applyFont="1" applyFill="1" applyBorder="1" applyAlignment="1" applyProtection="1">
      <alignment vertical="center"/>
      <protection locked="0"/>
    </xf>
    <xf numFmtId="0" fontId="74" fillId="28" borderId="21" xfId="0" applyFont="1" applyFill="1" applyBorder="1" applyAlignment="1">
      <alignment horizontal="center" vertical="center"/>
    </xf>
    <xf numFmtId="188" fontId="74" fillId="28" borderId="22" xfId="0" applyNumberFormat="1" applyFont="1" applyFill="1" applyBorder="1" applyAlignment="1">
      <alignment vertical="center"/>
    </xf>
    <xf numFmtId="43" fontId="78" fillId="28" borderId="25" xfId="0" applyNumberFormat="1" applyFont="1" applyFill="1" applyBorder="1" applyAlignment="1">
      <alignment vertical="center"/>
    </xf>
    <xf numFmtId="188" fontId="78" fillId="28" borderId="23" xfId="0" applyNumberFormat="1" applyFont="1" applyFill="1" applyBorder="1" applyAlignment="1">
      <alignment vertical="center"/>
    </xf>
    <xf numFmtId="188" fontId="78" fillId="28" borderId="24" xfId="0" applyNumberFormat="1" applyFont="1" applyFill="1" applyBorder="1" applyAlignment="1">
      <alignment vertical="center"/>
    </xf>
    <xf numFmtId="43" fontId="78" fillId="28" borderId="24" xfId="519" applyFont="1" applyFill="1" applyBorder="1" applyAlignment="1">
      <alignment horizontal="center" vertical="center" shrinkToFit="1"/>
    </xf>
    <xf numFmtId="43" fontId="75" fillId="28" borderId="25" xfId="0" applyNumberFormat="1" applyFont="1" applyFill="1" applyBorder="1" applyAlignment="1">
      <alignment vertical="center"/>
    </xf>
    <xf numFmtId="43" fontId="80" fillId="28" borderId="25" xfId="0" applyNumberFormat="1" applyFont="1" applyFill="1" applyBorder="1" applyAlignment="1">
      <alignment vertical="center"/>
    </xf>
    <xf numFmtId="41" fontId="77" fillId="30" borderId="0" xfId="0" applyNumberFormat="1" applyFont="1" applyFill="1" applyBorder="1" applyAlignment="1">
      <alignment horizontal="right" vertical="center"/>
    </xf>
    <xf numFmtId="41" fontId="71" fillId="30" borderId="0" xfId="0" applyNumberFormat="1" applyFont="1" applyFill="1" applyBorder="1" applyAlignment="1">
      <alignment horizontal="right"/>
    </xf>
    <xf numFmtId="0" fontId="73" fillId="31" borderId="19" xfId="0" applyFont="1" applyFill="1" applyBorder="1" applyAlignment="1">
      <alignment horizontal="center" vertical="center" shrinkToFit="1"/>
    </xf>
    <xf numFmtId="0" fontId="73" fillId="31" borderId="0" xfId="0" applyFont="1" applyFill="1" applyBorder="1" applyAlignment="1">
      <alignment horizontal="center" vertical="center" shrinkToFit="1"/>
    </xf>
    <xf numFmtId="0" fontId="73" fillId="31" borderId="20" xfId="0" applyFont="1" applyFill="1" applyBorder="1" applyAlignment="1">
      <alignment horizontal="center" vertical="center" shrinkToFit="1"/>
    </xf>
    <xf numFmtId="189" fontId="74" fillId="28" borderId="18" xfId="0" applyNumberFormat="1" applyFont="1" applyFill="1" applyBorder="1" applyAlignment="1">
      <alignment horizontal="right" vertical="center"/>
    </xf>
    <xf numFmtId="189" fontId="74" fillId="28" borderId="18" xfId="0" applyNumberFormat="1" applyFont="1" applyFill="1" applyBorder="1" applyAlignment="1">
      <alignment horizontal="left" vertical="center"/>
    </xf>
    <xf numFmtId="0" fontId="79" fillId="28" borderId="18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49" fillId="0" borderId="0" xfId="0" applyFont="1"/>
    <xf numFmtId="0" fontId="71" fillId="32" borderId="0" xfId="0" applyFont="1" applyFill="1"/>
    <xf numFmtId="0" fontId="71" fillId="32" borderId="0" xfId="0" applyFont="1" applyFill="1" applyAlignment="1">
      <alignment horizontal="center"/>
    </xf>
    <xf numFmtId="43" fontId="71" fillId="32" borderId="0" xfId="519" applyFont="1" applyFill="1"/>
    <xf numFmtId="43" fontId="83" fillId="32" borderId="0" xfId="519" applyFont="1" applyFill="1"/>
    <xf numFmtId="0" fontId="71" fillId="33" borderId="0" xfId="0" applyFont="1" applyFill="1" applyBorder="1" applyAlignment="1">
      <alignment horizontal="center"/>
    </xf>
    <xf numFmtId="0" fontId="75" fillId="33" borderId="0" xfId="0" applyFont="1" applyFill="1" applyBorder="1" applyAlignment="1">
      <alignment horizontal="center"/>
    </xf>
    <xf numFmtId="41" fontId="73" fillId="29" borderId="0" xfId="0" applyNumberFormat="1" applyFont="1" applyFill="1" applyBorder="1"/>
    <xf numFmtId="189" fontId="76" fillId="33" borderId="0" xfId="0" applyNumberFormat="1" applyFont="1" applyFill="1" applyBorder="1" applyProtection="1"/>
    <xf numFmtId="0" fontId="74" fillId="28" borderId="0" xfId="0" applyFont="1" applyFill="1" applyBorder="1" applyAlignment="1" applyProtection="1">
      <alignment horizontal="right"/>
      <protection locked="0"/>
    </xf>
    <xf numFmtId="189" fontId="74" fillId="28" borderId="0" xfId="0" applyNumberFormat="1" applyFont="1" applyFill="1" applyBorder="1" applyProtection="1">
      <protection locked="0"/>
    </xf>
    <xf numFmtId="0" fontId="81" fillId="32" borderId="0" xfId="0" applyFont="1" applyFill="1" applyAlignment="1">
      <alignment horizontal="center" vertical="center"/>
    </xf>
    <xf numFmtId="193" fontId="84" fillId="32" borderId="0" xfId="0" applyNumberFormat="1" applyFont="1" applyFill="1" applyBorder="1" applyAlignment="1">
      <alignment horizontal="left" indent="1"/>
    </xf>
    <xf numFmtId="0" fontId="84" fillId="30" borderId="0" xfId="0" applyFont="1" applyFill="1" applyBorder="1" applyAlignment="1">
      <alignment horizontal="right" shrinkToFit="1"/>
    </xf>
    <xf numFmtId="41" fontId="73" fillId="29" borderId="0" xfId="0" applyNumberFormat="1" applyFont="1" applyFill="1" applyBorder="1" applyAlignment="1">
      <alignment horizontal="left"/>
    </xf>
    <xf numFmtId="0" fontId="81" fillId="29" borderId="0" xfId="0" applyFont="1" applyFill="1" applyAlignment="1">
      <alignment horizontal="center" vertical="center"/>
    </xf>
    <xf numFmtId="41" fontId="78" fillId="30" borderId="26" xfId="0" applyNumberFormat="1" applyFont="1" applyFill="1" applyBorder="1" applyAlignment="1">
      <alignment horizontal="right" vertical="center"/>
    </xf>
    <xf numFmtId="41" fontId="78" fillId="30" borderId="27" xfId="0" applyNumberFormat="1" applyFont="1" applyFill="1" applyBorder="1" applyAlignment="1">
      <alignment horizontal="right" vertical="center"/>
    </xf>
    <xf numFmtId="41" fontId="75" fillId="30" borderId="0" xfId="0" applyNumberFormat="1" applyFont="1" applyFill="1" applyBorder="1" applyAlignment="1">
      <alignment horizontal="right" vertical="center" shrinkToFit="1"/>
    </xf>
    <xf numFmtId="41" fontId="75" fillId="30" borderId="20" xfId="0" applyNumberFormat="1" applyFont="1" applyFill="1" applyBorder="1" applyAlignment="1">
      <alignment horizontal="right" vertical="center" shrinkToFit="1"/>
    </xf>
    <xf numFmtId="41" fontId="78" fillId="30" borderId="0" xfId="0" applyNumberFormat="1" applyFont="1" applyFill="1" applyBorder="1" applyAlignment="1">
      <alignment horizontal="right" vertical="center" shrinkToFit="1"/>
    </xf>
    <xf numFmtId="41" fontId="78" fillId="30" borderId="20" xfId="0" applyNumberFormat="1" applyFont="1" applyFill="1" applyBorder="1" applyAlignment="1">
      <alignment horizontal="right" vertical="center" shrinkToFit="1"/>
    </xf>
    <xf numFmtId="41" fontId="78" fillId="30" borderId="0" xfId="0" applyNumberFormat="1" applyFont="1" applyFill="1" applyBorder="1" applyAlignment="1">
      <alignment horizontal="right" vertical="center"/>
    </xf>
    <xf numFmtId="41" fontId="78" fillId="30" borderId="20" xfId="0" applyNumberFormat="1" applyFont="1" applyFill="1" applyBorder="1" applyAlignment="1">
      <alignment horizontal="right" vertical="center"/>
    </xf>
    <xf numFmtId="41" fontId="80" fillId="30" borderId="0" xfId="0" applyNumberFormat="1" applyFont="1" applyFill="1" applyBorder="1" applyAlignment="1">
      <alignment horizontal="center" vertical="center" shrinkToFit="1"/>
    </xf>
    <xf numFmtId="41" fontId="80" fillId="30" borderId="20" xfId="0" applyNumberFormat="1" applyFont="1" applyFill="1" applyBorder="1" applyAlignment="1">
      <alignment horizontal="center" vertical="center" shrinkToFit="1"/>
    </xf>
    <xf numFmtId="0" fontId="73" fillId="31" borderId="0" xfId="0" applyFont="1" applyFill="1" applyBorder="1" applyAlignment="1">
      <alignment horizontal="center" vertical="center" shrinkToFit="1"/>
    </xf>
    <xf numFmtId="0" fontId="82" fillId="30" borderId="0" xfId="0" applyFont="1" applyFill="1" applyBorder="1" applyAlignment="1">
      <alignment horizontal="center" vertical="center"/>
    </xf>
    <xf numFmtId="43" fontId="85" fillId="30" borderId="0" xfId="0" applyNumberFormat="1" applyFont="1" applyFill="1" applyAlignment="1">
      <alignment horizontal="center" vertical="center"/>
    </xf>
    <xf numFmtId="0" fontId="86" fillId="30" borderId="0" xfId="0" applyFont="1" applyFill="1" applyAlignment="1">
      <alignment horizontal="center" vertical="center"/>
    </xf>
    <xf numFmtId="43" fontId="87" fillId="30" borderId="0" xfId="0" applyNumberFormat="1" applyFont="1" applyFill="1" applyAlignment="1">
      <alignment horizontal="center" vertical="center"/>
    </xf>
    <xf numFmtId="0" fontId="86" fillId="30" borderId="0" xfId="0" applyFont="1" applyFill="1" applyAlignment="1">
      <alignment horizontal="left" vertical="center"/>
    </xf>
    <xf numFmtId="0" fontId="88" fillId="30" borderId="0" xfId="0" applyFont="1" applyFill="1" applyAlignment="1">
      <alignment horizontal="left" vertical="center" shrinkToFit="1"/>
    </xf>
    <xf numFmtId="0" fontId="74" fillId="30" borderId="0" xfId="0" applyFont="1" applyFill="1" applyAlignment="1">
      <alignment horizontal="left" vertical="center" indent="1" shrinkToFit="1"/>
    </xf>
    <xf numFmtId="0" fontId="89" fillId="32" borderId="0" xfId="0" applyFont="1" applyFill="1"/>
  </cellXfs>
  <cellStyles count="780">
    <cellStyle name="20% - Accent1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1 7" xfId="7" xr:uid="{00000000-0005-0000-0000-000006000000}"/>
    <cellStyle name="20% - Accent1 8" xfId="8" xr:uid="{00000000-0005-0000-0000-000007000000}"/>
    <cellStyle name="20% - Accent1_000 บวกแบบมีหนังสือ สันติพงษ์ตอย" xfId="9" xr:uid="{00000000-0005-0000-0000-000008000000}"/>
    <cellStyle name="20% - Accent2" xfId="10" xr:uid="{00000000-0005-0000-0000-000009000000}"/>
    <cellStyle name="20% - Accent2 2" xfId="11" xr:uid="{00000000-0005-0000-0000-00000A000000}"/>
    <cellStyle name="20% - Accent2 3" xfId="12" xr:uid="{00000000-0005-0000-0000-00000B000000}"/>
    <cellStyle name="20% - Accent2 4" xfId="13" xr:uid="{00000000-0005-0000-0000-00000C000000}"/>
    <cellStyle name="20% - Accent2 5" xfId="14" xr:uid="{00000000-0005-0000-0000-00000D000000}"/>
    <cellStyle name="20% - Accent2 6" xfId="15" xr:uid="{00000000-0005-0000-0000-00000E000000}"/>
    <cellStyle name="20% - Accent2 7" xfId="16" xr:uid="{00000000-0005-0000-0000-00000F000000}"/>
    <cellStyle name="20% - Accent2 8" xfId="17" xr:uid="{00000000-0005-0000-0000-000010000000}"/>
    <cellStyle name="20% - Accent2_000 บวกแบบมีหนังสือ สันติพงษ์ตอย" xfId="18" xr:uid="{00000000-0005-0000-0000-000011000000}"/>
    <cellStyle name="20% - Accent3" xfId="19" xr:uid="{00000000-0005-0000-0000-000012000000}"/>
    <cellStyle name="20% - Accent3 2" xfId="20" xr:uid="{00000000-0005-0000-0000-000013000000}"/>
    <cellStyle name="20% - Accent3 3" xfId="21" xr:uid="{00000000-0005-0000-0000-000014000000}"/>
    <cellStyle name="20% - Accent3 4" xfId="22" xr:uid="{00000000-0005-0000-0000-000015000000}"/>
    <cellStyle name="20% - Accent3 5" xfId="23" xr:uid="{00000000-0005-0000-0000-000016000000}"/>
    <cellStyle name="20% - Accent3 6" xfId="24" xr:uid="{00000000-0005-0000-0000-000017000000}"/>
    <cellStyle name="20% - Accent3 7" xfId="25" xr:uid="{00000000-0005-0000-0000-000018000000}"/>
    <cellStyle name="20% - Accent3 8" xfId="26" xr:uid="{00000000-0005-0000-0000-000019000000}"/>
    <cellStyle name="20% - Accent3_000 บวกแบบมีหนังสือ สันติพงษ์ตอย" xfId="27" xr:uid="{00000000-0005-0000-0000-00001A000000}"/>
    <cellStyle name="20% - Accent4" xfId="28" xr:uid="{00000000-0005-0000-0000-00001B000000}"/>
    <cellStyle name="20% - Accent4 2" xfId="29" xr:uid="{00000000-0005-0000-0000-00001C000000}"/>
    <cellStyle name="20% - Accent4 3" xfId="30" xr:uid="{00000000-0005-0000-0000-00001D000000}"/>
    <cellStyle name="20% - Accent4 4" xfId="31" xr:uid="{00000000-0005-0000-0000-00001E000000}"/>
    <cellStyle name="20% - Accent4 5" xfId="32" xr:uid="{00000000-0005-0000-0000-00001F000000}"/>
    <cellStyle name="20% - Accent4 6" xfId="33" xr:uid="{00000000-0005-0000-0000-000020000000}"/>
    <cellStyle name="20% - Accent4 7" xfId="34" xr:uid="{00000000-0005-0000-0000-000021000000}"/>
    <cellStyle name="20% - Accent4 8" xfId="35" xr:uid="{00000000-0005-0000-0000-000022000000}"/>
    <cellStyle name="20% - Accent4_000 บวกแบบมีหนังสือ สันติพงษ์ตอย" xfId="36" xr:uid="{00000000-0005-0000-0000-000023000000}"/>
    <cellStyle name="20% - Accent5" xfId="37" xr:uid="{00000000-0005-0000-0000-000024000000}"/>
    <cellStyle name="20% - Accent5 2" xfId="38" xr:uid="{00000000-0005-0000-0000-000025000000}"/>
    <cellStyle name="20% - Accent5 3" xfId="39" xr:uid="{00000000-0005-0000-0000-000026000000}"/>
    <cellStyle name="20% - Accent5 4" xfId="40" xr:uid="{00000000-0005-0000-0000-000027000000}"/>
    <cellStyle name="20% - Accent5 5" xfId="41" xr:uid="{00000000-0005-0000-0000-000028000000}"/>
    <cellStyle name="20% - Accent5 6" xfId="42" xr:uid="{00000000-0005-0000-0000-000029000000}"/>
    <cellStyle name="20% - Accent5 7" xfId="43" xr:uid="{00000000-0005-0000-0000-00002A000000}"/>
    <cellStyle name="20% - Accent5 8" xfId="44" xr:uid="{00000000-0005-0000-0000-00002B000000}"/>
    <cellStyle name="20% - Accent5_000 บวกแบบมีหนังสือ สันติพงษ์ตอย" xfId="45" xr:uid="{00000000-0005-0000-0000-00002C000000}"/>
    <cellStyle name="20% - Accent6" xfId="46" xr:uid="{00000000-0005-0000-0000-00002D000000}"/>
    <cellStyle name="20% - Accent6 2" xfId="47" xr:uid="{00000000-0005-0000-0000-00002E000000}"/>
    <cellStyle name="20% - Accent6 3" xfId="48" xr:uid="{00000000-0005-0000-0000-00002F000000}"/>
    <cellStyle name="20% - Accent6 4" xfId="49" xr:uid="{00000000-0005-0000-0000-000030000000}"/>
    <cellStyle name="20% - Accent6 5" xfId="50" xr:uid="{00000000-0005-0000-0000-000031000000}"/>
    <cellStyle name="20% - Accent6 6" xfId="51" xr:uid="{00000000-0005-0000-0000-000032000000}"/>
    <cellStyle name="20% - Accent6 7" xfId="52" xr:uid="{00000000-0005-0000-0000-000033000000}"/>
    <cellStyle name="20% - Accent6 8" xfId="53" xr:uid="{00000000-0005-0000-0000-000034000000}"/>
    <cellStyle name="20% - Accent6_000 บวกแบบมีหนังสือ สันติพงษ์ตอย" xfId="54" xr:uid="{00000000-0005-0000-0000-000035000000}"/>
    <cellStyle name="20% - ส่วนที่ถูกเน้น1" xfId="55" builtinId="30" customBuiltin="1"/>
    <cellStyle name="20% - ส่วนที่ถูกเน้น1 2" xfId="56" xr:uid="{00000000-0005-0000-0000-000037000000}"/>
    <cellStyle name="20% - ส่วนที่ถูกเน้น1 2 2" xfId="57" xr:uid="{00000000-0005-0000-0000-000038000000}"/>
    <cellStyle name="20% - ส่วนที่ถูกเน้น1 2 3" xfId="58" xr:uid="{00000000-0005-0000-0000-000039000000}"/>
    <cellStyle name="20% - ส่วนที่ถูกเน้น1 2 4" xfId="59" xr:uid="{00000000-0005-0000-0000-00003A000000}"/>
    <cellStyle name="20% - ส่วนที่ถูกเน้น1 2_Sheet1" xfId="60" xr:uid="{00000000-0005-0000-0000-00003B000000}"/>
    <cellStyle name="20% - ส่วนที่ถูกเน้น1 3" xfId="61" xr:uid="{00000000-0005-0000-0000-00003C000000}"/>
    <cellStyle name="20% - ส่วนที่ถูกเน้น1 4" xfId="62" xr:uid="{00000000-0005-0000-0000-00003D000000}"/>
    <cellStyle name="20% - ส่วนที่ถูกเน้น1 5" xfId="63" xr:uid="{00000000-0005-0000-0000-00003E000000}"/>
    <cellStyle name="20% - ส่วนที่ถูกเน้น2" xfId="64" builtinId="34" customBuiltin="1"/>
    <cellStyle name="20% - ส่วนที่ถูกเน้น2 2" xfId="65" xr:uid="{00000000-0005-0000-0000-000040000000}"/>
    <cellStyle name="20% - ส่วนที่ถูกเน้น2 2 2" xfId="66" xr:uid="{00000000-0005-0000-0000-000041000000}"/>
    <cellStyle name="20% - ส่วนที่ถูกเน้น2 2 3" xfId="67" xr:uid="{00000000-0005-0000-0000-000042000000}"/>
    <cellStyle name="20% - ส่วนที่ถูกเน้น2 2 4" xfId="68" xr:uid="{00000000-0005-0000-0000-000043000000}"/>
    <cellStyle name="20% - ส่วนที่ถูกเน้น2 2_Sheet1" xfId="69" xr:uid="{00000000-0005-0000-0000-000044000000}"/>
    <cellStyle name="20% - ส่วนที่ถูกเน้น2 3" xfId="70" xr:uid="{00000000-0005-0000-0000-000045000000}"/>
    <cellStyle name="20% - ส่วนที่ถูกเน้น2 4" xfId="71" xr:uid="{00000000-0005-0000-0000-000046000000}"/>
    <cellStyle name="20% - ส่วนที่ถูกเน้น2 5" xfId="72" xr:uid="{00000000-0005-0000-0000-000047000000}"/>
    <cellStyle name="20% - ส่วนที่ถูกเน้น3" xfId="73" builtinId="38" customBuiltin="1"/>
    <cellStyle name="20% - ส่วนที่ถูกเน้น3 2" xfId="74" xr:uid="{00000000-0005-0000-0000-000049000000}"/>
    <cellStyle name="20% - ส่วนที่ถูกเน้น3 2 2" xfId="75" xr:uid="{00000000-0005-0000-0000-00004A000000}"/>
    <cellStyle name="20% - ส่วนที่ถูกเน้น3 2 3" xfId="76" xr:uid="{00000000-0005-0000-0000-00004B000000}"/>
    <cellStyle name="20% - ส่วนที่ถูกเน้น3 2 4" xfId="77" xr:uid="{00000000-0005-0000-0000-00004C000000}"/>
    <cellStyle name="20% - ส่วนที่ถูกเน้น3 2_Sheet1" xfId="78" xr:uid="{00000000-0005-0000-0000-00004D000000}"/>
    <cellStyle name="20% - ส่วนที่ถูกเน้น3 3" xfId="79" xr:uid="{00000000-0005-0000-0000-00004E000000}"/>
    <cellStyle name="20% - ส่วนที่ถูกเน้น3 4" xfId="80" xr:uid="{00000000-0005-0000-0000-00004F000000}"/>
    <cellStyle name="20% - ส่วนที่ถูกเน้น3 5" xfId="81" xr:uid="{00000000-0005-0000-0000-000050000000}"/>
    <cellStyle name="20% - ส่วนที่ถูกเน้น4" xfId="82" builtinId="42" customBuiltin="1"/>
    <cellStyle name="20% - ส่วนที่ถูกเน้น4 2" xfId="83" xr:uid="{00000000-0005-0000-0000-000052000000}"/>
    <cellStyle name="20% - ส่วนที่ถูกเน้น4 2 2" xfId="84" xr:uid="{00000000-0005-0000-0000-000053000000}"/>
    <cellStyle name="20% - ส่วนที่ถูกเน้น4 2 3" xfId="85" xr:uid="{00000000-0005-0000-0000-000054000000}"/>
    <cellStyle name="20% - ส่วนที่ถูกเน้น4 2 4" xfId="86" xr:uid="{00000000-0005-0000-0000-000055000000}"/>
    <cellStyle name="20% - ส่วนที่ถูกเน้น4 2_Sheet1" xfId="87" xr:uid="{00000000-0005-0000-0000-000056000000}"/>
    <cellStyle name="20% - ส่วนที่ถูกเน้น4 3" xfId="88" xr:uid="{00000000-0005-0000-0000-000057000000}"/>
    <cellStyle name="20% - ส่วนที่ถูกเน้น4 4" xfId="89" xr:uid="{00000000-0005-0000-0000-000058000000}"/>
    <cellStyle name="20% - ส่วนที่ถูกเน้น4 5" xfId="90" xr:uid="{00000000-0005-0000-0000-000059000000}"/>
    <cellStyle name="20% - ส่วนที่ถูกเน้น5" xfId="91" builtinId="46" customBuiltin="1"/>
    <cellStyle name="20% - ส่วนที่ถูกเน้น5 2" xfId="92" xr:uid="{00000000-0005-0000-0000-00005B000000}"/>
    <cellStyle name="20% - ส่วนที่ถูกเน้น5 2 2" xfId="93" xr:uid="{00000000-0005-0000-0000-00005C000000}"/>
    <cellStyle name="20% - ส่วนที่ถูกเน้น5 2 3" xfId="94" xr:uid="{00000000-0005-0000-0000-00005D000000}"/>
    <cellStyle name="20% - ส่วนที่ถูกเน้น5 2 4" xfId="95" xr:uid="{00000000-0005-0000-0000-00005E000000}"/>
    <cellStyle name="20% - ส่วนที่ถูกเน้น5 2_Sheet1" xfId="96" xr:uid="{00000000-0005-0000-0000-00005F000000}"/>
    <cellStyle name="20% - ส่วนที่ถูกเน้น5 3" xfId="97" xr:uid="{00000000-0005-0000-0000-000060000000}"/>
    <cellStyle name="20% - ส่วนที่ถูกเน้น5 4" xfId="98" xr:uid="{00000000-0005-0000-0000-000061000000}"/>
    <cellStyle name="20% - ส่วนที่ถูกเน้น5 5" xfId="99" xr:uid="{00000000-0005-0000-0000-000062000000}"/>
    <cellStyle name="20% - ส่วนที่ถูกเน้น6" xfId="100" builtinId="50" customBuiltin="1"/>
    <cellStyle name="20% - ส่วนที่ถูกเน้น6 2" xfId="101" xr:uid="{00000000-0005-0000-0000-000064000000}"/>
    <cellStyle name="20% - ส่วนที่ถูกเน้น6 2 2" xfId="102" xr:uid="{00000000-0005-0000-0000-000065000000}"/>
    <cellStyle name="20% - ส่วนที่ถูกเน้น6 2 3" xfId="103" xr:uid="{00000000-0005-0000-0000-000066000000}"/>
    <cellStyle name="20% - ส่วนที่ถูกเน้น6 2 4" xfId="104" xr:uid="{00000000-0005-0000-0000-000067000000}"/>
    <cellStyle name="20% - ส่วนที่ถูกเน้น6 2_Sheet1" xfId="105" xr:uid="{00000000-0005-0000-0000-000068000000}"/>
    <cellStyle name="20% - ส่วนที่ถูกเน้น6 3" xfId="106" xr:uid="{00000000-0005-0000-0000-000069000000}"/>
    <cellStyle name="20% - ส่วนที่ถูกเน้น6 4" xfId="107" xr:uid="{00000000-0005-0000-0000-00006A000000}"/>
    <cellStyle name="20% - ส่วนที่ถูกเน้น6 5" xfId="108" xr:uid="{00000000-0005-0000-0000-00006B000000}"/>
    <cellStyle name="20% - 强调文字颜色 1" xfId="109" xr:uid="{00000000-0005-0000-0000-00006C000000}"/>
    <cellStyle name="20% - 强调文字颜色 2" xfId="110" xr:uid="{00000000-0005-0000-0000-00006D000000}"/>
    <cellStyle name="20% - 强调文字颜色 3" xfId="111" xr:uid="{00000000-0005-0000-0000-00006E000000}"/>
    <cellStyle name="20% - 强调文字颜色 4" xfId="112" xr:uid="{00000000-0005-0000-0000-00006F000000}"/>
    <cellStyle name="20% - 强调文字颜色 5" xfId="113" xr:uid="{00000000-0005-0000-0000-000070000000}"/>
    <cellStyle name="20% - 强调文字颜色 6" xfId="114" xr:uid="{00000000-0005-0000-0000-000071000000}"/>
    <cellStyle name="40% - Accent1" xfId="115" xr:uid="{00000000-0005-0000-0000-000072000000}"/>
    <cellStyle name="40% - Accent1 2" xfId="116" xr:uid="{00000000-0005-0000-0000-000073000000}"/>
    <cellStyle name="40% - Accent1 3" xfId="117" xr:uid="{00000000-0005-0000-0000-000074000000}"/>
    <cellStyle name="40% - Accent1 4" xfId="118" xr:uid="{00000000-0005-0000-0000-000075000000}"/>
    <cellStyle name="40% - Accent1 5" xfId="119" xr:uid="{00000000-0005-0000-0000-000076000000}"/>
    <cellStyle name="40% - Accent1 6" xfId="120" xr:uid="{00000000-0005-0000-0000-000077000000}"/>
    <cellStyle name="40% - Accent1 7" xfId="121" xr:uid="{00000000-0005-0000-0000-000078000000}"/>
    <cellStyle name="40% - Accent1 8" xfId="122" xr:uid="{00000000-0005-0000-0000-000079000000}"/>
    <cellStyle name="40% - Accent1_5302" xfId="123" xr:uid="{00000000-0005-0000-0000-00007A000000}"/>
    <cellStyle name="40% - Accent2" xfId="124" xr:uid="{00000000-0005-0000-0000-00007B000000}"/>
    <cellStyle name="40% - Accent2 2" xfId="125" xr:uid="{00000000-0005-0000-0000-00007C000000}"/>
    <cellStyle name="40% - Accent2 3" xfId="126" xr:uid="{00000000-0005-0000-0000-00007D000000}"/>
    <cellStyle name="40% - Accent2 4" xfId="127" xr:uid="{00000000-0005-0000-0000-00007E000000}"/>
    <cellStyle name="40% - Accent2 5" xfId="128" xr:uid="{00000000-0005-0000-0000-00007F000000}"/>
    <cellStyle name="40% - Accent2 6" xfId="129" xr:uid="{00000000-0005-0000-0000-000080000000}"/>
    <cellStyle name="40% - Accent2 7" xfId="130" xr:uid="{00000000-0005-0000-0000-000081000000}"/>
    <cellStyle name="40% - Accent2 8" xfId="131" xr:uid="{00000000-0005-0000-0000-000082000000}"/>
    <cellStyle name="40% - Accent2_000 บวกแบบมีหนังสือ สันติพงษ์ตอย" xfId="132" xr:uid="{00000000-0005-0000-0000-000083000000}"/>
    <cellStyle name="40% - Accent3" xfId="133" xr:uid="{00000000-0005-0000-0000-000084000000}"/>
    <cellStyle name="40% - Accent3 2" xfId="134" xr:uid="{00000000-0005-0000-0000-000085000000}"/>
    <cellStyle name="40% - Accent3 3" xfId="135" xr:uid="{00000000-0005-0000-0000-000086000000}"/>
    <cellStyle name="40% - Accent3 4" xfId="136" xr:uid="{00000000-0005-0000-0000-000087000000}"/>
    <cellStyle name="40% - Accent3 5" xfId="137" xr:uid="{00000000-0005-0000-0000-000088000000}"/>
    <cellStyle name="40% - Accent3 6" xfId="138" xr:uid="{00000000-0005-0000-0000-000089000000}"/>
    <cellStyle name="40% - Accent3 7" xfId="139" xr:uid="{00000000-0005-0000-0000-00008A000000}"/>
    <cellStyle name="40% - Accent3 8" xfId="140" xr:uid="{00000000-0005-0000-0000-00008B000000}"/>
    <cellStyle name="40% - Accent3_000 บวกแบบมีหนังสือ สันติพงษ์ตอย" xfId="141" xr:uid="{00000000-0005-0000-0000-00008C000000}"/>
    <cellStyle name="40% - Accent4" xfId="142" xr:uid="{00000000-0005-0000-0000-00008D000000}"/>
    <cellStyle name="40% - Accent4 2" xfId="143" xr:uid="{00000000-0005-0000-0000-00008E000000}"/>
    <cellStyle name="40% - Accent4 3" xfId="144" xr:uid="{00000000-0005-0000-0000-00008F000000}"/>
    <cellStyle name="40% - Accent4 4" xfId="145" xr:uid="{00000000-0005-0000-0000-000090000000}"/>
    <cellStyle name="40% - Accent4 5" xfId="146" xr:uid="{00000000-0005-0000-0000-000091000000}"/>
    <cellStyle name="40% - Accent4 6" xfId="147" xr:uid="{00000000-0005-0000-0000-000092000000}"/>
    <cellStyle name="40% - Accent4 7" xfId="148" xr:uid="{00000000-0005-0000-0000-000093000000}"/>
    <cellStyle name="40% - Accent4 8" xfId="149" xr:uid="{00000000-0005-0000-0000-000094000000}"/>
    <cellStyle name="40% - Accent4_000 บวกแบบมีหนังสือ สันติพงษ์ตอย" xfId="150" xr:uid="{00000000-0005-0000-0000-000095000000}"/>
    <cellStyle name="40% - Accent5" xfId="151" xr:uid="{00000000-0005-0000-0000-000096000000}"/>
    <cellStyle name="40% - Accent5 2" xfId="152" xr:uid="{00000000-0005-0000-0000-000097000000}"/>
    <cellStyle name="40% - Accent5 3" xfId="153" xr:uid="{00000000-0005-0000-0000-000098000000}"/>
    <cellStyle name="40% - Accent5 4" xfId="154" xr:uid="{00000000-0005-0000-0000-000099000000}"/>
    <cellStyle name="40% - Accent5 5" xfId="155" xr:uid="{00000000-0005-0000-0000-00009A000000}"/>
    <cellStyle name="40% - Accent5 6" xfId="156" xr:uid="{00000000-0005-0000-0000-00009B000000}"/>
    <cellStyle name="40% - Accent5 7" xfId="157" xr:uid="{00000000-0005-0000-0000-00009C000000}"/>
    <cellStyle name="40% - Accent5 8" xfId="158" xr:uid="{00000000-0005-0000-0000-00009D000000}"/>
    <cellStyle name="40% - Accent5_5302" xfId="159" xr:uid="{00000000-0005-0000-0000-00009E000000}"/>
    <cellStyle name="40% - Accent6" xfId="160" xr:uid="{00000000-0005-0000-0000-00009F000000}"/>
    <cellStyle name="40% - Accent6 2" xfId="161" xr:uid="{00000000-0005-0000-0000-0000A0000000}"/>
    <cellStyle name="40% - Accent6 3" xfId="162" xr:uid="{00000000-0005-0000-0000-0000A1000000}"/>
    <cellStyle name="40% - Accent6 4" xfId="163" xr:uid="{00000000-0005-0000-0000-0000A2000000}"/>
    <cellStyle name="40% - Accent6 5" xfId="164" xr:uid="{00000000-0005-0000-0000-0000A3000000}"/>
    <cellStyle name="40% - Accent6 6" xfId="165" xr:uid="{00000000-0005-0000-0000-0000A4000000}"/>
    <cellStyle name="40% - Accent6 7" xfId="166" xr:uid="{00000000-0005-0000-0000-0000A5000000}"/>
    <cellStyle name="40% - Accent6 8" xfId="167" xr:uid="{00000000-0005-0000-0000-0000A6000000}"/>
    <cellStyle name="40% - Accent6_000 บวกแบบมีหนังสือ สันติพงษ์ตอย" xfId="168" xr:uid="{00000000-0005-0000-0000-0000A7000000}"/>
    <cellStyle name="40% - ส่วนที่ถูกเน้น1" xfId="169" builtinId="31" customBuiltin="1"/>
    <cellStyle name="40% - ส่วนที่ถูกเน้น1 2" xfId="170" xr:uid="{00000000-0005-0000-0000-0000A9000000}"/>
    <cellStyle name="40% - ส่วนที่ถูกเน้น1 2 2" xfId="171" xr:uid="{00000000-0005-0000-0000-0000AA000000}"/>
    <cellStyle name="40% - ส่วนที่ถูกเน้น1 2 3" xfId="172" xr:uid="{00000000-0005-0000-0000-0000AB000000}"/>
    <cellStyle name="40% - ส่วนที่ถูกเน้น1 2 4" xfId="173" xr:uid="{00000000-0005-0000-0000-0000AC000000}"/>
    <cellStyle name="40% - ส่วนที่ถูกเน้น1 2_Sheet1" xfId="174" xr:uid="{00000000-0005-0000-0000-0000AD000000}"/>
    <cellStyle name="40% - ส่วนที่ถูกเน้น1 3" xfId="175" xr:uid="{00000000-0005-0000-0000-0000AE000000}"/>
    <cellStyle name="40% - ส่วนที่ถูกเน้น1 4" xfId="176" xr:uid="{00000000-0005-0000-0000-0000AF000000}"/>
    <cellStyle name="40% - ส่วนที่ถูกเน้น1 5" xfId="177" xr:uid="{00000000-0005-0000-0000-0000B0000000}"/>
    <cellStyle name="40% - ส่วนที่ถูกเน้น2" xfId="178" builtinId="35" customBuiltin="1"/>
    <cellStyle name="40% - ส่วนที่ถูกเน้น2 2" xfId="179" xr:uid="{00000000-0005-0000-0000-0000B2000000}"/>
    <cellStyle name="40% - ส่วนที่ถูกเน้น2 2 2" xfId="180" xr:uid="{00000000-0005-0000-0000-0000B3000000}"/>
    <cellStyle name="40% - ส่วนที่ถูกเน้น2 2 3" xfId="181" xr:uid="{00000000-0005-0000-0000-0000B4000000}"/>
    <cellStyle name="40% - ส่วนที่ถูกเน้น2 2 4" xfId="182" xr:uid="{00000000-0005-0000-0000-0000B5000000}"/>
    <cellStyle name="40% - ส่วนที่ถูกเน้น2 2_Sheet1" xfId="183" xr:uid="{00000000-0005-0000-0000-0000B6000000}"/>
    <cellStyle name="40% - ส่วนที่ถูกเน้น2 3" xfId="184" xr:uid="{00000000-0005-0000-0000-0000B7000000}"/>
    <cellStyle name="40% - ส่วนที่ถูกเน้น2 4" xfId="185" xr:uid="{00000000-0005-0000-0000-0000B8000000}"/>
    <cellStyle name="40% - ส่วนที่ถูกเน้น2 5" xfId="186" xr:uid="{00000000-0005-0000-0000-0000B9000000}"/>
    <cellStyle name="40% - ส่วนที่ถูกเน้น3" xfId="187" builtinId="39" customBuiltin="1"/>
    <cellStyle name="40% - ส่วนที่ถูกเน้น3 2" xfId="188" xr:uid="{00000000-0005-0000-0000-0000BB000000}"/>
    <cellStyle name="40% - ส่วนที่ถูกเน้น3 2 2" xfId="189" xr:uid="{00000000-0005-0000-0000-0000BC000000}"/>
    <cellStyle name="40% - ส่วนที่ถูกเน้น3 2 3" xfId="190" xr:uid="{00000000-0005-0000-0000-0000BD000000}"/>
    <cellStyle name="40% - ส่วนที่ถูกเน้น3 2 4" xfId="191" xr:uid="{00000000-0005-0000-0000-0000BE000000}"/>
    <cellStyle name="40% - ส่วนที่ถูกเน้น3 2_Sheet1" xfId="192" xr:uid="{00000000-0005-0000-0000-0000BF000000}"/>
    <cellStyle name="40% - ส่วนที่ถูกเน้น3 3" xfId="193" xr:uid="{00000000-0005-0000-0000-0000C0000000}"/>
    <cellStyle name="40% - ส่วนที่ถูกเน้น3 4" xfId="194" xr:uid="{00000000-0005-0000-0000-0000C1000000}"/>
    <cellStyle name="40% - ส่วนที่ถูกเน้น3 5" xfId="195" xr:uid="{00000000-0005-0000-0000-0000C2000000}"/>
    <cellStyle name="40% - ส่วนที่ถูกเน้น4" xfId="196" builtinId="43" customBuiltin="1"/>
    <cellStyle name="40% - ส่วนที่ถูกเน้น4 2" xfId="197" xr:uid="{00000000-0005-0000-0000-0000C4000000}"/>
    <cellStyle name="40% - ส่วนที่ถูกเน้น4 2 2" xfId="198" xr:uid="{00000000-0005-0000-0000-0000C5000000}"/>
    <cellStyle name="40% - ส่วนที่ถูกเน้น4 2 3" xfId="199" xr:uid="{00000000-0005-0000-0000-0000C6000000}"/>
    <cellStyle name="40% - ส่วนที่ถูกเน้น4 2 4" xfId="200" xr:uid="{00000000-0005-0000-0000-0000C7000000}"/>
    <cellStyle name="40% - ส่วนที่ถูกเน้น4 2_Sheet1" xfId="201" xr:uid="{00000000-0005-0000-0000-0000C8000000}"/>
    <cellStyle name="40% - ส่วนที่ถูกเน้น4 3" xfId="202" xr:uid="{00000000-0005-0000-0000-0000C9000000}"/>
    <cellStyle name="40% - ส่วนที่ถูกเน้น4 4" xfId="203" xr:uid="{00000000-0005-0000-0000-0000CA000000}"/>
    <cellStyle name="40% - ส่วนที่ถูกเน้น4 5" xfId="204" xr:uid="{00000000-0005-0000-0000-0000CB000000}"/>
    <cellStyle name="40% - ส่วนที่ถูกเน้น5" xfId="205" builtinId="47" customBuiltin="1"/>
    <cellStyle name="40% - ส่วนที่ถูกเน้น5 2" xfId="206" xr:uid="{00000000-0005-0000-0000-0000CD000000}"/>
    <cellStyle name="40% - ส่วนที่ถูกเน้น5 2 2" xfId="207" xr:uid="{00000000-0005-0000-0000-0000CE000000}"/>
    <cellStyle name="40% - ส่วนที่ถูกเน้น5 2 3" xfId="208" xr:uid="{00000000-0005-0000-0000-0000CF000000}"/>
    <cellStyle name="40% - ส่วนที่ถูกเน้น5 2 4" xfId="209" xr:uid="{00000000-0005-0000-0000-0000D0000000}"/>
    <cellStyle name="40% - ส่วนที่ถูกเน้น5 2_Sheet1" xfId="210" xr:uid="{00000000-0005-0000-0000-0000D1000000}"/>
    <cellStyle name="40% - ส่วนที่ถูกเน้น5 3" xfId="211" xr:uid="{00000000-0005-0000-0000-0000D2000000}"/>
    <cellStyle name="40% - ส่วนที่ถูกเน้น5 4" xfId="212" xr:uid="{00000000-0005-0000-0000-0000D3000000}"/>
    <cellStyle name="40% - ส่วนที่ถูกเน้น5 5" xfId="213" xr:uid="{00000000-0005-0000-0000-0000D4000000}"/>
    <cellStyle name="40% - ส่วนที่ถูกเน้น6" xfId="214" builtinId="51" customBuiltin="1"/>
    <cellStyle name="40% - ส่วนที่ถูกเน้น6 2" xfId="215" xr:uid="{00000000-0005-0000-0000-0000D6000000}"/>
    <cellStyle name="40% - ส่วนที่ถูกเน้น6 2 2" xfId="216" xr:uid="{00000000-0005-0000-0000-0000D7000000}"/>
    <cellStyle name="40% - ส่วนที่ถูกเน้น6 2 3" xfId="217" xr:uid="{00000000-0005-0000-0000-0000D8000000}"/>
    <cellStyle name="40% - ส่วนที่ถูกเน้น6 2 4" xfId="218" xr:uid="{00000000-0005-0000-0000-0000D9000000}"/>
    <cellStyle name="40% - ส่วนที่ถูกเน้น6 2_Sheet1" xfId="219" xr:uid="{00000000-0005-0000-0000-0000DA000000}"/>
    <cellStyle name="40% - ส่วนที่ถูกเน้น6 3" xfId="220" xr:uid="{00000000-0005-0000-0000-0000DB000000}"/>
    <cellStyle name="40% - ส่วนที่ถูกเน้น6 4" xfId="221" xr:uid="{00000000-0005-0000-0000-0000DC000000}"/>
    <cellStyle name="40% - ส่วนที่ถูกเน้น6 5" xfId="222" xr:uid="{00000000-0005-0000-0000-0000DD000000}"/>
    <cellStyle name="40% - 强调文字颜色 1" xfId="223" xr:uid="{00000000-0005-0000-0000-0000DE000000}"/>
    <cellStyle name="40% - 强调文字颜色 2" xfId="224" xr:uid="{00000000-0005-0000-0000-0000DF000000}"/>
    <cellStyle name="40% - 强调文字颜色 3" xfId="225" xr:uid="{00000000-0005-0000-0000-0000E0000000}"/>
    <cellStyle name="40% - 强调文字颜色 4" xfId="226" xr:uid="{00000000-0005-0000-0000-0000E1000000}"/>
    <cellStyle name="40% - 强调文字颜色 5" xfId="227" xr:uid="{00000000-0005-0000-0000-0000E2000000}"/>
    <cellStyle name="40% - 强调文字颜色 6" xfId="228" xr:uid="{00000000-0005-0000-0000-0000E3000000}"/>
    <cellStyle name="60% - Accent1" xfId="229" xr:uid="{00000000-0005-0000-0000-0000E4000000}"/>
    <cellStyle name="60% - Accent2" xfId="230" xr:uid="{00000000-0005-0000-0000-0000E5000000}"/>
    <cellStyle name="60% - Accent3" xfId="231" xr:uid="{00000000-0005-0000-0000-0000E6000000}"/>
    <cellStyle name="60% - Accent4" xfId="232" xr:uid="{00000000-0005-0000-0000-0000E7000000}"/>
    <cellStyle name="60% - Accent5" xfId="233" xr:uid="{00000000-0005-0000-0000-0000E8000000}"/>
    <cellStyle name="60% - Accent6" xfId="234" xr:uid="{00000000-0005-0000-0000-0000E9000000}"/>
    <cellStyle name="60% - ส่วนที่ถูกเน้น1" xfId="235" builtinId="32" customBuiltin="1"/>
    <cellStyle name="60% - ส่วนที่ถูกเน้น1 2" xfId="236" xr:uid="{00000000-0005-0000-0000-0000EB000000}"/>
    <cellStyle name="60% - ส่วนที่ถูกเน้น1 2 2" xfId="237" xr:uid="{00000000-0005-0000-0000-0000EC000000}"/>
    <cellStyle name="60% - ส่วนที่ถูกเน้น1 2 3" xfId="238" xr:uid="{00000000-0005-0000-0000-0000ED000000}"/>
    <cellStyle name="60% - ส่วนที่ถูกเน้น1 2 4" xfId="239" xr:uid="{00000000-0005-0000-0000-0000EE000000}"/>
    <cellStyle name="60% - ส่วนที่ถูกเน้น1 2_Sheet1" xfId="240" xr:uid="{00000000-0005-0000-0000-0000EF000000}"/>
    <cellStyle name="60% - ส่วนที่ถูกเน้น1 3" xfId="241" xr:uid="{00000000-0005-0000-0000-0000F0000000}"/>
    <cellStyle name="60% - ส่วนที่ถูกเน้น1 4" xfId="242" xr:uid="{00000000-0005-0000-0000-0000F1000000}"/>
    <cellStyle name="60% - ส่วนที่ถูกเน้น1 5" xfId="243" xr:uid="{00000000-0005-0000-0000-0000F2000000}"/>
    <cellStyle name="60% - ส่วนที่ถูกเน้น2" xfId="244" builtinId="36" customBuiltin="1"/>
    <cellStyle name="60% - ส่วนที่ถูกเน้น2 2" xfId="245" xr:uid="{00000000-0005-0000-0000-0000F4000000}"/>
    <cellStyle name="60% - ส่วนที่ถูกเน้น2 2 2" xfId="246" xr:uid="{00000000-0005-0000-0000-0000F5000000}"/>
    <cellStyle name="60% - ส่วนที่ถูกเน้น2 2 3" xfId="247" xr:uid="{00000000-0005-0000-0000-0000F6000000}"/>
    <cellStyle name="60% - ส่วนที่ถูกเน้น2 2 4" xfId="248" xr:uid="{00000000-0005-0000-0000-0000F7000000}"/>
    <cellStyle name="60% - ส่วนที่ถูกเน้น2 2_Sheet1" xfId="249" xr:uid="{00000000-0005-0000-0000-0000F8000000}"/>
    <cellStyle name="60% - ส่วนที่ถูกเน้น2 3" xfId="250" xr:uid="{00000000-0005-0000-0000-0000F9000000}"/>
    <cellStyle name="60% - ส่วนที่ถูกเน้น2 4" xfId="251" xr:uid="{00000000-0005-0000-0000-0000FA000000}"/>
    <cellStyle name="60% - ส่วนที่ถูกเน้น2 5" xfId="252" xr:uid="{00000000-0005-0000-0000-0000FB000000}"/>
    <cellStyle name="60% - ส่วนที่ถูกเน้น3" xfId="253" builtinId="40" customBuiltin="1"/>
    <cellStyle name="60% - ส่วนที่ถูกเน้น3 2" xfId="254" xr:uid="{00000000-0005-0000-0000-0000FD000000}"/>
    <cellStyle name="60% - ส่วนที่ถูกเน้น3 2 2" xfId="255" xr:uid="{00000000-0005-0000-0000-0000FE000000}"/>
    <cellStyle name="60% - ส่วนที่ถูกเน้น3 2 3" xfId="256" xr:uid="{00000000-0005-0000-0000-0000FF000000}"/>
    <cellStyle name="60% - ส่วนที่ถูกเน้น3 2 4" xfId="257" xr:uid="{00000000-0005-0000-0000-000000010000}"/>
    <cellStyle name="60% - ส่วนที่ถูกเน้น3 2_Sheet1" xfId="258" xr:uid="{00000000-0005-0000-0000-000001010000}"/>
    <cellStyle name="60% - ส่วนที่ถูกเน้น3 3" xfId="259" xr:uid="{00000000-0005-0000-0000-000002010000}"/>
    <cellStyle name="60% - ส่วนที่ถูกเน้น3 4" xfId="260" xr:uid="{00000000-0005-0000-0000-000003010000}"/>
    <cellStyle name="60% - ส่วนที่ถูกเน้น3 5" xfId="261" xr:uid="{00000000-0005-0000-0000-000004010000}"/>
    <cellStyle name="60% - ส่วนที่ถูกเน้น4" xfId="262" builtinId="44" customBuiltin="1"/>
    <cellStyle name="60% - ส่วนที่ถูกเน้น4 2" xfId="263" xr:uid="{00000000-0005-0000-0000-000006010000}"/>
    <cellStyle name="60% - ส่วนที่ถูกเน้น4 2 2" xfId="264" xr:uid="{00000000-0005-0000-0000-000007010000}"/>
    <cellStyle name="60% - ส่วนที่ถูกเน้น4 2 3" xfId="265" xr:uid="{00000000-0005-0000-0000-000008010000}"/>
    <cellStyle name="60% - ส่วนที่ถูกเน้น4 2 4" xfId="266" xr:uid="{00000000-0005-0000-0000-000009010000}"/>
    <cellStyle name="60% - ส่วนที่ถูกเน้น4 2_Sheet1" xfId="267" xr:uid="{00000000-0005-0000-0000-00000A010000}"/>
    <cellStyle name="60% - ส่วนที่ถูกเน้น4 3" xfId="268" xr:uid="{00000000-0005-0000-0000-00000B010000}"/>
    <cellStyle name="60% - ส่วนที่ถูกเน้น4 4" xfId="269" xr:uid="{00000000-0005-0000-0000-00000C010000}"/>
    <cellStyle name="60% - ส่วนที่ถูกเน้น4 5" xfId="270" xr:uid="{00000000-0005-0000-0000-00000D010000}"/>
    <cellStyle name="60% - ส่วนที่ถูกเน้น5" xfId="271" builtinId="48" customBuiltin="1"/>
    <cellStyle name="60% - ส่วนที่ถูกเน้น5 2" xfId="272" xr:uid="{00000000-0005-0000-0000-00000F010000}"/>
    <cellStyle name="60% - ส่วนที่ถูกเน้น5 2 2" xfId="273" xr:uid="{00000000-0005-0000-0000-000010010000}"/>
    <cellStyle name="60% - ส่วนที่ถูกเน้น5 2 3" xfId="274" xr:uid="{00000000-0005-0000-0000-000011010000}"/>
    <cellStyle name="60% - ส่วนที่ถูกเน้น5 2 4" xfId="275" xr:uid="{00000000-0005-0000-0000-000012010000}"/>
    <cellStyle name="60% - ส่วนที่ถูกเน้น5 2_Sheet1" xfId="276" xr:uid="{00000000-0005-0000-0000-000013010000}"/>
    <cellStyle name="60% - ส่วนที่ถูกเน้น5 3" xfId="277" xr:uid="{00000000-0005-0000-0000-000014010000}"/>
    <cellStyle name="60% - ส่วนที่ถูกเน้น5 4" xfId="278" xr:uid="{00000000-0005-0000-0000-000015010000}"/>
    <cellStyle name="60% - ส่วนที่ถูกเน้น5 5" xfId="279" xr:uid="{00000000-0005-0000-0000-000016010000}"/>
    <cellStyle name="60% - ส่วนที่ถูกเน้น6" xfId="280" builtinId="52" customBuiltin="1"/>
    <cellStyle name="60% - ส่วนที่ถูกเน้น6 2" xfId="281" xr:uid="{00000000-0005-0000-0000-000018010000}"/>
    <cellStyle name="60% - ส่วนที่ถูกเน้น6 2 2" xfId="282" xr:uid="{00000000-0005-0000-0000-000019010000}"/>
    <cellStyle name="60% - ส่วนที่ถูกเน้น6 2 3" xfId="283" xr:uid="{00000000-0005-0000-0000-00001A010000}"/>
    <cellStyle name="60% - ส่วนที่ถูกเน้น6 2 4" xfId="284" xr:uid="{00000000-0005-0000-0000-00001B010000}"/>
    <cellStyle name="60% - ส่วนที่ถูกเน้น6 2_Sheet1" xfId="285" xr:uid="{00000000-0005-0000-0000-00001C010000}"/>
    <cellStyle name="60% - ส่วนที่ถูกเน้น6 3" xfId="286" xr:uid="{00000000-0005-0000-0000-00001D010000}"/>
    <cellStyle name="60% - ส่วนที่ถูกเน้น6 4" xfId="287" xr:uid="{00000000-0005-0000-0000-00001E010000}"/>
    <cellStyle name="60% - ส่วนที่ถูกเน้น6 5" xfId="288" xr:uid="{00000000-0005-0000-0000-00001F010000}"/>
    <cellStyle name="60% - 强调文字颜色 1" xfId="289" xr:uid="{00000000-0005-0000-0000-000020010000}"/>
    <cellStyle name="60% - 强调文字颜色 2" xfId="290" xr:uid="{00000000-0005-0000-0000-000021010000}"/>
    <cellStyle name="60% - 强调文字颜色 3" xfId="291" xr:uid="{00000000-0005-0000-0000-000022010000}"/>
    <cellStyle name="60% - 强调文字颜色 4" xfId="292" xr:uid="{00000000-0005-0000-0000-000023010000}"/>
    <cellStyle name="60% - 强调文字颜色 5" xfId="293" xr:uid="{00000000-0005-0000-0000-000024010000}"/>
    <cellStyle name="60% - 强调文字颜色 6" xfId="294" xr:uid="{00000000-0005-0000-0000-000025010000}"/>
    <cellStyle name="Accent1" xfId="295" xr:uid="{00000000-0005-0000-0000-000026010000}"/>
    <cellStyle name="Accent2" xfId="296" xr:uid="{00000000-0005-0000-0000-000027010000}"/>
    <cellStyle name="Accent3" xfId="297" xr:uid="{00000000-0005-0000-0000-000028010000}"/>
    <cellStyle name="Accent4" xfId="298" xr:uid="{00000000-0005-0000-0000-000029010000}"/>
    <cellStyle name="Accent5" xfId="299" xr:uid="{00000000-0005-0000-0000-00002A010000}"/>
    <cellStyle name="Accent6" xfId="300" xr:uid="{00000000-0005-0000-0000-00002B010000}"/>
    <cellStyle name="Bad" xfId="301" xr:uid="{00000000-0005-0000-0000-00002C010000}"/>
    <cellStyle name="Calculation" xfId="302" xr:uid="{00000000-0005-0000-0000-00002D010000}"/>
    <cellStyle name="Check Cell" xfId="303" xr:uid="{00000000-0005-0000-0000-00002E010000}"/>
    <cellStyle name="comma zerodec" xfId="304" xr:uid="{00000000-0005-0000-0000-00002F010000}"/>
    <cellStyle name="Comma_สำเนาของ แบบ 1  แบบรายงานมีตัว 2.1  ข้อมูล 1 มีค.53" xfId="305" xr:uid="{00000000-0005-0000-0000-000030010000}"/>
    <cellStyle name="Currency1" xfId="306" xr:uid="{00000000-0005-0000-0000-000031010000}"/>
    <cellStyle name="Currency1 2" xfId="307" xr:uid="{00000000-0005-0000-0000-000032010000}"/>
    <cellStyle name="Currency1 2 2" xfId="308" xr:uid="{00000000-0005-0000-0000-000033010000}"/>
    <cellStyle name="Currency1 2 3" xfId="309" xr:uid="{00000000-0005-0000-0000-000034010000}"/>
    <cellStyle name="Currency1 2 4" xfId="310" xr:uid="{00000000-0005-0000-0000-000035010000}"/>
    <cellStyle name="Currency1 2 5" xfId="311" xr:uid="{00000000-0005-0000-0000-000036010000}"/>
    <cellStyle name="Currency1 2_ตยครู 55ส่งกรม " xfId="312" xr:uid="{00000000-0005-0000-0000-000037010000}"/>
    <cellStyle name="Currency1 3" xfId="313" xr:uid="{00000000-0005-0000-0000-000038010000}"/>
    <cellStyle name="Currency1 3 2" xfId="314" xr:uid="{00000000-0005-0000-0000-000039010000}"/>
    <cellStyle name="Currency1 3 3" xfId="315" xr:uid="{00000000-0005-0000-0000-00003A010000}"/>
    <cellStyle name="Currency1 3 4" xfId="316" xr:uid="{00000000-0005-0000-0000-00003B010000}"/>
    <cellStyle name="Currency1 3 5" xfId="317" xr:uid="{00000000-0005-0000-0000-00003C010000}"/>
    <cellStyle name="Currency1 3_ตยครู 55ส่งกรม " xfId="318" xr:uid="{00000000-0005-0000-0000-00003D010000}"/>
    <cellStyle name="Currency1 4" xfId="319" xr:uid="{00000000-0005-0000-0000-00003E010000}"/>
    <cellStyle name="Currency1 4 2" xfId="320" xr:uid="{00000000-0005-0000-0000-00003F010000}"/>
    <cellStyle name="Currency1 4 3" xfId="321" xr:uid="{00000000-0005-0000-0000-000040010000}"/>
    <cellStyle name="Currency1 4 4" xfId="322" xr:uid="{00000000-0005-0000-0000-000041010000}"/>
    <cellStyle name="Currency1 4 5" xfId="323" xr:uid="{00000000-0005-0000-0000-000042010000}"/>
    <cellStyle name="Currency1 4_ตยครู 55ส่งกรม " xfId="324" xr:uid="{00000000-0005-0000-0000-000043010000}"/>
    <cellStyle name="Currency1 5" xfId="325" xr:uid="{00000000-0005-0000-0000-000044010000}"/>
    <cellStyle name="Currency1 5 2" xfId="326" xr:uid="{00000000-0005-0000-0000-000045010000}"/>
    <cellStyle name="Currency1 5 3" xfId="327" xr:uid="{00000000-0005-0000-0000-000046010000}"/>
    <cellStyle name="Currency1 5 4" xfId="328" xr:uid="{00000000-0005-0000-0000-000047010000}"/>
    <cellStyle name="Currency1 5 5" xfId="329" xr:uid="{00000000-0005-0000-0000-000048010000}"/>
    <cellStyle name="Currency1 5_ตยครู 55ส่งกรม " xfId="330" xr:uid="{00000000-0005-0000-0000-000049010000}"/>
    <cellStyle name="Currency1 6" xfId="331" xr:uid="{00000000-0005-0000-0000-00004A010000}"/>
    <cellStyle name="Currency1 7" xfId="332" xr:uid="{00000000-0005-0000-0000-00004B010000}"/>
    <cellStyle name="Currency1_Sheet1" xfId="333" xr:uid="{00000000-0005-0000-0000-00004C010000}"/>
    <cellStyle name="Date" xfId="334" xr:uid="{00000000-0005-0000-0000-00004D010000}"/>
    <cellStyle name="Dollar (zero dec)" xfId="335" xr:uid="{00000000-0005-0000-0000-00004E010000}"/>
    <cellStyle name="Dollar (zero dec) 2" xfId="336" xr:uid="{00000000-0005-0000-0000-00004F010000}"/>
    <cellStyle name="Dollar (zero dec) 2 2" xfId="337" xr:uid="{00000000-0005-0000-0000-000050010000}"/>
    <cellStyle name="Dollar (zero dec) 2 3" xfId="338" xr:uid="{00000000-0005-0000-0000-000051010000}"/>
    <cellStyle name="Dollar (zero dec) 2 4" xfId="339" xr:uid="{00000000-0005-0000-0000-000052010000}"/>
    <cellStyle name="Dollar (zero dec) 2 5" xfId="340" xr:uid="{00000000-0005-0000-0000-000053010000}"/>
    <cellStyle name="Dollar (zero dec) 2_ตยครู 55ส่งกรม " xfId="341" xr:uid="{00000000-0005-0000-0000-000054010000}"/>
    <cellStyle name="Dollar (zero dec) 3" xfId="342" xr:uid="{00000000-0005-0000-0000-000055010000}"/>
    <cellStyle name="Dollar (zero dec) 3 2" xfId="343" xr:uid="{00000000-0005-0000-0000-000056010000}"/>
    <cellStyle name="Dollar (zero dec) 3 3" xfId="344" xr:uid="{00000000-0005-0000-0000-000057010000}"/>
    <cellStyle name="Dollar (zero dec) 3 4" xfId="345" xr:uid="{00000000-0005-0000-0000-000058010000}"/>
    <cellStyle name="Dollar (zero dec) 3 5" xfId="346" xr:uid="{00000000-0005-0000-0000-000059010000}"/>
    <cellStyle name="Dollar (zero dec) 3_ตยครู 55ส่งกรม " xfId="347" xr:uid="{00000000-0005-0000-0000-00005A010000}"/>
    <cellStyle name="Dollar (zero dec) 4" xfId="348" xr:uid="{00000000-0005-0000-0000-00005B010000}"/>
    <cellStyle name="Dollar (zero dec) 4 2" xfId="349" xr:uid="{00000000-0005-0000-0000-00005C010000}"/>
    <cellStyle name="Dollar (zero dec) 4 3" xfId="350" xr:uid="{00000000-0005-0000-0000-00005D010000}"/>
    <cellStyle name="Dollar (zero dec) 4 4" xfId="351" xr:uid="{00000000-0005-0000-0000-00005E010000}"/>
    <cellStyle name="Dollar (zero dec) 4 5" xfId="352" xr:uid="{00000000-0005-0000-0000-00005F010000}"/>
    <cellStyle name="Dollar (zero dec) 4_ตยครู 55ส่งกรม " xfId="353" xr:uid="{00000000-0005-0000-0000-000060010000}"/>
    <cellStyle name="Dollar (zero dec) 5" xfId="354" xr:uid="{00000000-0005-0000-0000-000061010000}"/>
    <cellStyle name="Dollar (zero dec) 5 2" xfId="355" xr:uid="{00000000-0005-0000-0000-000062010000}"/>
    <cellStyle name="Dollar (zero dec) 5 3" xfId="356" xr:uid="{00000000-0005-0000-0000-000063010000}"/>
    <cellStyle name="Dollar (zero dec) 5 4" xfId="357" xr:uid="{00000000-0005-0000-0000-000064010000}"/>
    <cellStyle name="Dollar (zero dec) 5 5" xfId="358" xr:uid="{00000000-0005-0000-0000-000065010000}"/>
    <cellStyle name="Dollar (zero dec) 5_ตยครู 55ส่งกรม " xfId="359" xr:uid="{00000000-0005-0000-0000-000066010000}"/>
    <cellStyle name="Dollar (zero dec) 6" xfId="360" xr:uid="{00000000-0005-0000-0000-000067010000}"/>
    <cellStyle name="Dollar (zero dec) 7" xfId="361" xr:uid="{00000000-0005-0000-0000-000068010000}"/>
    <cellStyle name="Dollar (zero dec)_Sheet1" xfId="362" xr:uid="{00000000-0005-0000-0000-000069010000}"/>
    <cellStyle name="Explanatory Text" xfId="363" xr:uid="{00000000-0005-0000-0000-00006A010000}"/>
    <cellStyle name="Fixed" xfId="364" xr:uid="{00000000-0005-0000-0000-00006B010000}"/>
    <cellStyle name="Good" xfId="365" xr:uid="{00000000-0005-0000-0000-00006C010000}"/>
    <cellStyle name="Grey" xfId="366" xr:uid="{00000000-0005-0000-0000-00006D010000}"/>
    <cellStyle name="Heading 1" xfId="367" xr:uid="{00000000-0005-0000-0000-00006E010000}"/>
    <cellStyle name="Heading 2" xfId="368" xr:uid="{00000000-0005-0000-0000-00006F010000}"/>
    <cellStyle name="Heading 3" xfId="369" xr:uid="{00000000-0005-0000-0000-000070010000}"/>
    <cellStyle name="Heading 4" xfId="370" xr:uid="{00000000-0005-0000-0000-000071010000}"/>
    <cellStyle name="HEADING1" xfId="371" xr:uid="{00000000-0005-0000-0000-000072010000}"/>
    <cellStyle name="HEADING2" xfId="372" xr:uid="{00000000-0005-0000-0000-000073010000}"/>
    <cellStyle name="Input" xfId="373" xr:uid="{00000000-0005-0000-0000-000074010000}"/>
    <cellStyle name="Input [yellow]" xfId="374" xr:uid="{00000000-0005-0000-0000-000075010000}"/>
    <cellStyle name="Input_5302" xfId="375" xr:uid="{00000000-0005-0000-0000-000076010000}"/>
    <cellStyle name="Linked Cell" xfId="376" xr:uid="{00000000-0005-0000-0000-000077010000}"/>
    <cellStyle name="Neutral" xfId="377" xr:uid="{00000000-0005-0000-0000-000078010000}"/>
    <cellStyle name="no dec" xfId="378" xr:uid="{00000000-0005-0000-0000-000079010000}"/>
    <cellStyle name="Normal - Style1" xfId="379" xr:uid="{00000000-0005-0000-0000-00007A010000}"/>
    <cellStyle name="Normal 2" xfId="380" xr:uid="{00000000-0005-0000-0000-00007B010000}"/>
    <cellStyle name="Normal 3" xfId="381" xr:uid="{00000000-0005-0000-0000-00007C010000}"/>
    <cellStyle name="Normal_CAL-A4" xfId="382" xr:uid="{00000000-0005-0000-0000-00007D010000}"/>
    <cellStyle name="Note" xfId="383" xr:uid="{00000000-0005-0000-0000-00007E010000}"/>
    <cellStyle name="Note 10" xfId="384" xr:uid="{00000000-0005-0000-0000-00007F010000}"/>
    <cellStyle name="Note 11" xfId="385" xr:uid="{00000000-0005-0000-0000-000080010000}"/>
    <cellStyle name="Note 12" xfId="386" xr:uid="{00000000-0005-0000-0000-000081010000}"/>
    <cellStyle name="Note 13" xfId="387" xr:uid="{00000000-0005-0000-0000-000082010000}"/>
    <cellStyle name="Note 2" xfId="388" xr:uid="{00000000-0005-0000-0000-000083010000}"/>
    <cellStyle name="Note 2 10" xfId="389" xr:uid="{00000000-0005-0000-0000-000084010000}"/>
    <cellStyle name="Note 2 11" xfId="390" xr:uid="{00000000-0005-0000-0000-000085010000}"/>
    <cellStyle name="Note 2 2" xfId="391" xr:uid="{00000000-0005-0000-0000-000086010000}"/>
    <cellStyle name="Note 2 3" xfId="392" xr:uid="{00000000-0005-0000-0000-000087010000}"/>
    <cellStyle name="Note 2 4" xfId="393" xr:uid="{00000000-0005-0000-0000-000088010000}"/>
    <cellStyle name="Note 2 5" xfId="394" xr:uid="{00000000-0005-0000-0000-000089010000}"/>
    <cellStyle name="Note 2 6" xfId="395" xr:uid="{00000000-0005-0000-0000-00008A010000}"/>
    <cellStyle name="Note 2 7" xfId="396" xr:uid="{00000000-0005-0000-0000-00008B010000}"/>
    <cellStyle name="Note 2 8" xfId="397" xr:uid="{00000000-0005-0000-0000-00008C010000}"/>
    <cellStyle name="Note 2 9" xfId="398" xr:uid="{00000000-0005-0000-0000-00008D010000}"/>
    <cellStyle name="Note 2_คำนวนเวลา" xfId="399" xr:uid="{00000000-0005-0000-0000-00008E010000}"/>
    <cellStyle name="Note 3" xfId="400" xr:uid="{00000000-0005-0000-0000-00008F010000}"/>
    <cellStyle name="Note 4" xfId="401" xr:uid="{00000000-0005-0000-0000-000090010000}"/>
    <cellStyle name="Note 5" xfId="402" xr:uid="{00000000-0005-0000-0000-000091010000}"/>
    <cellStyle name="Note 6" xfId="403" xr:uid="{00000000-0005-0000-0000-000092010000}"/>
    <cellStyle name="Note 7" xfId="404" xr:uid="{00000000-0005-0000-0000-000093010000}"/>
    <cellStyle name="Note 8" xfId="405" xr:uid="{00000000-0005-0000-0000-000094010000}"/>
    <cellStyle name="Note 9" xfId="406" xr:uid="{00000000-0005-0000-0000-000095010000}"/>
    <cellStyle name="Note_คำนวณอายุ 622 " xfId="407" xr:uid="{00000000-0005-0000-0000-000096010000}"/>
    <cellStyle name="Output" xfId="408" xr:uid="{00000000-0005-0000-0000-000097010000}"/>
    <cellStyle name="Percent [2]" xfId="409" xr:uid="{00000000-0005-0000-0000-000098010000}"/>
    <cellStyle name="Q" xfId="410" xr:uid="{00000000-0005-0000-0000-000099010000}"/>
    <cellStyle name="Q_ปีนี้" xfId="411" xr:uid="{00000000-0005-0000-0000-00009A010000}"/>
    <cellStyle name="Q_ปีนี้ 10" xfId="412" xr:uid="{00000000-0005-0000-0000-00009B010000}"/>
    <cellStyle name="Q_ปีนี้ 11" xfId="413" xr:uid="{00000000-0005-0000-0000-00009C010000}"/>
    <cellStyle name="Q_ปีนี้ 2" xfId="414" xr:uid="{00000000-0005-0000-0000-00009D010000}"/>
    <cellStyle name="Q_ปีนี้ 3" xfId="415" xr:uid="{00000000-0005-0000-0000-00009E010000}"/>
    <cellStyle name="Q_ปีนี้ 4" xfId="416" xr:uid="{00000000-0005-0000-0000-00009F010000}"/>
    <cellStyle name="Q_ปีนี้ 5" xfId="417" xr:uid="{00000000-0005-0000-0000-0000A0010000}"/>
    <cellStyle name="Q_ปีนี้ 6" xfId="418" xr:uid="{00000000-0005-0000-0000-0000A1010000}"/>
    <cellStyle name="Q_ปีนี้ 7" xfId="419" xr:uid="{00000000-0005-0000-0000-0000A2010000}"/>
    <cellStyle name="Q_ปีนี้ 8" xfId="420" xr:uid="{00000000-0005-0000-0000-0000A3010000}"/>
    <cellStyle name="Q_ปีนี้ 9" xfId="421" xr:uid="{00000000-0005-0000-0000-0000A4010000}"/>
    <cellStyle name="Q_ปีนี้_Sheet1" xfId="422" xr:uid="{00000000-0005-0000-0000-0000A5010000}"/>
    <cellStyle name="Q_ปีนี้_Sheet1_คำนวณวันที่คุรธิติ ปรับสูตร6 ก.พ. 62 " xfId="423" xr:uid="{00000000-0005-0000-0000-0000A6010000}"/>
    <cellStyle name="Q_ปีนี้_Sheet1_คำนวนเวลา" xfId="424" xr:uid="{00000000-0005-0000-0000-0000A7010000}"/>
    <cellStyle name="Q_ปีนี้_Sheet1_คำนวนเวลา (6)" xfId="425" xr:uid="{00000000-0005-0000-0000-0000A8010000}"/>
    <cellStyle name="Q_ปีนี้_Sheet1_นับเวลา วัชรพล Ans" xfId="426" xr:uid="{00000000-0005-0000-0000-0000A9010000}"/>
    <cellStyle name="Q_ปีนี้_Sheet1_ประมวลปี_r1" xfId="427" xr:uid="{00000000-0005-0000-0000-0000AA010000}"/>
    <cellStyle name="Q_ปีนี้_Sheet2" xfId="428" xr:uid="{00000000-0005-0000-0000-0000AB010000}"/>
    <cellStyle name="Q_ปีนี้_ตยครู 55ส่งกรม " xfId="429" xr:uid="{00000000-0005-0000-0000-0000AC010000}"/>
    <cellStyle name="Q_ปีนี้_ทะเบียน38ค (2)" xfId="430" xr:uid="{00000000-0005-0000-0000-0000AD010000}"/>
    <cellStyle name="Q_ปีนี้_ทะเบียน38ค (2)_คำนวณวันที่คุรธิติ ปรับสูตร6 ก.พ. 62 " xfId="431" xr:uid="{00000000-0005-0000-0000-0000AE010000}"/>
    <cellStyle name="Q_ปีนี้_ทะเบียน38ค (2)_คำนวนเวลา" xfId="432" xr:uid="{00000000-0005-0000-0000-0000AF010000}"/>
    <cellStyle name="Q_ปีนี้_ทะเบียน38ค (2)_คำนวนเวลา (6)" xfId="433" xr:uid="{00000000-0005-0000-0000-0000B0010000}"/>
    <cellStyle name="Q_ปีนี้_ทะเบียน38ค (2)_นับเวลา วัชรพล Ans" xfId="434" xr:uid="{00000000-0005-0000-0000-0000B1010000}"/>
    <cellStyle name="Q_ปีนี้_ทะเบียน38ค (2)_ประมวลปี_r1" xfId="435" xr:uid="{00000000-0005-0000-0000-0000B2010000}"/>
    <cellStyle name="Q_ปีนี้_ทะเบียนครู (2)" xfId="436" xr:uid="{00000000-0005-0000-0000-0000B3010000}"/>
    <cellStyle name="Q_ปีนี้_ทะเบียนครู (2)_คำนวณวันที่คุรธิติ ปรับสูตร6 ก.พ. 62 " xfId="437" xr:uid="{00000000-0005-0000-0000-0000B4010000}"/>
    <cellStyle name="Q_ปีนี้_ทะเบียนครู (2)_คำนวนเวลา" xfId="438" xr:uid="{00000000-0005-0000-0000-0000B5010000}"/>
    <cellStyle name="Q_ปีนี้_ทะเบียนครู (2)_คำนวนเวลา (6)" xfId="439" xr:uid="{00000000-0005-0000-0000-0000B6010000}"/>
    <cellStyle name="Q_ปีนี้_ทะเบียนครู (2)_นับเวลา วัชรพล Ans" xfId="440" xr:uid="{00000000-0005-0000-0000-0000B7010000}"/>
    <cellStyle name="Q_ปีนี้_ทะเบียนครู (2)_ประมวลปี_r1" xfId="441" xr:uid="{00000000-0005-0000-0000-0000B8010000}"/>
    <cellStyle name="Q_ปีนี้_สรุป38ค" xfId="442" xr:uid="{00000000-0005-0000-0000-0000B9010000}"/>
    <cellStyle name="Q_ปีนี้_สรุป38ค_คำนวณวันที่คุรธิติ ปรับสูตร6 ก.พ. 62 " xfId="443" xr:uid="{00000000-0005-0000-0000-0000BA010000}"/>
    <cellStyle name="Q_ปีนี้_สรุป38ค_คำนวนเวลา" xfId="444" xr:uid="{00000000-0005-0000-0000-0000BB010000}"/>
    <cellStyle name="Q_ปีนี้_สรุป38ค_คำนวนเวลา (6)" xfId="445" xr:uid="{00000000-0005-0000-0000-0000BC010000}"/>
    <cellStyle name="Q_ปีนี้_สรุป38ค_นับเวลา วัชรพล Ans" xfId="446" xr:uid="{00000000-0005-0000-0000-0000BD010000}"/>
    <cellStyle name="Q_ปีนี้_สรุป38ค_ประมวลปี_r1" xfId="447" xr:uid="{00000000-0005-0000-0000-0000BE010000}"/>
    <cellStyle name="Quantity" xfId="448" xr:uid="{00000000-0005-0000-0000-0000BF010000}"/>
    <cellStyle name="small border line" xfId="449" xr:uid="{00000000-0005-0000-0000-0000C0010000}"/>
    <cellStyle name="Title" xfId="450" xr:uid="{00000000-0005-0000-0000-0000C1010000}"/>
    <cellStyle name="Total" xfId="451" xr:uid="{00000000-0005-0000-0000-0000C2010000}"/>
    <cellStyle name="TU" xfId="452" xr:uid="{00000000-0005-0000-0000-0000C3010000}"/>
    <cellStyle name="W" xfId="453" xr:uid="{00000000-0005-0000-0000-0000C4010000}"/>
    <cellStyle name="W_ปีนี้" xfId="454" xr:uid="{00000000-0005-0000-0000-0000C5010000}"/>
    <cellStyle name="W_ปีนี้ 10" xfId="455" xr:uid="{00000000-0005-0000-0000-0000C6010000}"/>
    <cellStyle name="W_ปีนี้ 11" xfId="456" xr:uid="{00000000-0005-0000-0000-0000C7010000}"/>
    <cellStyle name="W_ปีนี้ 2" xfId="457" xr:uid="{00000000-0005-0000-0000-0000C8010000}"/>
    <cellStyle name="W_ปีนี้ 3" xfId="458" xr:uid="{00000000-0005-0000-0000-0000C9010000}"/>
    <cellStyle name="W_ปีนี้ 4" xfId="459" xr:uid="{00000000-0005-0000-0000-0000CA010000}"/>
    <cellStyle name="W_ปีนี้ 5" xfId="460" xr:uid="{00000000-0005-0000-0000-0000CB010000}"/>
    <cellStyle name="W_ปีนี้ 6" xfId="461" xr:uid="{00000000-0005-0000-0000-0000CC010000}"/>
    <cellStyle name="W_ปีนี้ 7" xfId="462" xr:uid="{00000000-0005-0000-0000-0000CD010000}"/>
    <cellStyle name="W_ปีนี้ 8" xfId="463" xr:uid="{00000000-0005-0000-0000-0000CE010000}"/>
    <cellStyle name="W_ปีนี้ 9" xfId="464" xr:uid="{00000000-0005-0000-0000-0000CF010000}"/>
    <cellStyle name="W_ปีนี้_Sheet1" xfId="465" xr:uid="{00000000-0005-0000-0000-0000D0010000}"/>
    <cellStyle name="W_ปีนี้_Sheet1_คำนวณวันที่คุรธิติ ปรับสูตร6 ก.พ. 62 " xfId="466" xr:uid="{00000000-0005-0000-0000-0000D1010000}"/>
    <cellStyle name="W_ปีนี้_Sheet1_คำนวนเวลา" xfId="467" xr:uid="{00000000-0005-0000-0000-0000D2010000}"/>
    <cellStyle name="W_ปีนี้_Sheet1_คำนวนเวลา (6)" xfId="468" xr:uid="{00000000-0005-0000-0000-0000D3010000}"/>
    <cellStyle name="W_ปีนี้_Sheet1_นับเวลา วัชรพล Ans" xfId="469" xr:uid="{00000000-0005-0000-0000-0000D4010000}"/>
    <cellStyle name="W_ปีนี้_Sheet1_ประมวลปี_r1" xfId="470" xr:uid="{00000000-0005-0000-0000-0000D5010000}"/>
    <cellStyle name="W_ปีนี้_Sheet2" xfId="471" xr:uid="{00000000-0005-0000-0000-0000D6010000}"/>
    <cellStyle name="W_ปีนี้_ตยครู 55ส่งกรม " xfId="472" xr:uid="{00000000-0005-0000-0000-0000D7010000}"/>
    <cellStyle name="W_ปีนี้_ทะเบียน38ค (2)" xfId="473" xr:uid="{00000000-0005-0000-0000-0000D8010000}"/>
    <cellStyle name="W_ปีนี้_ทะเบียน38ค (2)_คำนวณวันที่คุรธิติ ปรับสูตร6 ก.พ. 62 " xfId="474" xr:uid="{00000000-0005-0000-0000-0000D9010000}"/>
    <cellStyle name="W_ปีนี้_ทะเบียน38ค (2)_คำนวนเวลา" xfId="475" xr:uid="{00000000-0005-0000-0000-0000DA010000}"/>
    <cellStyle name="W_ปีนี้_ทะเบียน38ค (2)_คำนวนเวลา (6)" xfId="476" xr:uid="{00000000-0005-0000-0000-0000DB010000}"/>
    <cellStyle name="W_ปีนี้_ทะเบียน38ค (2)_นับเวลา วัชรพล Ans" xfId="477" xr:uid="{00000000-0005-0000-0000-0000DC010000}"/>
    <cellStyle name="W_ปีนี้_ทะเบียน38ค (2)_ประมวลปี_r1" xfId="478" xr:uid="{00000000-0005-0000-0000-0000DD010000}"/>
    <cellStyle name="W_ปีนี้_ทะเบียนครู (2)" xfId="479" xr:uid="{00000000-0005-0000-0000-0000DE010000}"/>
    <cellStyle name="W_ปีนี้_ทะเบียนครู (2)_คำนวณวันที่คุรธิติ ปรับสูตร6 ก.พ. 62 " xfId="480" xr:uid="{00000000-0005-0000-0000-0000DF010000}"/>
    <cellStyle name="W_ปีนี้_ทะเบียนครู (2)_คำนวนเวลา" xfId="481" xr:uid="{00000000-0005-0000-0000-0000E0010000}"/>
    <cellStyle name="W_ปีนี้_ทะเบียนครู (2)_คำนวนเวลา (6)" xfId="482" xr:uid="{00000000-0005-0000-0000-0000E1010000}"/>
    <cellStyle name="W_ปีนี้_ทะเบียนครู (2)_นับเวลา วัชรพล Ans" xfId="483" xr:uid="{00000000-0005-0000-0000-0000E2010000}"/>
    <cellStyle name="W_ปีนี้_ทะเบียนครู (2)_ประมวลปี_r1" xfId="484" xr:uid="{00000000-0005-0000-0000-0000E3010000}"/>
    <cellStyle name="W_ปีนี้_สรุป38ค" xfId="485" xr:uid="{00000000-0005-0000-0000-0000E4010000}"/>
    <cellStyle name="W_ปีนี้_สรุป38ค_คำนวณวันที่คุรธิติ ปรับสูตร6 ก.พ. 62 " xfId="486" xr:uid="{00000000-0005-0000-0000-0000E5010000}"/>
    <cellStyle name="W_ปีนี้_สรุป38ค_คำนวนเวลา" xfId="487" xr:uid="{00000000-0005-0000-0000-0000E6010000}"/>
    <cellStyle name="W_ปีนี้_สรุป38ค_คำนวนเวลา (6)" xfId="488" xr:uid="{00000000-0005-0000-0000-0000E7010000}"/>
    <cellStyle name="W_ปีนี้_สรุป38ค_นับเวลา วัชรพล Ans" xfId="489" xr:uid="{00000000-0005-0000-0000-0000E8010000}"/>
    <cellStyle name="W_ปีนี้_สรุป38ค_ประมวลปี_r1" xfId="490" xr:uid="{00000000-0005-0000-0000-0000E9010000}"/>
    <cellStyle name="Warning Text" xfId="491" xr:uid="{00000000-0005-0000-0000-0000EA010000}"/>
    <cellStyle name="การคำนวณ" xfId="492" builtinId="22" customBuiltin="1"/>
    <cellStyle name="การคำนวณ 2" xfId="493" xr:uid="{00000000-0005-0000-0000-0000EC010000}"/>
    <cellStyle name="การคำนวณ 2 2" xfId="494" xr:uid="{00000000-0005-0000-0000-0000ED010000}"/>
    <cellStyle name="การคำนวณ 2 3" xfId="495" xr:uid="{00000000-0005-0000-0000-0000EE010000}"/>
    <cellStyle name="การคำนวณ 2 4" xfId="496" xr:uid="{00000000-0005-0000-0000-0000EF010000}"/>
    <cellStyle name="การคำนวณ 2_Sheet1" xfId="497" xr:uid="{00000000-0005-0000-0000-0000F0010000}"/>
    <cellStyle name="การคำนวณ 3" xfId="498" xr:uid="{00000000-0005-0000-0000-0000F1010000}"/>
    <cellStyle name="การคำนวณ 4" xfId="499" xr:uid="{00000000-0005-0000-0000-0000F2010000}"/>
    <cellStyle name="การคำนวณ 5" xfId="500" xr:uid="{00000000-0005-0000-0000-0000F3010000}"/>
    <cellStyle name="ข้อความเตือน" xfId="501" builtinId="11" customBuiltin="1"/>
    <cellStyle name="ข้อความเตือน 2" xfId="502" xr:uid="{00000000-0005-0000-0000-0000F5010000}"/>
    <cellStyle name="ข้อความเตือน 2 2" xfId="503" xr:uid="{00000000-0005-0000-0000-0000F6010000}"/>
    <cellStyle name="ข้อความเตือน 2 3" xfId="504" xr:uid="{00000000-0005-0000-0000-0000F7010000}"/>
    <cellStyle name="ข้อความเตือน 2 4" xfId="505" xr:uid="{00000000-0005-0000-0000-0000F8010000}"/>
    <cellStyle name="ข้อความเตือน 2_Sheet1" xfId="506" xr:uid="{00000000-0005-0000-0000-0000F9010000}"/>
    <cellStyle name="ข้อความเตือน 3" xfId="507" xr:uid="{00000000-0005-0000-0000-0000FA010000}"/>
    <cellStyle name="ข้อความเตือน 4" xfId="508" xr:uid="{00000000-0005-0000-0000-0000FB010000}"/>
    <cellStyle name="ข้อความเตือน 5" xfId="509" xr:uid="{00000000-0005-0000-0000-0000FC010000}"/>
    <cellStyle name="ข้อความอธิบาย" xfId="510" builtinId="53" customBuiltin="1"/>
    <cellStyle name="ข้อความอธิบาย 2" xfId="511" xr:uid="{00000000-0005-0000-0000-0000FE010000}"/>
    <cellStyle name="ข้อความอธิบาย 2 2" xfId="512" xr:uid="{00000000-0005-0000-0000-0000FF010000}"/>
    <cellStyle name="ข้อความอธิบาย 2 3" xfId="513" xr:uid="{00000000-0005-0000-0000-000000020000}"/>
    <cellStyle name="ข้อความอธิบาย 2 4" xfId="514" xr:uid="{00000000-0005-0000-0000-000001020000}"/>
    <cellStyle name="ข้อความอธิบาย 2_Sheet1" xfId="515" xr:uid="{00000000-0005-0000-0000-000002020000}"/>
    <cellStyle name="ข้อความอธิบาย 3" xfId="516" xr:uid="{00000000-0005-0000-0000-000003020000}"/>
    <cellStyle name="ข้อความอธิบาย 4" xfId="517" xr:uid="{00000000-0005-0000-0000-000004020000}"/>
    <cellStyle name="ข้อความอธิบาย 5" xfId="518" xr:uid="{00000000-0005-0000-0000-000005020000}"/>
    <cellStyle name="เครื่องหมายจุลภาค 2" xfId="520" xr:uid="{00000000-0005-0000-0000-000006020000}"/>
    <cellStyle name="เครื่องหมายเปอร์เซ็นต์_ไม่ขาว ไม่สวย ไม่หมวย แต่เซ็กซ์" xfId="521" xr:uid="{00000000-0005-0000-0000-000007020000}"/>
    <cellStyle name="จุลภาค" xfId="519" builtinId="3"/>
    <cellStyle name="ชื่อเรื่อง" xfId="522" builtinId="15" customBuiltin="1"/>
    <cellStyle name="ชื่อเรื่อง 2" xfId="523" xr:uid="{00000000-0005-0000-0000-00000A020000}"/>
    <cellStyle name="ชื่อเรื่อง 2 2" xfId="524" xr:uid="{00000000-0005-0000-0000-00000B020000}"/>
    <cellStyle name="ชื่อเรื่อง 2 3" xfId="525" xr:uid="{00000000-0005-0000-0000-00000C020000}"/>
    <cellStyle name="ชื่อเรื่อง 2 4" xfId="526" xr:uid="{00000000-0005-0000-0000-00000D020000}"/>
    <cellStyle name="ชื่อเรื่อง 2_Sheet1" xfId="527" xr:uid="{00000000-0005-0000-0000-00000E020000}"/>
    <cellStyle name="ชื่อเรื่อง 3" xfId="528" xr:uid="{00000000-0005-0000-0000-00000F020000}"/>
    <cellStyle name="ชื่อเรื่อง 4" xfId="529" xr:uid="{00000000-0005-0000-0000-000010020000}"/>
    <cellStyle name="ชื่อเรื่อง 5" xfId="530" xr:uid="{00000000-0005-0000-0000-000011020000}"/>
    <cellStyle name="เซลล์ตรวจสอบ" xfId="531" builtinId="23" customBuiltin="1"/>
    <cellStyle name="เซลล์ตรวจสอบ 2" xfId="532" xr:uid="{00000000-0005-0000-0000-000013020000}"/>
    <cellStyle name="เซลล์ตรวจสอบ 2 2" xfId="533" xr:uid="{00000000-0005-0000-0000-000014020000}"/>
    <cellStyle name="เซลล์ตรวจสอบ 2 3" xfId="534" xr:uid="{00000000-0005-0000-0000-000015020000}"/>
    <cellStyle name="เซลล์ตรวจสอบ 2 4" xfId="535" xr:uid="{00000000-0005-0000-0000-000016020000}"/>
    <cellStyle name="เซลล์ตรวจสอบ 2_Sheet1" xfId="536" xr:uid="{00000000-0005-0000-0000-000017020000}"/>
    <cellStyle name="เซลล์ตรวจสอบ 3" xfId="537" xr:uid="{00000000-0005-0000-0000-000018020000}"/>
    <cellStyle name="เซลล์ตรวจสอบ 4" xfId="538" xr:uid="{00000000-0005-0000-0000-000019020000}"/>
    <cellStyle name="เซลล์ตรวจสอบ 5" xfId="539" xr:uid="{00000000-0005-0000-0000-00001A020000}"/>
    <cellStyle name="เซลล์ที่มีการเชื่อมโยง" xfId="540" xr:uid="{00000000-0005-0000-0000-00001B020000}"/>
    <cellStyle name="เซลล์ที่มีการเชื่อมโยง 2" xfId="541" xr:uid="{00000000-0005-0000-0000-00001C020000}"/>
    <cellStyle name="เซลล์ที่มีการเชื่อมโยง 2 2" xfId="542" xr:uid="{00000000-0005-0000-0000-00001D020000}"/>
    <cellStyle name="เซลล์ที่มีการเชื่อมโยง 2 3" xfId="543" xr:uid="{00000000-0005-0000-0000-00001E020000}"/>
    <cellStyle name="เซลล์ที่มีการเชื่อมโยง 2 4" xfId="544" xr:uid="{00000000-0005-0000-0000-00001F020000}"/>
    <cellStyle name="เซลล์ที่มีการเชื่อมโยง 2_Sheet1" xfId="545" xr:uid="{00000000-0005-0000-0000-000020020000}"/>
    <cellStyle name="เซลล์ที่มีการเชื่อมโยง 3" xfId="546" xr:uid="{00000000-0005-0000-0000-000021020000}"/>
    <cellStyle name="เซลล์ที่มีการเชื่อมโยง 4" xfId="547" xr:uid="{00000000-0005-0000-0000-000022020000}"/>
    <cellStyle name="เซลล์ที่มีการเชื่อมโยง 5" xfId="548" xr:uid="{00000000-0005-0000-0000-000023020000}"/>
    <cellStyle name="เซลล์ที่มีการเชื่อมโยง_1retireCa 2557 ย้ายบริหาร ทุกครั้ง  25 เมย59" xfId="549" xr:uid="{00000000-0005-0000-0000-000024020000}"/>
    <cellStyle name="เซลล์ที่มีลิงก์" xfId="550" builtinId="24" customBuiltin="1"/>
    <cellStyle name="ดี" xfId="551" builtinId="26" customBuiltin="1"/>
    <cellStyle name="ดี 2" xfId="552" xr:uid="{00000000-0005-0000-0000-000027020000}"/>
    <cellStyle name="ดี 2 2" xfId="553" xr:uid="{00000000-0005-0000-0000-000028020000}"/>
    <cellStyle name="ดี 2 3" xfId="554" xr:uid="{00000000-0005-0000-0000-000029020000}"/>
    <cellStyle name="ดี 2 4" xfId="555" xr:uid="{00000000-0005-0000-0000-00002A020000}"/>
    <cellStyle name="ดี 2_Sheet1" xfId="556" xr:uid="{00000000-0005-0000-0000-00002B020000}"/>
    <cellStyle name="ดี 3" xfId="557" xr:uid="{00000000-0005-0000-0000-00002C020000}"/>
    <cellStyle name="ดี 4" xfId="558" xr:uid="{00000000-0005-0000-0000-00002D020000}"/>
    <cellStyle name="ดี 5" xfId="559" xr:uid="{00000000-0005-0000-0000-00002E020000}"/>
    <cellStyle name="ปกติ" xfId="0" builtinId="0"/>
    <cellStyle name="ปกติ 10" xfId="560" xr:uid="{00000000-0005-0000-0000-000030020000}"/>
    <cellStyle name="ปกติ 11" xfId="561" xr:uid="{00000000-0005-0000-0000-000031020000}"/>
    <cellStyle name="ปกติ 12" xfId="562" xr:uid="{00000000-0005-0000-0000-000032020000}"/>
    <cellStyle name="ปกติ 13" xfId="563" xr:uid="{00000000-0005-0000-0000-000033020000}"/>
    <cellStyle name="ปกติ 14" xfId="564" xr:uid="{00000000-0005-0000-0000-000034020000}"/>
    <cellStyle name="ปกติ 15" xfId="565" xr:uid="{00000000-0005-0000-0000-000035020000}"/>
    <cellStyle name="ปกติ 16" xfId="566" xr:uid="{00000000-0005-0000-0000-000036020000}"/>
    <cellStyle name="ปกติ 2" xfId="567" xr:uid="{00000000-0005-0000-0000-000037020000}"/>
    <cellStyle name="ปกติ 2 2" xfId="568" xr:uid="{00000000-0005-0000-0000-000038020000}"/>
    <cellStyle name="ปกติ 2_Sheet1" xfId="569" xr:uid="{00000000-0005-0000-0000-000039020000}"/>
    <cellStyle name="ปกติ 3" xfId="570" xr:uid="{00000000-0005-0000-0000-00003A020000}"/>
    <cellStyle name="ปกติ 4" xfId="571" xr:uid="{00000000-0005-0000-0000-00003B020000}"/>
    <cellStyle name="ปกติ 4 10" xfId="572" xr:uid="{00000000-0005-0000-0000-00003C020000}"/>
    <cellStyle name="ปกติ 4 11" xfId="573" xr:uid="{00000000-0005-0000-0000-00003D020000}"/>
    <cellStyle name="ปกติ 4 12" xfId="574" xr:uid="{00000000-0005-0000-0000-00003E020000}"/>
    <cellStyle name="ปกติ 4 13" xfId="575" xr:uid="{00000000-0005-0000-0000-00003F020000}"/>
    <cellStyle name="ปกติ 4 14" xfId="576" xr:uid="{00000000-0005-0000-0000-000040020000}"/>
    <cellStyle name="ปกติ 4 2" xfId="577" xr:uid="{00000000-0005-0000-0000-000041020000}"/>
    <cellStyle name="ปกติ 4 3" xfId="578" xr:uid="{00000000-0005-0000-0000-000042020000}"/>
    <cellStyle name="ปกติ 4 4" xfId="579" xr:uid="{00000000-0005-0000-0000-000043020000}"/>
    <cellStyle name="ปกติ 4 5" xfId="580" xr:uid="{00000000-0005-0000-0000-000044020000}"/>
    <cellStyle name="ปกติ 4 6" xfId="581" xr:uid="{00000000-0005-0000-0000-000045020000}"/>
    <cellStyle name="ปกติ 4 7" xfId="582" xr:uid="{00000000-0005-0000-0000-000046020000}"/>
    <cellStyle name="ปกติ 4 8" xfId="583" xr:uid="{00000000-0005-0000-0000-000047020000}"/>
    <cellStyle name="ปกติ 4 9" xfId="584" xr:uid="{00000000-0005-0000-0000-000048020000}"/>
    <cellStyle name="ปกติ 4_0000000saving money2562 useonly " xfId="585" xr:uid="{00000000-0005-0000-0000-000049020000}"/>
    <cellStyle name="ปกติ 5" xfId="586" xr:uid="{00000000-0005-0000-0000-00004A020000}"/>
    <cellStyle name="ปกติ 6" xfId="587" xr:uid="{00000000-0005-0000-0000-00004B020000}"/>
    <cellStyle name="ปกติ 6 2" xfId="588" xr:uid="{00000000-0005-0000-0000-00004C020000}"/>
    <cellStyle name="ปกติ 6 3" xfId="589" xr:uid="{00000000-0005-0000-0000-00004D020000}"/>
    <cellStyle name="ปกติ 6 4" xfId="590" xr:uid="{00000000-0005-0000-0000-00004E020000}"/>
    <cellStyle name="ปกติ 6_Sheet1" xfId="591" xr:uid="{00000000-0005-0000-0000-00004F020000}"/>
    <cellStyle name="ปกติ 7" xfId="592" xr:uid="{00000000-0005-0000-0000-000050020000}"/>
    <cellStyle name="ปกติ 8" xfId="593" xr:uid="{00000000-0005-0000-0000-000051020000}"/>
    <cellStyle name="ปกติ 8 2" xfId="594" xr:uid="{00000000-0005-0000-0000-000052020000}"/>
    <cellStyle name="ปกติ 8 3" xfId="595" xr:uid="{00000000-0005-0000-0000-000053020000}"/>
    <cellStyle name="ปกติ 8 4" xfId="596" xr:uid="{00000000-0005-0000-0000-000054020000}"/>
    <cellStyle name="ปกติ 8 5" xfId="597" xr:uid="{00000000-0005-0000-0000-000055020000}"/>
    <cellStyle name="ปกติ 8 6" xfId="598" xr:uid="{00000000-0005-0000-0000-000056020000}"/>
    <cellStyle name="ปกติ 8 7" xfId="599" xr:uid="{00000000-0005-0000-0000-000057020000}"/>
    <cellStyle name="ปกติ 8 8" xfId="600" xr:uid="{00000000-0005-0000-0000-000058020000}"/>
    <cellStyle name="ปกติ 8_0000000saving money2562 useonly " xfId="601" xr:uid="{00000000-0005-0000-0000-000059020000}"/>
    <cellStyle name="ปกติ 9" xfId="602" xr:uid="{00000000-0005-0000-0000-00005A020000}"/>
    <cellStyle name="ป้อนค่า" xfId="603" builtinId="20" customBuiltin="1"/>
    <cellStyle name="ป้อนค่า 2" xfId="604" xr:uid="{00000000-0005-0000-0000-00005C020000}"/>
    <cellStyle name="ป้อนค่า 2 2" xfId="605" xr:uid="{00000000-0005-0000-0000-00005D020000}"/>
    <cellStyle name="ป้อนค่า 2 3" xfId="606" xr:uid="{00000000-0005-0000-0000-00005E020000}"/>
    <cellStyle name="ป้อนค่า 2 4" xfId="607" xr:uid="{00000000-0005-0000-0000-00005F020000}"/>
    <cellStyle name="ป้อนค่า 2_Sheet1" xfId="608" xr:uid="{00000000-0005-0000-0000-000060020000}"/>
    <cellStyle name="ป้อนค่า 3" xfId="609" xr:uid="{00000000-0005-0000-0000-000061020000}"/>
    <cellStyle name="ป้อนค่า 4" xfId="610" xr:uid="{00000000-0005-0000-0000-000062020000}"/>
    <cellStyle name="ป้อนค่า 5" xfId="611" xr:uid="{00000000-0005-0000-0000-000063020000}"/>
    <cellStyle name="ปานกลาง" xfId="612" builtinId="28" customBuiltin="1"/>
    <cellStyle name="ปานกลาง 2" xfId="613" xr:uid="{00000000-0005-0000-0000-000065020000}"/>
    <cellStyle name="ปานกลาง 2 2" xfId="614" xr:uid="{00000000-0005-0000-0000-000066020000}"/>
    <cellStyle name="ปานกลาง 2 3" xfId="615" xr:uid="{00000000-0005-0000-0000-000067020000}"/>
    <cellStyle name="ปานกลาง 2 4" xfId="616" xr:uid="{00000000-0005-0000-0000-000068020000}"/>
    <cellStyle name="ปานกลาง 2_Sheet1" xfId="617" xr:uid="{00000000-0005-0000-0000-000069020000}"/>
    <cellStyle name="ปานกลาง 3" xfId="618" xr:uid="{00000000-0005-0000-0000-00006A020000}"/>
    <cellStyle name="ปานกลาง 4" xfId="619" xr:uid="{00000000-0005-0000-0000-00006B020000}"/>
    <cellStyle name="ปานกลาง 5" xfId="620" xr:uid="{00000000-0005-0000-0000-00006C020000}"/>
    <cellStyle name="ผลรวม" xfId="621" builtinId="25" customBuiltin="1"/>
    <cellStyle name="ผลรวม 2" xfId="622" xr:uid="{00000000-0005-0000-0000-00006E020000}"/>
    <cellStyle name="ผลรวม 2 2" xfId="623" xr:uid="{00000000-0005-0000-0000-00006F020000}"/>
    <cellStyle name="ผลรวม 2 3" xfId="624" xr:uid="{00000000-0005-0000-0000-000070020000}"/>
    <cellStyle name="ผลรวม 2 4" xfId="625" xr:uid="{00000000-0005-0000-0000-000071020000}"/>
    <cellStyle name="ผลรวม 2_Sheet1" xfId="626" xr:uid="{00000000-0005-0000-0000-000072020000}"/>
    <cellStyle name="ผลรวม 3" xfId="627" xr:uid="{00000000-0005-0000-0000-000073020000}"/>
    <cellStyle name="ผลรวม 4" xfId="628" xr:uid="{00000000-0005-0000-0000-000074020000}"/>
    <cellStyle name="ผลรวม 5" xfId="629" xr:uid="{00000000-0005-0000-0000-000075020000}"/>
    <cellStyle name="แย่" xfId="630" builtinId="27" customBuiltin="1"/>
    <cellStyle name="แย่ 2" xfId="631" xr:uid="{00000000-0005-0000-0000-000077020000}"/>
    <cellStyle name="แย่ 2 2" xfId="632" xr:uid="{00000000-0005-0000-0000-000078020000}"/>
    <cellStyle name="แย่ 2 3" xfId="633" xr:uid="{00000000-0005-0000-0000-000079020000}"/>
    <cellStyle name="แย่ 2 4" xfId="634" xr:uid="{00000000-0005-0000-0000-00007A020000}"/>
    <cellStyle name="แย่ 2_Sheet1" xfId="635" xr:uid="{00000000-0005-0000-0000-00007B020000}"/>
    <cellStyle name="แย่ 3" xfId="636" xr:uid="{00000000-0005-0000-0000-00007C020000}"/>
    <cellStyle name="แย่ 4" xfId="637" xr:uid="{00000000-0005-0000-0000-00007D020000}"/>
    <cellStyle name="แย่ 5" xfId="638" xr:uid="{00000000-0005-0000-0000-00007E020000}"/>
    <cellStyle name="ส่วนที่ถูกเน้น1" xfId="639" builtinId="29" customBuiltin="1"/>
    <cellStyle name="ส่วนที่ถูกเน้น1 2" xfId="640" xr:uid="{00000000-0005-0000-0000-000080020000}"/>
    <cellStyle name="ส่วนที่ถูกเน้น1 2 2" xfId="641" xr:uid="{00000000-0005-0000-0000-000081020000}"/>
    <cellStyle name="ส่วนที่ถูกเน้น1 2 3" xfId="642" xr:uid="{00000000-0005-0000-0000-000082020000}"/>
    <cellStyle name="ส่วนที่ถูกเน้น1 2 4" xfId="643" xr:uid="{00000000-0005-0000-0000-000083020000}"/>
    <cellStyle name="ส่วนที่ถูกเน้น1 2_Sheet1" xfId="644" xr:uid="{00000000-0005-0000-0000-000084020000}"/>
    <cellStyle name="ส่วนที่ถูกเน้น1 3" xfId="645" xr:uid="{00000000-0005-0000-0000-000085020000}"/>
    <cellStyle name="ส่วนที่ถูกเน้น1 4" xfId="646" xr:uid="{00000000-0005-0000-0000-000086020000}"/>
    <cellStyle name="ส่วนที่ถูกเน้น1 5" xfId="647" xr:uid="{00000000-0005-0000-0000-000087020000}"/>
    <cellStyle name="ส่วนที่ถูกเน้น2" xfId="648" builtinId="33" customBuiltin="1"/>
    <cellStyle name="ส่วนที่ถูกเน้น2 2" xfId="649" xr:uid="{00000000-0005-0000-0000-000089020000}"/>
    <cellStyle name="ส่วนที่ถูกเน้น2 2 2" xfId="650" xr:uid="{00000000-0005-0000-0000-00008A020000}"/>
    <cellStyle name="ส่วนที่ถูกเน้น2 2 3" xfId="651" xr:uid="{00000000-0005-0000-0000-00008B020000}"/>
    <cellStyle name="ส่วนที่ถูกเน้น2 2 4" xfId="652" xr:uid="{00000000-0005-0000-0000-00008C020000}"/>
    <cellStyle name="ส่วนที่ถูกเน้น2 2_Sheet1" xfId="653" xr:uid="{00000000-0005-0000-0000-00008D020000}"/>
    <cellStyle name="ส่วนที่ถูกเน้น2 3" xfId="654" xr:uid="{00000000-0005-0000-0000-00008E020000}"/>
    <cellStyle name="ส่วนที่ถูกเน้น2 4" xfId="655" xr:uid="{00000000-0005-0000-0000-00008F020000}"/>
    <cellStyle name="ส่วนที่ถูกเน้น2 5" xfId="656" xr:uid="{00000000-0005-0000-0000-000090020000}"/>
    <cellStyle name="ส่วนที่ถูกเน้น3" xfId="657" builtinId="37" customBuiltin="1"/>
    <cellStyle name="ส่วนที่ถูกเน้น3 2" xfId="658" xr:uid="{00000000-0005-0000-0000-000092020000}"/>
    <cellStyle name="ส่วนที่ถูกเน้น3 2 2" xfId="659" xr:uid="{00000000-0005-0000-0000-000093020000}"/>
    <cellStyle name="ส่วนที่ถูกเน้น3 2 3" xfId="660" xr:uid="{00000000-0005-0000-0000-000094020000}"/>
    <cellStyle name="ส่วนที่ถูกเน้น3 2 4" xfId="661" xr:uid="{00000000-0005-0000-0000-000095020000}"/>
    <cellStyle name="ส่วนที่ถูกเน้น3 2_Sheet1" xfId="662" xr:uid="{00000000-0005-0000-0000-000096020000}"/>
    <cellStyle name="ส่วนที่ถูกเน้น3 3" xfId="663" xr:uid="{00000000-0005-0000-0000-000097020000}"/>
    <cellStyle name="ส่วนที่ถูกเน้น3 4" xfId="664" xr:uid="{00000000-0005-0000-0000-000098020000}"/>
    <cellStyle name="ส่วนที่ถูกเน้น3 5" xfId="665" xr:uid="{00000000-0005-0000-0000-000099020000}"/>
    <cellStyle name="ส่วนที่ถูกเน้น4" xfId="666" builtinId="41" customBuiltin="1"/>
    <cellStyle name="ส่วนที่ถูกเน้น4 2" xfId="667" xr:uid="{00000000-0005-0000-0000-00009B020000}"/>
    <cellStyle name="ส่วนที่ถูกเน้น4 2 2" xfId="668" xr:uid="{00000000-0005-0000-0000-00009C020000}"/>
    <cellStyle name="ส่วนที่ถูกเน้น4 2 3" xfId="669" xr:uid="{00000000-0005-0000-0000-00009D020000}"/>
    <cellStyle name="ส่วนที่ถูกเน้น4 2 4" xfId="670" xr:uid="{00000000-0005-0000-0000-00009E020000}"/>
    <cellStyle name="ส่วนที่ถูกเน้น4 2_Sheet1" xfId="671" xr:uid="{00000000-0005-0000-0000-00009F020000}"/>
    <cellStyle name="ส่วนที่ถูกเน้น4 3" xfId="672" xr:uid="{00000000-0005-0000-0000-0000A0020000}"/>
    <cellStyle name="ส่วนที่ถูกเน้น4 4" xfId="673" xr:uid="{00000000-0005-0000-0000-0000A1020000}"/>
    <cellStyle name="ส่วนที่ถูกเน้น4 5" xfId="674" xr:uid="{00000000-0005-0000-0000-0000A2020000}"/>
    <cellStyle name="ส่วนที่ถูกเน้น5" xfId="675" builtinId="45" customBuiltin="1"/>
    <cellStyle name="ส่วนที่ถูกเน้น5 2" xfId="676" xr:uid="{00000000-0005-0000-0000-0000A4020000}"/>
    <cellStyle name="ส่วนที่ถูกเน้น5 2 2" xfId="677" xr:uid="{00000000-0005-0000-0000-0000A5020000}"/>
    <cellStyle name="ส่วนที่ถูกเน้น5 2 3" xfId="678" xr:uid="{00000000-0005-0000-0000-0000A6020000}"/>
    <cellStyle name="ส่วนที่ถูกเน้น5 2 4" xfId="679" xr:uid="{00000000-0005-0000-0000-0000A7020000}"/>
    <cellStyle name="ส่วนที่ถูกเน้น5 2_Sheet1" xfId="680" xr:uid="{00000000-0005-0000-0000-0000A8020000}"/>
    <cellStyle name="ส่วนที่ถูกเน้น5 3" xfId="681" xr:uid="{00000000-0005-0000-0000-0000A9020000}"/>
    <cellStyle name="ส่วนที่ถูกเน้น5 4" xfId="682" xr:uid="{00000000-0005-0000-0000-0000AA020000}"/>
    <cellStyle name="ส่วนที่ถูกเน้น5 5" xfId="683" xr:uid="{00000000-0005-0000-0000-0000AB020000}"/>
    <cellStyle name="ส่วนที่ถูกเน้น6" xfId="684" builtinId="49" customBuiltin="1"/>
    <cellStyle name="ส่วนที่ถูกเน้น6 2" xfId="685" xr:uid="{00000000-0005-0000-0000-0000AD020000}"/>
    <cellStyle name="ส่วนที่ถูกเน้น6 2 2" xfId="686" xr:uid="{00000000-0005-0000-0000-0000AE020000}"/>
    <cellStyle name="ส่วนที่ถูกเน้น6 2 3" xfId="687" xr:uid="{00000000-0005-0000-0000-0000AF020000}"/>
    <cellStyle name="ส่วนที่ถูกเน้น6 2 4" xfId="688" xr:uid="{00000000-0005-0000-0000-0000B0020000}"/>
    <cellStyle name="ส่วนที่ถูกเน้น6 2_Sheet1" xfId="689" xr:uid="{00000000-0005-0000-0000-0000B1020000}"/>
    <cellStyle name="ส่วนที่ถูกเน้น6 3" xfId="690" xr:uid="{00000000-0005-0000-0000-0000B2020000}"/>
    <cellStyle name="ส่วนที่ถูกเน้น6 4" xfId="691" xr:uid="{00000000-0005-0000-0000-0000B3020000}"/>
    <cellStyle name="ส่วนที่ถูกเน้น6 5" xfId="692" xr:uid="{00000000-0005-0000-0000-0000B4020000}"/>
    <cellStyle name="แสดงผล" xfId="693" builtinId="21" customBuiltin="1"/>
    <cellStyle name="แสดงผล 2" xfId="694" xr:uid="{00000000-0005-0000-0000-0000B6020000}"/>
    <cellStyle name="แสดงผล 2 2" xfId="695" xr:uid="{00000000-0005-0000-0000-0000B7020000}"/>
    <cellStyle name="แสดงผล 2 3" xfId="696" xr:uid="{00000000-0005-0000-0000-0000B8020000}"/>
    <cellStyle name="แสดงผล 2 4" xfId="697" xr:uid="{00000000-0005-0000-0000-0000B9020000}"/>
    <cellStyle name="แสดงผล 2_Sheet1" xfId="698" xr:uid="{00000000-0005-0000-0000-0000BA020000}"/>
    <cellStyle name="แสดงผล 3" xfId="699" xr:uid="{00000000-0005-0000-0000-0000BB020000}"/>
    <cellStyle name="แสดงผล 4" xfId="700" xr:uid="{00000000-0005-0000-0000-0000BC020000}"/>
    <cellStyle name="แสดงผล 5" xfId="701" xr:uid="{00000000-0005-0000-0000-0000BD020000}"/>
    <cellStyle name="หมายเหตุ" xfId="702" builtinId="10" customBuiltin="1"/>
    <cellStyle name="หมายเหตุ 2" xfId="703" xr:uid="{00000000-0005-0000-0000-0000BF020000}"/>
    <cellStyle name="หมายเหตุ 2 10" xfId="704" xr:uid="{00000000-0005-0000-0000-0000C0020000}"/>
    <cellStyle name="หมายเหตุ 2 11" xfId="705" xr:uid="{00000000-0005-0000-0000-0000C1020000}"/>
    <cellStyle name="หมายเหตุ 2 2" xfId="706" xr:uid="{00000000-0005-0000-0000-0000C2020000}"/>
    <cellStyle name="หมายเหตุ 2 2 2" xfId="707" xr:uid="{00000000-0005-0000-0000-0000C3020000}"/>
    <cellStyle name="หมายเหตุ 2 2 3" xfId="708" xr:uid="{00000000-0005-0000-0000-0000C4020000}"/>
    <cellStyle name="หมายเหตุ 2 2_คำนวนเวลา" xfId="709" xr:uid="{00000000-0005-0000-0000-0000C5020000}"/>
    <cellStyle name="หมายเหตุ 2 3" xfId="710" xr:uid="{00000000-0005-0000-0000-0000C6020000}"/>
    <cellStyle name="หมายเหตุ 2 4" xfId="711" xr:uid="{00000000-0005-0000-0000-0000C7020000}"/>
    <cellStyle name="หมายเหตุ 2 5" xfId="712" xr:uid="{00000000-0005-0000-0000-0000C8020000}"/>
    <cellStyle name="หมายเหตุ 2 6" xfId="713" xr:uid="{00000000-0005-0000-0000-0000C9020000}"/>
    <cellStyle name="หมายเหตุ 2 7" xfId="714" xr:uid="{00000000-0005-0000-0000-0000CA020000}"/>
    <cellStyle name="หมายเหตุ 2 8" xfId="715" xr:uid="{00000000-0005-0000-0000-0000CB020000}"/>
    <cellStyle name="หมายเหตุ 2 9" xfId="716" xr:uid="{00000000-0005-0000-0000-0000CC020000}"/>
    <cellStyle name="หมายเหตุ 2_Sheet1" xfId="717" xr:uid="{00000000-0005-0000-0000-0000CD020000}"/>
    <cellStyle name="หมายเหตุ 3" xfId="718" xr:uid="{00000000-0005-0000-0000-0000CE020000}"/>
    <cellStyle name="หมายเหตุ 4" xfId="719" xr:uid="{00000000-0005-0000-0000-0000CF020000}"/>
    <cellStyle name="หมายเหตุ 5" xfId="720" xr:uid="{00000000-0005-0000-0000-0000D0020000}"/>
    <cellStyle name="หัวเรื่อง 1" xfId="721" builtinId="16" customBuiltin="1"/>
    <cellStyle name="หัวเรื่อง 1 2" xfId="722" xr:uid="{00000000-0005-0000-0000-0000D2020000}"/>
    <cellStyle name="หัวเรื่อง 1 2 2" xfId="723" xr:uid="{00000000-0005-0000-0000-0000D3020000}"/>
    <cellStyle name="หัวเรื่อง 1 2 3" xfId="724" xr:uid="{00000000-0005-0000-0000-0000D4020000}"/>
    <cellStyle name="หัวเรื่อง 1 2 4" xfId="725" xr:uid="{00000000-0005-0000-0000-0000D5020000}"/>
    <cellStyle name="หัวเรื่อง 1 2_Sheet1" xfId="726" xr:uid="{00000000-0005-0000-0000-0000D6020000}"/>
    <cellStyle name="หัวเรื่อง 1 3" xfId="727" xr:uid="{00000000-0005-0000-0000-0000D7020000}"/>
    <cellStyle name="หัวเรื่อง 1 4" xfId="728" xr:uid="{00000000-0005-0000-0000-0000D8020000}"/>
    <cellStyle name="หัวเรื่อง 1 5" xfId="729" xr:uid="{00000000-0005-0000-0000-0000D9020000}"/>
    <cellStyle name="หัวเรื่อง 2" xfId="730" builtinId="17" customBuiltin="1"/>
    <cellStyle name="หัวเรื่อง 2 2" xfId="731" xr:uid="{00000000-0005-0000-0000-0000DB020000}"/>
    <cellStyle name="หัวเรื่อง 2 2 2" xfId="732" xr:uid="{00000000-0005-0000-0000-0000DC020000}"/>
    <cellStyle name="หัวเรื่อง 2 2 3" xfId="733" xr:uid="{00000000-0005-0000-0000-0000DD020000}"/>
    <cellStyle name="หัวเรื่อง 2 2 4" xfId="734" xr:uid="{00000000-0005-0000-0000-0000DE020000}"/>
    <cellStyle name="หัวเรื่อง 2 2_Sheet1" xfId="735" xr:uid="{00000000-0005-0000-0000-0000DF020000}"/>
    <cellStyle name="หัวเรื่อง 2 3" xfId="736" xr:uid="{00000000-0005-0000-0000-0000E0020000}"/>
    <cellStyle name="หัวเรื่อง 2 4" xfId="737" xr:uid="{00000000-0005-0000-0000-0000E1020000}"/>
    <cellStyle name="หัวเรื่อง 2 5" xfId="738" xr:uid="{00000000-0005-0000-0000-0000E2020000}"/>
    <cellStyle name="หัวเรื่อง 3" xfId="739" builtinId="18" customBuiltin="1"/>
    <cellStyle name="หัวเรื่อง 3 2" xfId="740" xr:uid="{00000000-0005-0000-0000-0000E4020000}"/>
    <cellStyle name="หัวเรื่อง 3 2 2" xfId="741" xr:uid="{00000000-0005-0000-0000-0000E5020000}"/>
    <cellStyle name="หัวเรื่อง 3 2 3" xfId="742" xr:uid="{00000000-0005-0000-0000-0000E6020000}"/>
    <cellStyle name="หัวเรื่อง 3 2 4" xfId="743" xr:uid="{00000000-0005-0000-0000-0000E7020000}"/>
    <cellStyle name="หัวเรื่อง 3 2_Sheet1" xfId="744" xr:uid="{00000000-0005-0000-0000-0000E8020000}"/>
    <cellStyle name="หัวเรื่อง 3 3" xfId="745" xr:uid="{00000000-0005-0000-0000-0000E9020000}"/>
    <cellStyle name="หัวเรื่อง 3 4" xfId="746" xr:uid="{00000000-0005-0000-0000-0000EA020000}"/>
    <cellStyle name="หัวเรื่อง 3 5" xfId="747" xr:uid="{00000000-0005-0000-0000-0000EB020000}"/>
    <cellStyle name="หัวเรื่อง 4" xfId="748" builtinId="19" customBuiltin="1"/>
    <cellStyle name="หัวเรื่อง 4 2" xfId="749" xr:uid="{00000000-0005-0000-0000-0000ED020000}"/>
    <cellStyle name="หัวเรื่อง 4 2 2" xfId="750" xr:uid="{00000000-0005-0000-0000-0000EE020000}"/>
    <cellStyle name="หัวเรื่อง 4 2 3" xfId="751" xr:uid="{00000000-0005-0000-0000-0000EF020000}"/>
    <cellStyle name="หัวเรื่อง 4 2 4" xfId="752" xr:uid="{00000000-0005-0000-0000-0000F0020000}"/>
    <cellStyle name="หัวเรื่อง 4 2_Sheet1" xfId="753" xr:uid="{00000000-0005-0000-0000-0000F1020000}"/>
    <cellStyle name="หัวเรื่อง 4 3" xfId="754" xr:uid="{00000000-0005-0000-0000-0000F2020000}"/>
    <cellStyle name="หัวเรื่อง 4 4" xfId="755" xr:uid="{00000000-0005-0000-0000-0000F3020000}"/>
    <cellStyle name="หัวเรื่อง 4 5" xfId="756" xr:uid="{00000000-0005-0000-0000-0000F4020000}"/>
    <cellStyle name="好" xfId="757" xr:uid="{00000000-0005-0000-0000-0000F5020000}"/>
    <cellStyle name="差" xfId="758" xr:uid="{00000000-0005-0000-0000-0000F6020000}"/>
    <cellStyle name="强调文字颜色 1" xfId="759" xr:uid="{00000000-0005-0000-0000-0000F7020000}"/>
    <cellStyle name="强调文字颜色 2" xfId="760" xr:uid="{00000000-0005-0000-0000-0000F8020000}"/>
    <cellStyle name="强调文字颜色 3" xfId="761" xr:uid="{00000000-0005-0000-0000-0000F9020000}"/>
    <cellStyle name="强调文字颜色 4" xfId="762" xr:uid="{00000000-0005-0000-0000-0000FA020000}"/>
    <cellStyle name="强调文字颜色 5" xfId="763" xr:uid="{00000000-0005-0000-0000-0000FB020000}"/>
    <cellStyle name="强调文字颜色 6" xfId="764" xr:uid="{00000000-0005-0000-0000-0000FC020000}"/>
    <cellStyle name="标题" xfId="765" xr:uid="{00000000-0005-0000-0000-0000FD020000}"/>
    <cellStyle name="标题 1" xfId="766" xr:uid="{00000000-0005-0000-0000-0000FE020000}"/>
    <cellStyle name="标题 2" xfId="767" xr:uid="{00000000-0005-0000-0000-0000FF020000}"/>
    <cellStyle name="标题 3" xfId="768" xr:uid="{00000000-0005-0000-0000-000000030000}"/>
    <cellStyle name="标题 4" xfId="769" xr:uid="{00000000-0005-0000-0000-000001030000}"/>
    <cellStyle name="检查单元格" xfId="770" xr:uid="{00000000-0005-0000-0000-000002030000}"/>
    <cellStyle name="汇总" xfId="771" xr:uid="{00000000-0005-0000-0000-000003030000}"/>
    <cellStyle name="注释" xfId="772" xr:uid="{00000000-0005-0000-0000-000004030000}"/>
    <cellStyle name="解释性文本" xfId="773" xr:uid="{00000000-0005-0000-0000-000005030000}"/>
    <cellStyle name="警告文本" xfId="774" xr:uid="{00000000-0005-0000-0000-000006030000}"/>
    <cellStyle name="计算" xfId="775" xr:uid="{00000000-0005-0000-0000-000007030000}"/>
    <cellStyle name="输入" xfId="776" xr:uid="{00000000-0005-0000-0000-000008030000}"/>
    <cellStyle name="输出" xfId="777" xr:uid="{00000000-0005-0000-0000-000009030000}"/>
    <cellStyle name="适中" xfId="778" xr:uid="{00000000-0005-0000-0000-00000A030000}"/>
    <cellStyle name="链接单元格" xfId="779" xr:uid="{00000000-0005-0000-0000-00000B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FEE6-F7FF-48FE-A5EA-648E185303D1}">
  <sheetPr>
    <tabColor theme="9" tint="-0.499984740745262"/>
  </sheetPr>
  <dimension ref="B1:O11"/>
  <sheetViews>
    <sheetView showGridLines="0" showRowColHeaders="0" tabSelected="1" workbookViewId="0">
      <selection activeCell="C4" sqref="C4"/>
    </sheetView>
  </sheetViews>
  <sheetFormatPr defaultRowHeight="20.25" x14ac:dyDescent="0.4"/>
  <cols>
    <col min="1" max="1" width="9" style="38"/>
    <col min="2" max="2" width="21.625" style="38" customWidth="1"/>
    <col min="3" max="3" width="20.5" style="38" customWidth="1"/>
    <col min="4" max="4" width="1.625" style="38" customWidth="1"/>
    <col min="5" max="5" width="18.875" style="38" customWidth="1"/>
    <col min="6" max="6" width="4.125" style="38" customWidth="1"/>
    <col min="7" max="7" width="4.625" style="39" customWidth="1"/>
    <col min="8" max="8" width="4.875" style="38" bestFit="1" customWidth="1"/>
    <col min="9" max="9" width="5.375" style="38" customWidth="1"/>
    <col min="10" max="10" width="5.75" style="38" bestFit="1" customWidth="1"/>
    <col min="11" max="11" width="4.125" style="39" customWidth="1"/>
    <col min="12" max="16384" width="9" style="38"/>
  </cols>
  <sheetData>
    <row r="1" spans="2:15" x14ac:dyDescent="0.4">
      <c r="M1" s="41">
        <f>SUM(F6)</f>
        <v>36</v>
      </c>
      <c r="N1" s="41">
        <f>H6/12</f>
        <v>0.5</v>
      </c>
    </row>
    <row r="2" spans="2:15" ht="21" x14ac:dyDescent="0.4">
      <c r="B2" s="52" t="s">
        <v>51</v>
      </c>
      <c r="C2" s="52"/>
      <c r="D2" s="52"/>
      <c r="E2" s="52"/>
      <c r="F2" s="52"/>
      <c r="G2" s="52"/>
      <c r="H2" s="52"/>
      <c r="I2" s="52"/>
      <c r="J2" s="52"/>
      <c r="K2" s="52"/>
    </row>
    <row r="3" spans="2:15" ht="3.75" customHeight="1" x14ac:dyDescent="0.4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2:15" x14ac:dyDescent="0.4">
      <c r="B4" s="44" t="s">
        <v>8</v>
      </c>
      <c r="C4" s="46" t="s">
        <v>58</v>
      </c>
      <c r="D4" s="51" t="s">
        <v>12</v>
      </c>
      <c r="E4" s="51"/>
      <c r="F4" s="42">
        <f>DATEDIF(C6,C7,"y")</f>
        <v>36</v>
      </c>
      <c r="G4" s="7" t="s">
        <v>13</v>
      </c>
      <c r="H4" s="42">
        <f>DATEDIF(C6,C7,"ym")</f>
        <v>4</v>
      </c>
      <c r="I4" s="7" t="s">
        <v>14</v>
      </c>
      <c r="J4" s="42">
        <f>DATEDIF(C6,C7,"md")</f>
        <v>7</v>
      </c>
      <c r="K4" s="7" t="s">
        <v>15</v>
      </c>
    </row>
    <row r="5" spans="2:15" x14ac:dyDescent="0.4">
      <c r="B5" s="44" t="s">
        <v>9</v>
      </c>
      <c r="C5" s="47">
        <v>22550</v>
      </c>
      <c r="D5" s="51" t="s">
        <v>16</v>
      </c>
      <c r="E5" s="51"/>
      <c r="F5" s="42">
        <v>0</v>
      </c>
      <c r="G5" s="7" t="s">
        <v>13</v>
      </c>
      <c r="H5" s="42">
        <f>IF(C6&lt;C8,2,0)</f>
        <v>2</v>
      </c>
      <c r="I5" s="7" t="s">
        <v>14</v>
      </c>
      <c r="J5" s="42">
        <f>IF(C6&lt;C8,8,0)</f>
        <v>8</v>
      </c>
      <c r="K5" s="7" t="s">
        <v>15</v>
      </c>
    </row>
    <row r="6" spans="2:15" x14ac:dyDescent="0.4">
      <c r="B6" s="44" t="s">
        <v>10</v>
      </c>
      <c r="C6" s="47">
        <v>31190</v>
      </c>
      <c r="D6" s="51" t="s">
        <v>17</v>
      </c>
      <c r="E6" s="51"/>
      <c r="F6" s="42">
        <f>SUM(F4:F5)</f>
        <v>36</v>
      </c>
      <c r="G6" s="7" t="s">
        <v>13</v>
      </c>
      <c r="H6" s="42">
        <f>SUM(H4:H5)</f>
        <v>6</v>
      </c>
      <c r="I6" s="7" t="s">
        <v>14</v>
      </c>
      <c r="J6" s="42">
        <f>SUM(J4:J5)</f>
        <v>15</v>
      </c>
      <c r="K6" s="7" t="s">
        <v>15</v>
      </c>
    </row>
    <row r="7" spans="2:15" ht="21" x14ac:dyDescent="0.45">
      <c r="B7" s="44" t="s">
        <v>11</v>
      </c>
      <c r="C7" s="45">
        <f>IF(C5&lt;=DATE(YEAR(C5),10,1),DATE(YEAR(C5)+60,9,30),DATE(YEAR(C5)+61,9,30))</f>
        <v>44469</v>
      </c>
      <c r="D7" s="51" t="s">
        <v>50</v>
      </c>
      <c r="E7" s="51"/>
      <c r="F7" s="51"/>
      <c r="G7" s="51"/>
      <c r="H7" s="51"/>
      <c r="I7" s="51"/>
      <c r="J7" s="43">
        <f>SUM(M1:N1)</f>
        <v>36.5</v>
      </c>
      <c r="K7" s="7" t="s">
        <v>13</v>
      </c>
      <c r="O7" s="40"/>
    </row>
    <row r="8" spans="2:15" ht="21" x14ac:dyDescent="0.45">
      <c r="B8" s="44" t="s">
        <v>18</v>
      </c>
      <c r="C8" s="45">
        <v>33292</v>
      </c>
      <c r="D8" s="51" t="s">
        <v>49</v>
      </c>
      <c r="E8" s="51"/>
      <c r="F8" s="51"/>
      <c r="G8" s="51"/>
      <c r="H8" s="51"/>
      <c r="I8" s="51"/>
      <c r="J8" s="43">
        <f>IF(H6&gt;5,F6+1)</f>
        <v>37</v>
      </c>
      <c r="K8" s="7" t="s">
        <v>13</v>
      </c>
    </row>
    <row r="11" spans="2:15" x14ac:dyDescent="0.4">
      <c r="C11" s="71" t="s">
        <v>57</v>
      </c>
    </row>
  </sheetData>
  <sheetProtection algorithmName="SHA-512" hashValue="xZPfgSq4UsaDJxi9FO3CTcBRoLljUmylDXrbh+TYK5ZWjB03ts31CuaHgvG16b8z1Yf+gWjC5oE8BY9021p37w==" saltValue="N8vQTS/cr1ug0lOujh64cQ==" spinCount="100000" sheet="1" objects="1" scenarios="1" selectLockedCells="1"/>
  <mergeCells count="6">
    <mergeCell ref="D8:I8"/>
    <mergeCell ref="B2:K2"/>
    <mergeCell ref="D4:E4"/>
    <mergeCell ref="D5:E5"/>
    <mergeCell ref="D6:E6"/>
    <mergeCell ref="D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L173"/>
  <sheetViews>
    <sheetView showGridLines="0" showRowColHeaders="0" topLeftCell="A4" zoomScaleNormal="100" workbookViewId="0">
      <selection activeCell="H5" sqref="H5"/>
    </sheetView>
  </sheetViews>
  <sheetFormatPr defaultRowHeight="20.25" customHeight="1" x14ac:dyDescent="0.4"/>
  <cols>
    <col min="1" max="1" width="6" style="8" customWidth="1"/>
    <col min="2" max="2" width="9.625" style="2" customWidth="1"/>
    <col min="3" max="3" width="9.625" style="2" bestFit="1" customWidth="1"/>
    <col min="4" max="4" width="15.625" style="2" bestFit="1" customWidth="1"/>
    <col min="5" max="5" width="1.375" style="4" bestFit="1" customWidth="1"/>
    <col min="6" max="6" width="13" style="4" bestFit="1" customWidth="1"/>
    <col min="7" max="7" width="10" style="2" bestFit="1" customWidth="1"/>
    <col min="8" max="9" width="9.75" style="2" customWidth="1"/>
    <col min="10" max="10" width="9" style="11"/>
    <col min="11" max="12" width="9" style="8"/>
    <col min="13" max="13" width="16.75" style="8" customWidth="1"/>
    <col min="14" max="14" width="13.625" style="8" bestFit="1" customWidth="1"/>
    <col min="15" max="38" width="9" style="8"/>
    <col min="39" max="16384" width="9" style="3"/>
  </cols>
  <sheetData>
    <row r="1" spans="1:38" s="8" customFormat="1" ht="6.75" customHeight="1" x14ac:dyDescent="0.4">
      <c r="B1" s="11"/>
      <c r="C1" s="11"/>
      <c r="D1" s="11"/>
      <c r="E1" s="11"/>
      <c r="F1" s="11"/>
      <c r="G1" s="11"/>
      <c r="H1" s="11"/>
      <c r="I1" s="11"/>
      <c r="J1" s="11"/>
    </row>
    <row r="2" spans="1:38" s="8" customFormat="1" ht="19.5" customHeight="1" x14ac:dyDescent="0.4">
      <c r="B2" s="64" t="s">
        <v>41</v>
      </c>
      <c r="C2" s="64"/>
      <c r="D2" s="64"/>
      <c r="E2" s="64"/>
      <c r="F2" s="64"/>
      <c r="G2" s="64"/>
      <c r="H2" s="64"/>
      <c r="I2" s="64"/>
      <c r="J2" s="12"/>
      <c r="K2" s="69" t="s">
        <v>44</v>
      </c>
      <c r="L2" s="69"/>
      <c r="M2" s="69"/>
      <c r="N2" s="69"/>
      <c r="O2" s="69"/>
    </row>
    <row r="3" spans="1:38" ht="20.25" customHeight="1" x14ac:dyDescent="0.4">
      <c r="B3" s="50" t="s">
        <v>46</v>
      </c>
      <c r="C3" s="49">
        <f>กรอกข้อมูลส่วนตัว!C7</f>
        <v>44469</v>
      </c>
      <c r="D3" s="11"/>
      <c r="E3" s="11"/>
      <c r="F3" s="11"/>
      <c r="G3" s="11"/>
      <c r="H3" s="11"/>
      <c r="I3" s="13"/>
      <c r="K3" s="70" t="s">
        <v>52</v>
      </c>
      <c r="L3" s="70"/>
      <c r="M3" s="70"/>
      <c r="N3" s="70"/>
      <c r="O3" s="70"/>
      <c r="P3" s="70"/>
      <c r="Q3" s="70"/>
    </row>
    <row r="4" spans="1:38" s="5" customFormat="1" ht="18.95" customHeight="1" x14ac:dyDescent="0.2">
      <c r="A4" s="9"/>
      <c r="B4" s="30" t="s">
        <v>0</v>
      </c>
      <c r="C4" s="31" t="s">
        <v>1</v>
      </c>
      <c r="D4" s="63" t="s">
        <v>2</v>
      </c>
      <c r="E4" s="63"/>
      <c r="F4" s="63"/>
      <c r="G4" s="31" t="s">
        <v>3</v>
      </c>
      <c r="H4" s="31" t="s">
        <v>4</v>
      </c>
      <c r="I4" s="32" t="s">
        <v>5</v>
      </c>
      <c r="J4" s="14"/>
      <c r="K4" s="70" t="s">
        <v>56</v>
      </c>
      <c r="L4" s="70"/>
      <c r="M4" s="70"/>
      <c r="N4" s="70"/>
      <c r="O4" s="70"/>
      <c r="P4" s="70"/>
      <c r="Q4" s="70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s="6" customFormat="1" ht="18.95" customHeight="1" x14ac:dyDescent="0.2">
      <c r="A5" s="10"/>
      <c r="B5" s="20">
        <v>1</v>
      </c>
      <c r="C5" s="17">
        <f>EDATE($C$3,-54)</f>
        <v>42824</v>
      </c>
      <c r="D5" s="33">
        <f>EDATE($C$3,-60)+1</f>
        <v>42644</v>
      </c>
      <c r="E5" s="35" t="s">
        <v>45</v>
      </c>
      <c r="F5" s="34">
        <f>EDATE($C$3,-54)+1</f>
        <v>42825</v>
      </c>
      <c r="G5" s="18">
        <v>6</v>
      </c>
      <c r="H5" s="19">
        <v>44560</v>
      </c>
      <c r="I5" s="21">
        <f>IF(H5="",0,H5*G5)</f>
        <v>267360</v>
      </c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s="6" customFormat="1" ht="18.95" customHeight="1" x14ac:dyDescent="0.2">
      <c r="A6" s="10"/>
      <c r="B6" s="20">
        <v>2</v>
      </c>
      <c r="C6" s="17">
        <f>EDATE($C$3,-54)</f>
        <v>42824</v>
      </c>
      <c r="D6" s="33">
        <f>EDATE($C$3,-54)+2</f>
        <v>42826</v>
      </c>
      <c r="E6" s="35" t="s">
        <v>45</v>
      </c>
      <c r="F6" s="34">
        <f>EDATE($C$3,-48)</f>
        <v>43008</v>
      </c>
      <c r="G6" s="18">
        <v>6</v>
      </c>
      <c r="H6" s="19">
        <v>46040</v>
      </c>
      <c r="I6" s="21">
        <f t="shared" ref="I6:I15" si="0">IF(H6="",0,H6*G6)</f>
        <v>276240</v>
      </c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s="6" customFormat="1" ht="18.95" customHeight="1" x14ac:dyDescent="0.2">
      <c r="A7" s="10"/>
      <c r="B7" s="20">
        <v>3</v>
      </c>
      <c r="C7" s="17">
        <f>EDATE($C$3,-40)</f>
        <v>43250</v>
      </c>
      <c r="D7" s="33">
        <f>EDATE($C$3,-48)+1</f>
        <v>43009</v>
      </c>
      <c r="E7" s="35" t="s">
        <v>45</v>
      </c>
      <c r="F7" s="34">
        <f>EDATE($C$3,-42)+1</f>
        <v>43190</v>
      </c>
      <c r="G7" s="18">
        <v>6</v>
      </c>
      <c r="H7" s="19">
        <v>46760</v>
      </c>
      <c r="I7" s="21">
        <f t="shared" si="0"/>
        <v>280560</v>
      </c>
      <c r="J7" s="15"/>
      <c r="K7" s="68" t="s">
        <v>53</v>
      </c>
      <c r="L7" s="68"/>
      <c r="M7" s="68"/>
      <c r="N7" s="65">
        <f>I19</f>
        <v>35913.96666666666</v>
      </c>
      <c r="O7" s="66" t="s">
        <v>54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s="6" customFormat="1" ht="18.95" customHeight="1" x14ac:dyDescent="0.2">
      <c r="A8" s="10"/>
      <c r="B8" s="20">
        <v>4</v>
      </c>
      <c r="C8" s="17">
        <f>EDATE($C$3,-40)</f>
        <v>43250</v>
      </c>
      <c r="D8" s="33">
        <f>EDATE($C$3,-42)+2</f>
        <v>43191</v>
      </c>
      <c r="E8" s="35" t="s">
        <v>45</v>
      </c>
      <c r="F8" s="34">
        <f>EDATE($C$3,-36)</f>
        <v>43373</v>
      </c>
      <c r="G8" s="18">
        <v>6</v>
      </c>
      <c r="H8" s="19">
        <v>48540</v>
      </c>
      <c r="I8" s="21">
        <f t="shared" si="0"/>
        <v>291240</v>
      </c>
      <c r="J8" s="15"/>
      <c r="K8" s="68"/>
      <c r="L8" s="68"/>
      <c r="M8" s="68"/>
      <c r="N8" s="65"/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s="6" customFormat="1" ht="18.95" customHeight="1" x14ac:dyDescent="0.2">
      <c r="A9" s="10"/>
      <c r="B9" s="20">
        <v>5</v>
      </c>
      <c r="C9" s="17">
        <f>EDATE($C$3,-30)</f>
        <v>43554</v>
      </c>
      <c r="D9" s="33">
        <f>EDATE($C$3,-36)+1</f>
        <v>43374</v>
      </c>
      <c r="E9" s="35" t="s">
        <v>45</v>
      </c>
      <c r="F9" s="34">
        <f>EDATE($C$3,-30)+1</f>
        <v>43555</v>
      </c>
      <c r="G9" s="18">
        <v>6</v>
      </c>
      <c r="H9" s="19">
        <v>50290</v>
      </c>
      <c r="I9" s="21">
        <f t="shared" si="0"/>
        <v>301740</v>
      </c>
      <c r="J9" s="15"/>
      <c r="K9" s="68" t="s">
        <v>55</v>
      </c>
      <c r="L9" s="68"/>
      <c r="M9" s="68"/>
      <c r="N9" s="67">
        <f>I20</f>
        <v>44651.6</v>
      </c>
      <c r="O9" s="66" t="s">
        <v>54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s="6" customFormat="1" ht="18.95" customHeight="1" x14ac:dyDescent="0.2">
      <c r="A10" s="10"/>
      <c r="B10" s="20">
        <v>6</v>
      </c>
      <c r="C10" s="17">
        <f>EDATE($C$3,-30)</f>
        <v>43554</v>
      </c>
      <c r="D10" s="33">
        <f>EDATE($C$3,-30)+2</f>
        <v>43556</v>
      </c>
      <c r="E10" s="35" t="s">
        <v>45</v>
      </c>
      <c r="F10" s="34">
        <f>EDATE($C$3,-24)</f>
        <v>43738</v>
      </c>
      <c r="G10" s="18">
        <v>6</v>
      </c>
      <c r="H10" s="19">
        <v>52100</v>
      </c>
      <c r="I10" s="21">
        <f t="shared" si="0"/>
        <v>312600</v>
      </c>
      <c r="J10" s="15"/>
      <c r="K10" s="68"/>
      <c r="L10" s="68"/>
      <c r="M10" s="68"/>
      <c r="N10" s="67"/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s="6" customFormat="1" ht="18.95" customHeight="1" x14ac:dyDescent="0.2">
      <c r="A11" s="10"/>
      <c r="B11" s="20">
        <v>7</v>
      </c>
      <c r="C11" s="17">
        <f>EDATE($C$3,-18)</f>
        <v>43920</v>
      </c>
      <c r="D11" s="33">
        <f>EDATE($C$3,-24)+1</f>
        <v>43739</v>
      </c>
      <c r="E11" s="35" t="s">
        <v>45</v>
      </c>
      <c r="F11" s="34">
        <f>EDATE($C$3,-18)+1</f>
        <v>43921</v>
      </c>
      <c r="G11" s="18">
        <v>6</v>
      </c>
      <c r="H11" s="19">
        <v>53240</v>
      </c>
      <c r="I11" s="21">
        <f t="shared" si="0"/>
        <v>319440</v>
      </c>
      <c r="J11" s="1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s="6" customFormat="1" ht="18.95" customHeight="1" x14ac:dyDescent="0.2">
      <c r="A12" s="10"/>
      <c r="B12" s="20">
        <v>8</v>
      </c>
      <c r="C12" s="17">
        <f>EDATE($C$3,-12)</f>
        <v>44104</v>
      </c>
      <c r="D12" s="33">
        <f>EDATE($C$3,-18)+2</f>
        <v>43922</v>
      </c>
      <c r="E12" s="35" t="s">
        <v>45</v>
      </c>
      <c r="F12" s="34">
        <f>EDATE($C$3,-12)</f>
        <v>44104</v>
      </c>
      <c r="G12" s="18">
        <v>6</v>
      </c>
      <c r="H12" s="19">
        <v>55120</v>
      </c>
      <c r="I12" s="21">
        <f t="shared" si="0"/>
        <v>330720</v>
      </c>
      <c r="J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s="6" customFormat="1" ht="18.95" customHeight="1" x14ac:dyDescent="0.2">
      <c r="A13" s="10"/>
      <c r="B13" s="20">
        <v>9</v>
      </c>
      <c r="C13" s="17">
        <f>EDATE($C$3,-6)</f>
        <v>44285</v>
      </c>
      <c r="D13" s="33">
        <f>EDATE($C$3,-12)+1</f>
        <v>44105</v>
      </c>
      <c r="E13" s="35" t="s">
        <v>45</v>
      </c>
      <c r="F13" s="34">
        <f>EDATE($C$3,-6)+1</f>
        <v>44286</v>
      </c>
      <c r="G13" s="18">
        <v>6</v>
      </c>
      <c r="H13" s="19">
        <v>57000</v>
      </c>
      <c r="I13" s="21">
        <f t="shared" si="0"/>
        <v>342000</v>
      </c>
      <c r="J13" s="15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s="6" customFormat="1" ht="18.95" customHeight="1" x14ac:dyDescent="0.2">
      <c r="A14" s="10"/>
      <c r="B14" s="20">
        <v>10</v>
      </c>
      <c r="C14" s="17">
        <f>EDATE($C$3,-6)</f>
        <v>44285</v>
      </c>
      <c r="D14" s="33">
        <f>EDATE($C$3,-6)+2</f>
        <v>44287</v>
      </c>
      <c r="E14" s="35" t="s">
        <v>45</v>
      </c>
      <c r="F14" s="34">
        <f>EDATE($C$3,-1)+1</f>
        <v>44439</v>
      </c>
      <c r="G14" s="18">
        <v>5</v>
      </c>
      <c r="H14" s="19">
        <v>59220</v>
      </c>
      <c r="I14" s="21">
        <f t="shared" si="0"/>
        <v>296100</v>
      </c>
      <c r="J14" s="1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s="6" customFormat="1" ht="18.95" customHeight="1" x14ac:dyDescent="0.2">
      <c r="A15" s="10"/>
      <c r="B15" s="20">
        <v>11</v>
      </c>
      <c r="C15" s="17">
        <f>EDATE($C$3,-6)</f>
        <v>44285</v>
      </c>
      <c r="D15" s="33">
        <f>EDATE($C$3,0)-29</f>
        <v>44440</v>
      </c>
      <c r="E15" s="35" t="s">
        <v>45</v>
      </c>
      <c r="F15" s="34">
        <f>EDATE($C$3,0)</f>
        <v>44469</v>
      </c>
      <c r="G15" s="18">
        <v>1</v>
      </c>
      <c r="H15" s="19">
        <v>60340</v>
      </c>
      <c r="I15" s="21">
        <f t="shared" si="0"/>
        <v>60340</v>
      </c>
      <c r="J15" s="1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s="6" customFormat="1" ht="18.95" customHeight="1" x14ac:dyDescent="0.2">
      <c r="A16" s="10"/>
      <c r="B16" s="15"/>
      <c r="C16" s="28"/>
      <c r="D16" s="28"/>
      <c r="E16" s="28"/>
      <c r="F16" s="28"/>
      <c r="G16" s="53" t="s">
        <v>6</v>
      </c>
      <c r="H16" s="54"/>
      <c r="I16" s="23">
        <f>SUM(I5:I15)</f>
        <v>3078340</v>
      </c>
      <c r="J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s="6" customFormat="1" ht="18.95" customHeight="1" x14ac:dyDescent="0.2">
      <c r="A17" s="10"/>
      <c r="B17" s="15"/>
      <c r="C17" s="28"/>
      <c r="D17" s="28"/>
      <c r="E17" s="28"/>
      <c r="F17" s="57" t="s">
        <v>7</v>
      </c>
      <c r="G17" s="57"/>
      <c r="H17" s="58"/>
      <c r="I17" s="24">
        <f>I16/60</f>
        <v>51305.666666666664</v>
      </c>
      <c r="J17" s="1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s="6" customFormat="1" ht="18.95" customHeight="1" x14ac:dyDescent="0.2">
      <c r="A18" s="10"/>
      <c r="B18" s="15"/>
      <c r="C18" s="59" t="s">
        <v>39</v>
      </c>
      <c r="D18" s="59"/>
      <c r="E18" s="59"/>
      <c r="F18" s="59"/>
      <c r="G18" s="59"/>
      <c r="H18" s="60"/>
      <c r="I18" s="25">
        <f>(I17*กรอกข้อมูลส่วนตัว!J7)/50</f>
        <v>37453.136666666665</v>
      </c>
      <c r="J18" s="1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s="6" customFormat="1" ht="18.95" customHeight="1" thickBot="1" x14ac:dyDescent="0.25">
      <c r="A19" s="10"/>
      <c r="B19" s="15"/>
      <c r="C19" s="28"/>
      <c r="D19" s="55" t="s">
        <v>42</v>
      </c>
      <c r="E19" s="55"/>
      <c r="F19" s="55"/>
      <c r="G19" s="55"/>
      <c r="H19" s="56"/>
      <c r="I19" s="26">
        <f>I17*70%</f>
        <v>35913.96666666666</v>
      </c>
      <c r="J19" s="1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8.95" customHeight="1" thickTop="1" thickBot="1" x14ac:dyDescent="0.45">
      <c r="B20" s="61" t="s">
        <v>43</v>
      </c>
      <c r="C20" s="61"/>
      <c r="D20" s="61"/>
      <c r="E20" s="61"/>
      <c r="F20" s="61"/>
      <c r="G20" s="61"/>
      <c r="H20" s="62"/>
      <c r="I20" s="27">
        <f>(H15*กรอกข้อมูลส่วนตัว!J8)/50</f>
        <v>44651.6</v>
      </c>
      <c r="J20" s="15"/>
    </row>
    <row r="21" spans="1:38" ht="18.95" customHeight="1" thickTop="1" thickBot="1" x14ac:dyDescent="0.45">
      <c r="B21" s="11"/>
      <c r="C21" s="29"/>
      <c r="D21" s="57" t="s">
        <v>40</v>
      </c>
      <c r="E21" s="57"/>
      <c r="F21" s="57"/>
      <c r="G21" s="57"/>
      <c r="H21" s="58"/>
      <c r="I21" s="22">
        <f>I20-I19</f>
        <v>8737.6333333333387</v>
      </c>
      <c r="J21" s="15"/>
    </row>
    <row r="22" spans="1:38" s="8" customFormat="1" ht="20.25" customHeight="1" thickTop="1" x14ac:dyDescent="0.4">
      <c r="B22" s="11"/>
      <c r="C22" s="11"/>
      <c r="D22" s="11"/>
      <c r="E22" s="11"/>
      <c r="F22" s="11"/>
      <c r="G22" s="11"/>
      <c r="H22" s="11"/>
      <c r="I22" s="11"/>
      <c r="J22" s="16"/>
    </row>
    <row r="23" spans="1:38" s="8" customFormat="1" ht="20.25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</row>
    <row r="24" spans="1:38" s="8" customFormat="1" ht="20.25" customHeight="1" x14ac:dyDescent="0.4">
      <c r="B24" s="11"/>
      <c r="C24" s="11"/>
      <c r="D24" s="11"/>
      <c r="E24" s="11"/>
      <c r="F24" s="11"/>
      <c r="G24" s="11"/>
      <c r="H24" s="11"/>
      <c r="I24" s="11"/>
      <c r="J24" s="11"/>
    </row>
    <row r="25" spans="1:38" s="8" customFormat="1" ht="20.25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</row>
    <row r="26" spans="1:38" s="8" customFormat="1" ht="20.25" customHeight="1" x14ac:dyDescent="0.4">
      <c r="B26" s="11"/>
      <c r="C26" s="11"/>
      <c r="D26" s="11"/>
      <c r="E26" s="11"/>
      <c r="F26" s="11"/>
      <c r="G26" s="11"/>
      <c r="H26" s="11"/>
      <c r="I26" s="11"/>
      <c r="J26" s="11"/>
    </row>
    <row r="27" spans="1:38" s="8" customFormat="1" ht="20.25" customHeight="1" x14ac:dyDescent="0.4">
      <c r="B27" s="11"/>
      <c r="C27" s="11"/>
      <c r="D27" s="11"/>
      <c r="E27" s="11"/>
      <c r="F27" s="11"/>
      <c r="G27" s="11"/>
      <c r="H27" s="11"/>
      <c r="I27" s="11"/>
      <c r="J27" s="11"/>
    </row>
    <row r="28" spans="1:38" s="8" customFormat="1" ht="20.25" customHeight="1" x14ac:dyDescent="0.4">
      <c r="B28" s="11"/>
      <c r="C28" s="11"/>
      <c r="D28" s="11"/>
      <c r="E28" s="11"/>
      <c r="F28" s="11"/>
      <c r="G28" s="11"/>
      <c r="H28" s="11"/>
      <c r="I28" s="11"/>
      <c r="J28" s="11"/>
    </row>
    <row r="29" spans="1:38" s="8" customFormat="1" ht="20.25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</row>
    <row r="30" spans="1:38" s="8" customFormat="1" ht="20.25" customHeight="1" x14ac:dyDescent="0.4">
      <c r="B30" s="11"/>
      <c r="C30" s="11"/>
      <c r="D30" s="11"/>
      <c r="E30" s="11"/>
      <c r="F30" s="11"/>
      <c r="G30" s="11"/>
      <c r="H30" s="11"/>
      <c r="I30" s="11"/>
      <c r="J30" s="11"/>
    </row>
    <row r="31" spans="1:38" s="8" customFormat="1" ht="20.25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</row>
    <row r="32" spans="1:38" s="8" customFormat="1" ht="20.25" customHeight="1" x14ac:dyDescent="0.4">
      <c r="B32" s="11"/>
      <c r="C32" s="11"/>
      <c r="D32" s="11"/>
      <c r="E32" s="11"/>
      <c r="F32" s="11"/>
      <c r="G32" s="11"/>
      <c r="H32" s="11"/>
      <c r="I32" s="11"/>
      <c r="J32" s="11"/>
    </row>
    <row r="33" spans="2:10" s="8" customFormat="1" ht="20.25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</row>
    <row r="34" spans="2:10" s="8" customFormat="1" ht="20.25" customHeight="1" x14ac:dyDescent="0.4">
      <c r="B34" s="11"/>
      <c r="C34" s="11"/>
      <c r="D34" s="11"/>
      <c r="E34" s="11"/>
      <c r="F34" s="11"/>
      <c r="G34" s="11"/>
      <c r="H34" s="11"/>
      <c r="I34" s="11"/>
      <c r="J34" s="11"/>
    </row>
    <row r="35" spans="2:10" s="8" customFormat="1" ht="20.25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</row>
    <row r="36" spans="2:10" s="8" customFormat="1" ht="20.25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</row>
    <row r="37" spans="2:10" s="8" customFormat="1" ht="20.25" customHeight="1" x14ac:dyDescent="0.4">
      <c r="B37" s="11"/>
      <c r="C37" s="11"/>
      <c r="D37" s="11"/>
      <c r="E37" s="11"/>
      <c r="F37" s="11"/>
      <c r="G37" s="11"/>
      <c r="H37" s="11"/>
      <c r="I37" s="11"/>
      <c r="J37" s="11"/>
    </row>
    <row r="38" spans="2:10" s="8" customFormat="1" ht="20.25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</row>
    <row r="39" spans="2:10" s="8" customFormat="1" ht="20.25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</row>
    <row r="40" spans="2:10" s="8" customFormat="1" ht="20.25" customHeight="1" x14ac:dyDescent="0.4">
      <c r="B40" s="11"/>
      <c r="C40" s="11"/>
      <c r="D40" s="11"/>
      <c r="E40" s="11"/>
      <c r="F40" s="11"/>
      <c r="G40" s="11"/>
      <c r="H40" s="11"/>
      <c r="I40" s="11"/>
      <c r="J40" s="11"/>
    </row>
    <row r="41" spans="2:10" s="8" customFormat="1" ht="20.25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</row>
    <row r="42" spans="2:10" s="8" customFormat="1" ht="20.25" customHeight="1" x14ac:dyDescent="0.4">
      <c r="B42" s="11"/>
      <c r="C42" s="11"/>
      <c r="D42" s="11"/>
      <c r="E42" s="11"/>
      <c r="F42" s="11"/>
      <c r="G42" s="11"/>
      <c r="H42" s="11"/>
      <c r="I42" s="11"/>
      <c r="J42" s="11"/>
    </row>
    <row r="43" spans="2:10" s="8" customFormat="1" ht="20.25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</row>
    <row r="44" spans="2:10" s="8" customFormat="1" ht="20.25" customHeight="1" x14ac:dyDescent="0.4">
      <c r="B44" s="11"/>
      <c r="C44" s="11"/>
      <c r="D44" s="11"/>
      <c r="E44" s="11"/>
      <c r="F44" s="11"/>
      <c r="G44" s="11"/>
      <c r="H44" s="11"/>
      <c r="I44" s="11"/>
      <c r="J44" s="11"/>
    </row>
    <row r="45" spans="2:10" s="8" customFormat="1" ht="20.25" customHeight="1" x14ac:dyDescent="0.4">
      <c r="B45" s="11"/>
      <c r="C45" s="11"/>
      <c r="D45" s="11"/>
      <c r="E45" s="11"/>
      <c r="F45" s="11"/>
      <c r="G45" s="11"/>
      <c r="H45" s="11"/>
      <c r="I45" s="11"/>
      <c r="J45" s="11"/>
    </row>
    <row r="46" spans="2:10" s="8" customFormat="1" ht="20.25" customHeight="1" x14ac:dyDescent="0.4">
      <c r="B46" s="11"/>
      <c r="C46" s="11"/>
      <c r="D46" s="11"/>
      <c r="E46" s="11"/>
      <c r="F46" s="11"/>
      <c r="G46" s="11"/>
      <c r="H46" s="11"/>
      <c r="I46" s="11"/>
      <c r="J46" s="11"/>
    </row>
    <row r="47" spans="2:10" s="8" customFormat="1" ht="20.25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</row>
    <row r="48" spans="2:10" s="8" customFormat="1" ht="20.25" customHeight="1" x14ac:dyDescent="0.4">
      <c r="B48" s="11"/>
      <c r="C48" s="11"/>
      <c r="D48" s="11"/>
      <c r="E48" s="11"/>
      <c r="F48" s="11"/>
      <c r="G48" s="11"/>
      <c r="H48" s="11"/>
      <c r="I48" s="11"/>
      <c r="J48" s="11"/>
    </row>
    <row r="49" spans="2:10" s="8" customFormat="1" ht="20.25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</row>
    <row r="50" spans="2:10" s="8" customFormat="1" ht="20.25" customHeight="1" x14ac:dyDescent="0.4">
      <c r="B50" s="11"/>
      <c r="C50" s="11"/>
      <c r="D50" s="11"/>
      <c r="E50" s="11"/>
      <c r="F50" s="11"/>
      <c r="G50" s="11"/>
      <c r="H50" s="11"/>
      <c r="I50" s="11"/>
      <c r="J50" s="11"/>
    </row>
    <row r="51" spans="2:10" s="8" customFormat="1" ht="20.25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</row>
    <row r="52" spans="2:10" s="8" customFormat="1" ht="20.25" customHeight="1" x14ac:dyDescent="0.4">
      <c r="B52" s="11"/>
      <c r="C52" s="11"/>
      <c r="D52" s="11"/>
      <c r="E52" s="11"/>
      <c r="F52" s="11"/>
      <c r="G52" s="11"/>
      <c r="H52" s="11"/>
      <c r="I52" s="11"/>
      <c r="J52" s="11"/>
    </row>
    <row r="53" spans="2:10" s="8" customFormat="1" ht="20.25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</row>
    <row r="54" spans="2:10" s="8" customFormat="1" ht="20.25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</row>
    <row r="55" spans="2:10" s="8" customFormat="1" ht="20.25" customHeight="1" x14ac:dyDescent="0.4">
      <c r="B55" s="11"/>
      <c r="C55" s="11"/>
      <c r="D55" s="11"/>
      <c r="E55" s="11"/>
      <c r="F55" s="11"/>
      <c r="G55" s="11"/>
      <c r="H55" s="11"/>
      <c r="I55" s="11"/>
      <c r="J55" s="11"/>
    </row>
    <row r="56" spans="2:10" s="8" customFormat="1" ht="20.25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</row>
    <row r="57" spans="2:10" s="8" customFormat="1" ht="20.25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</row>
    <row r="58" spans="2:10" s="8" customFormat="1" ht="20.25" customHeight="1" x14ac:dyDescent="0.4">
      <c r="B58" s="11"/>
      <c r="C58" s="11"/>
      <c r="D58" s="11"/>
      <c r="E58" s="11"/>
      <c r="F58" s="11"/>
      <c r="G58" s="11"/>
      <c r="H58" s="11"/>
      <c r="I58" s="11"/>
      <c r="J58" s="11"/>
    </row>
    <row r="59" spans="2:10" s="8" customFormat="1" ht="20.25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</row>
    <row r="60" spans="2:10" s="8" customFormat="1" ht="20.25" customHeight="1" x14ac:dyDescent="0.4">
      <c r="B60" s="11"/>
      <c r="C60" s="11"/>
      <c r="D60" s="11"/>
      <c r="E60" s="11"/>
      <c r="F60" s="11"/>
      <c r="G60" s="11"/>
      <c r="H60" s="11"/>
      <c r="I60" s="11"/>
      <c r="J60" s="11"/>
    </row>
    <row r="61" spans="2:10" s="8" customFormat="1" ht="20.25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</row>
    <row r="62" spans="2:10" s="8" customFormat="1" ht="20.25" customHeight="1" x14ac:dyDescent="0.4">
      <c r="B62" s="11"/>
      <c r="C62" s="11"/>
      <c r="D62" s="11"/>
      <c r="E62" s="11"/>
      <c r="F62" s="11"/>
      <c r="G62" s="11"/>
      <c r="H62" s="11"/>
      <c r="I62" s="11"/>
      <c r="J62" s="11"/>
    </row>
    <row r="63" spans="2:10" s="8" customFormat="1" ht="20.25" customHeight="1" x14ac:dyDescent="0.4">
      <c r="B63" s="11"/>
      <c r="C63" s="11"/>
      <c r="D63" s="11"/>
      <c r="E63" s="11"/>
      <c r="F63" s="11"/>
      <c r="G63" s="11"/>
      <c r="H63" s="11"/>
      <c r="I63" s="11"/>
      <c r="J63" s="11"/>
    </row>
    <row r="64" spans="2:10" s="8" customFormat="1" ht="20.25" customHeight="1" x14ac:dyDescent="0.4">
      <c r="B64" s="11"/>
      <c r="C64" s="11"/>
      <c r="D64" s="11"/>
      <c r="E64" s="11"/>
      <c r="F64" s="11"/>
      <c r="G64" s="11"/>
      <c r="H64" s="11"/>
      <c r="I64" s="11"/>
      <c r="J64" s="11"/>
    </row>
    <row r="65" spans="2:10" s="8" customFormat="1" ht="20.25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</row>
    <row r="66" spans="2:10" s="8" customFormat="1" ht="20.25" customHeight="1" x14ac:dyDescent="0.4">
      <c r="B66" s="11"/>
      <c r="C66" s="11"/>
      <c r="D66" s="11"/>
      <c r="E66" s="11"/>
      <c r="F66" s="11"/>
      <c r="G66" s="11"/>
      <c r="H66" s="11"/>
      <c r="I66" s="11"/>
      <c r="J66" s="11"/>
    </row>
    <row r="67" spans="2:10" s="8" customFormat="1" ht="20.25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</row>
    <row r="68" spans="2:10" s="8" customFormat="1" ht="20.25" customHeight="1" x14ac:dyDescent="0.4">
      <c r="B68" s="11"/>
      <c r="C68" s="11"/>
      <c r="D68" s="11"/>
      <c r="E68" s="11"/>
      <c r="F68" s="11"/>
      <c r="G68" s="11"/>
      <c r="H68" s="11"/>
      <c r="I68" s="11"/>
      <c r="J68" s="11"/>
    </row>
    <row r="69" spans="2:10" s="8" customFormat="1" ht="20.25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</row>
    <row r="70" spans="2:10" s="8" customFormat="1" ht="20.25" customHeight="1" x14ac:dyDescent="0.4">
      <c r="B70" s="11"/>
      <c r="C70" s="11"/>
      <c r="D70" s="11"/>
      <c r="E70" s="11"/>
      <c r="F70" s="11"/>
      <c r="G70" s="11"/>
      <c r="H70" s="11"/>
      <c r="I70" s="11"/>
      <c r="J70" s="11"/>
    </row>
    <row r="71" spans="2:10" s="8" customFormat="1" ht="20.25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</row>
    <row r="72" spans="2:10" s="8" customFormat="1" ht="20.25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</row>
    <row r="73" spans="2:10" s="8" customFormat="1" ht="20.25" customHeight="1" x14ac:dyDescent="0.4">
      <c r="B73" s="11"/>
      <c r="C73" s="11"/>
      <c r="D73" s="11"/>
      <c r="E73" s="11"/>
      <c r="F73" s="11"/>
      <c r="G73" s="11"/>
      <c r="H73" s="11"/>
      <c r="I73" s="11"/>
      <c r="J73" s="11"/>
    </row>
    <row r="74" spans="2:10" s="8" customFormat="1" ht="20.25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</row>
    <row r="75" spans="2:10" s="8" customFormat="1" ht="20.25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</row>
    <row r="76" spans="2:10" s="8" customFormat="1" ht="20.25" customHeight="1" x14ac:dyDescent="0.4">
      <c r="B76" s="11"/>
      <c r="C76" s="11"/>
      <c r="D76" s="11"/>
      <c r="E76" s="11"/>
      <c r="F76" s="11"/>
      <c r="G76" s="11"/>
      <c r="H76" s="11"/>
      <c r="I76" s="11"/>
      <c r="J76" s="11"/>
    </row>
    <row r="77" spans="2:10" s="8" customFormat="1" ht="20.25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</row>
    <row r="78" spans="2:10" s="8" customFormat="1" ht="20.25" customHeight="1" x14ac:dyDescent="0.4">
      <c r="B78" s="11"/>
      <c r="C78" s="11"/>
      <c r="D78" s="11"/>
      <c r="E78" s="11"/>
      <c r="F78" s="11"/>
      <c r="G78" s="11"/>
      <c r="H78" s="11"/>
      <c r="I78" s="11"/>
      <c r="J78" s="11"/>
    </row>
    <row r="79" spans="2:10" s="8" customFormat="1" ht="20.25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</row>
    <row r="80" spans="2:10" s="8" customFormat="1" ht="20.25" customHeight="1" x14ac:dyDescent="0.4">
      <c r="B80" s="11"/>
      <c r="C80" s="11"/>
      <c r="D80" s="11"/>
      <c r="E80" s="11"/>
      <c r="F80" s="11"/>
      <c r="G80" s="11"/>
      <c r="H80" s="11"/>
      <c r="I80" s="11"/>
      <c r="J80" s="11"/>
    </row>
    <row r="81" spans="2:10" s="8" customFormat="1" ht="20.25" customHeight="1" x14ac:dyDescent="0.4">
      <c r="B81" s="11"/>
      <c r="C81" s="11"/>
      <c r="D81" s="11"/>
      <c r="E81" s="11"/>
      <c r="F81" s="11"/>
      <c r="G81" s="11"/>
      <c r="H81" s="11"/>
      <c r="I81" s="11"/>
      <c r="J81" s="11"/>
    </row>
    <row r="82" spans="2:10" s="8" customFormat="1" ht="20.25" customHeight="1" x14ac:dyDescent="0.4">
      <c r="B82" s="11"/>
      <c r="C82" s="11"/>
      <c r="D82" s="11"/>
      <c r="E82" s="11"/>
      <c r="F82" s="11"/>
      <c r="G82" s="11"/>
      <c r="H82" s="11"/>
      <c r="I82" s="11"/>
      <c r="J82" s="11"/>
    </row>
    <row r="83" spans="2:10" s="8" customFormat="1" ht="20.25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</row>
    <row r="84" spans="2:10" s="8" customFormat="1" ht="20.25" customHeight="1" x14ac:dyDescent="0.4">
      <c r="B84" s="11"/>
      <c r="C84" s="11"/>
      <c r="D84" s="11"/>
      <c r="E84" s="11"/>
      <c r="F84" s="11"/>
      <c r="G84" s="11"/>
      <c r="H84" s="11"/>
      <c r="I84" s="11"/>
      <c r="J84" s="11"/>
    </row>
    <row r="85" spans="2:10" s="8" customFormat="1" ht="20.25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</row>
    <row r="86" spans="2:10" s="8" customFormat="1" ht="20.25" customHeight="1" x14ac:dyDescent="0.4">
      <c r="B86" s="11"/>
      <c r="C86" s="11"/>
      <c r="D86" s="11"/>
      <c r="E86" s="11"/>
      <c r="F86" s="11"/>
      <c r="G86" s="11"/>
      <c r="H86" s="11"/>
      <c r="I86" s="11"/>
      <c r="J86" s="11"/>
    </row>
    <row r="87" spans="2:10" s="8" customFormat="1" ht="20.25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</row>
    <row r="88" spans="2:10" s="8" customFormat="1" ht="20.25" customHeight="1" x14ac:dyDescent="0.4">
      <c r="B88" s="11"/>
      <c r="C88" s="11"/>
      <c r="D88" s="11"/>
      <c r="E88" s="11"/>
      <c r="F88" s="11"/>
      <c r="G88" s="11"/>
      <c r="H88" s="11"/>
      <c r="I88" s="11"/>
      <c r="J88" s="11"/>
    </row>
    <row r="89" spans="2:10" s="8" customFormat="1" ht="20.25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</row>
    <row r="90" spans="2:10" s="8" customFormat="1" ht="20.25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</row>
    <row r="91" spans="2:10" s="8" customFormat="1" ht="20.25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</row>
    <row r="92" spans="2:10" s="8" customFormat="1" ht="20.25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</row>
    <row r="93" spans="2:10" s="8" customFormat="1" ht="20.25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</row>
    <row r="94" spans="2:10" s="8" customFormat="1" ht="20.25" customHeight="1" x14ac:dyDescent="0.4">
      <c r="B94" s="11"/>
      <c r="C94" s="11"/>
      <c r="D94" s="11"/>
      <c r="E94" s="11"/>
      <c r="F94" s="11"/>
      <c r="G94" s="11"/>
      <c r="H94" s="11"/>
      <c r="I94" s="11"/>
      <c r="J94" s="11"/>
    </row>
    <row r="95" spans="2:10" s="8" customFormat="1" ht="20.25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</row>
    <row r="96" spans="2:10" s="8" customFormat="1" ht="20.25" customHeight="1" x14ac:dyDescent="0.4">
      <c r="B96" s="11"/>
      <c r="C96" s="11"/>
      <c r="D96" s="11"/>
      <c r="E96" s="11"/>
      <c r="F96" s="11"/>
      <c r="G96" s="11"/>
      <c r="H96" s="11"/>
      <c r="I96" s="11"/>
      <c r="J96" s="11"/>
    </row>
    <row r="97" spans="2:10" s="8" customFormat="1" ht="20.25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</row>
    <row r="98" spans="2:10" s="8" customFormat="1" ht="20.25" customHeight="1" x14ac:dyDescent="0.4">
      <c r="B98" s="11"/>
      <c r="C98" s="11"/>
      <c r="D98" s="11"/>
      <c r="E98" s="11"/>
      <c r="F98" s="11"/>
      <c r="G98" s="11"/>
      <c r="H98" s="11"/>
      <c r="I98" s="11"/>
      <c r="J98" s="11"/>
    </row>
    <row r="99" spans="2:10" s="8" customFormat="1" ht="20.25" customHeight="1" x14ac:dyDescent="0.4">
      <c r="B99" s="11"/>
      <c r="C99" s="11"/>
      <c r="D99" s="11"/>
      <c r="E99" s="11"/>
      <c r="F99" s="11"/>
      <c r="G99" s="11"/>
      <c r="H99" s="11"/>
      <c r="I99" s="11"/>
      <c r="J99" s="11"/>
    </row>
    <row r="100" spans="2:10" s="8" customFormat="1" ht="20.25" customHeight="1" x14ac:dyDescent="0.4"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2:10" s="8" customFormat="1" ht="20.25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2:10" s="8" customFormat="1" ht="20.25" customHeight="1" x14ac:dyDescent="0.4"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2:10" s="8" customFormat="1" ht="20.25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2:10" s="8" customFormat="1" ht="20.25" customHeight="1" x14ac:dyDescent="0.4"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2:10" s="8" customFormat="1" ht="20.25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2:10" s="8" customFormat="1" ht="20.25" customHeight="1" x14ac:dyDescent="0.4"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2:10" s="8" customFormat="1" ht="20.25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2:10" s="8" customFormat="1" ht="20.25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2:10" s="8" customFormat="1" ht="20.25" customHeight="1" x14ac:dyDescent="0.4"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2:10" s="8" customFormat="1" ht="20.25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2:10" s="8" customFormat="1" ht="20.25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2:10" s="8" customFormat="1" ht="20.25" customHeight="1" x14ac:dyDescent="0.4"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2:10" s="8" customFormat="1" ht="20.25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2:10" s="8" customFormat="1" ht="20.25" customHeight="1" x14ac:dyDescent="0.4"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2:10" s="8" customFormat="1" ht="20.25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2:10" s="8" customFormat="1" ht="20.25" customHeight="1" x14ac:dyDescent="0.4"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2:10" s="8" customFormat="1" ht="20.25" customHeight="1" x14ac:dyDescent="0.4"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2:10" s="8" customFormat="1" ht="20.25" customHeight="1" x14ac:dyDescent="0.4"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2:10" s="8" customFormat="1" ht="20.25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2:10" s="8" customFormat="1" ht="20.25" customHeight="1" x14ac:dyDescent="0.4"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2:10" s="8" customFormat="1" ht="20.25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2:10" s="8" customFormat="1" ht="20.25" customHeight="1" x14ac:dyDescent="0.4"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2:10" s="8" customFormat="1" ht="20.25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2:10" s="8" customFormat="1" ht="20.25" customHeight="1" x14ac:dyDescent="0.4"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2:10" s="8" customFormat="1" ht="20.25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</row>
    <row r="126" spans="2:10" s="8" customFormat="1" ht="20.25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2:10" s="8" customFormat="1" ht="20.25" customHeight="1" x14ac:dyDescent="0.4"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2:10" s="8" customFormat="1" ht="20.25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2:10" s="8" customFormat="1" ht="20.25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2:10" s="8" customFormat="1" ht="20.25" customHeight="1" x14ac:dyDescent="0.4"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2:10" s="8" customFormat="1" ht="20.25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2:10" s="8" customFormat="1" ht="20.25" customHeight="1" x14ac:dyDescent="0.4"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2:10" s="8" customFormat="1" ht="20.25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2:10" s="8" customFormat="1" ht="20.25" customHeight="1" x14ac:dyDescent="0.4"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2:10" s="8" customFormat="1" ht="20.25" customHeight="1" x14ac:dyDescent="0.4"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2:10" s="8" customFormat="1" ht="20.25" customHeight="1" x14ac:dyDescent="0.4"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2:10" s="8" customFormat="1" ht="20.25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2:10" s="8" customFormat="1" ht="20.25" customHeight="1" x14ac:dyDescent="0.4"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2:10" s="8" customFormat="1" ht="20.25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2:10" s="8" customFormat="1" ht="20.25" customHeight="1" x14ac:dyDescent="0.4"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2:10" s="8" customFormat="1" ht="20.25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2:10" s="8" customFormat="1" ht="20.25" customHeight="1" x14ac:dyDescent="0.4"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2:10" s="8" customFormat="1" ht="20.25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2:10" s="8" customFormat="1" ht="20.25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2:10" s="8" customFormat="1" ht="20.25" customHeight="1" x14ac:dyDescent="0.4"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2:10" s="8" customFormat="1" ht="20.25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2:10" s="8" customFormat="1" ht="20.25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2:10" s="8" customFormat="1" ht="20.25" customHeight="1" x14ac:dyDescent="0.4"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2:10" s="8" customFormat="1" ht="20.25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2:10" s="8" customFormat="1" ht="20.25" customHeight="1" x14ac:dyDescent="0.4"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2:10" s="8" customFormat="1" ht="20.25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2:10" s="8" customFormat="1" ht="20.25" customHeight="1" x14ac:dyDescent="0.4"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2:10" s="8" customFormat="1" ht="20.25" customHeight="1" x14ac:dyDescent="0.4"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2:10" s="8" customFormat="1" ht="20.25" customHeight="1" x14ac:dyDescent="0.4"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2:10" s="8" customFormat="1" ht="20.25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2:10" s="8" customFormat="1" ht="20.25" customHeight="1" x14ac:dyDescent="0.4"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2:10" s="8" customFormat="1" ht="20.25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2:10" s="8" customFormat="1" ht="20.25" customHeight="1" x14ac:dyDescent="0.4"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2:10" s="8" customFormat="1" ht="20.25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2:10" s="8" customFormat="1" ht="20.25" customHeight="1" x14ac:dyDescent="0.4"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2:10" s="8" customFormat="1" ht="20.25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2:10" s="8" customFormat="1" ht="20.25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2:10" s="8" customFormat="1" ht="20.25" customHeight="1" x14ac:dyDescent="0.4">
      <c r="B163" s="11"/>
      <c r="C163" s="11"/>
      <c r="D163" s="11"/>
      <c r="E163" s="11"/>
      <c r="F163" s="11"/>
      <c r="G163" s="11"/>
      <c r="H163" s="11"/>
      <c r="I163" s="11"/>
      <c r="J163" s="11"/>
    </row>
    <row r="164" spans="2:10" s="8" customFormat="1" ht="20.25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</row>
    <row r="165" spans="2:10" s="8" customFormat="1" ht="20.25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2:10" s="8" customFormat="1" ht="20.25" customHeight="1" x14ac:dyDescent="0.4"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2:10" s="8" customFormat="1" ht="20.25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2:10" s="8" customFormat="1" ht="20.25" customHeight="1" x14ac:dyDescent="0.4"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2:10" s="8" customFormat="1" ht="20.25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2:10" s="8" customFormat="1" ht="20.25" customHeight="1" x14ac:dyDescent="0.4"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2:10" s="8" customFormat="1" ht="20.25" customHeight="1" x14ac:dyDescent="0.4"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2:10" s="8" customFormat="1" ht="20.25" customHeight="1" x14ac:dyDescent="0.4"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2:10" s="8" customFormat="1" ht="20.25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</row>
  </sheetData>
  <sheetProtection algorithmName="SHA-512" hashValue="EHgy4lNfxH7olp56586tPxGDtGPWsFwLOLVM/OM09FByGjInok6bLfgehNozGUYCBTMNe9tJvOPFp4MWOT+oLw==" saltValue="3qtiK+b1TMlyCOiF5pGb9g==" spinCount="100000" sheet="1" objects="1" scenarios="1" selectLockedCells="1"/>
  <mergeCells count="17">
    <mergeCell ref="K7:M8"/>
    <mergeCell ref="N7:N8"/>
    <mergeCell ref="O7:O8"/>
    <mergeCell ref="K9:M10"/>
    <mergeCell ref="N9:N10"/>
    <mergeCell ref="O9:O10"/>
    <mergeCell ref="K2:O2"/>
    <mergeCell ref="K3:Q3"/>
    <mergeCell ref="K4:Q4"/>
    <mergeCell ref="D4:F4"/>
    <mergeCell ref="B2:I2"/>
    <mergeCell ref="G16:H16"/>
    <mergeCell ref="D19:H19"/>
    <mergeCell ref="D21:H21"/>
    <mergeCell ref="C18:H18"/>
    <mergeCell ref="F17:H17"/>
    <mergeCell ref="B20:H20"/>
  </mergeCells>
  <phoneticPr fontId="69" type="noConversion"/>
  <dataValidations xWindow="535" yWindow="251" count="1">
    <dataValidation allowBlank="1" showInputMessage="1" showErrorMessage="1" prompt="กรอกเงินเดือนที่นี่ครับ" sqref="H5:H15" xr:uid="{2A9F0517-C0EF-4EE8-A21D-577F2D554AE2}"/>
  </dataValidations>
  <pageMargins left="0.28000000000000003" right="0.25" top="0.45" bottom="0.42" header="0.49" footer="0.5"/>
  <pageSetup paperSize="9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B0F0-F231-4655-9081-94BF8DF21B47}">
  <sheetPr>
    <tabColor rgb="FF7030A0"/>
  </sheetPr>
  <dimension ref="C2:C29"/>
  <sheetViews>
    <sheetView showGridLines="0" zoomScale="89" zoomScaleNormal="89" workbookViewId="0">
      <selection activeCell="H11" sqref="H11"/>
    </sheetView>
  </sheetViews>
  <sheetFormatPr defaultRowHeight="14.25" x14ac:dyDescent="0.2"/>
  <cols>
    <col min="1" max="1" width="3" customWidth="1"/>
    <col min="2" max="2" width="2.875" customWidth="1"/>
  </cols>
  <sheetData>
    <row r="2" spans="3:3" x14ac:dyDescent="0.2">
      <c r="C2" s="37" t="s">
        <v>19</v>
      </c>
    </row>
    <row r="3" spans="3:3" x14ac:dyDescent="0.2">
      <c r="C3" s="36" t="s">
        <v>20</v>
      </c>
    </row>
    <row r="4" spans="3:3" x14ac:dyDescent="0.2">
      <c r="C4" s="36" t="s">
        <v>21</v>
      </c>
    </row>
    <row r="6" spans="3:3" x14ac:dyDescent="0.2">
      <c r="C6" t="s">
        <v>22</v>
      </c>
    </row>
    <row r="7" spans="3:3" s="1" customFormat="1" x14ac:dyDescent="0.2">
      <c r="C7" s="1" t="s">
        <v>48</v>
      </c>
    </row>
    <row r="8" spans="3:3" x14ac:dyDescent="0.2">
      <c r="C8" t="s">
        <v>59</v>
      </c>
    </row>
    <row r="9" spans="3:3" x14ac:dyDescent="0.2">
      <c r="C9" s="36" t="s">
        <v>23</v>
      </c>
    </row>
    <row r="10" spans="3:3" x14ac:dyDescent="0.2">
      <c r="C10" t="s">
        <v>24</v>
      </c>
    </row>
    <row r="11" spans="3:3" x14ac:dyDescent="0.2">
      <c r="C11" t="s">
        <v>47</v>
      </c>
    </row>
    <row r="12" spans="3:3" x14ac:dyDescent="0.2">
      <c r="C12" t="s">
        <v>60</v>
      </c>
    </row>
    <row r="14" spans="3:3" x14ac:dyDescent="0.2">
      <c r="C14" t="s">
        <v>25</v>
      </c>
    </row>
    <row r="15" spans="3:3" x14ac:dyDescent="0.2">
      <c r="C15" s="37" t="s">
        <v>26</v>
      </c>
    </row>
    <row r="16" spans="3:3" x14ac:dyDescent="0.2">
      <c r="C16" t="s">
        <v>27</v>
      </c>
    </row>
    <row r="18" spans="3:3" x14ac:dyDescent="0.2">
      <c r="C18" t="s">
        <v>28</v>
      </c>
    </row>
    <row r="19" spans="3:3" x14ac:dyDescent="0.2">
      <c r="C19" t="s">
        <v>29</v>
      </c>
    </row>
    <row r="20" spans="3:3" x14ac:dyDescent="0.2">
      <c r="C20" t="s">
        <v>30</v>
      </c>
    </row>
    <row r="21" spans="3:3" x14ac:dyDescent="0.2">
      <c r="C21" t="s">
        <v>31</v>
      </c>
    </row>
    <row r="22" spans="3:3" x14ac:dyDescent="0.2">
      <c r="C22" t="s">
        <v>32</v>
      </c>
    </row>
    <row r="23" spans="3:3" x14ac:dyDescent="0.2">
      <c r="C23" t="s">
        <v>33</v>
      </c>
    </row>
    <row r="24" spans="3:3" x14ac:dyDescent="0.2">
      <c r="C24" t="s">
        <v>34</v>
      </c>
    </row>
    <row r="25" spans="3:3" x14ac:dyDescent="0.2">
      <c r="C25" t="s">
        <v>35</v>
      </c>
    </row>
    <row r="26" spans="3:3" x14ac:dyDescent="0.2">
      <c r="C26" t="s">
        <v>36</v>
      </c>
    </row>
    <row r="27" spans="3:3" x14ac:dyDescent="0.2">
      <c r="C27" t="s">
        <v>37</v>
      </c>
    </row>
    <row r="28" spans="3:3" x14ac:dyDescent="0.2">
      <c r="C28" t="s">
        <v>33</v>
      </c>
    </row>
    <row r="29" spans="3:3" x14ac:dyDescent="0.2">
      <c r="C29" t="s">
        <v>38</v>
      </c>
    </row>
  </sheetData>
  <sheetProtection algorithmName="SHA-512" hashValue="ToZEPWeyIx87jWT39K3kdhNu2EQw1E9V5+fHlO3+wvfRp5rFSooG3LlZ6TZuWrKgx3sCg2ZiijW+qvXJ+oJ2hw==" saltValue="SlkVUwlzNqJ1tzB9DftgiA==" spinCount="100000" sheet="1" objects="1" scenario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กรอกข้อมูลส่วนตัว</vt:lpstr>
      <vt:lpstr>คำนวณบำนาญ</vt:lpstr>
      <vt:lpstr>วันทวีคูณ</vt:lpstr>
    </vt:vector>
  </TitlesOfParts>
  <Company>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Name</dc:creator>
  <cp:lastModifiedBy>LIV</cp:lastModifiedBy>
  <dcterms:created xsi:type="dcterms:W3CDTF">2019-08-23T05:04:42Z</dcterms:created>
  <dcterms:modified xsi:type="dcterms:W3CDTF">2021-03-05T07:25:21Z</dcterms:modified>
</cp:coreProperties>
</file>