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1.xml" ContentType="application/vnd.openxmlformats-officedocument.spreadsheetml.comment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13.xml" ContentType="application/vnd.openxmlformats-officedocument.spreadsheetml.comment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omments14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 me" sheetId="1" state="visible" r:id="rId2"/>
    <sheet name="Ref" sheetId="2" state="visible" r:id="rId3"/>
    <sheet name="elements" sheetId="3" state="visible" r:id="rId4"/>
    <sheet name="aqueous DComp" sheetId="4" state="visible" r:id="rId5"/>
    <sheet name="aqueous ReacDC" sheetId="5" state="visible" r:id="rId6"/>
    <sheet name="solids DComp" sheetId="6" state="visible" r:id="rId7"/>
    <sheet name="solids ReacDC" sheetId="7" state="visible" r:id="rId8"/>
    <sheet name="cem-hydrates DComp" sheetId="8" state="visible" r:id="rId9"/>
    <sheet name="cem-hydrates ReacDC" sheetId="9" state="visible" r:id="rId10"/>
    <sheet name="cem-clinkers- DComp" sheetId="10" state="visible" r:id="rId11"/>
    <sheet name="zeolites DComp" sheetId="11" state="visible" r:id="rId12"/>
    <sheet name="zeolites ReacDC" sheetId="12" state="visible" r:id="rId13"/>
    <sheet name="solid solutions DComp" sheetId="13" state="visible" r:id="rId14"/>
    <sheet name="solid solutions ReacDC" sheetId="14" state="visible" r:id="rId15"/>
    <sheet name="phosphates DComp" sheetId="15" state="visible" r:id="rId16"/>
    <sheet name="phosphates ReacDC" sheetId="16" state="visible" r:id="rId17"/>
    <sheet name="SIT coefficients" sheetId="17" state="visible" r:id="rId18"/>
    <sheet name="Compos" sheetId="18" state="visible" r:id="rId19"/>
  </sheets>
  <externalReferences>
    <externalReference r:id="rId20"/>
    <externalReference r:id="rId21"/>
  </externalReferences>
  <definedNames>
    <definedName function="false" hidden="false" name="Pref" vbProcedure="false">'Read me'!$E$9</definedName>
    <definedName function="false" hidden="false" name="R_constant" vbProcedure="false">'Read me'!$E$7</definedName>
    <definedName function="false" hidden="false" name="Tref" vbProcedure="false">'Read me'!$E$8</definedName>
    <definedName function="false" hidden="false" localSheetId="4" name="logK" vbProcedure="false">'aqueous ReacDC'!$F$1:$F$81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https://en.wikipedia.org/wiki/Cement_chemist_notation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https://en.wikipedia.org/wiki/Cement_chemist_notation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https://en.wikipedia.org/wiki/Cement_chemist_notation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https://en.wikipedia.org/wiki/Cement_chemist_notation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https://en.wikipedia.org/wiki/Cement_chemist_notation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14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temperature.xlsx</t>
        </r>
      </text>
    </comment>
    <comment ref="K10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=K11-AVERAGE(K4-K3,K8-K7) possible 121.7</t>
        </r>
      </text>
    </comment>
    <comment ref="L10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=SQRT(L8^2+L7^2+L4^2+L3^2)</t>
        </r>
      </text>
    </comment>
    <comment ref="Q16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PSINa1990 used Cp from Wagman1982 to calculate the Cp of reaction 277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https://www.unige.ch/sciences/terre/research/Groups/mineral_resources/opaques/ore_abbreviations.php
</t>
        </r>
      </text>
    </comment>
    <comment ref="H13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fixed, consistent with S and H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https://en.wikipedia.org/wiki/Cement_chemist_notation</t>
        </r>
      </text>
    </comment>
  </commentList>
</comments>
</file>

<file path=xl/sharedStrings.xml><?xml version="1.0" encoding="utf-8"?>
<sst xmlns="http://schemas.openxmlformats.org/spreadsheetml/2006/main" count="2885" uniqueCount="1220">
  <si>
    <t xml:space="preserve">Data collected for the T-P udate of the PSINagra TDB 2020 TM 44-04-23</t>
  </si>
  <si>
    <t xml:space="preserve">solids -NEA</t>
  </si>
  <si>
    <t xml:space="preserve">Cpf(T)</t>
  </si>
  <si>
    <t xml:space="preserve">a + b*T + c*T^2 + e*T^-2</t>
  </si>
  <si>
    <t xml:space="preserve">Data collected for the cemdata26 update in each specific sheet</t>
  </si>
  <si>
    <r>
      <rPr>
        <b val="true"/>
        <sz val="12"/>
        <color rgb="FF000000"/>
        <rFont val="Calibri"/>
        <family val="2"/>
        <charset val="1"/>
      </rPr>
      <t xml:space="preserve">a0</t>
    </r>
    <r>
      <rPr>
        <sz val="12"/>
        <color rgb="FF000000"/>
        <rFont val="Calibri"/>
        <family val="2"/>
        <charset val="1"/>
      </rPr>
      <t xml:space="preserve"> + </t>
    </r>
    <r>
      <rPr>
        <b val="true"/>
        <sz val="12"/>
        <color rgb="FF000000"/>
        <rFont val="Calibri"/>
        <family val="2"/>
        <charset val="1"/>
      </rPr>
      <t xml:space="preserve">a1</t>
    </r>
    <r>
      <rPr>
        <sz val="12"/>
        <color rgb="FF000000"/>
        <rFont val="Calibri"/>
        <family val="2"/>
        <charset val="1"/>
      </rPr>
      <t xml:space="preserve">*T  + </t>
    </r>
    <r>
      <rPr>
        <b val="true"/>
        <sz val="12"/>
        <color rgb="FF000000"/>
        <rFont val="Calibri"/>
        <family val="2"/>
        <charset val="1"/>
      </rPr>
      <t xml:space="preserve">a4</t>
    </r>
    <r>
      <rPr>
        <sz val="12"/>
        <color rgb="FF000000"/>
        <rFont val="Calibri"/>
        <family val="2"/>
        <charset val="1"/>
      </rPr>
      <t xml:space="preserve">*T^2 + </t>
    </r>
    <r>
      <rPr>
        <b val="true"/>
        <sz val="12"/>
        <color rgb="FF000000"/>
        <rFont val="Calibri"/>
        <family val="2"/>
        <charset val="1"/>
      </rPr>
      <t xml:space="preserve">a2</t>
    </r>
    <r>
      <rPr>
        <sz val="12"/>
        <color rgb="FF000000"/>
        <rFont val="Calibri"/>
        <family val="2"/>
        <charset val="1"/>
      </rPr>
      <t xml:space="preserve">*T^-2</t>
    </r>
  </si>
  <si>
    <t xml:space="preserve">solids -GEMS</t>
  </si>
  <si>
    <r>
      <rPr>
        <b val="true"/>
        <sz val="12"/>
        <color rgb="FF000000"/>
        <rFont val="Calibri"/>
        <family val="2"/>
        <charset val="1"/>
      </rPr>
      <t xml:space="preserve">a0</t>
    </r>
    <r>
      <rPr>
        <sz val="12"/>
        <color rgb="FF000000"/>
        <rFont val="Calibri"/>
        <family val="2"/>
        <charset val="1"/>
      </rPr>
      <t xml:space="preserve"> + </t>
    </r>
    <r>
      <rPr>
        <b val="true"/>
        <sz val="12"/>
        <color rgb="FF000000"/>
        <rFont val="Calibri"/>
        <family val="2"/>
        <charset val="1"/>
      </rPr>
      <t xml:space="preserve">a1</t>
    </r>
    <r>
      <rPr>
        <sz val="12"/>
        <color rgb="FF000000"/>
        <rFont val="Calibri"/>
        <family val="2"/>
        <charset val="1"/>
      </rPr>
      <t xml:space="preserve">*T + </t>
    </r>
    <r>
      <rPr>
        <b val="true"/>
        <sz val="12"/>
        <color rgb="FF000000"/>
        <rFont val="Calibri"/>
        <family val="2"/>
        <charset val="1"/>
      </rPr>
      <t xml:space="preserve">a2</t>
    </r>
    <r>
      <rPr>
        <sz val="12"/>
        <color rgb="FF000000"/>
        <rFont val="Calibri"/>
        <family val="2"/>
        <charset val="1"/>
      </rPr>
      <t xml:space="preserve">*T^-2 + a3*T^-0.5 + </t>
    </r>
    <r>
      <rPr>
        <b val="true"/>
        <sz val="12"/>
        <color rgb="FF000000"/>
        <rFont val="Calibri"/>
        <family val="2"/>
        <charset val="1"/>
      </rPr>
      <t xml:space="preserve">a4</t>
    </r>
    <r>
      <rPr>
        <sz val="12"/>
        <color rgb="FF000000"/>
        <rFont val="Calibri"/>
        <family val="2"/>
        <charset val="1"/>
      </rPr>
      <t xml:space="preserve">*T^2 + a5*T^3 + + a6*T^4 + a7*T^-3 + a8*T^-1 + a9*T^0.5</t>
    </r>
  </si>
  <si>
    <t xml:space="preserve">gases -GEMS</t>
  </si>
  <si>
    <r>
      <rPr>
        <b val="true"/>
        <sz val="12"/>
        <color rgb="FF000000"/>
        <rFont val="Calibri"/>
        <family val="2"/>
        <charset val="1"/>
      </rPr>
      <t xml:space="preserve">a0</t>
    </r>
    <r>
      <rPr>
        <sz val="12"/>
        <color rgb="FF000000"/>
        <rFont val="Calibri"/>
        <family val="2"/>
        <charset val="1"/>
      </rPr>
      <t xml:space="preserve"> + </t>
    </r>
    <r>
      <rPr>
        <b val="true"/>
        <sz val="12"/>
        <color rgb="FF000000"/>
        <rFont val="Calibri"/>
        <family val="2"/>
        <charset val="1"/>
      </rPr>
      <t xml:space="preserve">a1</t>
    </r>
    <r>
      <rPr>
        <sz val="12"/>
        <color rgb="FF000000"/>
        <rFont val="Calibri"/>
        <family val="2"/>
        <charset val="1"/>
      </rPr>
      <t xml:space="preserve">*T + </t>
    </r>
    <r>
      <rPr>
        <b val="true"/>
        <sz val="12"/>
        <color rgb="FF000000"/>
        <rFont val="Calibri"/>
        <family val="2"/>
        <charset val="1"/>
      </rPr>
      <t xml:space="preserve">a2</t>
    </r>
    <r>
      <rPr>
        <sz val="12"/>
        <color rgb="FF000000"/>
        <rFont val="Calibri"/>
        <family val="2"/>
        <charset val="1"/>
      </rPr>
      <t xml:space="preserve">*T^-2 + a3*T^-0.5 + </t>
    </r>
    <r>
      <rPr>
        <b val="true"/>
        <sz val="12"/>
        <color rgb="FF000000"/>
        <rFont val="Calibri"/>
        <family val="2"/>
        <charset val="1"/>
      </rPr>
      <t xml:space="preserve">a4</t>
    </r>
    <r>
      <rPr>
        <sz val="12"/>
        <color rgb="FF000000"/>
        <rFont val="Calibri"/>
        <family val="2"/>
        <charset val="1"/>
      </rPr>
      <t xml:space="preserve">*T^2 + </t>
    </r>
    <r>
      <rPr>
        <b val="true"/>
        <sz val="12"/>
        <color rgb="FF000000"/>
        <rFont val="Calibri"/>
        <family val="2"/>
        <charset val="1"/>
      </rPr>
      <t xml:space="preserve">a5</t>
    </r>
    <r>
      <rPr>
        <sz val="12"/>
        <color rgb="FF000000"/>
        <rFont val="Calibri"/>
        <family val="2"/>
        <charset val="1"/>
      </rPr>
      <t xml:space="preserve">*T^3 + + </t>
    </r>
    <r>
      <rPr>
        <b val="true"/>
        <sz val="12"/>
        <color rgb="FF000000"/>
        <rFont val="Calibri"/>
        <family val="2"/>
        <charset val="1"/>
      </rPr>
      <t xml:space="preserve">a6</t>
    </r>
    <r>
      <rPr>
        <sz val="12"/>
        <color rgb="FF000000"/>
        <rFont val="Calibri"/>
        <family val="2"/>
        <charset val="1"/>
      </rPr>
      <t xml:space="preserve">*T^4 + a7*T^-3 + </t>
    </r>
    <r>
      <rPr>
        <b val="true"/>
        <sz val="12"/>
        <color rgb="FF000000"/>
        <rFont val="Calibri"/>
        <family val="2"/>
        <charset val="1"/>
      </rPr>
      <t xml:space="preserve">a8</t>
    </r>
    <r>
      <rPr>
        <sz val="12"/>
        <color rgb="FF000000"/>
        <rFont val="Calibri"/>
        <family val="2"/>
        <charset val="1"/>
      </rPr>
      <t xml:space="preserve">*T^-1 + a9*T^0.5</t>
    </r>
  </si>
  <si>
    <t xml:space="preserve">R</t>
  </si>
  <si>
    <t xml:space="preserve">Tref</t>
  </si>
  <si>
    <t xml:space="preserve">K</t>
  </si>
  <si>
    <t xml:space="preserve">Pref</t>
  </si>
  <si>
    <t xml:space="preserve">bar</t>
  </si>
  <si>
    <t xml:space="preserve">Ref_abb</t>
  </si>
  <si>
    <t xml:space="preserve">Ref_full</t>
  </si>
  <si>
    <t xml:space="preserve">1989COX/WAG</t>
  </si>
  <si>
    <t xml:space="preserve">Cox, J.D., Wagman, D.D., Medvedev, V.A. (1989): CODATA Key Values for Thermodynamics. New York, Hemisphere Publishing, 271 pp.</t>
  </si>
  <si>
    <t xml:space="preserve">2016BRO/EKB</t>
  </si>
  <si>
    <t xml:space="preserve">Brown, P.L. &amp; Ekberg, C. (2016): Hydrolysis of Metal Ions. Wiley-VCH Verlag GmbH &amp; Co. KGaA, Weinheim, Germany, 917 pp.</t>
  </si>
  <si>
    <t xml:space="preserve">2023HUM/THO</t>
  </si>
  <si>
    <t xml:space="preserve">Hummel, W. and Thoenen, T. (2023): The PSI Chemical Thermodynamic Database 2020. Nagra Thechnical Report 21-03, 1253 pp.</t>
  </si>
  <si>
    <t xml:space="preserve">2013LEM/BER</t>
  </si>
  <si>
    <t xml:space="preserve">Lemire, R.J., Berner, U., Musikas, C., Palmer, D.A., Taylor, P. &amp; Tochiyama, O. (2013): Chemical Thermodynamics of Iron, Part 1. Chemical Thermodynamics, Vol. 13a. OECD Publications, Paris, France, 1082 pp.</t>
  </si>
  <si>
    <t xml:space="preserve">2020LEM/TAY</t>
  </si>
  <si>
    <t xml:space="preserve">Lemire, R.J., Taylor, P., Schlenz, H. &amp; Palmer, D.A. (2020): Chemical Thermodynamics of Iron, Part 2. Chemical Thermodynamics, Vol. 13b. OECD Publications, Paris, France, 882 pp.</t>
  </si>
  <si>
    <t xml:space="preserve">2024RAN/PAL</t>
  </si>
  <si>
    <t xml:space="preserve">Rand, M.H., Palmer, D.A., Fuger, J. &amp; Gajda, T. (2024): Selected ancillary compounds of interest to radioactive waste management. Chemical Thermodynamics Vol. 15. OECD Publications, Paris, France, 1047 pp.</t>
  </si>
  <si>
    <t xml:space="preserve">2024MIR</t>
  </si>
  <si>
    <t xml:space="preserve">PSI/Nagra TDB, effect of temperature and pressure: I. Selection of molar volumes for solid phases and T-P dependency for master and selected aqueous species</t>
  </si>
  <si>
    <t xml:space="preserve">1988TAN/HEL</t>
  </si>
  <si>
    <t xml:space="preserve">Tanger, J.C. &amp; Helgeson, H.C. (1988): Calculation of the thermodynamic and transport properties of aqueous species at high pressures and temperatures; revised equations of state for the standard partial molal properties of ions and electrolytes. American Journal of Science 288, 19–98</t>
  </si>
  <si>
    <t xml:space="preserve">1988SHO/HEL</t>
  </si>
  <si>
    <t xml:space="preserve">Shock, E.L. &amp; Helgeson, H.C. (1988): Calculation of the thermodynamic and transport properties of aqueous species at high pressures and temperatures: Correlation algorithms for ionic species and equation of state predictions to 5 kb and 1000°C. Geochimica et Cosmochimica Acta 52, 2009–2036.</t>
  </si>
  <si>
    <t xml:space="preserve">1997SHO/SAS</t>
  </si>
  <si>
    <t xml:space="preserve">Shock, E.L., Sassani, D.C., Willis, M. &amp; Sverjensky, D.A. (1997): Inorganic species in geologic fluids: Correlations among standard molal thermodynamic properties of aqueous ions and hydroxide complexes. Geochimica et Cosmochimica Acta 61, 907–950</t>
  </si>
  <si>
    <t xml:space="preserve">1995ROB/HEM</t>
  </si>
  <si>
    <t xml:space="preserve">Robie, R. &amp; Hemingway, B.S. (1995): Thermodynamic Properties of Minerals and Related Substances at 298.15K and 1 Bar, U.S. Geological Survey Bulletin.</t>
  </si>
  <si>
    <t xml:space="preserve">2019SHE/SIP</t>
  </si>
  <si>
    <t xml:space="preserve">Shen, L., Sippola, H., Li, X., Lindberg, D. &amp; Taskinen, P. (2019): Thermodynamic Modeling of Calcium Sulfate Hydrates in the CaSO4-H2O System from 273.15 to 473.15 K with Extension to 548.15 K. Journal of Chemical and Engineering Data 64, 2697–2709.</t>
  </si>
  <si>
    <t xml:space="preserve">2015BLA/VIE</t>
  </si>
  <si>
    <t xml:space="preserve">Blanc, P., Vieillard, P., Gailhanou, H., Gaboreau, S., Marty, N., Claret, F., Madé, B. &amp; Giffaut, E. (2015): ThermoChimie database developments in the framework of cement/clay interactions. Applied Geochemistry 55, 95–107.</t>
  </si>
  <si>
    <t xml:space="preserve">2020aMA/LOT</t>
  </si>
  <si>
    <t xml:space="preserve">Ma, B. &amp; Lothenbach, B. (2020a): Synthesis, characterization, and thermodynamic study of selected Na-based zeolites. Cement and Concrete Research 135, 106111. </t>
  </si>
  <si>
    <t xml:space="preserve">2020bMA/LOT</t>
  </si>
  <si>
    <t xml:space="preserve">Ma, B. &amp; Lothenbach, B. (2020b): Thermodynamic study of cement/rock interactions using experimentally generated solubility data of zeolites. Cement and Concrete Research 135, 106149. </t>
  </si>
  <si>
    <t xml:space="preserve">2021MA/LOT</t>
  </si>
  <si>
    <t xml:space="preserve">Ma, B. &amp; Lothenbach, B. (2021): Synthesis, characterization, and thermodynamic study of selected K-based zeolites. Cement and Concrete Research 148, 106537.</t>
  </si>
  <si>
    <t xml:space="preserve">2011KUL</t>
  </si>
  <si>
    <t xml:space="preserve">Kulik, D.A. (2011): Improving the structural consistency of C-S-H solid solution thermodynamic models. Cement and Concrete Research 41, 477-495.</t>
  </si>
  <si>
    <t xml:space="preserve">2012LOT/SAO</t>
  </si>
  <si>
    <t xml:space="preserve">B. Lothenbach, G. Le Saout, M. Ben Haha, R. Figi, E. Wieland (2012): Hydration of a low-alkali CEM III/B-SiO2 cement (LAC). Cement and Concrete Research 41, 410-423.</t>
  </si>
  <si>
    <t xml:space="preserve">2014MYE/BER</t>
  </si>
  <si>
    <t xml:space="preserve">R. Myers, S.A. Bernal, J.L. Provis (2014): A thermodynamic model for C-(N-)A-S-H gel: CNASH_ss. Derivation and validation. Cement and Concrete Research 66, 27-47.</t>
  </si>
  <si>
    <t xml:space="preserve">2016NIE/ENE</t>
  </si>
  <si>
    <t xml:space="preserve">D. Nied, K. Enemark-Rasmussen, E. L'Hôpital, J. Skibsted, B. Lothenbach (2016): Properties of magnesium silicate hydrates (M-S-H), Cem. Concr. Res. 79, 323–332.</t>
  </si>
  <si>
    <t xml:space="preserve">2022KUL/MIR</t>
  </si>
  <si>
    <t xml:space="preserve">Kulik, D.A., Miron, G.D. &amp; Lothenbach, B. (2022): A structurally-consistent CASH+ sublattice solid solution model for fully hydrated C-S-H phases: Thermodynamic basis, methods, and Ca-Si-H2O core sub-model. Cement and Concrete Research 151, 106585.</t>
  </si>
  <si>
    <t xml:space="preserve">2022aMIR/KUL</t>
  </si>
  <si>
    <t xml:space="preserve">Miron, G.D., Kulik, D.A., Yan, Y., Tits, J. &amp; Lothenbach, B. (2022b): Extensions of CASH+ thermodynamic solid solution model for the uptake of alkali metals and alkaline earth metals in C-S-H. Cement and Concrete Research 152, 106667. </t>
  </si>
  <si>
    <t xml:space="preserve">2022bMIR/KUL</t>
  </si>
  <si>
    <t xml:space="preserve">Miron, G.D., Kulik, D.A. &amp; Lothenbach, B. (2022a): Porewater compositions of Portland cement with and without silica fume calculated using the fine-tuned CASH+NK solid solution model. Materials and Structures 2022 55:8 55, 1–13. </t>
  </si>
  <si>
    <t xml:space="preserve">2018LI/ZEN</t>
  </si>
  <si>
    <t xml:space="preserve">Li, D., Zeng, D., Yin, X. &amp; Gao, D. (2018): Phase diagrams and thermochemical modeling of salt lake brine systems. III. Li2SO4+H2O, Na2SO4+H2O, K2SO4+H2O, MgSO4+H2O and CaSO4+H2O systems. Calphad 60, 163–176. </t>
  </si>
  <si>
    <t xml:space="preserve">2024bMIR</t>
  </si>
  <si>
    <t xml:space="preserve">Miron GD. Si–Al Pitzer dataset: Consistent set of Pitzer activity model interaction parameters of Al and Si species, for modelling cements in saline systems with THEREDA . ChemRxiv. 2024; doi:10.26434/chemrxiv-2024-m02f1-v2</t>
  </si>
  <si>
    <t xml:space="preserve">1998CHA</t>
  </si>
  <si>
    <t xml:space="preserve">Chase, M.W. (1998): NIST-JANAF Thermochemical Tables, 4th Edition.</t>
  </si>
  <si>
    <t xml:space="preserve">1992WOL</t>
  </si>
  <si>
    <t xml:space="preserve">Wolery, T.J. (1992): EQ3/6, a software package for geochemical modeling of aqueous systems: Package overview and installation guide (Version 7.0).</t>
  </si>
  <si>
    <t xml:space="preserve">Symbol</t>
  </si>
  <si>
    <t xml:space="preserve">Name</t>
  </si>
  <si>
    <t xml:space="preserve">Composition</t>
  </si>
  <si>
    <t xml:space="preserve">Valence</t>
  </si>
  <si>
    <t xml:space="preserve">Atomic_mass [g/mol]</t>
  </si>
  <si>
    <t xml:space="preserve">Number</t>
  </si>
  <si>
    <t xml:space="preserve">DfGm [kJ/mol]</t>
  </si>
  <si>
    <t xml:space="preserve">sigma DfGm [kJ/mol]</t>
  </si>
  <si>
    <t xml:space="preserve">DfHm [kJ/mol]</t>
  </si>
  <si>
    <t xml:space="preserve">sigma DfHm [kJ/mol]</t>
  </si>
  <si>
    <t xml:space="preserve">Sm [J/(K mol)]</t>
  </si>
  <si>
    <t xml:space="preserve">sigma Sm [J/(K mol)]</t>
  </si>
  <si>
    <t xml:space="preserve">Sm_Ref</t>
  </si>
  <si>
    <t xml:space="preserve">Cpm [J/(K mol)]</t>
  </si>
  <si>
    <t xml:space="preserve">sigma Cpm [J/(K mol)]</t>
  </si>
  <si>
    <t xml:space="preserve">Cp_Ref</t>
  </si>
  <si>
    <t xml:space="preserve">label</t>
  </si>
  <si>
    <t xml:space="preserve">Al</t>
  </si>
  <si>
    <t xml:space="preserve">Aluminim</t>
  </si>
  <si>
    <t xml:space="preserve">28.3</t>
  </si>
  <si>
    <t xml:space="preserve">0.10</t>
  </si>
  <si>
    <t xml:space="preserve">0.07</t>
  </si>
  <si>
    <t xml:space="preserve">core</t>
  </si>
  <si>
    <t xml:space="preserve">C</t>
  </si>
  <si>
    <t xml:space="preserve">Carbon</t>
  </si>
  <si>
    <t xml:space="preserve">5.74</t>
  </si>
  <si>
    <t xml:space="preserve">0.08</t>
  </si>
  <si>
    <t xml:space="preserve">Ca</t>
  </si>
  <si>
    <t xml:space="preserve">Calcium</t>
  </si>
  <si>
    <t xml:space="preserve">41.59</t>
  </si>
  <si>
    <t xml:space="preserve">0.4</t>
  </si>
  <si>
    <t xml:space="preserve">0.3</t>
  </si>
  <si>
    <t xml:space="preserve">Cl</t>
  </si>
  <si>
    <t xml:space="preserve">Chlorine</t>
  </si>
  <si>
    <t xml:space="preserve">111.540</t>
  </si>
  <si>
    <t xml:space="preserve">0.010</t>
  </si>
  <si>
    <t xml:space="preserve">0.002</t>
  </si>
  <si>
    <t xml:space="preserve">F</t>
  </si>
  <si>
    <t xml:space="preserve">Fluorine</t>
  </si>
  <si>
    <t xml:space="preserve">101.395</t>
  </si>
  <si>
    <t xml:space="preserve">0.005</t>
  </si>
  <si>
    <t xml:space="preserve">Fe</t>
  </si>
  <si>
    <t xml:space="preserve">Iron</t>
  </si>
  <si>
    <t xml:space="preserve">27.085</t>
  </si>
  <si>
    <t xml:space="preserve">0.16</t>
  </si>
  <si>
    <t xml:space="preserve">0.5</t>
  </si>
  <si>
    <t xml:space="preserve">H</t>
  </si>
  <si>
    <t xml:space="preserve">Hydrogen</t>
  </si>
  <si>
    <t xml:space="preserve">65.340</t>
  </si>
  <si>
    <t xml:space="preserve">0.003</t>
  </si>
  <si>
    <t xml:space="preserve">Potasium</t>
  </si>
  <si>
    <t xml:space="preserve">64.68</t>
  </si>
  <si>
    <t xml:space="preserve">0.20</t>
  </si>
  <si>
    <t xml:space="preserve">Mg</t>
  </si>
  <si>
    <t xml:space="preserve">Magnesium</t>
  </si>
  <si>
    <t xml:space="preserve">32.67</t>
  </si>
  <si>
    <t xml:space="preserve">0.02</t>
  </si>
  <si>
    <t xml:space="preserve">N</t>
  </si>
  <si>
    <t xml:space="preserve">Nitrogen</t>
  </si>
  <si>
    <t xml:space="preserve">95.805</t>
  </si>
  <si>
    <t xml:space="preserve">0.004</t>
  </si>
  <si>
    <t xml:space="preserve">14.562</t>
  </si>
  <si>
    <t xml:space="preserve">0.001</t>
  </si>
  <si>
    <t xml:space="preserve">Na</t>
  </si>
  <si>
    <t xml:space="preserve">Sodium</t>
  </si>
  <si>
    <t xml:space="preserve">51.3</t>
  </si>
  <si>
    <t xml:space="preserve">O</t>
  </si>
  <si>
    <t xml:space="preserve">Oxygen</t>
  </si>
  <si>
    <t xml:space="preserve">102.576</t>
  </si>
  <si>
    <t xml:space="preserve">14.689</t>
  </si>
  <si>
    <t xml:space="preserve">P</t>
  </si>
  <si>
    <t xml:space="preserve">Phosphorus</t>
  </si>
  <si>
    <t xml:space="preserve">41.09</t>
  </si>
  <si>
    <t xml:space="preserve">0.25</t>
  </si>
  <si>
    <t xml:space="preserve">23.824</t>
  </si>
  <si>
    <t xml:space="preserve">S</t>
  </si>
  <si>
    <t xml:space="preserve">Sulfur</t>
  </si>
  <si>
    <t xml:space="preserve">32.054</t>
  </si>
  <si>
    <t xml:space="preserve">0.05</t>
  </si>
  <si>
    <t xml:space="preserve">Si</t>
  </si>
  <si>
    <t xml:space="preserve">Silicon</t>
  </si>
  <si>
    <t xml:space="preserve">18.81</t>
  </si>
  <si>
    <t xml:space="preserve">19.789</t>
  </si>
  <si>
    <t xml:space="preserve">0.03</t>
  </si>
  <si>
    <t xml:space="preserve">DfGm_Ref</t>
  </si>
  <si>
    <t xml:space="preserve">DfHm_Ref</t>
  </si>
  <si>
    <t xml:space="preserve">Cpm_Ref</t>
  </si>
  <si>
    <t xml:space="preserve">Vm [cm3/mol]</t>
  </si>
  <si>
    <t xml:space="preserve">sigma Vm [cm3/mol]</t>
  </si>
  <si>
    <t xml:space="preserve">Vm_Ref</t>
  </si>
  <si>
    <t xml:space="preserve">HKF_coefs</t>
  </si>
  <si>
    <t xml:space="preserve">a1·10 [cal·mol–1·bar–1]</t>
  </si>
  <si>
    <t xml:space="preserve">a2·10-2 [cal·mol–1]</t>
  </si>
  <si>
    <t xml:space="preserve">a3 [cal·K·mol–1·bar–1]</t>
  </si>
  <si>
    <t xml:space="preserve">a4·10-4[cal·K·mol–1]</t>
  </si>
  <si>
    <t xml:space="preserve">c1 [cal·K–1·mol–1]</t>
  </si>
  <si>
    <t xml:space="preserve">c2·10-4 [cal·K·mol–1]</t>
  </si>
  <si>
    <t xml:space="preserve">ω°·10-5 [cal·mol–1]</t>
  </si>
  <si>
    <t xml:space="preserve">e-</t>
  </si>
  <si>
    <t xml:space="preserve">electron</t>
  </si>
  <si>
    <t xml:space="preserve">-</t>
  </si>
  <si>
    <t xml:space="preserve">H2O(l)</t>
  </si>
  <si>
    <r>
      <rPr>
        <sz val="10"/>
        <color rgb="FF000000"/>
        <rFont val="Arial"/>
        <family val="2"/>
        <charset val="1"/>
      </rPr>
      <t xml:space="preserve">H</t>
    </r>
    <r>
      <rPr>
        <vertAlign val="subscript"/>
        <sz val="10"/>
        <color rgb="FF000000"/>
        <rFont val="Arial"/>
        <family val="2"/>
        <charset val="1"/>
      </rPr>
      <t xml:space="preserve">2</t>
    </r>
    <r>
      <rPr>
        <sz val="10"/>
        <color rgb="FF000000"/>
        <rFont val="Arial"/>
        <family val="2"/>
        <charset val="1"/>
      </rPr>
      <t xml:space="preserve">O(l)</t>
    </r>
  </si>
  <si>
    <t xml:space="preserve">H2O@</t>
  </si>
  <si>
    <t xml:space="preserve">0.041 </t>
  </si>
  <si>
    <t xml:space="preserve">0.040</t>
  </si>
  <si>
    <t xml:space="preserve">Cl-</t>
  </si>
  <si>
    <r>
      <rPr>
        <sz val="10"/>
        <color rgb="FF000000"/>
        <rFont val="Arial"/>
        <family val="2"/>
        <charset val="1"/>
      </rPr>
      <t xml:space="preserve">Cl</t>
    </r>
    <r>
      <rPr>
        <vertAlign val="superscript"/>
        <sz val="10"/>
        <color rgb="FF000000"/>
        <rFont val="Arial"/>
        <family val="2"/>
        <charset val="1"/>
      </rPr>
      <t xml:space="preserve">-</t>
    </r>
  </si>
  <si>
    <t xml:space="preserve">0.100</t>
  </si>
  <si>
    <t xml:space="preserve">Na+</t>
  </si>
  <si>
    <r>
      <rPr>
        <sz val="10"/>
        <color rgb="FF000000"/>
        <rFont val="Arial"/>
        <family val="2"/>
        <charset val="1"/>
      </rPr>
      <t xml:space="preserve">Na</t>
    </r>
    <r>
      <rPr>
        <vertAlign val="superscript"/>
        <sz val="10"/>
        <color rgb="FF000000"/>
        <rFont val="Arial"/>
        <family val="2"/>
        <charset val="1"/>
      </rPr>
      <t xml:space="preserve">+</t>
    </r>
  </si>
  <si>
    <t xml:space="preserve">0.060 </t>
  </si>
  <si>
    <t xml:space="preserve">K+</t>
  </si>
  <si>
    <r>
      <rPr>
        <sz val="10"/>
        <color rgb="FF000000"/>
        <rFont val="Arial"/>
        <family val="2"/>
        <charset val="1"/>
      </rPr>
      <t xml:space="preserve">K</t>
    </r>
    <r>
      <rPr>
        <vertAlign val="superscript"/>
        <sz val="10"/>
        <color rgb="FF000000"/>
        <rFont val="Arial"/>
        <family val="2"/>
        <charset val="1"/>
      </rPr>
      <t xml:space="preserve">+</t>
    </r>
  </si>
  <si>
    <t xml:space="preserve">0.080</t>
  </si>
  <si>
    <t xml:space="preserve">Ca+2</t>
  </si>
  <si>
    <r>
      <rPr>
        <sz val="10"/>
        <color rgb="FF000000"/>
        <rFont val="Arial"/>
        <family val="2"/>
        <charset val="1"/>
      </rPr>
      <t xml:space="preserve">Ca</t>
    </r>
    <r>
      <rPr>
        <vertAlign val="superscript"/>
        <sz val="10"/>
        <color rgb="FF000000"/>
        <rFont val="Arial"/>
        <family val="2"/>
        <charset val="1"/>
      </rPr>
      <t xml:space="preserve">2+</t>
    </r>
  </si>
  <si>
    <t xml:space="preserve">1.000</t>
  </si>
  <si>
    <t xml:space="preserve">Mg+2</t>
  </si>
  <si>
    <r>
      <rPr>
        <sz val="10"/>
        <color rgb="FF000000"/>
        <rFont val="Arial"/>
        <family val="2"/>
        <charset val="1"/>
      </rPr>
      <t xml:space="preserve">Mg</t>
    </r>
    <r>
      <rPr>
        <vertAlign val="superscript"/>
        <sz val="10"/>
        <color rgb="FF000000"/>
        <rFont val="Arial"/>
        <family val="2"/>
        <charset val="1"/>
      </rPr>
      <t xml:space="preserve">2+</t>
    </r>
  </si>
  <si>
    <t xml:space="preserve">0.600</t>
  </si>
  <si>
    <t xml:space="preserve">1.700</t>
  </si>
  <si>
    <t xml:space="preserve">Fe+2</t>
  </si>
  <si>
    <r>
      <rPr>
        <sz val="10"/>
        <color rgb="FF000000"/>
        <rFont val="Arial"/>
        <family val="2"/>
        <charset val="1"/>
      </rPr>
      <t xml:space="preserve">Fe</t>
    </r>
    <r>
      <rPr>
        <vertAlign val="superscript"/>
        <sz val="10"/>
        <color rgb="FF000000"/>
        <rFont val="Arial"/>
        <family val="2"/>
        <charset val="1"/>
      </rPr>
      <t xml:space="preserve">2+</t>
    </r>
  </si>
  <si>
    <t xml:space="preserve">Fe+3</t>
  </si>
  <si>
    <r>
      <rPr>
        <sz val="10"/>
        <color rgb="FF000000"/>
        <rFont val="Arial"/>
        <family val="2"/>
        <charset val="1"/>
      </rPr>
      <t xml:space="preserve">Fe</t>
    </r>
    <r>
      <rPr>
        <vertAlign val="superscript"/>
        <sz val="10"/>
        <color rgb="FF000000"/>
        <rFont val="Arial"/>
        <family val="2"/>
        <charset val="1"/>
      </rPr>
      <t xml:space="preserve">3+</t>
    </r>
  </si>
  <si>
    <t xml:space="preserve">Al+3</t>
  </si>
  <si>
    <r>
      <rPr>
        <sz val="10"/>
        <color rgb="FF000000"/>
        <rFont val="Arial"/>
        <family val="2"/>
        <charset val="1"/>
      </rPr>
      <t xml:space="preserve">Al</t>
    </r>
    <r>
      <rPr>
        <vertAlign val="superscript"/>
        <sz val="10"/>
        <color rgb="FF000000"/>
        <rFont val="Arial"/>
        <family val="2"/>
        <charset val="1"/>
      </rPr>
      <t xml:space="preserve">3+</t>
    </r>
  </si>
  <si>
    <t xml:space="preserve">2.600</t>
  </si>
  <si>
    <t xml:space="preserve">5.000</t>
  </si>
  <si>
    <t xml:space="preserve">OH-</t>
  </si>
  <si>
    <r>
      <rPr>
        <sz val="10"/>
        <color rgb="FF000000"/>
        <rFont val="Arial"/>
        <family val="2"/>
        <charset val="1"/>
      </rPr>
      <t xml:space="preserve">OH</t>
    </r>
    <r>
      <rPr>
        <vertAlign val="superscript"/>
        <sz val="10"/>
        <color rgb="FF000000"/>
        <rFont val="Arial"/>
        <family val="2"/>
        <charset val="1"/>
      </rPr>
      <t xml:space="preserve">-</t>
    </r>
  </si>
  <si>
    <t xml:space="preserve">0.200</t>
  </si>
  <si>
    <t xml:space="preserve">F-</t>
  </si>
  <si>
    <r>
      <rPr>
        <sz val="10"/>
        <color rgb="FF000000"/>
        <rFont val="Arial"/>
        <family val="2"/>
        <charset val="1"/>
      </rPr>
      <t xml:space="preserve">F</t>
    </r>
    <r>
      <rPr>
        <vertAlign val="superscript"/>
        <sz val="10"/>
        <color rgb="FF000000"/>
        <rFont val="Arial"/>
        <family val="2"/>
        <charset val="1"/>
      </rPr>
      <t xml:space="preserve">-</t>
    </r>
  </si>
  <si>
    <t xml:space="preserve">0.650</t>
  </si>
  <si>
    <t xml:space="preserve">0.800</t>
  </si>
  <si>
    <t xml:space="preserve">ClO4-</t>
  </si>
  <si>
    <r>
      <rPr>
        <sz val="10"/>
        <color rgb="FF000000"/>
        <rFont val="Arial"/>
        <family val="2"/>
        <charset val="1"/>
      </rPr>
      <t xml:space="preserve">ClO</t>
    </r>
    <r>
      <rPr>
        <vertAlign val="subscript"/>
        <sz val="10"/>
        <color rgb="FF000000"/>
        <rFont val="Arial"/>
        <family val="2"/>
        <charset val="1"/>
      </rPr>
      <t xml:space="preserve">4</t>
    </r>
    <r>
      <rPr>
        <vertAlign val="superscript"/>
        <sz val="10"/>
        <color rgb="FF000000"/>
        <rFont val="Arial"/>
        <family val="2"/>
        <charset val="1"/>
      </rPr>
      <t xml:space="preserve">-</t>
    </r>
  </si>
  <si>
    <t xml:space="preserve">0.400</t>
  </si>
  <si>
    <t xml:space="preserve">NO3-</t>
  </si>
  <si>
    <r>
      <rPr>
        <sz val="10"/>
        <color rgb="FF000000"/>
        <rFont val="Arial"/>
        <family val="2"/>
        <charset val="1"/>
      </rPr>
      <t xml:space="preserve">NO</t>
    </r>
    <r>
      <rPr>
        <vertAlign val="subscript"/>
        <sz val="10"/>
        <color rgb="FF000000"/>
        <rFont val="Arial"/>
        <family val="2"/>
        <charset val="1"/>
      </rPr>
      <t xml:space="preserve">3</t>
    </r>
    <r>
      <rPr>
        <vertAlign val="superscript"/>
        <sz val="10"/>
        <color rgb="FF000000"/>
        <rFont val="Arial"/>
        <family val="2"/>
        <charset val="1"/>
      </rPr>
      <t xml:space="preserve">-</t>
    </r>
  </si>
  <si>
    <t xml:space="preserve">HS-</t>
  </si>
  <si>
    <r>
      <rPr>
        <sz val="10"/>
        <color rgb="FF000000"/>
        <rFont val="Arial"/>
        <family val="2"/>
        <charset val="1"/>
      </rPr>
      <t xml:space="preserve">HS</t>
    </r>
    <r>
      <rPr>
        <vertAlign val="superscript"/>
        <sz val="10"/>
        <color rgb="FF000000"/>
        <rFont val="Arial"/>
        <family val="2"/>
        <charset val="1"/>
      </rPr>
      <t xml:space="preserve">-</t>
    </r>
  </si>
  <si>
    <t xml:space="preserve">1.500</t>
  </si>
  <si>
    <t xml:space="preserve">4.98 b</t>
  </si>
  <si>
    <t xml:space="preserve">HCO3-</t>
  </si>
  <si>
    <r>
      <rPr>
        <sz val="10"/>
        <color rgb="FF000000"/>
        <rFont val="Arial"/>
        <family val="2"/>
        <charset val="1"/>
      </rPr>
      <t xml:space="preserve">HCO</t>
    </r>
    <r>
      <rPr>
        <vertAlign val="subscript"/>
        <sz val="10"/>
        <color rgb="FF000000"/>
        <rFont val="Arial"/>
        <family val="2"/>
        <charset val="1"/>
      </rPr>
      <t xml:space="preserve">3</t>
    </r>
    <r>
      <rPr>
        <vertAlign val="superscript"/>
        <sz val="10"/>
        <color rgb="FF000000"/>
        <rFont val="Arial"/>
        <family val="2"/>
        <charset val="1"/>
      </rPr>
      <t xml:space="preserve">-</t>
    </r>
  </si>
  <si>
    <t xml:space="preserve">CO3-2</t>
  </si>
  <si>
    <r>
      <rPr>
        <sz val="10"/>
        <color rgb="FF000000"/>
        <rFont val="Arial"/>
        <family val="2"/>
        <charset val="1"/>
      </rPr>
      <t xml:space="preserve">CO</t>
    </r>
    <r>
      <rPr>
        <vertAlign val="subscript"/>
        <sz val="10"/>
        <color rgb="FF000000"/>
        <rFont val="Arial"/>
        <family val="2"/>
        <charset val="1"/>
      </rPr>
      <t xml:space="preserve">3</t>
    </r>
    <r>
      <rPr>
        <vertAlign val="superscript"/>
        <sz val="10"/>
        <color rgb="FF000000"/>
        <rFont val="Arial"/>
        <family val="2"/>
        <charset val="1"/>
      </rPr>
      <t xml:space="preserve">2-</t>
    </r>
  </si>
  <si>
    <t xml:space="preserve">0.250</t>
  </si>
  <si>
    <t xml:space="preserve">SO4-2</t>
  </si>
  <si>
    <r>
      <rPr>
        <sz val="10"/>
        <color rgb="FF000000"/>
        <rFont val="Arial"/>
        <family val="2"/>
        <charset val="1"/>
      </rPr>
      <t xml:space="preserve">SO</t>
    </r>
    <r>
      <rPr>
        <vertAlign val="subscript"/>
        <sz val="10"/>
        <color rgb="FF000000"/>
        <rFont val="Arial"/>
        <family val="2"/>
        <charset val="1"/>
      </rPr>
      <t xml:space="preserve">4</t>
    </r>
    <r>
      <rPr>
        <vertAlign val="superscript"/>
        <sz val="10"/>
        <color rgb="FF000000"/>
        <rFont val="Arial"/>
        <family val="2"/>
        <charset val="1"/>
      </rPr>
      <t xml:space="preserve">2-</t>
    </r>
  </si>
  <si>
    <t xml:space="preserve">HPO4-2</t>
  </si>
  <si>
    <r>
      <rPr>
        <sz val="10"/>
        <color rgb="FF000000"/>
        <rFont val="Arial"/>
        <family val="2"/>
        <charset val="1"/>
      </rPr>
      <t xml:space="preserve">HPO</t>
    </r>
    <r>
      <rPr>
        <vertAlign val="subscript"/>
        <sz val="10"/>
        <color rgb="FF000000"/>
        <rFont val="Arial"/>
        <family val="2"/>
        <charset val="1"/>
      </rPr>
      <t xml:space="preserve">4</t>
    </r>
    <r>
      <rPr>
        <vertAlign val="superscript"/>
        <sz val="10"/>
        <color rgb="FF000000"/>
        <rFont val="Arial"/>
        <family val="2"/>
        <charset val="1"/>
      </rPr>
      <t xml:space="preserve">2-</t>
    </r>
  </si>
  <si>
    <t xml:space="preserve">PO4-3</t>
  </si>
  <si>
    <r>
      <rPr>
        <sz val="10"/>
        <color rgb="FF000000"/>
        <rFont val="Arial"/>
        <family val="2"/>
        <charset val="1"/>
      </rPr>
      <t xml:space="preserve">PO</t>
    </r>
    <r>
      <rPr>
        <vertAlign val="subscript"/>
        <sz val="10"/>
        <color rgb="FF000000"/>
        <rFont val="Arial"/>
        <family val="2"/>
        <charset val="1"/>
      </rPr>
      <t xml:space="preserve">4</t>
    </r>
    <r>
      <rPr>
        <vertAlign val="superscript"/>
        <sz val="10"/>
        <color rgb="FF000000"/>
        <rFont val="Arial"/>
        <family val="2"/>
        <charset val="1"/>
      </rPr>
      <t xml:space="preserve">3-</t>
    </r>
  </si>
  <si>
    <t xml:space="preserve">4.085</t>
  </si>
  <si>
    <t xml:space="preserve">12.846</t>
  </si>
  <si>
    <t xml:space="preserve">Si(OH)4(aq)</t>
  </si>
  <si>
    <r>
      <rPr>
        <sz val="10"/>
        <color rgb="FF000000"/>
        <rFont val="Arial"/>
        <family val="2"/>
        <charset val="1"/>
      </rPr>
      <t xml:space="preserve">Si(OH)</t>
    </r>
    <r>
      <rPr>
        <vertAlign val="subscript"/>
        <sz val="10"/>
        <color rgb="FF000000"/>
        <rFont val="Arial"/>
        <family val="2"/>
        <charset val="1"/>
      </rPr>
      <t xml:space="preserve">4</t>
    </r>
    <r>
      <rPr>
        <sz val="10"/>
        <color rgb="FF000000"/>
        <rFont val="Arial"/>
        <family val="2"/>
        <charset val="1"/>
      </rPr>
      <t xml:space="preserve">(aq)</t>
    </r>
  </si>
  <si>
    <t xml:space="preserve">Si(OH)4@</t>
  </si>
  <si>
    <t xml:space="preserve">1.400</t>
  </si>
  <si>
    <t xml:space="preserve">CaSiO2(OH)2(aq)</t>
  </si>
  <si>
    <r>
      <rPr>
        <sz val="12"/>
        <color rgb="FF000000"/>
        <rFont val="Calibri"/>
        <family val="2"/>
        <charset val="1"/>
      </rPr>
      <t xml:space="preserve">CaSiO</t>
    </r>
    <r>
      <rPr>
        <vertAlign val="subscript"/>
        <sz val="12"/>
        <color rgb="FF000000"/>
        <rFont val="Calibri"/>
        <family val="2"/>
        <charset val="1"/>
      </rPr>
      <t xml:space="preserve">2</t>
    </r>
    <r>
      <rPr>
        <sz val="12"/>
        <color rgb="FF000000"/>
        <rFont val="Calibri"/>
        <family val="2"/>
        <charset val="1"/>
      </rPr>
      <t xml:space="preserve">(OH)</t>
    </r>
    <r>
      <rPr>
        <vertAlign val="subscript"/>
        <sz val="12"/>
        <color rgb="FF000000"/>
        <rFont val="Calibri"/>
        <family val="2"/>
        <charset val="1"/>
      </rPr>
      <t xml:space="preserve">2</t>
    </r>
    <r>
      <rPr>
        <sz val="12"/>
        <color rgb="FF000000"/>
        <rFont val="Calibri"/>
        <family val="2"/>
        <charset val="1"/>
      </rPr>
      <t xml:space="preserve">(aq)</t>
    </r>
  </si>
  <si>
    <t xml:space="preserve">CaSiO2(OH)2@</t>
  </si>
  <si>
    <t xml:space="preserve">suplemental</t>
  </si>
  <si>
    <t xml:space="preserve">new, from wo</t>
  </si>
  <si>
    <t xml:space="preserve">new, wo</t>
  </si>
  <si>
    <t xml:space="preserve">NO2-</t>
  </si>
  <si>
    <r>
      <rPr>
        <sz val="12"/>
        <color rgb="FF000000"/>
        <rFont val="Calibri"/>
        <family val="2"/>
        <charset val="1"/>
      </rPr>
      <t xml:space="preserve">NO</t>
    </r>
    <r>
      <rPr>
        <vertAlign val="subscript"/>
        <sz val="12"/>
        <color rgb="FF000000"/>
        <rFont val="Calibri"/>
        <family val="2"/>
        <charset val="1"/>
      </rPr>
      <t xml:space="preserve">2</t>
    </r>
    <r>
      <rPr>
        <vertAlign val="superscript"/>
        <sz val="12"/>
        <color rgb="FF000000"/>
        <rFont val="Calibri"/>
        <family val="2"/>
        <charset val="1"/>
      </rPr>
      <t xml:space="preserve">-</t>
    </r>
  </si>
  <si>
    <t xml:space="preserve">N|3|O2-</t>
  </si>
  <si>
    <t xml:space="preserve">NH4+</t>
  </si>
  <si>
    <r>
      <rPr>
        <sz val="12"/>
        <color rgb="FF000000"/>
        <rFont val="Calibri"/>
        <family val="2"/>
        <charset val="1"/>
      </rPr>
      <t xml:space="preserve">NH</t>
    </r>
    <r>
      <rPr>
        <vertAlign val="subscript"/>
        <sz val="12"/>
        <color rgb="FF000000"/>
        <rFont val="Calibri"/>
        <family val="2"/>
        <charset val="1"/>
      </rPr>
      <t xml:space="preserve">4</t>
    </r>
    <r>
      <rPr>
        <vertAlign val="superscript"/>
        <sz val="12"/>
        <color rgb="FF000000"/>
        <rFont val="Calibri"/>
        <family val="2"/>
        <charset val="1"/>
      </rPr>
      <t xml:space="preserve">+</t>
    </r>
  </si>
  <si>
    <t xml:space="preserve">N|-3|H4+</t>
  </si>
  <si>
    <t xml:space="preserve">recommended</t>
  </si>
  <si>
    <t xml:space="preserve">logK</t>
  </si>
  <si>
    <t xml:space="preserve">sigma logK</t>
  </si>
  <si>
    <t xml:space="preserve">logK_Ref</t>
  </si>
  <si>
    <t xml:space="preserve">DrGm [kJ/mol]</t>
  </si>
  <si>
    <t xml:space="preserve">DrGm_Ref</t>
  </si>
  <si>
    <t xml:space="preserve">DrHm [kJ/mol]</t>
  </si>
  <si>
    <t xml:space="preserve">sigma DrHm [kJ/mol]</t>
  </si>
  <si>
    <t xml:space="preserve">DrHm_Ref</t>
  </si>
  <si>
    <t xml:space="preserve">DrSm [J/(K mol)]</t>
  </si>
  <si>
    <t xml:space="preserve">sigma DrSm [J/(K mol)]</t>
  </si>
  <si>
    <t xml:space="preserve">DrSm_Ref</t>
  </si>
  <si>
    <t xml:space="preserve">DrCpm [J/(K mol)]</t>
  </si>
  <si>
    <t xml:space="preserve">sigma DrCpm [J/(K mol)]</t>
  </si>
  <si>
    <t xml:space="preserve">DrCpm_Ref</t>
  </si>
  <si>
    <t xml:space="preserve">T-min</t>
  </si>
  <si>
    <t xml:space="preserve">T-max</t>
  </si>
  <si>
    <t xml:space="preserve">Reaction</t>
  </si>
  <si>
    <t xml:space="preserve">logKf(T)_coefficients</t>
  </si>
  <si>
    <t xml:space="preserve">a0</t>
  </si>
  <si>
    <t xml:space="preserve">a0_e</t>
  </si>
  <si>
    <t xml:space="preserve">a1*T</t>
  </si>
  <si>
    <t xml:space="preserve">a1_e</t>
  </si>
  <si>
    <t xml:space="preserve">a2*T^-1</t>
  </si>
  <si>
    <t xml:space="preserve">a2_e</t>
  </si>
  <si>
    <t xml:space="preserve">a3*lnT</t>
  </si>
  <si>
    <t xml:space="preserve">a3_e</t>
  </si>
  <si>
    <t xml:space="preserve">logK test</t>
  </si>
  <si>
    <t xml:space="preserve">AlOH+2</t>
  </si>
  <si>
    <t xml:space="preserve">calculated</t>
  </si>
  <si>
    <t xml:space="preserve">Al+3 + H2O(l) = AlOH+2 + H+</t>
  </si>
  <si>
    <t xml:space="preserve">Al(OH)2+</t>
  </si>
  <si>
    <t xml:space="preserve">Al+3  + 2H2O(l) = Al(OH)2+ + 2H+</t>
  </si>
  <si>
    <t xml:space="preserve">Al(OH)3(aq)</t>
  </si>
  <si>
    <t xml:space="preserve">Al(OH)3@</t>
  </si>
  <si>
    <t xml:space="preserve">Al+3  + 3H2O(l) = Al(OH)3@ + 3H+</t>
  </si>
  <si>
    <t xml:space="preserve">refit BE2016 with DrCp = 0</t>
  </si>
  <si>
    <t xml:space="preserve">Al(OH)4-</t>
  </si>
  <si>
    <t xml:space="preserve">Al+3 + 4H2O(l) = Al(OH)4- + 4H+</t>
  </si>
  <si>
    <t xml:space="preserve">Fe2</t>
  </si>
  <si>
    <t xml:space="preserve">FeOH+</t>
  </si>
  <si>
    <t xml:space="preserve">Fe2+ + H2O(l) = FeOH+ + H+</t>
  </si>
  <si>
    <t xml:space="preserve">Fe(OH)2(aq)</t>
  </si>
  <si>
    <t xml:space="preserve">Fe(OH)2@</t>
  </si>
  <si>
    <t xml:space="preserve">Fe2+ + 2 H2O(l) = Fe(OH)2(aq) + 2 H+</t>
  </si>
  <si>
    <t xml:space="preserve">Fe(OH)3-</t>
  </si>
  <si>
    <t xml:space="preserve">Fe2+ + 3 H2O(l) = Fe(OH)3- + 3 H+</t>
  </si>
  <si>
    <t xml:space="preserve">Fe3</t>
  </si>
  <si>
    <t xml:space="preserve">FeOH+2</t>
  </si>
  <si>
    <t xml:space="preserve">Fe|3|OH+2</t>
  </si>
  <si>
    <t xml:space="preserve">Fe3+ + H2O(l) = FeOH2+ + H+</t>
  </si>
  <si>
    <t xml:space="preserve">Fe(OH)2+</t>
  </si>
  <si>
    <t xml:space="preserve">Fe|3|(OH)2+</t>
  </si>
  <si>
    <t xml:space="preserve">estimated, suplemental</t>
  </si>
  <si>
    <t xml:space="preserve">estimated</t>
  </si>
  <si>
    <t xml:space="preserve">Fe3+ + 2 H2O(l) = Fe(OH)2+ + 2 H+</t>
  </si>
  <si>
    <t xml:space="preserve">Fe(OH)3(aq)</t>
  </si>
  <si>
    <t xml:space="preserve">Fe|3|(OH)3@</t>
  </si>
  <si>
    <t xml:space="preserve">Fe3+ + 3 H2O(l) = Fe(OH)3(aq) + 3 H+</t>
  </si>
  <si>
    <t xml:space="preserve">Fe(OH)4-</t>
  </si>
  <si>
    <t xml:space="preserve">Fe|3|(OH)4-</t>
  </si>
  <si>
    <t xml:space="preserve">Fe3+ + 4 H2O(l) = Fe(OH)4- + 4 H+</t>
  </si>
  <si>
    <t xml:space="preserve">SiO(OH)3-</t>
  </si>
  <si>
    <t xml:space="preserve">Si(OH)4(aq) + OH- = SiO(OH)3- + H2O(l)</t>
  </si>
  <si>
    <t xml:space="preserve">SiO2(OH)2-2</t>
  </si>
  <si>
    <t xml:space="preserve">new</t>
  </si>
  <si>
    <t xml:space="preserve">Si(OH)4(aq) + 2OH- = SiO2(OH)2-2 + 2H2O(l)</t>
  </si>
  <si>
    <t xml:space="preserve">Ca+2 + SiO2(OH)2-2 = CaSiO2(OH)2(aq)</t>
  </si>
  <si>
    <t xml:space="preserve">NO3- +10H+ + 8e- = NH4+ + 3H2O(l)			</t>
  </si>
  <si>
    <t xml:space="preserve">1Si(OH)4(aq) + -2H+ = SiO2(OH)2-2</t>
  </si>
  <si>
    <t xml:space="preserve">1Si(OH)4(aq) + -1H+ = SiO(OH)3-</t>
  </si>
  <si>
    <t xml:space="preserve">H2O = OH- +H+</t>
  </si>
  <si>
    <r>
      <rPr>
        <i val="true"/>
        <sz val="10"/>
        <color rgb="FF000000"/>
        <rFont val="Symbol"/>
        <family val="1"/>
        <charset val="2"/>
      </rPr>
      <t xml:space="preserve">»</t>
    </r>
    <r>
      <rPr>
        <i val="true"/>
        <sz val="10"/>
        <color rgb="FF000000"/>
        <rFont val="Times New Roman"/>
        <family val="1"/>
        <charset val="1"/>
      </rPr>
      <t xml:space="preserve"> -7.3</t>
    </r>
  </si>
  <si>
    <t xml:space="preserve">Pb(aq)</t>
  </si>
  <si>
    <r>
      <rPr>
        <i val="true"/>
        <sz val="12"/>
        <color rgb="FF000000"/>
        <rFont val="Calibri"/>
        <family val="2"/>
        <charset val="1"/>
      </rPr>
      <t xml:space="preserve">Pb</t>
    </r>
    <r>
      <rPr>
        <i val="true"/>
        <sz val="12"/>
        <color rgb="FFFF0000"/>
        <rFont val="Calibri (Body)"/>
        <family val="0"/>
        <charset val="1"/>
      </rPr>
      <t xml:space="preserve">|0|</t>
    </r>
    <r>
      <rPr>
        <i val="true"/>
        <sz val="12"/>
        <color rgb="FF000000"/>
        <rFont val="Calibri"/>
        <family val="2"/>
        <charset val="1"/>
      </rPr>
      <t xml:space="preserve">(aq)</t>
    </r>
  </si>
  <si>
    <t xml:space="preserve">1 Pb(cr) = Pb(aq)</t>
  </si>
  <si>
    <t xml:space="preserve">Pb(cr) ⇌ Pb(aq)</t>
  </si>
  <si>
    <t xml:space="preserve">1 Pb(cr)= Pb(aq)</t>
  </si>
  <si>
    <t xml:space="preserve">Pb(cr)</t>
  </si>
  <si>
    <t xml:space="preserve">=</t>
  </si>
  <si>
    <t xml:space="preserve">PbOH+</t>
  </si>
  <si>
    <t xml:space="preserve">2009POW/BRO</t>
  </si>
  <si>
    <t xml:space="preserve">1 Pb+2 1 H2O(l) -1 H+ = PbOH+</t>
  </si>
  <si>
    <t xml:space="preserve">Pb2+ + H2O(l) ⇌ PbOH+ + H+</t>
  </si>
  <si>
    <t xml:space="preserve">1 Pb+2 +1 H2O(l) -1 H+ = PbOH+</t>
  </si>
  <si>
    <t xml:space="preserve">Pb+2</t>
  </si>
  <si>
    <t xml:space="preserve">H+</t>
  </si>
  <si>
    <t xml:space="preserve">Pb(OH)2(aq)</t>
  </si>
  <si>
    <t xml:space="preserve">1 Pb+2 2 H2O(l) -2 H+ = Pb(OH)2(aq)</t>
  </si>
  <si>
    <t xml:space="preserve">Pb2+ + 2 H2O(l) ⇌ Pb(OH)2(aq) + 2 H+</t>
  </si>
  <si>
    <t xml:space="preserve">1 Pb+2 +2 H2O(l) -2 H+ = Pb(OH)2(aq)</t>
  </si>
  <si>
    <t xml:space="preserve">Pb(OH)3-</t>
  </si>
  <si>
    <t xml:space="preserve">1 Pb+2 3 H2O(l) -3 H+ = Pb(OH)3-</t>
  </si>
  <si>
    <t xml:space="preserve">Pb2+ + 3 H2O(l) ⇌ Pb(OH)3- + 3 H+</t>
  </si>
  <si>
    <t xml:space="preserve">1 Pb+2 +3 H2O(l) -3 H+ = Pb(OH)3-</t>
  </si>
  <si>
    <t xml:space="preserve">Pb2OH+3</t>
  </si>
  <si>
    <t xml:space="preserve">2 Pb+2 1 H2O(l) -1 H+ = Pb2OH+3</t>
  </si>
  <si>
    <t xml:space="preserve">2 Pb2+ + H2O(l) ⇌ Pb2OH+3 + H+</t>
  </si>
  <si>
    <t xml:space="preserve">2 Pb+2 +1 H2O(l) -1 H+ = Pb2OH+3</t>
  </si>
  <si>
    <t xml:space="preserve">H2PO4-</t>
  </si>
  <si>
    <t xml:space="preserve">Pb3(OH)4+2</t>
  </si>
  <si>
    <t xml:space="preserve">3 Pb+2 4 H2O(l) -4 H+ = Pb3(OH)4+2</t>
  </si>
  <si>
    <t xml:space="preserve">3 Pb2+ + 4 H2O(l) ⇌ Pb3(OH)42+ + 4 H+</t>
  </si>
  <si>
    <t xml:space="preserve">3 Pb+2 +4 H2O(l) -4 H+ = Pb3(OH)4+2</t>
  </si>
  <si>
    <t xml:space="preserve">Pb4(OH)4+4</t>
  </si>
  <si>
    <t xml:space="preserve">4 Pb+2 4 H2O(l) -4 H+ = Pb4(OH)4+4</t>
  </si>
  <si>
    <t xml:space="preserve">4 Pb2+ + 4 H2O(l) ⇌ Pb4(OH)44+ + 4 H+</t>
  </si>
  <si>
    <t xml:space="preserve">4 Pb+2 +4 H2O(l) -4 H+ = Pb4(OH)4+4</t>
  </si>
  <si>
    <t xml:space="preserve">Pb6(OH)8+4</t>
  </si>
  <si>
    <t xml:space="preserve">6 Pb+2 8 H2O(l) -8 H+ = Pb6(OH)8+4</t>
  </si>
  <si>
    <t xml:space="preserve">6 Pb2+ + 8 H2O(l) ⇌ Pb6(OH)84+ + 8 H+</t>
  </si>
  <si>
    <t xml:space="preserve">6 Pb+2 +8 H2O(l) -8 H+ = Pb6(OH)8+4</t>
  </si>
  <si>
    <t xml:space="preserve">PbCl+</t>
  </si>
  <si>
    <t xml:space="preserve">1 Pb+2 1 Cl- = PbCl+</t>
  </si>
  <si>
    <t xml:space="preserve">Pb2+ + Cl- ⇌ PbCl+</t>
  </si>
  <si>
    <t xml:space="preserve">1 Pb+2 +1 Cl- = PbCl+</t>
  </si>
  <si>
    <t xml:space="preserve">PbCl2(aq)</t>
  </si>
  <si>
    <t xml:space="preserve">1 Pb+2 2 Cl- = PbCl2(aq)</t>
  </si>
  <si>
    <t xml:space="preserve">Pb2+ + 2 Cl- ⇌ PbCl2(aq)</t>
  </si>
  <si>
    <t xml:space="preserve">1 Pb+2 +2 Cl- = PbCl2(aq)</t>
  </si>
  <si>
    <t xml:space="preserve">PbCl3-</t>
  </si>
  <si>
    <t xml:space="preserve">1 Pb+2 3 Cl- = PbCl3-</t>
  </si>
  <si>
    <t xml:space="preserve">Pb2+ + 3 Cl- ⇌ PbCl3-</t>
  </si>
  <si>
    <t xml:space="preserve">1 Pb+2 +3 Cl- = PbCl3-</t>
  </si>
  <si>
    <t xml:space="preserve">PbCl4-2</t>
  </si>
  <si>
    <t xml:space="preserve">1984SEW</t>
  </si>
  <si>
    <t xml:space="preserve">1 Pb+2 4 Cl- = PbCl4-2</t>
  </si>
  <si>
    <t xml:space="preserve">Pb2+ + 4 Cl- ⇌ PbCl42-</t>
  </si>
  <si>
    <t xml:space="preserve">1 Pb+2 +4 Cl- = PbCl4-2</t>
  </si>
  <si>
    <t xml:space="preserve">PbCO3(aq)</t>
  </si>
  <si>
    <t xml:space="preserve">1 Pb+2 1 CO3-2 = PbCO3(aq)</t>
  </si>
  <si>
    <t xml:space="preserve">Pb2+ + CO32- ⇌ PbCO3(aq)</t>
  </si>
  <si>
    <t xml:space="preserve">1 Pb+2 +1 CO3-2 = PbCO3(aq)</t>
  </si>
  <si>
    <t xml:space="preserve">Pb(CO3)2-2</t>
  </si>
  <si>
    <t xml:space="preserve">1 Pb+2 2 CO3-2 = Pb(CO3)2-2</t>
  </si>
  <si>
    <t xml:space="preserve">Pb2+ + 2 CO32- ⇌ Pb(CO3)22-</t>
  </si>
  <si>
    <t xml:space="preserve">1 Pb+2 +2 CO3-2 = Pb(CO3)2-2</t>
  </si>
  <si>
    <t xml:space="preserve">PbHCO3+</t>
  </si>
  <si>
    <t xml:space="preserve">1 Pb+2 1 HCO3- = PbHCO3+</t>
  </si>
  <si>
    <t xml:space="preserve">Pb2+ + HCO3- ⇌ PbHCO3+</t>
  </si>
  <si>
    <t xml:space="preserve">1 Pb+2 +1 HCO3- = PbHCO3+</t>
  </si>
  <si>
    <t xml:space="preserve">Pb(CO3)OH-</t>
  </si>
  <si>
    <t xml:space="preserve">1 Pb+2 1 CO3-2 1 OH- = Pb(CO3)OH-</t>
  </si>
  <si>
    <t xml:space="preserve">Pb2+ + CO32- + OH- ⇌ Pb(CO3)OH-</t>
  </si>
  <si>
    <t xml:space="preserve">1 Pb+2 +1 CO3-2 +1 OH- = Pb(CO3)OH-</t>
  </si>
  <si>
    <t xml:space="preserve">Pb(CO3)Cl-</t>
  </si>
  <si>
    <t xml:space="preserve">1 Pb+2 1 CO3-2 1 Cl- = Pb(CO3)Cl-</t>
  </si>
  <si>
    <t xml:space="preserve">Pb2+ + CO32- + Cl- ⇌ Pb(CO3)Cl-</t>
  </si>
  <si>
    <t xml:space="preserve">1 Pb+2 +1 CO3-2 +1 Cl- = Pb(CO3)Cl-</t>
  </si>
  <si>
    <t xml:space="preserve">PbHPO4(aq)</t>
  </si>
  <si>
    <t xml:space="preserve">1 Pb+2 1 HPO4-2 = PbHPO4(aq)</t>
  </si>
  <si>
    <t xml:space="preserve">Pb2+ + HPO42- ⇌ PbHPO4(aq)</t>
  </si>
  <si>
    <t xml:space="preserve">1 Pb+2 +1 HPO4-2 = PbHPO4(aq)</t>
  </si>
  <si>
    <r>
      <rPr>
        <i val="true"/>
        <sz val="10"/>
        <color rgb="FF000000"/>
        <rFont val="Symbol"/>
        <family val="1"/>
        <charset val="2"/>
      </rPr>
      <t xml:space="preserve">»</t>
    </r>
    <r>
      <rPr>
        <i val="true"/>
        <sz val="10"/>
        <color rgb="FF000000"/>
        <rFont val="Times New Roman"/>
        <family val="1"/>
        <charset val="1"/>
      </rPr>
      <t xml:space="preserve"> 6.5</t>
    </r>
  </si>
  <si>
    <t xml:space="preserve">Pb(HPO4)2-2</t>
  </si>
  <si>
    <t xml:space="preserve">1 Pb+2 2 HPO4-2 = Pb(HPO4)2-2</t>
  </si>
  <si>
    <t xml:space="preserve">Pb2+ + 2 HPO42- ⇌ Pb(HPO4)2-2</t>
  </si>
  <si>
    <t xml:space="preserve">1 Pb+2 +2 HPO4-2 = Pb(HPO4)2-2</t>
  </si>
  <si>
    <r>
      <rPr>
        <i val="true"/>
        <sz val="10"/>
        <color rgb="FF000000"/>
        <rFont val="Symbol"/>
        <family val="1"/>
        <charset val="2"/>
      </rPr>
      <t xml:space="preserve">»</t>
    </r>
    <r>
      <rPr>
        <i val="true"/>
        <sz val="10"/>
        <color rgb="FF000000"/>
        <rFont val="Times New Roman"/>
        <family val="1"/>
        <charset val="1"/>
      </rPr>
      <t xml:space="preserve"> 2.8</t>
    </r>
  </si>
  <si>
    <t xml:space="preserve">PbH2PO4+</t>
  </si>
  <si>
    <t xml:space="preserve">1 Pb+2 1 H2PO4- = PbH2PO4+</t>
  </si>
  <si>
    <t xml:space="preserve">Pb2+ + H2PO4- ⇌ PbH2PO4+</t>
  </si>
  <si>
    <t xml:space="preserve">1 Pb+2 +1 H2PO4- = PbH2PO4+</t>
  </si>
  <si>
    <t xml:space="preserve">PbSO4(aq)</t>
  </si>
  <si>
    <t xml:space="preserve">1 Pb+2 1 SO4-2 = PbSO4(aq)</t>
  </si>
  <si>
    <t xml:space="preserve">Pb2+ + SO42- ⇌ PbSO4(aq)</t>
  </si>
  <si>
    <t xml:space="preserve">1 Pb+2 +1 SO4-2 = PbSO4(aq)</t>
  </si>
  <si>
    <t xml:space="preserve">Pb(SO4)2-2</t>
  </si>
  <si>
    <t xml:space="preserve">1 Pb+2 2 SO4-2 = Pb(SO4)2-2</t>
  </si>
  <si>
    <t xml:space="preserve">Pb2+ + 2 SO42- ⇌ Pb(SO4)2-2</t>
  </si>
  <si>
    <t xml:space="preserve">1 Pb+2 +2 SO4-2 = Pb(SO4)2-2</t>
  </si>
  <si>
    <r>
      <rPr>
        <i val="true"/>
        <sz val="10"/>
        <color rgb="FF000000"/>
        <rFont val="Symbol"/>
        <family val="1"/>
        <charset val="2"/>
      </rPr>
      <t xml:space="preserve">»</t>
    </r>
    <r>
      <rPr>
        <i val="true"/>
        <sz val="10"/>
        <color rgb="FF000000"/>
        <rFont val="Times New Roman"/>
        <family val="1"/>
        <charset val="1"/>
      </rPr>
      <t xml:space="preserve"> 12.5</t>
    </r>
  </si>
  <si>
    <t xml:space="preserve">Pb(HS)2(aq)</t>
  </si>
  <si>
    <t xml:space="preserve">Pb(HS|-2|)2(aq)</t>
  </si>
  <si>
    <t xml:space="preserve">1 Pb+2 2 HS- = Pb(HS)2(aq)</t>
  </si>
  <si>
    <t xml:space="preserve">Pb2+ + 2 HS- ⇌ Pb(HS)2(aq)</t>
  </si>
  <si>
    <t xml:space="preserve">1 Pb+2 +2 HS- = Pb(HS)2(aq)</t>
  </si>
  <si>
    <r>
      <rPr>
        <i val="true"/>
        <sz val="10"/>
        <color rgb="FF000000"/>
        <rFont val="Symbol"/>
        <family val="1"/>
        <charset val="2"/>
      </rPr>
      <t xml:space="preserve">»</t>
    </r>
    <r>
      <rPr>
        <i val="true"/>
        <sz val="10"/>
        <color rgb="FF000000"/>
        <rFont val="Times New Roman"/>
        <family val="1"/>
        <charset val="1"/>
      </rPr>
      <t xml:space="preserve"> 6.1</t>
    </r>
  </si>
  <si>
    <t xml:space="preserve">PbS(HS)-</t>
  </si>
  <si>
    <t xml:space="preserve">PbS|-2|(HS|-2|)-</t>
  </si>
  <si>
    <t xml:space="preserve">1 Pb+2 2 HS- -1 H+ = PbS(HS)-</t>
  </si>
  <si>
    <t xml:space="preserve">Pb2+ + 2 HS- ⇌ PbS(HS)- + H+</t>
  </si>
  <si>
    <t xml:space="preserve">1 Pb+2 +2 HS- -1 H+ = PbS(HS)-</t>
  </si>
  <si>
    <t xml:space="preserve">abbreviation</t>
  </si>
  <si>
    <t xml:space="preserve">Cpf(T)_coefs </t>
  </si>
  <si>
    <t xml:space="preserve">a2*T^-2</t>
  </si>
  <si>
    <t xml:space="preserve">a3*T^-0.5</t>
  </si>
  <si>
    <t xml:space="preserve">a4*T^2</t>
  </si>
  <si>
    <t xml:space="preserve">a4_e</t>
  </si>
  <si>
    <t xml:space="preserve">a5*T-1</t>
  </si>
  <si>
    <t xml:space="preserve">Tmin</t>
  </si>
  <si>
    <t xml:space="preserve">Tmax</t>
  </si>
  <si>
    <t xml:space="preserve">α-SiO2(cr)</t>
  </si>
  <si>
    <t xml:space="preserve">Quartz</t>
  </si>
  <si>
    <t xml:space="preserve">SiO2</t>
  </si>
  <si>
    <t xml:space="preserve">qtz</t>
  </si>
  <si>
    <t xml:space="preserve">α-Al2O3(cr)</t>
  </si>
  <si>
    <t xml:space="preserve">Corundum</t>
  </si>
  <si>
    <t xml:space="preserve">Al2O3</t>
  </si>
  <si>
    <t xml:space="preserve">crn</t>
  </si>
  <si>
    <t xml:space="preserve">Al(OH)3(cr)</t>
  </si>
  <si>
    <t xml:space="preserve">Gibbsite</t>
  </si>
  <si>
    <t xml:space="preserve">Al(OH)3</t>
  </si>
  <si>
    <t xml:space="preserve">gbs</t>
  </si>
  <si>
    <t xml:space="preserve">1995POK/HEL</t>
  </si>
  <si>
    <t xml:space="preserve">α-Fe2O3(cr)</t>
  </si>
  <si>
    <t xml:space="preserve">Hematite</t>
  </si>
  <si>
    <t xml:space="preserve">Fe|3|2O3</t>
  </si>
  <si>
    <t xml:space="preserve">hm</t>
  </si>
  <si>
    <t xml:space="preserve">α-Fe3O4(cr)</t>
  </si>
  <si>
    <t xml:space="preserve">Magnetite</t>
  </si>
  <si>
    <t xml:space="preserve">FeFe|3|2O4</t>
  </si>
  <si>
    <t xml:space="preserve">mt</t>
  </si>
  <si>
    <t xml:space="preserve">α-FeOOH(cr)</t>
  </si>
  <si>
    <t xml:space="preserve">Goethite</t>
  </si>
  <si>
    <t xml:space="preserve">Fe|3|OOH</t>
  </si>
  <si>
    <t xml:space="preserve">goe</t>
  </si>
  <si>
    <t xml:space="preserve">γ-FeOOH(cr)</t>
  </si>
  <si>
    <t xml:space="preserve">Lepidocrocite</t>
  </si>
  <si>
    <t xml:space="preserve">lp</t>
  </si>
  <si>
    <t xml:space="preserve">Fe(OH)3(2l)</t>
  </si>
  <si>
    <t xml:space="preserve">2L-ferrihydrite</t>
  </si>
  <si>
    <t xml:space="preserve">Fe|3|(OH)3</t>
  </si>
  <si>
    <t xml:space="preserve">fhy</t>
  </si>
  <si>
    <t xml:space="preserve">Ca(OH)2(cr)</t>
  </si>
  <si>
    <t xml:space="preserve">Portlandite</t>
  </si>
  <si>
    <t xml:space="preserve">Ca(OH)2</t>
  </si>
  <si>
    <t xml:space="preserve">por</t>
  </si>
  <si>
    <t xml:space="preserve">Mg(OH)2(cr)</t>
  </si>
  <si>
    <t xml:space="preserve">Brucite</t>
  </si>
  <si>
    <t xml:space="preserve">Mg(OH)2</t>
  </si>
  <si>
    <t xml:space="preserve">brc</t>
  </si>
  <si>
    <t xml:space="preserve">CO3</t>
  </si>
  <si>
    <t xml:space="preserve">CaCO3(cr)</t>
  </si>
  <si>
    <t xml:space="preserve">Calcite</t>
  </si>
  <si>
    <t xml:space="preserve">CaCO3</t>
  </si>
  <si>
    <t xml:space="preserve">cal</t>
  </si>
  <si>
    <t xml:space="preserve">CaMg(CO3)2(cr)</t>
  </si>
  <si>
    <t xml:space="preserve">Dolomite</t>
  </si>
  <si>
    <t xml:space="preserve">CaMg(CO3)3</t>
  </si>
  <si>
    <t xml:space="preserve">dol</t>
  </si>
  <si>
    <t xml:space="preserve">MgCO3(cr)</t>
  </si>
  <si>
    <t xml:space="preserve">Magnesite</t>
  </si>
  <si>
    <t xml:space="preserve">MgCO3</t>
  </si>
  <si>
    <t xml:space="preserve">mgs</t>
  </si>
  <si>
    <t xml:space="preserve">SO4</t>
  </si>
  <si>
    <t xml:space="preserve">CaSO4w2(s)</t>
  </si>
  <si>
    <t xml:space="preserve">Gypsum</t>
  </si>
  <si>
    <t xml:space="preserve">CaSO4(H2O)2</t>
  </si>
  <si>
    <t xml:space="preserve">gy</t>
  </si>
  <si>
    <t xml:space="preserve">CaSO4(s)</t>
  </si>
  <si>
    <t xml:space="preserve">Anhydrite</t>
  </si>
  <si>
    <t xml:space="preserve">CaSO4</t>
  </si>
  <si>
    <t xml:space="preserve">anh</t>
  </si>
  <si>
    <t xml:space="preserve">other minerals</t>
  </si>
  <si>
    <t xml:space="preserve">C3AS3</t>
  </si>
  <si>
    <t xml:space="preserve">Grossular</t>
  </si>
  <si>
    <t xml:space="preserve">Ca3Al2(SiO4)3</t>
  </si>
  <si>
    <t xml:space="preserve">grs</t>
  </si>
  <si>
    <t xml:space="preserve">C3FS3</t>
  </si>
  <si>
    <t xml:space="preserve">Andradite</t>
  </si>
  <si>
    <t xml:space="preserve">Ca3Fe|3|2(SiO4)3</t>
  </si>
  <si>
    <t xml:space="preserve">adr</t>
  </si>
  <si>
    <t xml:space="preserve">CaSiO2(cr)</t>
  </si>
  <si>
    <t xml:space="preserve">Wollastonite</t>
  </si>
  <si>
    <t xml:space="preserve">CaSiO2</t>
  </si>
  <si>
    <t xml:space="preserve">wo</t>
  </si>
  <si>
    <t xml:space="preserve">comment</t>
  </si>
  <si>
    <t xml:space="preserve">CaSO4w0.5(s)</t>
  </si>
  <si>
    <t xml:space="preserve">Hemihydrate </t>
  </si>
  <si>
    <t xml:space="preserve">CaSO4(H2O)0.5</t>
  </si>
  <si>
    <t xml:space="preserve">hh</t>
  </si>
  <si>
    <t xml:space="preserve">CaSO4w2 = CaSO4w0.5 + 1.5H2O</t>
  </si>
  <si>
    <t xml:space="preserve">-2.714 +- 0.04 PsiNa logKsp used for CASH+ model</t>
  </si>
  <si>
    <t xml:space="preserve">SiO2(am)</t>
  </si>
  <si>
    <t xml:space="preserve">Amorphous_silica</t>
  </si>
  <si>
    <t xml:space="preserve">siam</t>
  </si>
  <si>
    <t xml:space="preserve">SiO2(am) + 4H2O(l) = Si(OH)4(aq)</t>
  </si>
  <si>
    <t xml:space="preserve">precip? silica</t>
  </si>
  <si>
    <t xml:space="preserve">-2.5 ??</t>
  </si>
  <si>
    <t xml:space="preserve">responsible</t>
  </si>
  <si>
    <t xml:space="preserve">AFt-phases</t>
  </si>
  <si>
    <t xml:space="preserve">Ett(Al)</t>
  </si>
  <si>
    <t xml:space="preserve">C6As3H32</t>
  </si>
  <si>
    <t xml:space="preserve">Ca6Al2(SO4)3(OH)12(H2O)26</t>
  </si>
  <si>
    <t xml:space="preserve">Ett(Al)_30</t>
  </si>
  <si>
    <t xml:space="preserve">Ett(Al)_H30</t>
  </si>
  <si>
    <t xml:space="preserve">C6As3H30</t>
  </si>
  <si>
    <t xml:space="preserve">Ca6Al2(SO4)3(OH)12(H2O)24</t>
  </si>
  <si>
    <t xml:space="preserve">Ett(Al)_13</t>
  </si>
  <si>
    <t xml:space="preserve">Ett(Al)_H13</t>
  </si>
  <si>
    <t xml:space="preserve">C6As3H13</t>
  </si>
  <si>
    <t xml:space="preserve">Ca6Al2(SO4)3(OH)12(H2O)7</t>
  </si>
  <si>
    <t xml:space="preserve">Ett(Al)_9</t>
  </si>
  <si>
    <t xml:space="preserve">Ett(Al)_H9</t>
  </si>
  <si>
    <t xml:space="preserve">C6As3H9</t>
  </si>
  <si>
    <t xml:space="preserve">Ca6Al2(SO4)3(OH)12(H2O)3</t>
  </si>
  <si>
    <t xml:space="preserve">Tricarbonate</t>
  </si>
  <si>
    <t xml:space="preserve">Tricarboaluminate</t>
  </si>
  <si>
    <t xml:space="preserve">Ca6Al2(CO3)3(OH)12(H2O)26</t>
  </si>
  <si>
    <t xml:space="preserve">C6Ac3H32</t>
  </si>
  <si>
    <t xml:space="preserve">Ett(Fe</t>
  </si>
  <si>
    <t xml:space="preserve">C6Fs3H32</t>
  </si>
  <si>
    <t xml:space="preserve">Ca6Fe|3|2(SO4)3(OH)12(H2O)26</t>
  </si>
  <si>
    <t xml:space="preserve">Thaumasite</t>
  </si>
  <si>
    <t xml:space="preserve">(CaSiO3)(CaSO4)(CaCO3)(H2O)15</t>
  </si>
  <si>
    <t xml:space="preserve">C3SscH15</t>
  </si>
  <si>
    <t xml:space="preserve">Hydrogarnet</t>
  </si>
  <si>
    <t xml:space="preserve">C3AH6</t>
  </si>
  <si>
    <t xml:space="preserve">Katoite</t>
  </si>
  <si>
    <t xml:space="preserve">Ca3Al2O6(H2O)6</t>
  </si>
  <si>
    <t xml:space="preserve">shorten number</t>
  </si>
  <si>
    <t xml:space="preserve">C3AS0.41H5.18</t>
  </si>
  <si>
    <t xml:space="preserve">(Si-)hydrogrossular5.18</t>
  </si>
  <si>
    <t xml:space="preserve">Ca3Al2O6(SiO2)0.41(H2O)5.18</t>
  </si>
  <si>
    <t xml:space="preserve">C3AS0.84H4.32</t>
  </si>
  <si>
    <t xml:space="preserve">(Si-)hydrogrossular4.32</t>
  </si>
  <si>
    <t xml:space="preserve">Ca3Al2O6(SiO2)0.84(H2O)4.32</t>
  </si>
  <si>
    <t xml:space="preserve">C3FH6</t>
  </si>
  <si>
    <t xml:space="preserve">Hydroandradite</t>
  </si>
  <si>
    <t xml:space="preserve">Ca3Fe|3|2O6(H2O)6</t>
  </si>
  <si>
    <t xml:space="preserve">C3FS0.84H4.32</t>
  </si>
  <si>
    <t xml:space="preserve">(FeSi-)hydroandradite</t>
  </si>
  <si>
    <t xml:space="preserve">Ca3Fe|3|2O6(SiO2)0.84(H2O)4.32</t>
  </si>
  <si>
    <t xml:space="preserve">C3A.5F.5S.8H4.3</t>
  </si>
  <si>
    <t xml:space="preserve">C3A0.5F0.5S0.84H4.32</t>
  </si>
  <si>
    <t xml:space="preserve">(AlFeSi)-hydrogarnet</t>
  </si>
  <si>
    <t xml:space="preserve">Ca3AlFe|3|O6(SiO2)0.84(H2O)4.32</t>
  </si>
  <si>
    <t xml:space="preserve">C3FS1.34H3.32</t>
  </si>
  <si>
    <t xml:space="preserve">(FeSi-)hydroandradite3.32</t>
  </si>
  <si>
    <t xml:space="preserve">Ca3Fe|3|2O6(SiO2)1.34(H2O)3.32</t>
  </si>
  <si>
    <t xml:space="preserve">Afm phases</t>
  </si>
  <si>
    <t xml:space="preserve">C4AH19</t>
  </si>
  <si>
    <t xml:space="preserve">Ca4Al2(OH)14(H2O)12</t>
  </si>
  <si>
    <t xml:space="preserve">C4AH13</t>
  </si>
  <si>
    <t xml:space="preserve">Ca4Al2(OH)14(H2O)6</t>
  </si>
  <si>
    <t xml:space="preserve">RH database</t>
  </si>
  <si>
    <t xml:space="preserve">C4AH11</t>
  </si>
  <si>
    <t xml:space="preserve">Ca4Al2(OH)14(H2O)4</t>
  </si>
  <si>
    <t xml:space="preserve">C2AH7.5 </t>
  </si>
  <si>
    <t xml:space="preserve">Ca2Al2(OH)10(H2O)2.5</t>
  </si>
  <si>
    <t xml:space="preserve">CAH10</t>
  </si>
  <si>
    <t xml:space="preserve">CaAl2(OH)8(H2O)6</t>
  </si>
  <si>
    <t xml:space="preserve">CaOAl2O3(H2O)10</t>
  </si>
  <si>
    <t xml:space="preserve">O-2+H2O=2OH-</t>
  </si>
  <si>
    <t xml:space="preserve">C4Ac0.5H12 </t>
  </si>
  <si>
    <t xml:space="preserve">Hemicarbonate</t>
  </si>
  <si>
    <t xml:space="preserve">Ca4Al2(CO3)0.5(OH)13(H2O)5.5</t>
  </si>
  <si>
    <t xml:space="preserve">(CaO)4Al2O3(CO3)0.5(H2O)12</t>
  </si>
  <si>
    <t xml:space="preserve">C4Ac0.5H10.5</t>
  </si>
  <si>
    <t xml:space="preserve">Hemicarbonate10.5</t>
  </si>
  <si>
    <t xml:space="preserve">Ca4Al2(CO3)0.5(OH)13(H2O)4</t>
  </si>
  <si>
    <t xml:space="preserve">(CaO)4Al2O3(CO3)0.5(H2O)10.5</t>
  </si>
  <si>
    <t xml:space="preserve">C4Ac0.5H9</t>
  </si>
  <si>
    <t xml:space="preserve">Hemicarbonate9</t>
  </si>
  <si>
    <t xml:space="preserve">Ca4Al2(CO3)0.5(OH)13(H2O)2.5</t>
  </si>
  <si>
    <t xml:space="preserve">(CaO)4Al2O3(CO3)0.5(H2O)9</t>
  </si>
  <si>
    <t xml:space="preserve">C4AcH11</t>
  </si>
  <si>
    <t xml:space="preserve">Monocarbonate</t>
  </si>
  <si>
    <t xml:space="preserve">Ca4Al2(CO3)(OH)12(H2O)5</t>
  </si>
  <si>
    <t xml:space="preserve">(CaO)3Al2O3CaCO3(H2O)11</t>
  </si>
  <si>
    <t xml:space="preserve">C4AcH9</t>
  </si>
  <si>
    <t xml:space="preserve">Monocarbonate9</t>
  </si>
  <si>
    <t xml:space="preserve">Ca4Al2(CO3)(OH)12(H2O)2</t>
  </si>
  <si>
    <t xml:space="preserve">(CaO)3Al2O3CaCO3(H2O)9</t>
  </si>
  <si>
    <t xml:space="preserve">C4AsH16</t>
  </si>
  <si>
    <t xml:space="preserve">Monosulfate16</t>
  </si>
  <si>
    <t xml:space="preserve">Ca4Al2(SO4)(OH)12(H2O)10</t>
  </si>
  <si>
    <t xml:space="preserve">(CaO)3Al2O3CaSO4(H2O)16</t>
  </si>
  <si>
    <t xml:space="preserve">C4AsH14</t>
  </si>
  <si>
    <t xml:space="preserve">Monosulfate14</t>
  </si>
  <si>
    <t xml:space="preserve">Ca4Al2(SO4)(OH)12(H2O)8</t>
  </si>
  <si>
    <t xml:space="preserve">(CaO)3Al2O3CaSO4(H2O)14</t>
  </si>
  <si>
    <t xml:space="preserve">C4AsH12</t>
  </si>
  <si>
    <t xml:space="preserve">Monosulfate12</t>
  </si>
  <si>
    <t xml:space="preserve">Ca4Al2(SO4)(OH)12(H2O)6</t>
  </si>
  <si>
    <t xml:space="preserve">(CaO)3Al2O3CaSO4(H2O)12</t>
  </si>
  <si>
    <t xml:space="preserve">C4AsH10.5</t>
  </si>
  <si>
    <t xml:space="preserve">Monosulfate10.5</t>
  </si>
  <si>
    <t xml:space="preserve">Ca4Al2(SO4)(OH)12(H2O)4.5</t>
  </si>
  <si>
    <t xml:space="preserve">(CaO)3Al2O3CaSO4(H2O)10.5</t>
  </si>
  <si>
    <t xml:space="preserve">C4AsH9</t>
  </si>
  <si>
    <t xml:space="preserve">Monosulfate9</t>
  </si>
  <si>
    <t xml:space="preserve">Ca4Al2(SO4)(OH)12(H2O)3</t>
  </si>
  <si>
    <t xml:space="preserve">(CaO)3Al2O3CaSO4(H2O)9</t>
  </si>
  <si>
    <t xml:space="preserve">C2ASH8</t>
  </si>
  <si>
    <t xml:space="preserve">Straetlingite</t>
  </si>
  <si>
    <t xml:space="preserve">Ca2Al2Si(OH)14H2O</t>
  </si>
  <si>
    <t xml:space="preserve">Ca2Al2SiO7(H2O)8</t>
  </si>
  <si>
    <t xml:space="preserve">C2ASH7</t>
  </si>
  <si>
    <t xml:space="preserve">Straetlingite7</t>
  </si>
  <si>
    <t xml:space="preserve">Ca2Al2Si(OH)14</t>
  </si>
  <si>
    <t xml:space="preserve">Ca2Al2SiO7(H2O)7</t>
  </si>
  <si>
    <t xml:space="preserve">C2ASH5.5</t>
  </si>
  <si>
    <t xml:space="preserve">Straetlingite5.5</t>
  </si>
  <si>
    <t xml:space="preserve">Ca2Al2SiO7(H2O)5.5</t>
  </si>
  <si>
    <t xml:space="preserve">C4As0.5ClH12 </t>
  </si>
  <si>
    <t xml:space="preserve">Kuzel_s_salt</t>
  </si>
  <si>
    <t xml:space="preserve">Ca4Al2Cl(SO4)0.5(OH)12(H2O)6</t>
  </si>
  <si>
    <t xml:space="preserve">C4ACl2H10</t>
  </si>
  <si>
    <t xml:space="preserve">Friedel_s_salt</t>
  </si>
  <si>
    <t xml:space="preserve">Ca4Al2Cl2(OH)12(H2O)4</t>
  </si>
  <si>
    <t xml:space="preserve">C4A(NO3)2H10</t>
  </si>
  <si>
    <t xml:space="preserve">Mononitrate</t>
  </si>
  <si>
    <t xml:space="preserve">Ca4Al2(OH)12(N|5|O3)2(H2O)4</t>
  </si>
  <si>
    <t xml:space="preserve">dan - need to add nitrite </t>
  </si>
  <si>
    <t xml:space="preserve">C4A(NO2)2H10</t>
  </si>
  <si>
    <t xml:space="preserve">Mononitrite</t>
  </si>
  <si>
    <t xml:space="preserve">Ca4Al2(OH)12(N|3|O2)2(H2O)4</t>
  </si>
  <si>
    <t xml:space="preserve">C4FH13</t>
  </si>
  <si>
    <t xml:space="preserve">Ca4Fe|3|2(OH)14(H2O)6</t>
  </si>
  <si>
    <t xml:space="preserve">C4Fc0.5H10</t>
  </si>
  <si>
    <t xml:space="preserve">(Fe-)hemicarbonate</t>
  </si>
  <si>
    <t xml:space="preserve">C4FcH12</t>
  </si>
  <si>
    <t xml:space="preserve">(Fe-)monocarbonate</t>
  </si>
  <si>
    <t xml:space="preserve">Ca4Fe|3|2(CO3)(OH)12(H2O)6</t>
  </si>
  <si>
    <t xml:space="preserve">Ca4O4Fe|3|2O3CO2(H2O)12</t>
  </si>
  <si>
    <t xml:space="preserve">C4FsH12</t>
  </si>
  <si>
    <t xml:space="preserve">(Fe-)monosulfate</t>
  </si>
  <si>
    <t xml:space="preserve">Ca4Fe|3|2(SO4)(OH)12(H2O)6</t>
  </si>
  <si>
    <t xml:space="preserve">Ca4Fe|3|2SO10(H2O)12</t>
  </si>
  <si>
    <t xml:space="preserve">C2FSH8</t>
  </si>
  <si>
    <t xml:space="preserve">Ca2Fe|3|2Si(OH)14H2O</t>
  </si>
  <si>
    <t xml:space="preserve">(CaO)2Fe2O3SiO2(H2O)8</t>
  </si>
  <si>
    <t xml:space="preserve">C4FCl2H10</t>
  </si>
  <si>
    <t xml:space="preserve">(Fe-)friedel_s_salt</t>
  </si>
  <si>
    <t xml:space="preserve">Ca4Fe|3|2Cl2(OH)12(H2O)4</t>
  </si>
  <si>
    <t xml:space="preserve">Define rules naming phases</t>
  </si>
  <si>
    <t xml:space="preserve">clinkers</t>
  </si>
  <si>
    <t xml:space="preserve">CaO(cr)</t>
  </si>
  <si>
    <t xml:space="preserve">Lime</t>
  </si>
  <si>
    <t xml:space="preserve">CaO</t>
  </si>
  <si>
    <t xml:space="preserve">[30]</t>
  </si>
  <si>
    <t xml:space="preserve">C3S</t>
  </si>
  <si>
    <t xml:space="preserve">(CaO)3SiO2</t>
  </si>
  <si>
    <t xml:space="preserve">[1, 2, 29]</t>
  </si>
  <si>
    <t xml:space="preserve">C2S</t>
  </si>
  <si>
    <t xml:space="preserve">(CaO)2SiO2</t>
  </si>
  <si>
    <t xml:space="preserve">C3A</t>
  </si>
  <si>
    <t xml:space="preserve">(CaO)3Al2O3</t>
  </si>
  <si>
    <t xml:space="preserve">C12A7</t>
  </si>
  <si>
    <t xml:space="preserve">(CaO)12(Al2O3)7</t>
  </si>
  <si>
    <t xml:space="preserve">[29]</t>
  </si>
  <si>
    <t xml:space="preserve">CA</t>
  </si>
  <si>
    <t xml:space="preserve">CaOAl2O3</t>
  </si>
  <si>
    <t xml:space="preserve">CA2</t>
  </si>
  <si>
    <t xml:space="preserve">CaO(Al2O3)2</t>
  </si>
  <si>
    <t xml:space="preserve">C4AF</t>
  </si>
  <si>
    <t xml:space="preserve">Ferrite</t>
  </si>
  <si>
    <t xml:space="preserve">(CaO)4(Al2O3)(Fe|3|2O3)</t>
  </si>
  <si>
    <t xml:space="preserve">category</t>
  </si>
  <si>
    <t xml:space="preserve">ClinoK</t>
  </si>
  <si>
    <t xml:space="preserve">Clinoptilolite(K)</t>
  </si>
  <si>
    <t xml:space="preserve">K1.1Al1.1Si4.9O12(H2O)2.7</t>
  </si>
  <si>
    <t xml:space="preserve">???</t>
  </si>
  <si>
    <t xml:space="preserve">MerlinK</t>
  </si>
  <si>
    <t xml:space="preserve">Merlinoite(K)</t>
  </si>
  <si>
    <t xml:space="preserve">K1.04Al1.04Si1.96O6(H2O)1.69</t>
  </si>
  <si>
    <t xml:space="preserve">PhillipsiteK</t>
  </si>
  <si>
    <t xml:space="preserve">Phillipsite(K)</t>
  </si>
  <si>
    <t xml:space="preserve">K(AlSi3)O8(H2O)3</t>
  </si>
  <si>
    <t xml:space="preserve">PhillipsiteNa</t>
  </si>
  <si>
    <t xml:space="preserve">Phillipsite(Na)</t>
  </si>
  <si>
    <t xml:space="preserve">Na(AlSi3)O8(H2O)3</t>
  </si>
  <si>
    <t xml:space="preserve">HT</t>
  </si>
  <si>
    <t xml:space="preserve">NAT</t>
  </si>
  <si>
    <t xml:space="preserve">Natrolite</t>
  </si>
  <si>
    <t xml:space="preserve">Na2(Al2Si3)O10(H2O)2</t>
  </si>
  <si>
    <t xml:space="preserve">CHA(Na)</t>
  </si>
  <si>
    <t xml:space="preserve">Chabazite(Na)</t>
  </si>
  <si>
    <t xml:space="preserve">Na2(Al2Si4)O12(H2O)6</t>
  </si>
  <si>
    <t xml:space="preserve">LT</t>
  </si>
  <si>
    <t xml:space="preserve">PHI(Na)</t>
  </si>
  <si>
    <t xml:space="preserve">Phillipsite(Na2.5)</t>
  </si>
  <si>
    <t xml:space="preserve">Na2.5Al2.5Si5.5O16(H2O)5</t>
  </si>
  <si>
    <t xml:space="preserve">GIS-LS-P(Na)</t>
  </si>
  <si>
    <t xml:space="preserve">Low-silica_P(Na)</t>
  </si>
  <si>
    <t xml:space="preserve">Na2(Al2Si2)O8(H2O)3.8</t>
  </si>
  <si>
    <t xml:space="preserve">FAU-X(Na)</t>
  </si>
  <si>
    <t xml:space="preserve">Faujasite-X(Na)</t>
  </si>
  <si>
    <t xml:space="preserve">Na2(Al2Si2.5)O9(H2O)6.2</t>
  </si>
  <si>
    <t xml:space="preserve">ANA</t>
  </si>
  <si>
    <t xml:space="preserve">Analcime</t>
  </si>
  <si>
    <t xml:space="preserve">Na2(Al2Si4)O12(H2O)2</t>
  </si>
  <si>
    <t xml:space="preserve">FAU-Y(Na)</t>
  </si>
  <si>
    <t xml:space="preserve">Faujasite-Y(Na)</t>
  </si>
  <si>
    <t xml:space="preserve">Na2(Al2Si4)O12(H2O)8</t>
  </si>
  <si>
    <t xml:space="preserve">SOD(Cl)</t>
  </si>
  <si>
    <t xml:space="preserve">Sodaliite(Cl)</t>
  </si>
  <si>
    <t xml:space="preserve">Na8Al6Si6O24Cl2</t>
  </si>
  <si>
    <t xml:space="preserve">MOR(Na)</t>
  </si>
  <si>
    <t xml:space="preserve">Mordenite(Na)</t>
  </si>
  <si>
    <t xml:space="preserve">Na0.72Al0.72Si5.28O12(H2O)2.71</t>
  </si>
  <si>
    <t xml:space="preserve">LTA(Na)</t>
  </si>
  <si>
    <t xml:space="preserve">Lynda_type_A(Na)</t>
  </si>
  <si>
    <t xml:space="preserve">Na1.98Al1.98Si2.02O8(H2O)5.31</t>
  </si>
  <si>
    <t xml:space="preserve">4A</t>
  </si>
  <si>
    <t xml:space="preserve">Molecular_sieve_4A</t>
  </si>
  <si>
    <t xml:space="preserve">Na2(Al2Si2)O8(H2O)4.5</t>
  </si>
  <si>
    <t xml:space="preserve">CAN(NO3)</t>
  </si>
  <si>
    <t xml:space="preserve">Cancrinite(NO3)</t>
  </si>
  <si>
    <t xml:space="preserve">Na8Al6Si6O24(NO3)2(H2O)4</t>
  </si>
  <si>
    <t xml:space="preserve">SOD(OH)</t>
  </si>
  <si>
    <t xml:space="preserve">Hydrosodalite</t>
  </si>
  <si>
    <t xml:space="preserve">Na8(Al6Si6)O24(OH)2(H2O)2</t>
  </si>
  <si>
    <t xml:space="preserve">PHI(NaK)</t>
  </si>
  <si>
    <t xml:space="preserve">Phillipsite(NaK)</t>
  </si>
  <si>
    <t xml:space="preserve">Na1.5K(Al2.5Si5.5)O16(H2O)5</t>
  </si>
  <si>
    <t xml:space="preserve">GIS-LS-P(Ca)</t>
  </si>
  <si>
    <t xml:space="preserve">Low-silica_P(Ca)</t>
  </si>
  <si>
    <t xml:space="preserve">Ca(Al2Si2)O8(H2O)4.5</t>
  </si>
  <si>
    <t xml:space="preserve">SCO</t>
  </si>
  <si>
    <t xml:space="preserve">Scolecite</t>
  </si>
  <si>
    <t xml:space="preserve">Ca(Al2Si3O10)(H2O)3 </t>
  </si>
  <si>
    <t xml:space="preserve">CHA(Ca)</t>
  </si>
  <si>
    <t xml:space="preserve">Chabazite(Ca)</t>
  </si>
  <si>
    <t xml:space="preserve">Ca(Al2Si4)O12(H2O)6</t>
  </si>
  <si>
    <t xml:space="preserve">HEU(Ca)-1</t>
  </si>
  <si>
    <t xml:space="preserve">Heulandite1(Ca)</t>
  </si>
  <si>
    <t xml:space="preserve">Ca1.07Al2.14Si6.86O18(H2O)4.4</t>
  </si>
  <si>
    <t xml:space="preserve">HEU(Ca)-2</t>
  </si>
  <si>
    <t xml:space="preserve">Heulandite2(Ca)</t>
  </si>
  <si>
    <t xml:space="preserve">Ca1.07Al2.14Si6.86O18(H2O)4.5</t>
  </si>
  <si>
    <t xml:space="preserve">MOR(Ca)</t>
  </si>
  <si>
    <t xml:space="preserve">Mordenite(Ca)</t>
  </si>
  <si>
    <t xml:space="preserve">Ca0.34Al0.68Si5.32O12(H2O)2.9</t>
  </si>
  <si>
    <t xml:space="preserve">CLI(Ca)</t>
  </si>
  <si>
    <t xml:space="preserve">Clinoptilolite(Ca)</t>
  </si>
  <si>
    <t xml:space="preserve">Ca0.52Al1.04Si4.96O12(H2O)3.1</t>
  </si>
  <si>
    <t xml:space="preserve">STI(Ca)</t>
  </si>
  <si>
    <t xml:space="preserve">Stilbite(Ca)</t>
  </si>
  <si>
    <t xml:space="preserve">Ca1.11Al2.22Si6.78O18(H2O)6.8</t>
  </si>
  <si>
    <t xml:space="preserve">CHA-Y(K)</t>
  </si>
  <si>
    <t xml:space="preserve">Chabazite(K)</t>
  </si>
  <si>
    <t xml:space="preserve">K2Al2Si4O12(H2O)4</t>
  </si>
  <si>
    <t xml:space="preserve">CLI(K)</t>
  </si>
  <si>
    <t xml:space="preserve">K1.01Al1.01Si4.99O12(H2O)2.3</t>
  </si>
  <si>
    <t xml:space="preserve">FAU-X(K)</t>
  </si>
  <si>
    <t xml:space="preserve">Faujasite-X(K)</t>
  </si>
  <si>
    <t xml:space="preserve">K2.03Al2.03Si2.47O9(H2O)6.04</t>
  </si>
  <si>
    <t xml:space="preserve">FAU-Y(K)</t>
  </si>
  <si>
    <t xml:space="preserve">Faujasite-Y(K)</t>
  </si>
  <si>
    <t xml:space="preserve">K2.18Al2.18Si3.82O12(H2O)7.72</t>
  </si>
  <si>
    <t xml:space="preserve">GIS-LSP(K)</t>
  </si>
  <si>
    <t xml:space="preserve">Low-silica_P(K)</t>
  </si>
  <si>
    <t xml:space="preserve">K2Al2Si2O8(H2O)2</t>
  </si>
  <si>
    <t xml:space="preserve">GIS-P1(K)</t>
  </si>
  <si>
    <t xml:space="preserve">Low-silica_P1(K)</t>
  </si>
  <si>
    <t xml:space="preserve">K1.67Al1.67Si2.33O8(H2O)1.9</t>
  </si>
  <si>
    <t xml:space="preserve">HEU(K)</t>
  </si>
  <si>
    <t xml:space="preserve">Heulandite(K)</t>
  </si>
  <si>
    <t xml:space="preserve">K2.22Al2.22Si6.78O18(H2O)4.7</t>
  </si>
  <si>
    <t xml:space="preserve">LEU</t>
  </si>
  <si>
    <t xml:space="preserve">Leucite</t>
  </si>
  <si>
    <t xml:space="preserve">K2Al2Si4O12</t>
  </si>
  <si>
    <t xml:space="preserve">LTA(K)</t>
  </si>
  <si>
    <t xml:space="preserve">Lynda_type_A(K)</t>
  </si>
  <si>
    <t xml:space="preserve">K2Al2Si2O8(H2O)3.3</t>
  </si>
  <si>
    <t xml:space="preserve">MOR(K)</t>
  </si>
  <si>
    <t xml:space="preserve">Mordenite(K)</t>
  </si>
  <si>
    <t xml:space="preserve">K0.65Al0.65Si5.35O12(H2O)2.3</t>
  </si>
  <si>
    <t xml:space="preserve">NAT(K)</t>
  </si>
  <si>
    <t xml:space="preserve">Natrolite(K)</t>
  </si>
  <si>
    <t xml:space="preserve">K2Al2Si3O10(H2O)2</t>
  </si>
  <si>
    <t xml:space="preserve">PHI(K)</t>
  </si>
  <si>
    <t xml:space="preserve">K2.5Al2.5Si5.5O16(H2O)5</t>
  </si>
  <si>
    <t xml:space="preserve">STI(K)</t>
  </si>
  <si>
    <t xml:space="preserve">Stilbite(K)</t>
  </si>
  <si>
    <t xml:space="preserve">K2.20Al2.20Si6.80O18(H2O)4.8</t>
  </si>
  <si>
    <t xml:space="preserve">tetra-NAT(K)</t>
  </si>
  <si>
    <t xml:space="preserve">tetra-Natrolite(K)</t>
  </si>
  <si>
    <t xml:space="preserve">ClinoK + 4.4H+ + 4.9H2O(l) = 1.1Al+3 + 1.1K+ + 4.9Si(OH)4(aq)</t>
  </si>
  <si>
    <t xml:space="preserve">MerlinK + 4.16H+ + 0.15H2O(l) = 1.04Al+3 + 1.04K+ + 1.96Si(OH)4(aq)</t>
  </si>
  <si>
    <t xml:space="preserve">PhillipsiteK + 4H+ + H2O(l) = Al+3 + K+ + 3Si(OH)4(aq)</t>
  </si>
  <si>
    <t xml:space="preserve">PhillipsiteNa + 4H+ + H2O(l) = Al+3 + Na+ + 3Si(OH)4(aq)</t>
  </si>
  <si>
    <t xml:space="preserve">NAT + 8H2O(l) = 2Al(OH)4- + 2Na+ + 3Si(OH)4(aq)</t>
  </si>
  <si>
    <t xml:space="preserve">CHA(Na) + 6H2O(l) = 2Al(OH)4- + 2Na+ + 4Si(OH)4(aq)</t>
  </si>
  <si>
    <t xml:space="preserve">PHI(Na) + 11H2O(l) = 2.5Al(OH)4- + 2.5Na+ + 5.5Si(OH)4(aq)</t>
  </si>
  <si>
    <t xml:space="preserve">GIS-LS-P(Na) + 4.2H2O(l) = 2Al(OH)4- + 2Na+ + 2Si(OH)4(aq)</t>
  </si>
  <si>
    <t xml:space="preserve">FAU-X(Na) + 2.8H2O(l) = 2Al(OH)4- + 2Na+ + 2.5Si(OH)4(aq)</t>
  </si>
  <si>
    <t xml:space="preserve">ANA + 10H2O(l) = 2Al(OH)4- + 2Na+ + 4Si(OH)4(aq)</t>
  </si>
  <si>
    <t xml:space="preserve">FAU-Y(Na) + 4H2O(l) = 2Al(OH)4- + 2Na+ + 4Si(OH)4(aq)</t>
  </si>
  <si>
    <t xml:space="preserve">SOD(Cl) + 24H2O(l) = 6Al(OH)4- + 8Na+ + 2Cl- + 6Si(OH)4(aq)</t>
  </si>
  <si>
    <t xml:space="preserve">LTA(Na) + 8.54Si(OH)4(aq) = 2MOR(Na) + 0.54Al(OH)4- + 0.54Na+ + 15.89H2O(l)</t>
  </si>
  <si>
    <t xml:space="preserve">4A + 3.5H2O(l) = 2Al(OH)4- + 2Na+ + 2Si(OH)4(aq)</t>
  </si>
  <si>
    <t xml:space="preserve">SOD(OH) + 2H+ + 20H2O(l) = 6Al(OH)4- + 8Na+ + 6Si(OH)4(aq)</t>
  </si>
  <si>
    <t xml:space="preserve">PHI(NaK) + 11H2O(l) = 2.5Al(OH)4- + 1.5Na+ + K+ + 5.5Si(OH)4(aq)</t>
  </si>
  <si>
    <t xml:space="preserve">GIS-LS-P(Ca) + 3.5H2O(l) = 2Al(OH)4- + Ca+2 + 2Si(OH)4(aq)</t>
  </si>
  <si>
    <t xml:space="preserve">SCO + 7H2O(l) = 2Al(OH)4- + Ca+2 + 3Si(OH)4(aq)</t>
  </si>
  <si>
    <t xml:space="preserve">CHA(Ca) + 6H2O(l) = 2Al(OH)4- + Ca+2 + 4Si(OH)4(aq)</t>
  </si>
  <si>
    <t xml:space="preserve">HEU(Ca)-1 + 1.44Na+ + 3.7Si(OH)4(aq) = 2MOR(Na) + 0.7Al(OH)4- + 1.07Ca+2 + 4.98H2O(l)</t>
  </si>
  <si>
    <t xml:space="preserve">HEU(Ca)-2 + 1.44Na+ + 3.7Si(OH)4(aq) = 2MOR(Na) + 0.7Al(OH)4- + 1.07Ca+2 + 5.08H2O(l)</t>
  </si>
  <si>
    <t xml:space="preserve">MOR(Ca) + 0.4Al(OH)4- + 1.08Na+ + 2.6Si(OH)4(aq) = 1.5MOR(Na) + 0.34Ca+2 + 4.835H2O(l)</t>
  </si>
  <si>
    <t xml:space="preserve">CLI(Ca) + 8.9H2O(l) = 1.04Al(OH)4- + 0.52Ca+2 + 4.96Si(OH)4(aq)</t>
  </si>
  <si>
    <t xml:space="preserve">STI(Ca) + 1.44Na+ + 3.78Si(OH)4(aq) = 2MOR(Na) + 0.78Al(OH)4- + 1.11Ca+2 + 7.38H2O(l)</t>
  </si>
  <si>
    <t xml:space="preserve">CHA-Y(K) + 8H2O(l) = 2Al(OH)4- + 2K+ + 4Si(OH)4(aq)</t>
  </si>
  <si>
    <t xml:space="preserve">CLI(K) + 0.72Na+ + 0.29Si(OH)4(aq) + 0.41H2O(l) = MOR(Na) + 0.29Al(OH)4- + 1.01K+</t>
  </si>
  <si>
    <t xml:space="preserve">FAU-X(K) + 2.96H2O(l) = 2.03Al(OH)4- + 2.03K+ + 2.47Si(OH)4(aq)</t>
  </si>
  <si>
    <t xml:space="preserve">FAU-Y(K) + 4.28H2O(l) = 2.18Al(OH)4- + 2.18K+ + 3.82Si(OH)4(aq)</t>
  </si>
  <si>
    <t xml:space="preserve">GIS-LSP(K) + 6H2O(l) = 2Al(OH)4- + 2K+ + 2Si(OH)4(aq)</t>
  </si>
  <si>
    <t xml:space="preserve">GIS-P1(K) + 6.1H2O(l) = 1.67Al(OH)4- + 1.67K+ + 2.33Si(OH)4(aq)</t>
  </si>
  <si>
    <t xml:space="preserve">HEU(K) + 1.44Na+ + 3.78Si(OH)4(aq) = 2MOR(Na) + 0.78Al(OH)4- + 2.22K+ + 5.28H2O(l)</t>
  </si>
  <si>
    <t xml:space="preserve">LEU + 12H2O(l) = 2Al(OH)4- + 2K+ + 4Si(OH)4(aq)</t>
  </si>
  <si>
    <t xml:space="preserve">LTA(K) + 4.7H2O(l) = 2Al(OH)4- + 2K+ + 2Si(OH)4(aq)</t>
  </si>
  <si>
    <t xml:space="preserve">MOR(K) + 1.5MOR(Na) + 23.635H2O(l) = 1.73Al(OH)4- + 1.08Na+ + 0.65K+ + 13.27Si(OH)4(aq)</t>
  </si>
  <si>
    <t xml:space="preserve">NAT(K) + 8H2O(l) = 2Al(OH)4- + 2K+ + 3Si(OH)4(aq)</t>
  </si>
  <si>
    <t xml:space="preserve">PHI(K) + 11H2O(l) = 2.5Al(OH)4- + 2.5K+ + 5.5Si(OH)4(aq)</t>
  </si>
  <si>
    <t xml:space="preserve">STI(K) + 13.2H2O(l) = 2.2Al(OH)4- + 2.2K+ + 6.8Si(OH)4(aq)</t>
  </si>
  <si>
    <t xml:space="preserve">tetra-NAT(K) + 8H2O(l) = 2Al(OH)4- + 2K+ + 3Si(OH)4(aq)</t>
  </si>
  <si>
    <t xml:space="preserve">Dmitrii</t>
  </si>
  <si>
    <t xml:space="preserve">CSHQ</t>
  </si>
  <si>
    <t xml:space="preserve">JenD</t>
  </si>
  <si>
    <t xml:space="preserve">CSHQ_JenD_ss</t>
  </si>
  <si>
    <t xml:space="preserve">(CaO)1.5(SiO2)0.6667(H2O)2.5</t>
  </si>
  <si>
    <t xml:space="preserve">JenH</t>
  </si>
  <si>
    <t xml:space="preserve">CSHQ_JenH_ss</t>
  </si>
  <si>
    <t xml:space="preserve">(CaO)1.3333(SiO2)1(H2O)2.1667</t>
  </si>
  <si>
    <t xml:space="preserve">TobD</t>
  </si>
  <si>
    <t xml:space="preserve">CSHQ_TobD_ss</t>
  </si>
  <si>
    <t xml:space="preserve">((CaO)1.25(SiO2)1(H2O)2.75)0.6667</t>
  </si>
  <si>
    <t xml:space="preserve">TobH</t>
  </si>
  <si>
    <t xml:space="preserve">CSHQ_TobH_ss</t>
  </si>
  <si>
    <t xml:space="preserve">(CaO)0.6667(SiO2)1(H2O)1.5</t>
  </si>
  <si>
    <t xml:space="preserve">KSiOH</t>
  </si>
  <si>
    <t xml:space="preserve">CSHQ_KSiOH_ss</t>
  </si>
  <si>
    <t xml:space="preserve">((KOH)2.5SiO2H2O)0.2</t>
  </si>
  <si>
    <t xml:space="preserve">NaSiOH</t>
  </si>
  <si>
    <t xml:space="preserve">CSHQ_NaSiOH_ss</t>
  </si>
  <si>
    <t xml:space="preserve">((NaOH)2.5SiO2H2O)0.2</t>
  </si>
  <si>
    <t xml:space="preserve">CNASH</t>
  </si>
  <si>
    <t xml:space="preserve">CNASH_TobH_ss</t>
  </si>
  <si>
    <t xml:space="preserve">(CaO)1(SiO2)1.5(H2O)2.5</t>
  </si>
  <si>
    <t xml:space="preserve">INFCA</t>
  </si>
  <si>
    <t xml:space="preserve">CNASH_INFCA_ss</t>
  </si>
  <si>
    <t xml:space="preserve">(CaO)1(SiO2)1.1875(Al2O3)0.15625(H2O)1.65625</t>
  </si>
  <si>
    <t xml:space="preserve">INFCN</t>
  </si>
  <si>
    <t xml:space="preserve">CNASH_INFCN_ss</t>
  </si>
  <si>
    <t xml:space="preserve">(CaO)1(SiO2)1.5(Na2O)0.3125(H2O)1.1875</t>
  </si>
  <si>
    <t xml:space="preserve">INFCNA</t>
  </si>
  <si>
    <t xml:space="preserve">CNASH_INFCNA_ss</t>
  </si>
  <si>
    <t xml:space="preserve">(CaO)1(SiO2)1.1875(Al2O3)0.15625(Na2O)0.34375(H2O)1.3125</t>
  </si>
  <si>
    <t xml:space="preserve">T5C</t>
  </si>
  <si>
    <t xml:space="preserve">CNASH_T5C_ss</t>
  </si>
  <si>
    <t xml:space="preserve">(CaO)1.25(SiO2)1.25(H2O)2.5</t>
  </si>
  <si>
    <t xml:space="preserve">5CA</t>
  </si>
  <si>
    <t xml:space="preserve">CNASH_5CA_ss</t>
  </si>
  <si>
    <t xml:space="preserve">(CaO)1.25(SiO2)1(Al2O3)0.125(H2O)1.625</t>
  </si>
  <si>
    <t xml:space="preserve">5CNA</t>
  </si>
  <si>
    <t xml:space="preserve">CNASH_5CNA_ss</t>
  </si>
  <si>
    <t xml:space="preserve">(CaO)1.25(SiO2)1(Al2O3)0.125(Na2O)0.25(H2O)1.375</t>
  </si>
  <si>
    <t xml:space="preserve">T2C</t>
  </si>
  <si>
    <t xml:space="preserve">CNASH_T2C_ss</t>
  </si>
  <si>
    <t xml:space="preserve">(CaO)1.5(SiO2)1(H2O)2.5</t>
  </si>
  <si>
    <t xml:space="preserve">Elina?</t>
  </si>
  <si>
    <t xml:space="preserve">MSH</t>
  </si>
  <si>
    <t xml:space="preserve">M075SH</t>
  </si>
  <si>
    <t xml:space="preserve">MSH_M075SH_ss</t>
  </si>
  <si>
    <t xml:space="preserve">Mg1.5Si2O5.5(H2O)2.5</t>
  </si>
  <si>
    <t xml:space="preserve">M15SH</t>
  </si>
  <si>
    <t xml:space="preserve">MSH_M15SH_ss</t>
  </si>
  <si>
    <t xml:space="preserve">Mg1.5SiO3.5(H2O)2.5</t>
  </si>
  <si>
    <t xml:space="preserve">MgAl-OH-LDH</t>
  </si>
  <si>
    <t xml:space="preserve">M4A</t>
  </si>
  <si>
    <t xml:space="preserve">MgAl-OH-LDH_M4A_ss</t>
  </si>
  <si>
    <t xml:space="preserve">Mg4Al2(OH)14(H2O)3</t>
  </si>
  <si>
    <t xml:space="preserve">Lothenbach_ea:2016:pap:</t>
  </si>
  <si>
    <t xml:space="preserve">M6A</t>
  </si>
  <si>
    <t xml:space="preserve">MgAl-OH-LDH_M6A_ss</t>
  </si>
  <si>
    <t xml:space="preserve">Mg6Al2(OH)18(H2O)3</t>
  </si>
  <si>
    <t xml:space="preserve">M8A</t>
  </si>
  <si>
    <t xml:space="preserve">MgAl-OH-LDH_M8A_ss</t>
  </si>
  <si>
    <t xml:space="preserve">Mg8Al2(OH)22(H2O)3</t>
  </si>
  <si>
    <t xml:space="preserve">Hydrotalcite-pyroaurite  </t>
  </si>
  <si>
    <t xml:space="preserve">Mg2AlC0.5OH</t>
  </si>
  <si>
    <t xml:space="preserve">Hydrotalcite-pyroaurite_Mg2AlC0.5OH_ss</t>
  </si>
  <si>
    <t xml:space="preserve">Mg2Al(OH)6(CO3)0.5(H2O)2</t>
  </si>
  <si>
    <t xml:space="preserve">Rozov:2010:book:</t>
  </si>
  <si>
    <t xml:space="preserve">Mg2FeC0.5OH</t>
  </si>
  <si>
    <t xml:space="preserve">Hydrotalcite-pyroaurite_Mg2FeC0.5OH_ss</t>
  </si>
  <si>
    <t xml:space="preserve">Mg2Fe|3|(OH)6(CO3)0.5(H2O)2</t>
  </si>
  <si>
    <t xml:space="preserve">Mg3AlC0.5OH</t>
  </si>
  <si>
    <t xml:space="preserve">Hydrotalcite-pyroaurite_Mg3AlC0.5OH_ss</t>
  </si>
  <si>
    <t xml:space="preserve">Mg3Al(OH)8(CO3)0.5(H2O)2.5</t>
  </si>
  <si>
    <t xml:space="preserve">Rozov_ea:2011:pap:</t>
  </si>
  <si>
    <t xml:space="preserve">Mg3FeC0.5OH</t>
  </si>
  <si>
    <t xml:space="preserve">Hydrotalcite-pyroaurite_Mg3FeC0.5OH_ss</t>
  </si>
  <si>
    <t xml:space="preserve">Mg3Fe|3|(OH)8(CO3)0.5(H2O)2.5</t>
  </si>
  <si>
    <t xml:space="preserve">Dan</t>
  </si>
  <si>
    <t xml:space="preserve">CASH+</t>
  </si>
  <si>
    <t xml:space="preserve">TCCh</t>
  </si>
  <si>
    <t xml:space="preserve">CASH+_TCCh_ss</t>
  </si>
  <si>
    <t xml:space="preserve">{CaOOH}:{CaH(OH)2}:{H2O}:[(CaSiO3)2H2O]</t>
  </si>
  <si>
    <t xml:space="preserve">28</t>
  </si>
  <si>
    <t xml:space="preserve">TCvh</t>
  </si>
  <si>
    <t xml:space="preserve">CASH+_TCvh_ss</t>
  </si>
  <si>
    <t xml:space="preserve">{CaOOH}:{H}:{H2O}:[(CaSiO3)2H2O]</t>
  </si>
  <si>
    <t xml:space="preserve">34</t>
  </si>
  <si>
    <t xml:space="preserve">TSCh</t>
  </si>
  <si>
    <t xml:space="preserve">CASH+_TSCh_ss</t>
  </si>
  <si>
    <t xml:space="preserve">{SiO2OH}:{CaH(OH)2}:{H2O}:[(CaSiO3)2H2O]</t>
  </si>
  <si>
    <t xml:space="preserve">41</t>
  </si>
  <si>
    <t xml:space="preserve">TSvh</t>
  </si>
  <si>
    <t xml:space="preserve">CASH+_TSvh_ss</t>
  </si>
  <si>
    <t xml:space="preserve">{SiO2OH}:{H}:{H2O}:[(CaSiO3)2H2O]</t>
  </si>
  <si>
    <t xml:space="preserve">37</t>
  </si>
  <si>
    <t xml:space="preserve">TvCh</t>
  </si>
  <si>
    <t xml:space="preserve">CASH+_TvCh_ss</t>
  </si>
  <si>
    <t xml:space="preserve">{OH}:{CaH(OH)2}:{H2O}:[(CaSiO3)2H2O]</t>
  </si>
  <si>
    <t xml:space="preserve">36</t>
  </si>
  <si>
    <t xml:space="preserve">Tvvh</t>
  </si>
  <si>
    <t xml:space="preserve">CASH+_Tvvh_ss</t>
  </si>
  <si>
    <t xml:space="preserve">{OH}:{H}:{H2O}:[(CaSiO3)2H2O]</t>
  </si>
  <si>
    <t xml:space="preserve">TACh</t>
  </si>
  <si>
    <t xml:space="preserve">CASH+_TACh_ss</t>
  </si>
  <si>
    <t xml:space="preserve">{Al(OH)4}:{CaH(OH)2}:{H2O}:[(CaSiO3)2H2O]</t>
  </si>
  <si>
    <t xml:space="preserve">43</t>
  </si>
  <si>
    <t xml:space="preserve">TAvh</t>
  </si>
  <si>
    <t xml:space="preserve">CASH+_TAvh_ss</t>
  </si>
  <si>
    <t xml:space="preserve">{Al(OH)4}:{H}:{H2O}:[(CaSiO3)2H2O]</t>
  </si>
  <si>
    <t xml:space="preserve">TAKh</t>
  </si>
  <si>
    <t xml:space="preserve">CASH+_TAKh_ss</t>
  </si>
  <si>
    <t xml:space="preserve">{Al(OH)4}:{KHOH}:{H2O}:[(CaSiO3)2H2O]</t>
  </si>
  <si>
    <t xml:space="preserve">TANh</t>
  </si>
  <si>
    <t xml:space="preserve">CASH+_TANh_ss</t>
  </si>
  <si>
    <t xml:space="preserve">{Al(OH)4}:{NaHOH}:{H2O}:[(CaSiO3)2H2O]</t>
  </si>
  <si>
    <t xml:space="preserve">TCKh</t>
  </si>
  <si>
    <t xml:space="preserve">CASH+_TCKh_ss</t>
  </si>
  <si>
    <t xml:space="preserve">{CaOOH}:{KHOH}:{H2O}:[(CaSiO3)2H2O]</t>
  </si>
  <si>
    <t xml:space="preserve">39</t>
  </si>
  <si>
    <t xml:space="preserve">TSKh</t>
  </si>
  <si>
    <t xml:space="preserve">CASH+_TSKh_ss</t>
  </si>
  <si>
    <t xml:space="preserve">{SiO2OH}:{KHOH}:{H2O}:[(CaSiO3)2H2O]</t>
  </si>
  <si>
    <t xml:space="preserve">TvKh</t>
  </si>
  <si>
    <t xml:space="preserve">CASH+_TvKh_ss</t>
  </si>
  <si>
    <t xml:space="preserve">{OH}:{KHOH}:{H2O}:[(CaSiO3)2H2O]</t>
  </si>
  <si>
    <t xml:space="preserve">TCMgh</t>
  </si>
  <si>
    <t xml:space="preserve">CASH+_TCMgh_ss</t>
  </si>
  <si>
    <t xml:space="preserve">{CaOOH}:{MgH(OH)2}:{H2O}:[(CaSiO3)2H2O]</t>
  </si>
  <si>
    <t xml:space="preserve">40</t>
  </si>
  <si>
    <t xml:space="preserve">TSMgh</t>
  </si>
  <si>
    <t xml:space="preserve">CASH+_TSMgh_ss</t>
  </si>
  <si>
    <t xml:space="preserve">{SiO2OH}:{MgH(OH)2}:{H2O}:[(CaSiO3)2H2O]</t>
  </si>
  <si>
    <t xml:space="preserve">TvMgh</t>
  </si>
  <si>
    <t xml:space="preserve">CASH+_TvMgh_ss</t>
  </si>
  <si>
    <t xml:space="preserve">{OH}:{MgH(OH)2}:{H2O}:[(CaSiO3)2H2O]</t>
  </si>
  <si>
    <t xml:space="preserve">TCNh</t>
  </si>
  <si>
    <t xml:space="preserve">CASH+_TCNh_ss</t>
  </si>
  <si>
    <t xml:space="preserve">{CaOOH}:{NaHOH}:{H2O}:[(CaSiO3)2H2O]</t>
  </si>
  <si>
    <t xml:space="preserve">38</t>
  </si>
  <si>
    <t xml:space="preserve">TSNh</t>
  </si>
  <si>
    <t xml:space="preserve">CASH+_TSNh_ss</t>
  </si>
  <si>
    <t xml:space="preserve">{SiO2OH}:{NaHOH}:{H2O}:[(CaSiO3)2H2O]</t>
  </si>
  <si>
    <t xml:space="preserve">TvNh</t>
  </si>
  <si>
    <t xml:space="preserve">CASH+_TvNh_ss</t>
  </si>
  <si>
    <t xml:space="preserve">{OH}:{NaHOH}:{H2O}:[(CaSiO3)2H2O]</t>
  </si>
  <si>
    <t xml:space="preserve">32</t>
  </si>
  <si>
    <t xml:space="preserve">JenD + 3H+ = 1.5Ca+2 + 0.6667Si(OH)4(aq) + 2.6666H2O(l)</t>
  </si>
  <si>
    <t xml:space="preserve">JenH + 2.6666H+ = 1.3333Ca+2 + Si(OH)4(aq) + 1.5H2O(l)</t>
  </si>
  <si>
    <t xml:space="preserve">TobD + 2JenD + 7.66675H+ = 3.833375Ca+2 + 2.0001Si(OH)4(aq) + 6.6666H2O(l)</t>
  </si>
  <si>
    <t xml:space="preserve">TobH + 3.0833Ca+2 + 0.66675Si(OH)4(aq) + 6.4998H2O(l) = 2.5JenD + 6.1666H+</t>
  </si>
  <si>
    <t xml:space="preserve">KSiOH + 0.75Ca+2 + 0.13335Si(OH)4(aq) + 1.0333H2O(l) = 0.5JenD + 0.5K+ + H+</t>
  </si>
  <si>
    <t xml:space="preserve">NaSiOH + 0.75Ca+2 + 0.13335Si(OH)4(aq) + 1.0333H2O(l) = 0.5JenD + 0.5Na+ + H+</t>
  </si>
  <si>
    <t xml:space="preserve">TobH + 2H+ = Ca+2 + 1.5Si(OH)4(aq) + 0.5H2O(l)</t>
  </si>
  <si>
    <t xml:space="preserve">INFCA + 1.6875H+ + 0.5H2O(l) = 0.3125Al(OH)4- + Ca+2 + 1.1875Si(OH)4(aq)</t>
  </si>
  <si>
    <t xml:space="preserve">INFCN + 2.625H+ + 0.5H2O(l) = Ca+2 + 0.625Na+ + 1.5Si(OH)4(aq)</t>
  </si>
  <si>
    <t xml:space="preserve">INFCNA + 2.375H+ + 0.5H2O(l) = 0.3125Al(OH)4- + Ca+2 + 0.6875Na+ + 1.1875Si(OH)4(aq)</t>
  </si>
  <si>
    <t xml:space="preserve">T5C + 2.5H+ = 1.25Ca+2 + 1.25Si(OH)4(aq) + 1.25H2O(l)</t>
  </si>
  <si>
    <t xml:space="preserve">5CA + 2.25H+ = 0.25Al(OH)4- + 1.25Ca+2 + Si(OH)4(aq) + 0.25H2O(l)</t>
  </si>
  <si>
    <t xml:space="preserve">5CNA + 2.75H+ = 0.25Al(OH)4- + 1.25Ca+2 + 0.5Na+ + Si(OH)4(aq) + 0.25H2O(l)</t>
  </si>
  <si>
    <t xml:space="preserve">T2C + 3H+ = 1.5Ca+2 + Si(OH)4(aq) + 2H2O(l)</t>
  </si>
  <si>
    <t xml:space="preserve">M075SH + 3H2O(l) = 1.5Mg+2 + 3OH- + 2Si(OH)4(aq)</t>
  </si>
  <si>
    <t xml:space="preserve">M15SH + H2O(l) = 1.5Mg+2 + 3OH- + Si(OH)4(aq)</t>
  </si>
  <si>
    <t xml:space="preserve">M4A = 2Al(OH)4- + 4Mg+2 + 6OH- + 3H2O(l)</t>
  </si>
  <si>
    <t xml:space="preserve">AAM</t>
  </si>
  <si>
    <t xml:space="preserve">M4A2</t>
  </si>
  <si>
    <t xml:space="preserve">Mg4Al2(OH)14(H2O)4</t>
  </si>
  <si>
    <t xml:space="preserve">M4A2 = 2Al(OH)4- + 4Mg+2 + 6OH- + 4H2O(l)</t>
  </si>
  <si>
    <t xml:space="preserve">M6A = 2Al(OH)4- + 6Mg+2 + 10OH- + 3H2O(l)</t>
  </si>
  <si>
    <t xml:space="preserve">M8A = 2Al(OH)4- + 8Mg+2 + 14OH- + 3H2O(l)</t>
  </si>
  <si>
    <t xml:space="preserve">Mg2AlC0.5OH + 2H+ = Al(OH)4- + 2Mg+2 + 0.5CO3-2 + 4H2O(l)</t>
  </si>
  <si>
    <t xml:space="preserve">Mg2FeC0.5OH + 2H+ = Fe(OH)4- + 2Mg+2 + 0.5CO3-2 + 4H2O(l)</t>
  </si>
  <si>
    <t xml:space="preserve">Mg3AlC0.5OH + 4H+ = Al(OH)4- + 3Mg+2 + 0.5CO3-2 + 6.5H2O(l)</t>
  </si>
  <si>
    <t xml:space="preserve">Mg3FeC0.5OH + 4H+ = Fe(OH)4- + 3Mg+2 + 0.5CO3-2 + 6.5H2O(l)</t>
  </si>
  <si>
    <t xml:space="preserve">TCCh + 4H2O(l) = 4Ca+2 + 8OH- + 2Si(OH)4(aq)</t>
  </si>
  <si>
    <t xml:space="preserve">TCvh + 4H2O(l) = 3Ca+2 + 6OH- + 2Si(OH)4(aq)</t>
  </si>
  <si>
    <t xml:space="preserve">TSCh + 5H2O(l) = 3Ca+2 + 6OH- + 3Si(OH)4(aq)</t>
  </si>
  <si>
    <t xml:space="preserve">TSvh + 5H2O(l) = 2Ca+2 + 4OH- + 3Si(OH)4(aq)</t>
  </si>
  <si>
    <t xml:space="preserve">TvCh + 3H2O(l) = 3Ca+2 + 6OH- + 2Si(OH)4(aq)</t>
  </si>
  <si>
    <t xml:space="preserve">Tvvh + 3H2O(l) = 2Ca+2 + 4OH- + 2Si(OH)4(aq)</t>
  </si>
  <si>
    <t xml:space="preserve">TACh + 3H2O(l) = Al(OH)4- + 3Ca+2 + 5OH- + 2Si(OH)4(aq)</t>
  </si>
  <si>
    <t xml:space="preserve">TAvh + 3H2O(l) = Al(OH)4- + 2Ca+2 + 3OH- + 2Si(OH)4(aq)</t>
  </si>
  <si>
    <t xml:space="preserve">TAKh + 3H2O(l) = Al(OH)4- + 2Ca+2 + K+ + 4OH- + 2Si(OH)4(aq)</t>
  </si>
  <si>
    <t xml:space="preserve">TANh + 3H2O(l) = Al(OH)4- + 2Ca+2 + Na+ + 4OH- + 2Si(OH)4(aq)</t>
  </si>
  <si>
    <t xml:space="preserve">TCKh + 4H2O(l) = 3Ca+2 + K+ + 7OH- + 2Si(OH)4(aq)</t>
  </si>
  <si>
    <t xml:space="preserve">TSKh + 5H2O(l) = 2Ca+2 + K+ + 5OH- + 3Si(OH)4(aq)</t>
  </si>
  <si>
    <t xml:space="preserve">TvKh + 3H2O(l) = 2Ca+2 + K+ + 5OH- + 2Si(OH)4(aq)</t>
  </si>
  <si>
    <t xml:space="preserve">TCMgh + 4H2O(l) = Mg+2 + 3Ca+2 + 8OH- + 2Si(OH)4(aq)</t>
  </si>
  <si>
    <t xml:space="preserve">TSMgh + 5H2O(l) = Mg+2 + 2Ca+2 + 6OH- + 3Si(OH)4(aq)</t>
  </si>
  <si>
    <t xml:space="preserve">TvMgh + 3H2O(l) = Mg+2 + 2Ca+2 + 6OH- + 2Si(OH)4(aq)</t>
  </si>
  <si>
    <t xml:space="preserve">TCNh + 4H2O(l) = 3Ca+2 + Na+ + 7OH- + 2Si(OH)4(aq)</t>
  </si>
  <si>
    <t xml:space="preserve">TSNh + 5H2O(l) = 2Ca+2 + Na+ + 5OH- + 3Si(OH)4(aq)</t>
  </si>
  <si>
    <t xml:space="preserve">TvNh + 3H2O(l) = 2Ca+2 + Na+ + 5OH- + 2Si(OH)4(aq)</t>
  </si>
  <si>
    <t xml:space="preserve">Ca5(PO4)3OH(cr)</t>
  </si>
  <si>
    <t xml:space="preserve">Apatite-OH</t>
  </si>
  <si>
    <t xml:space="preserve">Ca5(PO4)3OH</t>
  </si>
  <si>
    <t xml:space="preserve">hap</t>
  </si>
  <si>
    <t xml:space="preserve">Ca5(PO4)3F(cr)</t>
  </si>
  <si>
    <t xml:space="preserve">Apatite-F</t>
  </si>
  <si>
    <t xml:space="preserve">Ca5(PO4)3F</t>
  </si>
  <si>
    <t xml:space="preserve">fap</t>
  </si>
  <si>
    <t xml:space="preserve">Ca5(PO4)3Cl(cr)</t>
  </si>
  <si>
    <t xml:space="preserve">Apatite-Cl</t>
  </si>
  <si>
    <t xml:space="preserve">Ca5(PO4)3Cl</t>
  </si>
  <si>
    <t xml:space="preserve">cap</t>
  </si>
  <si>
    <t xml:space="preserve">Ca3(PO4)2(cr)</t>
  </si>
  <si>
    <t xml:space="preserve">Tuite</t>
  </si>
  <si>
    <t xml:space="preserve">Ca3(PO4)2</t>
  </si>
  <si>
    <t xml:space="preserve">cp</t>
  </si>
  <si>
    <t xml:space="preserve">CaH(PO4)w2(cr)</t>
  </si>
  <si>
    <t xml:space="preserve">Brushite</t>
  </si>
  <si>
    <t xml:space="preserve">CaH(PO4)(H2O)2</t>
  </si>
  <si>
    <t xml:space="preserve">CaHPO4(cr)</t>
  </si>
  <si>
    <t xml:space="preserve">Monetite</t>
  </si>
  <si>
    <t xml:space="preserve">CaHPO4</t>
  </si>
  <si>
    <t xml:space="preserve">Ca4H(PO4)3w2.5(s)</t>
  </si>
  <si>
    <t xml:space="preserve">OCP</t>
  </si>
  <si>
    <t xml:space="preserve">Ca4H(PO4)3(H2O)2.5</t>
  </si>
  <si>
    <t xml:space="preserve">CaHK3(PO4)2(cr)</t>
  </si>
  <si>
    <t xml:space="preserve">CaHK3(PO4)2</t>
  </si>
  <si>
    <t xml:space="preserve">barbara</t>
  </si>
  <si>
    <t xml:space="preserve">Mg3(PO4)2(cr)</t>
  </si>
  <si>
    <t xml:space="preserve">Farringtonite</t>
  </si>
  <si>
    <t xml:space="preserve">Mg3(PO4)2</t>
  </si>
  <si>
    <t xml:space="preserve">Mg3(PO4)2w4(cr)</t>
  </si>
  <si>
    <t xml:space="preserve">Mg3(PO4)2(H2O)4</t>
  </si>
  <si>
    <t xml:space="preserve">Mg3(PO4)2w8(cr)</t>
  </si>
  <si>
    <t xml:space="preserve">Bobierrite </t>
  </si>
  <si>
    <t xml:space="preserve">Mg3(PO4)2(H2O)8</t>
  </si>
  <si>
    <t xml:space="preserve">Mg3(PO4)2w22(cr)</t>
  </si>
  <si>
    <t xml:space="preserve">Cattite</t>
  </si>
  <si>
    <t xml:space="preserve">Mg3(PO4)2(H2O)22</t>
  </si>
  <si>
    <t xml:space="preserve">MgKPO4w6(cr)</t>
  </si>
  <si>
    <t xml:space="preserve">K-struvite</t>
  </si>
  <si>
    <t xml:space="preserve">MgKPO4(H2O)6</t>
  </si>
  <si>
    <t xml:space="preserve">MgKPO4w1(cr)</t>
  </si>
  <si>
    <t xml:space="preserve">K-struvite-de-watered</t>
  </si>
  <si>
    <t xml:space="preserve">MgKPO4(H2O)1</t>
  </si>
  <si>
    <t xml:space="preserve">MgHPO4w3(cr)</t>
  </si>
  <si>
    <t xml:space="preserve">Newberyite</t>
  </si>
  <si>
    <t xml:space="preserve">MgHPO4(H2O)3</t>
  </si>
  <si>
    <t xml:space="preserve">MgHPO4w7(cr)</t>
  </si>
  <si>
    <t xml:space="preserve">Phosphorrösslerite</t>
  </si>
  <si>
    <t xml:space="preserve">MgHPO4(H2O)7</t>
  </si>
  <si>
    <t xml:space="preserve">Mg2KH(PO4)2w15(cr)</t>
  </si>
  <si>
    <t xml:space="preserve">Mg2KH(PO4)2(H2O)15</t>
  </si>
  <si>
    <t xml:space="preserve">Al2PO4(OH)3(cr)</t>
  </si>
  <si>
    <t xml:space="preserve">Augellite</t>
  </si>
  <si>
    <t xml:space="preserve">Al2PO4(OH)3</t>
  </si>
  <si>
    <t xml:space="preserve">AlPO4(cr)</t>
  </si>
  <si>
    <t xml:space="preserve">Berlinite</t>
  </si>
  <si>
    <t xml:space="preserve">AlPO4</t>
  </si>
  <si>
    <t xml:space="preserve">Al4(PO4)3(OH)3(cr)</t>
  </si>
  <si>
    <t xml:space="preserve">Trolleite</t>
  </si>
  <si>
    <t xml:space="preserve">Al4(PO4)3(OH)3</t>
  </si>
  <si>
    <t xml:space="preserve">Al3(PO4)2(OH)3w5(cr)</t>
  </si>
  <si>
    <t xml:space="preserve">Wavellite</t>
  </si>
  <si>
    <t xml:space="preserve">Al3(PO4)2(OH)3(H2O)5</t>
  </si>
  <si>
    <t xml:space="preserve">Al2(PO4)(OH)3w(cr)</t>
  </si>
  <si>
    <t xml:space="preserve">Senegalite</t>
  </si>
  <si>
    <t xml:space="preserve">Al2(PO4)(OH)3H2O</t>
  </si>
  <si>
    <t xml:space="preserve">AlPO4w2(cr)</t>
  </si>
  <si>
    <t xml:space="preserve">Variscite</t>
  </si>
  <si>
    <t xml:space="preserve">AlPO4(H2O)2</t>
  </si>
  <si>
    <t xml:space="preserve">AP(am)</t>
  </si>
  <si>
    <t xml:space="preserve">Ca2Al(PO4)2OH(cr)</t>
  </si>
  <si>
    <t xml:space="preserve">Bearthite</t>
  </si>
  <si>
    <t xml:space="preserve">Ca2Al(PO4)2OH</t>
  </si>
  <si>
    <t xml:space="preserve">KCaAl6(PO4)4(OH)9w3</t>
  </si>
  <si>
    <t xml:space="preserve">Millisite</t>
  </si>
  <si>
    <t xml:space="preserve">KCaAl6(PO4)4(OH)9(H2O)3</t>
  </si>
  <si>
    <t xml:space="preserve">Ca1.5Al6(PO4)4(OH)9w3(cr)</t>
  </si>
  <si>
    <t xml:space="preserve">Ca-Millisite</t>
  </si>
  <si>
    <t xml:space="preserve">Ca1.5Al6(PO4)4(OH)9(H2O)3</t>
  </si>
  <si>
    <t xml:space="preserve">CaAlH(PO4)2w6(cr)</t>
  </si>
  <si>
    <t xml:space="preserve">CaAlH(PO4)2(H2O)6</t>
  </si>
  <si>
    <t xml:space="preserve">CaAl3(PO4)2(OH)5w(cr)</t>
  </si>
  <si>
    <t xml:space="preserve">Crandallite</t>
  </si>
  <si>
    <t xml:space="preserve">CaAl3(PO4)2(OH)5H2O</t>
  </si>
  <si>
    <t xml:space="preserve">Ca2Al2(PO4)3(OH)w7(cr)</t>
  </si>
  <si>
    <t xml:space="preserve">Montgomeryite</t>
  </si>
  <si>
    <t xml:space="preserve">Ca2Al2(PO4)3(OH)(H2O)7</t>
  </si>
  <si>
    <t xml:space="preserve">Basic potassium aluminate phosphate (minyulite type)</t>
  </si>
  <si>
    <t xml:space="preserve">KAl2(PO4)2OHw2(cr)</t>
  </si>
  <si>
    <t xml:space="preserve">K-ap</t>
  </si>
  <si>
    <t xml:space="preserve">KAl2(PO4)2OH(H2O)2</t>
  </si>
  <si>
    <t xml:space="preserve">H6K3Al5(PO4)8w18(cr)</t>
  </si>
  <si>
    <t xml:space="preserve">Taranakite</t>
  </si>
  <si>
    <t xml:space="preserve">H6K3Al5(PO4)8(H2O)18</t>
  </si>
  <si>
    <t xml:space="preserve">Ca5(PO4)3OH(cr) = OH- + 3PO4-3 + 5Ca+2</t>
  </si>
  <si>
    <t xml:space="preserve">Ca5(PO4)3F(cr) = F- + 3PO4-3 + 5Ca+2</t>
  </si>
  <si>
    <t xml:space="preserve">Ca5(PO4)3Cl(cr) = Cl- + 3PO4-3 + 5Ca+2</t>
  </si>
  <si>
    <t xml:space="preserve">Ca3(PO4)2(cr) = 2PO4-3 + 3Ca+2</t>
  </si>
  <si>
    <t xml:space="preserve">CaH(PO4)w2(cr) = 2H2O(l) + HPO4-2 + Ca+2</t>
  </si>
  <si>
    <t xml:space="preserve">CaH(PO4)w2(cr) = H+ + 2H2O(l) + PO4-3 + Ca+2</t>
  </si>
  <si>
    <t xml:space="preserve">CaHPO4(cr) = HPO4-2 + Ca+2</t>
  </si>
  <si>
    <t xml:space="preserve">CaHPO4(cr) = H+ + PO4-3 + Ca+2</t>
  </si>
  <si>
    <t xml:space="preserve">orthocalcium phospohate</t>
  </si>
  <si>
    <t xml:space="preserve">Ca4H(PO4)3w2.5(s) = H+ + 2.5H2O(l) + 3PO4-3 + 4Ca+2</t>
  </si>
  <si>
    <t xml:space="preserve">CaHK3(PO4)2(cr) = 3K+ + H+ + 2PO4-3 + Ca+2</t>
  </si>
  <si>
    <t xml:space="preserve">Mg3(PO4)2(cr) = 3Mg+2 + 2PO4-3</t>
  </si>
  <si>
    <t xml:space="preserve">Mg3(PO4)2w4(cr) = 3Mg+2 + 4H2O(l) + 2PO4-3</t>
  </si>
  <si>
    <t xml:space="preserve">Mg3(PO4)2w8(cr) = 3Mg+2 + 8H2O(l) + 2PO4-3</t>
  </si>
  <si>
    <t xml:space="preserve">Mg3(PO4)2w22(cr) = 3Mg+2 + 22H2O(l) + 2PO4-3</t>
  </si>
  <si>
    <t xml:space="preserve">MgKPO4w6(cr) = Mg+2 + K+ + 6H2O(l) + PO4-3</t>
  </si>
  <si>
    <t xml:space="preserve">MgKPO4w1(cr) = Mg+2 + K+ + H2O(l) + PO4-3</t>
  </si>
  <si>
    <t xml:space="preserve">MgHPO4w3(cr) = Mg+2 + 3H2O(l) + HPO4-2</t>
  </si>
  <si>
    <t xml:space="preserve">MgHPO4w3(cr) = Mg+2 + H+ + 3H2O(l) + PO4-3</t>
  </si>
  <si>
    <t xml:space="preserve">MgHPO4w7(cr) = Mg+2 + 7H2O(l) + HPO4-2</t>
  </si>
  <si>
    <t xml:space="preserve">MgHPO4w7(cr) = Mg+2 + H+ + 7H2O(l) + PO4-3</t>
  </si>
  <si>
    <t xml:space="preserve">Mg2KH(PO4)2w15(cr) = 2Mg+2 + K+ + H+ + 15H2O(l) + 2PO4-3</t>
  </si>
  <si>
    <t xml:space="preserve">Al2PO4(OH)3(cr) + 3H+ = 2Al+3 + 3H2O(l) + PO4-3</t>
  </si>
  <si>
    <t xml:space="preserve">AlPO4(cr) = Al+3 + PO4-3</t>
  </si>
  <si>
    <t xml:space="preserve">Al4(PO4)3(OH)3(cr) + 3H+ = 4Al+3 + 3H2O(l) + 3PO4-3</t>
  </si>
  <si>
    <t xml:space="preserve">Al3(PO4)2(OH)3w5(cr) + 3H+ = 3Al+3 + 8H2O(l) + 2PO4-3</t>
  </si>
  <si>
    <t xml:space="preserve">Al2(PO4)(OH)3w(cr) + 3H+ = 2Al+3 + 4H2O(l) + PO4-3</t>
  </si>
  <si>
    <t xml:space="preserve">AlPO4w2(cr) = Al+3 + 2H2O(l) + PO4-3</t>
  </si>
  <si>
    <t xml:space="preserve">Ca2Al(PO4)2OH(cr) + H+ = Al+3 + H2O(l) + 2PO4-3 + 2Ca+2</t>
  </si>
  <si>
    <t xml:space="preserve">KCaAl6(PO4)4(OH)9w3 + 9H+ = 6Al+3 + K+ + 12H2O(l) + 4PO4-3 + Ca+2</t>
  </si>
  <si>
    <t xml:space="preserve">Ca1.5Al6(PO4)4(OH)9w3(cr) + 9H+ = 6Al+3 + 12H2O(l) + 4PO4-3 + 1.5Ca+2</t>
  </si>
  <si>
    <t xml:space="preserve">CaAlH(PO4)2w6(cr) = Al+3 + H+ + 6H2O(l) + 2PO4-3 + Ca+2</t>
  </si>
  <si>
    <t xml:space="preserve">CaAl3(PO4)2(OH)5w(cr) + 5H+ = 3Al+3 + 6H2O(l) + 2PO4-3 + Ca+2</t>
  </si>
  <si>
    <t xml:space="preserve">Ca2Al2(PO4)3(OH)w7(cr) + H+ = 2Al+3 + 8H2O(l) + 3PO4-3 + 2Ca+2</t>
  </si>
  <si>
    <t xml:space="preserve">KAl2(PO4)2OHw2(cr) + H+ = 2Al+3 + K+ + 3H2O(l) + 2PO4-3</t>
  </si>
  <si>
    <t xml:space="preserve">H6K3Al5(PO4)8w18(cr) = 5Al+3 + 3K+ + 6H+ + 18H2O(l) + 8PO4-3</t>
  </si>
  <si>
    <t xml:space="preserve">Symbol match</t>
  </si>
  <si>
    <t xml:space="preserve">#_ReacDC</t>
  </si>
  <si>
    <t xml:space="preserve">Symbol_ReacDC</t>
  </si>
  <si>
    <t xml:space="preserve">#_SIT</t>
  </si>
  <si>
    <t xml:space="preserve">Symbol_SIT</t>
  </si>
  <si>
    <t xml:space="preserve">eps_j_Cl-</t>
  </si>
  <si>
    <t xml:space="preserve">sigma_eps_j_Cl-</t>
  </si>
  <si>
    <t xml:space="preserve">eps_j_Cl-_Ref</t>
  </si>
  <si>
    <t xml:space="preserve">Page_2023HUM/THO</t>
  </si>
  <si>
    <t xml:space="preserve">eps_j_ClO4-</t>
  </si>
  <si>
    <t xml:space="preserve">sigma_eps_j_ClO4-</t>
  </si>
  <si>
    <t xml:space="preserve">eps_j_ClO4-_Ref</t>
  </si>
  <si>
    <t xml:space="preserve">Ref_source_data</t>
  </si>
  <si>
    <t xml:space="preserve">eps_j_NO3-</t>
  </si>
  <si>
    <t xml:space="preserve">sigma_eps_j_NO3-</t>
  </si>
  <si>
    <t xml:space="preserve">eps_j_NO3-_Ref</t>
  </si>
  <si>
    <t xml:space="preserve">eps_j_Li+</t>
  </si>
  <si>
    <t xml:space="preserve">sigma_eps_j_Li+</t>
  </si>
  <si>
    <t xml:space="preserve">eps_j_Li+_Ref</t>
  </si>
  <si>
    <t xml:space="preserve">eps_j_Na+</t>
  </si>
  <si>
    <t xml:space="preserve">sigma_eps_j_Na+</t>
  </si>
  <si>
    <t xml:space="preserve">eps_j_Na+_Ref</t>
  </si>
  <si>
    <t xml:space="preserve">eps_j_K+</t>
  </si>
  <si>
    <t xml:space="preserve">sigma_eps_j_K+</t>
  </si>
  <si>
    <t xml:space="preserve">eps_j_K+_Ref</t>
  </si>
  <si>
    <t xml:space="preserve">eps_j_NaCl</t>
  </si>
  <si>
    <t xml:space="preserve">sigma_eps_j_NaCl</t>
  </si>
  <si>
    <t xml:space="preserve">eps_j_NaCl_Ref</t>
  </si>
  <si>
    <t xml:space="preserve">eps_j_NaClO4</t>
  </si>
  <si>
    <t xml:space="preserve">sigma_eps_j_NaClO4</t>
  </si>
  <si>
    <t xml:space="preserve">eps_j_NaClO4_Ref</t>
  </si>
  <si>
    <t xml:space="preserve">DComp</t>
  </si>
  <si>
    <t xml:space="preserve">is not in agreement with 2023HUM/THO - there is only eps for NaCl and NaClO4, but not separately for Cl- ClO4- and Na+, is there a formula of summation?</t>
  </si>
  <si>
    <t xml:space="preserve">…</t>
  </si>
  <si>
    <t xml:space="preserve">PC (Cemdata)</t>
  </si>
  <si>
    <t xml:space="preserve">Metakaolin</t>
  </si>
  <si>
    <t xml:space="preserve">Barbara</t>
  </si>
  <si>
    <t xml:space="preserve">alite</t>
  </si>
  <si>
    <t xml:space="preserve">belite</t>
  </si>
  <si>
    <t xml:space="preserve">aluminate</t>
  </si>
</sst>
</file>

<file path=xl/styles.xml><?xml version="1.0" encoding="utf-8"?>
<styleSheet xmlns="http://schemas.openxmlformats.org/spreadsheetml/2006/main">
  <numFmts count="10">
    <numFmt numFmtId="164" formatCode="@"/>
    <numFmt numFmtId="165" formatCode="General"/>
    <numFmt numFmtId="166" formatCode="[$-409]d\-mmm\-yyyy;@"/>
    <numFmt numFmtId="167" formatCode="0.000"/>
    <numFmt numFmtId="168" formatCode="General"/>
    <numFmt numFmtId="169" formatCode="0.00"/>
    <numFmt numFmtId="170" formatCode="0.0000E+00"/>
    <numFmt numFmtId="171" formatCode="0"/>
    <numFmt numFmtId="172" formatCode="0.00E+00"/>
    <numFmt numFmtId="173" formatCode="0.000E+00"/>
  </numFmts>
  <fonts count="2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0"/>
      <color rgb="FF000000"/>
      <name val="Arial"/>
      <family val="2"/>
      <charset val="1"/>
    </font>
    <font>
      <vertAlign val="subscript"/>
      <sz val="10"/>
      <color rgb="FF00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  <font>
      <vertAlign val="subscript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sz val="12"/>
      <color rgb="FF0070C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i val="true"/>
      <sz val="10"/>
      <color rgb="FF000000"/>
      <name val="Symbol"/>
      <family val="1"/>
      <charset val="2"/>
    </font>
    <font>
      <i val="true"/>
      <sz val="10"/>
      <color rgb="FF000000"/>
      <name val="Times New Roman"/>
      <family val="1"/>
      <charset val="1"/>
    </font>
    <font>
      <i val="true"/>
      <sz val="12"/>
      <color rgb="FFFF0000"/>
      <name val="Calibri (Body)"/>
      <family val="0"/>
      <charset val="1"/>
    </font>
    <font>
      <i val="true"/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b val="true"/>
      <sz val="12"/>
      <name val="Calibri"/>
      <family val="2"/>
      <charset val="1"/>
    </font>
    <font>
      <strike val="true"/>
      <sz val="12"/>
      <color rgb="FF000000"/>
      <name val="Calibri"/>
      <family val="2"/>
      <charset val="1"/>
    </font>
    <font>
      <sz val="10"/>
      <color rgb="FF454545"/>
      <name val="Courier New"/>
      <family val="1"/>
      <charset val="1"/>
    </font>
  </fonts>
  <fills count="12">
    <fill>
      <patternFill patternType="none"/>
    </fill>
    <fill>
      <patternFill patternType="gray125"/>
    </fill>
    <fill>
      <patternFill patternType="solid">
        <fgColor rgb="FFE2F0D9"/>
        <bgColor rgb="FFFBE5D6"/>
      </patternFill>
    </fill>
    <fill>
      <patternFill patternType="solid">
        <fgColor rgb="FFFBE5D6"/>
        <bgColor rgb="FFFCE4D6"/>
      </patternFill>
    </fill>
    <fill>
      <patternFill patternType="solid">
        <fgColor rgb="FFD0CECE"/>
        <bgColor rgb="FFCCCCFF"/>
      </patternFill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E699"/>
        <bgColor rgb="FFFFCC99"/>
      </patternFill>
    </fill>
    <fill>
      <patternFill patternType="solid">
        <fgColor rgb="FF7030A0"/>
        <bgColor rgb="FF993366"/>
      </patternFill>
    </fill>
    <fill>
      <patternFill patternType="solid">
        <fgColor rgb="FFFCE4D6"/>
        <bgColor rgb="FFFBE5D6"/>
      </patternFill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14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8" fontId="11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1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21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1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11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dxfs count="11">
    <dxf>
      <font>
        <strike val="1"/>
        <color rgb="FFFF0000"/>
      </font>
      <numFmt numFmtId="164" formatCode="@"/>
      <fill>
        <patternFill>
          <bgColor rgb="00FFFFFF"/>
        </patternFill>
      </fill>
    </dxf>
    <dxf>
      <font>
        <strike val="1"/>
        <color rgb="FFFF0000"/>
      </font>
      <numFmt numFmtId="164" formatCode="@"/>
      <fill>
        <patternFill>
          <bgColor rgb="00FFFFFF"/>
        </patternFill>
      </fill>
    </dxf>
    <dxf>
      <font>
        <strike val="1"/>
        <color rgb="FFFF0000"/>
      </font>
      <numFmt numFmtId="164" formatCode="@"/>
      <fill>
        <patternFill>
          <bgColor rgb="00FFFFFF"/>
        </patternFill>
      </fill>
    </dxf>
    <dxf>
      <font>
        <strike val="1"/>
        <color rgb="FFFF0000"/>
      </font>
      <numFmt numFmtId="164" formatCode="@"/>
      <fill>
        <patternFill>
          <bgColor rgb="00FFFFFF"/>
        </patternFill>
      </fill>
    </dxf>
    <dxf>
      <font>
        <strike val="1"/>
        <color rgb="FFFF0000"/>
      </font>
      <numFmt numFmtId="164" formatCode="@"/>
      <fill>
        <patternFill>
          <bgColor rgb="00FFFFFF"/>
        </patternFill>
      </fill>
    </dxf>
    <dxf>
      <font>
        <strike val="1"/>
        <color rgb="FFFF0000"/>
      </font>
      <numFmt numFmtId="164" formatCode="@"/>
      <fill>
        <patternFill>
          <bgColor rgb="00FFFFFF"/>
        </patternFill>
      </fill>
    </dxf>
    <dxf>
      <font>
        <strike val="1"/>
        <color rgb="FFFF0000"/>
      </font>
      <numFmt numFmtId="164" formatCode="@"/>
      <fill>
        <patternFill>
          <bgColor rgb="00FFFFFF"/>
        </patternFill>
      </fill>
    </dxf>
    <dxf>
      <font>
        <strike val="1"/>
        <color rgb="FFFF0000"/>
      </font>
      <numFmt numFmtId="164" formatCode="@"/>
      <fill>
        <patternFill>
          <bgColor rgb="00FFFFFF"/>
        </patternFill>
      </fill>
    </dxf>
    <dxf>
      <font>
        <strike val="1"/>
        <color rgb="FFFF0000"/>
      </font>
      <numFmt numFmtId="164" formatCode="@"/>
      <fill>
        <patternFill>
          <bgColor rgb="00FFFFFF"/>
        </patternFill>
      </fill>
    </dxf>
    <dxf>
      <font>
        <strike val="1"/>
        <color rgb="FFFF0000"/>
      </font>
      <numFmt numFmtId="164" formatCode="@"/>
      <fill>
        <patternFill>
          <bgColor rgb="00FFFFFF"/>
        </patternFill>
      </fill>
    </dxf>
    <dxf>
      <font>
        <strike val="1"/>
        <color rgb="FFFF0000"/>
      </font>
      <numFmt numFmtId="164" formatCode="@"/>
      <fill>
        <patternFill>
          <bgColor rgb="00FFFFFF"/>
        </patternFill>
      </fill>
    </dxf>
  </dxfs>
  <colors>
    <indexedColors>
      <rgbColor rgb="FF000000"/>
      <rgbColor rgb="FFFCE4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7030A0"/>
      <rgbColor rgb="FFFBE5D6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C55A11"/>
      <rgbColor rgb="FF993366"/>
      <rgbColor rgb="FF333399"/>
      <rgbColor rgb="FF4545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externalLink" Target="externalLinks/externalLink1.xml"/><Relationship Id="rId21" Type="http://schemas.openxmlformats.org/officeDocument/2006/relationships/externalLink" Target="externalLinks/externalLink2.xml"/><Relationship Id="rId2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C:/Users/miron/switchdrive/001-Projects/001NAGRA/PSINagra-tdb/2024-PT_extension/02-Models-Codes-Data/Temperature/temperature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C:/Users/miron/switchdrive/Thermodynamics/Databases/PSI2021/TDB_2020_for_Dan/TDB_2020_Data_tables/Phosphate_data_2024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ster_substances"/>
      <sheetName val="aq_reactions"/>
      <sheetName val="gases"/>
      <sheetName val="aq_selected"/>
      <sheetName val="gas_selected"/>
      <sheetName val="gases_cp"/>
      <sheetName val="solids_cp"/>
      <sheetName val="NEW_HKF"/>
      <sheetName val="HKF"/>
      <sheetName val="HKF_TDB14"/>
      <sheetName val="Tanger"/>
      <sheetName val="Sheet2"/>
    </sheetNames>
    <sheetDataSet>
      <sheetData sheetId="0"/>
      <sheetData sheetId="1"/>
      <sheetData sheetId="2"/>
      <sheetData sheetId="3">
        <row r="27">
          <cell r="K27">
            <v>-80.4717368602617</v>
          </cell>
        </row>
        <row r="27">
          <cell r="N27">
            <v>-229.947130625093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Phosphate aq. ReacDC"/>
      <sheetName val="Phosphate solids ReacDC"/>
      <sheetName val="Phosphate SIT coefficients"/>
    </sheetNames>
    <sheetDataSet>
      <sheetData sheetId="0"/>
      <sheetData sheetId="1"/>
      <sheetData sheetId="2">
        <row r="8">
          <cell r="B8" t="str">
            <v>Mg3(PO4)2w4(cr)</v>
          </cell>
        </row>
      </sheetData>
      <sheetData sheetId="3"/>
    </sheetDataSet>
  </externalBook>
</externalLink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5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6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7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8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1" sqref="13:14 B15"/>
    </sheetView>
  </sheetViews>
  <sheetFormatPr defaultColWidth="10.7578125" defaultRowHeight="15" zeroHeight="false" outlineLevelRow="0" outlineLevelCol="0"/>
  <cols>
    <col collapsed="false" customWidth="true" hidden="false" outlineLevel="0" max="1" min="1" style="1" width="11.75"/>
    <col collapsed="false" customWidth="true" hidden="false" outlineLevel="0" max="2" min="2" style="1" width="109.25"/>
    <col collapsed="false" customWidth="false" hidden="false" outlineLevel="0" max="3" min="3" style="1" width="10.75"/>
    <col collapsed="false" customWidth="true" hidden="false" outlineLevel="0" max="4" min="4" style="1" width="11.75"/>
    <col collapsed="false" customWidth="false" hidden="false" outlineLevel="0" max="1024" min="5" style="1" width="10.75"/>
  </cols>
  <sheetData>
    <row r="2" customFormat="false" ht="15" hidden="false" customHeight="false" outlineLevel="0" collapsed="false">
      <c r="A2" s="2" t="n">
        <v>45632</v>
      </c>
      <c r="B2" s="1" t="s">
        <v>0</v>
      </c>
      <c r="D2" s="1" t="s">
        <v>1</v>
      </c>
      <c r="E2" s="1" t="s">
        <v>2</v>
      </c>
      <c r="F2" s="1" t="s">
        <v>3</v>
      </c>
    </row>
    <row r="3" customFormat="false" ht="15" hidden="false" customHeight="false" outlineLevel="0" collapsed="false">
      <c r="A3" s="2"/>
      <c r="B3" s="1" t="s">
        <v>4</v>
      </c>
      <c r="F3" s="3" t="s">
        <v>5</v>
      </c>
    </row>
    <row r="4" customFormat="false" ht="15" hidden="false" customHeight="false" outlineLevel="0" collapsed="false">
      <c r="A4" s="2"/>
      <c r="D4" s="4" t="s">
        <v>6</v>
      </c>
      <c r="E4" s="4" t="s">
        <v>2</v>
      </c>
      <c r="F4" s="4" t="s">
        <v>7</v>
      </c>
      <c r="G4" s="5"/>
      <c r="H4" s="5"/>
      <c r="I4" s="5"/>
      <c r="J4" s="5"/>
      <c r="K4" s="5"/>
      <c r="L4" s="5"/>
      <c r="M4" s="5"/>
    </row>
    <row r="5" customFormat="false" ht="15" hidden="false" customHeight="false" outlineLevel="0" collapsed="false">
      <c r="A5" s="2"/>
      <c r="D5" s="4" t="s">
        <v>8</v>
      </c>
      <c r="E5" s="4" t="s">
        <v>2</v>
      </c>
      <c r="F5" s="4" t="s">
        <v>9</v>
      </c>
      <c r="G5" s="5"/>
      <c r="H5" s="5"/>
      <c r="I5" s="5"/>
      <c r="J5" s="5"/>
      <c r="K5" s="5"/>
      <c r="L5" s="5"/>
      <c r="M5" s="5"/>
    </row>
    <row r="6" customFormat="false" ht="15" hidden="false" customHeight="false" outlineLevel="0" collapsed="false">
      <c r="A6" s="2"/>
    </row>
    <row r="7" customFormat="false" ht="15" hidden="false" customHeight="false" outlineLevel="0" collapsed="false">
      <c r="A7" s="2"/>
      <c r="D7" s="1" t="s">
        <v>10</v>
      </c>
      <c r="E7" s="1" t="n">
        <v>8.31451</v>
      </c>
    </row>
    <row r="8" customFormat="false" ht="15" hidden="false" customHeight="false" outlineLevel="0" collapsed="false">
      <c r="A8" s="2"/>
      <c r="D8" s="1" t="s">
        <v>11</v>
      </c>
      <c r="E8" s="1" t="n">
        <v>298.15</v>
      </c>
      <c r="F8" s="1" t="s">
        <v>12</v>
      </c>
    </row>
    <row r="9" customFormat="false" ht="15" hidden="false" customHeight="false" outlineLevel="0" collapsed="false">
      <c r="A9" s="2"/>
      <c r="D9" s="1" t="s">
        <v>13</v>
      </c>
      <c r="E9" s="1" t="n">
        <v>1</v>
      </c>
      <c r="F9" s="1" t="s">
        <v>14</v>
      </c>
    </row>
    <row r="10" customFormat="false" ht="15" hidden="false" customHeight="false" outlineLevel="0" collapsed="false">
      <c r="A10" s="2"/>
      <c r="B10" s="6"/>
    </row>
    <row r="11" customFormat="false" ht="15" hidden="false" customHeight="false" outlineLevel="0" collapsed="false">
      <c r="A11" s="2"/>
    </row>
    <row r="12" customFormat="false" ht="15" hidden="false" customHeight="false" outlineLevel="0" collapsed="false">
      <c r="A12" s="2"/>
    </row>
    <row r="13" customFormat="false" ht="15" hidden="false" customHeight="false" outlineLevel="0" collapsed="false">
      <c r="A13" s="2"/>
      <c r="B13" s="7"/>
    </row>
    <row r="14" customFormat="false" ht="15" hidden="false" customHeight="false" outlineLevel="0" collapsed="false">
      <c r="A14" s="2"/>
    </row>
    <row r="15" customFormat="false" ht="15" hidden="false" customHeight="false" outlineLevel="0" collapsed="false">
      <c r="A15" s="2"/>
    </row>
    <row r="16" customFormat="false" ht="15" hidden="false" customHeight="false" outlineLevel="0" collapsed="false">
      <c r="A16" s="2"/>
    </row>
    <row r="17" customFormat="false" ht="15" hidden="false" customHeight="false" outlineLevel="0" collapsed="false">
      <c r="A17" s="2"/>
      <c r="B17" s="7"/>
    </row>
    <row r="18" customFormat="false" ht="15" hidden="false" customHeight="false" outlineLevel="0" collapsed="false">
      <c r="A18" s="2"/>
    </row>
    <row r="19" customFormat="false" ht="15" hidden="false" customHeight="false" outlineLevel="0" collapsed="false">
      <c r="A19" s="2"/>
    </row>
    <row r="20" customFormat="false" ht="15" hidden="false" customHeight="false" outlineLevel="0" collapsed="false">
      <c r="A20" s="2"/>
      <c r="B20" s="7"/>
    </row>
    <row r="21" customFormat="false" ht="15" hidden="false" customHeight="false" outlineLevel="0" collapsed="false">
      <c r="A21" s="2"/>
      <c r="B21" s="8"/>
    </row>
    <row r="22" customFormat="false" ht="15" hidden="false" customHeight="false" outlineLevel="0" collapsed="false">
      <c r="A22" s="2"/>
    </row>
    <row r="23" customFormat="false" ht="15" hidden="false" customHeight="false" outlineLevel="0" collapsed="false">
      <c r="A23" s="2"/>
      <c r="B23" s="7"/>
    </row>
    <row r="24" customFormat="false" ht="15" hidden="false" customHeight="false" outlineLevel="0" collapsed="false">
      <c r="A24" s="2"/>
      <c r="B24" s="7"/>
    </row>
    <row r="25" customFormat="false" ht="15" hidden="false" customHeight="false" outlineLevel="0" collapsed="false">
      <c r="A25" s="2"/>
    </row>
    <row r="26" customFormat="false" ht="15" hidden="false" customHeight="false" outlineLevel="0" collapsed="false">
      <c r="A26" s="2"/>
      <c r="B26" s="6"/>
    </row>
    <row r="27" customFormat="false" ht="15" hidden="false" customHeight="false" outlineLevel="0" collapsed="false">
      <c r="A27" s="2"/>
      <c r="B27" s="9"/>
    </row>
    <row r="28" customFormat="false" ht="15" hidden="false" customHeight="false" outlineLevel="0" collapsed="false">
      <c r="A28" s="2"/>
    </row>
    <row r="29" customFormat="false" ht="15" hidden="false" customHeight="false" outlineLevel="0" collapsed="false">
      <c r="A29" s="2"/>
    </row>
    <row r="30" customFormat="false" ht="15" hidden="false" customHeight="false" outlineLevel="0" collapsed="false">
      <c r="A30" s="2"/>
    </row>
    <row r="31" customFormat="false" ht="15" hidden="false" customHeight="false" outlineLevel="0" collapsed="false">
      <c r="A31" s="2"/>
    </row>
    <row r="32" customFormat="false" ht="15" hidden="false" customHeight="false" outlineLevel="0" collapsed="false">
      <c r="A32" s="2"/>
    </row>
    <row r="33" customFormat="false" ht="15" hidden="false" customHeight="false" outlineLevel="0" collapsed="false">
      <c r="A33" s="2"/>
    </row>
    <row r="34" customFormat="false" ht="15" hidden="false" customHeight="false" outlineLevel="0" collapsed="false">
      <c r="A34" s="2"/>
    </row>
    <row r="35" customFormat="false" ht="15" hidden="false" customHeight="false" outlineLevel="0" collapsed="false">
      <c r="A35" s="2"/>
    </row>
    <row r="36" customFormat="false" ht="15" hidden="false" customHeight="false" outlineLevel="0" collapsed="false">
      <c r="A36" s="2"/>
    </row>
    <row r="37" customFormat="false" ht="15" hidden="false" customHeight="false" outlineLevel="0" collapsed="false">
      <c r="A37" s="2"/>
    </row>
    <row r="38" customFormat="false" ht="15" hidden="false" customHeight="false" outlineLevel="0" collapsed="false">
      <c r="A38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70C0"/>
    <pageSetUpPr fitToPage="false"/>
  </sheetPr>
  <dimension ref="A1:A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1" activeCellId="1" sqref="13:14 V1"/>
    </sheetView>
  </sheetViews>
  <sheetFormatPr defaultColWidth="8.4921875" defaultRowHeight="15" zeroHeight="false" outlineLevelRow="0" outlineLevelCol="0"/>
  <cols>
    <col collapsed="false" customWidth="true" hidden="false" outlineLevel="0" max="1" min="1" style="0" width="10.59"/>
    <col collapsed="false" customWidth="true" hidden="false" outlineLevel="0" max="4" min="4" style="0" width="9.59"/>
    <col collapsed="false" customWidth="true" hidden="false" outlineLevel="0" max="5" min="5" style="0" width="21.92"/>
    <col collapsed="false" customWidth="true" hidden="false" outlineLevel="0" max="6" min="6" style="0" width="8.83"/>
    <col collapsed="false" customWidth="true" hidden="false" outlineLevel="0" max="7" min="7" style="0" width="12.75"/>
    <col collapsed="false" customWidth="true" hidden="false" outlineLevel="0" max="10" min="10" style="0" width="12.75"/>
    <col collapsed="false" customWidth="true" hidden="false" outlineLevel="0" max="13" min="13" style="0" width="12.33"/>
    <col collapsed="false" customWidth="true" hidden="false" outlineLevel="0" max="16" min="16" style="0" width="13.75"/>
    <col collapsed="false" customWidth="true" hidden="false" outlineLevel="0" max="19" min="19" style="0" width="12.75"/>
    <col collapsed="false" customWidth="true" hidden="false" outlineLevel="0" max="22" min="22" style="0" width="11.75"/>
    <col collapsed="false" customWidth="true" hidden="false" outlineLevel="0" max="24" min="23" style="0" width="9.34"/>
  </cols>
  <sheetData>
    <row r="1" customFormat="false" ht="15" hidden="false" customHeight="false" outlineLevel="0" collapsed="false">
      <c r="A1" s="6" t="s">
        <v>526</v>
      </c>
      <c r="B1" s="6" t="s">
        <v>513</v>
      </c>
      <c r="C1" s="73" t="s">
        <v>71</v>
      </c>
      <c r="D1" s="6" t="s">
        <v>72</v>
      </c>
      <c r="E1" s="6" t="s">
        <v>73</v>
      </c>
      <c r="F1" s="6" t="s">
        <v>429</v>
      </c>
      <c r="G1" s="6" t="s">
        <v>77</v>
      </c>
      <c r="H1" s="6" t="s">
        <v>78</v>
      </c>
      <c r="I1" s="6" t="s">
        <v>155</v>
      </c>
      <c r="J1" s="6" t="s">
        <v>79</v>
      </c>
      <c r="K1" s="6" t="s">
        <v>80</v>
      </c>
      <c r="L1" s="6" t="s">
        <v>156</v>
      </c>
      <c r="M1" s="6" t="s">
        <v>81</v>
      </c>
      <c r="N1" s="6" t="s">
        <v>82</v>
      </c>
      <c r="O1" s="6" t="s">
        <v>83</v>
      </c>
      <c r="P1" s="6" t="s">
        <v>84</v>
      </c>
      <c r="Q1" s="6" t="s">
        <v>85</v>
      </c>
      <c r="R1" s="6" t="s">
        <v>157</v>
      </c>
      <c r="S1" s="6" t="s">
        <v>158</v>
      </c>
      <c r="T1" s="6" t="s">
        <v>159</v>
      </c>
      <c r="U1" s="6" t="s">
        <v>160</v>
      </c>
      <c r="V1" s="6" t="s">
        <v>430</v>
      </c>
      <c r="W1" s="6" t="s">
        <v>265</v>
      </c>
      <c r="X1" s="6" t="s">
        <v>266</v>
      </c>
      <c r="Y1" s="6" t="s">
        <v>267</v>
      </c>
      <c r="Z1" s="6" t="s">
        <v>268</v>
      </c>
      <c r="AA1" s="6" t="s">
        <v>431</v>
      </c>
      <c r="AB1" s="6" t="s">
        <v>270</v>
      </c>
      <c r="AC1" s="6" t="s">
        <v>432</v>
      </c>
      <c r="AD1" s="6" t="s">
        <v>272</v>
      </c>
      <c r="AE1" s="6" t="s">
        <v>433</v>
      </c>
      <c r="AF1" s="6" t="s">
        <v>434</v>
      </c>
      <c r="AG1" s="6" t="s">
        <v>436</v>
      </c>
      <c r="AH1" s="6" t="s">
        <v>437</v>
      </c>
      <c r="AI1" s="4" t="s">
        <v>6</v>
      </c>
      <c r="AJ1" s="4" t="s">
        <v>2</v>
      </c>
      <c r="AK1" s="4" t="s">
        <v>7</v>
      </c>
    </row>
    <row r="2" customFormat="false" ht="15" hidden="false" customHeight="false" outlineLevel="0" collapsed="false">
      <c r="B2" s="0" t="s">
        <v>674</v>
      </c>
      <c r="C2" s="73" t="s">
        <v>675</v>
      </c>
      <c r="D2" s="6" t="s">
        <v>676</v>
      </c>
      <c r="E2" s="6" t="s">
        <v>677</v>
      </c>
      <c r="F2" s="6" t="s">
        <v>94</v>
      </c>
      <c r="G2" s="25" t="n">
        <v>-604.03</v>
      </c>
      <c r="H2" s="25"/>
      <c r="I2" s="25" t="s">
        <v>678</v>
      </c>
      <c r="J2" s="25" t="n">
        <v>-635</v>
      </c>
      <c r="K2" s="25"/>
      <c r="L2" s="25" t="n">
        <v>39.7</v>
      </c>
      <c r="P2" s="27" t="n">
        <f aca="false">W2+Y2*298.15+AE2/298.15^2</f>
        <v>42.7957996625981</v>
      </c>
      <c r="S2" s="27" t="n">
        <v>17</v>
      </c>
      <c r="W2" s="84" t="n">
        <v>48.8</v>
      </c>
      <c r="X2" s="84"/>
      <c r="Y2" s="85" t="n">
        <v>0.0045</v>
      </c>
      <c r="Z2" s="85"/>
      <c r="AA2" s="0" t="n">
        <v>0</v>
      </c>
      <c r="AE2" s="85" t="n">
        <v>-653000</v>
      </c>
    </row>
    <row r="3" customFormat="false" ht="15" hidden="false" customHeight="false" outlineLevel="0" collapsed="false">
      <c r="C3" s="35" t="s">
        <v>679</v>
      </c>
      <c r="D3" s="0" t="s">
        <v>679</v>
      </c>
      <c r="E3" s="0" t="s">
        <v>680</v>
      </c>
      <c r="F3" s="0" t="s">
        <v>679</v>
      </c>
      <c r="G3" s="25" t="n">
        <v>-2784.33</v>
      </c>
      <c r="H3" s="25"/>
      <c r="I3" s="25" t="s">
        <v>681</v>
      </c>
      <c r="J3" s="25" t="n">
        <v>-2931</v>
      </c>
      <c r="K3" s="25"/>
      <c r="L3" s="25" t="n">
        <v>169</v>
      </c>
      <c r="P3" s="27" t="n">
        <f aca="false">W3+Y3*298.15+AE3/298.15^2</f>
        <v>171.923338462545</v>
      </c>
      <c r="S3" s="27" t="n">
        <v>73</v>
      </c>
      <c r="W3" s="84" t="n">
        <v>209</v>
      </c>
      <c r="X3" s="84"/>
      <c r="Y3" s="85" t="n">
        <v>0.036</v>
      </c>
      <c r="Z3" s="85"/>
      <c r="AA3" s="0" t="n">
        <v>0</v>
      </c>
      <c r="AE3" s="85" t="n">
        <v>-4250000</v>
      </c>
    </row>
    <row r="4" customFormat="false" ht="15" hidden="false" customHeight="false" outlineLevel="0" collapsed="false">
      <c r="C4" s="35" t="s">
        <v>682</v>
      </c>
      <c r="D4" s="0" t="s">
        <v>682</v>
      </c>
      <c r="E4" s="0" t="s">
        <v>683</v>
      </c>
      <c r="F4" s="0" t="s">
        <v>682</v>
      </c>
      <c r="G4" s="25" t="n">
        <v>-2193.21</v>
      </c>
      <c r="H4" s="25"/>
      <c r="I4" s="25" t="s">
        <v>681</v>
      </c>
      <c r="J4" s="25" t="n">
        <v>-2308</v>
      </c>
      <c r="K4" s="25"/>
      <c r="L4" s="25" t="n">
        <v>128</v>
      </c>
      <c r="P4" s="27" t="n">
        <f aca="false">W4+Y4*298.15+AE4/298.15^2</f>
        <v>128.945788480356</v>
      </c>
      <c r="S4" s="27" t="n">
        <v>52</v>
      </c>
      <c r="W4" s="86" t="n">
        <v>152</v>
      </c>
      <c r="X4" s="86"/>
      <c r="Y4" s="85" t="n">
        <v>0.037</v>
      </c>
      <c r="Z4" s="85"/>
      <c r="AA4" s="0" t="n">
        <v>0</v>
      </c>
      <c r="AE4" s="85" t="n">
        <v>-3030000</v>
      </c>
    </row>
    <row r="5" customFormat="false" ht="15" hidden="false" customHeight="false" outlineLevel="0" collapsed="false">
      <c r="C5" s="35" t="s">
        <v>684</v>
      </c>
      <c r="D5" s="0" t="s">
        <v>684</v>
      </c>
      <c r="E5" s="0" t="s">
        <v>685</v>
      </c>
      <c r="F5" s="0" t="s">
        <v>684</v>
      </c>
      <c r="G5" s="25" t="n">
        <v>-3382.35</v>
      </c>
      <c r="H5" s="25"/>
      <c r="I5" s="25" t="s">
        <v>681</v>
      </c>
      <c r="J5" s="25" t="n">
        <v>-3561</v>
      </c>
      <c r="K5" s="25"/>
      <c r="L5" s="25" t="n">
        <v>205</v>
      </c>
      <c r="P5" s="27" t="n">
        <f aca="false">W5+Y5*298.15+AE5/298.15^2</f>
        <v>209.742753204818</v>
      </c>
      <c r="S5" s="27" t="n">
        <v>89</v>
      </c>
      <c r="W5" s="84" t="n">
        <v>261</v>
      </c>
      <c r="X5" s="84"/>
      <c r="Y5" s="85" t="n">
        <v>0.019</v>
      </c>
      <c r="Z5" s="85"/>
      <c r="AA5" s="0" t="n">
        <v>0</v>
      </c>
      <c r="AE5" s="85" t="n">
        <v>-5060000</v>
      </c>
    </row>
    <row r="6" customFormat="false" ht="15" hidden="false" customHeight="false" outlineLevel="0" collapsed="false">
      <c r="C6" s="35" t="s">
        <v>686</v>
      </c>
      <c r="D6" s="0" t="s">
        <v>686</v>
      </c>
      <c r="E6" s="0" t="s">
        <v>687</v>
      </c>
      <c r="F6" s="0" t="s">
        <v>686</v>
      </c>
      <c r="G6" s="25" t="n">
        <v>-18451.44</v>
      </c>
      <c r="H6" s="25"/>
      <c r="I6" s="25" t="s">
        <v>688</v>
      </c>
      <c r="J6" s="25" t="n">
        <v>-19414</v>
      </c>
      <c r="K6" s="25"/>
      <c r="L6" s="25" t="n">
        <v>1045</v>
      </c>
      <c r="P6" s="27" t="n">
        <f aca="false">W6+Y6*298.15+AE6/298.15^2</f>
        <v>1084.83135376113</v>
      </c>
      <c r="S6" s="27" t="n">
        <v>518</v>
      </c>
      <c r="W6" s="84" t="n">
        <v>1263</v>
      </c>
      <c r="X6" s="84"/>
      <c r="Y6" s="85" t="n">
        <v>0.274</v>
      </c>
      <c r="Z6" s="85"/>
      <c r="AA6" s="0" t="n">
        <v>0</v>
      </c>
      <c r="AE6" s="85" t="n">
        <v>-23100000</v>
      </c>
    </row>
    <row r="7" customFormat="false" ht="15" hidden="false" customHeight="false" outlineLevel="0" collapsed="false">
      <c r="C7" s="35" t="s">
        <v>689</v>
      </c>
      <c r="D7" s="0" t="s">
        <v>689</v>
      </c>
      <c r="E7" s="0" t="s">
        <v>690</v>
      </c>
      <c r="F7" s="0" t="s">
        <v>689</v>
      </c>
      <c r="G7" s="25" t="n">
        <v>-2207.9</v>
      </c>
      <c r="H7" s="25"/>
      <c r="I7" s="25" t="s">
        <v>688</v>
      </c>
      <c r="J7" s="25" t="n">
        <v>-2327</v>
      </c>
      <c r="K7" s="25"/>
      <c r="L7" s="25" t="n">
        <v>114</v>
      </c>
      <c r="P7" s="27" t="n">
        <f aca="false">W7+Y7*298.15+AE7/298.15^2</f>
        <v>126.061710607123</v>
      </c>
      <c r="S7" s="27" t="n">
        <v>54</v>
      </c>
      <c r="W7" s="84" t="n">
        <v>151</v>
      </c>
      <c r="X7" s="84"/>
      <c r="Y7" s="85" t="n">
        <v>0.042</v>
      </c>
      <c r="Z7" s="85"/>
      <c r="AA7" s="0" t="n">
        <v>0</v>
      </c>
      <c r="AE7" s="85" t="n">
        <v>-3330000</v>
      </c>
    </row>
    <row r="8" customFormat="false" ht="15" hidden="false" customHeight="false" outlineLevel="0" collapsed="false">
      <c r="C8" s="35" t="s">
        <v>691</v>
      </c>
      <c r="D8" s="0" t="s">
        <v>691</v>
      </c>
      <c r="E8" s="0" t="s">
        <v>692</v>
      </c>
      <c r="F8" s="0" t="s">
        <v>691</v>
      </c>
      <c r="G8" s="25" t="n">
        <v>-3795.31</v>
      </c>
      <c r="H8" s="25"/>
      <c r="I8" s="25" t="s">
        <v>688</v>
      </c>
      <c r="J8" s="25" t="n">
        <v>-4004</v>
      </c>
      <c r="K8" s="25"/>
      <c r="L8" s="25" t="n">
        <v>178</v>
      </c>
      <c r="P8" s="27" t="n">
        <f aca="false">W8+Y8*298.15+AE8/298.15^2</f>
        <v>200.049224481402</v>
      </c>
      <c r="S8" s="27" t="n">
        <v>89</v>
      </c>
      <c r="W8" s="84" t="n">
        <v>277</v>
      </c>
      <c r="X8" s="84"/>
      <c r="Y8" s="85" t="n">
        <v>0.023</v>
      </c>
      <c r="Z8" s="85"/>
      <c r="AA8" s="0" t="n">
        <v>0</v>
      </c>
      <c r="AE8" s="85" t="n">
        <v>-7450000</v>
      </c>
    </row>
    <row r="9" customFormat="false" ht="15" hidden="false" customHeight="false" outlineLevel="0" collapsed="false">
      <c r="C9" s="35" t="s">
        <v>693</v>
      </c>
      <c r="D9" s="0" t="s">
        <v>694</v>
      </c>
      <c r="E9" s="0" t="s">
        <v>695</v>
      </c>
      <c r="F9" s="0" t="s">
        <v>693</v>
      </c>
      <c r="G9" s="25" t="n">
        <v>-4786.5</v>
      </c>
      <c r="H9" s="25"/>
      <c r="I9" s="25" t="s">
        <v>681</v>
      </c>
      <c r="J9" s="25" t="n">
        <v>-5080</v>
      </c>
      <c r="K9" s="25"/>
      <c r="L9" s="25" t="n">
        <v>326</v>
      </c>
      <c r="P9" s="27" t="n">
        <f aca="false">W9+Y9*298.15+AE9/298.15^2</f>
        <v>395.76495</v>
      </c>
      <c r="S9" s="27" t="n">
        <v>130</v>
      </c>
      <c r="W9" s="84" t="n">
        <v>374</v>
      </c>
      <c r="X9" s="84"/>
      <c r="Y9" s="85" t="n">
        <v>0.073</v>
      </c>
      <c r="Z9" s="85"/>
      <c r="AA9" s="0" t="n">
        <v>0</v>
      </c>
    </row>
  </sheetData>
  <conditionalFormatting sqref="C1:C9">
    <cfRule type="expression" priority="2" aboveAverage="0" equalAverage="0" bottom="0" percent="0" rank="0" text="" dxfId="5">
      <formula>LEN(C1)&gt;16</formula>
    </cfRule>
  </conditionalFormatting>
  <conditionalFormatting sqref="D3:D5">
    <cfRule type="expression" priority="3" aboveAverage="0" equalAverage="0" bottom="0" percent="0" rank="0" text="" dxfId="6">
      <formula>LEN(D3)&gt;16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AL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13:14 B8"/>
    </sheetView>
  </sheetViews>
  <sheetFormatPr defaultColWidth="8.4921875" defaultRowHeight="15" zeroHeight="false" outlineLevelRow="0" outlineLevelCol="0"/>
  <cols>
    <col collapsed="false" customWidth="true" hidden="false" outlineLevel="0" max="1" min="1" style="0" width="10.59"/>
    <col collapsed="false" customWidth="true" hidden="false" outlineLevel="0" max="3" min="3" style="0" width="11.33"/>
    <col collapsed="false" customWidth="true" hidden="false" outlineLevel="0" max="4" min="4" style="0" width="28"/>
    <col collapsed="false" customWidth="true" hidden="false" outlineLevel="0" max="5" min="5" style="0" width="28.75"/>
    <col collapsed="false" customWidth="true" hidden="false" outlineLevel="0" max="6" min="6" style="0" width="11.58"/>
    <col collapsed="false" customWidth="true" hidden="false" outlineLevel="0" max="7" min="7" style="0" width="13.08"/>
    <col collapsed="false" customWidth="true" hidden="false" outlineLevel="0" max="8" min="8" style="0" width="12.75"/>
    <col collapsed="false" customWidth="true" hidden="false" outlineLevel="0" max="10" min="10" style="0" width="9.25"/>
    <col collapsed="false" customWidth="true" hidden="false" outlineLevel="0" max="11" min="11" style="0" width="12.75"/>
    <col collapsed="false" customWidth="true" hidden="false" outlineLevel="0" max="15" min="15" style="0" width="11.5"/>
    <col collapsed="false" customWidth="true" hidden="false" outlineLevel="0" max="16" min="16" style="0" width="12.75"/>
    <col collapsed="false" customWidth="true" hidden="false" outlineLevel="0" max="17" min="17" style="0" width="13.75"/>
    <col collapsed="false" customWidth="true" hidden="false" outlineLevel="0" max="20" min="19" style="0" width="12.75"/>
    <col collapsed="false" customWidth="true" hidden="false" outlineLevel="0" max="22" min="22" style="0" width="12.75"/>
    <col collapsed="false" customWidth="true" hidden="false" outlineLevel="0" max="36" min="36" style="0" width="11.75"/>
  </cols>
  <sheetData>
    <row r="1" s="6" customFormat="true" ht="14.25" hidden="false" customHeight="true" outlineLevel="0" collapsed="false">
      <c r="A1" s="6" t="s">
        <v>526</v>
      </c>
      <c r="B1" s="6" t="s">
        <v>87</v>
      </c>
      <c r="C1" s="73" t="s">
        <v>71</v>
      </c>
      <c r="D1" s="6" t="s">
        <v>72</v>
      </c>
      <c r="E1" s="6" t="s">
        <v>73</v>
      </c>
      <c r="F1" s="6" t="s">
        <v>429</v>
      </c>
      <c r="G1" s="6" t="s">
        <v>696</v>
      </c>
      <c r="H1" s="6" t="s">
        <v>77</v>
      </c>
      <c r="I1" s="6" t="s">
        <v>78</v>
      </c>
      <c r="J1" s="6" t="s">
        <v>155</v>
      </c>
      <c r="K1" s="6" t="s">
        <v>79</v>
      </c>
      <c r="L1" s="6" t="s">
        <v>80</v>
      </c>
      <c r="M1" s="6" t="s">
        <v>156</v>
      </c>
      <c r="N1" s="6" t="s">
        <v>81</v>
      </c>
      <c r="O1" s="6" t="s">
        <v>82</v>
      </c>
      <c r="P1" s="6" t="s">
        <v>83</v>
      </c>
      <c r="Q1" s="6" t="s">
        <v>84</v>
      </c>
      <c r="R1" s="6" t="s">
        <v>85</v>
      </c>
      <c r="S1" s="6" t="s">
        <v>157</v>
      </c>
      <c r="T1" s="6" t="s">
        <v>158</v>
      </c>
      <c r="U1" s="6" t="s">
        <v>159</v>
      </c>
      <c r="V1" s="6" t="s">
        <v>160</v>
      </c>
      <c r="W1" s="6" t="s">
        <v>430</v>
      </c>
      <c r="X1" s="6" t="s">
        <v>265</v>
      </c>
      <c r="Y1" s="6" t="s">
        <v>266</v>
      </c>
      <c r="Z1" s="6" t="s">
        <v>267</v>
      </c>
      <c r="AA1" s="6" t="s">
        <v>268</v>
      </c>
      <c r="AB1" s="6" t="s">
        <v>431</v>
      </c>
      <c r="AC1" s="6" t="s">
        <v>270</v>
      </c>
      <c r="AD1" s="6" t="s">
        <v>432</v>
      </c>
      <c r="AE1" s="6" t="s">
        <v>272</v>
      </c>
      <c r="AF1" s="6" t="s">
        <v>433</v>
      </c>
      <c r="AG1" s="6" t="s">
        <v>434</v>
      </c>
      <c r="AH1" s="6" t="s">
        <v>436</v>
      </c>
      <c r="AI1" s="6" t="s">
        <v>437</v>
      </c>
      <c r="AJ1" s="4" t="s">
        <v>6</v>
      </c>
      <c r="AK1" s="4" t="s">
        <v>2</v>
      </c>
      <c r="AL1" s="4" t="s">
        <v>7</v>
      </c>
    </row>
    <row r="2" s="6" customFormat="true" ht="14.25" hidden="false" customHeight="true" outlineLevel="0" collapsed="false">
      <c r="C2" s="87" t="s">
        <v>697</v>
      </c>
      <c r="D2" s="88" t="s">
        <v>698</v>
      </c>
      <c r="E2" s="6" t="s">
        <v>699</v>
      </c>
      <c r="F2" s="6" t="s">
        <v>697</v>
      </c>
      <c r="G2" s="6" t="s">
        <v>246</v>
      </c>
      <c r="N2" s="1" t="n">
        <v>507.66000366211</v>
      </c>
      <c r="P2" s="6" t="s">
        <v>41</v>
      </c>
      <c r="Q2" s="28" t="n">
        <v>454.30899047852</v>
      </c>
      <c r="S2" s="6" t="s">
        <v>41</v>
      </c>
      <c r="T2" s="28" t="n">
        <v>207.28799819946</v>
      </c>
      <c r="V2" s="6" t="s">
        <v>41</v>
      </c>
      <c r="X2" s="26" t="n">
        <f aca="false">Q2</f>
        <v>454.30899047852</v>
      </c>
      <c r="AJ2" s="3"/>
      <c r="AK2" s="3"/>
      <c r="AL2" s="42"/>
    </row>
    <row r="3" customFormat="false" ht="15" hidden="false" customHeight="false" outlineLevel="0" collapsed="false">
      <c r="B3" s="0" t="s">
        <v>700</v>
      </c>
      <c r="C3" s="89" t="s">
        <v>701</v>
      </c>
      <c r="D3" s="83" t="s">
        <v>702</v>
      </c>
      <c r="E3" s="83" t="s">
        <v>703</v>
      </c>
      <c r="F3" s="83" t="s">
        <v>701</v>
      </c>
      <c r="G3" s="88" t="s">
        <v>246</v>
      </c>
      <c r="N3" s="0" t="n">
        <v>270.47698974609</v>
      </c>
      <c r="P3" s="0" t="s">
        <v>41</v>
      </c>
      <c r="Q3" s="27" t="n">
        <v>249.65199279785</v>
      </c>
      <c r="S3" s="0" t="s">
        <v>41</v>
      </c>
      <c r="T3" s="27" t="n">
        <v>141.81900024414</v>
      </c>
      <c r="V3" s="0" t="s">
        <v>41</v>
      </c>
      <c r="X3" s="26" t="n">
        <f aca="false">Q3</f>
        <v>249.65199279785</v>
      </c>
    </row>
    <row r="4" customFormat="false" ht="15" hidden="false" customHeight="false" outlineLevel="0" collapsed="false">
      <c r="C4" s="89" t="s">
        <v>704</v>
      </c>
      <c r="D4" s="83" t="s">
        <v>705</v>
      </c>
      <c r="E4" s="83" t="s">
        <v>706</v>
      </c>
      <c r="F4" s="83" t="s">
        <v>704</v>
      </c>
      <c r="G4" s="88" t="s">
        <v>246</v>
      </c>
      <c r="H4" s="83"/>
      <c r="N4" s="0" t="n">
        <v>390.57598876953</v>
      </c>
      <c r="P4" s="0" t="s">
        <v>41</v>
      </c>
      <c r="Q4" s="27" t="n">
        <v>351.89099121094</v>
      </c>
      <c r="S4" s="0" t="s">
        <v>41</v>
      </c>
      <c r="T4" s="27" t="n">
        <v>149.29800033569</v>
      </c>
      <c r="V4" s="0" t="s">
        <v>41</v>
      </c>
      <c r="X4" s="26" t="n">
        <f aca="false">Q4</f>
        <v>351.89099121094</v>
      </c>
    </row>
    <row r="5" customFormat="false" ht="15" hidden="false" customHeight="false" outlineLevel="0" collapsed="false">
      <c r="C5" s="89" t="s">
        <v>707</v>
      </c>
      <c r="D5" s="83" t="s">
        <v>708</v>
      </c>
      <c r="E5" s="83" t="s">
        <v>709</v>
      </c>
      <c r="F5" s="83" t="s">
        <v>707</v>
      </c>
      <c r="G5" s="88" t="s">
        <v>246</v>
      </c>
      <c r="H5" s="83"/>
      <c r="N5" s="0" t="n">
        <v>382.53100585938</v>
      </c>
      <c r="P5" s="0" t="s">
        <v>41</v>
      </c>
      <c r="Q5" s="27" t="n">
        <v>330.96099853516</v>
      </c>
      <c r="S5" s="0" t="s">
        <v>41</v>
      </c>
      <c r="T5" s="27" t="n">
        <v>139.08100128174</v>
      </c>
      <c r="V5" s="0" t="s">
        <v>41</v>
      </c>
      <c r="X5" s="26" t="n">
        <f aca="false">Q5</f>
        <v>330.96099853516</v>
      </c>
    </row>
    <row r="6" customFormat="false" ht="15" hidden="false" customHeight="false" outlineLevel="0" collapsed="false">
      <c r="B6" s="0" t="s">
        <v>710</v>
      </c>
      <c r="C6" s="0" t="s">
        <v>711</v>
      </c>
      <c r="D6" s="0" t="s">
        <v>712</v>
      </c>
      <c r="E6" s="0" t="s">
        <v>713</v>
      </c>
      <c r="F6" s="0" t="s">
        <v>711</v>
      </c>
      <c r="G6" s="6" t="s">
        <v>246</v>
      </c>
      <c r="N6" s="0" t="n">
        <v>360</v>
      </c>
      <c r="P6" s="0" t="s">
        <v>43</v>
      </c>
      <c r="Q6" s="0" t="n">
        <v>359</v>
      </c>
      <c r="S6" s="0" t="s">
        <v>43</v>
      </c>
      <c r="T6" s="27" t="n">
        <v>169.35600280762</v>
      </c>
      <c r="V6" s="0" t="s">
        <v>43</v>
      </c>
      <c r="X6" s="26" t="n">
        <f aca="false">Q6</f>
        <v>359</v>
      </c>
    </row>
    <row r="7" customFormat="false" ht="15" hidden="false" customHeight="false" outlineLevel="0" collapsed="false">
      <c r="C7" s="0" t="s">
        <v>714</v>
      </c>
      <c r="D7" s="0" t="s">
        <v>715</v>
      </c>
      <c r="E7" s="0" t="s">
        <v>716</v>
      </c>
      <c r="F7" s="0" t="s">
        <v>714</v>
      </c>
      <c r="G7" s="6" t="s">
        <v>246</v>
      </c>
      <c r="N7" s="0" t="n">
        <v>548</v>
      </c>
      <c r="P7" s="0" t="s">
        <v>43</v>
      </c>
      <c r="Q7" s="0" t="n">
        <v>578</v>
      </c>
      <c r="S7" s="0" t="s">
        <v>43</v>
      </c>
      <c r="T7" s="27" t="n">
        <v>249.951000213619</v>
      </c>
      <c r="V7" s="0" t="s">
        <v>43</v>
      </c>
      <c r="X7" s="26" t="n">
        <f aca="false">Q7</f>
        <v>578</v>
      </c>
    </row>
    <row r="8" customFormat="false" ht="15" hidden="false" customHeight="false" outlineLevel="0" collapsed="false">
      <c r="B8" s="0" t="s">
        <v>717</v>
      </c>
      <c r="C8" s="90" t="s">
        <v>718</v>
      </c>
      <c r="D8" s="90" t="s">
        <v>719</v>
      </c>
      <c r="E8" s="0" t="s">
        <v>720</v>
      </c>
      <c r="F8" s="0" t="s">
        <v>718</v>
      </c>
      <c r="G8" s="6" t="s">
        <v>246</v>
      </c>
      <c r="N8" s="0" t="n">
        <v>692</v>
      </c>
      <c r="P8" s="0" t="s">
        <v>43</v>
      </c>
      <c r="Q8" s="0" t="n">
        <v>620</v>
      </c>
      <c r="S8" s="0" t="s">
        <v>43</v>
      </c>
      <c r="T8" s="27" t="n">
        <v>304.74000930786</v>
      </c>
      <c r="V8" s="0" t="s">
        <v>43</v>
      </c>
      <c r="X8" s="26" t="n">
        <f aca="false">Q8</f>
        <v>620</v>
      </c>
    </row>
    <row r="9" customFormat="false" ht="15" hidden="false" customHeight="false" outlineLevel="0" collapsed="false">
      <c r="C9" s="0" t="s">
        <v>721</v>
      </c>
      <c r="D9" s="0" t="s">
        <v>722</v>
      </c>
      <c r="E9" s="0" t="s">
        <v>723</v>
      </c>
      <c r="F9" s="0" t="s">
        <v>721</v>
      </c>
      <c r="G9" s="6" t="s">
        <v>246</v>
      </c>
      <c r="N9" s="0" t="n">
        <v>374</v>
      </c>
      <c r="P9" s="0" t="s">
        <v>43</v>
      </c>
      <c r="Q9" s="0" t="n">
        <v>384</v>
      </c>
      <c r="S9" s="0" t="s">
        <v>43</v>
      </c>
      <c r="T9" s="27" t="n">
        <v>153.489999771119</v>
      </c>
      <c r="V9" s="0" t="s">
        <v>43</v>
      </c>
      <c r="X9" s="26" t="n">
        <f aca="false">Q9</f>
        <v>384</v>
      </c>
    </row>
    <row r="10" customFormat="false" ht="15" hidden="false" customHeight="false" outlineLevel="0" collapsed="false">
      <c r="C10" s="0" t="s">
        <v>724</v>
      </c>
      <c r="D10" s="0" t="s">
        <v>725</v>
      </c>
      <c r="E10" s="0" t="s">
        <v>726</v>
      </c>
      <c r="F10" s="0" t="s">
        <v>724</v>
      </c>
      <c r="G10" s="6" t="s">
        <v>246</v>
      </c>
      <c r="N10" s="0" t="n">
        <v>566</v>
      </c>
      <c r="P10" s="0" t="s">
        <v>43</v>
      </c>
      <c r="Q10" s="0" t="n">
        <v>586</v>
      </c>
      <c r="S10" s="0" t="s">
        <v>43</v>
      </c>
      <c r="T10" s="27" t="n">
        <v>195.79999923706</v>
      </c>
      <c r="V10" s="0" t="s">
        <v>43</v>
      </c>
      <c r="X10" s="26" t="n">
        <f aca="false">Q10</f>
        <v>586</v>
      </c>
    </row>
    <row r="11" customFormat="false" ht="15" hidden="false" customHeight="false" outlineLevel="0" collapsed="false">
      <c r="C11" s="0" t="s">
        <v>727</v>
      </c>
      <c r="D11" s="0" t="s">
        <v>728</v>
      </c>
      <c r="E11" s="0" t="s">
        <v>729</v>
      </c>
      <c r="F11" s="0" t="s">
        <v>727</v>
      </c>
      <c r="G11" s="6" t="s">
        <v>246</v>
      </c>
      <c r="N11" s="0" t="n">
        <v>469</v>
      </c>
      <c r="P11" s="0" t="s">
        <v>43</v>
      </c>
      <c r="Q11" s="0" t="n">
        <v>425</v>
      </c>
      <c r="S11" s="0" t="s">
        <v>43</v>
      </c>
      <c r="T11" s="27" t="n">
        <v>194.839992523189</v>
      </c>
      <c r="V11" s="0" t="s">
        <v>43</v>
      </c>
      <c r="X11" s="26" t="n">
        <f aca="false">Q11</f>
        <v>425</v>
      </c>
    </row>
    <row r="12" customFormat="false" ht="15" hidden="false" customHeight="false" outlineLevel="0" collapsed="false">
      <c r="C12" s="0" t="s">
        <v>730</v>
      </c>
      <c r="D12" s="0" t="s">
        <v>731</v>
      </c>
      <c r="E12" s="0" t="s">
        <v>732</v>
      </c>
      <c r="F12" s="0" t="s">
        <v>730</v>
      </c>
      <c r="G12" s="6" t="s">
        <v>246</v>
      </c>
      <c r="N12" s="0" t="n">
        <v>734</v>
      </c>
      <c r="P12" s="0" t="s">
        <v>43</v>
      </c>
      <c r="Q12" s="0" t="n">
        <v>739</v>
      </c>
      <c r="S12" s="0" t="s">
        <v>43</v>
      </c>
      <c r="T12" s="27" t="n">
        <v>282.9400062561</v>
      </c>
      <c r="V12" s="0" t="s">
        <v>43</v>
      </c>
      <c r="X12" s="26" t="n">
        <f aca="false">Q12</f>
        <v>739</v>
      </c>
    </row>
    <row r="13" customFormat="false" ht="15" hidden="false" customHeight="false" outlineLevel="0" collapsed="false">
      <c r="C13" s="0" t="s">
        <v>733</v>
      </c>
      <c r="D13" s="0" t="s">
        <v>734</v>
      </c>
      <c r="E13" s="0" t="s">
        <v>735</v>
      </c>
      <c r="F13" s="0" t="s">
        <v>733</v>
      </c>
      <c r="G13" s="6" t="s">
        <v>246</v>
      </c>
      <c r="N13" s="0" t="n">
        <v>848</v>
      </c>
      <c r="P13" s="0" t="s">
        <v>43</v>
      </c>
      <c r="Q13" s="0" t="n">
        <v>812</v>
      </c>
      <c r="S13" s="0" t="s">
        <v>43</v>
      </c>
      <c r="T13" s="27" t="n">
        <v>421.5299987793</v>
      </c>
      <c r="V13" s="0" t="s">
        <v>43</v>
      </c>
      <c r="X13" s="26" t="n">
        <f aca="false">Q13</f>
        <v>812</v>
      </c>
    </row>
    <row r="14" customFormat="false" ht="15" hidden="false" customHeight="false" outlineLevel="0" collapsed="false">
      <c r="C14" s="0" t="s">
        <v>736</v>
      </c>
      <c r="D14" s="0" t="s">
        <v>737</v>
      </c>
      <c r="E14" s="0" t="s">
        <v>738</v>
      </c>
      <c r="F14" s="0" t="s">
        <v>736</v>
      </c>
      <c r="G14" s="6" t="s">
        <v>246</v>
      </c>
      <c r="N14" s="0" t="n">
        <v>388</v>
      </c>
      <c r="P14" s="0" t="s">
        <v>43</v>
      </c>
      <c r="Q14" s="0" t="n">
        <v>405</v>
      </c>
      <c r="S14" s="0" t="s">
        <v>43</v>
      </c>
      <c r="T14" s="27" t="n">
        <v>706.57600402832</v>
      </c>
      <c r="V14" s="0" t="s">
        <v>43</v>
      </c>
      <c r="X14" s="26" t="n">
        <f aca="false">Q14</f>
        <v>405</v>
      </c>
    </row>
    <row r="15" customFormat="false" ht="15" hidden="false" customHeight="false" outlineLevel="0" collapsed="false">
      <c r="C15" s="0" t="s">
        <v>739</v>
      </c>
      <c r="D15" s="0" t="s">
        <v>740</v>
      </c>
      <c r="E15" s="0" t="s">
        <v>741</v>
      </c>
      <c r="F15" s="0" t="s">
        <v>739</v>
      </c>
      <c r="G15" s="6" t="s">
        <v>246</v>
      </c>
      <c r="N15" s="0" t="n">
        <v>584</v>
      </c>
      <c r="P15" s="0" t="s">
        <v>43</v>
      </c>
      <c r="Q15" s="0" t="n">
        <v>513</v>
      </c>
      <c r="S15" s="0" t="s">
        <v>43</v>
      </c>
      <c r="T15" s="27" t="n">
        <v>186.949996948239</v>
      </c>
      <c r="V15" s="0" t="s">
        <v>43</v>
      </c>
      <c r="X15" s="26" t="n">
        <f aca="false">Q15</f>
        <v>513</v>
      </c>
    </row>
    <row r="16" customFormat="false" ht="15" hidden="false" customHeight="false" outlineLevel="0" collapsed="false">
      <c r="C16" s="0" t="s">
        <v>742</v>
      </c>
      <c r="D16" s="0" t="s">
        <v>743</v>
      </c>
      <c r="E16" s="0" t="s">
        <v>744</v>
      </c>
      <c r="F16" s="0" t="s">
        <v>742</v>
      </c>
      <c r="G16" s="6" t="s">
        <v>246</v>
      </c>
      <c r="N16" s="0" t="n">
        <v>536</v>
      </c>
      <c r="P16" s="0" t="s">
        <v>43</v>
      </c>
      <c r="Q16" s="0" t="n">
        <v>475</v>
      </c>
      <c r="S16" s="0" t="s">
        <v>43</v>
      </c>
      <c r="T16" s="27" t="n">
        <v>187.000007629389</v>
      </c>
      <c r="V16" s="0" t="s">
        <v>43</v>
      </c>
      <c r="X16" s="26" t="n">
        <f aca="false">Q16</f>
        <v>475</v>
      </c>
    </row>
    <row r="17" customFormat="false" ht="15" hidden="false" customHeight="false" outlineLevel="0" collapsed="false">
      <c r="C17" s="0" t="s">
        <v>745</v>
      </c>
      <c r="D17" s="0" t="s">
        <v>746</v>
      </c>
      <c r="E17" s="0" t="s">
        <v>747</v>
      </c>
      <c r="F17" s="0" t="s">
        <v>745</v>
      </c>
      <c r="G17" s="6" t="s">
        <v>246</v>
      </c>
      <c r="N17" s="0" t="n">
        <v>1149</v>
      </c>
      <c r="P17" s="0" t="s">
        <v>43</v>
      </c>
      <c r="Q17" s="0" t="n">
        <v>1119</v>
      </c>
      <c r="S17" s="0" t="s">
        <v>43</v>
      </c>
      <c r="T17" s="27" t="n">
        <v>435.96000671387</v>
      </c>
      <c r="V17" s="0" t="s">
        <v>43</v>
      </c>
      <c r="X17" s="26" t="n">
        <f aca="false">Q17</f>
        <v>1119</v>
      </c>
    </row>
    <row r="18" customFormat="false" ht="15" hidden="false" customHeight="false" outlineLevel="0" collapsed="false">
      <c r="C18" s="0" t="s">
        <v>748</v>
      </c>
      <c r="D18" s="0" t="s">
        <v>749</v>
      </c>
      <c r="E18" s="0" t="s">
        <v>750</v>
      </c>
      <c r="F18" s="0" t="s">
        <v>748</v>
      </c>
      <c r="G18" s="6" t="s">
        <v>246</v>
      </c>
      <c r="N18" s="0" t="n">
        <v>943</v>
      </c>
      <c r="P18" s="0" t="s">
        <v>43</v>
      </c>
      <c r="Q18" s="0" t="n">
        <v>895</v>
      </c>
      <c r="S18" s="0" t="s">
        <v>43</v>
      </c>
      <c r="T18" s="27" t="n">
        <v>424.73999023438</v>
      </c>
      <c r="V18" s="0" t="s">
        <v>43</v>
      </c>
      <c r="X18" s="26" t="n">
        <f aca="false">Q18</f>
        <v>895</v>
      </c>
    </row>
    <row r="19" customFormat="false" ht="15" hidden="false" customHeight="false" outlineLevel="0" collapsed="false">
      <c r="C19" s="0" t="s">
        <v>751</v>
      </c>
      <c r="D19" s="0" t="s">
        <v>752</v>
      </c>
      <c r="E19" s="0" t="s">
        <v>753</v>
      </c>
      <c r="F19" s="0" t="s">
        <v>751</v>
      </c>
      <c r="G19" s="6" t="s">
        <v>246</v>
      </c>
      <c r="N19" s="0" t="n">
        <v>707</v>
      </c>
      <c r="P19" s="0" t="s">
        <v>43</v>
      </c>
      <c r="Q19" s="0" t="n">
        <v>626</v>
      </c>
      <c r="S19" s="0" t="s">
        <v>43</v>
      </c>
      <c r="T19" s="27" t="n">
        <v>304.74000930786</v>
      </c>
      <c r="V19" s="0" t="s">
        <v>43</v>
      </c>
      <c r="X19" s="26" t="n">
        <f aca="false">Q19</f>
        <v>626</v>
      </c>
    </row>
    <row r="20" customFormat="false" ht="15" hidden="false" customHeight="false" outlineLevel="0" collapsed="false">
      <c r="C20" s="0" t="s">
        <v>754</v>
      </c>
      <c r="D20" s="0" t="s">
        <v>755</v>
      </c>
      <c r="E20" s="0" t="s">
        <v>756</v>
      </c>
      <c r="F20" s="0" t="s">
        <v>754</v>
      </c>
      <c r="G20" s="6" t="s">
        <v>246</v>
      </c>
      <c r="N20" s="0" t="n">
        <v>491</v>
      </c>
      <c r="P20" s="0" t="s">
        <v>45</v>
      </c>
      <c r="Q20" s="0" t="n">
        <v>435</v>
      </c>
      <c r="S20" s="0" t="s">
        <v>45</v>
      </c>
      <c r="T20" s="27" t="n">
        <v>157.5800037384</v>
      </c>
      <c r="V20" s="0" t="s">
        <v>45</v>
      </c>
      <c r="X20" s="26" t="n">
        <f aca="false">Q20</f>
        <v>435</v>
      </c>
    </row>
    <row r="21" customFormat="false" ht="15" hidden="false" customHeight="false" outlineLevel="0" collapsed="false">
      <c r="C21" s="0" t="s">
        <v>757</v>
      </c>
      <c r="D21" s="0" t="s">
        <v>758</v>
      </c>
      <c r="E21" s="0" t="s">
        <v>759</v>
      </c>
      <c r="F21" s="0" t="s">
        <v>757</v>
      </c>
      <c r="G21" s="6" t="s">
        <v>246</v>
      </c>
      <c r="N21" s="0" t="n">
        <v>367</v>
      </c>
      <c r="P21" s="0" t="s">
        <v>45</v>
      </c>
      <c r="Q21" s="0" t="n">
        <v>383</v>
      </c>
      <c r="S21" s="0" t="s">
        <v>45</v>
      </c>
      <c r="T21" s="27" t="n">
        <v>172.42099761963</v>
      </c>
      <c r="V21" s="0" t="s">
        <v>45</v>
      </c>
      <c r="X21" s="26" t="n">
        <f aca="false">Q21</f>
        <v>383</v>
      </c>
    </row>
    <row r="22" customFormat="false" ht="15" hidden="false" customHeight="false" outlineLevel="0" collapsed="false">
      <c r="C22" s="0" t="s">
        <v>760</v>
      </c>
      <c r="D22" s="0" t="s">
        <v>761</v>
      </c>
      <c r="E22" s="0" t="s">
        <v>762</v>
      </c>
      <c r="F22" s="0" t="s">
        <v>760</v>
      </c>
      <c r="G22" s="6" t="s">
        <v>246</v>
      </c>
      <c r="N22" s="0" t="n">
        <v>581</v>
      </c>
      <c r="P22" s="0" t="s">
        <v>45</v>
      </c>
      <c r="Q22" s="0" t="n">
        <v>617</v>
      </c>
      <c r="S22" s="0" t="s">
        <v>45</v>
      </c>
      <c r="T22" s="27" t="n">
        <v>247.60999679565</v>
      </c>
      <c r="V22" s="0" t="s">
        <v>45</v>
      </c>
      <c r="X22" s="26" t="n">
        <f aca="false">Q22</f>
        <v>617</v>
      </c>
    </row>
    <row r="23" customFormat="false" ht="15" hidden="false" customHeight="false" outlineLevel="0" collapsed="false">
      <c r="C23" s="0" t="s">
        <v>763</v>
      </c>
      <c r="D23" s="0" t="s">
        <v>764</v>
      </c>
      <c r="E23" s="0" t="s">
        <v>765</v>
      </c>
      <c r="F23" s="0" t="s">
        <v>763</v>
      </c>
      <c r="G23" s="6" t="s">
        <v>246</v>
      </c>
      <c r="N23" s="0" t="n">
        <v>541</v>
      </c>
      <c r="P23" s="0" t="s">
        <v>45</v>
      </c>
      <c r="Q23" s="0" t="n">
        <v>611</v>
      </c>
      <c r="S23" s="0" t="s">
        <v>45</v>
      </c>
      <c r="T23" s="27" t="n">
        <v>317.88000106811</v>
      </c>
      <c r="V23" s="0" t="s">
        <v>45</v>
      </c>
      <c r="X23" s="26" t="n">
        <f aca="false">Q23</f>
        <v>611</v>
      </c>
    </row>
    <row r="24" customFormat="false" ht="15" hidden="false" customHeight="false" outlineLevel="0" collapsed="false">
      <c r="C24" s="0" t="s">
        <v>766</v>
      </c>
      <c r="D24" s="0" t="s">
        <v>767</v>
      </c>
      <c r="E24" s="0" t="s">
        <v>768</v>
      </c>
      <c r="F24" s="0" t="s">
        <v>766</v>
      </c>
      <c r="G24" s="6" t="s">
        <v>246</v>
      </c>
      <c r="N24" s="0" t="n">
        <v>581</v>
      </c>
      <c r="P24" s="0" t="s">
        <v>45</v>
      </c>
      <c r="Q24" s="0" t="n">
        <v>619</v>
      </c>
      <c r="S24" s="0" t="s">
        <v>45</v>
      </c>
      <c r="T24" s="27" t="n">
        <v>317.88000106811</v>
      </c>
      <c r="V24" s="0" t="s">
        <v>45</v>
      </c>
      <c r="X24" s="26" t="n">
        <f aca="false">Q24</f>
        <v>619</v>
      </c>
    </row>
    <row r="25" customFormat="false" ht="15" hidden="false" customHeight="false" outlineLevel="0" collapsed="false">
      <c r="C25" s="0" t="s">
        <v>769</v>
      </c>
      <c r="D25" s="0" t="s">
        <v>770</v>
      </c>
      <c r="E25" s="0" t="s">
        <v>771</v>
      </c>
      <c r="F25" s="0" t="s">
        <v>769</v>
      </c>
      <c r="G25" s="6" t="s">
        <v>246</v>
      </c>
      <c r="N25" s="0" t="n">
        <v>386</v>
      </c>
      <c r="P25" s="0" t="s">
        <v>45</v>
      </c>
      <c r="Q25" s="0" t="n">
        <v>404</v>
      </c>
      <c r="S25" s="0" t="s">
        <v>45</v>
      </c>
      <c r="T25" s="27" t="n">
        <v>209.7200012207</v>
      </c>
      <c r="V25" s="0" t="s">
        <v>45</v>
      </c>
      <c r="X25" s="26" t="n">
        <f aca="false">Q25</f>
        <v>404</v>
      </c>
    </row>
    <row r="26" customFormat="false" ht="15" hidden="false" customHeight="false" outlineLevel="0" collapsed="false">
      <c r="C26" s="0" t="s">
        <v>772</v>
      </c>
      <c r="D26" s="0" t="s">
        <v>773</v>
      </c>
      <c r="E26" s="0" t="s">
        <v>774</v>
      </c>
      <c r="F26" s="0" t="s">
        <v>772</v>
      </c>
      <c r="G26" s="6" t="s">
        <v>246</v>
      </c>
      <c r="N26" s="0" t="n">
        <v>454</v>
      </c>
      <c r="P26" s="0" t="s">
        <v>45</v>
      </c>
      <c r="Q26" s="0" t="n">
        <v>449</v>
      </c>
      <c r="S26" s="0" t="s">
        <v>45</v>
      </c>
      <c r="T26" s="27" t="n">
        <v>210.90999603271</v>
      </c>
      <c r="V26" s="0" t="s">
        <v>45</v>
      </c>
      <c r="X26" s="26" t="n">
        <f aca="false">Q26</f>
        <v>449</v>
      </c>
    </row>
    <row r="27" customFormat="false" ht="15" hidden="false" customHeight="false" outlineLevel="0" collapsed="false">
      <c r="C27" s="0" t="s">
        <v>775</v>
      </c>
      <c r="D27" s="0" t="s">
        <v>776</v>
      </c>
      <c r="E27" s="0" t="s">
        <v>777</v>
      </c>
      <c r="F27" s="0" t="s">
        <v>775</v>
      </c>
      <c r="G27" s="6" t="s">
        <v>246</v>
      </c>
      <c r="N27" s="0" t="n">
        <v>748</v>
      </c>
      <c r="P27" s="0" t="s">
        <v>45</v>
      </c>
      <c r="Q27" s="0" t="n">
        <v>782</v>
      </c>
      <c r="S27" s="0" t="s">
        <v>45</v>
      </c>
      <c r="T27" s="27" t="n">
        <v>327.43000030518</v>
      </c>
      <c r="V27" s="0" t="s">
        <v>45</v>
      </c>
      <c r="X27" s="26" t="n">
        <f aca="false">Q27</f>
        <v>782</v>
      </c>
    </row>
    <row r="28" customFormat="false" ht="15" hidden="false" customHeight="false" outlineLevel="0" collapsed="false">
      <c r="C28" s="0" t="s">
        <v>778</v>
      </c>
      <c r="D28" s="0" t="s">
        <v>779</v>
      </c>
      <c r="E28" s="0" t="s">
        <v>780</v>
      </c>
      <c r="F28" s="0" t="s">
        <v>778</v>
      </c>
      <c r="G28" s="6" t="s">
        <v>246</v>
      </c>
      <c r="N28" s="0" t="n">
        <v>607</v>
      </c>
      <c r="P28" s="0" t="s">
        <v>47</v>
      </c>
      <c r="Q28" s="0" t="n">
        <v>564</v>
      </c>
      <c r="S28" s="0" t="s">
        <v>47</v>
      </c>
      <c r="T28" s="27" t="n">
        <v>252.91000366211</v>
      </c>
      <c r="V28" s="0" t="s">
        <v>47</v>
      </c>
      <c r="X28" s="26" t="n">
        <f aca="false">Q28</f>
        <v>564</v>
      </c>
    </row>
    <row r="29" customFormat="false" ht="15" hidden="false" customHeight="false" outlineLevel="0" collapsed="false">
      <c r="C29" s="0" t="s">
        <v>781</v>
      </c>
      <c r="D29" s="0" t="s">
        <v>698</v>
      </c>
      <c r="E29" s="0" t="s">
        <v>782</v>
      </c>
      <c r="F29" s="0" t="s">
        <v>781</v>
      </c>
      <c r="G29" s="6" t="s">
        <v>246</v>
      </c>
      <c r="N29" s="0" t="n">
        <v>378</v>
      </c>
      <c r="P29" s="0" t="s">
        <v>47</v>
      </c>
      <c r="Q29" s="0" t="n">
        <v>395</v>
      </c>
      <c r="S29" s="0" t="s">
        <v>47</v>
      </c>
      <c r="T29" s="27" t="n">
        <v>191.259994506839</v>
      </c>
      <c r="V29" s="0" t="s">
        <v>47</v>
      </c>
      <c r="X29" s="26" t="n">
        <f aca="false">Q29</f>
        <v>395</v>
      </c>
    </row>
    <row r="30" customFormat="false" ht="15" hidden="false" customHeight="false" outlineLevel="0" collapsed="false">
      <c r="C30" s="0" t="s">
        <v>783</v>
      </c>
      <c r="D30" s="0" t="s">
        <v>784</v>
      </c>
      <c r="E30" s="0" t="s">
        <v>785</v>
      </c>
      <c r="F30" s="0" t="s">
        <v>783</v>
      </c>
      <c r="G30" s="6" t="s">
        <v>246</v>
      </c>
      <c r="N30" s="0" t="n">
        <v>618</v>
      </c>
      <c r="P30" s="0" t="s">
        <v>47</v>
      </c>
      <c r="Q30" s="0" t="n">
        <v>577</v>
      </c>
      <c r="S30" s="0" t="s">
        <v>47</v>
      </c>
      <c r="T30" s="27" t="n">
        <v>223.479995727539</v>
      </c>
      <c r="V30" s="0" t="s">
        <v>47</v>
      </c>
      <c r="X30" s="26" t="n">
        <f aca="false">Q30</f>
        <v>577</v>
      </c>
    </row>
    <row r="31" customFormat="false" ht="15" hidden="false" customHeight="false" outlineLevel="0" collapsed="false">
      <c r="C31" s="0" t="s">
        <v>786</v>
      </c>
      <c r="D31" s="0" t="s">
        <v>787</v>
      </c>
      <c r="E31" s="0" t="s">
        <v>788</v>
      </c>
      <c r="F31" s="0" t="s">
        <v>786</v>
      </c>
      <c r="G31" s="6" t="s">
        <v>246</v>
      </c>
      <c r="N31" s="0" t="n">
        <v>772</v>
      </c>
      <c r="P31" s="0" t="s">
        <v>47</v>
      </c>
      <c r="Q31" s="0" t="n">
        <v>745</v>
      </c>
      <c r="S31" s="0" t="s">
        <v>47</v>
      </c>
      <c r="T31" s="27" t="n">
        <v>291.27000808716</v>
      </c>
      <c r="V31" s="0" t="s">
        <v>47</v>
      </c>
      <c r="X31" s="26" t="n">
        <f aca="false">Q31</f>
        <v>745</v>
      </c>
    </row>
    <row r="32" customFormat="false" ht="15" hidden="false" customHeight="false" outlineLevel="0" collapsed="false">
      <c r="C32" s="0" t="s">
        <v>789</v>
      </c>
      <c r="D32" s="0" t="s">
        <v>790</v>
      </c>
      <c r="E32" s="0" t="s">
        <v>791</v>
      </c>
      <c r="F32" s="0" t="s">
        <v>789</v>
      </c>
      <c r="G32" s="6" t="s">
        <v>246</v>
      </c>
      <c r="N32" s="0" t="n">
        <v>364</v>
      </c>
      <c r="P32" s="0" t="s">
        <v>47</v>
      </c>
      <c r="Q32" s="0" t="n">
        <v>309</v>
      </c>
      <c r="S32" s="0" t="s">
        <v>47</v>
      </c>
      <c r="T32" s="27" t="n">
        <v>140.26000022888</v>
      </c>
      <c r="V32" s="0" t="s">
        <v>47</v>
      </c>
      <c r="X32" s="26" t="n">
        <f aca="false">Q32</f>
        <v>309</v>
      </c>
    </row>
    <row r="33" customFormat="false" ht="15" hidden="false" customHeight="false" outlineLevel="0" collapsed="false">
      <c r="C33" s="0" t="s">
        <v>792</v>
      </c>
      <c r="D33" s="0" t="s">
        <v>793</v>
      </c>
      <c r="E33" s="0" t="s">
        <v>794</v>
      </c>
      <c r="F33" s="0" t="s">
        <v>792</v>
      </c>
      <c r="G33" s="6" t="s">
        <v>246</v>
      </c>
      <c r="N33" s="0" t="n">
        <v>347</v>
      </c>
      <c r="P33" s="0" t="s">
        <v>47</v>
      </c>
      <c r="Q33" s="0" t="n">
        <v>299</v>
      </c>
      <c r="S33" s="0" t="s">
        <v>47</v>
      </c>
      <c r="T33" s="27" t="n">
        <v>140.34000396728</v>
      </c>
      <c r="V33" s="0" t="s">
        <v>47</v>
      </c>
      <c r="X33" s="26" t="n">
        <f aca="false">Q33</f>
        <v>299</v>
      </c>
    </row>
    <row r="34" customFormat="false" ht="15" hidden="false" customHeight="false" outlineLevel="0" collapsed="false">
      <c r="C34" s="0" t="s">
        <v>795</v>
      </c>
      <c r="D34" s="0" t="s">
        <v>796</v>
      </c>
      <c r="E34" s="0" t="s">
        <v>797</v>
      </c>
      <c r="F34" s="0" t="s">
        <v>795</v>
      </c>
      <c r="G34" s="6" t="s">
        <v>246</v>
      </c>
      <c r="N34" s="0" t="n">
        <v>586</v>
      </c>
      <c r="P34" s="0" t="s">
        <v>47</v>
      </c>
      <c r="Q34" s="0" t="n">
        <v>665</v>
      </c>
      <c r="S34" s="0" t="s">
        <v>47</v>
      </c>
      <c r="T34" s="27" t="n">
        <v>324.79999542236</v>
      </c>
      <c r="V34" s="0" t="s">
        <v>47</v>
      </c>
      <c r="X34" s="26" t="n">
        <f aca="false">Q34</f>
        <v>665</v>
      </c>
    </row>
    <row r="35" customFormat="false" ht="15" hidden="false" customHeight="false" outlineLevel="0" collapsed="false">
      <c r="C35" s="0" t="s">
        <v>798</v>
      </c>
      <c r="D35" s="0" t="s">
        <v>799</v>
      </c>
      <c r="E35" s="0" t="s">
        <v>800</v>
      </c>
      <c r="F35" s="0" t="s">
        <v>798</v>
      </c>
      <c r="G35" s="6" t="s">
        <v>246</v>
      </c>
      <c r="N35" s="0" t="n">
        <v>360</v>
      </c>
      <c r="P35" s="0" t="s">
        <v>47</v>
      </c>
      <c r="Q35" s="0" t="n">
        <v>328</v>
      </c>
      <c r="S35" s="0" t="s">
        <v>47</v>
      </c>
      <c r="T35" s="27" t="n">
        <v>177.35000610352</v>
      </c>
      <c r="V35" s="0" t="s">
        <v>47</v>
      </c>
      <c r="X35" s="26" t="n">
        <f aca="false">Q35</f>
        <v>328</v>
      </c>
    </row>
    <row r="36" customFormat="false" ht="15" hidden="false" customHeight="false" outlineLevel="0" collapsed="false">
      <c r="C36" s="0" t="s">
        <v>801</v>
      </c>
      <c r="D36" s="0" t="s">
        <v>802</v>
      </c>
      <c r="E36" s="0" t="s">
        <v>803</v>
      </c>
      <c r="F36" s="0" t="s">
        <v>801</v>
      </c>
      <c r="G36" s="6" t="s">
        <v>246</v>
      </c>
      <c r="N36" s="0" t="n">
        <v>365</v>
      </c>
      <c r="P36" s="0" t="s">
        <v>47</v>
      </c>
      <c r="Q36" s="0" t="n">
        <v>371</v>
      </c>
      <c r="S36" s="0" t="s">
        <v>47</v>
      </c>
      <c r="T36" s="27" t="n">
        <v>186.81999206543</v>
      </c>
      <c r="V36" s="0" t="s">
        <v>47</v>
      </c>
      <c r="X36" s="26" t="n">
        <f aca="false">Q36</f>
        <v>371</v>
      </c>
    </row>
    <row r="37" customFormat="false" ht="15" hidden="false" customHeight="false" outlineLevel="0" collapsed="false">
      <c r="C37" s="0" t="s">
        <v>804</v>
      </c>
      <c r="D37" s="0" t="s">
        <v>805</v>
      </c>
      <c r="E37" s="0" t="s">
        <v>806</v>
      </c>
      <c r="F37" s="0" t="s">
        <v>804</v>
      </c>
      <c r="G37" s="6" t="s">
        <v>246</v>
      </c>
      <c r="N37" s="0" t="n">
        <v>346</v>
      </c>
      <c r="P37" s="0" t="s">
        <v>47</v>
      </c>
      <c r="Q37" s="0" t="n">
        <v>388</v>
      </c>
      <c r="S37" s="0" t="s">
        <v>47</v>
      </c>
      <c r="T37" s="27" t="n">
        <v>190.86999893189</v>
      </c>
      <c r="V37" s="0" t="s">
        <v>47</v>
      </c>
      <c r="X37" s="26" t="n">
        <f aca="false">Q37</f>
        <v>388</v>
      </c>
    </row>
    <row r="38" customFormat="false" ht="15" hidden="false" customHeight="false" outlineLevel="0" collapsed="false">
      <c r="C38" s="0" t="s">
        <v>807</v>
      </c>
      <c r="D38" s="0" t="s">
        <v>808</v>
      </c>
      <c r="E38" s="0" t="s">
        <v>809</v>
      </c>
      <c r="F38" s="0" t="s">
        <v>807</v>
      </c>
      <c r="G38" s="6" t="s">
        <v>246</v>
      </c>
      <c r="N38" s="0" t="n">
        <v>416</v>
      </c>
      <c r="P38" s="0" t="s">
        <v>47</v>
      </c>
      <c r="Q38" s="0" t="n">
        <v>370</v>
      </c>
      <c r="S38" s="0" t="s">
        <v>47</v>
      </c>
      <c r="T38" s="27" t="n">
        <v>186.509990692139</v>
      </c>
      <c r="V38" s="0" t="s">
        <v>47</v>
      </c>
      <c r="X38" s="26" t="n">
        <f aca="false">Q38</f>
        <v>370</v>
      </c>
    </row>
    <row r="39" customFormat="false" ht="15" hidden="false" customHeight="false" outlineLevel="0" collapsed="false">
      <c r="C39" s="90" t="s">
        <v>810</v>
      </c>
      <c r="D39" s="0" t="s">
        <v>705</v>
      </c>
      <c r="E39" s="0" t="s">
        <v>811</v>
      </c>
      <c r="F39" s="0" t="s">
        <v>810</v>
      </c>
      <c r="G39" s="6" t="s">
        <v>246</v>
      </c>
      <c r="N39" s="0" t="n">
        <v>598</v>
      </c>
      <c r="P39" s="0" t="s">
        <v>47</v>
      </c>
      <c r="Q39" s="0" t="n">
        <v>639</v>
      </c>
      <c r="S39" s="0" t="s">
        <v>47</v>
      </c>
      <c r="T39" s="27" t="n">
        <v>312.18999862671</v>
      </c>
      <c r="V39" s="0" t="s">
        <v>47</v>
      </c>
      <c r="X39" s="26" t="n">
        <f aca="false">Q39</f>
        <v>639</v>
      </c>
    </row>
    <row r="40" customFormat="false" ht="15" hidden="false" customHeight="false" outlineLevel="0" collapsed="false">
      <c r="C40" s="0" t="s">
        <v>812</v>
      </c>
      <c r="D40" s="0" t="s">
        <v>813</v>
      </c>
      <c r="E40" s="0" t="s">
        <v>814</v>
      </c>
      <c r="F40" s="0" t="s">
        <v>812</v>
      </c>
      <c r="G40" s="6" t="s">
        <v>246</v>
      </c>
      <c r="N40" s="0" t="n">
        <v>630</v>
      </c>
      <c r="P40" s="0" t="s">
        <v>47</v>
      </c>
      <c r="Q40" s="0" t="n">
        <v>669</v>
      </c>
      <c r="S40" s="0" t="s">
        <v>47</v>
      </c>
      <c r="T40" s="27" t="n">
        <v>316.669998168939</v>
      </c>
      <c r="V40" s="0" t="s">
        <v>47</v>
      </c>
      <c r="X40" s="26" t="n">
        <f aca="false">Q40</f>
        <v>669</v>
      </c>
    </row>
    <row r="41" customFormat="false" ht="15" hidden="false" customHeight="false" outlineLevel="0" collapsed="false">
      <c r="C41" s="0" t="s">
        <v>815</v>
      </c>
      <c r="D41" s="0" t="s">
        <v>816</v>
      </c>
      <c r="E41" s="0" t="s">
        <v>809</v>
      </c>
      <c r="F41" s="0" t="s">
        <v>815</v>
      </c>
      <c r="G41" s="6" t="s">
        <v>246</v>
      </c>
      <c r="N41" s="0" t="n">
        <v>416</v>
      </c>
      <c r="P41" s="0" t="s">
        <v>47</v>
      </c>
      <c r="Q41" s="0" t="n">
        <v>370</v>
      </c>
      <c r="S41" s="0" t="s">
        <v>47</v>
      </c>
      <c r="T41" s="27" t="n">
        <v>186.509990692139</v>
      </c>
      <c r="V41" s="0" t="s">
        <v>47</v>
      </c>
      <c r="X41" s="26" t="n">
        <f aca="false">Q41</f>
        <v>370</v>
      </c>
    </row>
  </sheetData>
  <conditionalFormatting sqref="C1:C2">
    <cfRule type="expression" priority="2" aboveAverage="0" equalAverage="0" bottom="0" percent="0" rank="0" text="" dxfId="7">
      <formula>LEN(C1)&gt;16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13:14 B2"/>
    </sheetView>
  </sheetViews>
  <sheetFormatPr defaultColWidth="8.4921875" defaultRowHeight="15" zeroHeight="false" outlineLevelRow="0" outlineLevelCol="0"/>
  <cols>
    <col collapsed="false" customWidth="true" hidden="false" outlineLevel="0" max="2" min="2" style="0" width="11.33"/>
    <col collapsed="false" customWidth="true" hidden="false" outlineLevel="0" max="3" min="3" style="0" width="17.83"/>
    <col collapsed="false" customWidth="true" hidden="false" outlineLevel="0" max="4" min="4" style="0" width="28.75"/>
    <col collapsed="false" customWidth="true" hidden="false" outlineLevel="0" max="5" min="5" style="0" width="11.58"/>
    <col collapsed="false" customWidth="true" hidden="false" outlineLevel="0" max="6" min="6" style="0" width="13.08"/>
    <col collapsed="false" customWidth="true" hidden="false" outlineLevel="0" max="18" min="18" style="0" width="33"/>
    <col collapsed="false" customWidth="true" hidden="false" outlineLevel="0" max="19" min="19" style="0" width="44.75"/>
  </cols>
  <sheetData>
    <row r="1" customFormat="false" ht="15" hidden="false" customHeight="false" outlineLevel="0" collapsed="false">
      <c r="A1" s="8"/>
      <c r="B1" s="73" t="s">
        <v>71</v>
      </c>
      <c r="C1" s="6" t="s">
        <v>72</v>
      </c>
      <c r="D1" s="6" t="s">
        <v>73</v>
      </c>
      <c r="E1" s="6" t="s">
        <v>429</v>
      </c>
      <c r="F1" s="6" t="s">
        <v>87</v>
      </c>
      <c r="G1" s="6" t="s">
        <v>247</v>
      </c>
      <c r="H1" s="6" t="s">
        <v>248</v>
      </c>
      <c r="I1" s="6" t="s">
        <v>249</v>
      </c>
      <c r="J1" s="6" t="s">
        <v>252</v>
      </c>
      <c r="K1" s="6" t="s">
        <v>253</v>
      </c>
      <c r="L1" s="6" t="s">
        <v>254</v>
      </c>
      <c r="M1" s="6" t="s">
        <v>258</v>
      </c>
      <c r="N1" s="6" t="s">
        <v>259</v>
      </c>
      <c r="O1" s="6" t="s">
        <v>260</v>
      </c>
      <c r="P1" s="6" t="s">
        <v>261</v>
      </c>
      <c r="Q1" s="6" t="s">
        <v>262</v>
      </c>
      <c r="R1" s="6" t="s">
        <v>263</v>
      </c>
      <c r="S1" s="6" t="s">
        <v>264</v>
      </c>
      <c r="T1" s="0" t="s">
        <v>265</v>
      </c>
      <c r="U1" s="0" t="s">
        <v>266</v>
      </c>
      <c r="V1" s="0" t="s">
        <v>267</v>
      </c>
      <c r="W1" s="0" t="s">
        <v>268</v>
      </c>
      <c r="X1" s="0" t="s">
        <v>269</v>
      </c>
      <c r="Y1" s="0" t="s">
        <v>270</v>
      </c>
      <c r="Z1" s="0" t="s">
        <v>271</v>
      </c>
      <c r="AA1" s="0" t="s">
        <v>272</v>
      </c>
    </row>
    <row r="2" customFormat="false" ht="15" hidden="false" customHeight="false" outlineLevel="0" collapsed="false">
      <c r="B2" s="6" t="str">
        <f aca="false">'zeolites DComp'!C2</f>
        <v>ClinoK</v>
      </c>
      <c r="C2" s="6" t="str">
        <f aca="false">'zeolites DComp'!D2</f>
        <v>Clinoptilolite(K)</v>
      </c>
      <c r="D2" s="6" t="str">
        <f aca="false">'zeolites DComp'!E2</f>
        <v>K1.1Al1.1Si4.9O12(H2O)2.7</v>
      </c>
      <c r="E2" s="6" t="str">
        <f aca="false">'zeolites DComp'!F2</f>
        <v>ClinoK</v>
      </c>
      <c r="F2" s="6" t="s">
        <v>246</v>
      </c>
      <c r="G2" s="27" t="n">
        <v>-1.23</v>
      </c>
      <c r="R2" s="0" t="s">
        <v>817</v>
      </c>
    </row>
    <row r="3" customFormat="false" ht="15" hidden="false" customHeight="false" outlineLevel="0" collapsed="false">
      <c r="B3" s="6" t="str">
        <f aca="false">'zeolites DComp'!C3</f>
        <v>MerlinK</v>
      </c>
      <c r="C3" s="6" t="str">
        <f aca="false">'zeolites DComp'!D3</f>
        <v>Merlinoite(K)</v>
      </c>
      <c r="D3" s="6" t="str">
        <f aca="false">'zeolites DComp'!E3</f>
        <v>K1.04Al1.04Si1.96O6(H2O)1.69</v>
      </c>
      <c r="E3" s="6" t="str">
        <f aca="false">'zeolites DComp'!F3</f>
        <v>MerlinK</v>
      </c>
      <c r="F3" s="6" t="s">
        <v>246</v>
      </c>
      <c r="G3" s="27" t="n">
        <v>11.59</v>
      </c>
      <c r="R3" s="0" t="s">
        <v>818</v>
      </c>
    </row>
    <row r="4" customFormat="false" ht="15" hidden="false" customHeight="false" outlineLevel="0" collapsed="false">
      <c r="B4" s="6" t="str">
        <f aca="false">'zeolites DComp'!C4</f>
        <v>PhillipsiteK</v>
      </c>
      <c r="C4" s="6" t="str">
        <f aca="false">'zeolites DComp'!D4</f>
        <v>Phillipsite(K)</v>
      </c>
      <c r="D4" s="6" t="str">
        <f aca="false">'zeolites DComp'!E4</f>
        <v>K(AlSi3)O8(H2O)3</v>
      </c>
      <c r="E4" s="6" t="str">
        <f aca="false">'zeolites DComp'!F4</f>
        <v>PhillipsiteK</v>
      </c>
      <c r="F4" s="6" t="s">
        <v>246</v>
      </c>
      <c r="G4" s="27" t="n">
        <v>0.04</v>
      </c>
      <c r="R4" s="0" t="s">
        <v>819</v>
      </c>
    </row>
    <row r="5" customFormat="false" ht="15" hidden="false" customHeight="false" outlineLevel="0" collapsed="false">
      <c r="B5" s="6" t="str">
        <f aca="false">'zeolites DComp'!C5</f>
        <v>PhillipsiteNa</v>
      </c>
      <c r="C5" s="6" t="str">
        <f aca="false">'zeolites DComp'!D5</f>
        <v>Phillipsite(Na)</v>
      </c>
      <c r="D5" s="6" t="str">
        <f aca="false">'zeolites DComp'!E5</f>
        <v>Na(AlSi3)O8(H2O)3</v>
      </c>
      <c r="E5" s="6" t="str">
        <f aca="false">'zeolites DComp'!F5</f>
        <v>PhillipsiteNa</v>
      </c>
      <c r="F5" s="6" t="s">
        <v>246</v>
      </c>
      <c r="G5" s="27" t="n">
        <v>1.45</v>
      </c>
      <c r="R5" s="0" t="s">
        <v>820</v>
      </c>
    </row>
    <row r="6" customFormat="false" ht="15" hidden="false" customHeight="false" outlineLevel="0" collapsed="false">
      <c r="B6" s="6" t="str">
        <f aca="false">'zeolites DComp'!C6</f>
        <v>NAT</v>
      </c>
      <c r="C6" s="6" t="str">
        <f aca="false">'zeolites DComp'!D6</f>
        <v>Natrolite</v>
      </c>
      <c r="D6" s="6" t="str">
        <f aca="false">'zeolites DComp'!E6</f>
        <v>Na2(Al2Si3)O10(H2O)2</v>
      </c>
      <c r="E6" s="6" t="str">
        <f aca="false">'zeolites DComp'!F6</f>
        <v>NAT</v>
      </c>
      <c r="F6" s="6" t="s">
        <v>246</v>
      </c>
      <c r="G6" s="27" t="n">
        <v>-26.6</v>
      </c>
      <c r="R6" s="0" t="s">
        <v>821</v>
      </c>
    </row>
    <row r="7" customFormat="false" ht="15" hidden="false" customHeight="false" outlineLevel="0" collapsed="false">
      <c r="B7" s="6" t="str">
        <f aca="false">'zeolites DComp'!C7</f>
        <v>CHA(Na)</v>
      </c>
      <c r="C7" s="6" t="str">
        <f aca="false">'zeolites DComp'!D7</f>
        <v>Chabazite(Na)</v>
      </c>
      <c r="D7" s="6" t="str">
        <f aca="false">'zeolites DComp'!E7</f>
        <v>Na2(Al2Si4)O12(H2O)6</v>
      </c>
      <c r="E7" s="6" t="str">
        <f aca="false">'zeolites DComp'!F7</f>
        <v>CHA(Na)</v>
      </c>
      <c r="F7" s="6" t="s">
        <v>246</v>
      </c>
      <c r="G7" s="27" t="n">
        <v>-31.9</v>
      </c>
      <c r="R7" s="0" t="s">
        <v>822</v>
      </c>
    </row>
    <row r="8" customFormat="false" ht="15" hidden="false" customHeight="false" outlineLevel="0" collapsed="false">
      <c r="B8" s="6" t="str">
        <f aca="false">'zeolites DComp'!C8</f>
        <v>PHI(Na)</v>
      </c>
      <c r="C8" s="6" t="str">
        <f aca="false">'zeolites DComp'!D8</f>
        <v>Phillipsite(Na2.5)</v>
      </c>
      <c r="D8" s="6" t="str">
        <f aca="false">'zeolites DComp'!E8</f>
        <v>Na2.5Al2.5Si5.5O16(H2O)5</v>
      </c>
      <c r="E8" s="6" t="str">
        <f aca="false">'zeolites DComp'!F8</f>
        <v>PHI(Na)</v>
      </c>
      <c r="F8" s="6" t="s">
        <v>246</v>
      </c>
      <c r="G8" s="27" t="n">
        <v>-39.375</v>
      </c>
      <c r="R8" s="0" t="s">
        <v>823</v>
      </c>
    </row>
    <row r="9" customFormat="false" ht="15" hidden="false" customHeight="false" outlineLevel="0" collapsed="false">
      <c r="B9" s="6" t="str">
        <f aca="false">'zeolites DComp'!C9</f>
        <v>GIS-LS-P(Na)</v>
      </c>
      <c r="C9" s="6" t="str">
        <f aca="false">'zeolites DComp'!D9</f>
        <v>Low-silica_P(Na)</v>
      </c>
      <c r="D9" s="6" t="str">
        <f aca="false">'zeolites DComp'!E9</f>
        <v>Na2(Al2Si2)O8(H2O)3.8</v>
      </c>
      <c r="E9" s="6" t="str">
        <f aca="false">'zeolites DComp'!F9</f>
        <v>GIS-LS-P(Na)</v>
      </c>
      <c r="F9" s="6" t="s">
        <v>246</v>
      </c>
      <c r="G9" s="27" t="n">
        <v>-19.6</v>
      </c>
      <c r="R9" s="0" t="s">
        <v>824</v>
      </c>
    </row>
    <row r="10" customFormat="false" ht="15" hidden="false" customHeight="false" outlineLevel="0" collapsed="false">
      <c r="B10" s="6" t="str">
        <f aca="false">'zeolites DComp'!C10</f>
        <v>FAU-X(Na)</v>
      </c>
      <c r="C10" s="6" t="str">
        <f aca="false">'zeolites DComp'!D10</f>
        <v>Faujasite-X(Na)</v>
      </c>
      <c r="D10" s="6" t="str">
        <f aca="false">'zeolites DComp'!E10</f>
        <v>Na2(Al2Si2.5)O9(H2O)6.2</v>
      </c>
      <c r="E10" s="6" t="str">
        <f aca="false">'zeolites DComp'!F10</f>
        <v>FAU-X(Na)</v>
      </c>
      <c r="F10" s="6" t="s">
        <v>246</v>
      </c>
      <c r="G10" s="27" t="n">
        <v>-21.9</v>
      </c>
      <c r="R10" s="0" t="s">
        <v>825</v>
      </c>
    </row>
    <row r="11" customFormat="false" ht="15" hidden="false" customHeight="false" outlineLevel="0" collapsed="false">
      <c r="B11" s="6" t="str">
        <f aca="false">'zeolites DComp'!C11</f>
        <v>ANA</v>
      </c>
      <c r="C11" s="6" t="str">
        <f aca="false">'zeolites DComp'!D11</f>
        <v>Analcime</v>
      </c>
      <c r="D11" s="6" t="str">
        <f aca="false">'zeolites DComp'!E11</f>
        <v>Na2(Al2Si4)O12(H2O)2</v>
      </c>
      <c r="E11" s="6" t="str">
        <f aca="false">'zeolites DComp'!F11</f>
        <v>ANA</v>
      </c>
      <c r="F11" s="6" t="s">
        <v>246</v>
      </c>
      <c r="G11" s="27" t="n">
        <v>-26.8</v>
      </c>
      <c r="R11" s="0" t="s">
        <v>826</v>
      </c>
    </row>
    <row r="12" customFormat="false" ht="15" hidden="false" customHeight="false" outlineLevel="0" collapsed="false">
      <c r="B12" s="6" t="str">
        <f aca="false">'zeolites DComp'!C12</f>
        <v>FAU-Y(Na)</v>
      </c>
      <c r="C12" s="6" t="str">
        <f aca="false">'zeolites DComp'!D12</f>
        <v>Faujasite-Y(Na)</v>
      </c>
      <c r="D12" s="6" t="str">
        <f aca="false">'zeolites DComp'!E12</f>
        <v>Na2(Al2Si4)O12(H2O)8</v>
      </c>
      <c r="E12" s="6" t="str">
        <f aca="false">'zeolites DComp'!F12</f>
        <v>FAU-Y(Na)</v>
      </c>
      <c r="F12" s="6" t="s">
        <v>246</v>
      </c>
      <c r="G12" s="27" t="n">
        <v>-29.5</v>
      </c>
      <c r="R12" s="0" t="s">
        <v>827</v>
      </c>
    </row>
    <row r="13" customFormat="false" ht="15" hidden="false" customHeight="false" outlineLevel="0" collapsed="false">
      <c r="B13" s="6" t="str">
        <f aca="false">'zeolites DComp'!C13</f>
        <v>SOD(Cl)</v>
      </c>
      <c r="C13" s="6" t="str">
        <f aca="false">'zeolites DComp'!D13</f>
        <v>Sodaliite(Cl)</v>
      </c>
      <c r="D13" s="6" t="str">
        <f aca="false">'zeolites DComp'!E13</f>
        <v>Na8Al6Si6O24Cl2</v>
      </c>
      <c r="E13" s="6" t="str">
        <f aca="false">'zeolites DComp'!F13</f>
        <v>SOD(Cl)</v>
      </c>
      <c r="F13" s="6" t="s">
        <v>246</v>
      </c>
      <c r="G13" s="27" t="n">
        <v>-69.4</v>
      </c>
      <c r="R13" s="0" t="s">
        <v>828</v>
      </c>
    </row>
    <row r="14" customFormat="false" ht="15" hidden="false" customHeight="false" outlineLevel="0" collapsed="false">
      <c r="B14" s="6" t="str">
        <f aca="false">'zeolites DComp'!C14</f>
        <v>MOR(Na)</v>
      </c>
      <c r="C14" s="6" t="str">
        <f aca="false">'zeolites DComp'!D14</f>
        <v>Mordenite(Na)</v>
      </c>
      <c r="D14" s="6" t="str">
        <f aca="false">'zeolites DComp'!E14</f>
        <v>Na0.72Al0.72Si5.28O12(H2O)2.71</v>
      </c>
      <c r="E14" s="6" t="str">
        <f aca="false">'zeolites DComp'!F14</f>
        <v>MOR(Na)</v>
      </c>
      <c r="F14" s="6" t="s">
        <v>246</v>
      </c>
      <c r="G14" s="27" t="n">
        <v>-22.5</v>
      </c>
      <c r="R14" s="0" t="s">
        <v>821</v>
      </c>
    </row>
    <row r="15" customFormat="false" ht="15" hidden="false" customHeight="false" outlineLevel="0" collapsed="false">
      <c r="B15" s="6" t="str">
        <f aca="false">'zeolites DComp'!C15</f>
        <v>LTA(Na)</v>
      </c>
      <c r="C15" s="6" t="str">
        <f aca="false">'zeolites DComp'!D15</f>
        <v>Lynda_type_A(Na)</v>
      </c>
      <c r="D15" s="6" t="str">
        <f aca="false">'zeolites DComp'!E15</f>
        <v>Na1.98Al1.98Si2.02O8(H2O)5.31</v>
      </c>
      <c r="E15" s="6" t="str">
        <f aca="false">'zeolites DComp'!F15</f>
        <v>LTA(Na)</v>
      </c>
      <c r="F15" s="6" t="s">
        <v>246</v>
      </c>
      <c r="G15" s="27" t="n">
        <v>-18.2</v>
      </c>
      <c r="R15" s="0" t="s">
        <v>829</v>
      </c>
    </row>
    <row r="16" customFormat="false" ht="15" hidden="false" customHeight="false" outlineLevel="0" collapsed="false">
      <c r="B16" s="6" t="str">
        <f aca="false">'zeolites DComp'!C16</f>
        <v>4A</v>
      </c>
      <c r="C16" s="6" t="str">
        <f aca="false">'zeolites DComp'!D16</f>
        <v>Molecular_sieve_4A</v>
      </c>
      <c r="D16" s="6" t="str">
        <f aca="false">'zeolites DComp'!E16</f>
        <v>Na2(Al2Si2)O8(H2O)4.5</v>
      </c>
      <c r="E16" s="6" t="str">
        <f aca="false">'zeolites DComp'!F16</f>
        <v>4A</v>
      </c>
      <c r="F16" s="6" t="s">
        <v>246</v>
      </c>
      <c r="G16" s="27" t="n">
        <v>-20.5</v>
      </c>
      <c r="R16" s="0" t="s">
        <v>830</v>
      </c>
    </row>
    <row r="17" customFormat="false" ht="15" hidden="false" customHeight="false" outlineLevel="0" collapsed="false">
      <c r="B17" s="6" t="str">
        <f aca="false">'zeolites DComp'!C17</f>
        <v>CAN(NO3)</v>
      </c>
      <c r="C17" s="6" t="str">
        <f aca="false">'zeolites DComp'!D17</f>
        <v>Cancrinite(NO3)</v>
      </c>
      <c r="D17" s="6" t="str">
        <f aca="false">'zeolites DComp'!E17</f>
        <v>Na8Al6Si6O24(NO3)2(H2O)4</v>
      </c>
      <c r="E17" s="6" t="str">
        <f aca="false">'zeolites DComp'!F17</f>
        <v>CAN(NO3)</v>
      </c>
      <c r="F17" s="6" t="s">
        <v>246</v>
      </c>
      <c r="G17" s="27" t="n">
        <v>-64.8</v>
      </c>
      <c r="R17" s="0" t="s">
        <v>822</v>
      </c>
    </row>
    <row r="18" customFormat="false" ht="15" hidden="false" customHeight="false" outlineLevel="0" collapsed="false">
      <c r="B18" s="6" t="str">
        <f aca="false">'zeolites DComp'!C18</f>
        <v>SOD(OH)</v>
      </c>
      <c r="C18" s="6" t="str">
        <f aca="false">'zeolites DComp'!D18</f>
        <v>Hydrosodalite</v>
      </c>
      <c r="D18" s="6" t="str">
        <f aca="false">'zeolites DComp'!E18</f>
        <v>Na8(Al6Si6)O24(OH)2(H2O)2</v>
      </c>
      <c r="E18" s="6" t="str">
        <f aca="false">'zeolites DComp'!F18</f>
        <v>SOD(OH)</v>
      </c>
      <c r="F18" s="6" t="s">
        <v>246</v>
      </c>
      <c r="G18" s="27" t="n">
        <v>-65.2</v>
      </c>
      <c r="R18" s="0" t="s">
        <v>831</v>
      </c>
    </row>
    <row r="19" customFormat="false" ht="15" hidden="false" customHeight="false" outlineLevel="0" collapsed="false">
      <c r="B19" s="6" t="str">
        <f aca="false">'zeolites DComp'!C19</f>
        <v>PHI(NaK)</v>
      </c>
      <c r="C19" s="6" t="str">
        <f aca="false">'zeolites DComp'!D19</f>
        <v>Phillipsite(NaK)</v>
      </c>
      <c r="D19" s="6" t="str">
        <f aca="false">'zeolites DComp'!E19</f>
        <v>Na1.5K(Al2.5Si5.5)O16(H2O)5</v>
      </c>
      <c r="E19" s="6" t="str">
        <f aca="false">'zeolites DComp'!F19</f>
        <v>PHI(NaK)</v>
      </c>
      <c r="F19" s="6" t="s">
        <v>246</v>
      </c>
      <c r="G19" s="27" t="n">
        <v>-39.875</v>
      </c>
      <c r="R19" s="0" t="s">
        <v>832</v>
      </c>
    </row>
    <row r="20" customFormat="false" ht="15" hidden="false" customHeight="false" outlineLevel="0" collapsed="false">
      <c r="B20" s="6" t="str">
        <f aca="false">'zeolites DComp'!C20</f>
        <v>GIS-LS-P(Ca)</v>
      </c>
      <c r="C20" s="6" t="str">
        <f aca="false">'zeolites DComp'!D20</f>
        <v>Low-silica_P(Ca)</v>
      </c>
      <c r="D20" s="6" t="str">
        <f aca="false">'zeolites DComp'!E20</f>
        <v>Ca(Al2Si2)O8(H2O)4.5</v>
      </c>
      <c r="E20" s="6" t="str">
        <f aca="false">'zeolites DComp'!F20</f>
        <v>GIS-LS-P(Ca)</v>
      </c>
      <c r="F20" s="6" t="s">
        <v>246</v>
      </c>
      <c r="G20" s="27" t="n">
        <v>-23.5</v>
      </c>
      <c r="R20" s="0" t="s">
        <v>833</v>
      </c>
    </row>
    <row r="21" customFormat="false" ht="15" hidden="false" customHeight="false" outlineLevel="0" collapsed="false">
      <c r="B21" s="6" t="str">
        <f aca="false">'zeolites DComp'!C21</f>
        <v>SCO</v>
      </c>
      <c r="C21" s="6" t="str">
        <f aca="false">'zeolites DComp'!D21</f>
        <v>Scolecite</v>
      </c>
      <c r="D21" s="6" t="str">
        <f aca="false">'zeolites DComp'!E21</f>
        <v>Ca(Al2Si3O10)(H2O)3 </v>
      </c>
      <c r="E21" s="6" t="str">
        <f aca="false">'zeolites DComp'!F21</f>
        <v>SCO</v>
      </c>
      <c r="F21" s="6" t="s">
        <v>246</v>
      </c>
      <c r="G21" s="27" t="n">
        <v>-24.7</v>
      </c>
      <c r="R21" s="0" t="s">
        <v>834</v>
      </c>
    </row>
    <row r="22" customFormat="false" ht="15" hidden="false" customHeight="false" outlineLevel="0" collapsed="false">
      <c r="B22" s="6" t="str">
        <f aca="false">'zeolites DComp'!C22</f>
        <v>CHA(Ca)</v>
      </c>
      <c r="C22" s="6" t="str">
        <f aca="false">'zeolites DComp'!D22</f>
        <v>Chabazite(Ca)</v>
      </c>
      <c r="D22" s="6" t="str">
        <f aca="false">'zeolites DComp'!E22</f>
        <v>Ca(Al2Si4)O12(H2O)6</v>
      </c>
      <c r="E22" s="6" t="str">
        <f aca="false">'zeolites DComp'!F22</f>
        <v>CHA(Ca)</v>
      </c>
      <c r="F22" s="6" t="s">
        <v>246</v>
      </c>
      <c r="G22" s="27" t="n">
        <v>-31.45</v>
      </c>
      <c r="R22" s="0" t="s">
        <v>835</v>
      </c>
    </row>
    <row r="23" customFormat="false" ht="15" hidden="false" customHeight="false" outlineLevel="0" collapsed="false">
      <c r="B23" s="6" t="str">
        <f aca="false">'zeolites DComp'!C23</f>
        <v>HEU(Ca)-1</v>
      </c>
      <c r="C23" s="6" t="str">
        <f aca="false">'zeolites DComp'!D23</f>
        <v>Heulandite1(Ca)</v>
      </c>
      <c r="D23" s="6" t="str">
        <f aca="false">'zeolites DComp'!E23</f>
        <v>Ca1.07Al2.14Si6.86O18(H2O)4.4</v>
      </c>
      <c r="E23" s="6" t="str">
        <f aca="false">'zeolites DComp'!F23</f>
        <v>HEU(Ca)-1</v>
      </c>
      <c r="F23" s="6" t="s">
        <v>246</v>
      </c>
      <c r="G23" s="27" t="n">
        <v>-40.392857</v>
      </c>
      <c r="R23" s="0" t="s">
        <v>836</v>
      </c>
    </row>
    <row r="24" customFormat="false" ht="15" hidden="false" customHeight="false" outlineLevel="0" collapsed="false">
      <c r="B24" s="6" t="str">
        <f aca="false">'zeolites DComp'!C24</f>
        <v>HEU(Ca)-2</v>
      </c>
      <c r="C24" s="6" t="str">
        <f aca="false">'zeolites DComp'!D24</f>
        <v>Heulandite2(Ca)</v>
      </c>
      <c r="D24" s="6" t="str">
        <f aca="false">'zeolites DComp'!E24</f>
        <v>Ca1.07Al2.14Si6.86O18(H2O)4.5</v>
      </c>
      <c r="E24" s="6" t="str">
        <f aca="false">'zeolites DComp'!F24</f>
        <v>HEU(Ca)-2</v>
      </c>
      <c r="F24" s="6" t="s">
        <v>246</v>
      </c>
      <c r="G24" s="27" t="n">
        <v>-39.321429</v>
      </c>
      <c r="R24" s="0" t="s">
        <v>837</v>
      </c>
    </row>
    <row r="25" customFormat="false" ht="15" hidden="false" customHeight="false" outlineLevel="0" collapsed="false">
      <c r="B25" s="6" t="str">
        <f aca="false">'zeolites DComp'!C25</f>
        <v>MOR(Ca)</v>
      </c>
      <c r="C25" s="6" t="str">
        <f aca="false">'zeolites DComp'!D25</f>
        <v>Mordenite(Ca)</v>
      </c>
      <c r="D25" s="6" t="str">
        <f aca="false">'zeolites DComp'!E25</f>
        <v>Ca0.34Al0.68Si5.32O12(H2O)2.9</v>
      </c>
      <c r="E25" s="6" t="str">
        <f aca="false">'zeolites DComp'!F25</f>
        <v>MOR(Ca)</v>
      </c>
      <c r="F25" s="6" t="s">
        <v>246</v>
      </c>
      <c r="G25" s="27" t="n">
        <v>-21.64</v>
      </c>
      <c r="R25" s="0" t="s">
        <v>838</v>
      </c>
    </row>
    <row r="26" customFormat="false" ht="15" hidden="false" customHeight="false" outlineLevel="0" collapsed="false">
      <c r="B26" s="6" t="str">
        <f aca="false">'zeolites DComp'!C26</f>
        <v>CLI(Ca)</v>
      </c>
      <c r="C26" s="6" t="str">
        <f aca="false">'zeolites DComp'!D26</f>
        <v>Clinoptilolite(Ca)</v>
      </c>
      <c r="D26" s="6" t="str">
        <f aca="false">'zeolites DComp'!E26</f>
        <v>Ca0.52Al1.04Si4.96O12(H2O)3.1</v>
      </c>
      <c r="E26" s="6" t="str">
        <f aca="false">'zeolites DComp'!F26</f>
        <v>CLI(Ca)</v>
      </c>
      <c r="F26" s="6" t="s">
        <v>246</v>
      </c>
      <c r="G26" s="27" t="n">
        <v>-23.637931</v>
      </c>
      <c r="R26" s="0" t="s">
        <v>839</v>
      </c>
    </row>
    <row r="27" customFormat="false" ht="15" hidden="false" customHeight="false" outlineLevel="0" collapsed="false">
      <c r="B27" s="6" t="str">
        <f aca="false">'zeolites DComp'!C27</f>
        <v>STI(Ca)</v>
      </c>
      <c r="C27" s="6" t="str">
        <f aca="false">'zeolites DComp'!D27</f>
        <v>Stilbite(Ca)</v>
      </c>
      <c r="D27" s="6" t="str">
        <f aca="false">'zeolites DComp'!E27</f>
        <v>Ca1.11Al2.22Si6.78O18(H2O)6.8</v>
      </c>
      <c r="E27" s="6" t="str">
        <f aca="false">'zeolites DComp'!F27</f>
        <v>STI(Ca)</v>
      </c>
      <c r="F27" s="6" t="s">
        <v>246</v>
      </c>
      <c r="G27" s="27" t="n">
        <v>-40.43</v>
      </c>
      <c r="R27" s="0" t="s">
        <v>840</v>
      </c>
    </row>
    <row r="28" customFormat="false" ht="15" hidden="false" customHeight="false" outlineLevel="0" collapsed="false">
      <c r="B28" s="6" t="str">
        <f aca="false">'zeolites DComp'!C28</f>
        <v>CHA-Y(K)</v>
      </c>
      <c r="C28" s="6" t="str">
        <f aca="false">'zeolites DComp'!D28</f>
        <v>Chabazite(K)</v>
      </c>
      <c r="D28" s="6" t="str">
        <f aca="false">'zeolites DComp'!E28</f>
        <v>K2Al2Si4O12(H2O)4</v>
      </c>
      <c r="E28" s="6" t="str">
        <f aca="false">'zeolites DComp'!F28</f>
        <v>CHA-Y(K)</v>
      </c>
      <c r="F28" s="6" t="s">
        <v>246</v>
      </c>
      <c r="G28" s="27" t="n">
        <v>-32.3</v>
      </c>
      <c r="R28" s="0" t="s">
        <v>841</v>
      </c>
    </row>
    <row r="29" customFormat="false" ht="15" hidden="false" customHeight="false" outlineLevel="0" collapsed="false">
      <c r="B29" s="6" t="str">
        <f aca="false">'zeolites DComp'!C29</f>
        <v>CLI(K)</v>
      </c>
      <c r="C29" s="6" t="str">
        <f aca="false">'zeolites DComp'!D29</f>
        <v>Clinoptilolite(K)</v>
      </c>
      <c r="D29" s="6" t="str">
        <f aca="false">'zeolites DComp'!E29</f>
        <v>K1.01Al1.01Si4.99O12(H2O)2.3</v>
      </c>
      <c r="E29" s="6" t="str">
        <f aca="false">'zeolites DComp'!F29</f>
        <v>CLI(K)</v>
      </c>
      <c r="F29" s="6" t="s">
        <v>246</v>
      </c>
      <c r="G29" s="27" t="n">
        <v>-26.8</v>
      </c>
      <c r="R29" s="0" t="s">
        <v>842</v>
      </c>
    </row>
    <row r="30" customFormat="false" ht="15" hidden="false" customHeight="false" outlineLevel="0" collapsed="false">
      <c r="B30" s="6" t="str">
        <f aca="false">'zeolites DComp'!C30</f>
        <v>FAU-X(K)</v>
      </c>
      <c r="C30" s="6" t="str">
        <f aca="false">'zeolites DComp'!D30</f>
        <v>Faujasite-X(K)</v>
      </c>
      <c r="D30" s="6" t="str">
        <f aca="false">'zeolites DComp'!E30</f>
        <v>K2.03Al2.03Si2.47O9(H2O)6.04</v>
      </c>
      <c r="E30" s="6" t="str">
        <f aca="false">'zeolites DComp'!F30</f>
        <v>FAU-X(K)</v>
      </c>
      <c r="F30" s="6" t="s">
        <v>246</v>
      </c>
      <c r="G30" s="27" t="n">
        <v>-22.5</v>
      </c>
      <c r="R30" s="0" t="s">
        <v>843</v>
      </c>
    </row>
    <row r="31" customFormat="false" ht="15" hidden="false" customHeight="false" outlineLevel="0" collapsed="false">
      <c r="B31" s="6" t="str">
        <f aca="false">'zeolites DComp'!C31</f>
        <v>FAU-Y(K)</v>
      </c>
      <c r="C31" s="6" t="str">
        <f aca="false">'zeolites DComp'!D31</f>
        <v>Faujasite-Y(K)</v>
      </c>
      <c r="D31" s="6" t="str">
        <f aca="false">'zeolites DComp'!E31</f>
        <v>K2.18Al2.18Si3.82O12(H2O)7.72</v>
      </c>
      <c r="E31" s="6" t="str">
        <f aca="false">'zeolites DComp'!F31</f>
        <v>FAU-Y(K)</v>
      </c>
      <c r="F31" s="6" t="s">
        <v>246</v>
      </c>
      <c r="G31" s="27" t="n">
        <v>-32.35</v>
      </c>
      <c r="R31" s="0" t="s">
        <v>844</v>
      </c>
    </row>
    <row r="32" customFormat="false" ht="15" hidden="false" customHeight="false" outlineLevel="0" collapsed="false">
      <c r="B32" s="6" t="str">
        <f aca="false">'zeolites DComp'!C32</f>
        <v>GIS-LSP(K)</v>
      </c>
      <c r="C32" s="6" t="str">
        <f aca="false">'zeolites DComp'!D32</f>
        <v>Low-silica_P(K)</v>
      </c>
      <c r="D32" s="6" t="str">
        <f aca="false">'zeolites DComp'!E32</f>
        <v>K2Al2Si2O8(H2O)2</v>
      </c>
      <c r="E32" s="6" t="str">
        <f aca="false">'zeolites DComp'!F32</f>
        <v>GIS-LSP(K)</v>
      </c>
      <c r="F32" s="6" t="s">
        <v>246</v>
      </c>
      <c r="G32" s="27" t="n">
        <v>-19.6</v>
      </c>
      <c r="R32" s="0" t="s">
        <v>845</v>
      </c>
    </row>
    <row r="33" customFormat="false" ht="15" hidden="false" customHeight="false" outlineLevel="0" collapsed="false">
      <c r="B33" s="6" t="str">
        <f aca="false">'zeolites DComp'!C33</f>
        <v>GIS-P1(K)</v>
      </c>
      <c r="C33" s="6" t="str">
        <f aca="false">'zeolites DComp'!D33</f>
        <v>Low-silica_P1(K)</v>
      </c>
      <c r="D33" s="6" t="str">
        <f aca="false">'zeolites DComp'!E33</f>
        <v>K1.67Al1.67Si2.33O8(H2O)1.9</v>
      </c>
      <c r="E33" s="6" t="str">
        <f aca="false">'zeolites DComp'!F33</f>
        <v>GIS-P1(K)</v>
      </c>
      <c r="F33" s="6" t="s">
        <v>246</v>
      </c>
      <c r="G33" s="27" t="n">
        <v>-21.2</v>
      </c>
      <c r="R33" s="0" t="s">
        <v>846</v>
      </c>
    </row>
    <row r="34" customFormat="false" ht="15" hidden="false" customHeight="false" outlineLevel="0" collapsed="false">
      <c r="B34" s="6" t="str">
        <f aca="false">'zeolites DComp'!C34</f>
        <v>HEU(K)</v>
      </c>
      <c r="C34" s="6" t="str">
        <f aca="false">'zeolites DComp'!D34</f>
        <v>Heulandite(K)</v>
      </c>
      <c r="D34" s="6" t="str">
        <f aca="false">'zeolites DComp'!E34</f>
        <v>K2.22Al2.22Si6.78O18(H2O)4.7</v>
      </c>
      <c r="E34" s="6" t="str">
        <f aca="false">'zeolites DComp'!F34</f>
        <v>HEU(K)</v>
      </c>
      <c r="F34" s="6" t="s">
        <v>246</v>
      </c>
      <c r="G34" s="27" t="n">
        <v>-45.15</v>
      </c>
      <c r="R34" s="0" t="s">
        <v>847</v>
      </c>
    </row>
    <row r="35" customFormat="false" ht="15" hidden="false" customHeight="false" outlineLevel="0" collapsed="false">
      <c r="B35" s="6" t="str">
        <f aca="false">'zeolites DComp'!C35</f>
        <v>LEU</v>
      </c>
      <c r="C35" s="6" t="str">
        <f aca="false">'zeolites DComp'!D35</f>
        <v>Leucite</v>
      </c>
      <c r="D35" s="6" t="str">
        <f aca="false">'zeolites DComp'!E35</f>
        <v>K2Al2Si4O12</v>
      </c>
      <c r="E35" s="6" t="str">
        <f aca="false">'zeolites DComp'!F35</f>
        <v>LEU</v>
      </c>
      <c r="F35" s="6" t="s">
        <v>246</v>
      </c>
      <c r="G35" s="27" t="n">
        <v>-27.6</v>
      </c>
      <c r="R35" s="0" t="s">
        <v>848</v>
      </c>
    </row>
    <row r="36" customFormat="false" ht="15" hidden="false" customHeight="false" outlineLevel="0" collapsed="false">
      <c r="B36" s="6" t="str">
        <f aca="false">'zeolites DComp'!C36</f>
        <v>LTA(K)</v>
      </c>
      <c r="C36" s="6" t="str">
        <f aca="false">'zeolites DComp'!D36</f>
        <v>Lynda_type_A(K)</v>
      </c>
      <c r="D36" s="6" t="str">
        <f aca="false">'zeolites DComp'!E36</f>
        <v>K2Al2Si2O8(H2O)3.3</v>
      </c>
      <c r="E36" s="6" t="str">
        <f aca="false">'zeolites DComp'!F36</f>
        <v>LTA(K)</v>
      </c>
      <c r="F36" s="6" t="s">
        <v>246</v>
      </c>
      <c r="G36" s="27" t="n">
        <v>-20.5</v>
      </c>
      <c r="R36" s="0" t="s">
        <v>849</v>
      </c>
    </row>
    <row r="37" customFormat="false" ht="15" hidden="false" customHeight="false" outlineLevel="0" collapsed="false">
      <c r="B37" s="6" t="str">
        <f aca="false">'zeolites DComp'!C37</f>
        <v>MOR(K)</v>
      </c>
      <c r="C37" s="6" t="str">
        <f aca="false">'zeolites DComp'!D37</f>
        <v>Mordenite(K)</v>
      </c>
      <c r="D37" s="6" t="str">
        <f aca="false">'zeolites DComp'!E37</f>
        <v>K0.65Al0.65Si5.35O12(H2O)2.3</v>
      </c>
      <c r="E37" s="6" t="str">
        <f aca="false">'zeolites DComp'!F37</f>
        <v>MOR(K)</v>
      </c>
      <c r="F37" s="6" t="s">
        <v>246</v>
      </c>
      <c r="G37" s="27" t="n">
        <v>-22</v>
      </c>
      <c r="R37" s="0" t="s">
        <v>850</v>
      </c>
    </row>
    <row r="38" customFormat="false" ht="15" hidden="false" customHeight="false" outlineLevel="0" collapsed="false">
      <c r="B38" s="6" t="str">
        <f aca="false">'zeolites DComp'!C38</f>
        <v>NAT(K)</v>
      </c>
      <c r="C38" s="6" t="str">
        <f aca="false">'zeolites DComp'!D38</f>
        <v>Natrolite(K)</v>
      </c>
      <c r="D38" s="6" t="str">
        <f aca="false">'zeolites DComp'!E38</f>
        <v>K2Al2Si3O10(H2O)2</v>
      </c>
      <c r="E38" s="6" t="str">
        <f aca="false">'zeolites DComp'!F38</f>
        <v>NAT(K)</v>
      </c>
      <c r="F38" s="6" t="s">
        <v>246</v>
      </c>
      <c r="G38" s="27" t="n">
        <v>-26.35</v>
      </c>
      <c r="R38" s="0" t="s">
        <v>851</v>
      </c>
    </row>
    <row r="39" customFormat="false" ht="15" hidden="false" customHeight="false" outlineLevel="0" collapsed="false">
      <c r="B39" s="6" t="str">
        <f aca="false">'zeolites DComp'!C39</f>
        <v>PHI(K)</v>
      </c>
      <c r="C39" s="6" t="str">
        <f aca="false">'zeolites DComp'!D39</f>
        <v>Phillipsite(K)</v>
      </c>
      <c r="D39" s="6" t="str">
        <f aca="false">'zeolites DComp'!E39</f>
        <v>K2.5Al2.5Si5.5O16(H2O)5</v>
      </c>
      <c r="E39" s="6" t="str">
        <f aca="false">'zeolites DComp'!F39</f>
        <v>PHI(K)</v>
      </c>
      <c r="F39" s="6" t="s">
        <v>246</v>
      </c>
      <c r="G39" s="27" t="n">
        <v>-42.6</v>
      </c>
      <c r="R39" s="0" t="s">
        <v>852</v>
      </c>
    </row>
    <row r="40" customFormat="false" ht="15" hidden="false" customHeight="false" outlineLevel="0" collapsed="false">
      <c r="B40" s="6" t="str">
        <f aca="false">'zeolites DComp'!C40</f>
        <v>STI(K)</v>
      </c>
      <c r="C40" s="6" t="str">
        <f aca="false">'zeolites DComp'!D40</f>
        <v>Stilbite(K)</v>
      </c>
      <c r="D40" s="6" t="str">
        <f aca="false">'zeolites DComp'!E40</f>
        <v>K2.20Al2.20Si6.80O18(H2O)4.8</v>
      </c>
      <c r="E40" s="6" t="str">
        <f aca="false">'zeolites DComp'!F40</f>
        <v>STI(K)</v>
      </c>
      <c r="F40" s="6" t="s">
        <v>246</v>
      </c>
      <c r="G40" s="27" t="n">
        <v>-45.2</v>
      </c>
      <c r="R40" s="0" t="s">
        <v>853</v>
      </c>
    </row>
    <row r="41" customFormat="false" ht="15" hidden="false" customHeight="false" outlineLevel="0" collapsed="false">
      <c r="B41" s="6" t="str">
        <f aca="false">'zeolites DComp'!C41</f>
        <v>tetra-NAT(K)</v>
      </c>
      <c r="C41" s="6" t="str">
        <f aca="false">'zeolites DComp'!D41</f>
        <v>tetra-Natrolite(K)</v>
      </c>
      <c r="D41" s="6" t="str">
        <f aca="false">'zeolites DComp'!E41</f>
        <v>K2Al2Si3O10(H2O)2</v>
      </c>
      <c r="E41" s="6" t="str">
        <f aca="false">'zeolites DComp'!F41</f>
        <v>tetra-NAT(K)</v>
      </c>
      <c r="F41" s="6" t="s">
        <v>246</v>
      </c>
      <c r="G41" s="27" t="n">
        <v>-25.27</v>
      </c>
      <c r="R41" s="0" t="s">
        <v>854</v>
      </c>
    </row>
  </sheetData>
  <conditionalFormatting sqref="B1">
    <cfRule type="expression" priority="2" aboveAverage="0" equalAverage="0" bottom="0" percent="0" rank="0" text="" dxfId="8">
      <formula>LEN(B1)&gt;16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5A11"/>
    <pageSetUpPr fitToPage="false"/>
  </sheetPr>
  <dimension ref="A1:AL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8" activeCellId="1" sqref="13:14 B58"/>
    </sheetView>
  </sheetViews>
  <sheetFormatPr defaultColWidth="8.4921875" defaultRowHeight="15" zeroHeight="false" outlineLevelRow="0" outlineLevelCol="0"/>
  <cols>
    <col collapsed="false" customWidth="true" hidden="false" outlineLevel="0" max="1" min="1" style="0" width="10.59"/>
    <col collapsed="false" customWidth="true" hidden="false" outlineLevel="0" max="2" min="2" style="0" width="21.76"/>
    <col collapsed="false" customWidth="true" hidden="false" outlineLevel="0" max="3" min="3" style="0" width="12.5"/>
    <col collapsed="false" customWidth="true" hidden="false" outlineLevel="0" max="4" min="4" style="0" width="19.75"/>
    <col collapsed="false" customWidth="true" hidden="false" outlineLevel="0" max="5" min="5" style="0" width="39.08"/>
    <col collapsed="false" customWidth="true" hidden="false" outlineLevel="0" max="6" min="6" style="0" width="13.25"/>
    <col collapsed="false" customWidth="true" hidden="false" outlineLevel="0" max="16" min="16" style="0" width="24.75"/>
    <col collapsed="false" customWidth="true" hidden="false" outlineLevel="0" max="18" min="18" style="0" width="24.75"/>
    <col collapsed="false" customWidth="true" hidden="false" outlineLevel="0" max="19" min="19" style="0" width="18.33"/>
    <col collapsed="false" customWidth="true" hidden="false" outlineLevel="0" max="21" min="21" style="0" width="11.5"/>
    <col collapsed="false" customWidth="true" hidden="false" outlineLevel="0" max="22" min="22" style="0" width="22.76"/>
  </cols>
  <sheetData>
    <row r="1" s="6" customFormat="true" ht="14.25" hidden="false" customHeight="true" outlineLevel="0" collapsed="false">
      <c r="A1" s="6" t="s">
        <v>526</v>
      </c>
      <c r="C1" s="73" t="s">
        <v>71</v>
      </c>
      <c r="D1" s="6" t="s">
        <v>72</v>
      </c>
      <c r="E1" s="6" t="s">
        <v>73</v>
      </c>
      <c r="F1" s="6" t="s">
        <v>429</v>
      </c>
      <c r="G1" s="6" t="s">
        <v>87</v>
      </c>
      <c r="H1" s="6" t="s">
        <v>77</v>
      </c>
      <c r="I1" s="6" t="s">
        <v>78</v>
      </c>
      <c r="J1" s="6" t="s">
        <v>155</v>
      </c>
      <c r="K1" s="6" t="s">
        <v>79</v>
      </c>
      <c r="L1" s="6" t="s">
        <v>80</v>
      </c>
      <c r="M1" s="6" t="s">
        <v>156</v>
      </c>
      <c r="N1" s="6" t="s">
        <v>81</v>
      </c>
      <c r="O1" s="6" t="s">
        <v>82</v>
      </c>
      <c r="P1" s="6" t="s">
        <v>83</v>
      </c>
      <c r="Q1" s="6" t="s">
        <v>84</v>
      </c>
      <c r="R1" s="6" t="s">
        <v>85</v>
      </c>
      <c r="S1" s="6" t="s">
        <v>157</v>
      </c>
      <c r="T1" s="6" t="s">
        <v>158</v>
      </c>
      <c r="U1" s="6" t="s">
        <v>159</v>
      </c>
      <c r="V1" s="6" t="s">
        <v>160</v>
      </c>
      <c r="W1" s="6" t="s">
        <v>430</v>
      </c>
      <c r="X1" s="6" t="s">
        <v>265</v>
      </c>
      <c r="Y1" s="6" t="s">
        <v>266</v>
      </c>
      <c r="Z1" s="6" t="s">
        <v>267</v>
      </c>
      <c r="AA1" s="6" t="s">
        <v>268</v>
      </c>
      <c r="AB1" s="6" t="s">
        <v>431</v>
      </c>
      <c r="AC1" s="6" t="s">
        <v>270</v>
      </c>
      <c r="AD1" s="6" t="s">
        <v>432</v>
      </c>
      <c r="AE1" s="6" t="s">
        <v>272</v>
      </c>
      <c r="AF1" s="6" t="s">
        <v>433</v>
      </c>
      <c r="AG1" s="6" t="s">
        <v>434</v>
      </c>
      <c r="AH1" s="6" t="s">
        <v>436</v>
      </c>
      <c r="AI1" s="6" t="s">
        <v>437</v>
      </c>
      <c r="AJ1" s="4" t="s">
        <v>6</v>
      </c>
      <c r="AK1" s="4" t="s">
        <v>2</v>
      </c>
      <c r="AL1" s="4" t="s">
        <v>7</v>
      </c>
    </row>
    <row r="2" customFormat="false" ht="15" hidden="false" customHeight="false" outlineLevel="0" collapsed="false">
      <c r="A2" s="0" t="s">
        <v>855</v>
      </c>
      <c r="B2" s="0" t="s">
        <v>856</v>
      </c>
      <c r="C2" s="0" t="s">
        <v>857</v>
      </c>
      <c r="D2" s="0" t="s">
        <v>858</v>
      </c>
      <c r="E2" s="0" t="s">
        <v>859</v>
      </c>
      <c r="F2" s="0" t="s">
        <v>857</v>
      </c>
      <c r="N2" s="0" t="n">
        <v>173.4</v>
      </c>
      <c r="P2" s="0" t="str">
        <f aca="false">Ref!$A$18</f>
        <v>2011KUL</v>
      </c>
      <c r="Q2" s="0" t="n">
        <v>232.8</v>
      </c>
      <c r="S2" s="0" t="str">
        <f aca="false">Ref!$A$18</f>
        <v>2011KUL</v>
      </c>
      <c r="T2" s="0" t="n">
        <v>81</v>
      </c>
      <c r="V2" s="0" t="str">
        <f aca="false">Ref!$A$18</f>
        <v>2011KUL</v>
      </c>
      <c r="X2" s="0" t="n">
        <v>232.8</v>
      </c>
      <c r="Z2" s="85" t="n">
        <v>0</v>
      </c>
      <c r="AB2" s="85" t="n">
        <v>0</v>
      </c>
      <c r="AH2" s="0" t="n">
        <v>273.15</v>
      </c>
      <c r="AI2" s="0" t="n">
        <v>423.15</v>
      </c>
    </row>
    <row r="3" customFormat="false" ht="15" hidden="false" customHeight="false" outlineLevel="0" collapsed="false">
      <c r="A3" s="0" t="s">
        <v>855</v>
      </c>
      <c r="C3" s="0" t="s">
        <v>860</v>
      </c>
      <c r="D3" s="0" t="s">
        <v>861</v>
      </c>
      <c r="E3" s="0" t="s">
        <v>862</v>
      </c>
      <c r="F3" s="0" t="s">
        <v>860</v>
      </c>
      <c r="N3" s="0" t="n">
        <v>142.5</v>
      </c>
      <c r="P3" s="0" t="str">
        <f aca="false">Ref!$A$18</f>
        <v>2011KUL</v>
      </c>
      <c r="Q3" s="0" t="n">
        <v>207.9</v>
      </c>
      <c r="S3" s="0" t="str">
        <f aca="false">Ref!$A$18</f>
        <v>2011KUL</v>
      </c>
      <c r="T3" s="0" t="n">
        <v>76</v>
      </c>
      <c r="V3" s="0" t="str">
        <f aca="false">Ref!$A$18</f>
        <v>2011KUL</v>
      </c>
      <c r="X3" s="0" t="n">
        <v>207.9</v>
      </c>
      <c r="Z3" s="85" t="n">
        <v>0</v>
      </c>
      <c r="AB3" s="85" t="n">
        <v>0</v>
      </c>
      <c r="AH3" s="0" t="n">
        <v>273.15</v>
      </c>
      <c r="AI3" s="0" t="n">
        <v>423.15</v>
      </c>
    </row>
    <row r="4" customFormat="false" ht="15" hidden="false" customHeight="false" outlineLevel="0" collapsed="false">
      <c r="A4" s="0" t="s">
        <v>855</v>
      </c>
      <c r="C4" s="0" t="s">
        <v>863</v>
      </c>
      <c r="D4" s="0" t="s">
        <v>864</v>
      </c>
      <c r="E4" s="0" t="s">
        <v>865</v>
      </c>
      <c r="F4" s="0" t="s">
        <v>863</v>
      </c>
      <c r="N4" s="0" t="n">
        <v>121.8</v>
      </c>
      <c r="P4" s="0" t="str">
        <f aca="false">Ref!$A$18</f>
        <v>2011KUL</v>
      </c>
      <c r="Q4" s="0" t="n">
        <v>166.9</v>
      </c>
      <c r="S4" s="0" t="str">
        <f aca="false">Ref!$A$18</f>
        <v>2011KUL</v>
      </c>
      <c r="T4" s="0" t="n">
        <v>48</v>
      </c>
      <c r="V4" s="0" t="str">
        <f aca="false">Ref!$A$18</f>
        <v>2011KUL</v>
      </c>
      <c r="X4" s="0" t="n">
        <v>166.9</v>
      </c>
      <c r="Z4" s="85" t="n">
        <v>0</v>
      </c>
      <c r="AB4" s="85" t="n">
        <v>0</v>
      </c>
      <c r="AH4" s="0" t="n">
        <v>273.15</v>
      </c>
      <c r="AI4" s="0" t="n">
        <v>423.15</v>
      </c>
    </row>
    <row r="5" customFormat="false" ht="15" hidden="false" customHeight="false" outlineLevel="0" collapsed="false">
      <c r="A5" s="0" t="s">
        <v>855</v>
      </c>
      <c r="C5" s="0" t="s">
        <v>866</v>
      </c>
      <c r="D5" s="0" t="s">
        <v>867</v>
      </c>
      <c r="E5" s="0" t="s">
        <v>868</v>
      </c>
      <c r="F5" s="0" t="s">
        <v>866</v>
      </c>
      <c r="N5" s="0" t="n">
        <v>89.9</v>
      </c>
      <c r="P5" s="0" t="str">
        <f aca="false">Ref!$A$18</f>
        <v>2011KUL</v>
      </c>
      <c r="Q5" s="0" t="n">
        <v>141.6</v>
      </c>
      <c r="S5" s="0" t="str">
        <f aca="false">Ref!$A$18</f>
        <v>2011KUL</v>
      </c>
      <c r="T5" s="0" t="n">
        <v>55</v>
      </c>
      <c r="V5" s="0" t="str">
        <f aca="false">Ref!$A$18</f>
        <v>2011KUL</v>
      </c>
      <c r="X5" s="0" t="n">
        <v>141.6</v>
      </c>
      <c r="Z5" s="85" t="n">
        <v>0</v>
      </c>
      <c r="AB5" s="85" t="n">
        <v>0</v>
      </c>
      <c r="AH5" s="0" t="n">
        <v>273.15</v>
      </c>
      <c r="AI5" s="0" t="n">
        <v>423.15</v>
      </c>
    </row>
    <row r="6" customFormat="false" ht="15" hidden="false" customHeight="false" outlineLevel="0" collapsed="false">
      <c r="A6" s="0" t="s">
        <v>855</v>
      </c>
      <c r="C6" s="0" t="s">
        <v>869</v>
      </c>
      <c r="D6" s="0" t="s">
        <v>870</v>
      </c>
      <c r="E6" s="0" t="s">
        <v>871</v>
      </c>
      <c r="F6" s="0" t="s">
        <v>869</v>
      </c>
      <c r="N6" s="0" t="n">
        <v>41.34</v>
      </c>
      <c r="P6" s="0" t="str">
        <f aca="false">Ref!$A$19</f>
        <v>2012LOT/SAO</v>
      </c>
      <c r="Q6" s="0" t="n">
        <v>43.86</v>
      </c>
      <c r="S6" s="0" t="str">
        <f aca="false">Ref!$A$19</f>
        <v>2012LOT/SAO</v>
      </c>
      <c r="T6" s="0" t="n">
        <v>12.4</v>
      </c>
      <c r="V6" s="0" t="str">
        <f aca="false">Ref!$A$19</f>
        <v>2012LOT/SAO</v>
      </c>
      <c r="X6" s="0" t="n">
        <v>46.94</v>
      </c>
      <c r="Z6" s="85" t="n">
        <v>0.034309</v>
      </c>
      <c r="AB6" s="85" t="n">
        <v>-1129700</v>
      </c>
      <c r="AH6" s="0" t="n">
        <v>273.15</v>
      </c>
      <c r="AI6" s="0" t="n">
        <v>622.15</v>
      </c>
    </row>
    <row r="7" customFormat="false" ht="15" hidden="false" customHeight="false" outlineLevel="0" collapsed="false">
      <c r="A7" s="0" t="s">
        <v>855</v>
      </c>
      <c r="C7" s="0" t="s">
        <v>872</v>
      </c>
      <c r="D7" s="0" t="s">
        <v>873</v>
      </c>
      <c r="E7" s="0" t="s">
        <v>874</v>
      </c>
      <c r="F7" s="0" t="s">
        <v>872</v>
      </c>
      <c r="N7" s="0" t="n">
        <v>41.34</v>
      </c>
      <c r="P7" s="0" t="str">
        <f aca="false">Ref!$A$19</f>
        <v>2012LOT/SAO</v>
      </c>
      <c r="Q7" s="0" t="n">
        <v>43.86</v>
      </c>
      <c r="S7" s="0" t="str">
        <f aca="false">Ref!$A$19</f>
        <v>2012LOT/SAO</v>
      </c>
      <c r="T7" s="0" t="n">
        <v>10.5</v>
      </c>
      <c r="V7" s="0" t="str">
        <f aca="false">Ref!$A$19</f>
        <v>2012LOT/SAO</v>
      </c>
      <c r="X7" s="0" t="n">
        <v>46.94</v>
      </c>
      <c r="Z7" s="85" t="n">
        <v>0.034309</v>
      </c>
      <c r="AB7" s="85" t="n">
        <v>-1129700</v>
      </c>
      <c r="AH7" s="0" t="n">
        <v>273.15</v>
      </c>
      <c r="AI7" s="0" t="n">
        <v>622.15</v>
      </c>
    </row>
    <row r="8" customFormat="false" ht="15" hidden="false" customHeight="false" outlineLevel="0" collapsed="false">
      <c r="A8" s="0" t="s">
        <v>855</v>
      </c>
      <c r="B8" s="0" t="s">
        <v>875</v>
      </c>
      <c r="C8" s="0" t="s">
        <v>866</v>
      </c>
      <c r="D8" s="0" t="s">
        <v>876</v>
      </c>
      <c r="E8" s="0" t="s">
        <v>877</v>
      </c>
      <c r="F8" s="0" t="s">
        <v>866</v>
      </c>
      <c r="N8" s="0" t="n">
        <v>152.8</v>
      </c>
      <c r="P8" s="0" t="str">
        <f aca="false">Ref!$A$18</f>
        <v>2011KUL</v>
      </c>
      <c r="Q8" s="0" t="n">
        <v>231.2</v>
      </c>
      <c r="S8" s="0" t="str">
        <f aca="false">Ref!$A$18</f>
        <v>2011KUL</v>
      </c>
      <c r="T8" s="0" t="n">
        <v>85</v>
      </c>
      <c r="V8" s="0" t="str">
        <f aca="false">Ref!$A$18</f>
        <v>2011KUL</v>
      </c>
      <c r="X8" s="0" t="n">
        <v>231.2</v>
      </c>
      <c r="AH8" s="0" t="n">
        <v>273.15</v>
      </c>
      <c r="AI8" s="0" t="n">
        <v>363.15</v>
      </c>
    </row>
    <row r="9" customFormat="false" ht="15" hidden="false" customHeight="false" outlineLevel="0" collapsed="false">
      <c r="A9" s="0" t="s">
        <v>855</v>
      </c>
      <c r="C9" s="0" t="s">
        <v>878</v>
      </c>
      <c r="D9" s="0" t="s">
        <v>879</v>
      </c>
      <c r="E9" s="0" t="s">
        <v>880</v>
      </c>
      <c r="F9" s="0" t="s">
        <v>878</v>
      </c>
      <c r="N9" s="0" t="n">
        <v>154.5</v>
      </c>
      <c r="P9" s="0" t="str">
        <f aca="false">Ref!$A$20</f>
        <v>2014MYE/BER</v>
      </c>
      <c r="Q9" s="0" t="n">
        <v>180.88</v>
      </c>
      <c r="S9" s="0" t="str">
        <f aca="false">Ref!$A$20</f>
        <v>2014MYE/BER</v>
      </c>
      <c r="T9" s="0" t="n">
        <v>59.31</v>
      </c>
      <c r="V9" s="0" t="str">
        <f aca="false">Ref!$A$20</f>
        <v>2014MYE/BER</v>
      </c>
      <c r="X9" s="0" t="n">
        <v>180.88</v>
      </c>
      <c r="AH9" s="0" t="n">
        <v>273.15</v>
      </c>
      <c r="AI9" s="0" t="n">
        <v>373.15</v>
      </c>
    </row>
    <row r="10" customFormat="false" ht="15" hidden="false" customHeight="false" outlineLevel="0" collapsed="false">
      <c r="A10" s="0" t="s">
        <v>855</v>
      </c>
      <c r="C10" s="0" t="s">
        <v>881</v>
      </c>
      <c r="D10" s="0" t="s">
        <v>882</v>
      </c>
      <c r="E10" s="0" t="s">
        <v>883</v>
      </c>
      <c r="F10" s="0" t="s">
        <v>881</v>
      </c>
      <c r="N10" s="0" t="n">
        <v>185.58</v>
      </c>
      <c r="P10" s="0" t="str">
        <f aca="false">Ref!$A$20</f>
        <v>2014MYE/BER</v>
      </c>
      <c r="Q10" s="0" t="n">
        <v>183.75</v>
      </c>
      <c r="S10" s="0" t="str">
        <f aca="false">Ref!$A$20</f>
        <v>2014MYE/BER</v>
      </c>
      <c r="T10" s="0" t="n">
        <v>71.07</v>
      </c>
      <c r="V10" s="0" t="str">
        <f aca="false">Ref!$A$20</f>
        <v>2014MYE/BER</v>
      </c>
      <c r="X10" s="0" t="n">
        <v>183.75</v>
      </c>
      <c r="AH10" s="0" t="n">
        <v>273.15</v>
      </c>
      <c r="AI10" s="0" t="n">
        <v>373.15</v>
      </c>
    </row>
    <row r="11" customFormat="false" ht="15" hidden="false" customHeight="false" outlineLevel="0" collapsed="false">
      <c r="A11" s="0" t="s">
        <v>855</v>
      </c>
      <c r="C11" s="0" t="s">
        <v>884</v>
      </c>
      <c r="D11" s="0" t="s">
        <v>885</v>
      </c>
      <c r="E11" s="0" t="s">
        <v>886</v>
      </c>
      <c r="F11" s="0" t="s">
        <v>884</v>
      </c>
      <c r="N11" s="0" t="n">
        <v>198.39</v>
      </c>
      <c r="P11" s="0" t="str">
        <f aca="false">Ref!$A$20</f>
        <v>2014MYE/BER</v>
      </c>
      <c r="Q11" s="0" t="n">
        <v>179.67</v>
      </c>
      <c r="S11" s="0" t="str">
        <f aca="false">Ref!$A$20</f>
        <v>2014MYE/BER</v>
      </c>
      <c r="T11" s="0" t="n">
        <v>69.3</v>
      </c>
      <c r="V11" s="0" t="str">
        <f aca="false">Ref!$A$20</f>
        <v>2014MYE/BER</v>
      </c>
      <c r="X11" s="0" t="n">
        <v>179.67</v>
      </c>
      <c r="AH11" s="0" t="n">
        <v>273.15</v>
      </c>
      <c r="AI11" s="0" t="n">
        <v>373.15</v>
      </c>
    </row>
    <row r="12" customFormat="false" ht="15" hidden="false" customHeight="false" outlineLevel="0" collapsed="false">
      <c r="A12" s="0" t="s">
        <v>855</v>
      </c>
      <c r="C12" s="0" t="s">
        <v>887</v>
      </c>
      <c r="D12" s="0" t="s">
        <v>888</v>
      </c>
      <c r="E12" s="0" t="s">
        <v>889</v>
      </c>
      <c r="F12" s="0" t="s">
        <v>887</v>
      </c>
      <c r="N12" s="0" t="n">
        <v>159.9</v>
      </c>
      <c r="P12" s="0" t="str">
        <f aca="false">Ref!$A$18</f>
        <v>2011KUL</v>
      </c>
      <c r="Q12" s="0" t="n">
        <v>234.1</v>
      </c>
      <c r="S12" s="0" t="str">
        <f aca="false">Ref!$A$18</f>
        <v>2011KUL</v>
      </c>
      <c r="T12" s="0" t="n">
        <v>79.3</v>
      </c>
      <c r="V12" s="0" t="str">
        <f aca="false">Ref!$A$18</f>
        <v>2011KUL</v>
      </c>
      <c r="X12" s="0" t="n">
        <v>234.1</v>
      </c>
      <c r="AH12" s="0" t="n">
        <v>273.15</v>
      </c>
      <c r="AI12" s="0" t="n">
        <v>363.15</v>
      </c>
    </row>
    <row r="13" customFormat="false" ht="15" hidden="false" customHeight="false" outlineLevel="0" collapsed="false">
      <c r="A13" s="0" t="s">
        <v>855</v>
      </c>
      <c r="C13" s="0" t="s">
        <v>890</v>
      </c>
      <c r="D13" s="0" t="s">
        <v>891</v>
      </c>
      <c r="E13" s="0" t="s">
        <v>892</v>
      </c>
      <c r="F13" s="0" t="s">
        <v>890</v>
      </c>
      <c r="N13" s="0" t="n">
        <v>163.11</v>
      </c>
      <c r="P13" s="0" t="str">
        <f aca="false">Ref!$A$20</f>
        <v>2014MYE/BER</v>
      </c>
      <c r="Q13" s="0" t="n">
        <v>177.12</v>
      </c>
      <c r="S13" s="0" t="str">
        <f aca="false">Ref!$A$20</f>
        <v>2014MYE/BER</v>
      </c>
      <c r="T13" s="0" t="n">
        <v>57.3</v>
      </c>
      <c r="V13" s="0" t="str">
        <f aca="false">Ref!$A$20</f>
        <v>2014MYE/BER</v>
      </c>
      <c r="X13" s="0" t="n">
        <v>177.12</v>
      </c>
      <c r="AH13" s="0" t="n">
        <v>273.15</v>
      </c>
      <c r="AI13" s="0" t="n">
        <v>373.15</v>
      </c>
    </row>
    <row r="14" customFormat="false" ht="15" hidden="false" customHeight="false" outlineLevel="0" collapsed="false">
      <c r="A14" s="0" t="s">
        <v>855</v>
      </c>
      <c r="C14" s="0" t="s">
        <v>893</v>
      </c>
      <c r="D14" s="0" t="s">
        <v>894</v>
      </c>
      <c r="E14" s="0" t="s">
        <v>895</v>
      </c>
      <c r="F14" s="0" t="s">
        <v>893</v>
      </c>
      <c r="N14" s="0" t="n">
        <v>195.03</v>
      </c>
      <c r="P14" s="0" t="str">
        <f aca="false">Ref!$A$20</f>
        <v>2014MYE/BER</v>
      </c>
      <c r="Q14" s="0" t="n">
        <v>176.24</v>
      </c>
      <c r="S14" s="0" t="str">
        <f aca="false">Ref!$A$20</f>
        <v>2014MYE/BER</v>
      </c>
      <c r="T14" s="0" t="n">
        <v>64.51</v>
      </c>
      <c r="V14" s="0" t="str">
        <f aca="false">Ref!$A$20</f>
        <v>2014MYE/BER</v>
      </c>
      <c r="X14" s="0" t="n">
        <v>176.24</v>
      </c>
      <c r="AH14" s="0" t="n">
        <v>273.15</v>
      </c>
      <c r="AI14" s="0" t="n">
        <v>373.15</v>
      </c>
    </row>
    <row r="15" customFormat="false" ht="15" hidden="false" customHeight="false" outlineLevel="0" collapsed="false">
      <c r="A15" s="0" t="s">
        <v>855</v>
      </c>
      <c r="C15" s="0" t="s">
        <v>896</v>
      </c>
      <c r="D15" s="0" t="s">
        <v>897</v>
      </c>
      <c r="E15" s="0" t="s">
        <v>898</v>
      </c>
      <c r="F15" s="0" t="s">
        <v>896</v>
      </c>
      <c r="N15" s="0" t="n">
        <v>167</v>
      </c>
      <c r="P15" s="0" t="str">
        <f aca="false">Ref!$A$18</f>
        <v>2011KUL</v>
      </c>
      <c r="Q15" s="0" t="n">
        <v>237</v>
      </c>
      <c r="S15" s="0" t="str">
        <f aca="false">Ref!$A$18</f>
        <v>2011KUL</v>
      </c>
      <c r="T15" s="0" t="n">
        <v>80.6</v>
      </c>
      <c r="V15" s="0" t="str">
        <f aca="false">Ref!$A$18</f>
        <v>2011KUL</v>
      </c>
      <c r="X15" s="0" t="n">
        <v>237</v>
      </c>
      <c r="AH15" s="0" t="n">
        <v>273.15</v>
      </c>
      <c r="AI15" s="0" t="n">
        <v>363.15</v>
      </c>
    </row>
    <row r="16" customFormat="false" ht="15" hidden="false" customHeight="false" outlineLevel="0" collapsed="false">
      <c r="A16" s="0" t="s">
        <v>899</v>
      </c>
      <c r="B16" s="0" t="s">
        <v>900</v>
      </c>
      <c r="C16" s="0" t="s">
        <v>901</v>
      </c>
      <c r="D16" s="0" t="s">
        <v>902</v>
      </c>
      <c r="E16" s="0" t="s">
        <v>903</v>
      </c>
      <c r="F16" s="0" t="s">
        <v>901</v>
      </c>
      <c r="N16" s="0" t="n">
        <v>270.26</v>
      </c>
      <c r="P16" s="0" t="str">
        <f aca="false">Ref!$A$21</f>
        <v>2016NIE/ENE</v>
      </c>
      <c r="Q16" s="0" t="n">
        <v>317.83</v>
      </c>
      <c r="S16" s="0" t="str">
        <f aca="false">Ref!$A$21</f>
        <v>2016NIE/ENE</v>
      </c>
      <c r="T16" s="0" t="n">
        <v>94.88</v>
      </c>
      <c r="V16" s="0" t="str">
        <f aca="false">Ref!$A$21</f>
        <v>2016NIE/ENE</v>
      </c>
    </row>
    <row r="17" customFormat="false" ht="15" hidden="false" customHeight="false" outlineLevel="0" collapsed="false">
      <c r="A17" s="0" t="s">
        <v>899</v>
      </c>
      <c r="C17" s="0" t="s">
        <v>904</v>
      </c>
      <c r="D17" s="0" t="s">
        <v>905</v>
      </c>
      <c r="E17" s="0" t="s">
        <v>906</v>
      </c>
      <c r="F17" s="0" t="s">
        <v>904</v>
      </c>
      <c r="N17" s="0" t="n">
        <v>215.6</v>
      </c>
      <c r="P17" s="0" t="str">
        <f aca="false">Ref!$A$21</f>
        <v>2016NIE/ENE</v>
      </c>
      <c r="Q17" s="0" t="n">
        <v>250</v>
      </c>
      <c r="S17" s="0" t="str">
        <f aca="false">Ref!$A$21</f>
        <v>2016NIE/ENE</v>
      </c>
      <c r="T17" s="0" t="n">
        <v>74.32</v>
      </c>
      <c r="V17" s="0" t="str">
        <f aca="false">Ref!$A$21</f>
        <v>2016NIE/ENE</v>
      </c>
    </row>
    <row r="18" customFormat="false" ht="15" hidden="false" customHeight="false" outlineLevel="0" collapsed="false">
      <c r="A18" s="0" t="s">
        <v>899</v>
      </c>
      <c r="B18" s="0" t="s">
        <v>907</v>
      </c>
      <c r="C18" s="0" t="s">
        <v>908</v>
      </c>
      <c r="D18" s="0" t="s">
        <v>909</v>
      </c>
      <c r="E18" s="0" t="s">
        <v>910</v>
      </c>
      <c r="F18" s="0" t="s">
        <v>908</v>
      </c>
      <c r="N18" s="0" t="n">
        <v>548.89</v>
      </c>
      <c r="P18" s="0" t="s">
        <v>911</v>
      </c>
      <c r="Q18" s="0" t="n">
        <v>647.56</v>
      </c>
      <c r="S18" s="0" t="s">
        <v>911</v>
      </c>
      <c r="T18" s="0" t="n">
        <v>219.1</v>
      </c>
      <c r="V18" s="0" t="s">
        <v>911</v>
      </c>
      <c r="X18" s="0" t="n">
        <v>647.56</v>
      </c>
      <c r="AH18" s="0" t="n">
        <v>273.15</v>
      </c>
      <c r="AI18" s="0" t="n">
        <v>373.15</v>
      </c>
    </row>
    <row r="19" customFormat="false" ht="15" hidden="false" customHeight="false" outlineLevel="0" collapsed="false">
      <c r="A19" s="0" t="s">
        <v>899</v>
      </c>
      <c r="C19" s="0" t="s">
        <v>912</v>
      </c>
      <c r="D19" s="0" t="s">
        <v>913</v>
      </c>
      <c r="E19" s="0" t="s">
        <v>914</v>
      </c>
      <c r="F19" s="0" t="s">
        <v>912</v>
      </c>
      <c r="N19" s="0" t="n">
        <v>675.18</v>
      </c>
      <c r="P19" s="0" t="s">
        <v>911</v>
      </c>
      <c r="Q19" s="0" t="n">
        <v>803.12</v>
      </c>
      <c r="S19" s="0" t="s">
        <v>911</v>
      </c>
      <c r="T19" s="0" t="n">
        <v>305.44</v>
      </c>
      <c r="V19" s="0" t="s">
        <v>911</v>
      </c>
      <c r="X19" s="0" t="n">
        <v>803.12</v>
      </c>
      <c r="AH19" s="0" t="n">
        <v>273.15</v>
      </c>
      <c r="AI19" s="0" t="n">
        <v>373.15</v>
      </c>
    </row>
    <row r="20" customFormat="false" ht="15" hidden="false" customHeight="false" outlineLevel="0" collapsed="false">
      <c r="A20" s="0" t="s">
        <v>899</v>
      </c>
      <c r="C20" s="0" t="s">
        <v>915</v>
      </c>
      <c r="D20" s="0" t="s">
        <v>916</v>
      </c>
      <c r="E20" s="0" t="s">
        <v>917</v>
      </c>
      <c r="F20" s="0" t="s">
        <v>915</v>
      </c>
      <c r="N20" s="0" t="n">
        <v>801.46</v>
      </c>
      <c r="P20" s="0" t="s">
        <v>911</v>
      </c>
      <c r="Q20" s="0" t="n">
        <v>957.67</v>
      </c>
      <c r="S20" s="0" t="s">
        <v>911</v>
      </c>
      <c r="T20" s="0" t="n">
        <v>392.36</v>
      </c>
      <c r="V20" s="0" t="s">
        <v>911</v>
      </c>
      <c r="X20" s="0" t="n">
        <v>957.67</v>
      </c>
      <c r="AH20" s="0" t="n">
        <v>273.15</v>
      </c>
      <c r="AI20" s="0" t="n">
        <v>373.15</v>
      </c>
    </row>
    <row r="21" customFormat="false" ht="15" hidden="false" customHeight="false" outlineLevel="0" collapsed="false">
      <c r="A21" s="0" t="s">
        <v>899</v>
      </c>
      <c r="B21" s="0" t="s">
        <v>918</v>
      </c>
      <c r="C21" s="0" t="s">
        <v>919</v>
      </c>
      <c r="D21" s="0" t="s">
        <v>920</v>
      </c>
      <c r="E21" s="0" t="s">
        <v>921</v>
      </c>
      <c r="F21" s="0" t="s">
        <v>919</v>
      </c>
      <c r="N21" s="0" t="n">
        <v>313.36</v>
      </c>
      <c r="P21" s="0" t="s">
        <v>922</v>
      </c>
      <c r="Q21" s="0" t="n">
        <v>397.64</v>
      </c>
      <c r="S21" s="0" t="s">
        <v>922</v>
      </c>
      <c r="T21" s="0" t="n">
        <v>110.64</v>
      </c>
      <c r="V21" s="0" t="s">
        <v>922</v>
      </c>
      <c r="X21" s="0" t="n">
        <v>397.64</v>
      </c>
      <c r="AH21" s="0" t="n">
        <v>273.15</v>
      </c>
      <c r="AI21" s="0" t="n">
        <v>373.15</v>
      </c>
    </row>
    <row r="22" customFormat="false" ht="15" hidden="false" customHeight="false" outlineLevel="0" collapsed="false">
      <c r="A22" s="0" t="s">
        <v>899</v>
      </c>
      <c r="C22" s="0" t="s">
        <v>923</v>
      </c>
      <c r="D22" s="0" t="s">
        <v>924</v>
      </c>
      <c r="E22" s="0" t="s">
        <v>925</v>
      </c>
      <c r="F22" s="0" t="s">
        <v>923</v>
      </c>
      <c r="N22" s="0" t="n">
        <v>324.41</v>
      </c>
      <c r="P22" s="0" t="s">
        <v>922</v>
      </c>
      <c r="Q22" s="0" t="n">
        <v>406.31</v>
      </c>
      <c r="S22" s="0" t="s">
        <v>922</v>
      </c>
      <c r="T22" s="0" t="n">
        <v>118.24</v>
      </c>
      <c r="V22" s="0" t="s">
        <v>922</v>
      </c>
      <c r="X22" s="0" t="n">
        <v>406.31</v>
      </c>
      <c r="AH22" s="0" t="n">
        <v>273.15</v>
      </c>
      <c r="AI22" s="0" t="n">
        <v>373.15</v>
      </c>
    </row>
    <row r="23" customFormat="false" ht="15" hidden="false" customHeight="false" outlineLevel="0" collapsed="false">
      <c r="A23" s="0" t="s">
        <v>899</v>
      </c>
      <c r="C23" s="0" t="s">
        <v>926</v>
      </c>
      <c r="D23" s="0" t="s">
        <v>927</v>
      </c>
      <c r="E23" s="0" t="s">
        <v>928</v>
      </c>
      <c r="F23" s="0" t="s">
        <v>926</v>
      </c>
      <c r="N23" s="0" t="n">
        <v>411.46</v>
      </c>
      <c r="P23" s="0" t="s">
        <v>929</v>
      </c>
      <c r="Q23" s="0" t="n">
        <v>512.6</v>
      </c>
      <c r="S23" s="0" t="s">
        <v>929</v>
      </c>
      <c r="T23" s="0" t="n">
        <v>114.96</v>
      </c>
      <c r="V23" s="0" t="s">
        <v>929</v>
      </c>
      <c r="X23" s="0" t="n">
        <v>512.6</v>
      </c>
      <c r="AH23" s="0" t="n">
        <v>273.15</v>
      </c>
      <c r="AI23" s="0" t="n">
        <v>373.15</v>
      </c>
    </row>
    <row r="24" customFormat="false" ht="15" hidden="false" customHeight="false" outlineLevel="0" collapsed="false">
      <c r="A24" s="0" t="s">
        <v>899</v>
      </c>
      <c r="C24" s="0" t="s">
        <v>930</v>
      </c>
      <c r="D24" s="0" t="s">
        <v>931</v>
      </c>
      <c r="E24" s="0" t="s">
        <v>932</v>
      </c>
      <c r="F24" s="0" t="s">
        <v>930</v>
      </c>
      <c r="N24" s="0" t="n">
        <v>422.51</v>
      </c>
      <c r="P24" s="0" t="s">
        <v>929</v>
      </c>
      <c r="Q24" s="0" t="n">
        <v>521.27</v>
      </c>
      <c r="S24" s="0" t="s">
        <v>929</v>
      </c>
      <c r="T24" s="0" t="n">
        <v>119.04</v>
      </c>
      <c r="V24" s="0" t="s">
        <v>929</v>
      </c>
      <c r="X24" s="0" t="n">
        <v>521.27</v>
      </c>
      <c r="AH24" s="0" t="n">
        <v>273.15</v>
      </c>
      <c r="AI24" s="0" t="n">
        <v>373.15</v>
      </c>
    </row>
    <row r="25" customFormat="false" ht="15" hidden="false" customHeight="false" outlineLevel="0" collapsed="false">
      <c r="A25" s="0" t="s">
        <v>933</v>
      </c>
      <c r="B25" s="0" t="s">
        <v>934</v>
      </c>
      <c r="C25" s="0" t="s">
        <v>935</v>
      </c>
      <c r="D25" s="0" t="s">
        <v>936</v>
      </c>
      <c r="E25" s="0" t="s">
        <v>937</v>
      </c>
      <c r="F25" s="0" t="s">
        <v>935</v>
      </c>
      <c r="N25" s="0" t="n">
        <v>410.5</v>
      </c>
      <c r="O25" s="0" t="s">
        <v>938</v>
      </c>
      <c r="P25" s="0" t="str">
        <f aca="false">Ref!$A$22</f>
        <v>2022KUL/MIR</v>
      </c>
      <c r="Q25" s="0" t="n">
        <v>386.3</v>
      </c>
      <c r="R25" s="0" t="n">
        <v>116</v>
      </c>
      <c r="S25" s="0" t="str">
        <f aca="false">Ref!$A$22</f>
        <v>2022KUL/MIR</v>
      </c>
      <c r="T25" s="0" t="n">
        <v>154.30000305176</v>
      </c>
      <c r="U25" s="0" t="n">
        <v>6.2</v>
      </c>
      <c r="V25" s="0" t="str">
        <f aca="false">Ref!$A$22</f>
        <v>2022KUL/MIR</v>
      </c>
      <c r="X25" s="0" t="n">
        <v>386.3</v>
      </c>
      <c r="AH25" s="0" t="n">
        <v>273.15</v>
      </c>
      <c r="AI25" s="0" t="n">
        <v>373.15</v>
      </c>
    </row>
    <row r="26" customFormat="false" ht="15" hidden="false" customHeight="false" outlineLevel="0" collapsed="false">
      <c r="A26" s="0" t="s">
        <v>933</v>
      </c>
      <c r="C26" s="0" t="s">
        <v>939</v>
      </c>
      <c r="D26" s="0" t="s">
        <v>940</v>
      </c>
      <c r="E26" s="0" t="s">
        <v>941</v>
      </c>
      <c r="F26" s="0" t="s">
        <v>939</v>
      </c>
      <c r="N26" s="0" t="n">
        <v>338.60000610352</v>
      </c>
      <c r="O26" s="0" t="s">
        <v>942</v>
      </c>
      <c r="P26" s="0" t="str">
        <f aca="false">Ref!$A$22</f>
        <v>2022KUL/MIR</v>
      </c>
      <c r="Q26" s="0" t="n">
        <v>319.6</v>
      </c>
      <c r="R26" s="0" t="n">
        <v>105</v>
      </c>
      <c r="S26" s="0" t="str">
        <f aca="false">Ref!$A$22</f>
        <v>2022KUL/MIR</v>
      </c>
      <c r="T26" s="0" t="n">
        <v>126.80000305176</v>
      </c>
      <c r="U26" s="0" t="n">
        <v>5</v>
      </c>
      <c r="V26" s="0" t="str">
        <f aca="false">Ref!$A$22</f>
        <v>2022KUL/MIR</v>
      </c>
      <c r="X26" s="0" t="n">
        <v>319.6</v>
      </c>
      <c r="AH26" s="0" t="n">
        <v>273.15</v>
      </c>
      <c r="AI26" s="0" t="n">
        <v>373.15</v>
      </c>
    </row>
    <row r="27" customFormat="false" ht="15" hidden="false" customHeight="false" outlineLevel="0" collapsed="false">
      <c r="A27" s="0" t="s">
        <v>933</v>
      </c>
      <c r="C27" s="0" t="s">
        <v>943</v>
      </c>
      <c r="D27" s="0" t="s">
        <v>944</v>
      </c>
      <c r="E27" s="0" t="s">
        <v>945</v>
      </c>
      <c r="F27" s="0" t="s">
        <v>943</v>
      </c>
      <c r="N27" s="0" t="n">
        <v>414.39999389648</v>
      </c>
      <c r="O27" s="0" t="s">
        <v>946</v>
      </c>
      <c r="P27" s="0" t="str">
        <f aca="false">Ref!$A$22</f>
        <v>2022KUL/MIR</v>
      </c>
      <c r="Q27" s="0" t="n">
        <v>389.9</v>
      </c>
      <c r="R27" s="0" t="n">
        <v>117</v>
      </c>
      <c r="S27" s="0" t="str">
        <f aca="false">Ref!$A$22</f>
        <v>2022KUL/MIR</v>
      </c>
      <c r="T27" s="0" t="n">
        <v>155.79999923706</v>
      </c>
      <c r="U27" s="0" t="n">
        <v>6</v>
      </c>
      <c r="V27" s="0" t="str">
        <f aca="false">Ref!$A$22</f>
        <v>2022KUL/MIR</v>
      </c>
      <c r="X27" s="0" t="n">
        <v>389.9</v>
      </c>
      <c r="AH27" s="0" t="n">
        <v>273.15</v>
      </c>
      <c r="AI27" s="0" t="n">
        <v>373.15</v>
      </c>
    </row>
    <row r="28" customFormat="false" ht="15" hidden="false" customHeight="false" outlineLevel="0" collapsed="false">
      <c r="A28" s="0" t="s">
        <v>933</v>
      </c>
      <c r="C28" s="0" t="s">
        <v>947</v>
      </c>
      <c r="D28" s="0" t="s">
        <v>948</v>
      </c>
      <c r="E28" s="0" t="s">
        <v>949</v>
      </c>
      <c r="F28" s="0" t="s">
        <v>947</v>
      </c>
      <c r="N28" s="0" t="n">
        <v>369.39999389648</v>
      </c>
      <c r="O28" s="0" t="s">
        <v>950</v>
      </c>
      <c r="P28" s="0" t="str">
        <f aca="false">Ref!$A$22</f>
        <v>2022KUL/MIR</v>
      </c>
      <c r="Q28" s="0" t="n">
        <v>348.1</v>
      </c>
      <c r="R28" s="0" t="n">
        <v>104</v>
      </c>
      <c r="S28" s="0" t="str">
        <f aca="false">Ref!$A$22</f>
        <v>2022KUL/MIR</v>
      </c>
      <c r="T28" s="0" t="n">
        <v>138.59999656677</v>
      </c>
      <c r="U28" s="0" t="n">
        <v>5</v>
      </c>
      <c r="V28" s="0" t="str">
        <f aca="false">Ref!$A$22</f>
        <v>2022KUL/MIR</v>
      </c>
      <c r="X28" s="0" t="n">
        <v>348.1</v>
      </c>
      <c r="AH28" s="0" t="n">
        <v>273.15</v>
      </c>
      <c r="AI28" s="0" t="n">
        <v>373.15</v>
      </c>
    </row>
    <row r="29" customFormat="false" ht="15" hidden="false" customHeight="false" outlineLevel="0" collapsed="false">
      <c r="A29" s="0" t="s">
        <v>933</v>
      </c>
      <c r="C29" s="0" t="s">
        <v>951</v>
      </c>
      <c r="D29" s="0" t="s">
        <v>952</v>
      </c>
      <c r="E29" s="0" t="s">
        <v>953</v>
      </c>
      <c r="F29" s="0" t="s">
        <v>951</v>
      </c>
      <c r="N29" s="0" t="n">
        <v>356.10000610352</v>
      </c>
      <c r="O29" s="0" t="s">
        <v>954</v>
      </c>
      <c r="P29" s="0" t="str">
        <f aca="false">Ref!$A$22</f>
        <v>2022KUL/MIR</v>
      </c>
      <c r="Q29" s="0" t="n">
        <v>335.8</v>
      </c>
      <c r="R29" s="0" t="n">
        <v>101</v>
      </c>
      <c r="S29" s="0" t="str">
        <f aca="false">Ref!$A$22</f>
        <v>2022KUL/MIR</v>
      </c>
      <c r="T29" s="0" t="n">
        <v>133.5000038147</v>
      </c>
      <c r="U29" s="0" t="n">
        <v>5.3</v>
      </c>
      <c r="V29" s="0" t="str">
        <f aca="false">Ref!$A$22</f>
        <v>2022KUL/MIR</v>
      </c>
      <c r="X29" s="0" t="n">
        <v>335.8</v>
      </c>
      <c r="AH29" s="0" t="n">
        <v>273.15</v>
      </c>
      <c r="AI29" s="0" t="n">
        <v>373.15</v>
      </c>
    </row>
    <row r="30" customFormat="false" ht="15" hidden="false" customHeight="false" outlineLevel="0" collapsed="false">
      <c r="A30" s="0" t="s">
        <v>933</v>
      </c>
      <c r="C30" s="0" t="s">
        <v>955</v>
      </c>
      <c r="D30" s="0" t="s">
        <v>956</v>
      </c>
      <c r="E30" s="0" t="s">
        <v>957</v>
      </c>
      <c r="F30" s="0" t="s">
        <v>955</v>
      </c>
      <c r="N30" s="0" t="n">
        <v>284.10000610352</v>
      </c>
      <c r="O30" s="0" t="s">
        <v>938</v>
      </c>
      <c r="P30" s="0" t="str">
        <f aca="false">Ref!$A$22</f>
        <v>2022KUL/MIR</v>
      </c>
      <c r="Q30" s="0" t="n">
        <v>269</v>
      </c>
      <c r="R30" s="0" t="n">
        <v>80</v>
      </c>
      <c r="S30" s="0" t="str">
        <f aca="false">Ref!$A$22</f>
        <v>2022KUL/MIR</v>
      </c>
      <c r="T30" s="0" t="n">
        <v>106.099996566769</v>
      </c>
      <c r="U30" s="0" t="n">
        <v>4.3</v>
      </c>
      <c r="V30" s="0" t="str">
        <f aca="false">Ref!$A$22</f>
        <v>2022KUL/MIR</v>
      </c>
      <c r="X30" s="0" t="n">
        <v>269</v>
      </c>
      <c r="AH30" s="0" t="n">
        <v>273.15</v>
      </c>
      <c r="AI30" s="0" t="n">
        <v>373.15</v>
      </c>
    </row>
    <row r="31" customFormat="false" ht="15" hidden="false" customHeight="false" outlineLevel="0" collapsed="false">
      <c r="A31" s="0" t="s">
        <v>933</v>
      </c>
      <c r="C31" s="0" t="s">
        <v>958</v>
      </c>
      <c r="D31" s="0" t="s">
        <v>959</v>
      </c>
      <c r="E31" s="0" t="s">
        <v>960</v>
      </c>
      <c r="F31" s="0" t="s">
        <v>958</v>
      </c>
      <c r="N31" s="0" t="n">
        <v>431.79998779297</v>
      </c>
      <c r="O31" s="0" t="s">
        <v>961</v>
      </c>
      <c r="P31" s="0" t="str">
        <f aca="false">Ref!$A$23</f>
        <v>2022aMIR/KUL</v>
      </c>
      <c r="Q31" s="0" t="n">
        <v>406.1</v>
      </c>
      <c r="R31" s="0" t="n">
        <v>122</v>
      </c>
      <c r="S31" s="0" t="str">
        <f aca="false">Ref!$A$23</f>
        <v>2022aMIR/KUL</v>
      </c>
      <c r="T31" s="0" t="n">
        <v>162.39999771118</v>
      </c>
      <c r="U31" s="0" t="n">
        <v>6.2</v>
      </c>
      <c r="V31" s="0" t="str">
        <f aca="false">Ref!$A$23</f>
        <v>2022aMIR/KUL</v>
      </c>
      <c r="X31" s="0" t="n">
        <v>406.1</v>
      </c>
      <c r="AH31" s="0" t="n">
        <v>273.15</v>
      </c>
      <c r="AI31" s="0" t="n">
        <v>373.15</v>
      </c>
    </row>
    <row r="32" customFormat="false" ht="15" hidden="false" customHeight="false" outlineLevel="0" collapsed="false">
      <c r="A32" s="0" t="s">
        <v>933</v>
      </c>
      <c r="C32" s="0" t="s">
        <v>962</v>
      </c>
      <c r="D32" s="0" t="s">
        <v>963</v>
      </c>
      <c r="E32" s="0" t="s">
        <v>964</v>
      </c>
      <c r="F32" s="0" t="s">
        <v>962</v>
      </c>
      <c r="N32" s="0" t="n">
        <v>359.89999389648</v>
      </c>
      <c r="O32" s="0" t="s">
        <v>954</v>
      </c>
      <c r="P32" s="0" t="str">
        <f aca="false">Ref!$A$23</f>
        <v>2022aMIR/KUL</v>
      </c>
      <c r="Q32" s="0" t="n">
        <v>339.3</v>
      </c>
      <c r="R32" s="0" t="n">
        <v>102</v>
      </c>
      <c r="S32" s="0" t="str">
        <f aca="false">Ref!$A$23</f>
        <v>2022aMIR/KUL</v>
      </c>
      <c r="T32" s="0" t="n">
        <v>135</v>
      </c>
      <c r="U32" s="0" t="n">
        <v>5.6</v>
      </c>
      <c r="V32" s="0" t="str">
        <f aca="false">Ref!$A$23</f>
        <v>2022aMIR/KUL</v>
      </c>
      <c r="X32" s="0" t="n">
        <v>339.3</v>
      </c>
      <c r="AH32" s="0" t="n">
        <v>273.15</v>
      </c>
      <c r="AI32" s="0" t="n">
        <v>373.15</v>
      </c>
    </row>
    <row r="33" customFormat="false" ht="15" hidden="false" customHeight="false" outlineLevel="0" collapsed="false">
      <c r="A33" s="0" t="s">
        <v>933</v>
      </c>
      <c r="C33" s="0" t="s">
        <v>965</v>
      </c>
      <c r="D33" s="0" t="s">
        <v>966</v>
      </c>
      <c r="E33" s="0" t="s">
        <v>967</v>
      </c>
      <c r="F33" s="0" t="s">
        <v>965</v>
      </c>
      <c r="N33" s="0" t="n">
        <v>414.29998779297</v>
      </c>
      <c r="O33" s="0" t="s">
        <v>961</v>
      </c>
      <c r="P33" s="0" t="str">
        <f aca="false">Ref!$A$23</f>
        <v>2022aMIR/KUL</v>
      </c>
      <c r="Q33" s="0" t="n">
        <v>389.9</v>
      </c>
      <c r="R33" s="0" t="n">
        <v>100</v>
      </c>
      <c r="S33" s="0" t="str">
        <f aca="false">Ref!$A$23</f>
        <v>2022aMIR/KUL</v>
      </c>
      <c r="T33" s="0" t="n">
        <v>155.69999694824</v>
      </c>
      <c r="U33" s="0" t="n">
        <v>0</v>
      </c>
      <c r="V33" s="0" t="str">
        <f aca="false">Ref!$A$23</f>
        <v>2022aMIR/KUL</v>
      </c>
      <c r="X33" s="0" t="n">
        <v>389.9</v>
      </c>
      <c r="AH33" s="0" t="n">
        <v>273.15</v>
      </c>
      <c r="AI33" s="0" t="n">
        <v>373.15</v>
      </c>
    </row>
    <row r="34" customFormat="false" ht="15" hidden="false" customHeight="false" outlineLevel="0" collapsed="false">
      <c r="A34" s="0" t="s">
        <v>933</v>
      </c>
      <c r="C34" s="0" t="s">
        <v>968</v>
      </c>
      <c r="D34" s="0" t="s">
        <v>969</v>
      </c>
      <c r="E34" s="0" t="s">
        <v>970</v>
      </c>
      <c r="F34" s="0" t="s">
        <v>968</v>
      </c>
      <c r="N34" s="0" t="n">
        <v>398.70001220703</v>
      </c>
      <c r="O34" s="0" t="s">
        <v>961</v>
      </c>
      <c r="P34" s="0" t="str">
        <f aca="false">Ref!$A$23</f>
        <v>2022aMIR/KUL</v>
      </c>
      <c r="Q34" s="0" t="n">
        <v>375.3</v>
      </c>
      <c r="R34" s="0" t="n">
        <v>100</v>
      </c>
      <c r="S34" s="0" t="str">
        <f aca="false">Ref!$A$23</f>
        <v>2022aMIR/KUL</v>
      </c>
      <c r="T34" s="0" t="n">
        <v>149.799995422359</v>
      </c>
      <c r="U34" s="0" t="n">
        <v>0</v>
      </c>
      <c r="V34" s="0" t="str">
        <f aca="false">Ref!$A$23</f>
        <v>2022aMIR/KUL</v>
      </c>
      <c r="X34" s="0" t="n">
        <v>375.3</v>
      </c>
      <c r="AH34" s="0" t="n">
        <v>273.15</v>
      </c>
      <c r="AI34" s="0" t="n">
        <v>373.15</v>
      </c>
    </row>
    <row r="35" customFormat="false" ht="15" hidden="false" customHeight="false" outlineLevel="0" collapsed="false">
      <c r="A35" s="0" t="s">
        <v>933</v>
      </c>
      <c r="C35" s="0" t="s">
        <v>971</v>
      </c>
      <c r="D35" s="0" t="s">
        <v>972</v>
      </c>
      <c r="E35" s="0" t="s">
        <v>973</v>
      </c>
      <c r="F35" s="0" t="s">
        <v>971</v>
      </c>
      <c r="N35" s="0" t="n">
        <v>393</v>
      </c>
      <c r="O35" s="0" t="s">
        <v>974</v>
      </c>
      <c r="P35" s="0" t="str">
        <f aca="false">Ref!$A$23</f>
        <v>2022aMIR/KUL</v>
      </c>
      <c r="Q35" s="0" t="n">
        <v>370</v>
      </c>
      <c r="R35" s="0" t="n">
        <v>111</v>
      </c>
      <c r="S35" s="0" t="str">
        <f aca="false">Ref!$A$23</f>
        <v>2022aMIR/KUL</v>
      </c>
      <c r="T35" s="0" t="n">
        <v>148.00000190735</v>
      </c>
      <c r="U35" s="0" t="n">
        <v>6</v>
      </c>
      <c r="V35" s="0" t="str">
        <f aca="false">Ref!$A$23</f>
        <v>2022aMIR/KUL</v>
      </c>
      <c r="X35" s="0" t="n">
        <v>370</v>
      </c>
      <c r="AH35" s="0" t="n">
        <v>273.15</v>
      </c>
      <c r="AI35" s="0" t="n">
        <v>373.15</v>
      </c>
    </row>
    <row r="36" customFormat="false" ht="15" hidden="false" customHeight="false" outlineLevel="0" collapsed="false">
      <c r="A36" s="0" t="s">
        <v>933</v>
      </c>
      <c r="C36" s="0" t="s">
        <v>975</v>
      </c>
      <c r="D36" s="0" t="s">
        <v>976</v>
      </c>
      <c r="E36" s="0" t="s">
        <v>977</v>
      </c>
      <c r="F36" s="0" t="s">
        <v>975</v>
      </c>
      <c r="N36" s="0" t="n">
        <v>428</v>
      </c>
      <c r="O36" s="0" t="s">
        <v>961</v>
      </c>
      <c r="P36" s="0" t="str">
        <f aca="false">Ref!$A$23</f>
        <v>2022aMIR/KUL</v>
      </c>
      <c r="Q36" s="0" t="n">
        <v>403</v>
      </c>
      <c r="R36" s="0" t="n">
        <v>121</v>
      </c>
      <c r="S36" s="0" t="str">
        <f aca="false">Ref!$A$23</f>
        <v>2022aMIR/KUL</v>
      </c>
      <c r="T36" s="0" t="n">
        <v>161.0000038147</v>
      </c>
      <c r="U36" s="0" t="n">
        <v>6</v>
      </c>
      <c r="V36" s="0" t="str">
        <f aca="false">Ref!$A$23</f>
        <v>2022aMIR/KUL</v>
      </c>
      <c r="X36" s="0" t="n">
        <v>403</v>
      </c>
      <c r="AH36" s="0" t="n">
        <v>273.15</v>
      </c>
      <c r="AI36" s="0" t="n">
        <v>373.15</v>
      </c>
    </row>
    <row r="37" customFormat="false" ht="15" hidden="false" customHeight="false" outlineLevel="0" collapsed="false">
      <c r="A37" s="0" t="s">
        <v>933</v>
      </c>
      <c r="C37" s="0" t="s">
        <v>978</v>
      </c>
      <c r="D37" s="0" t="s">
        <v>979</v>
      </c>
      <c r="E37" s="0" t="s">
        <v>980</v>
      </c>
      <c r="F37" s="0" t="s">
        <v>978</v>
      </c>
      <c r="N37" s="0" t="n">
        <v>339</v>
      </c>
      <c r="O37" s="0" t="s">
        <v>942</v>
      </c>
      <c r="P37" s="0" t="str">
        <f aca="false">Ref!$A$23</f>
        <v>2022aMIR/KUL</v>
      </c>
      <c r="Q37" s="0" t="n">
        <v>320</v>
      </c>
      <c r="R37" s="0" t="n">
        <v>96</v>
      </c>
      <c r="S37" s="0" t="str">
        <f aca="false">Ref!$A$23</f>
        <v>2022aMIR/KUL</v>
      </c>
      <c r="T37" s="0" t="n">
        <v>126.99999809265</v>
      </c>
      <c r="U37" s="0" t="n">
        <v>5.5</v>
      </c>
      <c r="V37" s="0" t="str">
        <f aca="false">Ref!$A$23</f>
        <v>2022aMIR/KUL</v>
      </c>
      <c r="X37" s="0" t="n">
        <v>320</v>
      </c>
      <c r="AH37" s="0" t="n">
        <v>273.15</v>
      </c>
      <c r="AI37" s="0" t="n">
        <v>373.15</v>
      </c>
    </row>
    <row r="38" customFormat="false" ht="15" hidden="false" customHeight="false" outlineLevel="0" collapsed="false">
      <c r="A38" s="0" t="s">
        <v>933</v>
      </c>
      <c r="C38" s="0" t="s">
        <v>981</v>
      </c>
      <c r="D38" s="0" t="s">
        <v>982</v>
      </c>
      <c r="E38" s="0" t="s">
        <v>983</v>
      </c>
      <c r="F38" s="0" t="s">
        <v>981</v>
      </c>
      <c r="N38" s="0" t="n">
        <v>395</v>
      </c>
      <c r="O38" s="0" t="s">
        <v>984</v>
      </c>
      <c r="P38" s="0" t="str">
        <f aca="false">Ref!$A$23</f>
        <v>2022aMIR/KUL</v>
      </c>
      <c r="Q38" s="0" t="n">
        <v>372</v>
      </c>
      <c r="R38" s="0" t="n">
        <v>112</v>
      </c>
      <c r="S38" s="0" t="str">
        <f aca="false">Ref!$A$23</f>
        <v>2022aMIR/KUL</v>
      </c>
      <c r="T38" s="0" t="n">
        <v>148.00000190735</v>
      </c>
      <c r="U38" s="0" t="n">
        <v>7</v>
      </c>
      <c r="V38" s="0" t="str">
        <f aca="false">Ref!$A$23</f>
        <v>2022aMIR/KUL</v>
      </c>
      <c r="X38" s="0" t="n">
        <v>372</v>
      </c>
      <c r="AH38" s="0" t="n">
        <v>273.15</v>
      </c>
      <c r="AI38" s="0" t="n">
        <v>373.15</v>
      </c>
    </row>
    <row r="39" customFormat="false" ht="15" hidden="false" customHeight="false" outlineLevel="0" collapsed="false">
      <c r="A39" s="0" t="s">
        <v>933</v>
      </c>
      <c r="C39" s="0" t="s">
        <v>985</v>
      </c>
      <c r="D39" s="0" t="s">
        <v>986</v>
      </c>
      <c r="E39" s="0" t="s">
        <v>987</v>
      </c>
      <c r="F39" s="0" t="s">
        <v>985</v>
      </c>
      <c r="N39" s="0" t="n">
        <v>431</v>
      </c>
      <c r="O39" s="0" t="s">
        <v>961</v>
      </c>
      <c r="P39" s="0" t="str">
        <f aca="false">Ref!$A$23</f>
        <v>2022aMIR/KUL</v>
      </c>
      <c r="Q39" s="0" t="n">
        <v>405</v>
      </c>
      <c r="R39" s="0" t="n">
        <v>121</v>
      </c>
      <c r="S39" s="0" t="str">
        <f aca="false">Ref!$A$23</f>
        <v>2022aMIR/KUL</v>
      </c>
      <c r="T39" s="0" t="n">
        <v>162.000007629389</v>
      </c>
      <c r="U39" s="0" t="n">
        <v>6</v>
      </c>
      <c r="V39" s="0" t="str">
        <f aca="false">Ref!$A$23</f>
        <v>2022aMIR/KUL</v>
      </c>
      <c r="X39" s="0" t="n">
        <v>405</v>
      </c>
      <c r="AH39" s="0" t="n">
        <v>273.15</v>
      </c>
      <c r="AI39" s="0" t="n">
        <v>373.15</v>
      </c>
    </row>
    <row r="40" customFormat="false" ht="15" hidden="false" customHeight="false" outlineLevel="0" collapsed="false">
      <c r="A40" s="0" t="s">
        <v>933</v>
      </c>
      <c r="C40" s="0" t="s">
        <v>988</v>
      </c>
      <c r="D40" s="0" t="s">
        <v>989</v>
      </c>
      <c r="E40" s="0" t="s">
        <v>990</v>
      </c>
      <c r="F40" s="0" t="s">
        <v>988</v>
      </c>
      <c r="N40" s="0" t="n">
        <v>341</v>
      </c>
      <c r="O40" s="0" t="s">
        <v>942</v>
      </c>
      <c r="P40" s="0" t="str">
        <f aca="false">Ref!$A$23</f>
        <v>2022aMIR/KUL</v>
      </c>
      <c r="Q40" s="0" t="n">
        <v>322</v>
      </c>
      <c r="R40" s="0" t="n">
        <v>96</v>
      </c>
      <c r="S40" s="0" t="str">
        <f aca="false">Ref!$A$23</f>
        <v>2022aMIR/KUL</v>
      </c>
      <c r="T40" s="0" t="n">
        <v>128.00000190735</v>
      </c>
      <c r="U40" s="0" t="n">
        <v>5</v>
      </c>
      <c r="V40" s="0" t="str">
        <f aca="false">Ref!$A$23</f>
        <v>2022aMIR/KUL</v>
      </c>
      <c r="X40" s="0" t="n">
        <v>322</v>
      </c>
      <c r="AH40" s="0" t="n">
        <v>273.15</v>
      </c>
      <c r="AI40" s="0" t="n">
        <v>373.15</v>
      </c>
    </row>
    <row r="41" customFormat="false" ht="15" hidden="false" customHeight="false" outlineLevel="0" collapsed="false">
      <c r="A41" s="0" t="s">
        <v>933</v>
      </c>
      <c r="C41" s="0" t="s">
        <v>991</v>
      </c>
      <c r="D41" s="0" t="s">
        <v>992</v>
      </c>
      <c r="E41" s="0" t="s">
        <v>993</v>
      </c>
      <c r="F41" s="0" t="s">
        <v>991</v>
      </c>
      <c r="N41" s="0" t="n">
        <v>377</v>
      </c>
      <c r="O41" s="0" t="s">
        <v>994</v>
      </c>
      <c r="P41" s="0" t="str">
        <f aca="false">Ref!$A$23</f>
        <v>2022aMIR/KUL</v>
      </c>
      <c r="Q41" s="0" t="n">
        <v>356</v>
      </c>
      <c r="R41" s="0" t="n">
        <v>107</v>
      </c>
      <c r="S41" s="0" t="str">
        <f aca="false">Ref!$A$23</f>
        <v>2022aMIR/KUL</v>
      </c>
      <c r="T41" s="0" t="n">
        <v>141.99999809265</v>
      </c>
      <c r="U41" s="0" t="n">
        <v>5.7</v>
      </c>
      <c r="V41" s="0" t="str">
        <f aca="false">Ref!$A$23</f>
        <v>2022aMIR/KUL</v>
      </c>
      <c r="X41" s="0" t="n">
        <v>356</v>
      </c>
      <c r="AH41" s="0" t="n">
        <v>273.15</v>
      </c>
      <c r="AI41" s="0" t="n">
        <v>373.15</v>
      </c>
    </row>
    <row r="42" customFormat="false" ht="15" hidden="false" customHeight="false" outlineLevel="0" collapsed="false">
      <c r="A42" s="0" t="s">
        <v>933</v>
      </c>
      <c r="C42" s="0" t="s">
        <v>995</v>
      </c>
      <c r="D42" s="0" t="s">
        <v>996</v>
      </c>
      <c r="E42" s="0" t="s">
        <v>997</v>
      </c>
      <c r="F42" s="0" t="s">
        <v>995</v>
      </c>
      <c r="N42" s="0" t="n">
        <v>411</v>
      </c>
      <c r="O42" s="0" t="s">
        <v>946</v>
      </c>
      <c r="P42" s="0" t="str">
        <f aca="false">Ref!$A$23</f>
        <v>2022aMIR/KUL</v>
      </c>
      <c r="Q42" s="0" t="n">
        <v>387</v>
      </c>
      <c r="R42" s="0" t="n">
        <v>116</v>
      </c>
      <c r="S42" s="0" t="str">
        <f aca="false">Ref!$A$23</f>
        <v>2022aMIR/KUL</v>
      </c>
      <c r="T42" s="0" t="n">
        <v>155</v>
      </c>
      <c r="U42" s="0" t="n">
        <v>6</v>
      </c>
      <c r="V42" s="0" t="str">
        <f aca="false">Ref!$A$23</f>
        <v>2022aMIR/KUL</v>
      </c>
      <c r="X42" s="0" t="n">
        <v>387</v>
      </c>
      <c r="AH42" s="0" t="n">
        <v>273.15</v>
      </c>
      <c r="AI42" s="0" t="n">
        <v>373.15</v>
      </c>
    </row>
    <row r="43" customFormat="false" ht="15" hidden="false" customHeight="false" outlineLevel="0" collapsed="false">
      <c r="A43" s="0" t="s">
        <v>933</v>
      </c>
      <c r="C43" s="0" t="s">
        <v>998</v>
      </c>
      <c r="D43" s="0" t="s">
        <v>999</v>
      </c>
      <c r="E43" s="0" t="s">
        <v>1000</v>
      </c>
      <c r="F43" s="0" t="s">
        <v>998</v>
      </c>
      <c r="N43" s="0" t="n">
        <v>323</v>
      </c>
      <c r="O43" s="0" t="s">
        <v>1001</v>
      </c>
      <c r="P43" s="0" t="str">
        <f aca="false">Ref!$A$23</f>
        <v>2022aMIR/KUL</v>
      </c>
      <c r="Q43" s="0" t="n">
        <v>305</v>
      </c>
      <c r="R43" s="0" t="n">
        <v>92</v>
      </c>
      <c r="S43" s="0" t="str">
        <f aca="false">Ref!$A$23</f>
        <v>2022aMIR/KUL</v>
      </c>
      <c r="T43" s="0" t="n">
        <v>121.0000038147</v>
      </c>
      <c r="U43" s="0" t="n">
        <v>4.5</v>
      </c>
      <c r="V43" s="0" t="str">
        <f aca="false">Ref!$A$23</f>
        <v>2022aMIR/KUL</v>
      </c>
      <c r="X43" s="0" t="n">
        <v>305</v>
      </c>
      <c r="AH43" s="0" t="n">
        <v>273.15</v>
      </c>
      <c r="AI43" s="0" t="n">
        <v>373.15</v>
      </c>
    </row>
  </sheetData>
  <conditionalFormatting sqref="C1">
    <cfRule type="expression" priority="2" aboveAverage="0" equalAverage="0" bottom="0" percent="0" rank="0" text="" dxfId="9">
      <formula>LEN(C1)&gt;16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5A11"/>
    <pageSetUpPr fitToPage="false"/>
  </sheetPr>
  <dimension ref="A1:AB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1" sqref="13:14 H26"/>
    </sheetView>
  </sheetViews>
  <sheetFormatPr defaultColWidth="8.4921875" defaultRowHeight="15" zeroHeight="false" outlineLevelRow="0" outlineLevelCol="0"/>
  <cols>
    <col collapsed="false" customWidth="true" hidden="false" outlineLevel="0" max="3" min="3" style="0" width="12.5"/>
    <col collapsed="false" customWidth="true" hidden="false" outlineLevel="0" max="5" min="5" style="0" width="53.08"/>
    <col collapsed="false" customWidth="true" hidden="false" outlineLevel="0" max="8" min="8" style="0" width="11.5"/>
  </cols>
  <sheetData>
    <row r="1" customFormat="false" ht="15" hidden="false" customHeight="false" outlineLevel="0" collapsed="false">
      <c r="A1" s="0" t="s">
        <v>526</v>
      </c>
      <c r="B1" s="8"/>
      <c r="C1" s="73" t="s">
        <v>71</v>
      </c>
      <c r="D1" s="6" t="s">
        <v>72</v>
      </c>
      <c r="E1" s="6" t="s">
        <v>73</v>
      </c>
      <c r="F1" s="6" t="s">
        <v>429</v>
      </c>
      <c r="G1" s="6" t="s">
        <v>87</v>
      </c>
      <c r="H1" s="6" t="s">
        <v>247</v>
      </c>
      <c r="I1" s="6" t="s">
        <v>248</v>
      </c>
      <c r="J1" s="6" t="s">
        <v>249</v>
      </c>
      <c r="K1" s="6" t="s">
        <v>252</v>
      </c>
      <c r="L1" s="6" t="s">
        <v>253</v>
      </c>
      <c r="M1" s="6" t="s">
        <v>254</v>
      </c>
      <c r="N1" s="6" t="s">
        <v>258</v>
      </c>
      <c r="O1" s="6" t="s">
        <v>259</v>
      </c>
      <c r="P1" s="6" t="s">
        <v>260</v>
      </c>
      <c r="Q1" s="6" t="s">
        <v>261</v>
      </c>
      <c r="R1" s="6" t="s">
        <v>262</v>
      </c>
      <c r="S1" s="6" t="s">
        <v>263</v>
      </c>
      <c r="T1" s="6" t="s">
        <v>264</v>
      </c>
      <c r="U1" s="0" t="s">
        <v>265</v>
      </c>
      <c r="V1" s="0" t="s">
        <v>266</v>
      </c>
      <c r="W1" s="0" t="s">
        <v>267</v>
      </c>
      <c r="X1" s="0" t="s">
        <v>268</v>
      </c>
      <c r="Y1" s="0" t="s">
        <v>269</v>
      </c>
      <c r="Z1" s="0" t="s">
        <v>270</v>
      </c>
      <c r="AA1" s="0" t="s">
        <v>271</v>
      </c>
      <c r="AB1" s="0" t="s">
        <v>272</v>
      </c>
    </row>
    <row r="2" customFormat="false" ht="15" hidden="false" customHeight="false" outlineLevel="0" collapsed="false">
      <c r="A2" s="0" t="s">
        <v>855</v>
      </c>
      <c r="B2" s="0" t="s">
        <v>856</v>
      </c>
      <c r="C2" s="0" t="s">
        <v>857</v>
      </c>
      <c r="D2" s="0" t="s">
        <v>858</v>
      </c>
      <c r="E2" s="0" t="s">
        <v>859</v>
      </c>
      <c r="F2" s="0" t="s">
        <v>857</v>
      </c>
      <c r="H2" s="0" t="n">
        <v>28.73</v>
      </c>
      <c r="J2" s="0" t="str">
        <f aca="false">'solid solutions DComp'!P2</f>
        <v>2011KUL</v>
      </c>
      <c r="S2" s="0" t="s">
        <v>1002</v>
      </c>
    </row>
    <row r="3" customFormat="false" ht="15" hidden="false" customHeight="false" outlineLevel="0" collapsed="false">
      <c r="A3" s="0" t="s">
        <v>855</v>
      </c>
      <c r="C3" s="0" t="s">
        <v>860</v>
      </c>
      <c r="D3" s="0" t="s">
        <v>861</v>
      </c>
      <c r="E3" s="0" t="s">
        <v>862</v>
      </c>
      <c r="F3" s="0" t="s">
        <v>860</v>
      </c>
      <c r="H3" s="0" t="n">
        <v>22.18</v>
      </c>
      <c r="J3" s="0" t="str">
        <f aca="false">'solid solutions DComp'!P3</f>
        <v>2011KUL</v>
      </c>
      <c r="S3" s="0" t="s">
        <v>1003</v>
      </c>
    </row>
    <row r="4" customFormat="false" ht="15" hidden="false" customHeight="false" outlineLevel="0" collapsed="false">
      <c r="A4" s="0" t="s">
        <v>855</v>
      </c>
      <c r="C4" s="0" t="s">
        <v>863</v>
      </c>
      <c r="D4" s="0" t="s">
        <v>864</v>
      </c>
      <c r="E4" s="0" t="s">
        <v>865</v>
      </c>
      <c r="F4" s="0" t="s">
        <v>863</v>
      </c>
      <c r="H4" s="0" t="n">
        <v>13.66</v>
      </c>
      <c r="J4" s="0" t="str">
        <f aca="false">'solid solutions DComp'!P4</f>
        <v>2011KUL</v>
      </c>
      <c r="S4" s="0" t="s">
        <v>1004</v>
      </c>
    </row>
    <row r="5" customFormat="false" ht="15" hidden="false" customHeight="false" outlineLevel="0" collapsed="false">
      <c r="A5" s="0" t="s">
        <v>855</v>
      </c>
      <c r="C5" s="0" t="s">
        <v>866</v>
      </c>
      <c r="D5" s="0" t="s">
        <v>867</v>
      </c>
      <c r="E5" s="0" t="s">
        <v>868</v>
      </c>
      <c r="F5" s="0" t="s">
        <v>866</v>
      </c>
      <c r="H5" s="0" t="n">
        <v>8.29</v>
      </c>
      <c r="J5" s="0" t="str">
        <f aca="false">'solid solutions DComp'!P5</f>
        <v>2011KUL</v>
      </c>
      <c r="S5" s="0" t="s">
        <v>1005</v>
      </c>
    </row>
    <row r="6" customFormat="false" ht="15" hidden="false" customHeight="false" outlineLevel="0" collapsed="false">
      <c r="A6" s="0" t="s">
        <v>855</v>
      </c>
      <c r="C6" s="0" t="s">
        <v>869</v>
      </c>
      <c r="D6" s="0" t="s">
        <v>870</v>
      </c>
      <c r="E6" s="0" t="s">
        <v>871</v>
      </c>
      <c r="F6" s="0" t="s">
        <v>869</v>
      </c>
      <c r="H6" s="0" t="n">
        <v>5.81</v>
      </c>
      <c r="J6" s="0" t="str">
        <f aca="false">'solid solutions DComp'!P6</f>
        <v>2012LOT/SAO</v>
      </c>
      <c r="S6" s="0" t="s">
        <v>1006</v>
      </c>
    </row>
    <row r="7" customFormat="false" ht="15" hidden="false" customHeight="false" outlineLevel="0" collapsed="false">
      <c r="A7" s="0" t="s">
        <v>855</v>
      </c>
      <c r="C7" s="0" t="s">
        <v>872</v>
      </c>
      <c r="D7" s="0" t="s">
        <v>873</v>
      </c>
      <c r="E7" s="0" t="s">
        <v>874</v>
      </c>
      <c r="F7" s="0" t="s">
        <v>872</v>
      </c>
      <c r="H7" s="0" t="n">
        <v>5.69</v>
      </c>
      <c r="J7" s="0" t="str">
        <f aca="false">'solid solutions DComp'!P7</f>
        <v>2012LOT/SAO</v>
      </c>
      <c r="S7" s="0" t="s">
        <v>1007</v>
      </c>
    </row>
    <row r="8" customFormat="false" ht="15" hidden="false" customHeight="false" outlineLevel="0" collapsed="false">
      <c r="A8" s="0" t="s">
        <v>855</v>
      </c>
      <c r="B8" s="0" t="s">
        <v>875</v>
      </c>
      <c r="C8" s="0" t="s">
        <v>866</v>
      </c>
      <c r="D8" s="0" t="s">
        <v>876</v>
      </c>
      <c r="E8" s="0" t="s">
        <v>877</v>
      </c>
      <c r="F8" s="0" t="s">
        <v>866</v>
      </c>
      <c r="H8" s="0" t="n">
        <v>12.8</v>
      </c>
      <c r="J8" s="0" t="str">
        <f aca="false">'solid solutions DComp'!P8</f>
        <v>2011KUL</v>
      </c>
      <c r="S8" s="0" t="s">
        <v>1008</v>
      </c>
    </row>
    <row r="9" customFormat="false" ht="15" hidden="false" customHeight="false" outlineLevel="0" collapsed="false">
      <c r="A9" s="0" t="s">
        <v>855</v>
      </c>
      <c r="C9" s="0" t="s">
        <v>878</v>
      </c>
      <c r="D9" s="0" t="s">
        <v>879</v>
      </c>
      <c r="E9" s="0" t="s">
        <v>880</v>
      </c>
      <c r="F9" s="0" t="s">
        <v>878</v>
      </c>
      <c r="H9" s="0" t="n">
        <v>8.95</v>
      </c>
      <c r="J9" s="0" t="str">
        <f aca="false">'solid solutions DComp'!P9</f>
        <v>2014MYE/BER</v>
      </c>
      <c r="S9" s="0" t="s">
        <v>1009</v>
      </c>
    </row>
    <row r="10" customFormat="false" ht="15" hidden="false" customHeight="false" outlineLevel="0" collapsed="false">
      <c r="A10" s="0" t="s">
        <v>855</v>
      </c>
      <c r="C10" s="0" t="s">
        <v>881</v>
      </c>
      <c r="D10" s="0" t="s">
        <v>882</v>
      </c>
      <c r="E10" s="0" t="s">
        <v>883</v>
      </c>
      <c r="F10" s="0" t="s">
        <v>881</v>
      </c>
      <c r="H10" s="0" t="n">
        <v>18.76</v>
      </c>
      <c r="J10" s="0" t="str">
        <f aca="false">'solid solutions DComp'!P10</f>
        <v>2014MYE/BER</v>
      </c>
      <c r="S10" s="0" t="s">
        <v>1010</v>
      </c>
    </row>
    <row r="11" customFormat="false" ht="15" hidden="false" customHeight="false" outlineLevel="0" collapsed="false">
      <c r="A11" s="0" t="s">
        <v>855</v>
      </c>
      <c r="C11" s="0" t="s">
        <v>884</v>
      </c>
      <c r="D11" s="0" t="s">
        <v>885</v>
      </c>
      <c r="E11" s="0" t="s">
        <v>886</v>
      </c>
      <c r="F11" s="0" t="s">
        <v>884</v>
      </c>
      <c r="H11" s="0" t="n">
        <v>17.48</v>
      </c>
      <c r="J11" s="0" t="str">
        <f aca="false">'solid solutions DComp'!P11</f>
        <v>2014MYE/BER</v>
      </c>
      <c r="S11" s="0" t="s">
        <v>1011</v>
      </c>
    </row>
    <row r="12" customFormat="false" ht="15" hidden="false" customHeight="false" outlineLevel="0" collapsed="false">
      <c r="A12" s="0" t="s">
        <v>855</v>
      </c>
      <c r="C12" s="0" t="s">
        <v>887</v>
      </c>
      <c r="D12" s="0" t="s">
        <v>888</v>
      </c>
      <c r="E12" s="0" t="s">
        <v>889</v>
      </c>
      <c r="F12" s="0" t="s">
        <v>887</v>
      </c>
      <c r="H12" s="0" t="n">
        <v>18.45</v>
      </c>
      <c r="J12" s="0" t="str">
        <f aca="false">'solid solutions DComp'!P12</f>
        <v>2011KUL</v>
      </c>
      <c r="S12" s="0" t="s">
        <v>1012</v>
      </c>
    </row>
    <row r="13" customFormat="false" ht="15" hidden="false" customHeight="false" outlineLevel="0" collapsed="false">
      <c r="A13" s="0" t="s">
        <v>855</v>
      </c>
      <c r="C13" s="0" t="s">
        <v>890</v>
      </c>
      <c r="D13" s="0" t="s">
        <v>891</v>
      </c>
      <c r="E13" s="0" t="s">
        <v>892</v>
      </c>
      <c r="F13" s="0" t="s">
        <v>890</v>
      </c>
      <c r="H13" s="0" t="n">
        <v>15.89</v>
      </c>
      <c r="J13" s="0" t="str">
        <f aca="false">'solid solutions DComp'!P13</f>
        <v>2014MYE/BER</v>
      </c>
      <c r="S13" s="0" t="s">
        <v>1013</v>
      </c>
    </row>
    <row r="14" customFormat="false" ht="15" hidden="false" customHeight="false" outlineLevel="0" collapsed="false">
      <c r="A14" s="0" t="s">
        <v>855</v>
      </c>
      <c r="C14" s="0" t="s">
        <v>893</v>
      </c>
      <c r="D14" s="0" t="s">
        <v>894</v>
      </c>
      <c r="E14" s="0" t="s">
        <v>895</v>
      </c>
      <c r="F14" s="0" t="s">
        <v>893</v>
      </c>
      <c r="H14" s="0" t="n">
        <v>23.24</v>
      </c>
      <c r="J14" s="0" t="str">
        <f aca="false">'solid solutions DComp'!P14</f>
        <v>2014MYE/BER</v>
      </c>
      <c r="S14" s="0" t="s">
        <v>1014</v>
      </c>
    </row>
    <row r="15" customFormat="false" ht="15" hidden="false" customHeight="false" outlineLevel="0" collapsed="false">
      <c r="A15" s="0" t="s">
        <v>855</v>
      </c>
      <c r="C15" s="0" t="s">
        <v>896</v>
      </c>
      <c r="D15" s="0" t="s">
        <v>897</v>
      </c>
      <c r="E15" s="0" t="s">
        <v>898</v>
      </c>
      <c r="F15" s="0" t="s">
        <v>896</v>
      </c>
      <c r="H15" s="0" t="n">
        <v>25.57</v>
      </c>
      <c r="J15" s="0" t="str">
        <f aca="false">'solid solutions DComp'!P15</f>
        <v>2011KUL</v>
      </c>
      <c r="S15" s="0" t="s">
        <v>1015</v>
      </c>
    </row>
    <row r="16" customFormat="false" ht="15" hidden="false" customHeight="false" outlineLevel="0" collapsed="false">
      <c r="A16" s="0" t="s">
        <v>899</v>
      </c>
      <c r="B16" s="0" t="s">
        <v>900</v>
      </c>
      <c r="C16" s="0" t="s">
        <v>901</v>
      </c>
      <c r="D16" s="0" t="s">
        <v>902</v>
      </c>
      <c r="E16" s="0" t="s">
        <v>903</v>
      </c>
      <c r="F16" s="0" t="s">
        <v>901</v>
      </c>
      <c r="H16" s="91" t="n">
        <v>-28.8</v>
      </c>
      <c r="J16" s="0" t="str">
        <f aca="false">'solid solutions DComp'!P16</f>
        <v>2016NIE/ENE</v>
      </c>
      <c r="S16" s="0" t="s">
        <v>1016</v>
      </c>
    </row>
    <row r="17" customFormat="false" ht="15" hidden="false" customHeight="false" outlineLevel="0" collapsed="false">
      <c r="A17" s="0" t="s">
        <v>899</v>
      </c>
      <c r="C17" s="0" t="s">
        <v>904</v>
      </c>
      <c r="D17" s="0" t="s">
        <v>905</v>
      </c>
      <c r="E17" s="0" t="s">
        <v>906</v>
      </c>
      <c r="F17" s="0" t="s">
        <v>904</v>
      </c>
      <c r="H17" s="91" t="n">
        <v>-23.57</v>
      </c>
      <c r="J17" s="0" t="str">
        <f aca="false">'solid solutions DComp'!P17</f>
        <v>2016NIE/ENE</v>
      </c>
      <c r="S17" s="0" t="s">
        <v>1017</v>
      </c>
    </row>
    <row r="18" customFormat="false" ht="15" hidden="false" customHeight="false" outlineLevel="0" collapsed="false">
      <c r="A18" s="0" t="s">
        <v>899</v>
      </c>
      <c r="B18" s="0" t="s">
        <v>907</v>
      </c>
      <c r="C18" s="0" t="s">
        <v>908</v>
      </c>
      <c r="D18" s="0" t="s">
        <v>909</v>
      </c>
      <c r="E18" s="0" t="s">
        <v>910</v>
      </c>
      <c r="F18" s="0" t="s">
        <v>908</v>
      </c>
      <c r="H18" s="0" t="n">
        <v>-49.7</v>
      </c>
      <c r="J18" s="0" t="str">
        <f aca="false">'solid solutions DComp'!P18</f>
        <v>Lothenbach_ea:2016:pap:</v>
      </c>
      <c r="S18" s="0" t="s">
        <v>1018</v>
      </c>
    </row>
    <row r="19" customFormat="false" ht="15" hidden="false" customHeight="false" outlineLevel="0" collapsed="false">
      <c r="A19" s="0" t="s">
        <v>899</v>
      </c>
      <c r="B19" s="0" t="s">
        <v>1019</v>
      </c>
      <c r="C19" s="0" t="s">
        <v>1020</v>
      </c>
      <c r="D19" s="0" t="s">
        <v>909</v>
      </c>
      <c r="E19" s="0" t="s">
        <v>1021</v>
      </c>
      <c r="F19" s="0" t="s">
        <v>1020</v>
      </c>
      <c r="H19" s="0" t="n">
        <v>-56.02</v>
      </c>
      <c r="J19" s="0" t="str">
        <f aca="false">'solid solutions DComp'!P19</f>
        <v>Lothenbach_ea:2016:pap:</v>
      </c>
      <c r="S19" s="0" t="s">
        <v>1022</v>
      </c>
    </row>
    <row r="20" customFormat="false" ht="15" hidden="false" customHeight="false" outlineLevel="0" collapsed="false">
      <c r="A20" s="0" t="s">
        <v>899</v>
      </c>
      <c r="C20" s="0" t="s">
        <v>912</v>
      </c>
      <c r="D20" s="0" t="s">
        <v>913</v>
      </c>
      <c r="E20" s="0" t="s">
        <v>914</v>
      </c>
      <c r="F20" s="0" t="s">
        <v>912</v>
      </c>
      <c r="H20" s="0" t="n">
        <v>-72</v>
      </c>
      <c r="J20" s="0" t="str">
        <f aca="false">'solid solutions DComp'!P20</f>
        <v>Lothenbach_ea:2016:pap:</v>
      </c>
      <c r="S20" s="0" t="s">
        <v>1023</v>
      </c>
    </row>
    <row r="21" customFormat="false" ht="15" hidden="false" customHeight="false" outlineLevel="0" collapsed="false">
      <c r="A21" s="0" t="s">
        <v>899</v>
      </c>
      <c r="C21" s="0" t="s">
        <v>915</v>
      </c>
      <c r="D21" s="0" t="s">
        <v>916</v>
      </c>
      <c r="E21" s="0" t="s">
        <v>917</v>
      </c>
      <c r="F21" s="0" t="s">
        <v>915</v>
      </c>
      <c r="H21" s="0" t="n">
        <v>-94.3</v>
      </c>
      <c r="J21" s="0" t="str">
        <f aca="false">'solid solutions DComp'!P21</f>
        <v>Rozov:2010:book:</v>
      </c>
      <c r="S21" s="0" t="s">
        <v>1024</v>
      </c>
    </row>
    <row r="22" customFormat="false" ht="15" hidden="false" customHeight="false" outlineLevel="0" collapsed="false">
      <c r="A22" s="0" t="s">
        <v>899</v>
      </c>
      <c r="B22" s="0" t="s">
        <v>918</v>
      </c>
      <c r="C22" s="0" t="s">
        <v>919</v>
      </c>
      <c r="D22" s="0" t="s">
        <v>920</v>
      </c>
      <c r="E22" s="0" t="s">
        <v>921</v>
      </c>
      <c r="F22" s="0" t="s">
        <v>919</v>
      </c>
      <c r="H22" s="0" t="n">
        <v>5.91</v>
      </c>
      <c r="J22" s="0" t="str">
        <f aca="false">'solid solutions DComp'!P22</f>
        <v>Rozov:2010:book:</v>
      </c>
      <c r="S22" s="0" t="s">
        <v>1025</v>
      </c>
    </row>
    <row r="23" customFormat="false" ht="15" hidden="false" customHeight="false" outlineLevel="0" collapsed="false">
      <c r="A23" s="0" t="s">
        <v>899</v>
      </c>
      <c r="C23" s="0" t="s">
        <v>923</v>
      </c>
      <c r="D23" s="0" t="s">
        <v>924</v>
      </c>
      <c r="E23" s="0" t="s">
        <v>925</v>
      </c>
      <c r="F23" s="0" t="s">
        <v>923</v>
      </c>
      <c r="H23" s="0" t="n">
        <v>5.82</v>
      </c>
      <c r="J23" s="0" t="str">
        <f aca="false">'solid solutions DComp'!P23</f>
        <v>Rozov_ea:2011:pap:</v>
      </c>
      <c r="S23" s="0" t="s">
        <v>1026</v>
      </c>
    </row>
    <row r="24" customFormat="false" ht="15" hidden="false" customHeight="false" outlineLevel="0" collapsed="false">
      <c r="A24" s="0" t="s">
        <v>899</v>
      </c>
      <c r="C24" s="0" t="s">
        <v>926</v>
      </c>
      <c r="D24" s="0" t="s">
        <v>927</v>
      </c>
      <c r="E24" s="0" t="s">
        <v>928</v>
      </c>
      <c r="F24" s="0" t="s">
        <v>926</v>
      </c>
      <c r="H24" s="0" t="n">
        <v>22.71</v>
      </c>
      <c r="J24" s="0" t="str">
        <f aca="false">'solid solutions DComp'!P24</f>
        <v>Rozov_ea:2011:pap:</v>
      </c>
      <c r="S24" s="0" t="s">
        <v>1027</v>
      </c>
    </row>
    <row r="25" customFormat="false" ht="15" hidden="false" customHeight="false" outlineLevel="0" collapsed="false">
      <c r="A25" s="0" t="s">
        <v>899</v>
      </c>
      <c r="C25" s="0" t="s">
        <v>930</v>
      </c>
      <c r="D25" s="0" t="s">
        <v>931</v>
      </c>
      <c r="E25" s="0" t="s">
        <v>932</v>
      </c>
      <c r="F25" s="0" t="s">
        <v>930</v>
      </c>
      <c r="H25" s="0" t="n">
        <v>22.36</v>
      </c>
      <c r="J25" s="0" t="str">
        <f aca="false">'solid solutions DComp'!P25</f>
        <v>2022KUL/MIR</v>
      </c>
      <c r="S25" s="0" t="s">
        <v>1028</v>
      </c>
    </row>
    <row r="26" customFormat="false" ht="15" hidden="false" customHeight="false" outlineLevel="0" collapsed="false">
      <c r="A26" s="0" t="s">
        <v>933</v>
      </c>
      <c r="B26" s="0" t="s">
        <v>934</v>
      </c>
      <c r="C26" s="0" t="s">
        <v>935</v>
      </c>
      <c r="D26" s="0" t="s">
        <v>936</v>
      </c>
      <c r="E26" s="0" t="s">
        <v>937</v>
      </c>
      <c r="F26" s="0" t="s">
        <v>935</v>
      </c>
      <c r="H26" s="27" t="n">
        <v>-37.0397723795354</v>
      </c>
      <c r="I26" s="27" t="n">
        <v>0.356514559491634</v>
      </c>
      <c r="J26" s="0" t="str">
        <f aca="false">Ref!$A$24</f>
        <v>2022bMIR/KUL</v>
      </c>
      <c r="S26" s="0" t="s">
        <v>1029</v>
      </c>
    </row>
    <row r="27" customFormat="false" ht="15" hidden="false" customHeight="false" outlineLevel="0" collapsed="false">
      <c r="A27" s="0" t="s">
        <v>933</v>
      </c>
      <c r="C27" s="0" t="s">
        <v>939</v>
      </c>
      <c r="D27" s="0" t="s">
        <v>940</v>
      </c>
      <c r="E27" s="0" t="s">
        <v>941</v>
      </c>
      <c r="F27" s="0" t="s">
        <v>939</v>
      </c>
      <c r="H27" s="27" t="n">
        <v>-31.9179570895849</v>
      </c>
      <c r="I27" s="27" t="n">
        <v>0.332688521140314</v>
      </c>
      <c r="J27" s="0" t="str">
        <f aca="false">Ref!$A$24</f>
        <v>2022bMIR/KUL</v>
      </c>
      <c r="S27" s="0" t="s">
        <v>1030</v>
      </c>
    </row>
    <row r="28" customFormat="false" ht="15" hidden="false" customHeight="false" outlineLevel="0" collapsed="false">
      <c r="A28" s="0" t="s">
        <v>933</v>
      </c>
      <c r="C28" s="0" t="s">
        <v>943</v>
      </c>
      <c r="D28" s="0" t="s">
        <v>944</v>
      </c>
      <c r="E28" s="0" t="s">
        <v>945</v>
      </c>
      <c r="F28" s="0" t="s">
        <v>943</v>
      </c>
      <c r="H28" s="27" t="n">
        <v>-38.9901504919932</v>
      </c>
      <c r="I28" s="27" t="n">
        <v>0.595650842697331</v>
      </c>
      <c r="J28" s="0" t="str">
        <f aca="false">Ref!$A$24</f>
        <v>2022bMIR/KUL</v>
      </c>
      <c r="S28" s="0" t="s">
        <v>1031</v>
      </c>
    </row>
    <row r="29" customFormat="false" ht="15" hidden="false" customHeight="false" outlineLevel="0" collapsed="false">
      <c r="A29" s="0" t="s">
        <v>933</v>
      </c>
      <c r="C29" s="0" t="s">
        <v>947</v>
      </c>
      <c r="D29" s="0" t="s">
        <v>948</v>
      </c>
      <c r="E29" s="0" t="s">
        <v>949</v>
      </c>
      <c r="F29" s="0" t="s">
        <v>947</v>
      </c>
      <c r="H29" s="27" t="n">
        <v>-30.7431006861025</v>
      </c>
      <c r="I29" s="27" t="n">
        <v>0.130517638482146</v>
      </c>
      <c r="J29" s="0" t="str">
        <f aca="false">Ref!$A$24</f>
        <v>2022bMIR/KUL</v>
      </c>
      <c r="S29" s="0" t="s">
        <v>1032</v>
      </c>
    </row>
    <row r="30" customFormat="false" ht="15" hidden="false" customHeight="false" outlineLevel="0" collapsed="false">
      <c r="A30" s="0" t="s">
        <v>933</v>
      </c>
      <c r="C30" s="0" t="s">
        <v>951</v>
      </c>
      <c r="D30" s="0" t="s">
        <v>952</v>
      </c>
      <c r="E30" s="0" t="s">
        <v>953</v>
      </c>
      <c r="F30" s="0" t="s">
        <v>951</v>
      </c>
      <c r="H30" s="27" t="n">
        <v>-31.2867682030035</v>
      </c>
      <c r="I30" s="27" t="n">
        <v>0.440781626512247</v>
      </c>
      <c r="J30" s="0" t="str">
        <f aca="false">Ref!$A$24</f>
        <v>2022bMIR/KUL</v>
      </c>
      <c r="S30" s="0" t="s">
        <v>1033</v>
      </c>
    </row>
    <row r="31" customFormat="false" ht="15" hidden="false" customHeight="false" outlineLevel="0" collapsed="false">
      <c r="A31" s="0" t="s">
        <v>933</v>
      </c>
      <c r="C31" s="0" t="s">
        <v>955</v>
      </c>
      <c r="D31" s="0" t="s">
        <v>956</v>
      </c>
      <c r="E31" s="0" t="s">
        <v>957</v>
      </c>
      <c r="F31" s="0" t="s">
        <v>955</v>
      </c>
      <c r="H31" s="27" t="n">
        <v>-24.2518643410064</v>
      </c>
      <c r="I31" s="27" t="n">
        <v>0.182199094031895</v>
      </c>
      <c r="J31" s="0" t="str">
        <f aca="false">Ref!$A$24</f>
        <v>2022bMIR/KUL</v>
      </c>
      <c r="S31" s="0" t="s">
        <v>1034</v>
      </c>
    </row>
    <row r="32" customFormat="false" ht="15" hidden="false" customHeight="false" outlineLevel="0" collapsed="false">
      <c r="A32" s="0" t="s">
        <v>933</v>
      </c>
      <c r="C32" s="0" t="s">
        <v>958</v>
      </c>
      <c r="D32" s="0" t="s">
        <v>959</v>
      </c>
      <c r="E32" s="0" t="s">
        <v>960</v>
      </c>
      <c r="F32" s="0" t="s">
        <v>958</v>
      </c>
      <c r="H32" s="27" t="n">
        <v>-35.203247233593</v>
      </c>
      <c r="I32" s="27" t="n">
        <v>0.52557427600842</v>
      </c>
      <c r="J32" s="0" t="str">
        <f aca="false">Ref!$A$24</f>
        <v>2022bMIR/KUL</v>
      </c>
      <c r="S32" s="0" t="s">
        <v>1035</v>
      </c>
    </row>
    <row r="33" customFormat="false" ht="15" hidden="false" customHeight="false" outlineLevel="0" collapsed="false">
      <c r="A33" s="0" t="s">
        <v>933</v>
      </c>
      <c r="C33" s="0" t="s">
        <v>962</v>
      </c>
      <c r="D33" s="0" t="s">
        <v>963</v>
      </c>
      <c r="E33" s="0" t="s">
        <v>964</v>
      </c>
      <c r="F33" s="0" t="s">
        <v>962</v>
      </c>
      <c r="H33" s="27" t="n">
        <v>-27.1206986706255</v>
      </c>
      <c r="I33" s="27" t="n">
        <v>0.525574273941202</v>
      </c>
      <c r="J33" s="0" t="str">
        <f aca="false">Ref!$A$24</f>
        <v>2022bMIR/KUL</v>
      </c>
      <c r="S33" s="0" t="s">
        <v>1036</v>
      </c>
    </row>
    <row r="34" customFormat="false" ht="15" hidden="false" customHeight="false" outlineLevel="0" collapsed="false">
      <c r="A34" s="0" t="s">
        <v>933</v>
      </c>
      <c r="C34" s="0" t="s">
        <v>965</v>
      </c>
      <c r="D34" s="0" t="s">
        <v>966</v>
      </c>
      <c r="E34" s="0" t="s">
        <v>967</v>
      </c>
      <c r="F34" s="0" t="s">
        <v>965</v>
      </c>
      <c r="H34" s="27" t="n">
        <v>-30.5421241636938</v>
      </c>
      <c r="I34" s="27" t="n">
        <v>0.525574264784714</v>
      </c>
      <c r="J34" s="0" t="str">
        <f aca="false">Ref!$A$24</f>
        <v>2022bMIR/KUL</v>
      </c>
      <c r="S34" s="0" t="s">
        <v>1037</v>
      </c>
    </row>
    <row r="35" customFormat="false" ht="15" hidden="false" customHeight="false" outlineLevel="0" collapsed="false">
      <c r="A35" s="0" t="s">
        <v>933</v>
      </c>
      <c r="C35" s="0" t="s">
        <v>968</v>
      </c>
      <c r="D35" s="0" t="s">
        <v>969</v>
      </c>
      <c r="E35" s="0" t="s">
        <v>970</v>
      </c>
      <c r="F35" s="0" t="s">
        <v>968</v>
      </c>
      <c r="H35" s="27" t="n">
        <v>-30.5421122104793</v>
      </c>
      <c r="I35" s="27" t="n">
        <v>0.525574264784714</v>
      </c>
      <c r="J35" s="0" t="str">
        <f aca="false">Ref!$A$24</f>
        <v>2022bMIR/KUL</v>
      </c>
      <c r="S35" s="0" t="s">
        <v>1038</v>
      </c>
    </row>
    <row r="36" customFormat="false" ht="15" hidden="false" customHeight="false" outlineLevel="0" collapsed="false">
      <c r="A36" s="0" t="s">
        <v>933</v>
      </c>
      <c r="C36" s="0" t="s">
        <v>971</v>
      </c>
      <c r="D36" s="0" t="s">
        <v>972</v>
      </c>
      <c r="E36" s="0" t="s">
        <v>973</v>
      </c>
      <c r="F36" s="0" t="s">
        <v>971</v>
      </c>
      <c r="H36" s="27" t="n">
        <v>-33.3089227658851</v>
      </c>
      <c r="I36" s="27" t="n">
        <v>0.350382858956722</v>
      </c>
      <c r="J36" s="0" t="str">
        <f aca="false">Ref!$A$24</f>
        <v>2022bMIR/KUL</v>
      </c>
      <c r="S36" s="0" t="s">
        <v>1039</v>
      </c>
    </row>
    <row r="37" customFormat="false" ht="15" hidden="false" customHeight="false" outlineLevel="0" collapsed="false">
      <c r="A37" s="0" t="s">
        <v>933</v>
      </c>
      <c r="C37" s="0" t="s">
        <v>975</v>
      </c>
      <c r="D37" s="0" t="s">
        <v>976</v>
      </c>
      <c r="E37" s="0" t="s">
        <v>977</v>
      </c>
      <c r="F37" s="0" t="s">
        <v>975</v>
      </c>
      <c r="H37" s="27" t="n">
        <v>-34.7391838244264</v>
      </c>
      <c r="I37" s="27" t="n">
        <v>0.350382858956723</v>
      </c>
      <c r="J37" s="0" t="str">
        <f aca="false">Ref!$A$24</f>
        <v>2022bMIR/KUL</v>
      </c>
      <c r="S37" s="0" t="s">
        <v>1040</v>
      </c>
    </row>
    <row r="38" customFormat="false" ht="15" hidden="false" customHeight="false" outlineLevel="0" collapsed="false">
      <c r="A38" s="0" t="s">
        <v>933</v>
      </c>
      <c r="C38" s="0" t="s">
        <v>978</v>
      </c>
      <c r="D38" s="0" t="s">
        <v>979</v>
      </c>
      <c r="E38" s="0" t="s">
        <v>980</v>
      </c>
      <c r="F38" s="0" t="s">
        <v>978</v>
      </c>
      <c r="H38" s="27" t="n">
        <v>-27.8835230438622</v>
      </c>
      <c r="I38" s="27" t="n">
        <v>0.350382856438396</v>
      </c>
      <c r="J38" s="0" t="str">
        <f aca="false">Ref!$A$24</f>
        <v>2022bMIR/KUL</v>
      </c>
      <c r="S38" s="0" t="s">
        <v>1041</v>
      </c>
    </row>
    <row r="39" customFormat="false" ht="15" hidden="false" customHeight="false" outlineLevel="0" collapsed="false">
      <c r="A39" s="0" t="s">
        <v>933</v>
      </c>
      <c r="C39" s="0" t="s">
        <v>981</v>
      </c>
      <c r="D39" s="0" t="s">
        <v>982</v>
      </c>
      <c r="E39" s="0" t="s">
        <v>983</v>
      </c>
      <c r="F39" s="0" t="s">
        <v>981</v>
      </c>
      <c r="H39" s="27" t="n">
        <v>-36.8256232223228</v>
      </c>
      <c r="I39" s="27" t="n">
        <v>0.665727413355648</v>
      </c>
      <c r="J39" s="0" t="str">
        <f aca="false">Ref!$A$24</f>
        <v>2022bMIR/KUL</v>
      </c>
      <c r="S39" s="0" t="s">
        <v>1042</v>
      </c>
    </row>
    <row r="40" customFormat="false" ht="15" hidden="false" customHeight="false" outlineLevel="0" collapsed="false">
      <c r="A40" s="0" t="s">
        <v>933</v>
      </c>
      <c r="C40" s="0" t="s">
        <v>985</v>
      </c>
      <c r="D40" s="0" t="s">
        <v>986</v>
      </c>
      <c r="E40" s="0" t="s">
        <v>987</v>
      </c>
      <c r="F40" s="0" t="s">
        <v>985</v>
      </c>
      <c r="H40" s="27" t="n">
        <v>-38.6629415488315</v>
      </c>
      <c r="I40" s="27" t="n">
        <v>0.420459424966865</v>
      </c>
      <c r="J40" s="0" t="str">
        <f aca="false">Ref!$A$24</f>
        <v>2022bMIR/KUL</v>
      </c>
      <c r="S40" s="0" t="s">
        <v>1043</v>
      </c>
    </row>
    <row r="41" customFormat="false" ht="15" hidden="false" customHeight="false" outlineLevel="0" collapsed="false">
      <c r="A41" s="0" t="s">
        <v>933</v>
      </c>
      <c r="C41" s="0" t="s">
        <v>988</v>
      </c>
      <c r="D41" s="0" t="s">
        <v>989</v>
      </c>
      <c r="E41" s="0" t="s">
        <v>990</v>
      </c>
      <c r="F41" s="0" t="s">
        <v>988</v>
      </c>
      <c r="H41" s="27" t="n">
        <v>-27.7891078417088</v>
      </c>
      <c r="I41" s="27" t="n">
        <v>0.437978562746657</v>
      </c>
      <c r="J41" s="0" t="str">
        <f aca="false">Ref!$A$24</f>
        <v>2022bMIR/KUL</v>
      </c>
      <c r="S41" s="0" t="s">
        <v>1044</v>
      </c>
    </row>
    <row r="42" customFormat="false" ht="15" hidden="false" customHeight="false" outlineLevel="0" collapsed="false">
      <c r="A42" s="0" t="s">
        <v>933</v>
      </c>
      <c r="C42" s="0" t="s">
        <v>991</v>
      </c>
      <c r="D42" s="0" t="s">
        <v>992</v>
      </c>
      <c r="E42" s="0" t="s">
        <v>993</v>
      </c>
      <c r="F42" s="0" t="s">
        <v>991</v>
      </c>
      <c r="H42" s="27" t="n">
        <v>-33.3091718478661</v>
      </c>
      <c r="I42" s="27" t="n">
        <v>0.350382857419447</v>
      </c>
      <c r="J42" s="0" t="str">
        <f aca="false">Ref!$A$24</f>
        <v>2022bMIR/KUL</v>
      </c>
      <c r="S42" s="0" t="s">
        <v>1045</v>
      </c>
    </row>
    <row r="43" customFormat="false" ht="15" hidden="false" customHeight="false" outlineLevel="0" collapsed="false">
      <c r="A43" s="0" t="s">
        <v>933</v>
      </c>
      <c r="C43" s="0" t="s">
        <v>995</v>
      </c>
      <c r="D43" s="0" t="s">
        <v>996</v>
      </c>
      <c r="E43" s="0" t="s">
        <v>997</v>
      </c>
      <c r="F43" s="0" t="s">
        <v>995</v>
      </c>
      <c r="H43" s="27" t="n">
        <v>-34.3627713499784</v>
      </c>
      <c r="I43" s="27" t="n">
        <v>0.52557427529599</v>
      </c>
      <c r="J43" s="0" t="str">
        <f aca="false">Ref!$A$24</f>
        <v>2022bMIR/KUL</v>
      </c>
      <c r="S43" s="0" t="s">
        <v>1046</v>
      </c>
    </row>
    <row r="44" customFormat="false" ht="15" hidden="false" customHeight="false" outlineLevel="0" collapsed="false">
      <c r="A44" s="0" t="s">
        <v>933</v>
      </c>
      <c r="C44" s="0" t="s">
        <v>998</v>
      </c>
      <c r="D44" s="0" t="s">
        <v>999</v>
      </c>
      <c r="E44" s="0" t="s">
        <v>1000</v>
      </c>
      <c r="F44" s="0" t="s">
        <v>998</v>
      </c>
      <c r="H44" s="27" t="n">
        <v>-27.8837721260103</v>
      </c>
      <c r="I44" s="27" t="n">
        <v>0.350382852058697</v>
      </c>
      <c r="J44" s="0" t="str">
        <f aca="false">Ref!$A$24</f>
        <v>2022bMIR/KUL</v>
      </c>
      <c r="S44" s="0" t="s">
        <v>1047</v>
      </c>
    </row>
    <row r="45" customFormat="false" ht="15" hidden="false" customHeight="false" outlineLevel="0" collapsed="false">
      <c r="I45" s="27"/>
    </row>
  </sheetData>
  <conditionalFormatting sqref="C1">
    <cfRule type="expression" priority="2" aboveAverage="0" equalAverage="0" bottom="0" percent="0" rank="0" text="" dxfId="10">
      <formula>LEN(C1)&gt;16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30A0"/>
    <pageSetUpPr fitToPage="false"/>
  </sheetPr>
  <dimension ref="A1:A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1" sqref="13:14 A10"/>
    </sheetView>
  </sheetViews>
  <sheetFormatPr defaultColWidth="8.4921875" defaultRowHeight="15" zeroHeight="false" outlineLevelRow="0" outlineLevelCol="0"/>
  <cols>
    <col collapsed="false" customWidth="true" hidden="false" outlineLevel="0" max="1" min="1" style="0" width="10.59"/>
    <col collapsed="false" customWidth="true" hidden="false" outlineLevel="0" max="3" min="3" style="0" width="19.25"/>
    <col collapsed="false" customWidth="true" hidden="false" outlineLevel="0" max="4" min="4" style="0" width="18.5"/>
    <col collapsed="false" customWidth="true" hidden="false" outlineLevel="0" max="5" min="5" style="0" width="24.33"/>
    <col collapsed="false" customWidth="true" hidden="false" outlineLevel="0" max="6" min="6" style="0" width="11.58"/>
    <col collapsed="false" customWidth="true" hidden="false" outlineLevel="0" max="7" min="7" style="0" width="12.75"/>
    <col collapsed="false" customWidth="true" hidden="false" outlineLevel="0" max="8" min="8" style="0" width="18.25"/>
    <col collapsed="false" customWidth="true" hidden="false" outlineLevel="0" max="9" min="9" style="0" width="9.25"/>
    <col collapsed="false" customWidth="true" hidden="false" outlineLevel="0" max="10" min="10" style="0" width="12.75"/>
    <col collapsed="false" customWidth="true" hidden="false" outlineLevel="0" max="11" min="11" style="0" width="18.25"/>
    <col collapsed="false" customWidth="true" hidden="false" outlineLevel="0" max="12" min="12" style="0" width="9.25"/>
    <col collapsed="false" customWidth="true" hidden="false" outlineLevel="0" max="13" min="13" style="0" width="12.33"/>
    <col collapsed="false" customWidth="true" hidden="false" outlineLevel="0" max="16" min="16" style="0" width="13.75"/>
    <col collapsed="false" customWidth="true" hidden="false" outlineLevel="0" max="19" min="19" style="0" width="12.75"/>
    <col collapsed="false" customWidth="true" hidden="false" outlineLevel="0" max="22" min="22" style="0" width="11.75"/>
  </cols>
  <sheetData>
    <row r="1" s="6" customFormat="true" ht="15" hidden="false" customHeight="false" outlineLevel="0" collapsed="false">
      <c r="A1" s="6" t="s">
        <v>526</v>
      </c>
      <c r="B1" s="8" t="s">
        <v>513</v>
      </c>
      <c r="C1" s="6" t="s">
        <v>71</v>
      </c>
      <c r="D1" s="6" t="s">
        <v>72</v>
      </c>
      <c r="E1" s="6" t="s">
        <v>73</v>
      </c>
      <c r="F1" s="6" t="s">
        <v>429</v>
      </c>
      <c r="G1" s="6" t="s">
        <v>77</v>
      </c>
      <c r="H1" s="6" t="s">
        <v>78</v>
      </c>
      <c r="I1" s="6" t="s">
        <v>155</v>
      </c>
      <c r="J1" s="6" t="s">
        <v>79</v>
      </c>
      <c r="K1" s="6" t="s">
        <v>80</v>
      </c>
      <c r="L1" s="6" t="s">
        <v>156</v>
      </c>
      <c r="M1" s="6" t="s">
        <v>81</v>
      </c>
      <c r="N1" s="6" t="s">
        <v>82</v>
      </c>
      <c r="O1" s="6" t="s">
        <v>83</v>
      </c>
      <c r="P1" s="6" t="s">
        <v>84</v>
      </c>
      <c r="Q1" s="6" t="s">
        <v>85</v>
      </c>
      <c r="R1" s="6" t="s">
        <v>157</v>
      </c>
      <c r="S1" s="6" t="s">
        <v>158</v>
      </c>
      <c r="T1" s="6" t="s">
        <v>159</v>
      </c>
      <c r="U1" s="6" t="s">
        <v>160</v>
      </c>
      <c r="V1" s="6" t="s">
        <v>430</v>
      </c>
      <c r="W1" s="6" t="s">
        <v>265</v>
      </c>
      <c r="X1" s="6" t="s">
        <v>266</v>
      </c>
      <c r="Y1" s="6" t="s">
        <v>267</v>
      </c>
      <c r="Z1" s="6" t="s">
        <v>268</v>
      </c>
      <c r="AA1" s="6" t="s">
        <v>431</v>
      </c>
      <c r="AB1" s="6" t="s">
        <v>270</v>
      </c>
      <c r="AC1" s="6" t="s">
        <v>432</v>
      </c>
      <c r="AD1" s="6" t="s">
        <v>272</v>
      </c>
      <c r="AE1" s="6" t="s">
        <v>433</v>
      </c>
      <c r="AF1" s="6" t="s">
        <v>434</v>
      </c>
      <c r="AG1" s="6" t="s">
        <v>436</v>
      </c>
      <c r="AH1" s="6" t="s">
        <v>437</v>
      </c>
      <c r="AI1" s="4" t="s">
        <v>6</v>
      </c>
      <c r="AJ1" s="4" t="s">
        <v>2</v>
      </c>
      <c r="AK1" s="4" t="s">
        <v>7</v>
      </c>
    </row>
    <row r="2" customFormat="false" ht="15" hidden="false" customHeight="false" outlineLevel="0" collapsed="false">
      <c r="B2" s="0" t="s">
        <v>98</v>
      </c>
      <c r="C2" s="0" t="s">
        <v>1048</v>
      </c>
      <c r="D2" s="0" t="s">
        <v>1049</v>
      </c>
      <c r="E2" s="0" t="s">
        <v>1050</v>
      </c>
      <c r="F2" s="0" t="s">
        <v>1051</v>
      </c>
    </row>
    <row r="3" customFormat="false" ht="15" hidden="false" customHeight="false" outlineLevel="0" collapsed="false">
      <c r="C3" s="0" t="s">
        <v>1052</v>
      </c>
      <c r="D3" s="0" t="s">
        <v>1053</v>
      </c>
      <c r="E3" s="0" t="s">
        <v>1054</v>
      </c>
      <c r="F3" s="0" t="s">
        <v>1055</v>
      </c>
    </row>
    <row r="4" customFormat="false" ht="15" hidden="false" customHeight="false" outlineLevel="0" collapsed="false">
      <c r="C4" s="0" t="s">
        <v>1056</v>
      </c>
      <c r="D4" s="0" t="s">
        <v>1057</v>
      </c>
      <c r="E4" s="0" t="s">
        <v>1058</v>
      </c>
      <c r="F4" s="0" t="s">
        <v>1059</v>
      </c>
    </row>
    <row r="5" customFormat="false" ht="15" hidden="false" customHeight="false" outlineLevel="0" collapsed="false">
      <c r="C5" s="0" t="s">
        <v>1060</v>
      </c>
      <c r="D5" s="0" t="s">
        <v>1061</v>
      </c>
      <c r="E5" s="0" t="s">
        <v>1062</v>
      </c>
      <c r="F5" s="0" t="s">
        <v>1063</v>
      </c>
    </row>
    <row r="6" customFormat="false" ht="15" hidden="false" customHeight="false" outlineLevel="0" collapsed="false">
      <c r="C6" s="0" t="s">
        <v>1064</v>
      </c>
      <c r="D6" s="0" t="s">
        <v>1065</v>
      </c>
      <c r="E6" s="0" t="s">
        <v>1066</v>
      </c>
    </row>
    <row r="7" customFormat="false" ht="15" hidden="false" customHeight="false" outlineLevel="0" collapsed="false">
      <c r="C7" s="0" t="s">
        <v>1067</v>
      </c>
      <c r="D7" s="0" t="s">
        <v>1068</v>
      </c>
      <c r="E7" s="0" t="s">
        <v>1069</v>
      </c>
    </row>
    <row r="8" customFormat="false" ht="15" hidden="false" customHeight="false" outlineLevel="0" collapsed="false">
      <c r="C8" s="0" t="s">
        <v>1070</v>
      </c>
      <c r="D8" s="79" t="s">
        <v>1071</v>
      </c>
      <c r="E8" s="0" t="s">
        <v>1072</v>
      </c>
    </row>
    <row r="9" customFormat="false" ht="15" hidden="false" customHeight="false" outlineLevel="0" collapsed="false">
      <c r="C9" s="0" t="s">
        <v>1073</v>
      </c>
      <c r="D9" s="0" t="s">
        <v>1073</v>
      </c>
      <c r="E9" s="0" t="s">
        <v>1074</v>
      </c>
    </row>
    <row r="10" customFormat="false" ht="15" hidden="false" customHeight="false" outlineLevel="0" collapsed="false">
      <c r="A10" s="0" t="s">
        <v>1075</v>
      </c>
      <c r="B10" s="0" t="s">
        <v>124</v>
      </c>
      <c r="C10" s="0" t="s">
        <v>1076</v>
      </c>
      <c r="D10" s="0" t="s">
        <v>1077</v>
      </c>
      <c r="E10" s="0" t="s">
        <v>1078</v>
      </c>
    </row>
    <row r="11" customFormat="false" ht="15" hidden="false" customHeight="false" outlineLevel="0" collapsed="false">
      <c r="A11" s="0" t="s">
        <v>1075</v>
      </c>
      <c r="C11" s="0" t="s">
        <v>1079</v>
      </c>
      <c r="D11" s="0" t="str">
        <f aca="false">'[2]Phosphate solids ReacDC'!$B$8</f>
        <v>Mg3(PO4)2w4(cr)</v>
      </c>
      <c r="E11" s="0" t="s">
        <v>1080</v>
      </c>
    </row>
    <row r="12" customFormat="false" ht="15" hidden="false" customHeight="false" outlineLevel="0" collapsed="false">
      <c r="A12" s="0" t="s">
        <v>1075</v>
      </c>
      <c r="C12" s="0" t="s">
        <v>1081</v>
      </c>
      <c r="D12" s="0" t="s">
        <v>1082</v>
      </c>
      <c r="E12" s="0" t="s">
        <v>1083</v>
      </c>
    </row>
    <row r="13" customFormat="false" ht="15" hidden="false" customHeight="false" outlineLevel="0" collapsed="false">
      <c r="A13" s="0" t="s">
        <v>1075</v>
      </c>
      <c r="C13" s="0" t="s">
        <v>1084</v>
      </c>
      <c r="D13" s="0" t="s">
        <v>1085</v>
      </c>
      <c r="E13" s="0" t="s">
        <v>1086</v>
      </c>
    </row>
    <row r="14" customFormat="false" ht="15" hidden="false" customHeight="false" outlineLevel="0" collapsed="false">
      <c r="A14" s="0" t="s">
        <v>1075</v>
      </c>
      <c r="C14" s="0" t="s">
        <v>1087</v>
      </c>
      <c r="D14" s="0" t="s">
        <v>1088</v>
      </c>
      <c r="E14" s="0" t="s">
        <v>1089</v>
      </c>
    </row>
    <row r="15" customFormat="false" ht="15" hidden="false" customHeight="false" outlineLevel="0" collapsed="false">
      <c r="A15" s="0" t="s">
        <v>1075</v>
      </c>
      <c r="C15" s="0" t="s">
        <v>1090</v>
      </c>
      <c r="D15" s="0" t="s">
        <v>1091</v>
      </c>
      <c r="E15" s="0" t="s">
        <v>1092</v>
      </c>
    </row>
    <row r="16" customFormat="false" ht="15" hidden="false" customHeight="false" outlineLevel="0" collapsed="false">
      <c r="A16" s="0" t="s">
        <v>1075</v>
      </c>
      <c r="C16" s="0" t="s">
        <v>1093</v>
      </c>
      <c r="D16" s="0" t="s">
        <v>1094</v>
      </c>
      <c r="E16" s="0" t="s">
        <v>1095</v>
      </c>
    </row>
    <row r="17" customFormat="false" ht="15" hidden="false" customHeight="false" outlineLevel="0" collapsed="false">
      <c r="A17" s="0" t="s">
        <v>1075</v>
      </c>
      <c r="C17" s="0" t="s">
        <v>1096</v>
      </c>
      <c r="D17" s="0" t="s">
        <v>1097</v>
      </c>
      <c r="E17" s="0" t="s">
        <v>1098</v>
      </c>
    </row>
    <row r="18" customFormat="false" ht="15" hidden="false" customHeight="false" outlineLevel="0" collapsed="false">
      <c r="A18" s="0" t="s">
        <v>1075</v>
      </c>
      <c r="C18" s="0" t="s">
        <v>1099</v>
      </c>
      <c r="D18" s="0" t="s">
        <v>1099</v>
      </c>
      <c r="E18" s="0" t="s">
        <v>1100</v>
      </c>
    </row>
    <row r="19" customFormat="false" ht="15" hidden="false" customHeight="false" outlineLevel="0" collapsed="false">
      <c r="A19" s="0" t="s">
        <v>1075</v>
      </c>
      <c r="B19" s="0" t="s">
        <v>88</v>
      </c>
      <c r="C19" s="0" t="s">
        <v>1101</v>
      </c>
      <c r="D19" s="0" t="s">
        <v>1102</v>
      </c>
      <c r="E19" s="0" t="s">
        <v>1103</v>
      </c>
    </row>
    <row r="20" customFormat="false" ht="15" hidden="false" customHeight="false" outlineLevel="0" collapsed="false">
      <c r="A20" s="0" t="s">
        <v>1075</v>
      </c>
      <c r="C20" s="0" t="s">
        <v>1104</v>
      </c>
      <c r="D20" s="0" t="s">
        <v>1105</v>
      </c>
      <c r="E20" s="0" t="s">
        <v>1106</v>
      </c>
    </row>
    <row r="21" customFormat="false" ht="15" hidden="false" customHeight="false" outlineLevel="0" collapsed="false">
      <c r="A21" s="0" t="s">
        <v>1075</v>
      </c>
      <c r="C21" s="0" t="s">
        <v>1107</v>
      </c>
      <c r="D21" s="0" t="s">
        <v>1108</v>
      </c>
      <c r="E21" s="0" t="s">
        <v>1109</v>
      </c>
    </row>
    <row r="22" customFormat="false" ht="15" hidden="false" customHeight="false" outlineLevel="0" collapsed="false">
      <c r="A22" s="0" t="s">
        <v>1075</v>
      </c>
      <c r="C22" s="0" t="s">
        <v>1110</v>
      </c>
      <c r="D22" s="0" t="s">
        <v>1111</v>
      </c>
      <c r="E22" s="0" t="s">
        <v>1112</v>
      </c>
    </row>
    <row r="23" customFormat="false" ht="15" hidden="false" customHeight="false" outlineLevel="0" collapsed="false">
      <c r="A23" s="0" t="s">
        <v>1075</v>
      </c>
      <c r="C23" s="0" t="s">
        <v>1113</v>
      </c>
      <c r="D23" s="0" t="s">
        <v>1114</v>
      </c>
      <c r="E23" s="0" t="s">
        <v>1115</v>
      </c>
    </row>
    <row r="24" customFormat="false" ht="15" hidden="false" customHeight="false" outlineLevel="0" collapsed="false">
      <c r="A24" s="0" t="s">
        <v>1075</v>
      </c>
      <c r="C24" s="0" t="s">
        <v>1116</v>
      </c>
      <c r="D24" s="0" t="s">
        <v>1117</v>
      </c>
      <c r="E24" s="0" t="s">
        <v>1118</v>
      </c>
    </row>
    <row r="25" customFormat="false" ht="15" hidden="false" customHeight="false" outlineLevel="0" collapsed="false">
      <c r="A25" s="0" t="s">
        <v>1075</v>
      </c>
      <c r="C25" s="0" t="s">
        <v>1116</v>
      </c>
      <c r="D25" s="79" t="s">
        <v>1119</v>
      </c>
      <c r="E25" s="0" t="s">
        <v>1118</v>
      </c>
    </row>
    <row r="26" customFormat="false" ht="15" hidden="false" customHeight="false" outlineLevel="0" collapsed="false">
      <c r="A26" s="0" t="s">
        <v>1075</v>
      </c>
      <c r="C26" s="0" t="s">
        <v>1120</v>
      </c>
      <c r="D26" s="0" t="s">
        <v>1121</v>
      </c>
      <c r="E26" s="0" t="s">
        <v>1122</v>
      </c>
    </row>
    <row r="27" customFormat="false" ht="15" hidden="false" customHeight="false" outlineLevel="0" collapsed="false">
      <c r="A27" s="0" t="s">
        <v>1075</v>
      </c>
      <c r="C27" s="0" t="s">
        <v>1123</v>
      </c>
      <c r="D27" s="0" t="s">
        <v>1124</v>
      </c>
      <c r="E27" s="0" t="s">
        <v>1125</v>
      </c>
    </row>
    <row r="28" customFormat="false" ht="15" hidden="false" customHeight="false" outlineLevel="0" collapsed="false">
      <c r="A28" s="0" t="s">
        <v>1075</v>
      </c>
      <c r="C28" s="0" t="s">
        <v>1126</v>
      </c>
      <c r="D28" s="0" t="s">
        <v>1127</v>
      </c>
      <c r="E28" s="0" t="s">
        <v>1128</v>
      </c>
    </row>
    <row r="29" customFormat="false" ht="15" hidden="false" customHeight="false" outlineLevel="0" collapsed="false">
      <c r="A29" s="0" t="s">
        <v>1075</v>
      </c>
      <c r="C29" s="0" t="s">
        <v>1129</v>
      </c>
      <c r="D29" s="0" t="s">
        <v>1129</v>
      </c>
      <c r="E29" s="0" t="s">
        <v>1130</v>
      </c>
    </row>
    <row r="30" customFormat="false" ht="15" hidden="false" customHeight="false" outlineLevel="0" collapsed="false">
      <c r="A30" s="0" t="s">
        <v>1075</v>
      </c>
      <c r="C30" s="0" t="s">
        <v>1131</v>
      </c>
      <c r="D30" s="0" t="s">
        <v>1132</v>
      </c>
      <c r="E30" s="0" t="s">
        <v>1133</v>
      </c>
    </row>
    <row r="31" customFormat="false" ht="15" hidden="false" customHeight="false" outlineLevel="0" collapsed="false">
      <c r="A31" s="0" t="s">
        <v>1075</v>
      </c>
      <c r="C31" s="0" t="s">
        <v>1134</v>
      </c>
      <c r="D31" s="0" t="s">
        <v>1135</v>
      </c>
      <c r="E31" s="0" t="s">
        <v>1136</v>
      </c>
    </row>
    <row r="32" customFormat="false" ht="15" hidden="false" customHeight="false" outlineLevel="0" collapsed="false">
      <c r="A32" s="0" t="s">
        <v>1075</v>
      </c>
      <c r="B32" s="0" t="s">
        <v>1137</v>
      </c>
      <c r="C32" s="0" t="s">
        <v>1138</v>
      </c>
      <c r="D32" s="79" t="s">
        <v>1139</v>
      </c>
      <c r="E32" s="0" t="s">
        <v>1140</v>
      </c>
    </row>
    <row r="33" customFormat="false" ht="15" hidden="false" customHeight="false" outlineLevel="0" collapsed="false">
      <c r="A33" s="0" t="s">
        <v>1075</v>
      </c>
      <c r="C33" s="0" t="s">
        <v>1141</v>
      </c>
      <c r="D33" s="0" t="s">
        <v>1142</v>
      </c>
      <c r="E33" s="0" t="s">
        <v>1143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30A0"/>
    <pageSetUpPr fitToPage="false"/>
  </sheetPr>
  <dimension ref="A1:Z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1" sqref="13:14 C28"/>
    </sheetView>
  </sheetViews>
  <sheetFormatPr defaultColWidth="8.4921875" defaultRowHeight="15" zeroHeight="false" outlineLevelRow="0" outlineLevelCol="0"/>
  <cols>
    <col collapsed="false" customWidth="true" hidden="false" outlineLevel="0" max="1" min="1" style="0" width="46.16"/>
    <col collapsed="false" customWidth="true" hidden="false" outlineLevel="0" max="2" min="2" style="0" width="23.76"/>
    <col collapsed="false" customWidth="true" hidden="false" outlineLevel="0" max="3" min="3" style="0" width="19.25"/>
    <col collapsed="false" customWidth="true" hidden="false" outlineLevel="0" max="4" min="4" style="0" width="24.33"/>
    <col collapsed="false" customWidth="true" hidden="false" outlineLevel="0" max="8" min="8" style="0" width="12.75"/>
    <col collapsed="false" customWidth="true" hidden="false" outlineLevel="0" max="10" min="10" style="0" width="9.25"/>
    <col collapsed="false" customWidth="true" hidden="false" outlineLevel="0" max="11" min="11" style="0" width="15.75"/>
    <col collapsed="false" customWidth="true" hidden="false" outlineLevel="0" max="13" min="13" style="0" width="10.25"/>
  </cols>
  <sheetData>
    <row r="1" customFormat="false" ht="15" hidden="false" customHeight="false" outlineLevel="0" collapsed="false">
      <c r="A1" s="8" t="s">
        <v>513</v>
      </c>
      <c r="B1" s="6" t="s">
        <v>71</v>
      </c>
      <c r="C1" s="6" t="s">
        <v>72</v>
      </c>
      <c r="D1" s="6" t="s">
        <v>73</v>
      </c>
      <c r="E1" s="6" t="s">
        <v>247</v>
      </c>
      <c r="F1" s="6" t="s">
        <v>248</v>
      </c>
      <c r="G1" s="6" t="s">
        <v>249</v>
      </c>
      <c r="H1" s="6" t="s">
        <v>252</v>
      </c>
      <c r="I1" s="6" t="s">
        <v>253</v>
      </c>
      <c r="J1" s="6" t="s">
        <v>254</v>
      </c>
      <c r="K1" s="6" t="s">
        <v>258</v>
      </c>
      <c r="L1" s="6" t="s">
        <v>259</v>
      </c>
      <c r="M1" s="6" t="s">
        <v>260</v>
      </c>
      <c r="N1" s="6" t="s">
        <v>261</v>
      </c>
      <c r="O1" s="6" t="s">
        <v>262</v>
      </c>
      <c r="P1" s="6" t="s">
        <v>263</v>
      </c>
      <c r="Q1" s="6" t="s">
        <v>264</v>
      </c>
      <c r="R1" s="0" t="s">
        <v>265</v>
      </c>
      <c r="S1" s="0" t="s">
        <v>266</v>
      </c>
      <c r="T1" s="0" t="s">
        <v>267</v>
      </c>
      <c r="U1" s="0" t="s">
        <v>268</v>
      </c>
      <c r="V1" s="0" t="s">
        <v>269</v>
      </c>
      <c r="W1" s="0" t="s">
        <v>270</v>
      </c>
      <c r="X1" s="0" t="s">
        <v>271</v>
      </c>
      <c r="Y1" s="0" t="s">
        <v>272</v>
      </c>
    </row>
    <row r="2" customFormat="false" ht="15" hidden="false" customHeight="false" outlineLevel="0" collapsed="false">
      <c r="A2" s="0" t="str">
        <f aca="false">'phosphates DComp'!B2</f>
        <v>Ca</v>
      </c>
      <c r="B2" s="0" t="str">
        <f aca="false">'phosphates DComp'!C2</f>
        <v>Ca5(PO4)3OH(cr)</v>
      </c>
      <c r="C2" s="0" t="str">
        <f aca="false">'phosphates DComp'!D2</f>
        <v>Apatite-OH</v>
      </c>
      <c r="D2" s="0" t="str">
        <f aca="false">'phosphates DComp'!E2</f>
        <v>Ca5(PO4)3OH</v>
      </c>
      <c r="P2" s="0" t="s">
        <v>1144</v>
      </c>
    </row>
    <row r="3" customFormat="false" ht="15" hidden="false" customHeight="false" outlineLevel="0" collapsed="false">
      <c r="B3" s="0" t="str">
        <f aca="false">'phosphates DComp'!C3</f>
        <v>Ca5(PO4)3F(cr)</v>
      </c>
      <c r="C3" s="0" t="str">
        <f aca="false">'phosphates DComp'!D3</f>
        <v>Apatite-F</v>
      </c>
      <c r="D3" s="0" t="str">
        <f aca="false">'phosphates DComp'!E3</f>
        <v>Ca5(PO4)3F</v>
      </c>
      <c r="P3" s="0" t="s">
        <v>1145</v>
      </c>
    </row>
    <row r="4" customFormat="false" ht="15" hidden="false" customHeight="false" outlineLevel="0" collapsed="false">
      <c r="B4" s="0" t="str">
        <f aca="false">'phosphates DComp'!C4</f>
        <v>Ca5(PO4)3Cl(cr)</v>
      </c>
      <c r="C4" s="0" t="str">
        <f aca="false">'phosphates DComp'!D4</f>
        <v>Apatite-Cl</v>
      </c>
      <c r="D4" s="0" t="str">
        <f aca="false">'phosphates DComp'!E4</f>
        <v>Ca5(PO4)3Cl</v>
      </c>
      <c r="P4" s="0" t="s">
        <v>1146</v>
      </c>
    </row>
    <row r="5" customFormat="false" ht="15" hidden="false" customHeight="false" outlineLevel="0" collapsed="false">
      <c r="B5" s="0" t="str">
        <f aca="false">'phosphates DComp'!C5</f>
        <v>Ca3(PO4)2(cr)</v>
      </c>
      <c r="C5" s="0" t="str">
        <f aca="false">'phosphates DComp'!D5</f>
        <v>Tuite</v>
      </c>
      <c r="D5" s="0" t="str">
        <f aca="false">'phosphates DComp'!E5</f>
        <v>Ca3(PO4)2</v>
      </c>
      <c r="P5" s="0" t="s">
        <v>1147</v>
      </c>
    </row>
    <row r="6" customFormat="false" ht="15" hidden="false" customHeight="false" outlineLevel="0" collapsed="false">
      <c r="B6" s="0" t="str">
        <f aca="false">'phosphates DComp'!C6</f>
        <v>CaH(PO4)w2(cr)</v>
      </c>
      <c r="C6" s="0" t="str">
        <f aca="false">'phosphates DComp'!D6</f>
        <v>Brushite</v>
      </c>
      <c r="D6" s="0" t="str">
        <f aca="false">'phosphates DComp'!E6</f>
        <v>CaH(PO4)(H2O)2</v>
      </c>
      <c r="P6" s="0" t="s">
        <v>1148</v>
      </c>
      <c r="Z6" s="0" t="s">
        <v>1149</v>
      </c>
    </row>
    <row r="7" customFormat="false" ht="15" hidden="false" customHeight="false" outlineLevel="0" collapsed="false">
      <c r="B7" s="0" t="str">
        <f aca="false">'phosphates DComp'!C7</f>
        <v>CaHPO4(cr)</v>
      </c>
      <c r="C7" s="0" t="str">
        <f aca="false">'phosphates DComp'!D7</f>
        <v>Monetite</v>
      </c>
      <c r="D7" s="0" t="str">
        <f aca="false">'phosphates DComp'!E7</f>
        <v>CaHPO4</v>
      </c>
      <c r="P7" s="0" t="s">
        <v>1150</v>
      </c>
      <c r="Z7" s="0" t="s">
        <v>1151</v>
      </c>
    </row>
    <row r="8" customFormat="false" ht="15" hidden="false" customHeight="false" outlineLevel="0" collapsed="false">
      <c r="A8" s="0" t="s">
        <v>1152</v>
      </c>
      <c r="B8" s="0" t="str">
        <f aca="false">'phosphates DComp'!C8</f>
        <v>Ca4H(PO4)3w2.5(s)</v>
      </c>
      <c r="C8" s="0" t="str">
        <f aca="false">'phosphates DComp'!D8</f>
        <v>OCP</v>
      </c>
      <c r="D8" s="0" t="str">
        <f aca="false">'phosphates DComp'!E8</f>
        <v>Ca4H(PO4)3(H2O)2.5</v>
      </c>
      <c r="P8" s="0" t="s">
        <v>1153</v>
      </c>
    </row>
    <row r="9" customFormat="false" ht="15" hidden="false" customHeight="false" outlineLevel="0" collapsed="false">
      <c r="B9" s="0" t="str">
        <f aca="false">'phosphates DComp'!C9</f>
        <v>CaHK3(PO4)2(cr)</v>
      </c>
      <c r="C9" s="0" t="str">
        <f aca="false">'phosphates DComp'!D9</f>
        <v>CaHK3(PO4)2(cr)</v>
      </c>
      <c r="D9" s="0" t="str">
        <f aca="false">'phosphates DComp'!E9</f>
        <v>CaHK3(PO4)2</v>
      </c>
      <c r="P9" s="0" t="s">
        <v>1154</v>
      </c>
    </row>
    <row r="10" customFormat="false" ht="15" hidden="false" customHeight="false" outlineLevel="0" collapsed="false">
      <c r="A10" s="0" t="str">
        <f aca="false">'phosphates DComp'!B10</f>
        <v>Mg</v>
      </c>
      <c r="B10" s="0" t="str">
        <f aca="false">'phosphates DComp'!C10</f>
        <v>Mg3(PO4)2(cr)</v>
      </c>
      <c r="C10" s="0" t="str">
        <f aca="false">'phosphates DComp'!D10</f>
        <v>Farringtonite</v>
      </c>
      <c r="D10" s="0" t="str">
        <f aca="false">'phosphates DComp'!E10</f>
        <v>Mg3(PO4)2</v>
      </c>
      <c r="P10" s="0" t="s">
        <v>1155</v>
      </c>
    </row>
    <row r="11" customFormat="false" ht="15" hidden="false" customHeight="false" outlineLevel="0" collapsed="false">
      <c r="B11" s="0" t="str">
        <f aca="false">'phosphates DComp'!C11</f>
        <v>Mg3(PO4)2w4(cr)</v>
      </c>
      <c r="C11" s="0" t="str">
        <f aca="false">'phosphates DComp'!D11</f>
        <v>Mg3(PO4)2w4(cr)</v>
      </c>
      <c r="D11" s="0" t="str">
        <f aca="false">'phosphates DComp'!E11</f>
        <v>Mg3(PO4)2(H2O)4</v>
      </c>
      <c r="P11" s="0" t="s">
        <v>1156</v>
      </c>
    </row>
    <row r="12" customFormat="false" ht="15" hidden="false" customHeight="false" outlineLevel="0" collapsed="false">
      <c r="B12" s="0" t="str">
        <f aca="false">'phosphates DComp'!C12</f>
        <v>Mg3(PO4)2w8(cr)</v>
      </c>
      <c r="C12" s="0" t="str">
        <f aca="false">'phosphates DComp'!D12</f>
        <v>Bobierrite </v>
      </c>
      <c r="D12" s="0" t="str">
        <f aca="false">'phosphates DComp'!E12</f>
        <v>Mg3(PO4)2(H2O)8</v>
      </c>
      <c r="P12" s="0" t="s">
        <v>1157</v>
      </c>
    </row>
    <row r="13" customFormat="false" ht="15" hidden="false" customHeight="false" outlineLevel="0" collapsed="false">
      <c r="B13" s="0" t="str">
        <f aca="false">'phosphates DComp'!C13</f>
        <v>Mg3(PO4)2w22(cr)</v>
      </c>
      <c r="C13" s="0" t="str">
        <f aca="false">'phosphates DComp'!D13</f>
        <v>Cattite</v>
      </c>
      <c r="D13" s="0" t="str">
        <f aca="false">'phosphates DComp'!E13</f>
        <v>Mg3(PO4)2(H2O)22</v>
      </c>
      <c r="P13" s="0" t="s">
        <v>1158</v>
      </c>
    </row>
    <row r="14" customFormat="false" ht="15" hidden="false" customHeight="false" outlineLevel="0" collapsed="false">
      <c r="B14" s="0" t="str">
        <f aca="false">'phosphates DComp'!C14</f>
        <v>MgKPO4w6(cr)</v>
      </c>
      <c r="C14" s="0" t="str">
        <f aca="false">'phosphates DComp'!D14</f>
        <v>K-struvite</v>
      </c>
      <c r="D14" s="0" t="str">
        <f aca="false">'phosphates DComp'!E14</f>
        <v>MgKPO4(H2O)6</v>
      </c>
      <c r="P14" s="0" t="s">
        <v>1159</v>
      </c>
    </row>
    <row r="15" customFormat="false" ht="15" hidden="false" customHeight="false" outlineLevel="0" collapsed="false">
      <c r="B15" s="0" t="str">
        <f aca="false">'phosphates DComp'!C15</f>
        <v>MgKPO4w1(cr)</v>
      </c>
      <c r="C15" s="0" t="str">
        <f aca="false">'phosphates DComp'!D15</f>
        <v>K-struvite-de-watered</v>
      </c>
      <c r="D15" s="0" t="str">
        <f aca="false">'phosphates DComp'!E15</f>
        <v>MgKPO4(H2O)1</v>
      </c>
      <c r="P15" s="0" t="s">
        <v>1160</v>
      </c>
    </row>
    <row r="16" customFormat="false" ht="15" hidden="false" customHeight="false" outlineLevel="0" collapsed="false">
      <c r="B16" s="0" t="str">
        <f aca="false">'phosphates DComp'!C16</f>
        <v>MgHPO4w3(cr)</v>
      </c>
      <c r="C16" s="0" t="str">
        <f aca="false">'phosphates DComp'!D16</f>
        <v>Newberyite</v>
      </c>
      <c r="D16" s="0" t="str">
        <f aca="false">'phosphates DComp'!E16</f>
        <v>MgHPO4(H2O)3</v>
      </c>
      <c r="P16" s="0" t="s">
        <v>1161</v>
      </c>
      <c r="Z16" s="0" t="s">
        <v>1162</v>
      </c>
    </row>
    <row r="17" customFormat="false" ht="15" hidden="false" customHeight="false" outlineLevel="0" collapsed="false">
      <c r="B17" s="0" t="str">
        <f aca="false">'phosphates DComp'!C17</f>
        <v>MgHPO4w7(cr)</v>
      </c>
      <c r="C17" s="0" t="str">
        <f aca="false">'phosphates DComp'!D17</f>
        <v>Phosphorrösslerite</v>
      </c>
      <c r="D17" s="0" t="str">
        <f aca="false">'phosphates DComp'!E17</f>
        <v>MgHPO4(H2O)7</v>
      </c>
      <c r="P17" s="0" t="s">
        <v>1163</v>
      </c>
      <c r="Z17" s="0" t="s">
        <v>1164</v>
      </c>
    </row>
    <row r="18" customFormat="false" ht="15" hidden="false" customHeight="false" outlineLevel="0" collapsed="false">
      <c r="B18" s="0" t="str">
        <f aca="false">'phosphates DComp'!C18</f>
        <v>Mg2KH(PO4)2w15(cr)</v>
      </c>
      <c r="C18" s="0" t="str">
        <f aca="false">'phosphates DComp'!D18</f>
        <v>Mg2KH(PO4)2w15(cr)</v>
      </c>
      <c r="D18" s="0" t="str">
        <f aca="false">'phosphates DComp'!E18</f>
        <v>Mg2KH(PO4)2(H2O)15</v>
      </c>
      <c r="P18" s="0" t="s">
        <v>1165</v>
      </c>
    </row>
    <row r="19" customFormat="false" ht="15" hidden="false" customHeight="false" outlineLevel="0" collapsed="false">
      <c r="A19" s="0" t="str">
        <f aca="false">'phosphates DComp'!B19</f>
        <v>Al</v>
      </c>
      <c r="B19" s="0" t="str">
        <f aca="false">'phosphates DComp'!C19</f>
        <v>Al2PO4(OH)3(cr)</v>
      </c>
      <c r="C19" s="0" t="str">
        <f aca="false">'phosphates DComp'!D19</f>
        <v>Augellite</v>
      </c>
      <c r="D19" s="0" t="str">
        <f aca="false">'phosphates DComp'!E19</f>
        <v>Al2PO4(OH)3</v>
      </c>
      <c r="P19" s="0" t="s">
        <v>1166</v>
      </c>
    </row>
    <row r="20" customFormat="false" ht="15" hidden="false" customHeight="false" outlineLevel="0" collapsed="false">
      <c r="B20" s="0" t="str">
        <f aca="false">'phosphates DComp'!C20</f>
        <v>AlPO4(cr)</v>
      </c>
      <c r="C20" s="0" t="str">
        <f aca="false">'phosphates DComp'!D20</f>
        <v>Berlinite</v>
      </c>
      <c r="D20" s="0" t="str">
        <f aca="false">'phosphates DComp'!E20</f>
        <v>AlPO4</v>
      </c>
      <c r="P20" s="0" t="s">
        <v>1167</v>
      </c>
    </row>
    <row r="21" customFormat="false" ht="15" hidden="false" customHeight="false" outlineLevel="0" collapsed="false">
      <c r="B21" s="0" t="str">
        <f aca="false">'phosphates DComp'!C21</f>
        <v>Al4(PO4)3(OH)3(cr)</v>
      </c>
      <c r="C21" s="0" t="str">
        <f aca="false">'phosphates DComp'!D21</f>
        <v>Trolleite</v>
      </c>
      <c r="D21" s="0" t="str">
        <f aca="false">'phosphates DComp'!E21</f>
        <v>Al4(PO4)3(OH)3</v>
      </c>
      <c r="P21" s="0" t="s">
        <v>1168</v>
      </c>
    </row>
    <row r="22" customFormat="false" ht="15" hidden="false" customHeight="false" outlineLevel="0" collapsed="false">
      <c r="B22" s="0" t="str">
        <f aca="false">'phosphates DComp'!C22</f>
        <v>Al3(PO4)2(OH)3w5(cr)</v>
      </c>
      <c r="C22" s="0" t="str">
        <f aca="false">'phosphates DComp'!D22</f>
        <v>Wavellite</v>
      </c>
      <c r="D22" s="0" t="str">
        <f aca="false">'phosphates DComp'!E22</f>
        <v>Al3(PO4)2(OH)3(H2O)5</v>
      </c>
      <c r="P22" s="0" t="s">
        <v>1169</v>
      </c>
    </row>
    <row r="23" customFormat="false" ht="15" hidden="false" customHeight="false" outlineLevel="0" collapsed="false">
      <c r="B23" s="0" t="str">
        <f aca="false">'phosphates DComp'!C23</f>
        <v>Al2(PO4)(OH)3w(cr)</v>
      </c>
      <c r="C23" s="0" t="str">
        <f aca="false">'phosphates DComp'!D23</f>
        <v>Senegalite</v>
      </c>
      <c r="D23" s="0" t="str">
        <f aca="false">'phosphates DComp'!E23</f>
        <v>Al2(PO4)(OH)3H2O</v>
      </c>
      <c r="P23" s="0" t="s">
        <v>1170</v>
      </c>
    </row>
    <row r="24" customFormat="false" ht="15" hidden="false" customHeight="false" outlineLevel="0" collapsed="false">
      <c r="B24" s="0" t="str">
        <f aca="false">'phosphates DComp'!C24</f>
        <v>AlPO4w2(cr)</v>
      </c>
      <c r="C24" s="0" t="str">
        <f aca="false">'phosphates DComp'!D24</f>
        <v>Variscite</v>
      </c>
      <c r="D24" s="0" t="str">
        <f aca="false">'phosphates DComp'!E24</f>
        <v>AlPO4(H2O)2</v>
      </c>
      <c r="P24" s="0" t="s">
        <v>1171</v>
      </c>
    </row>
    <row r="25" customFormat="false" ht="15" hidden="false" customHeight="false" outlineLevel="0" collapsed="false">
      <c r="B25" s="0" t="str">
        <f aca="false">'phosphates DComp'!C25</f>
        <v>AlPO4w2(cr)</v>
      </c>
      <c r="C25" s="0" t="str">
        <f aca="false">'phosphates DComp'!D25</f>
        <v>AP(am)</v>
      </c>
      <c r="D25" s="0" t="str">
        <f aca="false">'phosphates DComp'!E25</f>
        <v>AlPO4(H2O)2</v>
      </c>
      <c r="P25" s="0" t="s">
        <v>1171</v>
      </c>
    </row>
    <row r="26" customFormat="false" ht="15" hidden="false" customHeight="false" outlineLevel="0" collapsed="false">
      <c r="B26" s="0" t="str">
        <f aca="false">'phosphates DComp'!C26</f>
        <v>Ca2Al(PO4)2OH(cr)</v>
      </c>
      <c r="C26" s="0" t="str">
        <f aca="false">'phosphates DComp'!D26</f>
        <v>Bearthite</v>
      </c>
      <c r="D26" s="0" t="str">
        <f aca="false">'phosphates DComp'!E26</f>
        <v>Ca2Al(PO4)2OH</v>
      </c>
      <c r="P26" s="0" t="s">
        <v>1172</v>
      </c>
    </row>
    <row r="27" customFormat="false" ht="15" hidden="false" customHeight="false" outlineLevel="0" collapsed="false">
      <c r="B27" s="0" t="str">
        <f aca="false">'phosphates DComp'!C27</f>
        <v>KCaAl6(PO4)4(OH)9w3</v>
      </c>
      <c r="C27" s="0" t="str">
        <f aca="false">'phosphates DComp'!D27</f>
        <v>Millisite</v>
      </c>
      <c r="D27" s="0" t="str">
        <f aca="false">'phosphates DComp'!E27</f>
        <v>KCaAl6(PO4)4(OH)9(H2O)3</v>
      </c>
      <c r="P27" s="0" t="s">
        <v>1173</v>
      </c>
    </row>
    <row r="28" customFormat="false" ht="15" hidden="false" customHeight="false" outlineLevel="0" collapsed="false">
      <c r="B28" s="0" t="str">
        <f aca="false">'phosphates DComp'!C28</f>
        <v>Ca1.5Al6(PO4)4(OH)9w3(cr)</v>
      </c>
      <c r="C28" s="0" t="str">
        <f aca="false">'phosphates DComp'!D28</f>
        <v>Ca-Millisite</v>
      </c>
      <c r="D28" s="0" t="str">
        <f aca="false">'phosphates DComp'!E28</f>
        <v>Ca1.5Al6(PO4)4(OH)9(H2O)3</v>
      </c>
      <c r="P28" s="0" t="s">
        <v>1174</v>
      </c>
    </row>
    <row r="29" customFormat="false" ht="15" hidden="false" customHeight="false" outlineLevel="0" collapsed="false">
      <c r="B29" s="0" t="str">
        <f aca="false">'phosphates DComp'!C29</f>
        <v>CaAlH(PO4)2w6(cr)</v>
      </c>
      <c r="C29" s="0" t="str">
        <f aca="false">'phosphates DComp'!D29</f>
        <v>CaAlH(PO4)2w6(cr)</v>
      </c>
      <c r="D29" s="0" t="str">
        <f aca="false">'phosphates DComp'!E29</f>
        <v>CaAlH(PO4)2(H2O)6</v>
      </c>
      <c r="P29" s="0" t="s">
        <v>1175</v>
      </c>
    </row>
    <row r="30" customFormat="false" ht="15" hidden="false" customHeight="false" outlineLevel="0" collapsed="false">
      <c r="B30" s="0" t="str">
        <f aca="false">'phosphates DComp'!C30</f>
        <v>CaAl3(PO4)2(OH)5w(cr)</v>
      </c>
      <c r="C30" s="0" t="str">
        <f aca="false">'phosphates DComp'!D30</f>
        <v>Crandallite</v>
      </c>
      <c r="D30" s="0" t="str">
        <f aca="false">'phosphates DComp'!E30</f>
        <v>CaAl3(PO4)2(OH)5H2O</v>
      </c>
      <c r="P30" s="0" t="s">
        <v>1176</v>
      </c>
    </row>
    <row r="31" customFormat="false" ht="15" hidden="false" customHeight="false" outlineLevel="0" collapsed="false">
      <c r="B31" s="0" t="str">
        <f aca="false">'phosphates DComp'!C31</f>
        <v>Ca2Al2(PO4)3(OH)w7(cr)</v>
      </c>
      <c r="C31" s="0" t="str">
        <f aca="false">'phosphates DComp'!D31</f>
        <v>Montgomeryite</v>
      </c>
      <c r="D31" s="0" t="str">
        <f aca="false">'phosphates DComp'!E31</f>
        <v>Ca2Al2(PO4)3(OH)(H2O)7</v>
      </c>
      <c r="P31" s="0" t="s">
        <v>1177</v>
      </c>
    </row>
    <row r="32" customFormat="false" ht="15" hidden="false" customHeight="false" outlineLevel="0" collapsed="false">
      <c r="A32" s="0" t="str">
        <f aca="false">'phosphates DComp'!B32</f>
        <v>Basic potassium aluminate phosphate (minyulite type)</v>
      </c>
      <c r="B32" s="0" t="str">
        <f aca="false">'phosphates DComp'!C32</f>
        <v>KAl2(PO4)2OHw2(cr)</v>
      </c>
      <c r="C32" s="0" t="str">
        <f aca="false">'phosphates DComp'!D32</f>
        <v>K-ap</v>
      </c>
      <c r="D32" s="0" t="str">
        <f aca="false">'phosphates DComp'!E32</f>
        <v>KAl2(PO4)2OH(H2O)2</v>
      </c>
      <c r="P32" s="0" t="s">
        <v>1178</v>
      </c>
    </row>
    <row r="33" customFormat="false" ht="15" hidden="false" customHeight="false" outlineLevel="0" collapsed="false">
      <c r="B33" s="0" t="str">
        <f aca="false">'phosphates DComp'!C33</f>
        <v>H6K3Al5(PO4)8w18(cr)</v>
      </c>
      <c r="C33" s="0" t="str">
        <f aca="false">'phosphates DComp'!D33</f>
        <v>Taranakite</v>
      </c>
      <c r="D33" s="0" t="str">
        <f aca="false">'phosphates DComp'!E33</f>
        <v>H6K3Al5(PO4)8(H2O)18</v>
      </c>
      <c r="P33" s="0" t="s">
        <v>1179</v>
      </c>
    </row>
    <row r="35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37"/>
  <sheetViews>
    <sheetView showFormulas="false" showGridLines="true" showRowColHeaders="true" showZeros="true" rightToLeft="false" tabSelected="false" showOutlineSymbols="true" defaultGridColor="true" view="normal" topLeftCell="U1" colorId="64" zoomScale="70" zoomScaleNormal="70" zoomScalePageLayoutView="100" workbookViewId="0">
      <selection pane="topLeft" activeCell="AL2" activeCellId="1" sqref="13:14 AL2"/>
    </sheetView>
  </sheetViews>
  <sheetFormatPr defaultColWidth="10.7578125" defaultRowHeight="15" zeroHeight="false" outlineLevelRow="0" outlineLevelCol="0"/>
  <cols>
    <col collapsed="false" customWidth="false" hidden="false" outlineLevel="0" max="2" min="1" style="6" width="10.75"/>
    <col collapsed="false" customWidth="true" hidden="false" outlineLevel="0" max="3" min="3" style="6" width="8.76"/>
    <col collapsed="false" customWidth="true" hidden="false" outlineLevel="0" max="4" min="4" style="6" width="13.75"/>
    <col collapsed="false" customWidth="true" hidden="false" outlineLevel="0" max="5" min="5" style="6" width="5.25"/>
    <col collapsed="false" customWidth="true" hidden="false" outlineLevel="0" max="6" min="6" style="6" width="12.25"/>
    <col collapsed="false" customWidth="true" hidden="false" outlineLevel="0" max="7" min="7" style="6" width="14.5"/>
    <col collapsed="false" customWidth="true" hidden="false" outlineLevel="0" max="10" min="8" style="6" width="14.75"/>
    <col collapsed="false" customWidth="true" hidden="false" outlineLevel="0" max="11" min="11" style="6" width="11.25"/>
    <col collapsed="false" customWidth="true" hidden="false" outlineLevel="0" max="15" min="12" style="6" width="17.25"/>
    <col collapsed="false" customWidth="false" hidden="false" outlineLevel="0" max="16" min="16" style="6" width="10.75"/>
    <col collapsed="false" customWidth="true" hidden="false" outlineLevel="0" max="19" min="17" style="6" width="17"/>
    <col collapsed="false" customWidth="true" hidden="false" outlineLevel="0" max="20" min="20" style="6" width="8.76"/>
    <col collapsed="false" customWidth="true" hidden="false" outlineLevel="0" max="23" min="21" style="6" width="14.75"/>
    <col collapsed="false" customWidth="true" hidden="false" outlineLevel="0" max="24" min="24" style="6" width="18.25"/>
    <col collapsed="false" customWidth="true" hidden="false" outlineLevel="0" max="27" min="25" style="6" width="15.75"/>
    <col collapsed="false" customWidth="true" hidden="false" outlineLevel="0" max="28" min="28" style="6" width="8.5"/>
    <col collapsed="false" customWidth="true" hidden="false" outlineLevel="0" max="31" min="29" style="6" width="14.5"/>
    <col collapsed="false" customWidth="true" hidden="false" outlineLevel="0" max="32" min="32" style="6" width="17"/>
    <col collapsed="false" customWidth="true" hidden="false" outlineLevel="0" max="35" min="33" style="6" width="16.5"/>
    <col collapsed="false" customWidth="true" hidden="false" outlineLevel="0" max="36" min="36" style="6" width="15.75"/>
    <col collapsed="false" customWidth="true" hidden="false" outlineLevel="0" max="37" min="37" style="6" width="18.75"/>
    <col collapsed="false" customWidth="false" hidden="false" outlineLevel="0" max="1024" min="38" style="6" width="10.75"/>
  </cols>
  <sheetData>
    <row r="1" customFormat="false" ht="15" hidden="false" customHeight="false" outlineLevel="0" collapsed="false">
      <c r="A1" s="6" t="s">
        <v>1180</v>
      </c>
      <c r="C1" s="6" t="s">
        <v>1181</v>
      </c>
      <c r="D1" s="6" t="s">
        <v>1182</v>
      </c>
      <c r="E1" s="6" t="s">
        <v>1183</v>
      </c>
      <c r="F1" s="6" t="s">
        <v>1184</v>
      </c>
      <c r="G1" s="6" t="s">
        <v>1185</v>
      </c>
      <c r="H1" s="6" t="s">
        <v>1186</v>
      </c>
      <c r="I1" s="6" t="s">
        <v>1187</v>
      </c>
      <c r="J1" s="11" t="s">
        <v>1188</v>
      </c>
      <c r="K1" s="6" t="s">
        <v>1189</v>
      </c>
      <c r="L1" s="6" t="s">
        <v>1190</v>
      </c>
      <c r="M1" s="6" t="s">
        <v>1191</v>
      </c>
      <c r="N1" s="11" t="s">
        <v>1188</v>
      </c>
      <c r="O1" s="6" t="s">
        <v>1192</v>
      </c>
      <c r="P1" s="6" t="s">
        <v>1193</v>
      </c>
      <c r="Q1" s="6" t="s">
        <v>1194</v>
      </c>
      <c r="R1" s="6" t="s">
        <v>1195</v>
      </c>
      <c r="S1" s="11" t="s">
        <v>1188</v>
      </c>
      <c r="T1" s="6" t="s">
        <v>1196</v>
      </c>
      <c r="U1" s="6" t="s">
        <v>1197</v>
      </c>
      <c r="V1" s="6" t="s">
        <v>1198</v>
      </c>
      <c r="W1" s="11" t="s">
        <v>1188</v>
      </c>
      <c r="X1" s="6" t="s">
        <v>1199</v>
      </c>
      <c r="Y1" s="6" t="s">
        <v>1200</v>
      </c>
      <c r="Z1" s="6" t="s">
        <v>1201</v>
      </c>
      <c r="AA1" s="11" t="s">
        <v>1188</v>
      </c>
      <c r="AB1" s="6" t="s">
        <v>1202</v>
      </c>
      <c r="AC1" s="6" t="s">
        <v>1203</v>
      </c>
      <c r="AD1" s="6" t="s">
        <v>1204</v>
      </c>
      <c r="AE1" s="11" t="s">
        <v>1188</v>
      </c>
      <c r="AF1" s="6" t="s">
        <v>1205</v>
      </c>
      <c r="AG1" s="6" t="s">
        <v>1206</v>
      </c>
      <c r="AH1" s="6" t="s">
        <v>1207</v>
      </c>
      <c r="AI1" s="11" t="s">
        <v>1188</v>
      </c>
      <c r="AJ1" s="6" t="s">
        <v>1208</v>
      </c>
      <c r="AK1" s="6" t="s">
        <v>1209</v>
      </c>
      <c r="AL1" s="6" t="s">
        <v>1210</v>
      </c>
      <c r="AM1" s="11" t="s">
        <v>1188</v>
      </c>
    </row>
    <row r="2" customFormat="false" ht="16.5" hidden="false" customHeight="true" outlineLevel="0" collapsed="false">
      <c r="A2" s="92" t="str">
        <f aca="false">IF(D2=F2,"Match","No match")</f>
        <v>Match</v>
      </c>
      <c r="C2" s="6" t="n">
        <v>1</v>
      </c>
      <c r="D2" s="20" t="s">
        <v>319</v>
      </c>
      <c r="E2" s="6" t="n">
        <v>1</v>
      </c>
      <c r="F2" s="6" t="s">
        <v>319</v>
      </c>
      <c r="G2" s="93" t="n">
        <f aca="false">0.5*AF2</f>
        <v>0</v>
      </c>
      <c r="H2" s="94" t="n">
        <f aca="false">0.5*AG2</f>
        <v>0.05</v>
      </c>
      <c r="I2" s="95"/>
      <c r="J2" s="95"/>
      <c r="K2" s="94" t="n">
        <f aca="false">0.5*AJ2</f>
        <v>0</v>
      </c>
      <c r="L2" s="94" t="n">
        <f aca="false">0.5*AK2</f>
        <v>0.05</v>
      </c>
      <c r="M2" s="95"/>
      <c r="N2" s="95"/>
      <c r="O2" s="95"/>
      <c r="P2" s="39" t="n">
        <v>0</v>
      </c>
      <c r="T2" s="39" t="n">
        <v>0</v>
      </c>
      <c r="X2" s="94" t="n">
        <f aca="false">0.5*AF2</f>
        <v>0</v>
      </c>
      <c r="Y2" s="94" t="n">
        <f aca="false">0.5*AG2</f>
        <v>0.05</v>
      </c>
      <c r="Z2" s="95"/>
      <c r="AA2" s="95"/>
      <c r="AB2" s="39" t="n">
        <v>0</v>
      </c>
      <c r="AF2" s="6" t="n">
        <v>0</v>
      </c>
      <c r="AG2" s="6" t="n">
        <v>0.1</v>
      </c>
      <c r="AH2" s="6" t="s">
        <v>21</v>
      </c>
      <c r="AI2" s="6" t="n">
        <v>511</v>
      </c>
      <c r="AJ2" s="6" t="n">
        <v>0</v>
      </c>
      <c r="AK2" s="6" t="n">
        <v>0.1</v>
      </c>
      <c r="AL2" s="6" t="s">
        <v>21</v>
      </c>
      <c r="AM2" s="6" t="n">
        <v>511</v>
      </c>
    </row>
    <row r="3" customFormat="false" ht="16.5" hidden="false" customHeight="true" outlineLevel="0" collapsed="false">
      <c r="A3" s="92" t="str">
        <f aca="false">IF(D3=F3,"Match","No match")</f>
        <v>Match</v>
      </c>
      <c r="C3" s="6" t="n">
        <v>14</v>
      </c>
      <c r="D3" s="6" t="s">
        <v>379</v>
      </c>
      <c r="E3" s="6" t="n">
        <v>15</v>
      </c>
      <c r="F3" s="6" t="s">
        <v>379</v>
      </c>
      <c r="G3" s="6" t="n">
        <v>0</v>
      </c>
      <c r="K3" s="6" t="n">
        <v>0</v>
      </c>
      <c r="P3" s="39" t="n">
        <v>0</v>
      </c>
      <c r="X3" s="6" t="n">
        <v>-0.2</v>
      </c>
      <c r="Y3" s="6" t="n">
        <v>0.12</v>
      </c>
      <c r="Z3" s="6" t="s">
        <v>21</v>
      </c>
      <c r="AA3" s="6" t="n">
        <v>495</v>
      </c>
      <c r="AF3" s="95"/>
      <c r="AG3" s="95"/>
      <c r="AH3" s="95"/>
      <c r="AI3" s="95"/>
      <c r="AJ3" s="95"/>
      <c r="AK3" s="95"/>
    </row>
    <row r="4" customFormat="false" ht="16.5" hidden="false" customHeight="true" outlineLevel="0" collapsed="false">
      <c r="A4" s="92" t="str">
        <f aca="false">IF(D4=F4,"Match","No match")</f>
        <v>Match</v>
      </c>
      <c r="C4" s="6" t="n">
        <v>17</v>
      </c>
      <c r="D4" s="20" t="s">
        <v>391</v>
      </c>
      <c r="E4" s="6" t="n">
        <v>18</v>
      </c>
      <c r="F4" s="20" t="s">
        <v>391</v>
      </c>
      <c r="G4" s="20" t="n">
        <v>0</v>
      </c>
      <c r="K4" s="20" t="n">
        <v>0</v>
      </c>
      <c r="P4" s="39" t="n">
        <v>0</v>
      </c>
      <c r="X4" s="20" t="n">
        <v>-0.05</v>
      </c>
      <c r="Y4" s="6" t="n">
        <v>0.1</v>
      </c>
      <c r="Z4" s="6" t="s">
        <v>21</v>
      </c>
      <c r="AA4" s="6" t="n">
        <v>512</v>
      </c>
      <c r="AF4" s="96"/>
      <c r="AG4" s="95"/>
      <c r="AH4" s="95"/>
      <c r="AI4" s="95"/>
      <c r="AJ4" s="96"/>
      <c r="AK4" s="95"/>
    </row>
    <row r="5" customFormat="false" ht="16.5" hidden="false" customHeight="true" outlineLevel="0" collapsed="false">
      <c r="A5" s="92" t="str">
        <f aca="false">IF(D5=F5,"Match","No match")</f>
        <v>Match</v>
      </c>
      <c r="C5" s="6" t="n">
        <v>16</v>
      </c>
      <c r="D5" s="20" t="s">
        <v>387</v>
      </c>
      <c r="E5" s="6" t="n">
        <v>17</v>
      </c>
      <c r="F5" s="20" t="s">
        <v>387</v>
      </c>
      <c r="G5" s="20" t="n">
        <v>0</v>
      </c>
      <c r="K5" s="20" t="n">
        <v>0</v>
      </c>
      <c r="P5" s="39" t="n">
        <v>0</v>
      </c>
      <c r="X5" s="20" t="n">
        <v>-0.05</v>
      </c>
      <c r="Y5" s="6" t="n">
        <v>0.1</v>
      </c>
      <c r="Z5" s="6" t="s">
        <v>21</v>
      </c>
      <c r="AA5" s="6" t="n">
        <v>512</v>
      </c>
      <c r="AF5" s="96"/>
      <c r="AG5" s="95"/>
      <c r="AH5" s="95"/>
      <c r="AI5" s="95"/>
      <c r="AJ5" s="96"/>
      <c r="AK5" s="95"/>
    </row>
    <row r="6" customFormat="false" ht="16.5" hidden="false" customHeight="true" outlineLevel="0" collapsed="false">
      <c r="A6" s="92" t="str">
        <f aca="false">IF(D6=F6,"Match","No match")</f>
        <v>Match</v>
      </c>
      <c r="C6" s="6" t="n">
        <v>19</v>
      </c>
      <c r="D6" s="20" t="s">
        <v>400</v>
      </c>
      <c r="E6" s="6" t="n">
        <v>20</v>
      </c>
      <c r="F6" s="20" t="s">
        <v>400</v>
      </c>
      <c r="G6" s="20" t="n">
        <v>0</v>
      </c>
      <c r="K6" s="20" t="n">
        <v>0</v>
      </c>
      <c r="P6" s="39" t="n">
        <v>0</v>
      </c>
      <c r="X6" s="20" t="n">
        <v>-0.1</v>
      </c>
      <c r="Y6" s="6" t="n">
        <v>0.1</v>
      </c>
      <c r="Z6" s="6" t="s">
        <v>21</v>
      </c>
      <c r="AA6" s="6" t="n">
        <v>513</v>
      </c>
      <c r="AF6" s="96"/>
      <c r="AG6" s="95"/>
      <c r="AH6" s="95"/>
      <c r="AI6" s="95"/>
      <c r="AJ6" s="96"/>
      <c r="AK6" s="95"/>
    </row>
    <row r="7" customFormat="false" ht="16.5" hidden="false" customHeight="true" outlineLevel="0" collapsed="false">
      <c r="A7" s="92" t="str">
        <f aca="false">IF(D7=F7,"Match","No match")</f>
        <v>Match</v>
      </c>
      <c r="C7" s="6" t="n">
        <v>23</v>
      </c>
      <c r="D7" s="20" t="s">
        <v>418</v>
      </c>
      <c r="E7" s="6" t="n">
        <v>24</v>
      </c>
      <c r="F7" s="20" t="s">
        <v>418</v>
      </c>
      <c r="G7" s="93" t="n">
        <f aca="false">0.5*AF7</f>
        <v>0.0275</v>
      </c>
      <c r="H7" s="94" t="n">
        <f aca="false">0.5*AG7</f>
        <v>0.05</v>
      </c>
      <c r="I7" s="95"/>
      <c r="J7" s="95"/>
      <c r="K7" s="94" t="n">
        <f aca="false">0.5*AJ7</f>
        <v>0.0275</v>
      </c>
      <c r="L7" s="94" t="n">
        <f aca="false">0.5*AK7</f>
        <v>0.05</v>
      </c>
      <c r="M7" s="95"/>
      <c r="N7" s="95"/>
      <c r="O7" s="95"/>
      <c r="P7" s="39" t="n">
        <v>0</v>
      </c>
      <c r="T7" s="39" t="n">
        <v>0</v>
      </c>
      <c r="X7" s="94" t="n">
        <f aca="false">0.5*AF7</f>
        <v>0.0275</v>
      </c>
      <c r="Y7" s="94" t="n">
        <f aca="false">0.5*AG7</f>
        <v>0.05</v>
      </c>
      <c r="Z7" s="95"/>
      <c r="AA7" s="95"/>
      <c r="AB7" s="39" t="n">
        <v>0</v>
      </c>
      <c r="AF7" s="20" t="n">
        <v>0.055</v>
      </c>
      <c r="AG7" s="6" t="n">
        <v>0.1</v>
      </c>
      <c r="AH7" s="6" t="s">
        <v>21</v>
      </c>
      <c r="AI7" s="6" t="n">
        <v>513</v>
      </c>
      <c r="AJ7" s="20" t="n">
        <v>0.055</v>
      </c>
      <c r="AK7" s="6" t="n">
        <v>0.1</v>
      </c>
      <c r="AL7" s="6" t="s">
        <v>21</v>
      </c>
      <c r="AM7" s="6" t="n">
        <v>513</v>
      </c>
    </row>
    <row r="8" customFormat="false" ht="16.5" hidden="false" customHeight="true" outlineLevel="0" collapsed="false">
      <c r="A8" s="92" t="str">
        <f aca="false">IF(D8=F8,"Match","No match")</f>
        <v>Match</v>
      </c>
      <c r="C8" s="6" t="n">
        <v>3</v>
      </c>
      <c r="D8" s="6" t="s">
        <v>333</v>
      </c>
      <c r="E8" s="6" t="n">
        <v>4</v>
      </c>
      <c r="F8" s="6" t="s">
        <v>333</v>
      </c>
      <c r="G8" s="93" t="n">
        <f aca="false">0.5*AF8</f>
        <v>-0.13</v>
      </c>
      <c r="H8" s="94" t="n">
        <f aca="false">0.5*AG8</f>
        <v>0.025</v>
      </c>
      <c r="I8" s="95"/>
      <c r="J8" s="95"/>
      <c r="K8" s="94" t="n">
        <f aca="false">0.5*AJ8</f>
        <v>-0.13</v>
      </c>
      <c r="L8" s="94" t="n">
        <f aca="false">0.5*AK8</f>
        <v>0.025</v>
      </c>
      <c r="M8" s="95"/>
      <c r="N8" s="95"/>
      <c r="O8" s="95"/>
      <c r="P8" s="39" t="n">
        <v>0</v>
      </c>
      <c r="T8" s="39" t="n">
        <v>0</v>
      </c>
      <c r="X8" s="94" t="n">
        <f aca="false">0.5*AF8</f>
        <v>-0.13</v>
      </c>
      <c r="Y8" s="94" t="n">
        <f aca="false">0.5*AG8</f>
        <v>0.025</v>
      </c>
      <c r="Z8" s="95"/>
      <c r="AA8" s="95"/>
      <c r="AB8" s="39" t="n">
        <v>0</v>
      </c>
      <c r="AF8" s="6" t="n">
        <v>-0.26</v>
      </c>
      <c r="AG8" s="6" t="n">
        <v>0.05</v>
      </c>
      <c r="AH8" s="6" t="s">
        <v>21</v>
      </c>
      <c r="AI8" s="6" t="n">
        <v>489</v>
      </c>
      <c r="AJ8" s="6" t="n">
        <v>-0.26</v>
      </c>
      <c r="AK8" s="6" t="n">
        <v>0.05</v>
      </c>
      <c r="AL8" s="6" t="s">
        <v>21</v>
      </c>
      <c r="AM8" s="6" t="n">
        <v>489</v>
      </c>
    </row>
    <row r="9" customFormat="false" ht="16.5" hidden="false" customHeight="true" outlineLevel="0" collapsed="false">
      <c r="A9" s="92" t="str">
        <f aca="false">IF(D9=F9,"Match","No match")</f>
        <v>Match</v>
      </c>
      <c r="C9" s="6" t="n">
        <v>4</v>
      </c>
      <c r="D9" s="6" t="s">
        <v>337</v>
      </c>
      <c r="E9" s="6" t="n">
        <v>5</v>
      </c>
      <c r="F9" s="6" t="s">
        <v>337</v>
      </c>
      <c r="G9" s="6" t="n">
        <v>0</v>
      </c>
      <c r="K9" s="6" t="n">
        <v>0</v>
      </c>
      <c r="P9" s="39" t="n">
        <v>0</v>
      </c>
      <c r="X9" s="6" t="n">
        <v>-0.01</v>
      </c>
      <c r="Y9" s="6" t="n">
        <v>0.06</v>
      </c>
      <c r="Z9" s="6" t="s">
        <v>21</v>
      </c>
      <c r="AA9" s="6" t="n">
        <v>489</v>
      </c>
      <c r="AF9" s="95"/>
      <c r="AG9" s="95"/>
      <c r="AH9" s="95"/>
      <c r="AI9" s="95"/>
      <c r="AJ9" s="95"/>
      <c r="AK9" s="95"/>
    </row>
    <row r="10" customFormat="false" ht="16.5" hidden="false" customHeight="true" outlineLevel="0" collapsed="false">
      <c r="A10" s="92" t="str">
        <f aca="false">IF(D10=F10,"Match","No match")</f>
        <v>Match</v>
      </c>
      <c r="C10" s="6" t="n">
        <v>22</v>
      </c>
      <c r="D10" s="20" t="s">
        <v>413</v>
      </c>
      <c r="E10" s="6" t="n">
        <v>23</v>
      </c>
      <c r="F10" s="41" t="s">
        <v>413</v>
      </c>
      <c r="G10" s="20" t="n">
        <v>0</v>
      </c>
      <c r="K10" s="20" t="n">
        <v>0</v>
      </c>
      <c r="P10" s="39" t="n">
        <v>0</v>
      </c>
      <c r="X10" s="20" t="n">
        <v>-0.11</v>
      </c>
      <c r="Y10" s="6" t="n">
        <v>0.2</v>
      </c>
      <c r="Z10" s="6" t="s">
        <v>21</v>
      </c>
      <c r="AA10" s="6" t="n">
        <v>498</v>
      </c>
      <c r="AF10" s="95"/>
      <c r="AG10" s="95"/>
      <c r="AH10" s="95"/>
      <c r="AI10" s="95"/>
      <c r="AJ10" s="95"/>
      <c r="AK10" s="95"/>
    </row>
    <row r="11" customFormat="false" ht="16.5" hidden="false" customHeight="true" outlineLevel="0" collapsed="false">
      <c r="A11" s="92" t="str">
        <f aca="false">IF(D11=F11,"Match","No match")</f>
        <v>Match</v>
      </c>
      <c r="B11" s="6" t="s">
        <v>1211</v>
      </c>
      <c r="D11" s="40" t="s">
        <v>331</v>
      </c>
      <c r="E11" s="6" t="n">
        <v>2</v>
      </c>
      <c r="F11" s="6" t="s">
        <v>331</v>
      </c>
      <c r="G11" s="6" t="n">
        <v>0.15</v>
      </c>
      <c r="H11" s="6" t="n">
        <v>0.02</v>
      </c>
      <c r="I11" s="6" t="s">
        <v>21</v>
      </c>
      <c r="J11" s="6" t="n">
        <v>511</v>
      </c>
      <c r="K11" s="23" t="n">
        <v>0.15</v>
      </c>
      <c r="L11" s="6" t="n">
        <v>0.02</v>
      </c>
      <c r="M11" s="6" t="s">
        <v>23</v>
      </c>
      <c r="N11" s="6" t="n">
        <v>511</v>
      </c>
      <c r="T11" s="39" t="n">
        <v>0</v>
      </c>
      <c r="X11" s="6" t="n">
        <v>0</v>
      </c>
      <c r="AB11" s="97" t="n">
        <v>0</v>
      </c>
      <c r="AF11" s="95"/>
      <c r="AG11" s="95"/>
      <c r="AH11" s="95"/>
      <c r="AI11" s="95"/>
      <c r="AJ11" s="95"/>
      <c r="AK11" s="95"/>
    </row>
    <row r="12" customFormat="false" ht="16.5" hidden="false" customHeight="true" outlineLevel="0" collapsed="false">
      <c r="A12" s="92" t="str">
        <f aca="false">IF(D12=F12,"Match","No match")</f>
        <v>Match</v>
      </c>
      <c r="C12" s="6" t="n">
        <v>5</v>
      </c>
      <c r="D12" s="6" t="s">
        <v>341</v>
      </c>
      <c r="E12" s="6" t="n">
        <v>6</v>
      </c>
      <c r="F12" s="6" t="s">
        <v>341</v>
      </c>
      <c r="G12" s="6" t="n">
        <v>0.34</v>
      </c>
      <c r="H12" s="6" t="n">
        <v>0.1</v>
      </c>
      <c r="I12" s="6" t="s">
        <v>21</v>
      </c>
      <c r="J12" s="6" t="n">
        <v>490</v>
      </c>
      <c r="K12" s="6" t="n">
        <v>0.34</v>
      </c>
      <c r="L12" s="6" t="n">
        <v>0.1</v>
      </c>
      <c r="M12" s="6" t="s">
        <v>21</v>
      </c>
      <c r="N12" s="6" t="n">
        <v>490</v>
      </c>
      <c r="T12" s="39" t="n">
        <v>0</v>
      </c>
      <c r="X12" s="6" t="n">
        <v>0</v>
      </c>
      <c r="AB12" s="97" t="n">
        <v>0</v>
      </c>
      <c r="AF12" s="95"/>
      <c r="AG12" s="95"/>
      <c r="AH12" s="95"/>
      <c r="AI12" s="95"/>
      <c r="AJ12" s="95"/>
      <c r="AK12" s="95"/>
    </row>
    <row r="13" customFormat="false" ht="16.5" hidden="false" customHeight="true" outlineLevel="0" collapsed="false">
      <c r="A13" s="92" t="str">
        <f aca="false">IF(D13=F13,"Match","No match")</f>
        <v>Match</v>
      </c>
      <c r="C13" s="6" t="n">
        <v>6</v>
      </c>
      <c r="D13" s="6" t="s">
        <v>346</v>
      </c>
      <c r="E13" s="6" t="n">
        <v>7</v>
      </c>
      <c r="F13" s="6" t="s">
        <v>346</v>
      </c>
      <c r="G13" s="6" t="n">
        <v>-0.5</v>
      </c>
      <c r="H13" s="6" t="n">
        <v>0.06</v>
      </c>
      <c r="I13" s="6" t="s">
        <v>21</v>
      </c>
      <c r="J13" s="6" t="n">
        <v>490</v>
      </c>
      <c r="K13" s="6" t="n">
        <v>-0.5</v>
      </c>
      <c r="L13" s="6" t="n">
        <v>0.06</v>
      </c>
      <c r="M13" s="6" t="s">
        <v>21</v>
      </c>
      <c r="N13" s="6" t="n">
        <v>490</v>
      </c>
      <c r="T13" s="39" t="n">
        <v>0</v>
      </c>
      <c r="X13" s="6" t="n">
        <v>0</v>
      </c>
      <c r="AB13" s="97" t="n">
        <v>0</v>
      </c>
      <c r="AF13" s="95"/>
      <c r="AG13" s="95"/>
      <c r="AH13" s="95"/>
      <c r="AI13" s="95"/>
      <c r="AJ13" s="95"/>
      <c r="AK13" s="95"/>
    </row>
    <row r="14" customFormat="false" ht="16.5" hidden="false" customHeight="true" outlineLevel="0" collapsed="false">
      <c r="A14" s="92" t="str">
        <f aca="false">IF(D14=F14,"Match","No match")</f>
        <v>Match</v>
      </c>
      <c r="C14" s="6" t="n">
        <v>7</v>
      </c>
      <c r="D14" s="6" t="s">
        <v>350</v>
      </c>
      <c r="E14" s="6" t="n">
        <v>8</v>
      </c>
      <c r="F14" s="6" t="s">
        <v>350</v>
      </c>
      <c r="G14" s="6" t="n">
        <v>-0.15</v>
      </c>
      <c r="H14" s="6" t="n">
        <v>0.06</v>
      </c>
      <c r="I14" s="6" t="s">
        <v>21</v>
      </c>
      <c r="J14" s="6" t="n">
        <v>491</v>
      </c>
      <c r="K14" s="6" t="n">
        <v>-0.15</v>
      </c>
      <c r="L14" s="6" t="n">
        <v>0.06</v>
      </c>
      <c r="M14" s="6" t="s">
        <v>21</v>
      </c>
      <c r="N14" s="6" t="n">
        <v>491</v>
      </c>
      <c r="T14" s="39" t="n">
        <v>0</v>
      </c>
      <c r="X14" s="6" t="n">
        <v>0</v>
      </c>
      <c r="AB14" s="97" t="n">
        <v>0</v>
      </c>
      <c r="AF14" s="95"/>
      <c r="AG14" s="95"/>
      <c r="AH14" s="95"/>
      <c r="AI14" s="95"/>
      <c r="AJ14" s="95"/>
      <c r="AK14" s="95"/>
    </row>
    <row r="15" customFormat="false" ht="16.5" hidden="false" customHeight="true" outlineLevel="0" collapsed="false">
      <c r="A15" s="92" t="str">
        <f aca="false">IF(D15=F15,"Match","No match")</f>
        <v>Match</v>
      </c>
      <c r="C15" s="6" t="n">
        <v>8</v>
      </c>
      <c r="D15" s="6" t="s">
        <v>354</v>
      </c>
      <c r="E15" s="6" t="n">
        <v>9</v>
      </c>
      <c r="F15" s="6" t="s">
        <v>354</v>
      </c>
      <c r="G15" s="6" t="n">
        <v>-0.63</v>
      </c>
      <c r="H15" s="6" t="n">
        <v>0.08</v>
      </c>
      <c r="I15" s="6" t="s">
        <v>21</v>
      </c>
      <c r="J15" s="6" t="n">
        <v>491</v>
      </c>
      <c r="K15" s="6" t="n">
        <v>-0.63</v>
      </c>
      <c r="L15" s="6" t="n">
        <v>0.08</v>
      </c>
      <c r="M15" s="6" t="s">
        <v>21</v>
      </c>
      <c r="N15" s="6" t="n">
        <v>491</v>
      </c>
      <c r="T15" s="39" t="n">
        <v>0</v>
      </c>
      <c r="X15" s="6" t="n">
        <v>0</v>
      </c>
      <c r="AB15" s="97" t="n">
        <v>0</v>
      </c>
      <c r="AF15" s="95"/>
      <c r="AG15" s="95"/>
      <c r="AH15" s="95"/>
      <c r="AI15" s="95"/>
      <c r="AJ15" s="95"/>
      <c r="AK15" s="95"/>
    </row>
    <row r="16" customFormat="false" ht="16.5" hidden="false" customHeight="true" outlineLevel="0" collapsed="false">
      <c r="A16" s="92" t="str">
        <f aca="false">IF(D16=F16,"Match","No match")</f>
        <v>Match</v>
      </c>
      <c r="C16" s="6" t="n">
        <v>9</v>
      </c>
      <c r="D16" s="6" t="s">
        <v>358</v>
      </c>
      <c r="E16" s="6" t="n">
        <v>10</v>
      </c>
      <c r="F16" s="6" t="s">
        <v>358</v>
      </c>
      <c r="G16" s="6" t="n">
        <v>0.04</v>
      </c>
      <c r="H16" s="6" t="n">
        <v>0.02</v>
      </c>
      <c r="I16" s="6" t="s">
        <v>21</v>
      </c>
      <c r="J16" s="6" t="n">
        <v>494</v>
      </c>
      <c r="K16" s="6" t="n">
        <v>0.04</v>
      </c>
      <c r="L16" s="6" t="n">
        <v>0.02</v>
      </c>
      <c r="M16" s="6" t="s">
        <v>21</v>
      </c>
      <c r="N16" s="6" t="n">
        <v>493</v>
      </c>
      <c r="T16" s="39" t="n">
        <v>0</v>
      </c>
      <c r="X16" s="6" t="n">
        <v>0</v>
      </c>
      <c r="AB16" s="97" t="n">
        <v>0</v>
      </c>
      <c r="AF16" s="95"/>
      <c r="AG16" s="95"/>
      <c r="AH16" s="95"/>
      <c r="AI16" s="95"/>
      <c r="AJ16" s="95"/>
      <c r="AK16" s="95"/>
    </row>
    <row r="17" customFormat="false" ht="16.5" hidden="false" customHeight="true" outlineLevel="0" collapsed="false">
      <c r="A17" s="92" t="str">
        <f aca="false">IF(D17=F17,"Match","No match")</f>
        <v>Match</v>
      </c>
      <c r="C17" s="6" t="n">
        <v>10</v>
      </c>
      <c r="D17" s="6" t="s">
        <v>362</v>
      </c>
      <c r="E17" s="6" t="n">
        <v>11</v>
      </c>
      <c r="F17" s="6" t="s">
        <v>362</v>
      </c>
      <c r="G17" s="93" t="n">
        <f aca="false">0.5*AF17</f>
        <v>-0.025</v>
      </c>
      <c r="H17" s="94" t="n">
        <f aca="false">0.5*AG17</f>
        <v>0.015</v>
      </c>
      <c r="I17" s="95"/>
      <c r="J17" s="95"/>
      <c r="K17" s="94" t="n">
        <f aca="false">0.5*AJ17</f>
        <v>-0.025</v>
      </c>
      <c r="L17" s="94" t="n">
        <f aca="false">0.5*AK17</f>
        <v>0.015</v>
      </c>
      <c r="M17" s="95"/>
      <c r="N17" s="95"/>
      <c r="O17" s="95"/>
      <c r="P17" s="39" t="n">
        <v>0</v>
      </c>
      <c r="T17" s="39" t="n">
        <v>0</v>
      </c>
      <c r="X17" s="94" t="n">
        <f aca="false">0.5*AF17</f>
        <v>-0.025</v>
      </c>
      <c r="Y17" s="94" t="n">
        <f aca="false">0.5*AG17</f>
        <v>0.015</v>
      </c>
      <c r="Z17" s="95"/>
      <c r="AA17" s="95"/>
      <c r="AB17" s="39" t="n">
        <v>0</v>
      </c>
      <c r="AF17" s="6" t="n">
        <v>-0.05</v>
      </c>
      <c r="AG17" s="6" t="n">
        <v>0.03</v>
      </c>
      <c r="AH17" s="6" t="s">
        <v>21</v>
      </c>
      <c r="AI17" s="6" t="n">
        <v>494</v>
      </c>
      <c r="AJ17" s="6" t="n">
        <v>-0.05</v>
      </c>
      <c r="AK17" s="6" t="n">
        <v>0.03</v>
      </c>
      <c r="AL17" s="6" t="s">
        <v>21</v>
      </c>
      <c r="AM17" s="6" t="n">
        <v>493</v>
      </c>
    </row>
    <row r="18" customFormat="false" ht="16.5" hidden="false" customHeight="true" outlineLevel="0" collapsed="false">
      <c r="A18" s="92" t="str">
        <f aca="false">IF(D18=F18,"Match","No match")</f>
        <v>Match</v>
      </c>
      <c r="C18" s="6" t="n">
        <v>11</v>
      </c>
      <c r="D18" s="6" t="s">
        <v>366</v>
      </c>
      <c r="E18" s="6" t="n">
        <v>12</v>
      </c>
      <c r="F18" s="6" t="s">
        <v>366</v>
      </c>
      <c r="G18" s="6" t="n">
        <v>0</v>
      </c>
      <c r="K18" s="6" t="n">
        <v>0</v>
      </c>
      <c r="P18" s="39" t="n">
        <v>0</v>
      </c>
      <c r="X18" s="6" t="n">
        <v>-0.08</v>
      </c>
      <c r="Y18" s="6" t="n">
        <v>0.04</v>
      </c>
      <c r="Z18" s="6" t="s">
        <v>21</v>
      </c>
      <c r="AA18" s="6" t="n">
        <v>493</v>
      </c>
      <c r="AF18" s="95"/>
      <c r="AG18" s="95"/>
      <c r="AH18" s="95"/>
      <c r="AI18" s="95"/>
      <c r="AJ18" s="95"/>
      <c r="AK18" s="95"/>
    </row>
    <row r="19" customFormat="false" ht="16.5" hidden="false" customHeight="true" outlineLevel="0" collapsed="false">
      <c r="A19" s="92" t="str">
        <f aca="false">IF(D19=F19,"Match","No match")</f>
        <v>Match</v>
      </c>
      <c r="C19" s="6" t="n">
        <v>12</v>
      </c>
      <c r="D19" s="20" t="s">
        <v>370</v>
      </c>
      <c r="E19" s="6" t="n">
        <v>13</v>
      </c>
      <c r="F19" s="20" t="s">
        <v>370</v>
      </c>
      <c r="G19" s="20" t="n">
        <v>0</v>
      </c>
      <c r="K19" s="20" t="n">
        <v>0</v>
      </c>
      <c r="P19" s="39" t="n">
        <v>0</v>
      </c>
      <c r="X19" s="20" t="n">
        <v>-0.1</v>
      </c>
      <c r="Y19" s="6" t="n">
        <v>0.1</v>
      </c>
      <c r="Z19" s="6" t="s">
        <v>21</v>
      </c>
      <c r="AA19" s="6" t="n">
        <v>512</v>
      </c>
      <c r="AF19" s="95"/>
      <c r="AG19" s="95"/>
      <c r="AH19" s="95"/>
      <c r="AI19" s="95"/>
      <c r="AJ19" s="95"/>
      <c r="AK19" s="95"/>
    </row>
    <row r="20" customFormat="false" ht="16.5" hidden="false" customHeight="true" outlineLevel="0" collapsed="false">
      <c r="A20" s="92" t="str">
        <f aca="false">IF(D20=F20,"Match","No match")</f>
        <v>Match</v>
      </c>
      <c r="C20" s="6" t="n">
        <v>13</v>
      </c>
      <c r="D20" s="6" t="s">
        <v>375</v>
      </c>
      <c r="E20" s="6" t="n">
        <v>14</v>
      </c>
      <c r="F20" s="6" t="s">
        <v>375</v>
      </c>
      <c r="G20" s="93" t="n">
        <f aca="false">0.5*AF20</f>
        <v>0</v>
      </c>
      <c r="H20" s="94" t="n">
        <f aca="false">0.5*AG20</f>
        <v>0.05</v>
      </c>
      <c r="I20" s="95"/>
      <c r="J20" s="95"/>
      <c r="K20" s="94" t="n">
        <f aca="false">0.5*AJ20</f>
        <v>0</v>
      </c>
      <c r="L20" s="94" t="n">
        <f aca="false">0.5*AK20</f>
        <v>0.05</v>
      </c>
      <c r="M20" s="95"/>
      <c r="N20" s="95"/>
      <c r="O20" s="95"/>
      <c r="P20" s="39" t="n">
        <v>0</v>
      </c>
      <c r="T20" s="39" t="n">
        <v>0</v>
      </c>
      <c r="X20" s="94" t="n">
        <f aca="false">0.5*AF20</f>
        <v>0</v>
      </c>
      <c r="Y20" s="94" t="n">
        <f aca="false">0.5*AG20</f>
        <v>0.05</v>
      </c>
      <c r="Z20" s="95"/>
      <c r="AA20" s="95"/>
      <c r="AB20" s="39" t="n">
        <v>0</v>
      </c>
      <c r="AF20" s="6" t="n">
        <v>0</v>
      </c>
      <c r="AG20" s="6" t="n">
        <v>0.1</v>
      </c>
      <c r="AH20" s="6" t="s">
        <v>21</v>
      </c>
      <c r="AI20" s="6" t="n">
        <v>512</v>
      </c>
      <c r="AJ20" s="6" t="n">
        <v>0</v>
      </c>
      <c r="AK20" s="6" t="n">
        <v>0.1</v>
      </c>
      <c r="AL20" s="6" t="s">
        <v>21</v>
      </c>
      <c r="AM20" s="6" t="n">
        <v>512</v>
      </c>
    </row>
    <row r="21" customFormat="false" ht="16.5" hidden="false" customHeight="true" outlineLevel="0" collapsed="false">
      <c r="A21" s="92" t="str">
        <f aca="false">IF(D21=F21,"Match","No match")</f>
        <v>Match</v>
      </c>
      <c r="C21" s="6" t="n">
        <v>20</v>
      </c>
      <c r="D21" s="20" t="s">
        <v>405</v>
      </c>
      <c r="E21" s="6" t="n">
        <v>21</v>
      </c>
      <c r="F21" s="20" t="s">
        <v>405</v>
      </c>
      <c r="G21" s="20" t="n">
        <v>0.2</v>
      </c>
      <c r="H21" s="6" t="n">
        <v>0.1</v>
      </c>
      <c r="I21" s="6" t="s">
        <v>21</v>
      </c>
      <c r="J21" s="6" t="n">
        <v>513</v>
      </c>
      <c r="K21" s="20" t="n">
        <v>0.2</v>
      </c>
      <c r="L21" s="6" t="n">
        <v>0.1</v>
      </c>
      <c r="M21" s="6" t="s">
        <v>21</v>
      </c>
      <c r="N21" s="6" t="n">
        <v>513</v>
      </c>
      <c r="T21" s="39" t="n">
        <v>0</v>
      </c>
      <c r="X21" s="20" t="n">
        <v>0</v>
      </c>
      <c r="AB21" s="97" t="n">
        <v>0</v>
      </c>
      <c r="AF21" s="95"/>
      <c r="AG21" s="95"/>
      <c r="AH21" s="95"/>
      <c r="AI21" s="95"/>
      <c r="AJ21" s="95"/>
      <c r="AK21" s="95"/>
    </row>
    <row r="22" customFormat="false" ht="16.5" hidden="false" customHeight="true" outlineLevel="0" collapsed="false">
      <c r="A22" s="92" t="str">
        <f aca="false">IF(D22=F22,"Match","No match")</f>
        <v>Match</v>
      </c>
      <c r="C22" s="6" t="n">
        <v>15</v>
      </c>
      <c r="D22" s="6" t="s">
        <v>383</v>
      </c>
      <c r="E22" s="6" t="n">
        <v>16</v>
      </c>
      <c r="F22" s="6" t="s">
        <v>383</v>
      </c>
      <c r="G22" s="6" t="n">
        <v>0.2</v>
      </c>
      <c r="H22" s="6" t="n">
        <v>0.1</v>
      </c>
      <c r="I22" s="6" t="s">
        <v>21</v>
      </c>
      <c r="J22" s="6" t="n">
        <v>512</v>
      </c>
      <c r="K22" s="6" t="n">
        <v>0.2</v>
      </c>
      <c r="L22" s="6" t="n">
        <v>0.1</v>
      </c>
      <c r="M22" s="6" t="s">
        <v>21</v>
      </c>
      <c r="N22" s="6" t="n">
        <v>512</v>
      </c>
      <c r="T22" s="39" t="n">
        <v>0</v>
      </c>
      <c r="X22" s="6" t="n">
        <v>0</v>
      </c>
      <c r="AB22" s="97" t="n">
        <v>0</v>
      </c>
      <c r="AF22" s="95"/>
      <c r="AG22" s="95"/>
      <c r="AH22" s="95"/>
      <c r="AI22" s="95"/>
      <c r="AJ22" s="95"/>
      <c r="AK22" s="95"/>
    </row>
    <row r="23" customFormat="false" ht="16.5" hidden="false" customHeight="true" outlineLevel="0" collapsed="false">
      <c r="A23" s="92" t="str">
        <f aca="false">IF(D23=F23,"Match","No match")</f>
        <v>Match</v>
      </c>
      <c r="C23" s="6" t="n">
        <v>18</v>
      </c>
      <c r="D23" s="6" t="s">
        <v>395</v>
      </c>
      <c r="E23" s="6" t="n">
        <v>19</v>
      </c>
      <c r="F23" s="6" t="s">
        <v>395</v>
      </c>
      <c r="G23" s="93" t="n">
        <f aca="false">0.5*AF23</f>
        <v>0</v>
      </c>
      <c r="H23" s="94" t="n">
        <f aca="false">0.5*AG23</f>
        <v>0.05</v>
      </c>
      <c r="I23" s="95"/>
      <c r="J23" s="95"/>
      <c r="K23" s="94" t="n">
        <f aca="false">0.5*AJ23</f>
        <v>0</v>
      </c>
      <c r="L23" s="94" t="n">
        <f aca="false">0.5*AK23</f>
        <v>0.05</v>
      </c>
      <c r="M23" s="95"/>
      <c r="N23" s="95"/>
      <c r="O23" s="95"/>
      <c r="P23" s="39" t="n">
        <v>0</v>
      </c>
      <c r="T23" s="39" t="n">
        <v>0</v>
      </c>
      <c r="X23" s="94" t="n">
        <f aca="false">0.5*AF23</f>
        <v>0</v>
      </c>
      <c r="Y23" s="94" t="n">
        <f aca="false">0.5*AG23</f>
        <v>0.05</v>
      </c>
      <c r="Z23" s="95"/>
      <c r="AA23" s="95"/>
      <c r="AB23" s="39" t="n">
        <v>0</v>
      </c>
      <c r="AF23" s="6" t="n">
        <v>0</v>
      </c>
      <c r="AG23" s="6" t="n">
        <v>0.1</v>
      </c>
      <c r="AH23" s="6" t="s">
        <v>21</v>
      </c>
      <c r="AI23" s="6" t="n">
        <v>513</v>
      </c>
      <c r="AJ23" s="6" t="n">
        <v>0</v>
      </c>
      <c r="AK23" s="6" t="n">
        <v>0.1</v>
      </c>
      <c r="AL23" s="6" t="s">
        <v>21</v>
      </c>
      <c r="AM23" s="6" t="n">
        <v>513</v>
      </c>
    </row>
    <row r="24" customFormat="false" ht="16.5" hidden="false" customHeight="true" outlineLevel="0" collapsed="false">
      <c r="A24" s="92" t="str">
        <f aca="false">IF(D24=F24,"Match","No match")</f>
        <v>Match</v>
      </c>
      <c r="C24" s="6" t="n">
        <v>2</v>
      </c>
      <c r="D24" s="6" t="s">
        <v>326</v>
      </c>
      <c r="E24" s="6" t="n">
        <v>3</v>
      </c>
      <c r="F24" s="6" t="s">
        <v>326</v>
      </c>
      <c r="G24" s="6" t="n">
        <v>-0.05</v>
      </c>
      <c r="H24" s="6" t="n">
        <v>0.05</v>
      </c>
      <c r="I24" s="6" t="s">
        <v>21</v>
      </c>
      <c r="J24" s="6" t="n">
        <v>488</v>
      </c>
      <c r="K24" s="6" t="n">
        <v>-0.05</v>
      </c>
      <c r="L24" s="6" t="n">
        <v>0.05</v>
      </c>
      <c r="M24" s="6" t="s">
        <v>21</v>
      </c>
      <c r="N24" s="6" t="n">
        <v>488</v>
      </c>
      <c r="T24" s="39" t="n">
        <v>0</v>
      </c>
      <c r="X24" s="6" t="n">
        <v>0</v>
      </c>
      <c r="AB24" s="97" t="n">
        <v>0</v>
      </c>
      <c r="AF24" s="95"/>
      <c r="AG24" s="95"/>
      <c r="AH24" s="95"/>
      <c r="AI24" s="95"/>
      <c r="AJ24" s="95"/>
      <c r="AK24" s="95"/>
    </row>
    <row r="25" customFormat="false" ht="16.5" hidden="false" customHeight="true" outlineLevel="0" collapsed="false">
      <c r="A25" s="92" t="str">
        <f aca="false">IF(D25=F25,"Match","No match")</f>
        <v>Match</v>
      </c>
      <c r="C25" s="6" t="n">
        <v>24</v>
      </c>
      <c r="D25" s="20" t="s">
        <v>424</v>
      </c>
      <c r="E25" s="6" t="n">
        <v>25</v>
      </c>
      <c r="F25" s="20" t="s">
        <v>424</v>
      </c>
      <c r="G25" s="20" t="n">
        <v>0</v>
      </c>
      <c r="K25" s="20" t="n">
        <v>0</v>
      </c>
      <c r="P25" s="39" t="n">
        <v>0</v>
      </c>
      <c r="X25" s="20" t="n">
        <v>0.08</v>
      </c>
      <c r="Y25" s="6" t="n">
        <v>0.1</v>
      </c>
      <c r="Z25" s="6" t="s">
        <v>21</v>
      </c>
      <c r="AA25" s="6" t="n">
        <v>513</v>
      </c>
      <c r="AF25" s="95"/>
      <c r="AG25" s="95"/>
      <c r="AH25" s="95"/>
      <c r="AI25" s="95"/>
      <c r="AJ25" s="95"/>
      <c r="AK25" s="95"/>
    </row>
    <row r="26" customFormat="false" ht="16.5" hidden="false" customHeight="true" outlineLevel="0" collapsed="false">
      <c r="A26" s="92" t="str">
        <f aca="false">IF(D26=F26,"Match","No match")</f>
        <v>Match</v>
      </c>
      <c r="C26" s="6" t="n">
        <v>21</v>
      </c>
      <c r="D26" s="6" t="s">
        <v>409</v>
      </c>
      <c r="E26" s="6" t="n">
        <v>22</v>
      </c>
      <c r="F26" s="6" t="s">
        <v>409</v>
      </c>
      <c r="G26" s="93" t="n">
        <f aca="false">0.5*AF26</f>
        <v>0.025</v>
      </c>
      <c r="H26" s="94" t="n">
        <f aca="false">0.5*AG26</f>
        <v>0.035</v>
      </c>
      <c r="I26" s="95"/>
      <c r="J26" s="95"/>
      <c r="K26" s="94" t="n">
        <f aca="false">0.5*AJ26</f>
        <v>0.025</v>
      </c>
      <c r="L26" s="94" t="n">
        <f aca="false">0.5*AK26</f>
        <v>0.035</v>
      </c>
      <c r="M26" s="95"/>
      <c r="N26" s="95"/>
      <c r="O26" s="95"/>
      <c r="P26" s="39" t="n">
        <v>0</v>
      </c>
      <c r="T26" s="39" t="n">
        <v>0</v>
      </c>
      <c r="X26" s="94" t="n">
        <f aca="false">0.5*AF26</f>
        <v>0.025</v>
      </c>
      <c r="Y26" s="94" t="n">
        <f aca="false">0.5*AG26</f>
        <v>0.035</v>
      </c>
      <c r="Z26" s="95"/>
      <c r="AA26" s="95"/>
      <c r="AB26" s="39" t="n">
        <v>0</v>
      </c>
      <c r="AF26" s="6" t="n">
        <v>0.05</v>
      </c>
      <c r="AG26" s="6" t="n">
        <v>0.07</v>
      </c>
      <c r="AH26" s="6" t="s">
        <v>21</v>
      </c>
      <c r="AI26" s="6" t="n">
        <v>498</v>
      </c>
      <c r="AJ26" s="6" t="n">
        <v>0.05</v>
      </c>
      <c r="AK26" s="6" t="n">
        <v>0.07</v>
      </c>
      <c r="AL26" s="6" t="s">
        <v>21</v>
      </c>
      <c r="AM26" s="6" t="n">
        <v>498</v>
      </c>
    </row>
    <row r="27" customFormat="false" ht="15" hidden="false" customHeight="false" outlineLevel="0" collapsed="false">
      <c r="D27" s="20"/>
    </row>
    <row r="35" customFormat="false" ht="15" hidden="false" customHeight="false" outlineLevel="0" collapsed="false">
      <c r="F35" s="94" t="s">
        <v>333</v>
      </c>
      <c r="G35" s="6" t="s">
        <v>1212</v>
      </c>
    </row>
    <row r="36" customFormat="false" ht="15" hidden="false" customHeight="false" outlineLevel="0" collapsed="false">
      <c r="F36" s="94" t="s">
        <v>362</v>
      </c>
    </row>
    <row r="37" customFormat="false" ht="15" hidden="false" customHeight="false" outlineLevel="0" collapsed="false">
      <c r="F37" s="94" t="s">
        <v>1213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13:14 A1"/>
    </sheetView>
  </sheetViews>
  <sheetFormatPr defaultColWidth="8.4921875" defaultRowHeight="15" zeroHeight="false" outlineLevelRow="0" outlineLevelCol="0"/>
  <cols>
    <col collapsed="false" customWidth="true" hidden="false" outlineLevel="0" max="1" min="1" style="0" width="11.83"/>
  </cols>
  <sheetData>
    <row r="2" customFormat="false" ht="15" hidden="false" customHeight="false" outlineLevel="0" collapsed="false">
      <c r="A2" s="0" t="s">
        <v>1214</v>
      </c>
      <c r="C2" s="0" t="s">
        <v>933</v>
      </c>
    </row>
    <row r="3" customFormat="false" ht="15" hidden="false" customHeight="false" outlineLevel="0" collapsed="false">
      <c r="A3" s="0" t="s">
        <v>1215</v>
      </c>
      <c r="C3" s="0" t="s">
        <v>1216</v>
      </c>
    </row>
    <row r="4" customFormat="false" ht="15" hidden="false" customHeight="false" outlineLevel="0" collapsed="false">
      <c r="A4" s="0" t="s">
        <v>1217</v>
      </c>
      <c r="C4" s="0" t="s">
        <v>855</v>
      </c>
    </row>
    <row r="5" customFormat="false" ht="15" hidden="false" customHeight="false" outlineLevel="0" collapsed="false">
      <c r="A5" s="0" t="s">
        <v>1218</v>
      </c>
      <c r="C5" s="0" t="s">
        <v>855</v>
      </c>
    </row>
    <row r="6" customFormat="false" ht="15" hidden="false" customHeight="false" outlineLevel="0" collapsed="false">
      <c r="A6" s="0" t="s">
        <v>1219</v>
      </c>
      <c r="C6" s="0" t="s">
        <v>855</v>
      </c>
    </row>
    <row r="7" customFormat="false" ht="15" hidden="false" customHeight="false" outlineLevel="0" collapsed="false">
      <c r="A7" s="0" t="s">
        <v>694</v>
      </c>
      <c r="C7" s="0" t="s">
        <v>855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B7" colorId="64" zoomScale="100" zoomScaleNormal="100" zoomScalePageLayoutView="100" workbookViewId="0">
      <selection pane="topLeft" activeCell="B28" activeCellId="1" sqref="13:14 B28"/>
    </sheetView>
  </sheetViews>
  <sheetFormatPr defaultColWidth="8.50390625" defaultRowHeight="15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237.75"/>
  </cols>
  <sheetData>
    <row r="1" customFormat="false" ht="15" hidden="false" customHeight="false" outlineLevel="0" collapsed="false">
      <c r="A1" s="10" t="s">
        <v>15</v>
      </c>
      <c r="B1" s="10" t="s">
        <v>16</v>
      </c>
    </row>
    <row r="2" customFormat="false" ht="15" hidden="false" customHeight="false" outlineLevel="0" collapsed="false">
      <c r="A2" s="0" t="s">
        <v>17</v>
      </c>
      <c r="B2" s="0" t="s">
        <v>18</v>
      </c>
    </row>
    <row r="3" customFormat="false" ht="15" hidden="false" customHeight="false" outlineLevel="0" collapsed="false">
      <c r="A3" s="0" t="s">
        <v>19</v>
      </c>
      <c r="B3" s="0" t="s">
        <v>20</v>
      </c>
    </row>
    <row r="4" customFormat="false" ht="15" hidden="false" customHeight="false" outlineLevel="0" collapsed="false">
      <c r="A4" s="0" t="s">
        <v>21</v>
      </c>
      <c r="B4" s="0" t="s">
        <v>22</v>
      </c>
    </row>
    <row r="5" customFormat="false" ht="15" hidden="false" customHeight="false" outlineLevel="0" collapsed="false">
      <c r="A5" s="0" t="s">
        <v>23</v>
      </c>
      <c r="B5" s="0" t="s">
        <v>24</v>
      </c>
    </row>
    <row r="6" customFormat="false" ht="15" hidden="false" customHeight="false" outlineLevel="0" collapsed="false">
      <c r="A6" s="0" t="s">
        <v>25</v>
      </c>
      <c r="B6" s="0" t="s">
        <v>26</v>
      </c>
    </row>
    <row r="7" customFormat="false" ht="15" hidden="false" customHeight="false" outlineLevel="0" collapsed="false">
      <c r="A7" s="0" t="s">
        <v>27</v>
      </c>
      <c r="B7" s="0" t="s">
        <v>28</v>
      </c>
    </row>
    <row r="8" customFormat="false" ht="15" hidden="false" customHeight="false" outlineLevel="0" collapsed="false">
      <c r="A8" s="0" t="s">
        <v>29</v>
      </c>
      <c r="B8" s="0" t="s">
        <v>30</v>
      </c>
    </row>
    <row r="9" customFormat="false" ht="15" hidden="false" customHeight="false" outlineLevel="0" collapsed="false">
      <c r="A9" s="0" t="s">
        <v>31</v>
      </c>
      <c r="B9" s="0" t="s">
        <v>32</v>
      </c>
    </row>
    <row r="10" customFormat="false" ht="15" hidden="false" customHeight="false" outlineLevel="0" collapsed="false">
      <c r="A10" s="0" t="s">
        <v>33</v>
      </c>
      <c r="B10" s="0" t="s">
        <v>34</v>
      </c>
    </row>
    <row r="11" customFormat="false" ht="15" hidden="false" customHeight="false" outlineLevel="0" collapsed="false">
      <c r="A11" s="0" t="s">
        <v>35</v>
      </c>
      <c r="B11" s="0" t="s">
        <v>36</v>
      </c>
    </row>
    <row r="12" customFormat="false" ht="15" hidden="false" customHeight="false" outlineLevel="0" collapsed="false">
      <c r="A12" s="0" t="s">
        <v>37</v>
      </c>
      <c r="B12" s="0" t="s">
        <v>38</v>
      </c>
    </row>
    <row r="13" customFormat="false" ht="15" hidden="false" customHeight="false" outlineLevel="0" collapsed="false">
      <c r="A13" s="0" t="s">
        <v>39</v>
      </c>
      <c r="B13" s="0" t="s">
        <v>40</v>
      </c>
    </row>
    <row r="14" customFormat="false" ht="15" hidden="false" customHeight="false" outlineLevel="0" collapsed="false">
      <c r="A14" s="0" t="s">
        <v>41</v>
      </c>
      <c r="B14" s="0" t="s">
        <v>42</v>
      </c>
    </row>
    <row r="15" customFormat="false" ht="15" hidden="false" customHeight="false" outlineLevel="0" collapsed="false">
      <c r="A15" s="0" t="s">
        <v>43</v>
      </c>
      <c r="B15" s="0" t="s">
        <v>44</v>
      </c>
    </row>
    <row r="16" customFormat="false" ht="15" hidden="false" customHeight="false" outlineLevel="0" collapsed="false">
      <c r="A16" s="0" t="s">
        <v>45</v>
      </c>
      <c r="B16" s="0" t="s">
        <v>46</v>
      </c>
    </row>
    <row r="17" customFormat="false" ht="15" hidden="false" customHeight="false" outlineLevel="0" collapsed="false">
      <c r="A17" s="0" t="s">
        <v>47</v>
      </c>
      <c r="B17" s="0" t="s">
        <v>48</v>
      </c>
    </row>
    <row r="18" customFormat="false" ht="15" hidden="false" customHeight="false" outlineLevel="0" collapsed="false">
      <c r="A18" s="0" t="s">
        <v>49</v>
      </c>
      <c r="B18" s="0" t="s">
        <v>50</v>
      </c>
    </row>
    <row r="19" customFormat="false" ht="15" hidden="false" customHeight="false" outlineLevel="0" collapsed="false">
      <c r="A19" s="0" t="s">
        <v>51</v>
      </c>
      <c r="B19" s="0" t="s">
        <v>52</v>
      </c>
    </row>
    <row r="20" customFormat="false" ht="15" hidden="false" customHeight="false" outlineLevel="0" collapsed="false">
      <c r="A20" s="0" t="s">
        <v>53</v>
      </c>
      <c r="B20" s="0" t="s">
        <v>54</v>
      </c>
    </row>
    <row r="21" customFormat="false" ht="15" hidden="false" customHeight="false" outlineLevel="0" collapsed="false">
      <c r="A21" s="0" t="s">
        <v>55</v>
      </c>
      <c r="B21" s="0" t="s">
        <v>56</v>
      </c>
    </row>
    <row r="22" customFormat="false" ht="15" hidden="false" customHeight="false" outlineLevel="0" collapsed="false">
      <c r="A22" s="0" t="s">
        <v>57</v>
      </c>
      <c r="B22" s="0" t="s">
        <v>58</v>
      </c>
    </row>
    <row r="23" customFormat="false" ht="15" hidden="false" customHeight="false" outlineLevel="0" collapsed="false">
      <c r="A23" s="0" t="s">
        <v>59</v>
      </c>
      <c r="B23" s="0" t="s">
        <v>60</v>
      </c>
    </row>
    <row r="24" customFormat="false" ht="15" hidden="false" customHeight="false" outlineLevel="0" collapsed="false">
      <c r="A24" s="0" t="s">
        <v>61</v>
      </c>
      <c r="B24" s="0" t="s">
        <v>62</v>
      </c>
    </row>
    <row r="25" customFormat="false" ht="15" hidden="false" customHeight="false" outlineLevel="0" collapsed="false">
      <c r="A25" s="0" t="s">
        <v>63</v>
      </c>
      <c r="B25" s="0" t="s">
        <v>64</v>
      </c>
    </row>
    <row r="26" customFormat="false" ht="15" hidden="false" customHeight="false" outlineLevel="0" collapsed="false">
      <c r="A26" s="0" t="s">
        <v>65</v>
      </c>
      <c r="B26" s="0" t="s">
        <v>66</v>
      </c>
    </row>
    <row r="27" customFormat="false" ht="15" hidden="false" customHeight="false" outlineLevel="0" collapsed="false">
      <c r="A27" s="0" t="s">
        <v>67</v>
      </c>
      <c r="B27" s="0" t="s">
        <v>68</v>
      </c>
    </row>
    <row r="28" customFormat="false" ht="15" hidden="false" customHeight="false" outlineLevel="0" collapsed="false">
      <c r="A28" s="0" t="s">
        <v>69</v>
      </c>
      <c r="B28" s="0" t="s">
        <v>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11" activeCellId="1" sqref="13:14 D11"/>
    </sheetView>
  </sheetViews>
  <sheetFormatPr defaultColWidth="10.7578125" defaultRowHeight="15" zeroHeight="false" outlineLevelRow="0" outlineLevelCol="0"/>
  <cols>
    <col collapsed="false" customWidth="true" hidden="false" outlineLevel="0" max="2" min="2" style="0" width="12.33"/>
    <col collapsed="false" customWidth="true" hidden="false" outlineLevel="0" max="5" min="5" style="0" width="18.75"/>
    <col collapsed="false" customWidth="true" hidden="false" outlineLevel="0" max="7" min="7" style="0" width="12.33"/>
    <col collapsed="false" customWidth="true" hidden="false" outlineLevel="0" max="8" min="8" style="0" width="17.75"/>
    <col collapsed="false" customWidth="true" hidden="false" outlineLevel="0" max="9" min="9" style="0" width="12.75"/>
    <col collapsed="false" customWidth="true" hidden="false" outlineLevel="0" max="10" min="10" style="0" width="17.75"/>
    <col collapsed="false" customWidth="true" hidden="false" outlineLevel="0" max="11" min="11" style="0" width="12.75"/>
    <col collapsed="false" customWidth="true" hidden="false" outlineLevel="0" max="12" min="12" style="0" width="22.25"/>
    <col collapsed="false" customWidth="true" hidden="false" outlineLevel="0" max="13" min="13" style="0" width="19.25"/>
    <col collapsed="false" customWidth="true" hidden="false" outlineLevel="0" max="16" min="16" style="0" width="13.5"/>
  </cols>
  <sheetData>
    <row r="1" s="11" customFormat="true" ht="15" hidden="false" customHeight="false" outlineLevel="0" collapsed="false">
      <c r="A1" s="11" t="s">
        <v>71</v>
      </c>
      <c r="B1" s="11" t="s">
        <v>72</v>
      </c>
      <c r="C1" s="11" t="s">
        <v>73</v>
      </c>
      <c r="D1" s="11" t="s">
        <v>74</v>
      </c>
      <c r="E1" s="11" t="s">
        <v>75</v>
      </c>
      <c r="F1" s="11" t="s">
        <v>76</v>
      </c>
      <c r="G1" s="11" t="s">
        <v>77</v>
      </c>
      <c r="H1" s="11" t="s">
        <v>78</v>
      </c>
      <c r="I1" s="11" t="s">
        <v>79</v>
      </c>
      <c r="J1" s="11" t="s">
        <v>80</v>
      </c>
      <c r="K1" s="11" t="s">
        <v>81</v>
      </c>
      <c r="L1" s="11" t="s">
        <v>82</v>
      </c>
      <c r="M1" s="11" t="s">
        <v>83</v>
      </c>
      <c r="N1" s="11" t="s">
        <v>84</v>
      </c>
      <c r="O1" s="11" t="s">
        <v>85</v>
      </c>
      <c r="P1" s="11" t="s">
        <v>86</v>
      </c>
      <c r="Q1" s="11" t="s">
        <v>87</v>
      </c>
    </row>
    <row r="2" s="11" customFormat="true" ht="15" hidden="false" customHeight="false" outlineLevel="0" collapsed="false">
      <c r="A2" s="11" t="s">
        <v>88</v>
      </c>
      <c r="B2" s="11" t="s">
        <v>89</v>
      </c>
      <c r="C2" s="11" t="s">
        <v>88</v>
      </c>
      <c r="D2" s="11" t="n">
        <v>3</v>
      </c>
      <c r="E2" s="11" t="n">
        <v>26.9815</v>
      </c>
      <c r="F2" s="11" t="n">
        <v>13</v>
      </c>
      <c r="G2" s="11" t="n">
        <v>0</v>
      </c>
      <c r="I2" s="11" t="n">
        <v>0</v>
      </c>
      <c r="K2" s="12" t="s">
        <v>90</v>
      </c>
      <c r="L2" s="13" t="s">
        <v>91</v>
      </c>
      <c r="M2" s="11" t="s">
        <v>17</v>
      </c>
      <c r="N2" s="12" t="n">
        <v>24.2</v>
      </c>
      <c r="O2" s="13" t="s">
        <v>92</v>
      </c>
      <c r="P2" s="11" t="s">
        <v>17</v>
      </c>
      <c r="Q2" s="11" t="s">
        <v>93</v>
      </c>
    </row>
    <row r="3" s="11" customFormat="true" ht="15" hidden="false" customHeight="false" outlineLevel="0" collapsed="false">
      <c r="A3" s="11" t="s">
        <v>94</v>
      </c>
      <c r="B3" s="11" t="s">
        <v>95</v>
      </c>
      <c r="C3" s="11" t="s">
        <v>94</v>
      </c>
      <c r="D3" s="11" t="n">
        <v>4</v>
      </c>
      <c r="E3" s="11" t="n">
        <v>12.0112</v>
      </c>
      <c r="F3" s="11" t="n">
        <v>6</v>
      </c>
      <c r="G3" s="11" t="n">
        <v>0</v>
      </c>
      <c r="I3" s="11" t="n">
        <v>0</v>
      </c>
      <c r="K3" s="14" t="s">
        <v>96</v>
      </c>
      <c r="L3" s="13" t="s">
        <v>91</v>
      </c>
      <c r="M3" s="11" t="s">
        <v>17</v>
      </c>
      <c r="N3" s="12" t="n">
        <v>8.517</v>
      </c>
      <c r="O3" s="13" t="s">
        <v>97</v>
      </c>
      <c r="P3" s="11" t="s">
        <v>17</v>
      </c>
      <c r="Q3" s="11" t="s">
        <v>93</v>
      </c>
    </row>
    <row r="4" s="11" customFormat="true" ht="15" hidden="false" customHeight="false" outlineLevel="0" collapsed="false">
      <c r="A4" s="11" t="s">
        <v>98</v>
      </c>
      <c r="B4" s="11" t="s">
        <v>99</v>
      </c>
      <c r="C4" s="11" t="s">
        <v>98</v>
      </c>
      <c r="D4" s="11" t="n">
        <v>2</v>
      </c>
      <c r="E4" s="11" t="n">
        <v>40.078</v>
      </c>
      <c r="F4" s="11" t="n">
        <v>20</v>
      </c>
      <c r="G4" s="11" t="n">
        <v>0</v>
      </c>
      <c r="I4" s="11" t="n">
        <v>0</v>
      </c>
      <c r="K4" s="14" t="s">
        <v>100</v>
      </c>
      <c r="L4" s="13" t="s">
        <v>101</v>
      </c>
      <c r="M4" s="11" t="s">
        <v>17</v>
      </c>
      <c r="N4" s="12" t="n">
        <v>25.929</v>
      </c>
      <c r="O4" s="13" t="s">
        <v>102</v>
      </c>
      <c r="P4" s="11" t="s">
        <v>17</v>
      </c>
      <c r="Q4" s="11" t="s">
        <v>93</v>
      </c>
    </row>
    <row r="5" s="11" customFormat="true" ht="15" hidden="false" customHeight="false" outlineLevel="0" collapsed="false">
      <c r="A5" s="11" t="s">
        <v>103</v>
      </c>
      <c r="B5" s="11" t="s">
        <v>104</v>
      </c>
      <c r="C5" s="11" t="s">
        <v>103</v>
      </c>
      <c r="D5" s="11" t="n">
        <v>-1</v>
      </c>
      <c r="E5" s="11" t="n">
        <v>35.453</v>
      </c>
      <c r="F5" s="11" t="n">
        <v>17</v>
      </c>
      <c r="G5" s="11" t="n">
        <v>0</v>
      </c>
      <c r="I5" s="11" t="n">
        <v>0</v>
      </c>
      <c r="K5" s="14" t="s">
        <v>105</v>
      </c>
      <c r="L5" s="13" t="s">
        <v>106</v>
      </c>
      <c r="M5" s="11" t="s">
        <v>17</v>
      </c>
      <c r="N5" s="12" t="n">
        <v>16.974</v>
      </c>
      <c r="O5" s="13" t="s">
        <v>107</v>
      </c>
      <c r="P5" s="11" t="s">
        <v>17</v>
      </c>
      <c r="Q5" s="11" t="s">
        <v>93</v>
      </c>
    </row>
    <row r="6" s="11" customFormat="true" ht="15" hidden="false" customHeight="false" outlineLevel="0" collapsed="false">
      <c r="A6" s="11" t="s">
        <v>108</v>
      </c>
      <c r="B6" s="11" t="s">
        <v>109</v>
      </c>
      <c r="C6" s="11" t="s">
        <v>108</v>
      </c>
      <c r="D6" s="11" t="n">
        <v>-1</v>
      </c>
      <c r="E6" s="11" t="n">
        <v>18.9984</v>
      </c>
      <c r="F6" s="11" t="n">
        <v>9</v>
      </c>
      <c r="G6" s="11" t="n">
        <v>0</v>
      </c>
      <c r="I6" s="11" t="n">
        <v>0</v>
      </c>
      <c r="K6" s="14" t="s">
        <v>110</v>
      </c>
      <c r="L6" s="13" t="s">
        <v>111</v>
      </c>
      <c r="M6" s="11" t="s">
        <v>17</v>
      </c>
      <c r="N6" s="12" t="n">
        <v>15.652</v>
      </c>
      <c r="O6" s="13" t="s">
        <v>107</v>
      </c>
      <c r="P6" s="11" t="s">
        <v>17</v>
      </c>
      <c r="Q6" s="11" t="s">
        <v>93</v>
      </c>
    </row>
    <row r="7" s="11" customFormat="true" ht="15" hidden="false" customHeight="false" outlineLevel="0" collapsed="false">
      <c r="A7" s="11" t="s">
        <v>112</v>
      </c>
      <c r="B7" s="11" t="s">
        <v>113</v>
      </c>
      <c r="C7" s="11" t="s">
        <v>112</v>
      </c>
      <c r="D7" s="11" t="n">
        <v>2</v>
      </c>
      <c r="E7" s="11" t="n">
        <v>55.845</v>
      </c>
      <c r="F7" s="11" t="n">
        <v>26</v>
      </c>
      <c r="G7" s="11" t="n">
        <v>0</v>
      </c>
      <c r="I7" s="11" t="n">
        <v>0</v>
      </c>
      <c r="K7" s="14" t="s">
        <v>114</v>
      </c>
      <c r="L7" s="13" t="s">
        <v>115</v>
      </c>
      <c r="M7" s="11" t="s">
        <v>17</v>
      </c>
      <c r="N7" s="12" t="n">
        <v>25.084</v>
      </c>
      <c r="O7" s="13" t="s">
        <v>116</v>
      </c>
      <c r="P7" s="11" t="s">
        <v>17</v>
      </c>
      <c r="Q7" s="11" t="s">
        <v>93</v>
      </c>
    </row>
    <row r="8" s="11" customFormat="true" ht="15" hidden="false" customHeight="false" outlineLevel="0" collapsed="false">
      <c r="A8" s="11" t="s">
        <v>117</v>
      </c>
      <c r="B8" s="11" t="s">
        <v>118</v>
      </c>
      <c r="C8" s="11" t="s">
        <v>117</v>
      </c>
      <c r="D8" s="11" t="n">
        <v>1</v>
      </c>
      <c r="E8" s="11" t="n">
        <v>1.0079</v>
      </c>
      <c r="F8" s="11" t="n">
        <v>1</v>
      </c>
      <c r="G8" s="11" t="n">
        <v>0</v>
      </c>
      <c r="I8" s="11" t="n">
        <v>0</v>
      </c>
      <c r="K8" s="14" t="s">
        <v>119</v>
      </c>
      <c r="L8" s="13" t="s">
        <v>120</v>
      </c>
      <c r="M8" s="11" t="s">
        <v>17</v>
      </c>
      <c r="N8" s="12" t="n">
        <v>14.418</v>
      </c>
      <c r="O8" s="13" t="s">
        <v>107</v>
      </c>
      <c r="P8" s="11" t="s">
        <v>17</v>
      </c>
      <c r="Q8" s="11" t="s">
        <v>93</v>
      </c>
    </row>
    <row r="9" s="11" customFormat="true" ht="15" hidden="false" customHeight="false" outlineLevel="0" collapsed="false">
      <c r="A9" s="11" t="s">
        <v>12</v>
      </c>
      <c r="B9" s="11" t="s">
        <v>121</v>
      </c>
      <c r="C9" s="11" t="s">
        <v>12</v>
      </c>
      <c r="D9" s="11" t="n">
        <v>1</v>
      </c>
      <c r="E9" s="11" t="n">
        <v>39.0983</v>
      </c>
      <c r="F9" s="11" t="n">
        <v>19</v>
      </c>
      <c r="G9" s="11" t="n">
        <v>0</v>
      </c>
      <c r="I9" s="11" t="n">
        <v>0</v>
      </c>
      <c r="K9" s="14" t="s">
        <v>122</v>
      </c>
      <c r="L9" s="13" t="s">
        <v>123</v>
      </c>
      <c r="M9" s="11" t="s">
        <v>17</v>
      </c>
      <c r="N9" s="12" t="n">
        <v>29.6</v>
      </c>
      <c r="O9" s="13" t="s">
        <v>91</v>
      </c>
      <c r="P9" s="11" t="s">
        <v>17</v>
      </c>
      <c r="Q9" s="11" t="s">
        <v>93</v>
      </c>
    </row>
    <row r="10" s="11" customFormat="true" ht="15" hidden="false" customHeight="false" outlineLevel="0" collapsed="false">
      <c r="A10" s="11" t="s">
        <v>124</v>
      </c>
      <c r="B10" s="11" t="s">
        <v>125</v>
      </c>
      <c r="C10" s="11" t="s">
        <v>124</v>
      </c>
      <c r="D10" s="11" t="n">
        <v>2</v>
      </c>
      <c r="E10" s="11" t="n">
        <v>24.305</v>
      </c>
      <c r="F10" s="11" t="n">
        <v>12</v>
      </c>
      <c r="G10" s="11" t="n">
        <v>0</v>
      </c>
      <c r="I10" s="11" t="n">
        <v>0</v>
      </c>
      <c r="K10" s="14" t="s">
        <v>126</v>
      </c>
      <c r="L10" s="13" t="s">
        <v>91</v>
      </c>
      <c r="M10" s="11" t="s">
        <v>17</v>
      </c>
      <c r="N10" s="12" t="n">
        <v>24.869</v>
      </c>
      <c r="O10" s="13" t="s">
        <v>127</v>
      </c>
      <c r="P10" s="11" t="s">
        <v>17</v>
      </c>
      <c r="Q10" s="11" t="s">
        <v>93</v>
      </c>
    </row>
    <row r="11" s="11" customFormat="true" ht="15" hidden="false" customHeight="false" outlineLevel="0" collapsed="false">
      <c r="A11" s="11" t="s">
        <v>128</v>
      </c>
      <c r="B11" s="11" t="s">
        <v>129</v>
      </c>
      <c r="C11" s="11" t="s">
        <v>128</v>
      </c>
      <c r="D11" s="11" t="n">
        <v>5</v>
      </c>
      <c r="E11" s="11" t="n">
        <v>14.007</v>
      </c>
      <c r="F11" s="11" t="n">
        <v>7</v>
      </c>
      <c r="G11" s="11" t="n">
        <v>0</v>
      </c>
      <c r="I11" s="11" t="n">
        <v>0</v>
      </c>
      <c r="K11" s="14" t="s">
        <v>130</v>
      </c>
      <c r="L11" s="13" t="s">
        <v>131</v>
      </c>
      <c r="M11" s="11" t="s">
        <v>17</v>
      </c>
      <c r="N11" s="12" t="s">
        <v>132</v>
      </c>
      <c r="O11" s="13" t="s">
        <v>133</v>
      </c>
      <c r="P11" s="11" t="s">
        <v>17</v>
      </c>
      <c r="Q11" s="11" t="s">
        <v>93</v>
      </c>
    </row>
    <row r="12" s="11" customFormat="true" ht="15" hidden="false" customHeight="false" outlineLevel="0" collapsed="false">
      <c r="A12" s="11" t="s">
        <v>134</v>
      </c>
      <c r="B12" s="11" t="s">
        <v>135</v>
      </c>
      <c r="C12" s="11" t="s">
        <v>134</v>
      </c>
      <c r="D12" s="11" t="n">
        <v>1</v>
      </c>
      <c r="E12" s="11" t="n">
        <v>22.9898</v>
      </c>
      <c r="F12" s="11" t="n">
        <v>11</v>
      </c>
      <c r="G12" s="11" t="n">
        <v>0</v>
      </c>
      <c r="I12" s="11" t="n">
        <v>0</v>
      </c>
      <c r="K12" s="14" t="s">
        <v>136</v>
      </c>
      <c r="L12" s="13" t="s">
        <v>123</v>
      </c>
      <c r="M12" s="11" t="s">
        <v>17</v>
      </c>
      <c r="N12" s="12" t="n">
        <v>28.23</v>
      </c>
      <c r="O12" s="13" t="s">
        <v>123</v>
      </c>
      <c r="P12" s="11" t="s">
        <v>17</v>
      </c>
      <c r="Q12" s="11" t="s">
        <v>93</v>
      </c>
    </row>
    <row r="13" s="11" customFormat="true" ht="15" hidden="false" customHeight="false" outlineLevel="0" collapsed="false">
      <c r="A13" s="11" t="s">
        <v>137</v>
      </c>
      <c r="B13" s="11" t="s">
        <v>138</v>
      </c>
      <c r="C13" s="11" t="s">
        <v>137</v>
      </c>
      <c r="D13" s="11" t="n">
        <v>-2</v>
      </c>
      <c r="E13" s="11" t="n">
        <v>15.999</v>
      </c>
      <c r="F13" s="11" t="n">
        <v>28</v>
      </c>
      <c r="G13" s="11" t="n">
        <v>0</v>
      </c>
      <c r="I13" s="11" t="n">
        <v>0</v>
      </c>
      <c r="K13" s="14" t="s">
        <v>139</v>
      </c>
      <c r="L13" s="13" t="s">
        <v>111</v>
      </c>
      <c r="M13" s="11" t="s">
        <v>17</v>
      </c>
      <c r="N13" s="12" t="s">
        <v>140</v>
      </c>
      <c r="O13" s="13" t="s">
        <v>120</v>
      </c>
      <c r="P13" s="11" t="s">
        <v>17</v>
      </c>
      <c r="Q13" s="11" t="s">
        <v>93</v>
      </c>
    </row>
    <row r="14" s="11" customFormat="true" ht="15" hidden="false" customHeight="false" outlineLevel="0" collapsed="false">
      <c r="A14" s="11" t="s">
        <v>141</v>
      </c>
      <c r="B14" s="11" t="s">
        <v>142</v>
      </c>
      <c r="C14" s="11" t="s">
        <v>141</v>
      </c>
      <c r="D14" s="11" t="n">
        <v>5</v>
      </c>
      <c r="E14" s="11" t="n">
        <v>30.9738</v>
      </c>
      <c r="F14" s="11" t="n">
        <v>15</v>
      </c>
      <c r="G14" s="11" t="n">
        <v>0</v>
      </c>
      <c r="I14" s="11" t="n">
        <v>0</v>
      </c>
      <c r="K14" s="14" t="s">
        <v>143</v>
      </c>
      <c r="L14" s="13" t="s">
        <v>144</v>
      </c>
      <c r="M14" s="11" t="s">
        <v>17</v>
      </c>
      <c r="N14" s="12" t="s">
        <v>145</v>
      </c>
      <c r="O14" s="13" t="s">
        <v>123</v>
      </c>
      <c r="P14" s="11" t="s">
        <v>17</v>
      </c>
      <c r="Q14" s="11" t="s">
        <v>93</v>
      </c>
    </row>
    <row r="15" s="11" customFormat="true" ht="15" hidden="false" customHeight="false" outlineLevel="0" collapsed="false">
      <c r="A15" s="11" t="s">
        <v>146</v>
      </c>
      <c r="B15" s="11" t="s">
        <v>147</v>
      </c>
      <c r="C15" s="11" t="s">
        <v>146</v>
      </c>
      <c r="D15" s="11" t="n">
        <v>6</v>
      </c>
      <c r="E15" s="11" t="n">
        <v>32.064</v>
      </c>
      <c r="F15" s="11" t="n">
        <v>16</v>
      </c>
      <c r="G15" s="11" t="n">
        <v>0</v>
      </c>
      <c r="I15" s="11" t="n">
        <v>0</v>
      </c>
      <c r="K15" s="14" t="s">
        <v>148</v>
      </c>
      <c r="L15" s="13" t="s">
        <v>149</v>
      </c>
      <c r="M15" s="11" t="s">
        <v>17</v>
      </c>
      <c r="N15" s="12" t="n">
        <v>22.75</v>
      </c>
      <c r="O15" s="13" t="s">
        <v>149</v>
      </c>
      <c r="P15" s="11" t="s">
        <v>17</v>
      </c>
      <c r="Q15" s="11" t="s">
        <v>93</v>
      </c>
    </row>
    <row r="16" s="11" customFormat="true" ht="15" hidden="false" customHeight="false" outlineLevel="0" collapsed="false">
      <c r="A16" s="11" t="s">
        <v>150</v>
      </c>
      <c r="B16" s="11" t="s">
        <v>151</v>
      </c>
      <c r="C16" s="11" t="s">
        <v>150</v>
      </c>
      <c r="D16" s="11" t="n">
        <v>4</v>
      </c>
      <c r="E16" s="11" t="n">
        <v>28.086</v>
      </c>
      <c r="F16" s="11" t="n">
        <v>14</v>
      </c>
      <c r="G16" s="11" t="n">
        <v>0</v>
      </c>
      <c r="I16" s="11" t="n">
        <v>0</v>
      </c>
      <c r="K16" s="14" t="s">
        <v>152</v>
      </c>
      <c r="L16" s="13" t="s">
        <v>97</v>
      </c>
      <c r="M16" s="11" t="s">
        <v>17</v>
      </c>
      <c r="N16" s="12" t="s">
        <v>153</v>
      </c>
      <c r="O16" s="13" t="s">
        <v>154</v>
      </c>
      <c r="P16" s="11" t="s">
        <v>17</v>
      </c>
      <c r="Q16" s="11" t="s">
        <v>93</v>
      </c>
    </row>
    <row r="17" s="11" customFormat="true" ht="15" hidden="false" customHeight="false" outlineLevel="0" collapsed="false"/>
    <row r="18" s="11" customFormat="true" ht="15" hidden="false" customHeight="false" outlineLevel="0" collapsed="false"/>
    <row r="19" customFormat="false" ht="15" hidden="false" customHeight="false" outlineLevel="0" collapsed="false">
      <c r="C19" s="15"/>
      <c r="D19" s="15"/>
      <c r="E19" s="15"/>
      <c r="F19" s="15"/>
      <c r="G19" s="15"/>
      <c r="I19" s="15"/>
      <c r="K19" s="16"/>
      <c r="L19" s="10"/>
      <c r="N19" s="17"/>
      <c r="O19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M11" activeCellId="1" sqref="13:14 M11"/>
    </sheetView>
  </sheetViews>
  <sheetFormatPr defaultColWidth="10.7578125" defaultRowHeight="15" zeroHeight="false" outlineLevelRow="0" outlineLevelCol="0"/>
  <cols>
    <col collapsed="false" customWidth="true" hidden="false" outlineLevel="0" max="2" min="1" style="6" width="14.75"/>
    <col collapsed="false" customWidth="true" hidden="false" outlineLevel="0" max="3" min="3" style="6" width="13.25"/>
    <col collapsed="false" customWidth="true" hidden="false" outlineLevel="0" max="4" min="4" style="6" width="12.83"/>
    <col collapsed="false" customWidth="true" hidden="false" outlineLevel="0" max="5" min="5" style="6" width="13.25"/>
    <col collapsed="false" customWidth="true" hidden="false" outlineLevel="0" max="7" min="6" style="6" width="19"/>
    <col collapsed="false" customWidth="true" hidden="false" outlineLevel="0" max="8" min="8" style="6" width="13.25"/>
    <col collapsed="false" customWidth="true" hidden="false" outlineLevel="0" max="10" min="9" style="6" width="18.75"/>
    <col collapsed="false" customWidth="true" hidden="false" outlineLevel="0" max="11" min="11" style="6" width="13.25"/>
    <col collapsed="false" customWidth="true" hidden="false" outlineLevel="0" max="13" min="12" style="6" width="18.75"/>
    <col collapsed="false" customWidth="true" hidden="false" outlineLevel="0" max="14" min="14" style="6" width="14.26"/>
    <col collapsed="false" customWidth="true" hidden="false" outlineLevel="0" max="15" min="15" style="6" width="19.75"/>
    <col collapsed="false" customWidth="true" hidden="false" outlineLevel="0" max="16" min="16" style="6" width="13.25"/>
    <col collapsed="false" customWidth="false" hidden="false" outlineLevel="0" max="17" min="17" style="6" width="10.75"/>
    <col collapsed="false" customWidth="true" hidden="false" outlineLevel="0" max="18" min="18" style="6" width="18.25"/>
    <col collapsed="false" customWidth="false" hidden="false" outlineLevel="0" max="1020" min="19" style="6" width="10.75"/>
  </cols>
  <sheetData>
    <row r="1" customFormat="false" ht="15" hidden="false" customHeight="false" outlineLevel="0" collapsed="false">
      <c r="A1" s="6" t="s">
        <v>71</v>
      </c>
      <c r="B1" s="6" t="s">
        <v>72</v>
      </c>
      <c r="C1" s="6" t="s">
        <v>73</v>
      </c>
      <c r="D1" s="6" t="s">
        <v>87</v>
      </c>
      <c r="E1" s="6" t="s">
        <v>77</v>
      </c>
      <c r="F1" s="6" t="s">
        <v>78</v>
      </c>
      <c r="G1" s="6" t="s">
        <v>155</v>
      </c>
      <c r="H1" s="6" t="s">
        <v>79</v>
      </c>
      <c r="I1" s="6" t="s">
        <v>80</v>
      </c>
      <c r="J1" s="6" t="s">
        <v>156</v>
      </c>
      <c r="K1" s="6" t="s">
        <v>81</v>
      </c>
      <c r="L1" s="6" t="s">
        <v>82</v>
      </c>
      <c r="M1" s="6" t="s">
        <v>83</v>
      </c>
      <c r="N1" s="6" t="s">
        <v>84</v>
      </c>
      <c r="O1" s="6" t="s">
        <v>85</v>
      </c>
      <c r="P1" s="6" t="s">
        <v>157</v>
      </c>
      <c r="Q1" s="6" t="s">
        <v>158</v>
      </c>
      <c r="R1" s="6" t="s">
        <v>159</v>
      </c>
      <c r="S1" s="6" t="s">
        <v>160</v>
      </c>
      <c r="T1" s="6" t="s">
        <v>161</v>
      </c>
      <c r="U1" s="6" t="s">
        <v>162</v>
      </c>
      <c r="V1" s="6" t="s">
        <v>163</v>
      </c>
      <c r="W1" s="6" t="s">
        <v>164</v>
      </c>
      <c r="X1" s="6" t="s">
        <v>165</v>
      </c>
      <c r="Y1" s="6" t="s">
        <v>166</v>
      </c>
      <c r="Z1" s="6" t="s">
        <v>167</v>
      </c>
      <c r="AA1" s="6" t="s">
        <v>168</v>
      </c>
    </row>
    <row r="2" customFormat="false" ht="15" hidden="false" customHeight="false" outlineLevel="0" collapsed="false">
      <c r="A2" s="6" t="s">
        <v>169</v>
      </c>
      <c r="B2" s="6" t="s">
        <v>170</v>
      </c>
      <c r="C2" s="6" t="s">
        <v>171</v>
      </c>
      <c r="E2" s="6" t="n">
        <v>0</v>
      </c>
      <c r="F2" s="6" t="n">
        <v>0</v>
      </c>
      <c r="G2" s="6" t="s">
        <v>17</v>
      </c>
      <c r="H2" s="6" t="n">
        <v>0</v>
      </c>
      <c r="I2" s="6" t="n">
        <v>0</v>
      </c>
      <c r="J2" s="6" t="str">
        <f aca="false">Ref!$A$2</f>
        <v>1989COX/WAG</v>
      </c>
      <c r="K2" s="6" t="n">
        <f aca="false">130.68/2</f>
        <v>65.34</v>
      </c>
      <c r="L2" s="6" t="n">
        <v>0.002</v>
      </c>
      <c r="M2" s="6" t="str">
        <f aca="false">Ref!$A$2</f>
        <v>1989COX/WAG</v>
      </c>
      <c r="N2" s="6" t="n">
        <f aca="false">28.836/2</f>
        <v>14.418</v>
      </c>
      <c r="O2" s="6" t="n">
        <v>0.002</v>
      </c>
      <c r="P2" s="6" t="str">
        <f aca="false">Ref!A27</f>
        <v>1998CHA</v>
      </c>
      <c r="Q2" s="6" t="n">
        <v>0</v>
      </c>
    </row>
    <row r="3" customFormat="false" ht="15" hidden="false" customHeight="false" outlineLevel="0" collapsed="false">
      <c r="A3" s="6" t="s">
        <v>172</v>
      </c>
      <c r="B3" s="18" t="s">
        <v>173</v>
      </c>
      <c r="C3" s="6" t="s">
        <v>174</v>
      </c>
      <c r="D3" s="6" t="s">
        <v>93</v>
      </c>
      <c r="E3" s="19" t="n">
        <v>-237.14</v>
      </c>
      <c r="F3" s="19" t="s">
        <v>175</v>
      </c>
      <c r="G3" s="6" t="s">
        <v>17</v>
      </c>
      <c r="H3" s="19" t="n">
        <v>-285.83</v>
      </c>
      <c r="I3" s="19" t="s">
        <v>176</v>
      </c>
      <c r="J3" s="6" t="str">
        <f aca="false">Ref!$A$2</f>
        <v>1989COX/WAG</v>
      </c>
      <c r="K3" s="19" t="n">
        <v>69.95</v>
      </c>
      <c r="L3" s="19" t="n">
        <v>0.03</v>
      </c>
      <c r="M3" s="6" t="s">
        <v>17</v>
      </c>
      <c r="N3" s="19" t="n">
        <v>75.351</v>
      </c>
      <c r="P3" s="6" t="s">
        <v>17</v>
      </c>
      <c r="Q3" s="19" t="n">
        <v>18.0684</v>
      </c>
      <c r="S3" s="6" t="s">
        <v>17</v>
      </c>
    </row>
    <row r="4" customFormat="false" ht="15" hidden="false" customHeight="false" outlineLevel="0" collapsed="false">
      <c r="A4" s="6" t="s">
        <v>177</v>
      </c>
      <c r="B4" s="18" t="s">
        <v>178</v>
      </c>
      <c r="C4" s="6" t="s">
        <v>177</v>
      </c>
      <c r="D4" s="6" t="s">
        <v>93</v>
      </c>
      <c r="E4" s="19" t="n">
        <v>-131.217</v>
      </c>
      <c r="F4" s="19" t="n">
        <v>0.117</v>
      </c>
      <c r="G4" s="6" t="s">
        <v>17</v>
      </c>
      <c r="H4" s="19" t="n">
        <v>-167.08</v>
      </c>
      <c r="I4" s="19" t="s">
        <v>179</v>
      </c>
      <c r="J4" s="6" t="str">
        <f aca="false">Ref!$A$2</f>
        <v>1989COX/WAG</v>
      </c>
      <c r="K4" s="19" t="n">
        <v>56.6</v>
      </c>
      <c r="L4" s="19" t="n">
        <v>0.2</v>
      </c>
      <c r="M4" s="6" t="s">
        <v>17</v>
      </c>
      <c r="N4" s="19" t="n">
        <v>-123.115</v>
      </c>
      <c r="P4" s="6" t="s">
        <v>31</v>
      </c>
      <c r="Q4" s="19" t="n">
        <v>17.786</v>
      </c>
      <c r="S4" s="6" t="s">
        <v>31</v>
      </c>
      <c r="U4" s="6" t="n">
        <v>4.032</v>
      </c>
      <c r="V4" s="6" t="n">
        <v>4.801</v>
      </c>
      <c r="W4" s="6" t="n">
        <v>5.563</v>
      </c>
      <c r="X4" s="6" t="n">
        <v>-2.847</v>
      </c>
      <c r="Y4" s="6" t="n">
        <v>-4.4</v>
      </c>
      <c r="Z4" s="6" t="n">
        <v>-5.714</v>
      </c>
      <c r="AA4" s="6" t="n">
        <v>1.456</v>
      </c>
    </row>
    <row r="5" customFormat="false" ht="15" hidden="false" customHeight="false" outlineLevel="0" collapsed="false">
      <c r="A5" s="6" t="s">
        <v>180</v>
      </c>
      <c r="B5" s="18" t="s">
        <v>181</v>
      </c>
      <c r="C5" s="6" t="s">
        <v>180</v>
      </c>
      <c r="D5" s="6" t="s">
        <v>93</v>
      </c>
      <c r="E5" s="19" t="n">
        <v>-261.953</v>
      </c>
      <c r="F5" s="19" t="n">
        <v>0.096</v>
      </c>
      <c r="G5" s="6" t="s">
        <v>17</v>
      </c>
      <c r="H5" s="19" t="n">
        <v>-240.34</v>
      </c>
      <c r="I5" s="19" t="s">
        <v>182</v>
      </c>
      <c r="J5" s="6" t="str">
        <f aca="false">Ref!$A$2</f>
        <v>1989COX/WAG</v>
      </c>
      <c r="K5" s="19" t="n">
        <v>58.45</v>
      </c>
      <c r="L5" s="19" t="n">
        <v>0.15</v>
      </c>
      <c r="M5" s="6" t="s">
        <v>17</v>
      </c>
      <c r="N5" s="19" t="n">
        <v>37.976</v>
      </c>
      <c r="P5" s="6" t="s">
        <v>31</v>
      </c>
      <c r="Q5" s="19" t="n">
        <v>-1.107</v>
      </c>
      <c r="S5" s="6" t="s">
        <v>31</v>
      </c>
      <c r="U5" s="6" t="n">
        <v>1.839</v>
      </c>
      <c r="V5" s="6" t="n">
        <v>-2.285</v>
      </c>
      <c r="W5" s="6" t="n">
        <v>3.256</v>
      </c>
      <c r="X5" s="6" t="n">
        <v>-2.726</v>
      </c>
      <c r="Y5" s="6" t="n">
        <v>18.18</v>
      </c>
      <c r="Z5" s="6" t="n">
        <v>-2.981</v>
      </c>
      <c r="AA5" s="6" t="n">
        <v>0.3306</v>
      </c>
    </row>
    <row r="6" customFormat="false" ht="15" hidden="false" customHeight="false" outlineLevel="0" collapsed="false">
      <c r="A6" s="6" t="s">
        <v>183</v>
      </c>
      <c r="B6" s="18" t="s">
        <v>184</v>
      </c>
      <c r="C6" s="6" t="s">
        <v>183</v>
      </c>
      <c r="D6" s="6" t="s">
        <v>93</v>
      </c>
      <c r="E6" s="19" t="n">
        <v>-282.51</v>
      </c>
      <c r="F6" s="19" t="n">
        <v>0.116</v>
      </c>
      <c r="G6" s="6" t="s">
        <v>17</v>
      </c>
      <c r="H6" s="19" t="n">
        <v>-252.14</v>
      </c>
      <c r="I6" s="19" t="s">
        <v>185</v>
      </c>
      <c r="J6" s="6" t="str">
        <f aca="false">Ref!$A$2</f>
        <v>1989COX/WAG</v>
      </c>
      <c r="K6" s="19" t="n">
        <v>101.2</v>
      </c>
      <c r="L6" s="19" t="n">
        <v>0.2</v>
      </c>
      <c r="M6" s="6" t="s">
        <v>17</v>
      </c>
      <c r="N6" s="19" t="n">
        <v>8.306</v>
      </c>
      <c r="P6" s="6" t="s">
        <v>31</v>
      </c>
      <c r="Q6" s="19" t="n">
        <v>9.068</v>
      </c>
      <c r="S6" s="6" t="s">
        <v>31</v>
      </c>
      <c r="U6" s="6" t="n">
        <v>3.559</v>
      </c>
      <c r="V6" s="6" t="n">
        <v>-1.473</v>
      </c>
      <c r="W6" s="6" t="n">
        <v>5.435</v>
      </c>
      <c r="X6" s="6" t="n">
        <v>-2.712</v>
      </c>
      <c r="Y6" s="6" t="n">
        <v>7.4</v>
      </c>
      <c r="Z6" s="6" t="n">
        <v>-1.791</v>
      </c>
      <c r="AA6" s="6" t="n">
        <v>0.1927</v>
      </c>
    </row>
    <row r="7" customFormat="false" ht="15" hidden="false" customHeight="false" outlineLevel="0" collapsed="false">
      <c r="A7" s="6" t="s">
        <v>186</v>
      </c>
      <c r="B7" s="18" t="s">
        <v>187</v>
      </c>
      <c r="C7" s="6" t="s">
        <v>186</v>
      </c>
      <c r="D7" s="6" t="s">
        <v>93</v>
      </c>
      <c r="E7" s="19" t="n">
        <v>-552.806</v>
      </c>
      <c r="F7" s="19" t="n">
        <v>1.05</v>
      </c>
      <c r="G7" s="6" t="s">
        <v>17</v>
      </c>
      <c r="H7" s="19" t="n">
        <v>-543</v>
      </c>
      <c r="I7" s="19" t="s">
        <v>188</v>
      </c>
      <c r="J7" s="6" t="str">
        <f aca="false">Ref!$A$2</f>
        <v>1989COX/WAG</v>
      </c>
      <c r="K7" s="19" t="n">
        <v>-56.2</v>
      </c>
      <c r="L7" s="19" t="s">
        <v>188</v>
      </c>
      <c r="M7" s="6" t="s">
        <v>17</v>
      </c>
      <c r="N7" s="19" t="n">
        <v>-31.469</v>
      </c>
      <c r="P7" s="6" t="s">
        <v>31</v>
      </c>
      <c r="Q7" s="19" t="n">
        <v>-18.061</v>
      </c>
      <c r="S7" s="6" t="s">
        <v>33</v>
      </c>
      <c r="U7" s="6" t="n">
        <v>-0.1947</v>
      </c>
      <c r="V7" s="6" t="n">
        <v>-7.252</v>
      </c>
      <c r="W7" s="6" t="n">
        <v>5.297</v>
      </c>
      <c r="X7" s="6" t="n">
        <v>-2.479</v>
      </c>
      <c r="Y7" s="6" t="n">
        <v>9</v>
      </c>
      <c r="Z7" s="6" t="n">
        <v>-2.522</v>
      </c>
      <c r="AA7" s="6" t="n">
        <v>1.237</v>
      </c>
    </row>
    <row r="8" customFormat="false" ht="15" hidden="false" customHeight="false" outlineLevel="0" collapsed="false">
      <c r="A8" s="6" t="s">
        <v>189</v>
      </c>
      <c r="B8" s="18" t="s">
        <v>190</v>
      </c>
      <c r="C8" s="6" t="s">
        <v>189</v>
      </c>
      <c r="D8" s="6" t="s">
        <v>93</v>
      </c>
      <c r="E8" s="19" t="n">
        <v>-455.703</v>
      </c>
      <c r="F8" s="19" t="n">
        <v>0.786</v>
      </c>
      <c r="G8" s="6" t="s">
        <v>27</v>
      </c>
      <c r="H8" s="19" t="n">
        <v>-467</v>
      </c>
      <c r="I8" s="19" t="s">
        <v>191</v>
      </c>
      <c r="J8" s="6" t="str">
        <f aca="false">Ref!$A$2</f>
        <v>1989COX/WAG</v>
      </c>
      <c r="K8" s="19" t="n">
        <v>-135.9</v>
      </c>
      <c r="L8" s="19" t="s">
        <v>192</v>
      </c>
      <c r="M8" s="6" t="s">
        <v>27</v>
      </c>
      <c r="N8" s="19" t="n">
        <v>-22.314</v>
      </c>
      <c r="P8" s="6" t="s">
        <v>31</v>
      </c>
      <c r="Q8" s="19" t="n">
        <v>-21.544</v>
      </c>
      <c r="S8" s="6" t="s">
        <v>33</v>
      </c>
      <c r="U8" s="6" t="n">
        <v>-0.822</v>
      </c>
      <c r="V8" s="6" t="n">
        <v>-8.599</v>
      </c>
      <c r="W8" s="6" t="n">
        <v>8.39</v>
      </c>
      <c r="X8" s="6" t="n">
        <v>-2.39</v>
      </c>
      <c r="Y8" s="6" t="n">
        <v>20.8</v>
      </c>
      <c r="Z8" s="6" t="n">
        <v>-5.892</v>
      </c>
      <c r="AA8" s="6" t="n">
        <v>1.537</v>
      </c>
    </row>
    <row r="9" customFormat="false" ht="15" hidden="false" customHeight="false" outlineLevel="0" collapsed="false">
      <c r="A9" s="6" t="s">
        <v>193</v>
      </c>
      <c r="B9" s="18" t="s">
        <v>194</v>
      </c>
      <c r="C9" s="6" t="s">
        <v>193</v>
      </c>
      <c r="D9" s="6" t="s">
        <v>93</v>
      </c>
      <c r="E9" s="19" t="n">
        <v>-90.72</v>
      </c>
      <c r="F9" s="19" t="n">
        <v>0.64</v>
      </c>
      <c r="G9" s="6" t="s">
        <v>25</v>
      </c>
      <c r="H9" s="19" t="n">
        <v>-90.295</v>
      </c>
      <c r="I9" s="19" t="n">
        <v>0.6</v>
      </c>
      <c r="J9" s="6" t="s">
        <v>25</v>
      </c>
      <c r="K9" s="19" t="n">
        <v>-102.171</v>
      </c>
      <c r="L9" s="19" t="n">
        <v>3</v>
      </c>
      <c r="M9" s="6" t="s">
        <v>25</v>
      </c>
      <c r="N9" s="19" t="n">
        <v>-23</v>
      </c>
      <c r="P9" s="6" t="s">
        <v>25</v>
      </c>
      <c r="Q9" s="19" t="n">
        <v>-22.249</v>
      </c>
      <c r="S9" s="6" t="s">
        <v>35</v>
      </c>
      <c r="U9" s="6" t="n">
        <v>-0.8</v>
      </c>
      <c r="V9" s="6" t="n">
        <v>-9.735</v>
      </c>
      <c r="W9" s="6" t="n">
        <v>9.58</v>
      </c>
      <c r="X9" s="6" t="n">
        <v>-2.377</v>
      </c>
      <c r="Y9" s="6" t="n">
        <v>16.018</v>
      </c>
      <c r="Z9" s="6" t="n">
        <v>-4.1544</v>
      </c>
      <c r="AA9" s="6" t="n">
        <v>1.419</v>
      </c>
    </row>
    <row r="10" customFormat="false" ht="15" hidden="false" customHeight="false" outlineLevel="0" collapsed="false">
      <c r="A10" s="6" t="s">
        <v>195</v>
      </c>
      <c r="B10" s="18" t="s">
        <v>196</v>
      </c>
      <c r="C10" s="6" t="s">
        <v>195</v>
      </c>
      <c r="D10" s="6" t="s">
        <v>93</v>
      </c>
      <c r="E10" s="19" t="n">
        <v>-16.226</v>
      </c>
      <c r="F10" s="19" t="n">
        <v>0.65</v>
      </c>
      <c r="G10" s="6" t="s">
        <v>25</v>
      </c>
      <c r="H10" s="19" t="n">
        <v>-50.056</v>
      </c>
      <c r="I10" s="19" t="n">
        <v>0.973</v>
      </c>
      <c r="J10" s="6" t="s">
        <v>25</v>
      </c>
      <c r="K10" s="19" t="n">
        <v>-282.404</v>
      </c>
      <c r="L10" s="19" t="n">
        <v>3.927</v>
      </c>
      <c r="M10" s="6" t="s">
        <v>25</v>
      </c>
      <c r="N10" s="19" t="n">
        <v>-108</v>
      </c>
      <c r="P10" s="6" t="s">
        <v>25</v>
      </c>
      <c r="Q10" s="19" t="n">
        <v>-37</v>
      </c>
      <c r="S10" s="6" t="s">
        <v>35</v>
      </c>
      <c r="U10" s="6" t="n">
        <v>-2.389</v>
      </c>
      <c r="V10" s="6" t="n">
        <v>-13.614</v>
      </c>
      <c r="W10" s="6" t="n">
        <v>11.109</v>
      </c>
      <c r="X10" s="6" t="n">
        <v>-2.216</v>
      </c>
      <c r="Y10" s="6" t="n">
        <v>15.82</v>
      </c>
      <c r="Z10" s="6" t="n">
        <v>-8.293</v>
      </c>
      <c r="AA10" s="6" t="n">
        <v>2.69</v>
      </c>
    </row>
    <row r="11" customFormat="false" ht="15" hidden="false" customHeight="false" outlineLevel="0" collapsed="false">
      <c r="A11" s="6" t="s">
        <v>197</v>
      </c>
      <c r="B11" s="18" t="s">
        <v>198</v>
      </c>
      <c r="C11" s="6" t="s">
        <v>197</v>
      </c>
      <c r="D11" s="6" t="s">
        <v>93</v>
      </c>
      <c r="E11" s="19" t="n">
        <v>-487.738</v>
      </c>
      <c r="F11" s="19" t="n">
        <v>1.3</v>
      </c>
      <c r="G11" s="6" t="str">
        <f aca="false">Ref!$A$8</f>
        <v>2024MIR</v>
      </c>
      <c r="H11" s="19" t="n">
        <v>-539.941</v>
      </c>
      <c r="I11" s="19" t="s">
        <v>199</v>
      </c>
      <c r="J11" s="6" t="str">
        <f aca="false">Ref!$A$8</f>
        <v>2024MIR</v>
      </c>
      <c r="K11" s="19" t="n">
        <v>-342.8</v>
      </c>
      <c r="L11" s="19" t="s">
        <v>200</v>
      </c>
      <c r="M11" s="6" t="s">
        <v>21</v>
      </c>
      <c r="N11" s="19" t="n">
        <v>-134.5</v>
      </c>
      <c r="P11" s="6" t="s">
        <v>33</v>
      </c>
      <c r="Q11" s="19" t="n">
        <v>-44.399</v>
      </c>
      <c r="S11" s="6" t="s">
        <v>33</v>
      </c>
      <c r="U11" s="6" t="n">
        <v>-3.34</v>
      </c>
      <c r="V11" s="6" t="n">
        <v>-17.11</v>
      </c>
      <c r="W11" s="6" t="n">
        <v>14.99</v>
      </c>
      <c r="X11" s="6" t="n">
        <v>-2.072</v>
      </c>
      <c r="Y11" s="6" t="n">
        <v>10.7</v>
      </c>
      <c r="Z11" s="6" t="n">
        <v>-8.06</v>
      </c>
      <c r="AA11" s="6" t="n">
        <v>2.871</v>
      </c>
    </row>
    <row r="12" customFormat="false" ht="15" hidden="false" customHeight="false" outlineLevel="0" collapsed="false">
      <c r="A12" s="6" t="s">
        <v>201</v>
      </c>
      <c r="B12" s="18" t="s">
        <v>202</v>
      </c>
      <c r="C12" s="6" t="s">
        <v>201</v>
      </c>
      <c r="D12" s="6" t="s">
        <v>93</v>
      </c>
      <c r="E12" s="19" t="n">
        <v>-157.22</v>
      </c>
      <c r="F12" s="19" t="n">
        <v>0.072</v>
      </c>
      <c r="G12" s="6" t="s">
        <v>17</v>
      </c>
      <c r="H12" s="19" t="n">
        <v>-230.015</v>
      </c>
      <c r="I12" s="19" t="s">
        <v>176</v>
      </c>
      <c r="J12" s="6" t="s">
        <v>17</v>
      </c>
      <c r="K12" s="19" t="n">
        <v>-10.9</v>
      </c>
      <c r="L12" s="19" t="s">
        <v>203</v>
      </c>
      <c r="M12" s="6" t="s">
        <v>17</v>
      </c>
      <c r="N12" s="19" t="n">
        <v>-137.128</v>
      </c>
      <c r="P12" s="6" t="s">
        <v>31</v>
      </c>
      <c r="Q12" s="19" t="n">
        <v>-4.18</v>
      </c>
      <c r="S12" s="6" t="s">
        <v>33</v>
      </c>
      <c r="U12" s="6" t="n">
        <v>1.253</v>
      </c>
      <c r="V12" s="6" t="n">
        <v>0.0738</v>
      </c>
      <c r="W12" s="6" t="n">
        <v>1.842</v>
      </c>
      <c r="X12" s="6" t="n">
        <v>-2.782</v>
      </c>
      <c r="Y12" s="6" t="n">
        <v>4.15</v>
      </c>
      <c r="Z12" s="6" t="n">
        <v>-10.35</v>
      </c>
      <c r="AA12" s="6" t="n">
        <v>1.725</v>
      </c>
    </row>
    <row r="13" customFormat="false" ht="15" hidden="false" customHeight="false" outlineLevel="0" collapsed="false">
      <c r="A13" s="6" t="s">
        <v>204</v>
      </c>
      <c r="B13" s="18" t="s">
        <v>205</v>
      </c>
      <c r="C13" s="6" t="s">
        <v>204</v>
      </c>
      <c r="D13" s="6" t="s">
        <v>93</v>
      </c>
      <c r="E13" s="19" t="n">
        <v>-281.523</v>
      </c>
      <c r="F13" s="19" t="n">
        <v>0.692</v>
      </c>
      <c r="G13" s="6" t="s">
        <v>17</v>
      </c>
      <c r="H13" s="19" t="n">
        <v>-335.35</v>
      </c>
      <c r="I13" s="19" t="s">
        <v>206</v>
      </c>
      <c r="J13" s="6" t="s">
        <v>17</v>
      </c>
      <c r="K13" s="19" t="n">
        <v>-13.8</v>
      </c>
      <c r="L13" s="19" t="s">
        <v>207</v>
      </c>
      <c r="M13" s="6" t="s">
        <v>17</v>
      </c>
      <c r="N13" s="19" t="n">
        <v>-113.887</v>
      </c>
      <c r="P13" s="6" t="s">
        <v>31</v>
      </c>
      <c r="Q13" s="19" t="n">
        <v>-1.319</v>
      </c>
      <c r="S13" s="6" t="s">
        <v>33</v>
      </c>
      <c r="U13" s="6" t="n">
        <v>0.687</v>
      </c>
      <c r="V13" s="6" t="n">
        <v>1.359</v>
      </c>
      <c r="W13" s="6" t="n">
        <v>7.603</v>
      </c>
      <c r="X13" s="6" t="n">
        <v>-2.835</v>
      </c>
      <c r="Y13" s="6" t="n">
        <v>4.46</v>
      </c>
      <c r="Z13" s="6" t="n">
        <v>-7.488</v>
      </c>
      <c r="AA13" s="6" t="n">
        <v>1.787</v>
      </c>
    </row>
    <row r="14" customFormat="false" ht="15.75" hidden="false" customHeight="false" outlineLevel="0" collapsed="false">
      <c r="A14" s="6" t="s">
        <v>208</v>
      </c>
      <c r="B14" s="18" t="s">
        <v>209</v>
      </c>
      <c r="C14" s="6" t="s">
        <v>208</v>
      </c>
      <c r="D14" s="6" t="s">
        <v>93</v>
      </c>
      <c r="E14" s="19" t="n">
        <v>-7.89</v>
      </c>
      <c r="F14" s="19" t="n">
        <v>0.6</v>
      </c>
      <c r="G14" s="6" t="s">
        <v>17</v>
      </c>
      <c r="H14" s="19" t="n">
        <v>-128.1</v>
      </c>
      <c r="I14" s="19" t="s">
        <v>210</v>
      </c>
      <c r="J14" s="6" t="s">
        <v>17</v>
      </c>
      <c r="K14" s="19" t="n">
        <v>184</v>
      </c>
      <c r="L14" s="19" t="n">
        <v>1.5</v>
      </c>
      <c r="M14" s="6" t="s">
        <v>17</v>
      </c>
      <c r="N14" s="19" t="n">
        <v>-24.423</v>
      </c>
      <c r="P14" s="6" t="s">
        <v>35</v>
      </c>
      <c r="Q14" s="19" t="n">
        <v>44.206</v>
      </c>
      <c r="S14" s="6" t="s">
        <v>35</v>
      </c>
      <c r="U14" s="6" t="n">
        <v>8.141</v>
      </c>
      <c r="V14" s="6" t="n">
        <v>15.57</v>
      </c>
      <c r="W14" s="6" t="n">
        <v>-7.808</v>
      </c>
      <c r="X14" s="6" t="n">
        <v>-3.423</v>
      </c>
      <c r="Y14" s="6" t="n">
        <v>16.45</v>
      </c>
      <c r="Z14" s="6" t="n">
        <v>-6.57</v>
      </c>
      <c r="AA14" s="6" t="n">
        <v>0.97</v>
      </c>
    </row>
    <row r="15" customFormat="false" ht="15.75" hidden="false" customHeight="false" outlineLevel="0" collapsed="false">
      <c r="A15" s="6" t="s">
        <v>211</v>
      </c>
      <c r="B15" s="18" t="s">
        <v>212</v>
      </c>
      <c r="C15" s="6" t="s">
        <v>211</v>
      </c>
      <c r="D15" s="6" t="s">
        <v>93</v>
      </c>
      <c r="E15" s="19" t="n">
        <v>-110.794</v>
      </c>
      <c r="F15" s="19" t="n">
        <v>0.417</v>
      </c>
      <c r="G15" s="6" t="s">
        <v>17</v>
      </c>
      <c r="H15" s="19" t="n">
        <v>-206.85</v>
      </c>
      <c r="I15" s="19" t="s">
        <v>210</v>
      </c>
      <c r="J15" s="6" t="s">
        <v>17</v>
      </c>
      <c r="K15" s="19" t="n">
        <v>146.7</v>
      </c>
      <c r="L15" s="19" t="n">
        <v>0.4</v>
      </c>
      <c r="M15" s="6" t="s">
        <v>17</v>
      </c>
      <c r="N15" s="19" t="n">
        <v>-67.285</v>
      </c>
      <c r="P15" s="6" t="s">
        <v>33</v>
      </c>
      <c r="Q15" s="19" t="n">
        <v>29</v>
      </c>
      <c r="S15" s="6" t="s">
        <v>33</v>
      </c>
      <c r="U15" s="6" t="n">
        <v>7.316</v>
      </c>
      <c r="V15" s="6" t="n">
        <v>6.782</v>
      </c>
      <c r="W15" s="6" t="n">
        <v>-4.684</v>
      </c>
      <c r="X15" s="6" t="n">
        <v>-3.059</v>
      </c>
      <c r="Y15" s="6" t="n">
        <v>7.7</v>
      </c>
      <c r="Z15" s="6" t="n">
        <v>-6.725</v>
      </c>
      <c r="AA15" s="6" t="n">
        <v>1.098</v>
      </c>
    </row>
    <row r="16" customFormat="false" ht="15" hidden="false" customHeight="false" outlineLevel="0" collapsed="false">
      <c r="A16" s="6" t="s">
        <v>213</v>
      </c>
      <c r="B16" s="18" t="s">
        <v>214</v>
      </c>
      <c r="C16" s="6" t="s">
        <v>213</v>
      </c>
      <c r="D16" s="6" t="s">
        <v>93</v>
      </c>
      <c r="E16" s="19" t="n">
        <v>12.252</v>
      </c>
      <c r="F16" s="19" t="n">
        <v>2.115</v>
      </c>
      <c r="G16" s="6" t="s">
        <v>17</v>
      </c>
      <c r="H16" s="19" t="n">
        <v>-16.3</v>
      </c>
      <c r="I16" s="19" t="s">
        <v>215</v>
      </c>
      <c r="J16" s="6" t="s">
        <v>17</v>
      </c>
      <c r="K16" s="19" t="n">
        <v>67</v>
      </c>
      <c r="L16" s="19" t="n">
        <v>5</v>
      </c>
      <c r="M16" s="6" t="s">
        <v>17</v>
      </c>
      <c r="N16" s="19" t="n">
        <v>-92.683</v>
      </c>
      <c r="P16" s="6" t="s">
        <v>31</v>
      </c>
      <c r="Q16" s="19" t="n">
        <v>20.65</v>
      </c>
      <c r="S16" s="6" t="s">
        <v>31</v>
      </c>
      <c r="U16" s="6" t="n">
        <v>5.012</v>
      </c>
      <c r="V16" s="6" t="s">
        <v>216</v>
      </c>
      <c r="W16" s="6" t="n">
        <v>3.475</v>
      </c>
      <c r="X16" s="6" t="n">
        <v>-2.985</v>
      </c>
      <c r="Y16" s="6" t="n">
        <v>3.41</v>
      </c>
      <c r="Z16" s="6" t="n">
        <v>-6.046</v>
      </c>
      <c r="AA16" s="6" t="n">
        <v>1.441</v>
      </c>
    </row>
    <row r="17" customFormat="false" ht="15.75" hidden="false" customHeight="false" outlineLevel="0" collapsed="false">
      <c r="A17" s="6" t="s">
        <v>217</v>
      </c>
      <c r="B17" s="18" t="s">
        <v>218</v>
      </c>
      <c r="C17" s="6" t="s">
        <v>217</v>
      </c>
      <c r="D17" s="6" t="s">
        <v>93</v>
      </c>
      <c r="E17" s="19" t="n">
        <v>-586.845</v>
      </c>
      <c r="F17" s="19" t="n">
        <v>0.251</v>
      </c>
      <c r="G17" s="6" t="s">
        <v>17</v>
      </c>
      <c r="H17" s="19" t="n">
        <v>-689.93</v>
      </c>
      <c r="I17" s="19" t="s">
        <v>203</v>
      </c>
      <c r="J17" s="6" t="s">
        <v>17</v>
      </c>
      <c r="K17" s="19" t="n">
        <v>98.4</v>
      </c>
      <c r="L17" s="19" t="n">
        <v>0.4</v>
      </c>
      <c r="M17" s="6" t="s">
        <v>17</v>
      </c>
      <c r="N17" s="19" t="n">
        <v>-45.6</v>
      </c>
      <c r="P17" s="6" t="str">
        <f aca="false">Ref!$A$8</f>
        <v>2024MIR</v>
      </c>
      <c r="Q17" s="19" t="n">
        <v>24.601</v>
      </c>
      <c r="S17" s="6" t="s">
        <v>33</v>
      </c>
      <c r="U17" s="6" t="n">
        <v>7.562</v>
      </c>
      <c r="V17" s="6" t="n">
        <v>1.151</v>
      </c>
      <c r="W17" s="6" t="n">
        <v>1.235</v>
      </c>
      <c r="X17" s="6" t="n">
        <v>-2.827</v>
      </c>
      <c r="Y17" s="6" t="n">
        <v>11.51</v>
      </c>
      <c r="Z17" s="6" t="n">
        <v>-5.255</v>
      </c>
      <c r="AA17" s="6" t="n">
        <v>1.273</v>
      </c>
    </row>
    <row r="18" customFormat="false" ht="15.75" hidden="false" customHeight="false" outlineLevel="0" collapsed="false">
      <c r="A18" s="6" t="s">
        <v>219</v>
      </c>
      <c r="B18" s="18" t="s">
        <v>220</v>
      </c>
      <c r="C18" s="6" t="s">
        <v>219</v>
      </c>
      <c r="D18" s="6" t="s">
        <v>93</v>
      </c>
      <c r="E18" s="19" t="n">
        <v>-527.9</v>
      </c>
      <c r="F18" s="19" t="n">
        <v>0.39</v>
      </c>
      <c r="G18" s="6" t="s">
        <v>17</v>
      </c>
      <c r="H18" s="19" t="n">
        <v>-675.23</v>
      </c>
      <c r="I18" s="19" t="s">
        <v>221</v>
      </c>
      <c r="J18" s="6" t="s">
        <v>17</v>
      </c>
      <c r="K18" s="19" t="n">
        <v>-50</v>
      </c>
      <c r="L18" s="19" t="s">
        <v>188</v>
      </c>
      <c r="M18" s="6" t="s">
        <v>17</v>
      </c>
      <c r="N18" s="19" t="n">
        <v>-290.778</v>
      </c>
      <c r="P18" s="6" t="s">
        <v>33</v>
      </c>
      <c r="Q18" s="19" t="n">
        <v>-5.02</v>
      </c>
      <c r="S18" s="6" t="s">
        <v>33</v>
      </c>
      <c r="U18" s="6" t="n">
        <v>2.852</v>
      </c>
      <c r="V18" s="6" t="n">
        <v>-3.984</v>
      </c>
      <c r="W18" s="6" t="n">
        <v>6.414</v>
      </c>
      <c r="X18" s="6" t="n">
        <v>-2.614</v>
      </c>
      <c r="Y18" s="6" t="n">
        <v>-3.321</v>
      </c>
      <c r="Z18" s="6" t="n">
        <v>-17.192</v>
      </c>
      <c r="AA18" s="6" t="n">
        <v>3.391</v>
      </c>
    </row>
    <row r="19" customFormat="false" ht="15.75" hidden="false" customHeight="false" outlineLevel="0" collapsed="false">
      <c r="A19" s="6" t="s">
        <v>222</v>
      </c>
      <c r="B19" s="18" t="s">
        <v>223</v>
      </c>
      <c r="C19" s="6" t="s">
        <v>222</v>
      </c>
      <c r="D19" s="6" t="s">
        <v>93</v>
      </c>
      <c r="E19" s="19" t="n">
        <v>-744.004</v>
      </c>
      <c r="F19" s="19" t="n">
        <v>0.418</v>
      </c>
      <c r="G19" s="6" t="s">
        <v>17</v>
      </c>
      <c r="H19" s="19" t="n">
        <v>-909.34</v>
      </c>
      <c r="I19" s="19" t="s">
        <v>210</v>
      </c>
      <c r="J19" s="6" t="s">
        <v>17</v>
      </c>
      <c r="K19" s="19" t="n">
        <v>18.5</v>
      </c>
      <c r="L19" s="19" t="n">
        <v>0.4</v>
      </c>
      <c r="M19" s="6" t="s">
        <v>17</v>
      </c>
      <c r="N19" s="19" t="n">
        <v>-267.447</v>
      </c>
      <c r="P19" s="6" t="s">
        <v>31</v>
      </c>
      <c r="Q19" s="19" t="n">
        <v>13.879</v>
      </c>
      <c r="S19" s="6" t="s">
        <v>33</v>
      </c>
      <c r="U19" s="6" t="n">
        <v>8.301</v>
      </c>
      <c r="V19" s="6" t="n">
        <v>-1.985</v>
      </c>
      <c r="W19" s="6" t="n">
        <v>-6.212</v>
      </c>
      <c r="X19" s="6" t="n">
        <v>-2.697</v>
      </c>
      <c r="Y19" s="6" t="n">
        <v>1.64</v>
      </c>
      <c r="Z19" s="6" t="n">
        <v>-18</v>
      </c>
      <c r="AA19" s="6" t="n">
        <v>3.146</v>
      </c>
    </row>
    <row r="20" customFormat="false" ht="15.75" hidden="false" customHeight="false" outlineLevel="0" collapsed="false">
      <c r="A20" s="6" t="s">
        <v>224</v>
      </c>
      <c r="B20" s="18" t="s">
        <v>225</v>
      </c>
      <c r="C20" s="6" t="s">
        <v>224</v>
      </c>
      <c r="D20" s="6" t="s">
        <v>93</v>
      </c>
      <c r="E20" s="19" t="n">
        <v>-1095.985</v>
      </c>
      <c r="F20" s="19" t="n">
        <v>1.567</v>
      </c>
      <c r="G20" s="6" t="s">
        <v>17</v>
      </c>
      <c r="H20" s="19" t="n">
        <v>-1299</v>
      </c>
      <c r="I20" s="19" t="s">
        <v>215</v>
      </c>
      <c r="J20" s="6" t="s">
        <v>17</v>
      </c>
      <c r="K20" s="19" t="n">
        <v>-33.5</v>
      </c>
      <c r="L20" s="19" t="s">
        <v>215</v>
      </c>
      <c r="M20" s="6" t="s">
        <v>17</v>
      </c>
      <c r="N20" s="19" t="n">
        <v>-244.221</v>
      </c>
      <c r="P20" s="6" t="s">
        <v>33</v>
      </c>
      <c r="Q20" s="19" t="n">
        <v>5.38</v>
      </c>
      <c r="S20" s="6" t="s">
        <v>33</v>
      </c>
      <c r="U20" s="6" t="n">
        <v>3.632</v>
      </c>
      <c r="V20" s="6" t="n">
        <v>1.084</v>
      </c>
      <c r="W20" s="6" t="n">
        <v>5.323</v>
      </c>
      <c r="X20" s="6" t="n">
        <v>-2.824</v>
      </c>
      <c r="Y20" s="6" t="n">
        <v>2.736</v>
      </c>
      <c r="Z20" s="6" t="n">
        <v>-14.91</v>
      </c>
      <c r="AA20" s="6" t="n">
        <v>3.344</v>
      </c>
    </row>
    <row r="21" customFormat="false" ht="15.75" hidden="false" customHeight="false" outlineLevel="0" collapsed="false">
      <c r="A21" s="6" t="s">
        <v>226</v>
      </c>
      <c r="B21" s="18" t="s">
        <v>227</v>
      </c>
      <c r="C21" s="6" t="s">
        <v>226</v>
      </c>
      <c r="D21" s="6" t="s">
        <v>93</v>
      </c>
      <c r="E21" s="19" t="n">
        <v>-1025.491</v>
      </c>
      <c r="F21" s="19" t="n">
        <v>1.576</v>
      </c>
      <c r="G21" s="6" t="s">
        <v>17</v>
      </c>
      <c r="H21" s="19" t="n">
        <v>-1284.4</v>
      </c>
      <c r="I21" s="19" t="s">
        <v>228</v>
      </c>
      <c r="J21" s="6" t="s">
        <v>17</v>
      </c>
      <c r="K21" s="19" t="n">
        <v>-220.97</v>
      </c>
      <c r="L21" s="19" t="s">
        <v>229</v>
      </c>
      <c r="M21" s="6" t="s">
        <v>17</v>
      </c>
      <c r="N21" s="19" t="n">
        <v>-480.75</v>
      </c>
      <c r="P21" s="6" t="s">
        <v>33</v>
      </c>
      <c r="Q21" s="19" t="n">
        <v>-30.601</v>
      </c>
      <c r="S21" s="6" t="s">
        <v>33</v>
      </c>
      <c r="U21" s="6" t="n">
        <v>-0.526</v>
      </c>
      <c r="V21" s="6" t="n">
        <v>-9.066</v>
      </c>
      <c r="W21" s="6" t="n">
        <v>9.313</v>
      </c>
      <c r="X21" s="6" t="n">
        <v>-2.404</v>
      </c>
      <c r="Y21" s="6" t="n">
        <v>-9.48</v>
      </c>
      <c r="Z21" s="6" t="n">
        <v>-26.44</v>
      </c>
      <c r="AA21" s="6" t="n">
        <v>5.611</v>
      </c>
    </row>
    <row r="22" customFormat="false" ht="16.5" hidden="false" customHeight="true" outlineLevel="0" collapsed="false">
      <c r="A22" s="6" t="s">
        <v>230</v>
      </c>
      <c r="B22" s="18" t="s">
        <v>231</v>
      </c>
      <c r="C22" s="6" t="s">
        <v>232</v>
      </c>
      <c r="D22" s="6" t="s">
        <v>93</v>
      </c>
      <c r="E22" s="19" t="n">
        <v>-1309.183</v>
      </c>
      <c r="F22" s="19" t="n">
        <v>1.12</v>
      </c>
      <c r="G22" s="6" t="s">
        <v>21</v>
      </c>
      <c r="H22" s="19" t="n">
        <v>-1461.9</v>
      </c>
      <c r="I22" s="19" t="s">
        <v>233</v>
      </c>
      <c r="J22" s="6" t="str">
        <f aca="false">Ref!$A$8</f>
        <v>2024MIR</v>
      </c>
      <c r="K22" s="19" t="n">
        <v>178.26</v>
      </c>
      <c r="L22" s="19" t="n">
        <v>3</v>
      </c>
      <c r="M22" s="6" t="s">
        <v>29</v>
      </c>
      <c r="N22" s="19" t="n">
        <v>195</v>
      </c>
      <c r="P22" s="6" t="str">
        <f aca="false">Ref!$A$8</f>
        <v>2024MIR</v>
      </c>
      <c r="Q22" s="19" t="n">
        <v>55.869</v>
      </c>
      <c r="S22" s="6" t="s">
        <v>29</v>
      </c>
      <c r="U22" s="6" t="n">
        <v>11.022</v>
      </c>
      <c r="V22" s="6" t="n">
        <v>9.85</v>
      </c>
      <c r="W22" s="6" t="n">
        <v>2.579</v>
      </c>
      <c r="X22" s="6" t="n">
        <v>-3.186</v>
      </c>
      <c r="Y22" s="6" t="n">
        <v>54.44</v>
      </c>
      <c r="Z22" s="6" t="n">
        <v>-3.259</v>
      </c>
      <c r="AA22" s="6" t="n">
        <v>0.131</v>
      </c>
    </row>
    <row r="23" customFormat="false" ht="17.25" hidden="false" customHeight="false" outlineLevel="0" collapsed="false">
      <c r="A23" s="6" t="s">
        <v>234</v>
      </c>
      <c r="B23" s="6" t="s">
        <v>235</v>
      </c>
      <c r="C23" s="6" t="s">
        <v>236</v>
      </c>
      <c r="D23" s="20" t="s">
        <v>237</v>
      </c>
      <c r="J23" s="20" t="s">
        <v>238</v>
      </c>
      <c r="K23" s="21" t="n">
        <f aca="false">'solids DComp'!N19+K3</f>
        <v>151.65</v>
      </c>
      <c r="L23" s="20" t="n">
        <v>0.1</v>
      </c>
      <c r="M23" s="20" t="s">
        <v>239</v>
      </c>
      <c r="N23" s="21" t="n">
        <f aca="false">'solids DComp'!Q19+N3</f>
        <v>161.543944167701</v>
      </c>
      <c r="O23" s="20"/>
      <c r="P23" s="20"/>
      <c r="Q23" s="21" t="n">
        <f aca="false">'solids DComp'!T19+Q3</f>
        <v>57.9684</v>
      </c>
      <c r="R23" s="20" t="n">
        <v>0.03</v>
      </c>
      <c r="S23" s="20" t="s">
        <v>239</v>
      </c>
    </row>
    <row r="24" customFormat="false" ht="17.25" hidden="false" customHeight="false" outlineLevel="0" collapsed="false">
      <c r="A24" s="6" t="s">
        <v>240</v>
      </c>
      <c r="B24" s="6" t="s">
        <v>241</v>
      </c>
      <c r="C24" s="6" t="s">
        <v>242</v>
      </c>
      <c r="D24" s="20" t="s">
        <v>237</v>
      </c>
      <c r="E24" s="21" t="n">
        <f aca="false">-32200/1000</f>
        <v>-32.2</v>
      </c>
      <c r="F24" s="22"/>
      <c r="G24" s="22" t="str">
        <f aca="false">Ref!$A$10</f>
        <v>1988SHO/HEL</v>
      </c>
      <c r="H24" s="22" t="n">
        <f aca="false">-104600/1000</f>
        <v>-104.6</v>
      </c>
      <c r="I24" s="22"/>
      <c r="J24" s="22" t="str">
        <f aca="false">Ref!$A$10</f>
        <v>1988SHO/HEL</v>
      </c>
      <c r="K24" s="22" t="n">
        <v>123</v>
      </c>
      <c r="L24" s="22"/>
      <c r="M24" s="22" t="str">
        <f aca="false">Ref!$A$10</f>
        <v>1988SHO/HEL</v>
      </c>
      <c r="N24" s="22" t="n">
        <v>-97.5</v>
      </c>
      <c r="P24" s="22" t="str">
        <f aca="false">Ref!$A$10</f>
        <v>1988SHO/HEL</v>
      </c>
      <c r="Q24" s="22" t="n">
        <v>25</v>
      </c>
      <c r="S24" s="22" t="str">
        <f aca="false">Ref!$A$10</f>
        <v>1988SHO/HEL</v>
      </c>
      <c r="U24" s="6" t="n">
        <v>5.59</v>
      </c>
      <c r="V24" s="6" t="n">
        <v>5.86</v>
      </c>
      <c r="W24" s="6" t="n">
        <v>3.45</v>
      </c>
      <c r="X24" s="6" t="n">
        <v>-3.02</v>
      </c>
      <c r="Y24" s="6" t="n">
        <v>3.43</v>
      </c>
      <c r="Z24" s="6" t="n">
        <v>-7.781</v>
      </c>
      <c r="AA24" s="6" t="n">
        <v>1.185</v>
      </c>
    </row>
    <row r="25" customFormat="false" ht="17.25" hidden="false" customHeight="false" outlineLevel="0" collapsed="false">
      <c r="A25" s="6" t="s">
        <v>243</v>
      </c>
      <c r="B25" s="6" t="s">
        <v>244</v>
      </c>
      <c r="C25" s="6" t="s">
        <v>245</v>
      </c>
      <c r="D25" s="6" t="s">
        <v>246</v>
      </c>
      <c r="E25" s="6" t="n">
        <v>-79.398</v>
      </c>
      <c r="F25" s="6" t="n">
        <v>0.278</v>
      </c>
      <c r="G25" s="6" t="str">
        <f aca="false">Ref!$A$2</f>
        <v>1989COX/WAG</v>
      </c>
      <c r="H25" s="6" t="n">
        <v>-133.26</v>
      </c>
      <c r="I25" s="6" t="n">
        <v>0.25</v>
      </c>
      <c r="J25" s="6" t="str">
        <f aca="false">Ref!$A$2</f>
        <v>1989COX/WAG</v>
      </c>
      <c r="K25" s="6" t="n">
        <v>111.17</v>
      </c>
      <c r="L25" s="6" t="n">
        <v>0.4</v>
      </c>
      <c r="M25" s="6" t="str">
        <f aca="false">Ref!$A$2</f>
        <v>1989COX/WAG</v>
      </c>
      <c r="N25" s="6" t="n">
        <v>67.05</v>
      </c>
      <c r="P25" s="6" t="str">
        <f aca="false">Ref!$A$9</f>
        <v>1988TAN/HEL</v>
      </c>
      <c r="Q25" s="6" t="n">
        <v>18.131</v>
      </c>
      <c r="S25" s="22" t="str">
        <f aca="false">Ref!$A$10</f>
        <v>1988SHO/HEL</v>
      </c>
      <c r="U25" s="6" t="n">
        <v>3.8763</v>
      </c>
      <c r="V25" s="6" t="n">
        <v>2.3448</v>
      </c>
      <c r="W25" s="6" t="n">
        <v>8.5605</v>
      </c>
      <c r="X25" s="6" t="n">
        <v>-2.8759</v>
      </c>
      <c r="Y25" s="6" t="n">
        <v>17.45</v>
      </c>
      <c r="Z25" s="6" t="n">
        <v>-0.021</v>
      </c>
      <c r="AA25" s="6" t="n">
        <v>0.15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13:14"/>
    </sheetView>
  </sheetViews>
  <sheetFormatPr defaultColWidth="10.7578125" defaultRowHeight="15" zeroHeight="false" outlineLevelRow="0" outlineLevelCol="0"/>
  <cols>
    <col collapsed="false" customWidth="true" hidden="false" outlineLevel="0" max="1" min="1" style="6" width="23.59"/>
    <col collapsed="false" customWidth="true" hidden="false" outlineLevel="0" max="3" min="2" style="6" width="14.75"/>
    <col collapsed="false" customWidth="true" hidden="false" outlineLevel="0" max="5" min="4" style="6" width="16"/>
    <col collapsed="false" customWidth="true" hidden="false" outlineLevel="0" max="6" min="6" style="6" width="7.25"/>
    <col collapsed="false" customWidth="true" hidden="false" outlineLevel="0" max="7" min="7" style="6" width="10.25"/>
    <col collapsed="false" customWidth="true" hidden="false" outlineLevel="0" max="8" min="8" style="6" width="15.91"/>
    <col collapsed="false" customWidth="true" hidden="false" outlineLevel="0" max="9" min="9" style="6" width="14.5"/>
    <col collapsed="false" customWidth="true" hidden="false" outlineLevel="0" max="10" min="10" style="6" width="12.08"/>
    <col collapsed="false" customWidth="true" hidden="false" outlineLevel="0" max="11" min="11" style="6" width="13.25"/>
    <col collapsed="false" customWidth="true" hidden="false" outlineLevel="0" max="12" min="12" style="6" width="11.83"/>
    <col collapsed="false" customWidth="true" hidden="false" outlineLevel="0" max="14" min="13" style="6" width="20.25"/>
    <col collapsed="false" customWidth="true" hidden="false" outlineLevel="0" max="15" min="15" style="6" width="14.75"/>
    <col collapsed="false" customWidth="true" hidden="false" outlineLevel="0" max="16" min="16" style="6" width="20.25"/>
    <col collapsed="false" customWidth="true" hidden="false" outlineLevel="0" max="17" min="17" style="6" width="11.75"/>
    <col collapsed="false" customWidth="true" hidden="false" outlineLevel="0" max="18" min="18" style="6" width="11.66"/>
    <col collapsed="false" customWidth="true" hidden="false" outlineLevel="0" max="19" min="19" style="6" width="21.76"/>
    <col collapsed="false" customWidth="true" hidden="false" outlineLevel="0" max="20" min="20" style="6" width="6"/>
    <col collapsed="false" customWidth="true" hidden="false" outlineLevel="0" max="21" min="21" style="6" width="6.25"/>
    <col collapsed="false" customWidth="true" hidden="false" outlineLevel="0" max="22" min="22" style="6" width="32.75"/>
    <col collapsed="false" customWidth="true" hidden="false" outlineLevel="0" max="23" min="23" style="6" width="18.75"/>
    <col collapsed="false" customWidth="false" hidden="false" outlineLevel="0" max="24" min="24" style="6" width="10.75"/>
    <col collapsed="false" customWidth="true" hidden="false" outlineLevel="0" max="25" min="25" style="6" width="6.76"/>
    <col collapsed="false" customWidth="true" hidden="false" outlineLevel="0" max="26" min="26" style="6" width="6.83"/>
    <col collapsed="false" customWidth="true" hidden="false" outlineLevel="0" max="27" min="27" style="6" width="5.08"/>
    <col collapsed="false" customWidth="true" hidden="false" outlineLevel="0" max="28" min="28" style="6" width="8.83"/>
    <col collapsed="false" customWidth="true" hidden="false" outlineLevel="0" max="29" min="29" style="6" width="6.33"/>
    <col collapsed="false" customWidth="true" hidden="false" outlineLevel="0" max="30" min="30" style="6" width="7.25"/>
    <col collapsed="false" customWidth="true" hidden="false" outlineLevel="0" max="31" min="31" style="6" width="6.5"/>
    <col collapsed="false" customWidth="true" hidden="false" outlineLevel="0" max="32" min="32" style="6" width="11.75"/>
    <col collapsed="false" customWidth="true" hidden="false" outlineLevel="0" max="33" min="33" style="6" width="5.75"/>
    <col collapsed="false" customWidth="true" hidden="false" outlineLevel="0" max="34" min="34" style="6" width="11"/>
    <col collapsed="false" customWidth="true" hidden="false" outlineLevel="0" max="35" min="35" style="6" width="11.25"/>
    <col collapsed="false" customWidth="true" hidden="false" outlineLevel="0" max="36" min="36" style="6" width="15.26"/>
    <col collapsed="false" customWidth="false" hidden="false" outlineLevel="0" max="1024" min="37" style="6" width="10.75"/>
  </cols>
  <sheetData>
    <row r="1" customFormat="false" ht="15" hidden="false" customHeight="false" outlineLevel="0" collapsed="false">
      <c r="B1" s="6" t="s">
        <v>71</v>
      </c>
      <c r="C1" s="6" t="s">
        <v>72</v>
      </c>
      <c r="D1" s="6" t="s">
        <v>73</v>
      </c>
      <c r="E1" s="6" t="s">
        <v>87</v>
      </c>
      <c r="F1" s="6" t="s">
        <v>247</v>
      </c>
      <c r="G1" s="6" t="s">
        <v>248</v>
      </c>
      <c r="H1" s="6" t="s">
        <v>249</v>
      </c>
      <c r="I1" s="6" t="s">
        <v>250</v>
      </c>
      <c r="J1" s="6" t="s">
        <v>251</v>
      </c>
      <c r="K1" s="6" t="s">
        <v>252</v>
      </c>
      <c r="L1" s="6" t="s">
        <v>253</v>
      </c>
      <c r="M1" s="6" t="s">
        <v>254</v>
      </c>
      <c r="N1" s="6" t="s">
        <v>255</v>
      </c>
      <c r="O1" s="6" t="s">
        <v>256</v>
      </c>
      <c r="P1" s="6" t="s">
        <v>257</v>
      </c>
      <c r="Q1" s="6" t="s">
        <v>258</v>
      </c>
      <c r="R1" s="6" t="s">
        <v>259</v>
      </c>
      <c r="S1" s="6" t="s">
        <v>260</v>
      </c>
      <c r="T1" s="6" t="s">
        <v>261</v>
      </c>
      <c r="U1" s="6" t="s">
        <v>262</v>
      </c>
      <c r="V1" s="6" t="s">
        <v>263</v>
      </c>
      <c r="W1" s="6" t="s">
        <v>264</v>
      </c>
      <c r="X1" s="6" t="s">
        <v>265</v>
      </c>
      <c r="Y1" s="6" t="s">
        <v>266</v>
      </c>
      <c r="Z1" s="6" t="s">
        <v>267</v>
      </c>
      <c r="AA1" s="6" t="s">
        <v>268</v>
      </c>
      <c r="AB1" s="6" t="s">
        <v>269</v>
      </c>
      <c r="AC1" s="6" t="s">
        <v>270</v>
      </c>
      <c r="AD1" s="6" t="s">
        <v>271</v>
      </c>
      <c r="AE1" s="6" t="s">
        <v>272</v>
      </c>
      <c r="AF1" s="6" t="s">
        <v>273</v>
      </c>
    </row>
    <row r="2" customFormat="false" ht="15" hidden="false" customHeight="false" outlineLevel="0" collapsed="false">
      <c r="B2" s="6" t="s">
        <v>274</v>
      </c>
      <c r="C2" s="6" t="s">
        <v>274</v>
      </c>
      <c r="D2" s="6" t="s">
        <v>274</v>
      </c>
      <c r="E2" s="6" t="s">
        <v>246</v>
      </c>
      <c r="F2" s="23" t="n">
        <f aca="false">X2+Z2*Tref+AB2/Tref+'aqueous ReacDC'!AD2*LN(Tref)</f>
        <v>-4.97379003857119</v>
      </c>
      <c r="G2" s="24" t="n">
        <f aca="false">SQRT(Y2^2+(AA2*Tref)^2+(AC2/Tref)^2+('aqueous ReacDC'!AE2*LN(Tref))^2)</f>
        <v>0.130075171248705</v>
      </c>
      <c r="H2" s="6" t="s">
        <v>19</v>
      </c>
      <c r="I2" s="25" t="n">
        <f aca="false">-F2*LN(10)*R_constant*Tref/1000</f>
        <v>28.3906025931311</v>
      </c>
      <c r="J2" s="25" t="s">
        <v>275</v>
      </c>
      <c r="K2" s="19" t="n">
        <f aca="false">-AB2*'Read me'!$E$7*LN(10)/1000</f>
        <v>55.9604456024704</v>
      </c>
      <c r="L2" s="19" t="n">
        <f aca="false">SQRT((-AC2*R_constant*LN(10))^2)/1000</f>
        <v>0.536056269883398</v>
      </c>
      <c r="M2" s="6" t="s">
        <v>19</v>
      </c>
      <c r="N2" s="22" t="n">
        <f aca="false">R_constant*LN(10)*(X2+2*Z2*Tref+AD2*(1+LN(Tref)))</f>
        <v>92.4697065548861</v>
      </c>
      <c r="O2" s="26" t="n">
        <f aca="false">R_constant*LN(10)*SQRT(Y2^2+(2*Z2*Tref)^2+(AE2*(1+LN(Tref)))^2)</f>
        <v>1.72303801033949</v>
      </c>
      <c r="P2" s="26" t="s">
        <v>275</v>
      </c>
      <c r="Q2" s="23" t="n">
        <f aca="false">'Read me'!$E$7*LN(10)*(AD2)</f>
        <v>0</v>
      </c>
      <c r="R2" s="23"/>
      <c r="S2" s="6" t="s">
        <v>19</v>
      </c>
      <c r="T2" s="6" t="n">
        <v>273</v>
      </c>
      <c r="U2" s="6" t="n">
        <v>473</v>
      </c>
      <c r="V2" s="6" t="s">
        <v>276</v>
      </c>
      <c r="X2" s="27" t="n">
        <v>4.83</v>
      </c>
      <c r="Y2" s="27" t="n">
        <v>0.09</v>
      </c>
      <c r="AB2" s="28" t="n">
        <v>-2923</v>
      </c>
      <c r="AC2" s="26" t="n">
        <v>28</v>
      </c>
    </row>
    <row r="3" customFormat="false" ht="15" hidden="false" customHeight="false" outlineLevel="0" collapsed="false">
      <c r="B3" s="6" t="s">
        <v>277</v>
      </c>
      <c r="C3" s="6" t="s">
        <v>277</v>
      </c>
      <c r="D3" s="6" t="s">
        <v>277</v>
      </c>
      <c r="E3" s="6" t="s">
        <v>246</v>
      </c>
      <c r="F3" s="23" t="n">
        <f aca="false">X3+Z3*Tref+AB3/Tref+'aqueous ReacDC'!AD3*LN(Tref)</f>
        <v>-10.6330471239309</v>
      </c>
      <c r="G3" s="24" t="n">
        <f aca="false">SQRT(Y3^2+(AA3*Tref)^2+(AC3/Tref)^2+('aqueous ReacDC'!AE3*LN(Tref))^2)</f>
        <v>0.178728811036735</v>
      </c>
      <c r="H3" s="6" t="s">
        <v>19</v>
      </c>
      <c r="I3" s="25" t="n">
        <f aca="false">-F3*LN(10)*R_constant*Tref/1000</f>
        <v>60.6938799001412</v>
      </c>
      <c r="J3" s="25" t="s">
        <v>275</v>
      </c>
      <c r="K3" s="19" t="n">
        <f aca="false">-AB3*'Read me'!$E$7*LN(10)/1000</f>
        <v>110.810488931611</v>
      </c>
      <c r="L3" s="19" t="n">
        <f aca="false">SQRT((-AC3*R_constant*LN(10))^2)/1000</f>
        <v>0.804084404825097</v>
      </c>
      <c r="M3" s="6" t="s">
        <v>19</v>
      </c>
      <c r="N3" s="22" t="n">
        <f aca="false">R_constant*LN(10)*(X3+2*Z3*Tref+AD3*(1+LN(Tref)))</f>
        <v>168.091930342008</v>
      </c>
      <c r="O3" s="26" t="n">
        <f aca="false">R_constant*LN(10)*SQRT(Y3^2+(2*Z3*Tref)^2+(AE3*(1+LN(Tref)))^2)</f>
        <v>2.10593534597049</v>
      </c>
      <c r="P3" s="26" t="s">
        <v>275</v>
      </c>
      <c r="Q3" s="23" t="n">
        <f aca="false">'Read me'!$E$7*LN(10)*(AD3)</f>
        <v>0</v>
      </c>
      <c r="R3" s="23"/>
      <c r="S3" s="6" t="s">
        <v>19</v>
      </c>
      <c r="T3" s="6" t="n">
        <v>273</v>
      </c>
      <c r="U3" s="6" t="n">
        <v>473</v>
      </c>
      <c r="V3" s="6" t="s">
        <v>278</v>
      </c>
      <c r="X3" s="27" t="n">
        <v>8.78</v>
      </c>
      <c r="Y3" s="27" t="n">
        <v>0.11</v>
      </c>
      <c r="AB3" s="28" t="n">
        <v>-5788</v>
      </c>
      <c r="AC3" s="26" t="n">
        <v>42</v>
      </c>
    </row>
    <row r="4" customFormat="false" ht="15" hidden="false" customHeight="false" outlineLevel="0" collapsed="false">
      <c r="B4" s="6" t="s">
        <v>279</v>
      </c>
      <c r="C4" s="6" t="s">
        <v>279</v>
      </c>
      <c r="D4" s="6" t="s">
        <v>280</v>
      </c>
      <c r="E4" s="6" t="s">
        <v>246</v>
      </c>
      <c r="F4" s="23" t="n">
        <f aca="false">X4+Z4*Tref+AB4/Tref+'aqueous ReacDC'!AD4*LN(Tref)</f>
        <v>-15.6627100452792</v>
      </c>
      <c r="G4" s="24" t="n">
        <f aca="false">SQRT(Y4^2+(AA4*Tref)^2+(AC4/Tref)^2+('aqueous ReacDC'!AE4*LN(Tref))^2)</f>
        <v>0.443164395082437</v>
      </c>
      <c r="H4" s="6" t="s">
        <v>19</v>
      </c>
      <c r="I4" s="25" t="n">
        <f aca="false">-F4*LN(10)*R_constant*Tref/1000</f>
        <v>89.4034072565527</v>
      </c>
      <c r="J4" s="25" t="s">
        <v>275</v>
      </c>
      <c r="K4" s="19" t="n">
        <f aca="false">-AB4*'Read me'!$E$7*LN(10)/1000</f>
        <v>135.181904344524</v>
      </c>
      <c r="L4" s="19" t="n">
        <f aca="false">SQRT((-AC4*R_constant*LN(10))^2)/1000</f>
        <v>2.04850074562584</v>
      </c>
      <c r="M4" s="6" t="s">
        <v>19</v>
      </c>
      <c r="N4" s="22" t="n">
        <f aca="false">R_constant*LN(10)*(X4+2*Z4*Tref+AD4*(1+LN(Tref)))</f>
        <v>153.54183158803</v>
      </c>
      <c r="O4" s="26" t="n">
        <f aca="false">R_constant*LN(10)*SQRT(Y4^2+(2*Z4*Tref)^2+(AE4*(1+LN(Tref)))^2)</f>
        <v>4.97766536320298</v>
      </c>
      <c r="P4" s="26" t="s">
        <v>275</v>
      </c>
      <c r="Q4" s="23" t="n">
        <f aca="false">'Read me'!$E$7*LN(10)*(AD4)</f>
        <v>0</v>
      </c>
      <c r="R4" s="23"/>
      <c r="S4" s="6" t="s">
        <v>19</v>
      </c>
      <c r="T4" s="6" t="n">
        <v>273</v>
      </c>
      <c r="U4" s="6" t="n">
        <v>473</v>
      </c>
      <c r="V4" s="6" t="s">
        <v>281</v>
      </c>
      <c r="X4" s="27" t="n">
        <v>8.02</v>
      </c>
      <c r="Y4" s="27" t="n">
        <v>0.26</v>
      </c>
      <c r="AB4" s="28" t="n">
        <v>-7061</v>
      </c>
      <c r="AC4" s="26" t="n">
        <v>107</v>
      </c>
    </row>
    <row r="5" customFormat="false" ht="15" hidden="false" customHeight="false" outlineLevel="0" collapsed="false">
      <c r="A5" s="6" t="s">
        <v>282</v>
      </c>
      <c r="B5" s="6" t="s">
        <v>283</v>
      </c>
      <c r="C5" s="6" t="s">
        <v>283</v>
      </c>
      <c r="D5" s="6" t="s">
        <v>283</v>
      </c>
      <c r="E5" s="6" t="s">
        <v>246</v>
      </c>
      <c r="F5" s="23" t="n">
        <f aca="false">X5+Z5*Tref+AB5/Tref+'aqueous ReacDC'!AD5*LN(Tref)</f>
        <v>-22.8682508804293</v>
      </c>
      <c r="G5" s="24" t="n">
        <f aca="false">SQRT(Y5^2+(AA5*Tref)^2+(AC5/Tref)^2+('aqueous ReacDC'!AE5*LN(Tref))^2)</f>
        <v>0.300829975916292</v>
      </c>
      <c r="H5" s="29" t="str">
        <f aca="false">Ref!$A$26</f>
        <v>2024bMIR</v>
      </c>
      <c r="I5" s="25" t="n">
        <f aca="false">-F5*LN(10)*R_constant*Tref/1000</f>
        <v>130.532937199093</v>
      </c>
      <c r="J5" s="25" t="s">
        <v>275</v>
      </c>
      <c r="K5" s="19" t="n">
        <f aca="false">-AB5*'Read me'!$E$7*LN(10)/1000</f>
        <v>180.421224549327</v>
      </c>
      <c r="L5" s="19" t="n">
        <f aca="false">SQRT((-AC5*R_constant*LN(10))^2)/1000</f>
        <v>1.28270607436385</v>
      </c>
      <c r="M5" s="29" t="str">
        <f aca="false">Ref!$A$26</f>
        <v>2024bMIR</v>
      </c>
      <c r="N5" s="22" t="n">
        <f aca="false">R_constant*LN(10)*(X5+2*Z5*Tref+AD5*(1+LN(Tref)))</f>
        <v>167.326135670746</v>
      </c>
      <c r="O5" s="26" t="n">
        <f aca="false">R_constant*LN(10)*SQRT(Y5^2+(2*Z5*Tref)^2+(AE5*(1+LN(Tref)))^2)</f>
        <v>3.82897335630999</v>
      </c>
      <c r="P5" s="26" t="s">
        <v>275</v>
      </c>
      <c r="Q5" s="23" t="n">
        <f aca="false">'Read me'!$E$7*LN(10)*(AD5)</f>
        <v>0</v>
      </c>
      <c r="R5" s="23"/>
      <c r="S5" s="29" t="str">
        <f aca="false">Ref!$A$26</f>
        <v>2024bMIR</v>
      </c>
      <c r="T5" s="6" t="n">
        <v>273</v>
      </c>
      <c r="U5" s="6" t="n">
        <v>473</v>
      </c>
      <c r="V5" s="6" t="s">
        <v>284</v>
      </c>
      <c r="X5" s="28" t="n">
        <v>8.74</v>
      </c>
      <c r="Y5" s="28" t="n">
        <v>0.2</v>
      </c>
      <c r="Z5" s="1"/>
      <c r="AA5" s="1"/>
      <c r="AB5" s="28" t="n">
        <v>-9424</v>
      </c>
      <c r="AC5" s="28" t="n">
        <v>67</v>
      </c>
      <c r="AD5" s="1"/>
    </row>
    <row r="6" customFormat="false" ht="15" hidden="false" customHeight="false" outlineLevel="0" collapsed="false">
      <c r="A6" s="6" t="s">
        <v>285</v>
      </c>
      <c r="B6" s="6" t="s">
        <v>286</v>
      </c>
      <c r="C6" s="6" t="s">
        <v>286</v>
      </c>
      <c r="D6" s="6" t="s">
        <v>286</v>
      </c>
      <c r="E6" s="6" t="s">
        <v>246</v>
      </c>
      <c r="F6" s="23" t="n">
        <v>-9.43</v>
      </c>
      <c r="G6" s="23" t="n">
        <v>0.1</v>
      </c>
      <c r="H6" s="6" t="str">
        <f aca="false">Ref!$A$4</f>
        <v>2023HUM/THO</v>
      </c>
      <c r="I6" s="25" t="n">
        <f aca="false">-F6*LN(10)*R_constant*Tref/1000</f>
        <v>53.8268363515672</v>
      </c>
      <c r="J6" s="25" t="s">
        <v>275</v>
      </c>
      <c r="K6" s="23" t="n">
        <v>54.6</v>
      </c>
      <c r="L6" s="23" t="n">
        <v>0.9</v>
      </c>
      <c r="M6" s="6" t="str">
        <f aca="false">Ref!$A$4</f>
        <v>2023HUM/THO</v>
      </c>
      <c r="N6" s="22" t="n">
        <f aca="false">-(I6-K6)*1000/Tref</f>
        <v>2.59320358354117</v>
      </c>
      <c r="P6" s="26" t="s">
        <v>275</v>
      </c>
      <c r="Q6" s="30" t="n">
        <v>0</v>
      </c>
      <c r="R6" s="23"/>
      <c r="S6" s="6" t="str">
        <f aca="false">Ref!$A$4</f>
        <v>2023HUM/THO</v>
      </c>
      <c r="T6" s="6" t="n">
        <v>298</v>
      </c>
      <c r="U6" s="6" t="n">
        <f aca="false">300+273</f>
        <v>573</v>
      </c>
      <c r="V6" s="6" t="s">
        <v>287</v>
      </c>
      <c r="X6" s="28" t="n">
        <f aca="false">(N6-Q6*(1+LN(Tref)))/(R_constant*LN(10))</f>
        <v>0.135451638976159</v>
      </c>
      <c r="Y6" s="28"/>
      <c r="Z6" s="1"/>
      <c r="AA6" s="1"/>
      <c r="AB6" s="28" t="n">
        <f aca="false">(Q6*Tref-K6*1000)/(R_constant*LN(10))</f>
        <v>-2851.93940616074</v>
      </c>
      <c r="AC6" s="28"/>
      <c r="AD6" s="1" t="n">
        <f aca="false">Q6/(R_constant*LN(10))</f>
        <v>0</v>
      </c>
      <c r="AF6" s="6" t="n">
        <f aca="false">X6+AB6/Tref+AD6*LN(Tref)</f>
        <v>-9.43</v>
      </c>
    </row>
    <row r="7" customFormat="false" ht="15" hidden="false" customHeight="false" outlineLevel="0" collapsed="false">
      <c r="B7" s="6" t="s">
        <v>288</v>
      </c>
      <c r="C7" s="6" t="s">
        <v>288</v>
      </c>
      <c r="D7" s="6" t="s">
        <v>289</v>
      </c>
      <c r="E7" s="6" t="s">
        <v>246</v>
      </c>
      <c r="F7" s="23" t="n">
        <v>-20.52</v>
      </c>
      <c r="G7" s="23" t="n">
        <v>0.08</v>
      </c>
      <c r="H7" s="6" t="str">
        <f aca="false">Ref!$A$4</f>
        <v>2023HUM/THO</v>
      </c>
      <c r="I7" s="25" t="n">
        <f aca="false">-F7*LN(10)*R_constant*Tref/1000</f>
        <v>117.12902247446</v>
      </c>
      <c r="J7" s="25" t="s">
        <v>275</v>
      </c>
      <c r="K7" s="23" t="n">
        <v>115.4</v>
      </c>
      <c r="L7" s="23" t="n">
        <v>1</v>
      </c>
      <c r="M7" s="6" t="str">
        <f aca="false">Ref!$A$4</f>
        <v>2023HUM/THO</v>
      </c>
      <c r="N7" s="22" t="n">
        <f aca="false">-(I7-K7)*1000/Tref</f>
        <v>-5.79916979527125</v>
      </c>
      <c r="P7" s="26" t="s">
        <v>275</v>
      </c>
      <c r="Q7" s="30" t="n">
        <v>0</v>
      </c>
      <c r="R7" s="23"/>
      <c r="S7" s="6" t="str">
        <f aca="false">Ref!$A$4</f>
        <v>2023HUM/THO</v>
      </c>
      <c r="T7" s="6" t="n">
        <v>298</v>
      </c>
      <c r="U7" s="6" t="n">
        <f aca="false">300+273</f>
        <v>573</v>
      </c>
      <c r="V7" s="6" t="s">
        <v>290</v>
      </c>
      <c r="X7" s="28" t="n">
        <f aca="false">(N7-Q7*(1+LN(Tref)))/(R_constant*LN(10))</f>
        <v>-0.302909905900205</v>
      </c>
      <c r="Y7" s="28"/>
      <c r="Z7" s="1"/>
      <c r="AA7" s="1"/>
      <c r="AB7" s="28" t="n">
        <f aca="false">(Q7*Tref-K7*1000)/(R_constant*LN(10))</f>
        <v>-6027.72541155585</v>
      </c>
      <c r="AC7" s="28"/>
      <c r="AD7" s="1" t="n">
        <f aca="false">Q7/(R_constant*LN(10))</f>
        <v>0</v>
      </c>
      <c r="AF7" s="6" t="n">
        <f aca="false">X7+AB7/Tref+AD7*LN(Tref)</f>
        <v>-20.52</v>
      </c>
    </row>
    <row r="8" customFormat="false" ht="15" hidden="false" customHeight="false" outlineLevel="0" collapsed="false">
      <c r="B8" s="6" t="s">
        <v>291</v>
      </c>
      <c r="C8" s="6" t="s">
        <v>291</v>
      </c>
      <c r="D8" s="6" t="s">
        <v>291</v>
      </c>
      <c r="E8" s="6" t="s">
        <v>246</v>
      </c>
      <c r="F8" s="23" t="n">
        <v>-32.68</v>
      </c>
      <c r="G8" s="23" t="n">
        <v>0.15</v>
      </c>
      <c r="H8" s="6" t="str">
        <f aca="false">Ref!$A$4</f>
        <v>2023HUM/THO</v>
      </c>
      <c r="I8" s="25" t="n">
        <f aca="false">-F8*LN(10)*R_constant*Tref/1000</f>
        <v>186.538813570437</v>
      </c>
      <c r="J8" s="25" t="s">
        <v>275</v>
      </c>
      <c r="K8" s="23" t="n">
        <v>140.3</v>
      </c>
      <c r="L8" s="23" t="n">
        <v>2.2</v>
      </c>
      <c r="M8" s="6" t="str">
        <f aca="false">Ref!$A$4</f>
        <v>2023HUM/THO</v>
      </c>
      <c r="N8" s="22" t="n">
        <f aca="false">-(I8-K8)*1000/Tref</f>
        <v>-155.085740635373</v>
      </c>
      <c r="P8" s="26" t="s">
        <v>275</v>
      </c>
      <c r="Q8" s="30" t="n">
        <v>0</v>
      </c>
      <c r="R8" s="23"/>
      <c r="S8" s="6" t="str">
        <f aca="false">Ref!$A$4</f>
        <v>2023HUM/THO</v>
      </c>
      <c r="T8" s="6" t="n">
        <v>298</v>
      </c>
      <c r="U8" s="6" t="n">
        <f aca="false">300+273</f>
        <v>573</v>
      </c>
      <c r="V8" s="6" t="s">
        <v>292</v>
      </c>
      <c r="X8" s="28" t="n">
        <f aca="false">(N8-Q8*(1+LN(Tref)))/(R_constant*LN(10))</f>
        <v>-8.10064349911437</v>
      </c>
      <c r="Y8" s="28"/>
      <c r="Z8" s="1"/>
      <c r="AA8" s="1"/>
      <c r="AB8" s="28" t="n">
        <f aca="false">(Q8*Tref-K8*1000)/(R_constant*LN(10))</f>
        <v>-7328.33514073905</v>
      </c>
      <c r="AC8" s="28"/>
      <c r="AD8" s="1" t="n">
        <f aca="false">Q8/(R_constant*LN(10))</f>
        <v>0</v>
      </c>
      <c r="AF8" s="6" t="n">
        <f aca="false">X8+AB8/Tref+AD8*LN(Tref)</f>
        <v>-32.68</v>
      </c>
    </row>
    <row r="9" customFormat="false" ht="15" hidden="false" customHeight="false" outlineLevel="0" collapsed="false">
      <c r="A9" s="6" t="s">
        <v>293</v>
      </c>
      <c r="B9" s="6" t="s">
        <v>294</v>
      </c>
      <c r="C9" s="6" t="s">
        <v>294</v>
      </c>
      <c r="D9" s="6" t="s">
        <v>295</v>
      </c>
      <c r="E9" s="6" t="s">
        <v>246</v>
      </c>
      <c r="F9" s="23" t="n">
        <v>-2.2</v>
      </c>
      <c r="G9" s="23" t="n">
        <v>0.02</v>
      </c>
      <c r="H9" s="6" t="str">
        <f aca="false">Ref!$A$4</f>
        <v>2023HUM/THO</v>
      </c>
      <c r="I9" s="25" t="n">
        <f aca="false">-F9*LN(10)*R_constant*Tref/1000</f>
        <v>12.557692468022</v>
      </c>
      <c r="J9" s="25" t="s">
        <v>275</v>
      </c>
      <c r="K9" s="23" t="n">
        <v>43.3</v>
      </c>
      <c r="L9" s="23" t="n">
        <v>0.6</v>
      </c>
      <c r="M9" s="6" t="str">
        <f aca="false">Ref!$A$4</f>
        <v>2023HUM/THO</v>
      </c>
      <c r="N9" s="22" t="n">
        <f aca="false">-(I9-K9)*1000/Tref</f>
        <v>103.110204702257</v>
      </c>
      <c r="P9" s="26" t="s">
        <v>275</v>
      </c>
      <c r="Q9" s="30" t="n">
        <v>0</v>
      </c>
      <c r="R9" s="23"/>
      <c r="S9" s="6" t="str">
        <f aca="false">Ref!$A$4</f>
        <v>2023HUM/THO</v>
      </c>
      <c r="T9" s="6" t="n">
        <v>298</v>
      </c>
      <c r="U9" s="6" t="n">
        <f aca="false">300+273</f>
        <v>573</v>
      </c>
      <c r="V9" s="6" t="s">
        <v>296</v>
      </c>
      <c r="X9" s="28" t="n">
        <f aca="false">(N9-Q9*(1+LN(Tref)))/(R_constant*LN(10))</f>
        <v>5.3857885708364</v>
      </c>
      <c r="Y9" s="28"/>
      <c r="Z9" s="1"/>
      <c r="AA9" s="1"/>
      <c r="AB9" s="28" t="n">
        <f aca="false">(Q9*Tref-K9*1000)/(R_constant*LN(10))</f>
        <v>-2261.70286239487</v>
      </c>
      <c r="AC9" s="28"/>
      <c r="AD9" s="1" t="n">
        <f aca="false">Q9/(R_constant*LN(10))</f>
        <v>0</v>
      </c>
      <c r="AF9" s="6" t="n">
        <f aca="false">X9+AB9/Tref+AD9*LN(Tref)</f>
        <v>-2.2</v>
      </c>
    </row>
    <row r="10" customFormat="false" ht="15" hidden="false" customHeight="false" outlineLevel="0" collapsed="false">
      <c r="B10" s="6" t="s">
        <v>297</v>
      </c>
      <c r="C10" s="6" t="s">
        <v>297</v>
      </c>
      <c r="D10" s="6" t="s">
        <v>298</v>
      </c>
      <c r="E10" s="6" t="s">
        <v>246</v>
      </c>
      <c r="F10" s="23" t="n">
        <v>-5.71</v>
      </c>
      <c r="G10" s="23" t="n">
        <v>0.1</v>
      </c>
      <c r="H10" s="6" t="str">
        <f aca="false">Ref!$A$4</f>
        <v>2023HUM/THO</v>
      </c>
      <c r="I10" s="25" t="n">
        <f aca="false">-F10*LN(10)*R_constant*Tref/1000</f>
        <v>32.5929199965481</v>
      </c>
      <c r="J10" s="25" t="s">
        <v>275</v>
      </c>
      <c r="K10" s="31" t="n">
        <v>113.1</v>
      </c>
      <c r="L10" s="31" t="n">
        <f aca="false">SQRT(L8^2+L7^2+L4^2+L3^2)</f>
        <v>3.26847166653048</v>
      </c>
      <c r="M10" s="20" t="s">
        <v>299</v>
      </c>
      <c r="N10" s="22" t="n">
        <f aca="false">-(I10-K10)*1000/Tref</f>
        <v>270.022069439718</v>
      </c>
      <c r="P10" s="26" t="s">
        <v>275</v>
      </c>
      <c r="Q10" s="30" t="n">
        <v>0</v>
      </c>
      <c r="R10" s="23"/>
      <c r="S10" s="8" t="s">
        <v>300</v>
      </c>
      <c r="T10" s="6" t="n">
        <v>298</v>
      </c>
      <c r="U10" s="6" t="n">
        <v>298</v>
      </c>
      <c r="V10" s="6" t="s">
        <v>301</v>
      </c>
      <c r="X10" s="28" t="n">
        <f aca="false">(N10-Q10*(1+LN(Tref)))/(R_constant*LN(10))</f>
        <v>14.1041498235935</v>
      </c>
      <c r="Y10" s="28"/>
      <c r="Z10" s="1"/>
      <c r="AA10" s="1"/>
      <c r="AB10" s="28" t="n">
        <f aca="false">(Q10*Tref-K10*1000)/(R_constant*LN(10))</f>
        <v>-5907.58876990439</v>
      </c>
      <c r="AC10" s="28"/>
      <c r="AD10" s="1" t="n">
        <f aca="false">Q10/(R_constant*LN(10))</f>
        <v>0</v>
      </c>
      <c r="AF10" s="6" t="n">
        <f aca="false">X10+AB10/Tref+AD10*LN(Tref)</f>
        <v>-5.71</v>
      </c>
    </row>
    <row r="11" customFormat="false" ht="15" hidden="false" customHeight="false" outlineLevel="0" collapsed="false">
      <c r="B11" s="6" t="s">
        <v>302</v>
      </c>
      <c r="C11" s="6" t="s">
        <v>302</v>
      </c>
      <c r="D11" s="6" t="s">
        <v>303</v>
      </c>
      <c r="E11" s="6" t="s">
        <v>246</v>
      </c>
      <c r="F11" s="23" t="n">
        <v>-12.26</v>
      </c>
      <c r="G11" s="23" t="n">
        <v>0.26</v>
      </c>
      <c r="H11" s="6" t="str">
        <f aca="false">Ref!$A$4</f>
        <v>2023HUM/THO</v>
      </c>
      <c r="I11" s="25" t="n">
        <f aca="false">-F11*LN(10)*R_constant*Tref/1000</f>
        <v>69.9805952990683</v>
      </c>
      <c r="J11" s="25" t="s">
        <v>275</v>
      </c>
      <c r="K11" s="23" t="n">
        <v>146.3</v>
      </c>
      <c r="L11" s="23" t="n">
        <v>4.8</v>
      </c>
      <c r="M11" s="6" t="str">
        <f aca="false">Ref!$A$4</f>
        <v>2023HUM/THO</v>
      </c>
      <c r="N11" s="22" t="n">
        <f aca="false">-(I11-K11)*1000/Tref</f>
        <v>255.97653765196</v>
      </c>
      <c r="P11" s="26" t="s">
        <v>275</v>
      </c>
      <c r="Q11" s="30" t="n">
        <v>-150</v>
      </c>
      <c r="R11" s="23" t="n">
        <v>43</v>
      </c>
      <c r="S11" s="6" t="str">
        <f aca="false">Ref!$A$4</f>
        <v>2023HUM/THO</v>
      </c>
      <c r="T11" s="6" t="n">
        <v>298</v>
      </c>
      <c r="U11" s="6" t="n">
        <f aca="false">300+273</f>
        <v>573</v>
      </c>
      <c r="V11" s="6" t="s">
        <v>304</v>
      </c>
      <c r="X11" s="28" t="n">
        <f aca="false">(N11-Q11*(1+LN(Tref)))/(R_constant*LN(10))</f>
        <v>65.8461643724883</v>
      </c>
      <c r="Y11" s="28"/>
      <c r="Z11" s="1"/>
      <c r="AA11" s="1"/>
      <c r="AB11" s="28" t="n">
        <f aca="false">(Q11*Tref-K11*1000)/(R_constant*LN(10))</f>
        <v>-9977.73983907216</v>
      </c>
      <c r="AC11" s="28"/>
      <c r="AD11" s="1" t="n">
        <f aca="false">Q11/(R_constant*LN(10))</f>
        <v>-7.83499836857347</v>
      </c>
      <c r="AF11" s="6" t="n">
        <f aca="false">X11+AB11/Tref+AD11*LN(Tref)</f>
        <v>-12.26</v>
      </c>
    </row>
    <row r="12" customFormat="false" ht="15" hidden="false" customHeight="false" outlineLevel="0" collapsed="false">
      <c r="B12" s="6" t="s">
        <v>305</v>
      </c>
      <c r="C12" s="6" t="s">
        <v>305</v>
      </c>
      <c r="D12" s="6" t="s">
        <v>306</v>
      </c>
      <c r="E12" s="6" t="s">
        <v>246</v>
      </c>
      <c r="F12" s="23" t="n">
        <v>-21.6</v>
      </c>
      <c r="G12" s="23" t="n">
        <v>0.23</v>
      </c>
      <c r="H12" s="6" t="str">
        <f aca="false">Ref!$A$4</f>
        <v>2023HUM/THO</v>
      </c>
      <c r="I12" s="25" t="n">
        <f aca="false">-F12*LN(10)*R_constant*Tref/1000</f>
        <v>123.293707867853</v>
      </c>
      <c r="J12" s="25" t="s">
        <v>275</v>
      </c>
      <c r="K12" s="23" t="n">
        <v>146.8</v>
      </c>
      <c r="L12" s="23" t="n">
        <v>1.8</v>
      </c>
      <c r="M12" s="6" t="str">
        <f aca="false">Ref!$A$4</f>
        <v>2023HUM/THO</v>
      </c>
      <c r="N12" s="22" t="n">
        <f aca="false">-(I12-K12)*1000/Tref</f>
        <v>78.8404901296235</v>
      </c>
      <c r="P12" s="26" t="s">
        <v>275</v>
      </c>
      <c r="Q12" s="30" t="n">
        <v>0</v>
      </c>
      <c r="R12" s="23"/>
      <c r="S12" s="6" t="str">
        <f aca="false">Ref!$A$4</f>
        <v>2023HUM/THO</v>
      </c>
      <c r="T12" s="6" t="n">
        <v>298</v>
      </c>
      <c r="U12" s="6" t="n">
        <f aca="false">300+273</f>
        <v>573</v>
      </c>
      <c r="V12" s="6" t="s">
        <v>307</v>
      </c>
      <c r="X12" s="28" t="n">
        <f aca="false">(N12-Q12*(1+LN(Tref)))/(R_constant*LN(10))</f>
        <v>4.11810074362088</v>
      </c>
      <c r="Y12" s="28"/>
      <c r="Z12" s="1"/>
      <c r="AA12" s="1"/>
      <c r="AB12" s="28" t="n">
        <f aca="false">(Q12*Tref-K12*1000)/(R_constant*LN(10))</f>
        <v>-7667.85173671057</v>
      </c>
      <c r="AC12" s="28"/>
      <c r="AD12" s="1" t="n">
        <f aca="false">Q12/(R_constant*LN(10))</f>
        <v>0</v>
      </c>
      <c r="AF12" s="6" t="n">
        <f aca="false">X12+AB12/Tref+AD12*LN(Tref)</f>
        <v>-21.6</v>
      </c>
    </row>
    <row r="13" customFormat="false" ht="15" hidden="false" customHeight="false" outlineLevel="0" collapsed="false">
      <c r="A13" s="6" t="s">
        <v>150</v>
      </c>
      <c r="B13" s="6" t="s">
        <v>308</v>
      </c>
      <c r="C13" s="6" t="s">
        <v>308</v>
      </c>
      <c r="D13" s="6" t="s">
        <v>308</v>
      </c>
      <c r="E13" s="6" t="s">
        <v>246</v>
      </c>
      <c r="F13" s="19" t="n">
        <f aca="false">X13+Z13*'Read me'!$E$8+AB13/'Read me'!$E$8+'aqueous ReacDC'!AD13*LN('Read me'!$E$8)</f>
        <v>4.19672060707697</v>
      </c>
      <c r="G13" s="24" t="n">
        <f aca="false">SQRT(Y13^2+(AA13*'Read me'!$E$8)^2+(AC13/'Read me'!$E$8)^2+('aqueous ReacDC'!AE13*LN('Read me'!$E$8))^2)</f>
        <v>0.0676632096802951</v>
      </c>
      <c r="H13" s="6" t="s">
        <v>27</v>
      </c>
      <c r="I13" s="25" t="n">
        <f aca="false">-F13*LN(10)*R_constant*Tref/1000</f>
        <v>-23.9550576172197</v>
      </c>
      <c r="J13" s="25" t="s">
        <v>275</v>
      </c>
      <c r="K13" s="19" t="n">
        <f aca="false">-AB13*'Read me'!$E$7*LN(10)/1000</f>
        <v>-26.4982186636754</v>
      </c>
      <c r="L13" s="19" t="n">
        <f aca="false">SQRT((-AC13*'Read me'!$E$7*LN(10))^2)/1000</f>
        <v>0.274154492311795</v>
      </c>
      <c r="M13" s="6" t="s">
        <v>27</v>
      </c>
      <c r="N13" s="22" t="n">
        <f aca="false">-(I13-K13)*1000/Tref</f>
        <v>-8.52980394585175</v>
      </c>
      <c r="O13" s="26" t="n">
        <f aca="false">'Read me'!$E$7*LN(10)*SQRT(Y13^2+(2*Z13*298.15)^2+(AE13*(1+LN(298.15)))^2)</f>
        <v>0.912444350808669</v>
      </c>
      <c r="P13" s="26" t="s">
        <v>275</v>
      </c>
      <c r="Q13" s="23" t="n">
        <f aca="false">'Read me'!$E$7*LN(10)*(AD13)</f>
        <v>0</v>
      </c>
      <c r="R13" s="23"/>
      <c r="S13" s="6" t="s">
        <v>27</v>
      </c>
      <c r="T13" s="6" t="n">
        <v>273</v>
      </c>
      <c r="U13" s="6" t="n">
        <f aca="false">273+250</f>
        <v>523</v>
      </c>
      <c r="V13" s="6" t="s">
        <v>309</v>
      </c>
      <c r="X13" s="27" t="n">
        <v>-0.44554</v>
      </c>
      <c r="Y13" s="27" t="n">
        <v>0.04766</v>
      </c>
      <c r="Z13" s="1"/>
      <c r="AA13" s="1"/>
      <c r="AB13" s="27" t="n">
        <v>1384.09</v>
      </c>
      <c r="AC13" s="27" t="n">
        <v>14.32</v>
      </c>
      <c r="AD13" s="1"/>
      <c r="AF13" s="22" t="n">
        <f aca="false">X13+AB13/Tref+AD13*LN(Tref)</f>
        <v>4.19672060707697</v>
      </c>
    </row>
    <row r="14" customFormat="false" ht="15" hidden="false" customHeight="false" outlineLevel="0" collapsed="false">
      <c r="B14" s="6" t="s">
        <v>310</v>
      </c>
      <c r="C14" s="6" t="s">
        <v>310</v>
      </c>
      <c r="D14" s="6" t="s">
        <v>310</v>
      </c>
      <c r="E14" s="6" t="s">
        <v>246</v>
      </c>
      <c r="F14" s="23" t="n">
        <v>4.839</v>
      </c>
      <c r="G14" s="23" t="n">
        <v>0.084</v>
      </c>
      <c r="H14" s="32" t="s">
        <v>311</v>
      </c>
      <c r="I14" s="25" t="n">
        <f aca="false">-F14*LN(10)*R_constant*Tref/1000</f>
        <v>-27.6212153876176</v>
      </c>
      <c r="J14" s="25" t="s">
        <v>275</v>
      </c>
      <c r="K14" s="23" t="n">
        <f aca="false">-56549/1000</f>
        <v>-56.549</v>
      </c>
      <c r="L14" s="23" t="n">
        <v>5</v>
      </c>
      <c r="M14" s="32" t="s">
        <v>311</v>
      </c>
      <c r="N14" s="22" t="n">
        <f aca="false">-(I14-K14)*1000/Tref</f>
        <v>-97.0242650088292</v>
      </c>
      <c r="O14" s="6" t="n">
        <v>18</v>
      </c>
      <c r="P14" s="26" t="s">
        <v>275</v>
      </c>
      <c r="Q14" s="23" t="n">
        <v>0</v>
      </c>
      <c r="R14" s="23"/>
      <c r="S14" s="32" t="s">
        <v>311</v>
      </c>
      <c r="T14" s="6" t="n">
        <v>273</v>
      </c>
      <c r="U14" s="6" t="n">
        <f aca="false">273+150</f>
        <v>423</v>
      </c>
      <c r="V14" s="6" t="s">
        <v>312</v>
      </c>
      <c r="X14" s="28" t="n">
        <v>-5.06829</v>
      </c>
      <c r="Y14" s="28"/>
      <c r="Z14" s="1"/>
      <c r="AA14" s="1"/>
      <c r="AB14" s="28" t="n">
        <v>2953.74</v>
      </c>
      <c r="AC14" s="28"/>
      <c r="AD14" s="1"/>
      <c r="AF14" s="22" t="n">
        <f aca="false">X14+AB14/Tref+AD14*LN(Tref)</f>
        <v>4.83860250377327</v>
      </c>
    </row>
    <row r="15" customFormat="false" ht="15" hidden="false" customHeight="false" outlineLevel="0" collapsed="false">
      <c r="B15" s="6" t="s">
        <v>234</v>
      </c>
      <c r="C15" s="6" t="s">
        <v>234</v>
      </c>
      <c r="D15" s="6" t="s">
        <v>236</v>
      </c>
      <c r="E15" s="6" t="s">
        <v>237</v>
      </c>
      <c r="F15" s="20" t="n">
        <v>4</v>
      </c>
      <c r="G15" s="20" t="n">
        <v>0.1</v>
      </c>
      <c r="H15" s="6" t="s">
        <v>57</v>
      </c>
      <c r="N15" s="33" t="n">
        <f aca="false">'aqueous DComp'!K23-('aqueous DComp'!K7+[1]aq_selected!$K$27)</f>
        <v>288.321736860262</v>
      </c>
      <c r="O15" s="33"/>
      <c r="P15" s="33" t="s">
        <v>275</v>
      </c>
      <c r="Q15" s="33" t="n">
        <f aca="false">'aqueous DComp'!N23-('aqueous DComp'!N7+[1]aq_selected!$N$27)</f>
        <v>422.960074792794</v>
      </c>
      <c r="S15" s="20" t="s">
        <v>275</v>
      </c>
      <c r="T15" s="6" t="n">
        <v>298</v>
      </c>
      <c r="U15" s="6" t="n">
        <v>373</v>
      </c>
      <c r="V15" s="6" t="s">
        <v>313</v>
      </c>
    </row>
    <row r="16" customFormat="false" ht="15" hidden="false" customHeight="false" outlineLevel="0" collapsed="false">
      <c r="B16" s="6" t="s">
        <v>243</v>
      </c>
      <c r="D16" s="6" t="s">
        <v>245</v>
      </c>
      <c r="E16" s="6" t="s">
        <v>246</v>
      </c>
      <c r="F16" s="22" t="n">
        <f aca="false">X16+Z16*Tref+AB16/Tref+'aqueous ReacDC'!AD16*LN(Tref)</f>
        <v>119.134466129799</v>
      </c>
      <c r="H16" s="25" t="s">
        <v>275</v>
      </c>
      <c r="I16" s="25" t="n">
        <f aca="false">'aqueous DComp'!E25+3*'aqueous DComp'!E3-(8*'aqueous DComp'!E2+'aqueous DComp'!E15)</f>
        <v>-680.024</v>
      </c>
      <c r="J16" s="25" t="s">
        <v>275</v>
      </c>
      <c r="K16" s="25" t="n">
        <f aca="false">'aqueous DComp'!H25+3*'aqueous DComp'!H3-(8*'aqueous DComp'!H2+'aqueous DComp'!H15)</f>
        <v>-783.9</v>
      </c>
      <c r="L16" s="22"/>
      <c r="M16" s="25" t="s">
        <v>275</v>
      </c>
      <c r="N16" s="25" t="n">
        <f aca="false">'aqueous DComp'!K25+3*'aqueous DComp'!K3-(8*'aqueous DComp'!K2+'aqueous DComp'!K15)</f>
        <v>-348.4</v>
      </c>
      <c r="P16" s="25" t="s">
        <v>275</v>
      </c>
      <c r="Q16" s="25" t="n">
        <f aca="false">'aqueous DComp'!N25+3*'aqueous DComp'!N3-(8*'aqueous DComp'!N2+'aqueous DComp'!N15)</f>
        <v>245.044</v>
      </c>
      <c r="S16" s="25" t="s">
        <v>275</v>
      </c>
      <c r="V16" s="6" t="s">
        <v>314</v>
      </c>
      <c r="X16" s="28" t="n">
        <f aca="false">(N16-Q16*(1+LN(Tref)))/(R_constant*LN(10))</f>
        <v>-103.923725992563</v>
      </c>
      <c r="Y16" s="28"/>
      <c r="Z16" s="1"/>
      <c r="AA16" s="1"/>
      <c r="AB16" s="28" t="n">
        <f aca="false">(Q16*Tref-K16*1000)/(R_constant*LN(10))</f>
        <v>44761.8611494262</v>
      </c>
      <c r="AC16" s="28"/>
      <c r="AD16" s="1" t="n">
        <f aca="false">Q16/(R_constant*LN(10))</f>
        <v>12.7994622681914</v>
      </c>
    </row>
    <row r="17" customFormat="false" ht="15" hidden="false" customHeight="false" outlineLevel="0" collapsed="false">
      <c r="N17" s="22"/>
    </row>
    <row r="18" customFormat="false" ht="15" hidden="false" customHeight="false" outlineLevel="0" collapsed="false">
      <c r="B18" s="6" t="str">
        <f aca="false">B13</f>
        <v>SiO(OH)3-</v>
      </c>
      <c r="C18" s="6" t="str">
        <f aca="false">C13</f>
        <v>SiO(OH)3-</v>
      </c>
      <c r="D18" s="6" t="str">
        <f aca="false">D13</f>
        <v>SiO(OH)3-</v>
      </c>
      <c r="E18" s="6" t="str">
        <f aca="false">E13</f>
        <v>recommended</v>
      </c>
      <c r="F18" s="22" t="n">
        <f aca="false">F13+F24</f>
        <v>-9.80427939292303</v>
      </c>
      <c r="G18" s="26" t="n">
        <f aca="false">G13</f>
        <v>0.0676632096802951</v>
      </c>
      <c r="H18" s="6" t="str">
        <f aca="false">H13</f>
        <v>2024RAN/PAL</v>
      </c>
      <c r="I18" s="22" t="n">
        <f aca="false">I13+I24</f>
        <v>55.9649423827803</v>
      </c>
      <c r="J18" s="6" t="str">
        <f aca="false">J13</f>
        <v>calculated</v>
      </c>
      <c r="K18" s="22" t="n">
        <f aca="false">K13+K24</f>
        <v>29.3167813363246</v>
      </c>
      <c r="L18" s="22" t="n">
        <f aca="false">L13+L24</f>
        <v>0.274154492311795</v>
      </c>
      <c r="M18" s="6" t="str">
        <f aca="false">M13</f>
        <v>2024RAN/PAL</v>
      </c>
      <c r="N18" s="22" t="n">
        <f aca="false">N13+N24</f>
        <v>-89.3798039458517</v>
      </c>
      <c r="O18" s="26" t="n">
        <f aca="false">O13</f>
        <v>0.912444350808669</v>
      </c>
      <c r="P18" s="6" t="str">
        <f aca="false">P13</f>
        <v>calculated</v>
      </c>
      <c r="Q18" s="22" t="n">
        <f aca="false">Q13+Q24</f>
        <v>-212.488</v>
      </c>
      <c r="R18" s="6" t="n">
        <f aca="false">R13</f>
        <v>0</v>
      </c>
      <c r="S18" s="6" t="str">
        <f aca="false">S13</f>
        <v>2024RAN/PAL</v>
      </c>
      <c r="T18" s="6" t="n">
        <f aca="false">T13</f>
        <v>273</v>
      </c>
      <c r="U18" s="6" t="n">
        <f aca="false">U13</f>
        <v>523</v>
      </c>
      <c r="V18" s="6" t="s">
        <v>315</v>
      </c>
      <c r="W18" s="6" t="n">
        <f aca="false">W13</f>
        <v>0</v>
      </c>
      <c r="X18" s="26" t="n">
        <f aca="false">X13</f>
        <v>-0.44554</v>
      </c>
      <c r="Y18" s="26" t="n">
        <f aca="false">Y13</f>
        <v>0.04766</v>
      </c>
      <c r="Z18" s="6" t="n">
        <f aca="false">Z13</f>
        <v>0</v>
      </c>
      <c r="AA18" s="6" t="n">
        <f aca="false">AA13</f>
        <v>0</v>
      </c>
      <c r="AB18" s="26" t="n">
        <f aca="false">AB13</f>
        <v>1384.09</v>
      </c>
      <c r="AC18" s="26" t="n">
        <f aca="false">AC13</f>
        <v>14.32</v>
      </c>
      <c r="AD18" s="6" t="n">
        <f aca="false">AD13</f>
        <v>0</v>
      </c>
      <c r="AE18" s="6" t="n">
        <f aca="false">AE13</f>
        <v>0</v>
      </c>
      <c r="AF18" s="22" t="n">
        <f aca="false">AF13</f>
        <v>4.19672060707697</v>
      </c>
    </row>
    <row r="19" customFormat="false" ht="15" hidden="false" customHeight="false" outlineLevel="0" collapsed="false">
      <c r="B19" s="6" t="str">
        <f aca="false">B14</f>
        <v>SiO2(OH)2-2</v>
      </c>
      <c r="C19" s="6" t="str">
        <f aca="false">C14</f>
        <v>SiO2(OH)2-2</v>
      </c>
      <c r="D19" s="6" t="str">
        <f aca="false">D14</f>
        <v>SiO2(OH)2-2</v>
      </c>
      <c r="E19" s="6" t="str">
        <f aca="false">E14</f>
        <v>recommended</v>
      </c>
      <c r="F19" s="22" t="n">
        <f aca="false">F14+2*F24</f>
        <v>-23.163</v>
      </c>
      <c r="G19" s="26" t="n">
        <f aca="false">G14</f>
        <v>0.084</v>
      </c>
      <c r="H19" s="6" t="str">
        <f aca="false">H14</f>
        <v>new</v>
      </c>
      <c r="I19" s="22" t="n">
        <f aca="false">I14+2*I24</f>
        <v>132.218784612382</v>
      </c>
      <c r="J19" s="6" t="str">
        <f aca="false">J14</f>
        <v>calculated</v>
      </c>
      <c r="K19" s="22" t="n">
        <f aca="false">K14+2*K24</f>
        <v>55.081</v>
      </c>
      <c r="L19" s="22" t="n">
        <f aca="false">L14+2*L24</f>
        <v>5</v>
      </c>
      <c r="M19" s="6" t="str">
        <f aca="false">M14</f>
        <v>new</v>
      </c>
      <c r="N19" s="22" t="n">
        <f aca="false">N14+2*N24</f>
        <v>-258.724265008829</v>
      </c>
      <c r="O19" s="26" t="n">
        <f aca="false">O14</f>
        <v>18</v>
      </c>
      <c r="P19" s="6" t="str">
        <f aca="false">P14</f>
        <v>calculated</v>
      </c>
      <c r="Q19" s="22" t="n">
        <f aca="false">Q14+2*Q24</f>
        <v>-424.976</v>
      </c>
      <c r="R19" s="6" t="n">
        <f aca="false">R14</f>
        <v>0</v>
      </c>
      <c r="S19" s="6" t="str">
        <f aca="false">S14</f>
        <v>new</v>
      </c>
      <c r="T19" s="6" t="n">
        <f aca="false">T14</f>
        <v>273</v>
      </c>
      <c r="U19" s="6" t="n">
        <f aca="false">U14</f>
        <v>423</v>
      </c>
      <c r="V19" s="6" t="s">
        <v>316</v>
      </c>
      <c r="W19" s="6" t="n">
        <f aca="false">W14</f>
        <v>0</v>
      </c>
      <c r="X19" s="26" t="n">
        <f aca="false">X14</f>
        <v>-5.06829</v>
      </c>
      <c r="Y19" s="26" t="n">
        <f aca="false">Y14</f>
        <v>0</v>
      </c>
      <c r="Z19" s="6" t="n">
        <f aca="false">Z14</f>
        <v>0</v>
      </c>
      <c r="AA19" s="6" t="n">
        <f aca="false">AA14</f>
        <v>0</v>
      </c>
      <c r="AB19" s="26" t="n">
        <f aca="false">AB14</f>
        <v>2953.74</v>
      </c>
      <c r="AC19" s="26" t="n">
        <f aca="false">AC14</f>
        <v>0</v>
      </c>
      <c r="AD19" s="6" t="n">
        <f aca="false">AD14</f>
        <v>0</v>
      </c>
      <c r="AE19" s="6" t="n">
        <f aca="false">AE14</f>
        <v>0</v>
      </c>
      <c r="AF19" s="22" t="n">
        <f aca="false">AF14</f>
        <v>4.83860250377327</v>
      </c>
    </row>
    <row r="24" customFormat="false" ht="15" hidden="false" customHeight="false" outlineLevel="0" collapsed="false">
      <c r="F24" s="34" t="n">
        <v>-14.001</v>
      </c>
      <c r="G24" s="0"/>
      <c r="H24" s="0"/>
      <c r="I24" s="34" t="n">
        <v>79.92</v>
      </c>
      <c r="J24" s="0"/>
      <c r="K24" s="34" t="n">
        <v>55.815</v>
      </c>
      <c r="L24" s="0"/>
      <c r="M24" s="0"/>
      <c r="N24" s="34" t="n">
        <v>-80.85</v>
      </c>
      <c r="O24" s="0"/>
      <c r="P24" s="0"/>
      <c r="Q24" s="34" t="n">
        <v>-212.488</v>
      </c>
      <c r="R24" s="34"/>
      <c r="V24" s="35" t="s">
        <v>317</v>
      </c>
    </row>
    <row r="82" customFormat="false" ht="15" hidden="false" customHeight="false" outlineLevel="0" collapsed="false">
      <c r="A82" s="36" t="s">
        <v>318</v>
      </c>
      <c r="B82" s="20" t="s">
        <v>319</v>
      </c>
      <c r="C82" s="20" t="s">
        <v>319</v>
      </c>
      <c r="D82" s="20" t="s">
        <v>320</v>
      </c>
      <c r="E82" s="20"/>
      <c r="F82" s="37" t="n">
        <v>-7.3</v>
      </c>
      <c r="G82" s="20"/>
      <c r="H82" s="6" t="s">
        <v>21</v>
      </c>
      <c r="K82" s="20"/>
      <c r="L82" s="20"/>
      <c r="Q82" s="38"/>
      <c r="R82" s="38"/>
      <c r="S82" s="38"/>
      <c r="T82" s="38"/>
      <c r="U82" s="38"/>
      <c r="V82" s="38" t="s">
        <v>321</v>
      </c>
      <c r="W82" s="20" t="s">
        <v>322</v>
      </c>
      <c r="Y82" s="20" t="s">
        <v>323</v>
      </c>
      <c r="Z82" s="20" t="n">
        <v>1</v>
      </c>
      <c r="AA82" s="20"/>
      <c r="AB82" s="6" t="s">
        <v>324</v>
      </c>
      <c r="AG82" s="6" t="s">
        <v>325</v>
      </c>
      <c r="AH82" s="6" t="s">
        <v>319</v>
      </c>
      <c r="AJ82" s="6" t="s">
        <v>177</v>
      </c>
    </row>
    <row r="83" customFormat="false" ht="15" hidden="false" customHeight="false" outlineLevel="0" collapsed="false">
      <c r="B83" s="6" t="s">
        <v>326</v>
      </c>
      <c r="C83" s="6" t="s">
        <v>326</v>
      </c>
      <c r="D83" s="6" t="s">
        <v>326</v>
      </c>
      <c r="F83" s="6" t="n">
        <v>-7.46</v>
      </c>
      <c r="G83" s="6" t="n">
        <v>0.06</v>
      </c>
      <c r="H83" s="6" t="s">
        <v>327</v>
      </c>
      <c r="K83" s="6" t="n">
        <v>56</v>
      </c>
      <c r="L83" s="6" t="n">
        <v>1.5</v>
      </c>
      <c r="M83" s="6" t="s">
        <v>19</v>
      </c>
      <c r="Q83" s="8" t="n">
        <v>0</v>
      </c>
      <c r="S83" s="6" t="s">
        <v>19</v>
      </c>
      <c r="T83" s="6" t="n">
        <v>15</v>
      </c>
      <c r="U83" s="8" t="n">
        <v>300</v>
      </c>
      <c r="V83" s="8" t="s">
        <v>328</v>
      </c>
      <c r="W83" s="6" t="s">
        <v>329</v>
      </c>
      <c r="Y83" s="6" t="s">
        <v>330</v>
      </c>
      <c r="Z83" s="6" t="n">
        <v>1</v>
      </c>
      <c r="AB83" s="6" t="s">
        <v>331</v>
      </c>
      <c r="AC83" s="6" t="n">
        <v>1</v>
      </c>
      <c r="AD83" s="6" t="s">
        <v>172</v>
      </c>
      <c r="AE83" s="6" t="n">
        <v>-1</v>
      </c>
      <c r="AF83" s="6" t="s">
        <v>332</v>
      </c>
      <c r="AG83" s="6" t="s">
        <v>325</v>
      </c>
      <c r="AH83" s="6" t="s">
        <v>326</v>
      </c>
      <c r="AJ83" s="6" t="s">
        <v>219</v>
      </c>
    </row>
    <row r="84" customFormat="false" ht="15" hidden="false" customHeight="false" outlineLevel="0" collapsed="false">
      <c r="B84" s="6" t="s">
        <v>333</v>
      </c>
      <c r="C84" s="6" t="s">
        <v>333</v>
      </c>
      <c r="D84" s="6" t="s">
        <v>333</v>
      </c>
      <c r="F84" s="6" t="n">
        <v>-16.94</v>
      </c>
      <c r="G84" s="6" t="n">
        <v>0.09</v>
      </c>
      <c r="H84" s="6" t="s">
        <v>327</v>
      </c>
      <c r="K84" s="6" t="n">
        <v>90</v>
      </c>
      <c r="L84" s="6" t="n">
        <v>0.9</v>
      </c>
      <c r="M84" s="6" t="s">
        <v>19</v>
      </c>
      <c r="Q84" s="8" t="n">
        <v>0</v>
      </c>
      <c r="S84" s="6" t="s">
        <v>19</v>
      </c>
      <c r="T84" s="6" t="n">
        <v>25</v>
      </c>
      <c r="U84" s="8" t="n">
        <v>260</v>
      </c>
      <c r="V84" s="8" t="s">
        <v>334</v>
      </c>
      <c r="W84" s="6" t="s">
        <v>335</v>
      </c>
      <c r="Y84" s="6" t="s">
        <v>336</v>
      </c>
      <c r="Z84" s="6" t="n">
        <v>1</v>
      </c>
      <c r="AB84" s="6" t="s">
        <v>331</v>
      </c>
      <c r="AC84" s="6" t="n">
        <v>2</v>
      </c>
      <c r="AD84" s="6" t="s">
        <v>172</v>
      </c>
      <c r="AE84" s="6" t="n">
        <v>-2</v>
      </c>
      <c r="AF84" s="6" t="s">
        <v>332</v>
      </c>
      <c r="AG84" s="6" t="s">
        <v>325</v>
      </c>
      <c r="AH84" s="6" t="s">
        <v>333</v>
      </c>
      <c r="AJ84" s="6" t="s">
        <v>332</v>
      </c>
    </row>
    <row r="85" customFormat="false" ht="15" hidden="false" customHeight="false" outlineLevel="0" collapsed="false">
      <c r="B85" s="6" t="s">
        <v>337</v>
      </c>
      <c r="C85" s="6" t="s">
        <v>337</v>
      </c>
      <c r="D85" s="6" t="s">
        <v>337</v>
      </c>
      <c r="F85" s="6" t="n">
        <v>-28.03</v>
      </c>
      <c r="G85" s="6" t="n">
        <v>0.06</v>
      </c>
      <c r="H85" s="6" t="s">
        <v>327</v>
      </c>
      <c r="K85" s="6" t="n">
        <v>135.8</v>
      </c>
      <c r="L85" s="6" t="n">
        <v>3</v>
      </c>
      <c r="M85" s="6" t="s">
        <v>19</v>
      </c>
      <c r="Q85" s="8" t="n">
        <v>251</v>
      </c>
      <c r="R85" s="6" t="n">
        <v>36</v>
      </c>
      <c r="S85" s="6" t="s">
        <v>19</v>
      </c>
      <c r="T85" s="6" t="n">
        <v>20</v>
      </c>
      <c r="U85" s="8" t="n">
        <v>260</v>
      </c>
      <c r="V85" s="8" t="s">
        <v>338</v>
      </c>
      <c r="W85" s="6" t="s">
        <v>339</v>
      </c>
      <c r="Y85" s="6" t="s">
        <v>340</v>
      </c>
      <c r="Z85" s="6" t="n">
        <v>1</v>
      </c>
      <c r="AB85" s="6" t="s">
        <v>331</v>
      </c>
      <c r="AC85" s="6" t="n">
        <v>3</v>
      </c>
      <c r="AD85" s="6" t="s">
        <v>172</v>
      </c>
      <c r="AE85" s="6" t="n">
        <v>-3</v>
      </c>
      <c r="AF85" s="6" t="s">
        <v>332</v>
      </c>
      <c r="AG85" s="6" t="s">
        <v>325</v>
      </c>
      <c r="AH85" s="6" t="s">
        <v>337</v>
      </c>
      <c r="AJ85" s="6" t="s">
        <v>172</v>
      </c>
    </row>
    <row r="86" customFormat="false" ht="15" hidden="false" customHeight="false" outlineLevel="0" collapsed="false">
      <c r="B86" s="6" t="s">
        <v>341</v>
      </c>
      <c r="C86" s="6" t="s">
        <v>341</v>
      </c>
      <c r="D86" s="6" t="s">
        <v>341</v>
      </c>
      <c r="F86" s="6" t="n">
        <v>-6.73</v>
      </c>
      <c r="G86" s="6" t="n">
        <v>0.31</v>
      </c>
      <c r="H86" s="6" t="s">
        <v>19</v>
      </c>
      <c r="Q86" s="8"/>
      <c r="U86" s="8"/>
      <c r="V86" s="8" t="s">
        <v>342</v>
      </c>
      <c r="W86" s="6" t="s">
        <v>343</v>
      </c>
      <c r="Y86" s="6" t="s">
        <v>344</v>
      </c>
      <c r="Z86" s="6" t="n">
        <v>2</v>
      </c>
      <c r="AB86" s="6" t="s">
        <v>331</v>
      </c>
      <c r="AC86" s="6" t="n">
        <v>1</v>
      </c>
      <c r="AD86" s="6" t="s">
        <v>172</v>
      </c>
      <c r="AE86" s="6" t="n">
        <v>-1</v>
      </c>
      <c r="AF86" s="6" t="s">
        <v>332</v>
      </c>
      <c r="AG86" s="6" t="s">
        <v>325</v>
      </c>
      <c r="AH86" s="6" t="s">
        <v>341</v>
      </c>
      <c r="AJ86" s="6" t="s">
        <v>345</v>
      </c>
    </row>
    <row r="87" customFormat="false" ht="15" hidden="false" customHeight="false" outlineLevel="0" collapsed="false">
      <c r="B87" s="6" t="s">
        <v>346</v>
      </c>
      <c r="C87" s="6" t="s">
        <v>346</v>
      </c>
      <c r="D87" s="6" t="s">
        <v>346</v>
      </c>
      <c r="F87" s="6" t="n">
        <v>-23.01</v>
      </c>
      <c r="G87" s="6" t="n">
        <v>0.07</v>
      </c>
      <c r="H87" s="6" t="s">
        <v>327</v>
      </c>
      <c r="K87" s="6" t="n">
        <v>111.4</v>
      </c>
      <c r="L87" s="6" t="n">
        <v>5.6</v>
      </c>
      <c r="M87" s="6" t="s">
        <v>19</v>
      </c>
      <c r="Q87" s="8"/>
      <c r="U87" s="8"/>
      <c r="V87" s="8" t="s">
        <v>347</v>
      </c>
      <c r="W87" s="6" t="s">
        <v>348</v>
      </c>
      <c r="Y87" s="6" t="s">
        <v>349</v>
      </c>
      <c r="Z87" s="6" t="n">
        <v>3</v>
      </c>
      <c r="AB87" s="6" t="s">
        <v>331</v>
      </c>
      <c r="AC87" s="6" t="n">
        <v>4</v>
      </c>
      <c r="AD87" s="6" t="s">
        <v>172</v>
      </c>
      <c r="AE87" s="6" t="n">
        <v>-4</v>
      </c>
      <c r="AF87" s="6" t="s">
        <v>332</v>
      </c>
      <c r="AG87" s="6" t="s">
        <v>325</v>
      </c>
      <c r="AH87" s="6" t="s">
        <v>346</v>
      </c>
      <c r="AJ87" s="6" t="s">
        <v>217</v>
      </c>
    </row>
    <row r="88" customFormat="false" ht="15" hidden="false" customHeight="false" outlineLevel="0" collapsed="false">
      <c r="B88" s="6" t="s">
        <v>350</v>
      </c>
      <c r="C88" s="6" t="s">
        <v>350</v>
      </c>
      <c r="D88" s="6" t="s">
        <v>350</v>
      </c>
      <c r="F88" s="6" t="n">
        <v>-20.57</v>
      </c>
      <c r="G88" s="6" t="n">
        <v>0.06</v>
      </c>
      <c r="H88" s="6" t="s">
        <v>327</v>
      </c>
      <c r="K88" s="6" t="n">
        <v>85</v>
      </c>
      <c r="L88" s="6" t="n">
        <v>2</v>
      </c>
      <c r="M88" s="6" t="s">
        <v>19</v>
      </c>
      <c r="Q88" s="8"/>
      <c r="U88" s="8"/>
      <c r="V88" s="8" t="s">
        <v>351</v>
      </c>
      <c r="W88" s="6" t="s">
        <v>352</v>
      </c>
      <c r="Y88" s="6" t="s">
        <v>353</v>
      </c>
      <c r="Z88" s="6" t="n">
        <v>4</v>
      </c>
      <c r="AB88" s="6" t="s">
        <v>331</v>
      </c>
      <c r="AC88" s="6" t="n">
        <v>4</v>
      </c>
      <c r="AD88" s="6" t="s">
        <v>172</v>
      </c>
      <c r="AE88" s="6" t="n">
        <v>-4</v>
      </c>
      <c r="AF88" s="6" t="s">
        <v>332</v>
      </c>
      <c r="AG88" s="6" t="s">
        <v>325</v>
      </c>
      <c r="AH88" s="6" t="s">
        <v>350</v>
      </c>
      <c r="AJ88" s="6" t="s">
        <v>224</v>
      </c>
    </row>
    <row r="89" customFormat="false" ht="15" hidden="false" customHeight="false" outlineLevel="0" collapsed="false">
      <c r="B89" s="6" t="s">
        <v>354</v>
      </c>
      <c r="C89" s="6" t="s">
        <v>354</v>
      </c>
      <c r="D89" s="6" t="s">
        <v>354</v>
      </c>
      <c r="F89" s="6" t="n">
        <v>-42.89</v>
      </c>
      <c r="G89" s="6" t="n">
        <v>0.07</v>
      </c>
      <c r="H89" s="6" t="s">
        <v>327</v>
      </c>
      <c r="K89" s="6" t="n">
        <v>210.9</v>
      </c>
      <c r="L89" s="6" t="n">
        <v>7.1</v>
      </c>
      <c r="M89" s="6" t="s">
        <v>19</v>
      </c>
      <c r="Q89" s="8"/>
      <c r="U89" s="8"/>
      <c r="V89" s="8" t="s">
        <v>355</v>
      </c>
      <c r="W89" s="6" t="s">
        <v>356</v>
      </c>
      <c r="Y89" s="6" t="s">
        <v>357</v>
      </c>
      <c r="Z89" s="6" t="n">
        <v>6</v>
      </c>
      <c r="AB89" s="6" t="s">
        <v>331</v>
      </c>
      <c r="AC89" s="6" t="n">
        <v>8</v>
      </c>
      <c r="AD89" s="6" t="s">
        <v>172</v>
      </c>
      <c r="AE89" s="6" t="n">
        <v>-8</v>
      </c>
      <c r="AF89" s="6" t="s">
        <v>332</v>
      </c>
      <c r="AG89" s="6" t="s">
        <v>325</v>
      </c>
      <c r="AH89" s="6" t="s">
        <v>354</v>
      </c>
      <c r="AJ89" s="6" t="s">
        <v>213</v>
      </c>
    </row>
    <row r="90" customFormat="false" ht="15" hidden="false" customHeight="false" outlineLevel="0" collapsed="false">
      <c r="B90" s="6" t="s">
        <v>358</v>
      </c>
      <c r="C90" s="6" t="s">
        <v>358</v>
      </c>
      <c r="D90" s="6" t="s">
        <v>358</v>
      </c>
      <c r="F90" s="6" t="n">
        <v>1.5</v>
      </c>
      <c r="G90" s="6" t="n">
        <v>0.03</v>
      </c>
      <c r="H90" s="6" t="s">
        <v>327</v>
      </c>
      <c r="K90" s="6" t="n">
        <v>10.3</v>
      </c>
      <c r="L90" s="6" t="n">
        <v>1.5</v>
      </c>
      <c r="M90" s="6" t="s">
        <v>327</v>
      </c>
      <c r="Q90" s="8" t="n">
        <v>0</v>
      </c>
      <c r="S90" s="6" t="s">
        <v>327</v>
      </c>
      <c r="T90" s="6" t="n">
        <v>15</v>
      </c>
      <c r="U90" s="8" t="n">
        <v>50</v>
      </c>
      <c r="V90" s="8" t="s">
        <v>359</v>
      </c>
      <c r="W90" s="6" t="s">
        <v>360</v>
      </c>
      <c r="Y90" s="6" t="s">
        <v>361</v>
      </c>
      <c r="Z90" s="6" t="n">
        <v>1</v>
      </c>
      <c r="AB90" s="6" t="s">
        <v>331</v>
      </c>
      <c r="AC90" s="6" t="n">
        <v>1</v>
      </c>
      <c r="AD90" s="6" t="s">
        <v>177</v>
      </c>
      <c r="AG90" s="6" t="s">
        <v>325</v>
      </c>
      <c r="AH90" s="6" t="s">
        <v>358</v>
      </c>
      <c r="AJ90" s="6" t="s">
        <v>201</v>
      </c>
    </row>
    <row r="91" customFormat="false" ht="15" hidden="false" customHeight="false" outlineLevel="0" collapsed="false">
      <c r="B91" s="6" t="s">
        <v>362</v>
      </c>
      <c r="C91" s="6" t="s">
        <v>362</v>
      </c>
      <c r="D91" s="6" t="s">
        <v>362</v>
      </c>
      <c r="F91" s="6" t="n">
        <v>2.1</v>
      </c>
      <c r="G91" s="6" t="n">
        <v>0.05</v>
      </c>
      <c r="H91" s="6" t="s">
        <v>327</v>
      </c>
      <c r="K91" s="6" t="n">
        <v>17</v>
      </c>
      <c r="L91" s="6" t="n">
        <v>0.6</v>
      </c>
      <c r="M91" s="6" t="s">
        <v>327</v>
      </c>
      <c r="Q91" s="8" t="n">
        <v>0</v>
      </c>
      <c r="S91" s="6" t="s">
        <v>327</v>
      </c>
      <c r="T91" s="6" t="n">
        <v>15</v>
      </c>
      <c r="U91" s="8" t="n">
        <v>50</v>
      </c>
      <c r="V91" s="8" t="s">
        <v>363</v>
      </c>
      <c r="W91" s="6" t="s">
        <v>364</v>
      </c>
      <c r="Y91" s="6" t="s">
        <v>365</v>
      </c>
      <c r="Z91" s="6" t="n">
        <v>1</v>
      </c>
      <c r="AB91" s="6" t="s">
        <v>331</v>
      </c>
      <c r="AC91" s="6" t="n">
        <v>2</v>
      </c>
      <c r="AD91" s="6" t="s">
        <v>177</v>
      </c>
      <c r="AG91" s="6" t="s">
        <v>325</v>
      </c>
      <c r="AH91" s="6" t="s">
        <v>362</v>
      </c>
      <c r="AJ91" s="39" t="s">
        <v>324</v>
      </c>
    </row>
    <row r="92" customFormat="false" ht="15" hidden="false" customHeight="false" outlineLevel="0" collapsed="false">
      <c r="B92" s="6" t="s">
        <v>366</v>
      </c>
      <c r="C92" s="6" t="s">
        <v>366</v>
      </c>
      <c r="D92" s="6" t="s">
        <v>366</v>
      </c>
      <c r="F92" s="6" t="n">
        <v>2</v>
      </c>
      <c r="G92" s="6" t="n">
        <v>0.1</v>
      </c>
      <c r="H92" s="6" t="s">
        <v>327</v>
      </c>
      <c r="K92" s="6" t="n">
        <v>14.7</v>
      </c>
      <c r="L92" s="6" t="n">
        <v>1</v>
      </c>
      <c r="M92" s="6" t="s">
        <v>327</v>
      </c>
      <c r="Q92" s="8" t="n">
        <v>0</v>
      </c>
      <c r="S92" s="6" t="s">
        <v>327</v>
      </c>
      <c r="T92" s="6" t="n">
        <v>15</v>
      </c>
      <c r="U92" s="8" t="n">
        <v>50</v>
      </c>
      <c r="V92" s="8" t="s">
        <v>367</v>
      </c>
      <c r="W92" s="6" t="s">
        <v>368</v>
      </c>
      <c r="Y92" s="6" t="s">
        <v>369</v>
      </c>
      <c r="Z92" s="6" t="n">
        <v>1</v>
      </c>
      <c r="AB92" s="6" t="s">
        <v>331</v>
      </c>
      <c r="AC92" s="6" t="n">
        <v>3</v>
      </c>
      <c r="AD92" s="6" t="s">
        <v>177</v>
      </c>
      <c r="AG92" s="6" t="s">
        <v>325</v>
      </c>
      <c r="AH92" s="6" t="s">
        <v>366</v>
      </c>
      <c r="AJ92" s="39" t="s">
        <v>331</v>
      </c>
    </row>
    <row r="93" customFormat="false" ht="15" hidden="false" customHeight="false" outlineLevel="0" collapsed="false">
      <c r="B93" s="20" t="s">
        <v>370</v>
      </c>
      <c r="C93" s="20" t="s">
        <v>370</v>
      </c>
      <c r="D93" s="20" t="s">
        <v>370</v>
      </c>
      <c r="E93" s="20"/>
      <c r="F93" s="20" t="n">
        <v>1.46</v>
      </c>
      <c r="G93" s="20" t="n">
        <v>0.1</v>
      </c>
      <c r="H93" s="6" t="s">
        <v>371</v>
      </c>
      <c r="K93" s="20" t="n">
        <v>14</v>
      </c>
      <c r="L93" s="20" t="n">
        <v>5</v>
      </c>
      <c r="M93" s="6" t="s">
        <v>21</v>
      </c>
      <c r="Q93" s="8"/>
      <c r="R93" s="38"/>
      <c r="S93" s="38"/>
      <c r="T93" s="38"/>
      <c r="U93" s="38"/>
      <c r="V93" s="38" t="s">
        <v>372</v>
      </c>
      <c r="W93" s="20" t="s">
        <v>373</v>
      </c>
      <c r="Y93" s="20" t="s">
        <v>374</v>
      </c>
      <c r="Z93" s="20" t="n">
        <v>1</v>
      </c>
      <c r="AA93" s="20"/>
      <c r="AB93" s="6" t="s">
        <v>331</v>
      </c>
      <c r="AC93" s="6" t="n">
        <v>4</v>
      </c>
      <c r="AD93" s="6" t="s">
        <v>177</v>
      </c>
      <c r="AG93" s="6" t="s">
        <v>325</v>
      </c>
      <c r="AH93" s="6" t="s">
        <v>370</v>
      </c>
      <c r="AJ93" s="6" t="s">
        <v>222</v>
      </c>
    </row>
    <row r="94" customFormat="false" ht="15" hidden="false" customHeight="false" outlineLevel="0" collapsed="false">
      <c r="B94" s="6" t="s">
        <v>375</v>
      </c>
      <c r="C94" s="6" t="s">
        <v>375</v>
      </c>
      <c r="D94" s="6" t="s">
        <v>375</v>
      </c>
      <c r="F94" s="40" t="n">
        <v>6.45</v>
      </c>
      <c r="G94" s="6" t="n">
        <v>0.7</v>
      </c>
      <c r="H94" s="6" t="s">
        <v>21</v>
      </c>
      <c r="Q94" s="8"/>
      <c r="R94" s="8"/>
      <c r="S94" s="8"/>
      <c r="T94" s="8"/>
      <c r="U94" s="8"/>
      <c r="V94" s="8" t="s">
        <v>376</v>
      </c>
      <c r="W94" s="6" t="s">
        <v>377</v>
      </c>
      <c r="Y94" s="6" t="s">
        <v>378</v>
      </c>
      <c r="Z94" s="6" t="n">
        <v>1</v>
      </c>
      <c r="AB94" s="6" t="s">
        <v>331</v>
      </c>
      <c r="AC94" s="6" t="n">
        <v>1</v>
      </c>
      <c r="AD94" s="6" t="s">
        <v>219</v>
      </c>
      <c r="AG94" s="6" t="s">
        <v>325</v>
      </c>
      <c r="AH94" s="6" t="s">
        <v>375</v>
      </c>
    </row>
    <row r="95" customFormat="false" ht="15" hidden="false" customHeight="false" outlineLevel="0" collapsed="false">
      <c r="B95" s="6" t="s">
        <v>379</v>
      </c>
      <c r="C95" s="6" t="s">
        <v>379</v>
      </c>
      <c r="D95" s="6" t="s">
        <v>379</v>
      </c>
      <c r="F95" s="6" t="n">
        <v>10.13</v>
      </c>
      <c r="G95" s="6" t="n">
        <v>0.24</v>
      </c>
      <c r="H95" s="6" t="s">
        <v>327</v>
      </c>
      <c r="Q95" s="8"/>
      <c r="R95" s="8"/>
      <c r="S95" s="8"/>
      <c r="T95" s="8"/>
      <c r="U95" s="8"/>
      <c r="V95" s="8" t="s">
        <v>380</v>
      </c>
      <c r="W95" s="6" t="s">
        <v>381</v>
      </c>
      <c r="Y95" s="6" t="s">
        <v>382</v>
      </c>
      <c r="Z95" s="6" t="n">
        <v>1</v>
      </c>
      <c r="AB95" s="6" t="s">
        <v>331</v>
      </c>
      <c r="AC95" s="6" t="n">
        <v>2</v>
      </c>
      <c r="AD95" s="6" t="s">
        <v>219</v>
      </c>
      <c r="AG95" s="6" t="s">
        <v>325</v>
      </c>
      <c r="AH95" s="6" t="s">
        <v>379</v>
      </c>
    </row>
    <row r="96" customFormat="false" ht="15" hidden="false" customHeight="false" outlineLevel="0" collapsed="false">
      <c r="B96" s="6" t="s">
        <v>383</v>
      </c>
      <c r="C96" s="6" t="s">
        <v>383</v>
      </c>
      <c r="D96" s="6" t="s">
        <v>383</v>
      </c>
      <c r="F96" s="6" t="n">
        <v>3</v>
      </c>
      <c r="G96" s="6" t="n">
        <v>0.4</v>
      </c>
      <c r="H96" s="6" t="s">
        <v>21</v>
      </c>
      <c r="Q96" s="8"/>
      <c r="R96" s="8"/>
      <c r="S96" s="8"/>
      <c r="T96" s="8"/>
      <c r="U96" s="8"/>
      <c r="V96" s="8" t="s">
        <v>384</v>
      </c>
      <c r="W96" s="6" t="s">
        <v>385</v>
      </c>
      <c r="Y96" s="6" t="s">
        <v>386</v>
      </c>
      <c r="Z96" s="6" t="n">
        <v>1</v>
      </c>
      <c r="AB96" s="6" t="s">
        <v>331</v>
      </c>
      <c r="AC96" s="6" t="n">
        <v>1</v>
      </c>
      <c r="AD96" s="6" t="s">
        <v>217</v>
      </c>
      <c r="AG96" s="6" t="s">
        <v>325</v>
      </c>
      <c r="AH96" s="6" t="s">
        <v>383</v>
      </c>
    </row>
    <row r="97" customFormat="false" ht="15" hidden="false" customHeight="false" outlineLevel="0" collapsed="false">
      <c r="B97" s="20" t="s">
        <v>387</v>
      </c>
      <c r="C97" s="20" t="s">
        <v>387</v>
      </c>
      <c r="D97" s="20" t="s">
        <v>387</v>
      </c>
      <c r="E97" s="20"/>
      <c r="F97" s="20" t="n">
        <v>10.9</v>
      </c>
      <c r="G97" s="20" t="n">
        <v>0.2</v>
      </c>
      <c r="H97" s="6" t="s">
        <v>327</v>
      </c>
      <c r="Q97" s="8"/>
      <c r="R97" s="38"/>
      <c r="S97" s="38"/>
      <c r="T97" s="38"/>
      <c r="U97" s="38"/>
      <c r="V97" s="38" t="s">
        <v>388</v>
      </c>
      <c r="W97" s="20" t="s">
        <v>389</v>
      </c>
      <c r="Y97" s="20" t="s">
        <v>390</v>
      </c>
      <c r="Z97" s="20" t="n">
        <v>1</v>
      </c>
      <c r="AA97" s="20"/>
      <c r="AB97" s="6" t="s">
        <v>331</v>
      </c>
      <c r="AC97" s="6" t="n">
        <v>1</v>
      </c>
      <c r="AD97" s="6" t="s">
        <v>219</v>
      </c>
      <c r="AE97" s="6" t="n">
        <v>1</v>
      </c>
      <c r="AF97" s="6" t="s">
        <v>201</v>
      </c>
      <c r="AG97" s="6" t="s">
        <v>325</v>
      </c>
      <c r="AH97" s="6" t="s">
        <v>387</v>
      </c>
    </row>
    <row r="98" customFormat="false" ht="15" hidden="false" customHeight="false" outlineLevel="0" collapsed="false">
      <c r="B98" s="20" t="s">
        <v>391</v>
      </c>
      <c r="C98" s="20" t="s">
        <v>391</v>
      </c>
      <c r="D98" s="20" t="s">
        <v>391</v>
      </c>
      <c r="E98" s="20"/>
      <c r="F98" s="20" t="n">
        <v>6.47</v>
      </c>
      <c r="G98" s="20" t="n">
        <v>0.16</v>
      </c>
      <c r="H98" s="6" t="s">
        <v>327</v>
      </c>
      <c r="Q98" s="8"/>
      <c r="R98" s="38"/>
      <c r="S98" s="38"/>
      <c r="T98" s="38"/>
      <c r="U98" s="38"/>
      <c r="V98" s="38" t="s">
        <v>392</v>
      </c>
      <c r="W98" s="20" t="s">
        <v>393</v>
      </c>
      <c r="Y98" s="20" t="s">
        <v>394</v>
      </c>
      <c r="Z98" s="20" t="n">
        <v>1</v>
      </c>
      <c r="AA98" s="20"/>
      <c r="AB98" s="6" t="s">
        <v>331</v>
      </c>
      <c r="AC98" s="6" t="n">
        <v>1</v>
      </c>
      <c r="AD98" s="6" t="s">
        <v>219</v>
      </c>
      <c r="AE98" s="6" t="n">
        <v>1</v>
      </c>
      <c r="AF98" s="6" t="s">
        <v>177</v>
      </c>
      <c r="AG98" s="6" t="s">
        <v>325</v>
      </c>
      <c r="AH98" s="6" t="s">
        <v>391</v>
      </c>
    </row>
    <row r="99" customFormat="false" ht="15" hidden="false" customHeight="false" outlineLevel="0" collapsed="false">
      <c r="B99" s="6" t="s">
        <v>395</v>
      </c>
      <c r="C99" s="6" t="s">
        <v>395</v>
      </c>
      <c r="D99" s="6" t="s">
        <v>395</v>
      </c>
      <c r="F99" s="6" t="n">
        <v>4.2</v>
      </c>
      <c r="G99" s="6" t="n">
        <v>0.2</v>
      </c>
      <c r="H99" s="6" t="s">
        <v>21</v>
      </c>
      <c r="Q99" s="8"/>
      <c r="R99" s="8"/>
      <c r="S99" s="8"/>
      <c r="T99" s="8"/>
      <c r="U99" s="8"/>
      <c r="V99" s="8" t="s">
        <v>396</v>
      </c>
      <c r="W99" s="6" t="s">
        <v>397</v>
      </c>
      <c r="Y99" s="6" t="s">
        <v>398</v>
      </c>
      <c r="Z99" s="6" t="n">
        <v>1</v>
      </c>
      <c r="AB99" s="6" t="s">
        <v>331</v>
      </c>
      <c r="AC99" s="6" t="n">
        <v>1</v>
      </c>
      <c r="AD99" s="6" t="s">
        <v>224</v>
      </c>
      <c r="AG99" s="6" t="s">
        <v>325</v>
      </c>
      <c r="AH99" s="6" t="s">
        <v>395</v>
      </c>
    </row>
    <row r="100" customFormat="false" ht="15" hidden="false" customHeight="false" outlineLevel="0" collapsed="false">
      <c r="A100" s="36" t="s">
        <v>399</v>
      </c>
      <c r="B100" s="20" t="s">
        <v>400</v>
      </c>
      <c r="C100" s="20" t="s">
        <v>400</v>
      </c>
      <c r="D100" s="20" t="s">
        <v>400</v>
      </c>
      <c r="E100" s="20"/>
      <c r="F100" s="37" t="n">
        <v>6.5</v>
      </c>
      <c r="G100" s="20"/>
      <c r="H100" s="6" t="s">
        <v>21</v>
      </c>
      <c r="K100" s="20"/>
      <c r="L100" s="20"/>
      <c r="Q100" s="8"/>
      <c r="R100" s="38"/>
      <c r="S100" s="38"/>
      <c r="T100" s="38"/>
      <c r="U100" s="38"/>
      <c r="V100" s="38" t="s">
        <v>401</v>
      </c>
      <c r="W100" s="20" t="s">
        <v>402</v>
      </c>
      <c r="Y100" s="20" t="s">
        <v>403</v>
      </c>
      <c r="Z100" s="20" t="n">
        <v>1</v>
      </c>
      <c r="AA100" s="20"/>
      <c r="AB100" s="6" t="s">
        <v>331</v>
      </c>
      <c r="AC100" s="6" t="n">
        <v>2</v>
      </c>
      <c r="AD100" s="6" t="s">
        <v>224</v>
      </c>
      <c r="AG100" s="6" t="s">
        <v>325</v>
      </c>
      <c r="AH100" s="6" t="s">
        <v>400</v>
      </c>
    </row>
    <row r="101" customFormat="false" ht="15" hidden="false" customHeight="false" outlineLevel="0" collapsed="false">
      <c r="A101" s="36" t="s">
        <v>404</v>
      </c>
      <c r="B101" s="20" t="s">
        <v>405</v>
      </c>
      <c r="C101" s="20" t="s">
        <v>405</v>
      </c>
      <c r="D101" s="20" t="s">
        <v>405</v>
      </c>
      <c r="E101" s="20"/>
      <c r="F101" s="37" t="n">
        <v>2.8</v>
      </c>
      <c r="G101" s="20"/>
      <c r="H101" s="6" t="s">
        <v>21</v>
      </c>
      <c r="K101" s="20"/>
      <c r="L101" s="20"/>
      <c r="Q101" s="8"/>
      <c r="R101" s="38"/>
      <c r="S101" s="38"/>
      <c r="T101" s="38"/>
      <c r="U101" s="38"/>
      <c r="V101" s="38" t="s">
        <v>406</v>
      </c>
      <c r="W101" s="20" t="s">
        <v>407</v>
      </c>
      <c r="Y101" s="20" t="s">
        <v>408</v>
      </c>
      <c r="Z101" s="20" t="n">
        <v>1</v>
      </c>
      <c r="AA101" s="20"/>
      <c r="AB101" s="6" t="s">
        <v>331</v>
      </c>
      <c r="AC101" s="6" t="n">
        <v>1</v>
      </c>
      <c r="AD101" s="6" t="s">
        <v>345</v>
      </c>
      <c r="AG101" s="6" t="s">
        <v>325</v>
      </c>
      <c r="AH101" s="6" t="s">
        <v>405</v>
      </c>
    </row>
    <row r="102" customFormat="false" ht="15" hidden="false" customHeight="false" outlineLevel="0" collapsed="false">
      <c r="B102" s="6" t="s">
        <v>409</v>
      </c>
      <c r="C102" s="6" t="s">
        <v>409</v>
      </c>
      <c r="D102" s="6" t="s">
        <v>409</v>
      </c>
      <c r="F102" s="6" t="n">
        <v>2.72</v>
      </c>
      <c r="G102" s="6" t="n">
        <v>0.05</v>
      </c>
      <c r="H102" s="6" t="s">
        <v>327</v>
      </c>
      <c r="K102" s="20" t="n">
        <v>9.2</v>
      </c>
      <c r="L102" s="20" t="n">
        <v>0.5</v>
      </c>
      <c r="M102" s="6" t="s">
        <v>327</v>
      </c>
      <c r="Q102" s="8"/>
      <c r="R102" s="8"/>
      <c r="S102" s="8"/>
      <c r="T102" s="8" t="n">
        <v>25</v>
      </c>
      <c r="U102" s="8"/>
      <c r="V102" s="8" t="s">
        <v>410</v>
      </c>
      <c r="W102" s="6" t="s">
        <v>411</v>
      </c>
      <c r="Y102" s="6" t="s">
        <v>412</v>
      </c>
      <c r="Z102" s="6" t="n">
        <v>1</v>
      </c>
      <c r="AB102" s="6" t="s">
        <v>331</v>
      </c>
      <c r="AC102" s="6" t="n">
        <v>1</v>
      </c>
      <c r="AD102" s="6" t="s">
        <v>222</v>
      </c>
      <c r="AG102" s="6" t="s">
        <v>325</v>
      </c>
      <c r="AH102" s="6" t="s">
        <v>409</v>
      </c>
    </row>
    <row r="103" customFormat="false" ht="15" hidden="false" customHeight="false" outlineLevel="0" collapsed="false">
      <c r="B103" s="20" t="s">
        <v>413</v>
      </c>
      <c r="C103" s="20" t="s">
        <v>413</v>
      </c>
      <c r="D103" s="20" t="s">
        <v>413</v>
      </c>
      <c r="E103" s="20"/>
      <c r="F103" s="41" t="n">
        <v>3.15</v>
      </c>
      <c r="G103" s="20" t="n">
        <v>0.5</v>
      </c>
      <c r="H103" s="6" t="s">
        <v>21</v>
      </c>
      <c r="K103" s="20" t="n">
        <v>18.4</v>
      </c>
      <c r="L103" s="20" t="n">
        <v>1</v>
      </c>
      <c r="M103" s="6" t="s">
        <v>327</v>
      </c>
      <c r="Q103" s="8"/>
      <c r="R103" s="38"/>
      <c r="S103" s="38"/>
      <c r="T103" s="38" t="n">
        <v>25</v>
      </c>
      <c r="U103" s="38"/>
      <c r="V103" s="38" t="s">
        <v>414</v>
      </c>
      <c r="W103" s="20" t="s">
        <v>415</v>
      </c>
      <c r="Y103" s="20" t="s">
        <v>416</v>
      </c>
      <c r="Z103" s="20" t="n">
        <v>1</v>
      </c>
      <c r="AA103" s="20"/>
      <c r="AB103" s="6" t="s">
        <v>331</v>
      </c>
      <c r="AC103" s="6" t="n">
        <v>2</v>
      </c>
      <c r="AD103" s="6" t="s">
        <v>222</v>
      </c>
      <c r="AG103" s="6" t="s">
        <v>325</v>
      </c>
      <c r="AH103" s="6" t="s">
        <v>413</v>
      </c>
    </row>
    <row r="104" customFormat="false" ht="15" hidden="false" customHeight="false" outlineLevel="0" collapsed="false">
      <c r="A104" s="36" t="s">
        <v>417</v>
      </c>
      <c r="B104" s="20" t="s">
        <v>418</v>
      </c>
      <c r="C104" s="20" t="s">
        <v>418</v>
      </c>
      <c r="D104" s="20" t="s">
        <v>419</v>
      </c>
      <c r="E104" s="20"/>
      <c r="F104" s="37" t="n">
        <v>12.5</v>
      </c>
      <c r="G104" s="20"/>
      <c r="H104" s="6" t="s">
        <v>21</v>
      </c>
      <c r="K104" s="20"/>
      <c r="L104" s="20"/>
      <c r="Q104" s="8"/>
      <c r="R104" s="38"/>
      <c r="S104" s="38"/>
      <c r="T104" s="38"/>
      <c r="U104" s="38"/>
      <c r="V104" s="38" t="s">
        <v>420</v>
      </c>
      <c r="W104" s="20" t="s">
        <v>421</v>
      </c>
      <c r="Y104" s="20" t="s">
        <v>422</v>
      </c>
      <c r="Z104" s="20" t="n">
        <v>1</v>
      </c>
      <c r="AA104" s="20"/>
      <c r="AB104" s="6" t="s">
        <v>331</v>
      </c>
      <c r="AC104" s="6" t="n">
        <v>2</v>
      </c>
      <c r="AD104" s="6" t="s">
        <v>213</v>
      </c>
      <c r="AG104" s="6" t="s">
        <v>325</v>
      </c>
      <c r="AH104" s="6" t="s">
        <v>418</v>
      </c>
    </row>
    <row r="105" customFormat="false" ht="15" hidden="false" customHeight="false" outlineLevel="0" collapsed="false">
      <c r="A105" s="36" t="s">
        <v>423</v>
      </c>
      <c r="B105" s="20" t="s">
        <v>424</v>
      </c>
      <c r="C105" s="20" t="s">
        <v>424</v>
      </c>
      <c r="D105" s="20" t="s">
        <v>425</v>
      </c>
      <c r="E105" s="20"/>
      <c r="F105" s="37" t="n">
        <v>6.1</v>
      </c>
      <c r="G105" s="20"/>
      <c r="H105" s="6" t="s">
        <v>21</v>
      </c>
      <c r="Q105" s="8"/>
      <c r="R105" s="38"/>
      <c r="S105" s="38"/>
      <c r="T105" s="38"/>
      <c r="U105" s="38"/>
      <c r="V105" s="38" t="s">
        <v>426</v>
      </c>
      <c r="W105" s="20" t="s">
        <v>427</v>
      </c>
      <c r="Y105" s="20" t="s">
        <v>428</v>
      </c>
      <c r="Z105" s="20" t="n">
        <v>1</v>
      </c>
      <c r="AA105" s="20"/>
      <c r="AB105" s="6" t="s">
        <v>331</v>
      </c>
      <c r="AC105" s="6" t="n">
        <v>2</v>
      </c>
      <c r="AD105" s="6" t="s">
        <v>213</v>
      </c>
      <c r="AE105" s="6" t="n">
        <v>-1</v>
      </c>
      <c r="AF105" s="6" t="s">
        <v>332</v>
      </c>
      <c r="AG105" s="6" t="s">
        <v>325</v>
      </c>
      <c r="AH105" s="6" t="s">
        <v>424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10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H13" activeCellId="0" sqref="13:14"/>
    </sheetView>
  </sheetViews>
  <sheetFormatPr defaultColWidth="10.7578125" defaultRowHeight="15" zeroHeight="false" outlineLevelRow="0" outlineLevelCol="0"/>
  <cols>
    <col collapsed="false" customWidth="true" hidden="false" outlineLevel="0" max="1" min="1" style="35" width="9.75"/>
    <col collapsed="false" customWidth="true" hidden="false" outlineLevel="0" max="2" min="2" style="35" width="15.09"/>
    <col collapsed="false" customWidth="true" hidden="false" outlineLevel="0" max="4" min="3" style="3" width="13.83"/>
    <col collapsed="false" customWidth="true" hidden="false" outlineLevel="0" max="5" min="5" style="3" width="15.75"/>
    <col collapsed="false" customWidth="true" hidden="false" outlineLevel="0" max="6" min="6" style="3" width="11.58"/>
    <col collapsed="false" customWidth="true" hidden="false" outlineLevel="0" max="7" min="7" style="3" width="13.08"/>
    <col collapsed="false" customWidth="true" hidden="false" outlineLevel="0" max="8" min="8" style="3" width="13.25"/>
    <col collapsed="false" customWidth="true" hidden="false" outlineLevel="0" max="10" min="9" style="3" width="19"/>
    <col collapsed="false" customWidth="true" hidden="false" outlineLevel="0" max="11" min="11" style="3" width="13.25"/>
    <col collapsed="false" customWidth="true" hidden="false" outlineLevel="0" max="13" min="12" style="3" width="18.75"/>
    <col collapsed="false" customWidth="true" hidden="false" outlineLevel="0" max="14" min="14" style="3" width="13.25"/>
    <col collapsed="false" customWidth="true" hidden="false" outlineLevel="0" max="16" min="15" style="3" width="18.75"/>
    <col collapsed="false" customWidth="true" hidden="false" outlineLevel="0" max="17" min="17" style="3" width="14.26"/>
    <col collapsed="false" customWidth="true" hidden="false" outlineLevel="0" max="18" min="18" style="3" width="19.75"/>
    <col collapsed="false" customWidth="true" hidden="false" outlineLevel="0" max="19" min="19" style="3" width="13.25"/>
    <col collapsed="false" customWidth="false" hidden="false" outlineLevel="0" max="20" min="20" style="3" width="10.75"/>
    <col collapsed="false" customWidth="true" hidden="false" outlineLevel="0" max="21" min="21" style="3" width="18.25"/>
    <col collapsed="false" customWidth="true" hidden="false" outlineLevel="0" max="22" min="22" style="3" width="13.25"/>
    <col collapsed="false" customWidth="true" hidden="false" outlineLevel="0" max="23" min="23" style="3" width="11.75"/>
    <col collapsed="false" customWidth="true" hidden="false" outlineLevel="0" max="27" min="24" style="3" width="10.83"/>
    <col collapsed="false" customWidth="true" hidden="false" outlineLevel="0" max="31" min="28" style="3" width="11"/>
    <col collapsed="false" customWidth="true" hidden="false" outlineLevel="0" max="34" min="32" style="3" width="10.83"/>
    <col collapsed="false" customWidth="false" hidden="false" outlineLevel="0" max="36" min="35" style="3" width="10.75"/>
    <col collapsed="false" customWidth="true" hidden="false" outlineLevel="0" max="37" min="37" style="3" width="11.83"/>
    <col collapsed="false" customWidth="false" hidden="false" outlineLevel="0" max="1024" min="38" style="3" width="10.75"/>
  </cols>
  <sheetData>
    <row r="1" s="42" customFormat="true" ht="15" hidden="false" customHeight="false" outlineLevel="0" collapsed="false">
      <c r="A1" s="3"/>
      <c r="B1" s="3"/>
      <c r="C1" s="42" t="s">
        <v>71</v>
      </c>
      <c r="D1" s="42" t="s">
        <v>72</v>
      </c>
      <c r="E1" s="42" t="s">
        <v>73</v>
      </c>
      <c r="F1" s="42" t="s">
        <v>429</v>
      </c>
      <c r="G1" s="42" t="s">
        <v>87</v>
      </c>
      <c r="H1" s="42" t="s">
        <v>77</v>
      </c>
      <c r="I1" s="42" t="s">
        <v>78</v>
      </c>
      <c r="J1" s="42" t="s">
        <v>155</v>
      </c>
      <c r="K1" s="42" t="s">
        <v>79</v>
      </c>
      <c r="L1" s="42" t="s">
        <v>80</v>
      </c>
      <c r="M1" s="42" t="s">
        <v>156</v>
      </c>
      <c r="N1" s="42" t="s">
        <v>81</v>
      </c>
      <c r="O1" s="42" t="s">
        <v>82</v>
      </c>
      <c r="P1" s="42" t="s">
        <v>83</v>
      </c>
      <c r="Q1" s="42" t="s">
        <v>84</v>
      </c>
      <c r="R1" s="42" t="s">
        <v>85</v>
      </c>
      <c r="S1" s="42" t="s">
        <v>157</v>
      </c>
      <c r="T1" s="42" t="s">
        <v>158</v>
      </c>
      <c r="U1" s="42" t="s">
        <v>159</v>
      </c>
      <c r="V1" s="42" t="s">
        <v>160</v>
      </c>
      <c r="W1" s="42" t="s">
        <v>430</v>
      </c>
      <c r="X1" s="42" t="s">
        <v>265</v>
      </c>
      <c r="Y1" s="42" t="s">
        <v>266</v>
      </c>
      <c r="Z1" s="42" t="s">
        <v>267</v>
      </c>
      <c r="AA1" s="42" t="s">
        <v>268</v>
      </c>
      <c r="AB1" s="42" t="s">
        <v>431</v>
      </c>
      <c r="AC1" s="42" t="s">
        <v>270</v>
      </c>
      <c r="AD1" s="42" t="s">
        <v>432</v>
      </c>
      <c r="AE1" s="42" t="s">
        <v>272</v>
      </c>
      <c r="AF1" s="42" t="s">
        <v>433</v>
      </c>
      <c r="AG1" s="42" t="s">
        <v>434</v>
      </c>
      <c r="AH1" s="42" t="s">
        <v>435</v>
      </c>
      <c r="AI1" s="42" t="s">
        <v>436</v>
      </c>
      <c r="AJ1" s="42" t="s">
        <v>437</v>
      </c>
      <c r="AK1" s="4" t="s">
        <v>6</v>
      </c>
      <c r="AL1" s="4" t="s">
        <v>2</v>
      </c>
      <c r="AM1" s="4" t="s">
        <v>7</v>
      </c>
      <c r="AN1" s="4"/>
      <c r="AO1" s="4"/>
      <c r="AP1" s="4"/>
      <c r="AQ1" s="4"/>
      <c r="AR1" s="4"/>
      <c r="AS1" s="4"/>
      <c r="AT1" s="4"/>
    </row>
    <row r="2" s="42" customFormat="true" ht="15" hidden="false" customHeight="false" outlineLevel="0" collapsed="false">
      <c r="B2" s="42" t="s">
        <v>150</v>
      </c>
      <c r="C2" s="35" t="s">
        <v>438</v>
      </c>
      <c r="D2" s="42" t="s">
        <v>439</v>
      </c>
      <c r="E2" s="42" t="s">
        <v>440</v>
      </c>
      <c r="F2" s="42" t="s">
        <v>441</v>
      </c>
      <c r="G2" s="42" t="s">
        <v>246</v>
      </c>
      <c r="H2" s="43" t="n">
        <v>-856.287</v>
      </c>
      <c r="I2" s="44" t="n">
        <v>1.002</v>
      </c>
      <c r="J2" s="42" t="str">
        <f aca="false">Ref!$A$2</f>
        <v>1989COX/WAG</v>
      </c>
      <c r="K2" s="45" t="n">
        <v>-910.7</v>
      </c>
      <c r="L2" s="14" t="n">
        <v>1</v>
      </c>
      <c r="M2" s="42" t="str">
        <f aca="false">Ref!$A$2</f>
        <v>1989COX/WAG</v>
      </c>
      <c r="N2" s="45" t="n">
        <v>41.46</v>
      </c>
      <c r="O2" s="45" t="n">
        <v>0.2</v>
      </c>
      <c r="P2" s="42" t="str">
        <f aca="false">Ref!$A$2</f>
        <v>1989COX/WAG</v>
      </c>
      <c r="Q2" s="45" t="n">
        <f aca="false">X2+Z2*298.15+AB2*298.15^-2+AF2*298.15^2+AD2*298.14^-0.5</f>
        <v>44.5860765015958</v>
      </c>
      <c r="R2" s="45" t="n">
        <v>0.3</v>
      </c>
      <c r="S2" s="35" t="str">
        <f aca="false">Ref!$A$12</f>
        <v>1995ROB/HEM</v>
      </c>
      <c r="T2" s="46" t="n">
        <v>22.688</v>
      </c>
      <c r="U2" s="47" t="n">
        <v>0</v>
      </c>
      <c r="V2" s="35" t="str">
        <f aca="false">Ref!$A$12</f>
        <v>1995ROB/HEM</v>
      </c>
      <c r="X2" s="48" t="n">
        <v>81.145</v>
      </c>
      <c r="Y2" s="48"/>
      <c r="Z2" s="48" t="n">
        <v>0.01828</v>
      </c>
      <c r="AA2" s="48"/>
      <c r="AB2" s="48" t="n">
        <v>-181000</v>
      </c>
      <c r="AC2" s="48"/>
      <c r="AD2" s="48" t="n">
        <v>-698.5</v>
      </c>
      <c r="AE2" s="48"/>
      <c r="AF2" s="48" t="n">
        <v>5.406E-006</v>
      </c>
      <c r="AI2" s="49" t="n">
        <v>298</v>
      </c>
      <c r="AJ2" s="49" t="n">
        <v>847</v>
      </c>
    </row>
    <row r="3" s="42" customFormat="true" ht="15" hidden="false" customHeight="false" outlineLevel="0" collapsed="false">
      <c r="B3" s="42" t="s">
        <v>88</v>
      </c>
      <c r="C3" s="35" t="s">
        <v>442</v>
      </c>
      <c r="D3" s="42" t="s">
        <v>443</v>
      </c>
      <c r="E3" s="35" t="s">
        <v>444</v>
      </c>
      <c r="F3" s="35" t="s">
        <v>445</v>
      </c>
      <c r="G3" s="42" t="s">
        <v>246</v>
      </c>
      <c r="H3" s="50" t="n">
        <v>-1582.2574048</v>
      </c>
      <c r="I3" s="50" t="n">
        <v>1.30171028703779</v>
      </c>
      <c r="J3" s="42" t="str">
        <f aca="false">Ref!$A$2</f>
        <v>1989COX/WAG</v>
      </c>
      <c r="K3" s="51" t="n">
        <v>-1675.7</v>
      </c>
      <c r="L3" s="51" t="n">
        <v>1.3</v>
      </c>
      <c r="M3" s="42" t="str">
        <f aca="false">Ref!$A$2</f>
        <v>1989COX/WAG</v>
      </c>
      <c r="N3" s="51" t="n">
        <v>50.92</v>
      </c>
      <c r="O3" s="51" t="n">
        <v>0.1</v>
      </c>
      <c r="P3" s="42" t="str">
        <f aca="false">Ref!$A$2</f>
        <v>1989COX/WAG</v>
      </c>
      <c r="Q3" s="45" t="n">
        <f aca="false">X3+Z3*298.15+AB3*298.15^-2+AF3*298.15^2+AD3*298.14^-0.5</f>
        <v>79.0952083588514</v>
      </c>
      <c r="R3" s="51" t="n">
        <v>0.1</v>
      </c>
      <c r="S3" s="35" t="str">
        <f aca="false">Ref!$A$12</f>
        <v>1995ROB/HEM</v>
      </c>
      <c r="T3" s="46" t="n">
        <v>25.5870521569371</v>
      </c>
      <c r="U3" s="47" t="n">
        <v>0.01</v>
      </c>
      <c r="V3" s="35" t="str">
        <f aca="false">Ref!$A$12</f>
        <v>1995ROB/HEM</v>
      </c>
      <c r="X3" s="48" t="n">
        <v>161.2</v>
      </c>
      <c r="Y3" s="48"/>
      <c r="Z3" s="48" t="n">
        <v>-0.001352</v>
      </c>
      <c r="AA3" s="48"/>
      <c r="AB3" s="48" t="n">
        <v>-1815000</v>
      </c>
      <c r="AC3" s="48"/>
      <c r="AD3" s="48" t="n">
        <v>-1059</v>
      </c>
      <c r="AE3" s="48"/>
      <c r="AF3" s="48" t="n">
        <v>5.381E-007</v>
      </c>
      <c r="AI3" s="49" t="n">
        <v>298</v>
      </c>
      <c r="AJ3" s="49" t="n">
        <v>1000</v>
      </c>
    </row>
    <row r="4" s="42" customFormat="true" ht="15" hidden="false" customHeight="false" outlineLevel="0" collapsed="false">
      <c r="C4" s="42" t="s">
        <v>446</v>
      </c>
      <c r="D4" s="42" t="s">
        <v>447</v>
      </c>
      <c r="E4" s="42" t="s">
        <v>448</v>
      </c>
      <c r="F4" s="42" t="s">
        <v>449</v>
      </c>
      <c r="G4" s="42" t="s">
        <v>246</v>
      </c>
      <c r="H4" s="44" t="n">
        <f aca="false">-1154905.2748/1000</f>
        <v>-1154.9052748</v>
      </c>
      <c r="I4" s="44" t="n">
        <f aca="false">1193.73202294184/1000</f>
        <v>1.19373202294184</v>
      </c>
      <c r="J4" s="35" t="str">
        <f aca="false">Ref!$A$12</f>
        <v>1995ROB/HEM</v>
      </c>
      <c r="K4" s="45" t="n">
        <f aca="false">-1293130/1000</f>
        <v>-1293.13</v>
      </c>
      <c r="L4" s="45" t="n">
        <f aca="false">1190/1000</f>
        <v>1.19</v>
      </c>
      <c r="M4" s="35" t="str">
        <f aca="false">Ref!$A$12</f>
        <v>1995ROB/HEM</v>
      </c>
      <c r="N4" s="45" t="n">
        <v>68.44</v>
      </c>
      <c r="O4" s="45" t="n">
        <v>0.3</v>
      </c>
      <c r="P4" s="35" t="str">
        <f aca="false">Ref!$A$12</f>
        <v>1995ROB/HEM</v>
      </c>
      <c r="Q4" s="45" t="n">
        <f aca="false">X4+Z4*298.15+AB4*298.15^-2+AF4*298.15^2+AD4*298.14^-0.5</f>
        <v>91.7192016297011</v>
      </c>
      <c r="R4" s="45" t="n">
        <v>0.3</v>
      </c>
      <c r="S4" s="35" t="str">
        <f aca="false">Ref!$A$12</f>
        <v>1995ROB/HEM</v>
      </c>
      <c r="T4" s="46" t="n">
        <v>31.96</v>
      </c>
      <c r="U4" s="47" t="n">
        <v>0.02</v>
      </c>
      <c r="V4" s="35" t="str">
        <f aca="false">Ref!$A$12</f>
        <v>1995ROB/HEM</v>
      </c>
      <c r="W4" s="42" t="s">
        <v>450</v>
      </c>
      <c r="X4" s="48" t="n">
        <v>54.7</v>
      </c>
      <c r="Y4" s="48"/>
      <c r="Z4" s="48" t="n">
        <v>0.17027</v>
      </c>
      <c r="AA4" s="48"/>
      <c r="AB4" s="48" t="n">
        <v>-1222000</v>
      </c>
      <c r="AC4" s="48"/>
      <c r="AD4" s="48"/>
      <c r="AE4" s="48"/>
      <c r="AF4" s="48"/>
      <c r="AG4" s="48"/>
      <c r="AH4" s="48"/>
    </row>
    <row r="5" s="52" customFormat="true" ht="15" hidden="false" customHeight="false" outlineLevel="0" collapsed="false">
      <c r="B5" s="52" t="s">
        <v>112</v>
      </c>
      <c r="C5" s="53" t="s">
        <v>451</v>
      </c>
      <c r="D5" s="52" t="s">
        <v>452</v>
      </c>
      <c r="E5" s="53" t="s">
        <v>453</v>
      </c>
      <c r="F5" s="52" t="s">
        <v>454</v>
      </c>
      <c r="G5" s="52" t="s">
        <v>246</v>
      </c>
      <c r="H5" s="54" t="n">
        <v>-739.7484213</v>
      </c>
      <c r="I5" s="54" t="n">
        <v>4.6</v>
      </c>
      <c r="J5" s="52" t="str">
        <f aca="false">Ref!$A$4</f>
        <v>2023HUM/THO</v>
      </c>
      <c r="K5" s="55" t="n">
        <v>-821.5</v>
      </c>
      <c r="L5" s="55" t="n">
        <v>3.8</v>
      </c>
      <c r="N5" s="56" t="n">
        <f aca="false">20.89*4.184</f>
        <v>87.40376</v>
      </c>
      <c r="O5" s="56" t="n">
        <f aca="false">0.05*4.184</f>
        <v>0.2092</v>
      </c>
      <c r="P5" s="53" t="str">
        <f aca="false">Ref!$A$12</f>
        <v>1995ROB/HEM</v>
      </c>
      <c r="Q5" s="55" t="n">
        <f aca="false">X5+Z5*298.15+AB5*298.15^-2+AF5*298.15^2+AD5*298.14^-0.5</f>
        <v>104.029313503333</v>
      </c>
      <c r="R5" s="55"/>
      <c r="S5" s="53" t="str">
        <f aca="false">Ref!$A$12</f>
        <v>1995ROB/HEM</v>
      </c>
      <c r="T5" s="57" t="n">
        <v>30.274</v>
      </c>
      <c r="U5" s="57" t="n">
        <v>0.012</v>
      </c>
      <c r="V5" s="53" t="str">
        <f aca="false">Ref!$A$12</f>
        <v>1995ROB/HEM</v>
      </c>
      <c r="X5" s="58" t="n">
        <v>1501.47</v>
      </c>
      <c r="Y5" s="58"/>
      <c r="Z5" s="58" t="n">
        <v>-1.2146</v>
      </c>
      <c r="AA5" s="58"/>
      <c r="AB5" s="58" t="n">
        <v>14123000</v>
      </c>
      <c r="AC5" s="58"/>
      <c r="AD5" s="58" t="n">
        <v>-21493</v>
      </c>
      <c r="AE5" s="58"/>
      <c r="AF5" s="58" t="n">
        <v>0.000569</v>
      </c>
      <c r="AG5" s="58"/>
      <c r="AH5" s="58"/>
      <c r="AI5" s="52" t="n">
        <v>298</v>
      </c>
      <c r="AJ5" s="52" t="n">
        <v>950</v>
      </c>
    </row>
    <row r="6" s="52" customFormat="true" ht="15" hidden="false" customHeight="false" outlineLevel="0" collapsed="false">
      <c r="C6" s="53" t="s">
        <v>455</v>
      </c>
      <c r="D6" s="52" t="s">
        <v>456</v>
      </c>
      <c r="E6" s="53" t="s">
        <v>457</v>
      </c>
      <c r="F6" s="52" t="s">
        <v>458</v>
      </c>
      <c r="G6" s="52" t="s">
        <v>246</v>
      </c>
      <c r="H6" s="59" t="n">
        <f aca="false">-1012.719</f>
        <v>-1012.719</v>
      </c>
      <c r="I6" s="59" t="n">
        <v>1.609</v>
      </c>
      <c r="J6" s="52" t="str">
        <f aca="false">Ref!$A$5</f>
        <v>2013LEM/BER</v>
      </c>
      <c r="K6" s="56" t="n">
        <v>-1115.78</v>
      </c>
      <c r="L6" s="56" t="n">
        <v>1.6</v>
      </c>
      <c r="N6" s="56" t="n">
        <f aca="false">N4</f>
        <v>68.44</v>
      </c>
      <c r="O6" s="56" t="n">
        <v>0.3</v>
      </c>
      <c r="P6" s="52" t="str">
        <f aca="false">Ref!$A$6</f>
        <v>2020LEM/TAY</v>
      </c>
      <c r="Q6" s="45" t="n">
        <f aca="false">X6+Z6*298.15+AB6*298.15^-2+AF6*298.15^2+AD6*298.14^-0.5</f>
        <v>150.864344809126</v>
      </c>
      <c r="R6" s="54" t="n">
        <v>0.3</v>
      </c>
      <c r="S6" s="53" t="str">
        <f aca="false">Ref!$A$12</f>
        <v>1995ROB/HEM</v>
      </c>
      <c r="T6" s="60" t="n">
        <v>44.524</v>
      </c>
      <c r="U6" s="60" t="n">
        <v>0.08</v>
      </c>
      <c r="V6" s="53" t="str">
        <f aca="false">Ref!$A$12</f>
        <v>1995ROB/HEM</v>
      </c>
      <c r="X6" s="58" t="n">
        <v>2659.11</v>
      </c>
      <c r="Y6" s="58"/>
      <c r="Z6" s="58" t="n">
        <v>-2.5215</v>
      </c>
      <c r="AA6" s="58"/>
      <c r="AB6" s="58" t="n">
        <v>20734000</v>
      </c>
      <c r="AC6" s="58"/>
      <c r="AD6" s="58" t="n">
        <v>-36455</v>
      </c>
      <c r="AE6" s="58"/>
      <c r="AF6" s="58" t="n">
        <v>0.0013677</v>
      </c>
      <c r="AG6" s="58"/>
      <c r="AH6" s="58"/>
      <c r="AI6" s="52" t="n">
        <v>298</v>
      </c>
      <c r="AJ6" s="52" t="n">
        <v>800</v>
      </c>
    </row>
    <row r="7" s="52" customFormat="true" ht="15" hidden="false" customHeight="false" outlineLevel="0" collapsed="false">
      <c r="C7" s="53" t="s">
        <v>459</v>
      </c>
      <c r="D7" s="53" t="s">
        <v>460</v>
      </c>
      <c r="E7" s="53" t="s">
        <v>461</v>
      </c>
      <c r="F7" s="52" t="s">
        <v>462</v>
      </c>
      <c r="G7" s="52" t="s">
        <v>246</v>
      </c>
      <c r="H7" s="61" t="n">
        <v>-489.537</v>
      </c>
      <c r="I7" s="56" t="n">
        <v>1.996</v>
      </c>
      <c r="J7" s="52" t="str">
        <f aca="false">Ref!$A$5</f>
        <v>2013LEM/BER</v>
      </c>
      <c r="K7" s="59" t="n">
        <v>-560.46</v>
      </c>
      <c r="L7" s="59" t="n">
        <v>1.99</v>
      </c>
      <c r="N7" s="56" t="n">
        <v>59.7</v>
      </c>
      <c r="O7" s="56" t="n">
        <v>0.5</v>
      </c>
      <c r="P7" s="52" t="str">
        <f aca="false">Ref!$A$5</f>
        <v>2013LEM/BER</v>
      </c>
      <c r="Q7" s="54" t="n">
        <f aca="false">X7+Z7*298.15+AB7*298.15^-2+AF7*298.15^2+AD7*298.14^-0.5+AH7/Tref</f>
        <v>74.3194057390905</v>
      </c>
      <c r="R7" s="54" t="n">
        <v>0.42</v>
      </c>
      <c r="S7" s="52" t="str">
        <f aca="false">Ref!$A$5</f>
        <v>2013LEM/BER</v>
      </c>
      <c r="T7" s="60" t="n">
        <v>20.82</v>
      </c>
      <c r="U7" s="60" t="n">
        <v>0.04</v>
      </c>
      <c r="V7" s="53" t="str">
        <f aca="false">Ref!$A$12</f>
        <v>1995ROB/HEM</v>
      </c>
      <c r="X7" s="58" t="n">
        <v>80.36125</v>
      </c>
      <c r="Y7" s="58"/>
      <c r="Z7" s="58" t="n">
        <v>-0.08756035</v>
      </c>
      <c r="AA7" s="58"/>
      <c r="AB7" s="58" t="n">
        <v>-594081.2</v>
      </c>
      <c r="AC7" s="58"/>
      <c r="AD7" s="58"/>
      <c r="AE7" s="58"/>
      <c r="AF7" s="58" t="n">
        <v>0.0003768913</v>
      </c>
      <c r="AG7" s="58"/>
      <c r="AH7" s="58" t="n">
        <v>-2014.245</v>
      </c>
      <c r="AI7" s="52" t="n">
        <v>200</v>
      </c>
      <c r="AJ7" s="52" t="n">
        <v>373</v>
      </c>
    </row>
    <row r="8" s="52" customFormat="true" ht="15" hidden="false" customHeight="false" outlineLevel="0" collapsed="false">
      <c r="C8" s="53" t="s">
        <v>463</v>
      </c>
      <c r="D8" s="53" t="s">
        <v>464</v>
      </c>
      <c r="E8" s="53" t="s">
        <v>461</v>
      </c>
      <c r="F8" s="52" t="s">
        <v>465</v>
      </c>
      <c r="G8" s="52" t="s">
        <v>246</v>
      </c>
      <c r="H8" s="56" t="n">
        <v>-479.881</v>
      </c>
      <c r="I8" s="56" t="n">
        <v>2.005</v>
      </c>
      <c r="J8" s="52" t="str">
        <f aca="false">Ref!$A$4</f>
        <v>2023HUM/THO</v>
      </c>
      <c r="K8" s="59" t="n">
        <v>-549.2</v>
      </c>
      <c r="L8" s="59" t="n">
        <v>2</v>
      </c>
      <c r="N8" s="56" t="n">
        <v>65.08</v>
      </c>
      <c r="O8" s="56" t="n">
        <v>0.46</v>
      </c>
      <c r="P8" s="52" t="str">
        <f aca="false">Ref!$A$5</f>
        <v>2013LEM/BER</v>
      </c>
      <c r="Q8" s="54" t="n">
        <f aca="false">X8+Z8*298.15+AB8*298.15^-2+AF8*298.15^2+AD8*298.14^-0.5+AH8/Tref</f>
        <v>69.1351515923849</v>
      </c>
      <c r="R8" s="54" t="n">
        <v>0.56</v>
      </c>
      <c r="S8" s="52" t="str">
        <f aca="false">Ref!$A$5</f>
        <v>2013LEM/BER</v>
      </c>
      <c r="T8" s="60" t="n">
        <v>22.37</v>
      </c>
      <c r="U8" s="60" t="n">
        <v>0.08</v>
      </c>
      <c r="V8" s="53" t="str">
        <f aca="false">Ref!$A$12</f>
        <v>1995ROB/HEM</v>
      </c>
      <c r="X8" s="58" t="n">
        <v>90.9807</v>
      </c>
      <c r="Y8" s="58"/>
      <c r="Z8" s="58" t="n">
        <v>0.0438991</v>
      </c>
      <c r="AA8" s="58"/>
      <c r="AB8" s="58" t="n">
        <v>386790</v>
      </c>
      <c r="AC8" s="58"/>
      <c r="AD8" s="58"/>
      <c r="AE8" s="58"/>
      <c r="AF8" s="58" t="n">
        <v>-2.98183E-005</v>
      </c>
      <c r="AG8" s="58"/>
      <c r="AH8" s="62" t="n">
        <v>-10922.6</v>
      </c>
      <c r="AI8" s="52" t="n">
        <v>200</v>
      </c>
      <c r="AJ8" s="52" t="n">
        <v>387</v>
      </c>
    </row>
    <row r="9" s="42" customFormat="true" ht="15" hidden="false" customHeight="false" outlineLevel="0" collapsed="false">
      <c r="C9" s="42" t="s">
        <v>466</v>
      </c>
      <c r="D9" s="42" t="s">
        <v>467</v>
      </c>
      <c r="E9" s="35" t="s">
        <v>468</v>
      </c>
      <c r="F9" s="42" t="s">
        <v>469</v>
      </c>
      <c r="G9" s="42" t="s">
        <v>246</v>
      </c>
      <c r="J9" s="42" t="s">
        <v>275</v>
      </c>
      <c r="K9" s="56" t="n">
        <v>-826.7</v>
      </c>
      <c r="L9" s="56" t="n">
        <v>2</v>
      </c>
      <c r="M9" s="52" t="str">
        <f aca="false">Ref!$A$6</f>
        <v>2020LEM/TAY</v>
      </c>
      <c r="N9" s="43" t="n">
        <v>131.59722234373</v>
      </c>
      <c r="O9" s="43" t="n">
        <v>10.4194495050141</v>
      </c>
      <c r="P9" s="52"/>
      <c r="Q9" s="56" t="n">
        <v>153.26</v>
      </c>
      <c r="R9" s="56" t="n">
        <v>10</v>
      </c>
      <c r="S9" s="52" t="str">
        <f aca="false">Ref!$A$6</f>
        <v>2020LEM/TAY</v>
      </c>
      <c r="T9" s="46" t="n">
        <v>34.36</v>
      </c>
      <c r="U9" s="47"/>
      <c r="V9" s="42" t="s">
        <v>69</v>
      </c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</row>
    <row r="10" s="42" customFormat="true" ht="15" hidden="false" customHeight="false" outlineLevel="0" collapsed="false">
      <c r="B10" s="42" t="s">
        <v>98</v>
      </c>
      <c r="C10" s="42" t="s">
        <v>470</v>
      </c>
      <c r="D10" s="42" t="s">
        <v>471</v>
      </c>
      <c r="E10" s="42" t="s">
        <v>472</v>
      </c>
      <c r="F10" s="42" t="s">
        <v>473</v>
      </c>
      <c r="G10" s="42" t="s">
        <v>246</v>
      </c>
      <c r="H10" s="35" t="n">
        <v>-897.497</v>
      </c>
      <c r="I10" s="35" t="n">
        <v>1.015</v>
      </c>
      <c r="J10" s="52" t="str">
        <f aca="false">Ref!$A$7</f>
        <v>2024RAN/PAL</v>
      </c>
      <c r="K10" s="14" t="n">
        <v>-985.16</v>
      </c>
      <c r="L10" s="14" t="n">
        <v>1</v>
      </c>
      <c r="M10" s="52" t="str">
        <f aca="false">Ref!$A$7</f>
        <v>2024RAN/PAL</v>
      </c>
      <c r="N10" s="14" t="n">
        <v>83.4</v>
      </c>
      <c r="O10" s="14" t="n">
        <v>0.4</v>
      </c>
      <c r="P10" s="42" t="str">
        <f aca="false">Ref!$A$7</f>
        <v>2024RAN/PAL</v>
      </c>
      <c r="Q10" s="45" t="n">
        <f aca="false">X10+Z10*298.15+AB10*298.15^-2+AF10*298.15^2+AD10*298.14^-0.5</f>
        <v>87.4875619242271</v>
      </c>
      <c r="R10" s="14" t="n">
        <v>0.1</v>
      </c>
      <c r="S10" s="42" t="str">
        <f aca="false">Ref!$A$7</f>
        <v>2024RAN/PAL</v>
      </c>
      <c r="T10" s="63" t="n">
        <v>33.06</v>
      </c>
      <c r="U10" s="63" t="n">
        <v>0.02</v>
      </c>
      <c r="V10" s="35" t="str">
        <f aca="false">Ref!$A$12</f>
        <v>1995ROB/HEM</v>
      </c>
      <c r="X10" s="48" t="n">
        <v>89.264</v>
      </c>
      <c r="Y10" s="48"/>
      <c r="Z10" s="48" t="n">
        <v>0.033112</v>
      </c>
      <c r="AA10" s="48"/>
      <c r="AB10" s="48" t="n">
        <v>-1035500</v>
      </c>
      <c r="AC10" s="48"/>
      <c r="AD10" s="48"/>
      <c r="AE10" s="48"/>
      <c r="AF10" s="48"/>
      <c r="AG10" s="48"/>
      <c r="AH10" s="48"/>
      <c r="AI10" s="42" t="n">
        <v>298</v>
      </c>
      <c r="AJ10" s="42" t="n">
        <v>700</v>
      </c>
    </row>
    <row r="11" s="42" customFormat="true" ht="15" hidden="false" customHeight="false" outlineLevel="0" collapsed="false">
      <c r="B11" s="42" t="s">
        <v>124</v>
      </c>
      <c r="C11" s="42" t="s">
        <v>474</v>
      </c>
      <c r="D11" s="42" t="s">
        <v>475</v>
      </c>
      <c r="E11" s="42" t="s">
        <v>476</v>
      </c>
      <c r="F11" s="42" t="s">
        <v>477</v>
      </c>
      <c r="G11" s="42" t="s">
        <v>246</v>
      </c>
      <c r="K11" s="44"/>
      <c r="L11" s="44"/>
      <c r="N11" s="14" t="n">
        <v>63.18</v>
      </c>
      <c r="O11" s="14" t="n">
        <v>0.4</v>
      </c>
      <c r="P11" s="42" t="str">
        <f aca="false">Ref!$A$7</f>
        <v>2024RAN/PAL</v>
      </c>
      <c r="Q11" s="45" t="n">
        <f aca="false">X11+Z11*298.15+AB11*298.15^-2+AF11*298.15^2+AD11*298.14^-0.5</f>
        <v>76.8833012234777</v>
      </c>
      <c r="R11" s="14" t="n">
        <v>0.3</v>
      </c>
      <c r="S11" s="42" t="str">
        <f aca="false">Ref!$A$7</f>
        <v>2024RAN/PAL</v>
      </c>
      <c r="T11" s="63" t="n">
        <v>24.63</v>
      </c>
      <c r="U11" s="63" t="n">
        <v>0.07</v>
      </c>
      <c r="V11" s="35" t="str">
        <f aca="false">Ref!$A$12</f>
        <v>1995ROB/HEM</v>
      </c>
      <c r="X11" s="48" t="n">
        <v>93.3928</v>
      </c>
      <c r="Y11" s="48"/>
      <c r="Z11" s="48" t="n">
        <v>0.030121</v>
      </c>
      <c r="AA11" s="48"/>
      <c r="AB11" s="48" t="n">
        <v>-2265900</v>
      </c>
      <c r="AC11" s="48"/>
      <c r="AD11" s="48"/>
      <c r="AE11" s="48"/>
      <c r="AF11" s="48"/>
      <c r="AG11" s="48"/>
      <c r="AH11" s="48"/>
      <c r="AI11" s="42" t="n">
        <v>298</v>
      </c>
      <c r="AJ11" s="42" t="n">
        <v>600</v>
      </c>
    </row>
    <row r="12" s="42" customFormat="true" ht="15" hidden="false" customHeight="false" outlineLevel="0" collapsed="false">
      <c r="B12" s="42" t="s">
        <v>478</v>
      </c>
      <c r="C12" s="42" t="s">
        <v>479</v>
      </c>
      <c r="D12" s="42" t="s">
        <v>480</v>
      </c>
      <c r="E12" s="42" t="s">
        <v>481</v>
      </c>
      <c r="F12" s="42" t="s">
        <v>482</v>
      </c>
      <c r="G12" s="42" t="s">
        <v>246</v>
      </c>
      <c r="H12" s="35" t="n">
        <v>-1128.983</v>
      </c>
      <c r="I12" s="35" t="n">
        <v>1.208</v>
      </c>
      <c r="J12" s="52" t="str">
        <f aca="false">Ref!$A$7</f>
        <v>2024RAN/PAL</v>
      </c>
      <c r="K12" s="14" t="n">
        <v>-1207.5</v>
      </c>
      <c r="L12" s="14" t="n">
        <v>1.2</v>
      </c>
      <c r="M12" s="52" t="str">
        <f aca="false">Ref!$A$7</f>
        <v>2024RAN/PAL</v>
      </c>
      <c r="N12" s="14" t="n">
        <v>91.71</v>
      </c>
      <c r="O12" s="14" t="n">
        <v>0.2</v>
      </c>
      <c r="P12" s="42" t="str">
        <f aca="false">Ref!$A$7</f>
        <v>2024RAN/PAL</v>
      </c>
      <c r="Q12" s="45" t="n">
        <f aca="false">X12+Z12*298.15+AB12*298.15^-2+AF12*298.15^2+AD12*298.14^-0.5</f>
        <v>83.4719918329369</v>
      </c>
      <c r="R12" s="14" t="n">
        <v>0.42</v>
      </c>
      <c r="S12" s="42" t="str">
        <f aca="false">Ref!$A$7</f>
        <v>2024RAN/PAL</v>
      </c>
      <c r="T12" s="63" t="n">
        <v>36.93</v>
      </c>
      <c r="U12" s="63" t="n">
        <v>0.01</v>
      </c>
      <c r="V12" s="35" t="str">
        <f aca="false">Ref!$A$12</f>
        <v>1995ROB/HEM</v>
      </c>
      <c r="X12" s="48" t="n">
        <v>78.78075</v>
      </c>
      <c r="Y12" s="48"/>
      <c r="Z12" s="48" t="n">
        <v>0.0568682</v>
      </c>
      <c r="AA12" s="48"/>
      <c r="AB12" s="48" t="n">
        <v>-1090190</v>
      </c>
      <c r="AC12" s="48"/>
      <c r="AD12" s="48"/>
      <c r="AE12" s="48"/>
      <c r="AF12" s="48"/>
      <c r="AG12" s="48"/>
      <c r="AH12" s="48"/>
      <c r="AI12" s="42" t="n">
        <v>298</v>
      </c>
      <c r="AJ12" s="42" t="n">
        <v>1200</v>
      </c>
    </row>
    <row r="13" s="52" customFormat="true" ht="15" hidden="false" customHeight="false" outlineLevel="0" collapsed="false">
      <c r="C13" s="52" t="s">
        <v>483</v>
      </c>
      <c r="D13" s="52" t="s">
        <v>484</v>
      </c>
      <c r="E13" s="52" t="s">
        <v>485</v>
      </c>
      <c r="F13" s="52" t="s">
        <v>486</v>
      </c>
      <c r="G13" s="52" t="s">
        <v>246</v>
      </c>
      <c r="H13" s="53" t="n">
        <f aca="false">-2162623/1000</f>
        <v>-2162.623</v>
      </c>
      <c r="I13" s="53" t="n">
        <v>1.8</v>
      </c>
      <c r="J13" s="52" t="str">
        <f aca="false">Ref!$A$7</f>
        <v>2024RAN/PAL</v>
      </c>
      <c r="K13" s="56" t="n">
        <f aca="false">-2325.421</f>
        <v>-2325.421</v>
      </c>
      <c r="L13" s="56" t="n">
        <v>2</v>
      </c>
      <c r="M13" s="52" t="str">
        <f aca="false">Ref!$A$7</f>
        <v>2024RAN/PAL</v>
      </c>
      <c r="N13" s="56" t="n">
        <v>155.17</v>
      </c>
      <c r="O13" s="56" t="n">
        <v>0.8</v>
      </c>
      <c r="P13" s="52" t="str">
        <f aca="false">Ref!$A$7</f>
        <v>2024RAN/PAL</v>
      </c>
      <c r="Q13" s="54" t="n">
        <f aca="false">X13+Z13*298.15+AB13*298.15^-2+AF13*298.15^2+AD13*298.14^-0.5</f>
        <v>157.509977323527</v>
      </c>
      <c r="R13" s="54" t="n">
        <v>0.8</v>
      </c>
      <c r="S13" s="52" t="str">
        <f aca="false">Ref!$A$7</f>
        <v>2024RAN/PAL</v>
      </c>
      <c r="T13" s="60" t="n">
        <v>64.34</v>
      </c>
      <c r="U13" s="60" t="n">
        <v>0.03</v>
      </c>
      <c r="V13" s="53" t="str">
        <f aca="false">Ref!$A$12</f>
        <v>1995ROB/HEM</v>
      </c>
      <c r="X13" s="58" t="n">
        <v>82.79486</v>
      </c>
      <c r="Y13" s="58"/>
      <c r="Z13" s="58" t="n">
        <v>0.347996</v>
      </c>
      <c r="AA13" s="58"/>
      <c r="AB13" s="58" t="n">
        <v>-971209</v>
      </c>
      <c r="AC13" s="58"/>
      <c r="AD13" s="58"/>
      <c r="AE13" s="58"/>
      <c r="AF13" s="58" t="n">
        <v>-0.000203776</v>
      </c>
      <c r="AI13" s="52" t="n">
        <v>298</v>
      </c>
      <c r="AJ13" s="52" t="n">
        <v>650</v>
      </c>
    </row>
    <row r="14" s="42" customFormat="true" ht="15" hidden="false" customHeight="false" outlineLevel="0" collapsed="false">
      <c r="C14" s="42" t="s">
        <v>487</v>
      </c>
      <c r="D14" s="42" t="s">
        <v>488</v>
      </c>
      <c r="E14" s="42" t="s">
        <v>489</v>
      </c>
      <c r="F14" s="42" t="s">
        <v>490</v>
      </c>
      <c r="G14" s="42" t="s">
        <v>246</v>
      </c>
      <c r="K14" s="44"/>
      <c r="L14" s="44"/>
      <c r="N14" s="14" t="n">
        <v>65.1</v>
      </c>
      <c r="O14" s="14" t="n">
        <v>0.6</v>
      </c>
      <c r="P14" s="42" t="str">
        <f aca="false">Ref!$A$7</f>
        <v>2024RAN/PAL</v>
      </c>
      <c r="Q14" s="45" t="n">
        <f aca="false">X14+Z14*298.15+AB14*298.15^-2+AF14*298.15^2+AD14*298.14^-0.5</f>
        <v>76.1075751591668</v>
      </c>
      <c r="R14" s="14" t="n">
        <v>0.8</v>
      </c>
      <c r="S14" s="52" t="str">
        <f aca="false">Ref!$A$7</f>
        <v>2024RAN/PAL</v>
      </c>
      <c r="T14" s="63" t="n">
        <v>28.02</v>
      </c>
      <c r="U14" s="63" t="n">
        <v>0.01</v>
      </c>
      <c r="V14" s="35" t="str">
        <f aca="false">Ref!$A$12</f>
        <v>1995ROB/HEM</v>
      </c>
      <c r="X14" s="48" t="n">
        <v>73.335</v>
      </c>
      <c r="Y14" s="48"/>
      <c r="Z14" s="48" t="n">
        <v>0.06399</v>
      </c>
      <c r="AA14" s="48"/>
      <c r="AB14" s="48" t="n">
        <v>-1449500</v>
      </c>
      <c r="AC14" s="48"/>
      <c r="AD14" s="48"/>
      <c r="AE14" s="48"/>
      <c r="AF14" s="48"/>
      <c r="AG14" s="48"/>
      <c r="AH14" s="48"/>
      <c r="AI14" s="42" t="n">
        <v>298</v>
      </c>
      <c r="AJ14" s="42" t="n">
        <v>800</v>
      </c>
    </row>
    <row r="15" s="52" customFormat="true" ht="15" hidden="false" customHeight="false" outlineLevel="0" collapsed="false">
      <c r="B15" s="52" t="s">
        <v>491</v>
      </c>
      <c r="C15" s="53" t="s">
        <v>492</v>
      </c>
      <c r="D15" s="52" t="s">
        <v>493</v>
      </c>
      <c r="E15" s="53" t="s">
        <v>494</v>
      </c>
      <c r="F15" s="52" t="s">
        <v>495</v>
      </c>
      <c r="G15" s="52" t="s">
        <v>246</v>
      </c>
      <c r="H15" s="59" t="n">
        <v>-1797.402</v>
      </c>
      <c r="I15" s="59" t="n">
        <v>1.309</v>
      </c>
      <c r="J15" s="52" t="str">
        <f aca="false">Ref!$A$7</f>
        <v>2024RAN/PAL</v>
      </c>
      <c r="K15" s="56" t="n">
        <v>-2023</v>
      </c>
      <c r="L15" s="56" t="n">
        <v>1.3</v>
      </c>
      <c r="M15" s="52" t="str">
        <f aca="false">Ref!$A$7</f>
        <v>2024RAN/PAL</v>
      </c>
      <c r="N15" s="56" t="n">
        <v>193.8</v>
      </c>
      <c r="O15" s="56" t="n">
        <v>0.3</v>
      </c>
      <c r="P15" s="52" t="str">
        <f aca="false">Ref!$A$7</f>
        <v>2024RAN/PAL</v>
      </c>
      <c r="Q15" s="56" t="n">
        <v>187.2</v>
      </c>
      <c r="R15" s="56" t="n">
        <v>0.2</v>
      </c>
      <c r="S15" s="52" t="str">
        <f aca="false">Ref!$A$7</f>
        <v>2024RAN/PAL</v>
      </c>
      <c r="T15" s="60" t="n">
        <v>74.69</v>
      </c>
      <c r="U15" s="60" t="n">
        <v>0.22</v>
      </c>
      <c r="V15" s="53" t="str">
        <f aca="false">Ref!$A$12</f>
        <v>1995ROB/HEM</v>
      </c>
    </row>
    <row r="16" s="52" customFormat="true" ht="15" hidden="false" customHeight="false" outlineLevel="0" collapsed="false">
      <c r="C16" s="53" t="s">
        <v>496</v>
      </c>
      <c r="D16" s="52" t="s">
        <v>497</v>
      </c>
      <c r="E16" s="53" t="s">
        <v>498</v>
      </c>
      <c r="F16" s="52" t="s">
        <v>499</v>
      </c>
      <c r="G16" s="52" t="s">
        <v>246</v>
      </c>
      <c r="H16" s="59" t="n">
        <v>-1322.242</v>
      </c>
      <c r="I16" s="59" t="n">
        <v>1.307</v>
      </c>
      <c r="J16" s="52" t="str">
        <f aca="false">Ref!$A$7</f>
        <v>2024RAN/PAL</v>
      </c>
      <c r="K16" s="56" t="n">
        <v>-1434.51</v>
      </c>
      <c r="L16" s="64" t="n">
        <v>1.3</v>
      </c>
      <c r="M16" s="52" t="str">
        <f aca="false">Ref!$A$7</f>
        <v>2024RAN/PAL</v>
      </c>
      <c r="N16" s="56" t="n">
        <v>107.4</v>
      </c>
      <c r="O16" s="56" t="n">
        <v>0.2</v>
      </c>
      <c r="P16" s="52" t="str">
        <f aca="false">Ref!$A$7</f>
        <v>2024RAN/PAL</v>
      </c>
      <c r="Q16" s="54" t="n">
        <f aca="false">X16+Z16*298.15+AB16*298.15^-2+AF16*298.15^2+AD16*298.14^-0.5</f>
        <v>101.223953877718</v>
      </c>
      <c r="R16" s="54" t="n">
        <v>0.2</v>
      </c>
      <c r="S16" s="52" t="str">
        <f aca="false">Ref!$A$7</f>
        <v>2024RAN/PAL</v>
      </c>
      <c r="T16" s="60" t="n">
        <v>46.01</v>
      </c>
      <c r="U16" s="60" t="n">
        <v>0.01</v>
      </c>
      <c r="V16" s="53" t="str">
        <f aca="false">Ref!$A$12</f>
        <v>1995ROB/HEM</v>
      </c>
      <c r="X16" s="65" t="n">
        <v>372.8</v>
      </c>
      <c r="Y16" s="58"/>
      <c r="Z16" s="58" t="n">
        <v>-0.1574</v>
      </c>
      <c r="AA16" s="58"/>
      <c r="AB16" s="58" t="n">
        <v>1695000</v>
      </c>
      <c r="AC16" s="58"/>
      <c r="AD16" s="58" t="n">
        <v>-4330.8</v>
      </c>
      <c r="AE16" s="58"/>
      <c r="AF16" s="58" t="n">
        <v>7.99E-005</v>
      </c>
      <c r="AG16" s="58"/>
      <c r="AH16" s="58"/>
      <c r="AI16" s="52" t="n">
        <v>298</v>
      </c>
      <c r="AJ16" s="52" t="n">
        <v>1000</v>
      </c>
    </row>
    <row r="17" s="42" customFormat="true" ht="15" hidden="false" customHeight="false" outlineLevel="0" collapsed="false">
      <c r="B17" s="42" t="s">
        <v>500</v>
      </c>
      <c r="C17" s="35" t="s">
        <v>501</v>
      </c>
      <c r="D17" s="35" t="s">
        <v>502</v>
      </c>
      <c r="E17" s="35" t="s">
        <v>503</v>
      </c>
      <c r="F17" s="35" t="s">
        <v>504</v>
      </c>
      <c r="G17" s="42" t="s">
        <v>246</v>
      </c>
      <c r="H17" s="42" t="n">
        <v>-6278.5</v>
      </c>
      <c r="I17" s="42" t="n">
        <v>3.2</v>
      </c>
      <c r="J17" s="35" t="str">
        <f aca="false">Ref!$A$12</f>
        <v>1995ROB/HEM</v>
      </c>
      <c r="K17" s="45" t="n">
        <v>-6640</v>
      </c>
      <c r="L17" s="45" t="n">
        <v>3.2</v>
      </c>
      <c r="M17" s="35" t="str">
        <f aca="false">Ref!$A$12</f>
        <v>1995ROB/HEM</v>
      </c>
      <c r="N17" s="45" t="n">
        <v>260.12</v>
      </c>
      <c r="O17" s="45" t="n">
        <v>0.5</v>
      </c>
      <c r="P17" s="35" t="str">
        <f aca="false">Ref!$A$12</f>
        <v>1995ROB/HEM</v>
      </c>
      <c r="Q17" s="45" t="n">
        <f aca="false">X17+Z17*298.15+AB17*298.15^-2+AF17*298.15^2+AD17*298.14^-0.5</f>
        <v>330.205556503345</v>
      </c>
      <c r="R17" s="45" t="n">
        <v>0.5</v>
      </c>
      <c r="S17" s="35" t="str">
        <f aca="false">Ref!$A$12</f>
        <v>1995ROB/HEM</v>
      </c>
      <c r="T17" s="46" t="n">
        <v>125.28</v>
      </c>
      <c r="U17" s="46" t="n">
        <v>0.05</v>
      </c>
      <c r="V17" s="35" t="str">
        <f aca="false">Ref!$A$12</f>
        <v>1995ROB/HEM</v>
      </c>
      <c r="X17" s="48" t="n">
        <v>1529.3</v>
      </c>
      <c r="Y17" s="48"/>
      <c r="Z17" s="48" t="n">
        <v>-0.699</v>
      </c>
      <c r="AA17" s="48"/>
      <c r="AB17" s="48" t="n">
        <v>7443000</v>
      </c>
      <c r="AC17" s="48"/>
      <c r="AD17" s="48" t="n">
        <v>-18940</v>
      </c>
      <c r="AE17" s="48"/>
      <c r="AF17" s="48" t="n">
        <v>0.000253</v>
      </c>
      <c r="AG17" s="48"/>
      <c r="AH17" s="48"/>
      <c r="AI17" s="42" t="n">
        <v>298</v>
      </c>
      <c r="AJ17" s="42" t="n">
        <v>1200</v>
      </c>
    </row>
    <row r="18" s="42" customFormat="true" ht="15" hidden="false" customHeight="false" outlineLevel="0" collapsed="false">
      <c r="C18" s="35" t="s">
        <v>505</v>
      </c>
      <c r="D18" s="35" t="s">
        <v>506</v>
      </c>
      <c r="E18" s="35" t="s">
        <v>507</v>
      </c>
      <c r="F18" s="35" t="s">
        <v>508</v>
      </c>
      <c r="G18" s="42" t="s">
        <v>246</v>
      </c>
      <c r="H18" s="44" t="n">
        <v>-5427</v>
      </c>
      <c r="I18" s="44" t="n">
        <v>5.9</v>
      </c>
      <c r="J18" s="35" t="str">
        <f aca="false">Ref!$A$12</f>
        <v>1995ROB/HEM</v>
      </c>
      <c r="K18" s="45" t="n">
        <v>-5771</v>
      </c>
      <c r="L18" s="45" t="n">
        <v>5.9</v>
      </c>
      <c r="M18" s="35" t="str">
        <f aca="false">Ref!$A$12</f>
        <v>1995ROB/HEM</v>
      </c>
      <c r="N18" s="45" t="n">
        <v>316.4</v>
      </c>
      <c r="O18" s="45" t="n">
        <v>2</v>
      </c>
      <c r="P18" s="35" t="str">
        <f aca="false">Ref!$A$12</f>
        <v>1995ROB/HEM</v>
      </c>
      <c r="Q18" s="45" t="n">
        <f aca="false">X18+Z18*298.15+AB18*298.15^-2+AF18*298.15^2+AD18*298.14^-0.5</f>
        <v>351.874151132448</v>
      </c>
      <c r="R18" s="45" t="n">
        <v>2</v>
      </c>
      <c r="S18" s="35" t="str">
        <f aca="false">Ref!$A$12</f>
        <v>1995ROB/HEM</v>
      </c>
      <c r="T18" s="46" t="n">
        <v>132.04</v>
      </c>
      <c r="U18" s="46" t="n">
        <v>0.05</v>
      </c>
      <c r="V18" s="35" t="str">
        <f aca="false">Ref!$A$12</f>
        <v>1995ROB/HEM</v>
      </c>
      <c r="X18" s="48" t="n">
        <v>809.2</v>
      </c>
      <c r="Y18" s="48"/>
      <c r="Z18" s="48" t="n">
        <v>-0.07025</v>
      </c>
      <c r="AA18" s="48"/>
      <c r="AB18" s="48" t="n">
        <v>-678900</v>
      </c>
      <c r="AC18" s="48"/>
      <c r="AD18" s="48" t="n">
        <v>-7403</v>
      </c>
      <c r="AE18" s="48"/>
      <c r="AF18" s="48"/>
      <c r="AG18" s="48"/>
      <c r="AH18" s="48"/>
      <c r="AI18" s="42" t="n">
        <v>298</v>
      </c>
      <c r="AJ18" s="42" t="n">
        <v>1000</v>
      </c>
    </row>
    <row r="19" s="42" customFormat="true" ht="15" hidden="false" customHeight="false" outlineLevel="0" collapsed="false">
      <c r="C19" s="35" t="s">
        <v>509</v>
      </c>
      <c r="D19" s="42" t="s">
        <v>510</v>
      </c>
      <c r="E19" s="42" t="s">
        <v>511</v>
      </c>
      <c r="F19" s="42" t="s">
        <v>512</v>
      </c>
      <c r="G19" s="42" t="s">
        <v>246</v>
      </c>
      <c r="H19" s="44" t="n">
        <v>-1549</v>
      </c>
      <c r="I19" s="44" t="n">
        <v>1.4</v>
      </c>
      <c r="J19" s="35" t="str">
        <f aca="false">Ref!$A$12</f>
        <v>1995ROB/HEM</v>
      </c>
      <c r="K19" s="45" t="n">
        <v>-1634.8</v>
      </c>
      <c r="L19" s="45" t="n">
        <v>1.4</v>
      </c>
      <c r="M19" s="35" t="str">
        <f aca="false">Ref!$A$12</f>
        <v>1995ROB/HEM</v>
      </c>
      <c r="N19" s="45" t="n">
        <v>81.7</v>
      </c>
      <c r="O19" s="45" t="n">
        <v>0.1</v>
      </c>
      <c r="P19" s="35" t="str">
        <f aca="false">Ref!$A$12</f>
        <v>1995ROB/HEM</v>
      </c>
      <c r="Q19" s="45" t="n">
        <f aca="false">X19+Z19*298.15+AB19*298.15^-2+AF19*298.15^2+AD19*298.14^-0.5</f>
        <v>86.1929441677007</v>
      </c>
      <c r="R19" s="45" t="n">
        <v>0.1</v>
      </c>
      <c r="S19" s="35" t="str">
        <f aca="false">Ref!$A$12</f>
        <v>1995ROB/HEM</v>
      </c>
      <c r="T19" s="46" t="n">
        <v>39.9</v>
      </c>
      <c r="U19" s="46" t="n">
        <v>0.03</v>
      </c>
      <c r="V19" s="35" t="str">
        <f aca="false">Ref!$A$12</f>
        <v>1995ROB/HEM</v>
      </c>
      <c r="X19" s="48" t="n">
        <v>200.78</v>
      </c>
      <c r="Y19" s="48"/>
      <c r="Z19" s="48" t="n">
        <v>-0.02589</v>
      </c>
      <c r="AA19" s="48"/>
      <c r="AB19" s="48" t="n">
        <v>-157900</v>
      </c>
      <c r="AC19" s="48"/>
      <c r="AD19" s="48" t="n">
        <v>-1826</v>
      </c>
      <c r="AE19" s="48"/>
      <c r="AF19" s="48" t="n">
        <v>7.434E-006</v>
      </c>
      <c r="AG19" s="48"/>
      <c r="AH19" s="48"/>
      <c r="AI19" s="42" t="n">
        <v>298</v>
      </c>
      <c r="AJ19" s="42" t="n">
        <v>1400</v>
      </c>
    </row>
    <row r="20" s="42" customFormat="true" ht="15" hidden="false" customHeight="false" outlineLevel="0" collapsed="false">
      <c r="C20" s="66"/>
      <c r="H20" s="45"/>
      <c r="I20" s="45"/>
      <c r="J20" s="35"/>
      <c r="K20" s="45"/>
      <c r="L20" s="45"/>
      <c r="M20" s="35"/>
      <c r="N20" s="45"/>
      <c r="O20" s="45"/>
      <c r="P20" s="35"/>
      <c r="Q20" s="45"/>
      <c r="S20" s="35"/>
      <c r="T20" s="45"/>
      <c r="V20" s="35"/>
    </row>
    <row r="21" s="42" customFormat="true" ht="15" hidden="false" customHeight="false" outlineLevel="0" collapsed="false">
      <c r="C21" s="66"/>
      <c r="H21" s="45"/>
      <c r="I21" s="45"/>
      <c r="K21" s="45"/>
      <c r="L21" s="45"/>
      <c r="M21" s="35"/>
      <c r="N21" s="45"/>
      <c r="O21" s="45"/>
      <c r="P21" s="35"/>
      <c r="Q21" s="45"/>
      <c r="S21" s="35"/>
      <c r="T21" s="45"/>
      <c r="V21" s="35"/>
    </row>
    <row r="22" s="42" customFormat="true" ht="15" hidden="false" customHeight="false" outlineLevel="0" collapsed="false">
      <c r="C22" s="66"/>
      <c r="H22" s="45"/>
      <c r="I22" s="45"/>
      <c r="J22" s="35"/>
      <c r="K22" s="45"/>
      <c r="L22" s="45"/>
      <c r="M22" s="35"/>
      <c r="N22" s="45"/>
      <c r="O22" s="45"/>
      <c r="P22" s="35"/>
      <c r="Q22" s="45"/>
      <c r="S22" s="35"/>
      <c r="T22" s="45"/>
      <c r="V22" s="35"/>
    </row>
    <row r="23" s="42" customFormat="true" ht="15" hidden="false" customHeight="false" outlineLevel="0" collapsed="false">
      <c r="C23" s="66"/>
      <c r="H23" s="45"/>
      <c r="I23" s="45"/>
      <c r="J23" s="35"/>
      <c r="K23" s="45"/>
      <c r="L23" s="45"/>
      <c r="M23" s="35"/>
      <c r="N23" s="45"/>
      <c r="O23" s="45"/>
      <c r="P23" s="35"/>
      <c r="Q23" s="45"/>
      <c r="S23" s="35"/>
      <c r="T23" s="45"/>
      <c r="V23" s="35"/>
    </row>
    <row r="24" s="42" customFormat="true" ht="15" hidden="false" customHeight="false" outlineLevel="0" collapsed="false">
      <c r="C24" s="66"/>
      <c r="H24" s="45"/>
      <c r="I24" s="45"/>
      <c r="K24" s="45"/>
      <c r="L24" s="45"/>
      <c r="N24" s="45"/>
      <c r="O24" s="45"/>
      <c r="Q24" s="45"/>
      <c r="S24" s="35"/>
      <c r="T24" s="45"/>
      <c r="V24" s="35"/>
    </row>
    <row r="25" s="42" customFormat="true" ht="15" hidden="false" customHeight="false" outlineLevel="0" collapsed="false">
      <c r="C25" s="66"/>
      <c r="H25" s="45"/>
      <c r="I25" s="45"/>
      <c r="J25" s="35"/>
      <c r="K25" s="45"/>
      <c r="L25" s="45"/>
      <c r="M25" s="35"/>
      <c r="N25" s="45"/>
      <c r="O25" s="45"/>
      <c r="P25" s="35"/>
      <c r="Q25" s="45"/>
      <c r="S25" s="35"/>
      <c r="T25" s="45"/>
      <c r="V25" s="35"/>
    </row>
    <row r="26" s="42" customFormat="true" ht="15" hidden="false" customHeight="false" outlineLevel="0" collapsed="false">
      <c r="C26" s="66"/>
      <c r="H26" s="45"/>
      <c r="I26" s="45"/>
      <c r="J26" s="35"/>
      <c r="K26" s="45"/>
      <c r="L26" s="45"/>
      <c r="M26" s="35"/>
      <c r="N26" s="45"/>
      <c r="O26" s="45"/>
      <c r="P26" s="35"/>
      <c r="Q26" s="45"/>
      <c r="S26" s="35"/>
      <c r="T26" s="45"/>
      <c r="V26" s="35"/>
    </row>
    <row r="27" s="42" customFormat="true" ht="15" hidden="false" customHeight="false" outlineLevel="0" collapsed="false">
      <c r="C27" s="66"/>
      <c r="H27" s="45"/>
      <c r="I27" s="45"/>
      <c r="J27" s="35"/>
      <c r="K27" s="45"/>
      <c r="L27" s="45"/>
      <c r="M27" s="35"/>
      <c r="N27" s="45"/>
      <c r="O27" s="45"/>
      <c r="P27" s="35"/>
      <c r="Q27" s="45"/>
      <c r="S27" s="35"/>
      <c r="T27" s="45"/>
      <c r="V27" s="35"/>
    </row>
    <row r="28" s="42" customFormat="true" ht="15" hidden="false" customHeight="false" outlineLevel="0" collapsed="false">
      <c r="C28" s="66"/>
      <c r="H28" s="45"/>
      <c r="I28" s="45"/>
      <c r="J28" s="35"/>
      <c r="K28" s="45"/>
      <c r="L28" s="45"/>
      <c r="M28" s="35"/>
      <c r="N28" s="45"/>
      <c r="O28" s="45"/>
      <c r="P28" s="35"/>
      <c r="Q28" s="45"/>
      <c r="S28" s="35"/>
      <c r="T28" s="45"/>
      <c r="V28" s="35"/>
    </row>
    <row r="29" s="42" customFormat="true" ht="15" hidden="false" customHeight="false" outlineLevel="0" collapsed="false">
      <c r="C29" s="66"/>
      <c r="H29" s="45"/>
      <c r="I29" s="45"/>
      <c r="J29" s="35"/>
      <c r="K29" s="45"/>
      <c r="L29" s="45"/>
      <c r="M29" s="35"/>
      <c r="N29" s="45"/>
      <c r="O29" s="45"/>
      <c r="P29" s="35"/>
      <c r="Q29" s="45"/>
      <c r="S29" s="35"/>
      <c r="T29" s="45"/>
      <c r="V29" s="35"/>
    </row>
    <row r="30" s="42" customFormat="true" ht="15" hidden="false" customHeight="false" outlineLevel="0" collapsed="false">
      <c r="C30" s="66"/>
      <c r="H30" s="45"/>
      <c r="I30" s="45"/>
      <c r="J30" s="35"/>
      <c r="K30" s="45"/>
      <c r="L30" s="45"/>
      <c r="M30" s="35"/>
      <c r="N30" s="45"/>
      <c r="O30" s="45"/>
      <c r="P30" s="35"/>
      <c r="Q30" s="45"/>
      <c r="T30" s="45"/>
      <c r="V30" s="35"/>
    </row>
    <row r="31" s="42" customFormat="true" ht="15" hidden="false" customHeight="false" outlineLevel="0" collapsed="false">
      <c r="C31" s="66"/>
      <c r="H31" s="45"/>
      <c r="I31" s="45"/>
      <c r="J31" s="35"/>
      <c r="K31" s="45"/>
      <c r="L31" s="45"/>
      <c r="M31" s="35"/>
      <c r="N31" s="45"/>
      <c r="O31" s="45"/>
      <c r="P31" s="35"/>
      <c r="Q31" s="45"/>
      <c r="S31" s="35"/>
      <c r="T31" s="45"/>
      <c r="V31" s="35"/>
    </row>
    <row r="32" s="42" customFormat="true" ht="15" hidden="false" customHeight="false" outlineLevel="0" collapsed="false">
      <c r="C32" s="66"/>
      <c r="H32" s="45"/>
      <c r="I32" s="45"/>
      <c r="J32" s="35"/>
      <c r="K32" s="45"/>
      <c r="L32" s="45"/>
      <c r="M32" s="35"/>
      <c r="N32" s="45"/>
      <c r="O32" s="45"/>
      <c r="P32" s="35"/>
      <c r="Q32" s="45"/>
      <c r="S32" s="35"/>
      <c r="T32" s="45"/>
      <c r="V32" s="35"/>
    </row>
    <row r="33" s="42" customFormat="true" ht="15" hidden="false" customHeight="false" outlineLevel="0" collapsed="false">
      <c r="C33" s="66"/>
      <c r="H33" s="45"/>
      <c r="I33" s="45"/>
      <c r="J33" s="35"/>
      <c r="K33" s="45"/>
      <c r="L33" s="45"/>
      <c r="M33" s="35"/>
      <c r="N33" s="45"/>
      <c r="O33" s="45"/>
      <c r="P33" s="35"/>
      <c r="Q33" s="45"/>
      <c r="S33" s="35"/>
      <c r="T33" s="45"/>
      <c r="V33" s="35"/>
    </row>
    <row r="34" s="42" customFormat="true" ht="15" hidden="false" customHeight="false" outlineLevel="0" collapsed="false">
      <c r="C34" s="66"/>
      <c r="H34" s="45"/>
      <c r="I34" s="45"/>
      <c r="J34" s="35"/>
      <c r="K34" s="45"/>
      <c r="L34" s="45"/>
      <c r="M34" s="35"/>
      <c r="N34" s="45"/>
      <c r="O34" s="45"/>
      <c r="P34" s="35"/>
      <c r="Q34" s="45"/>
      <c r="S34" s="35"/>
      <c r="T34" s="45"/>
      <c r="V34" s="35"/>
    </row>
    <row r="35" s="42" customFormat="true" ht="16.5" hidden="false" customHeight="true" outlineLevel="0" collapsed="false">
      <c r="C35" s="66"/>
      <c r="H35" s="45"/>
      <c r="I35" s="45"/>
      <c r="K35" s="45"/>
      <c r="L35" s="45"/>
      <c r="N35" s="45"/>
      <c r="O35" s="45"/>
      <c r="Q35" s="45"/>
      <c r="T35" s="45"/>
    </row>
    <row r="36" s="42" customFormat="true" ht="15" hidden="false" customHeight="false" outlineLevel="0" collapsed="false">
      <c r="A36" s="35"/>
      <c r="B36" s="35"/>
    </row>
    <row r="37" s="42" customFormat="true" ht="15" hidden="false" customHeight="false" outlineLevel="0" collapsed="false">
      <c r="A37" s="35"/>
      <c r="B37" s="35"/>
    </row>
    <row r="38" s="42" customFormat="true" ht="15" hidden="false" customHeight="false" outlineLevel="0" collapsed="false">
      <c r="H38" s="44"/>
      <c r="I38" s="44"/>
      <c r="J38" s="44"/>
      <c r="K38" s="44"/>
      <c r="L38" s="44"/>
      <c r="M38" s="44"/>
      <c r="N38" s="44"/>
      <c r="O38" s="44"/>
      <c r="P38" s="44"/>
      <c r="Q38" s="44"/>
    </row>
    <row r="39" s="42" customFormat="true" ht="15" hidden="false" customHeight="false" outlineLevel="0" collapsed="false">
      <c r="A39" s="35"/>
      <c r="B39" s="35"/>
    </row>
    <row r="40" s="42" customFormat="true" ht="15" hidden="false" customHeight="false" outlineLevel="0" collapsed="false">
      <c r="A40" s="35"/>
      <c r="B40" s="35"/>
    </row>
    <row r="41" s="42" customFormat="true" ht="15" hidden="false" customHeight="false" outlineLevel="0" collapsed="false">
      <c r="A41" s="35"/>
      <c r="B41" s="35"/>
    </row>
    <row r="42" s="42" customFormat="true" ht="15" hidden="false" customHeight="false" outlineLevel="0" collapsed="false">
      <c r="A42" s="35"/>
      <c r="B42" s="35"/>
    </row>
    <row r="43" s="42" customFormat="true" ht="15" hidden="false" customHeight="false" outlineLevel="0" collapsed="false">
      <c r="A43" s="35"/>
      <c r="B43" s="35"/>
    </row>
    <row r="44" s="42" customFormat="true" ht="15" hidden="false" customHeight="false" outlineLevel="0" collapsed="false">
      <c r="A44" s="35"/>
      <c r="B44" s="35"/>
    </row>
    <row r="45" s="42" customFormat="true" ht="15" hidden="false" customHeight="false" outlineLevel="0" collapsed="false">
      <c r="A45" s="35"/>
      <c r="B45" s="35"/>
    </row>
    <row r="46" s="42" customFormat="true" ht="15" hidden="false" customHeight="false" outlineLevel="0" collapsed="false">
      <c r="A46" s="35"/>
      <c r="B46" s="35"/>
    </row>
    <row r="47" s="42" customFormat="true" ht="15" hidden="false" customHeight="false" outlineLevel="0" collapsed="false">
      <c r="A47" s="35"/>
      <c r="B47" s="35"/>
    </row>
    <row r="48" s="42" customFormat="true" ht="15" hidden="false" customHeight="false" outlineLevel="0" collapsed="false">
      <c r="A48" s="35"/>
      <c r="B48" s="35"/>
    </row>
    <row r="49" s="42" customFormat="true" ht="15" hidden="false" customHeight="false" outlineLevel="0" collapsed="false">
      <c r="A49" s="35"/>
      <c r="B49" s="35"/>
    </row>
    <row r="50" s="42" customFormat="true" ht="15" hidden="false" customHeight="false" outlineLevel="0" collapsed="false">
      <c r="A50" s="35"/>
      <c r="B50" s="35"/>
    </row>
    <row r="51" s="42" customFormat="true" ht="15" hidden="false" customHeight="false" outlineLevel="0" collapsed="false">
      <c r="A51" s="35"/>
      <c r="B51" s="35"/>
    </row>
    <row r="52" s="42" customFormat="true" ht="15" hidden="false" customHeight="false" outlineLevel="0" collapsed="false">
      <c r="A52" s="35"/>
      <c r="B52" s="35"/>
    </row>
    <row r="53" s="42" customFormat="true" ht="15" hidden="false" customHeight="false" outlineLevel="0" collapsed="false">
      <c r="A53" s="35"/>
      <c r="B53" s="35"/>
    </row>
    <row r="54" s="42" customFormat="true" ht="15" hidden="false" customHeight="false" outlineLevel="0" collapsed="false">
      <c r="A54" s="35"/>
      <c r="B54" s="35"/>
    </row>
    <row r="55" s="42" customFormat="true" ht="15" hidden="false" customHeight="false" outlineLevel="0" collapsed="false">
      <c r="A55" s="35"/>
      <c r="B55" s="35"/>
    </row>
    <row r="56" s="42" customFormat="true" ht="15" hidden="false" customHeight="false" outlineLevel="0" collapsed="false">
      <c r="A56" s="35"/>
      <c r="B56" s="35"/>
    </row>
    <row r="57" s="42" customFormat="true" ht="15" hidden="false" customHeight="false" outlineLevel="0" collapsed="false">
      <c r="A57" s="35"/>
      <c r="B57" s="35"/>
    </row>
    <row r="58" s="42" customFormat="true" ht="15" hidden="false" customHeight="false" outlineLevel="0" collapsed="false">
      <c r="A58" s="35"/>
      <c r="B58" s="35"/>
    </row>
    <row r="59" s="42" customFormat="true" ht="15" hidden="false" customHeight="false" outlineLevel="0" collapsed="false">
      <c r="A59" s="35"/>
      <c r="B59" s="35"/>
    </row>
    <row r="60" s="42" customFormat="true" ht="15" hidden="false" customHeight="false" outlineLevel="0" collapsed="false">
      <c r="A60" s="35"/>
      <c r="B60" s="35"/>
    </row>
    <row r="61" s="42" customFormat="true" ht="15" hidden="false" customHeight="false" outlineLevel="0" collapsed="false">
      <c r="A61" s="35"/>
      <c r="B61" s="35"/>
    </row>
    <row r="62" s="42" customFormat="true" ht="15" hidden="false" customHeight="false" outlineLevel="0" collapsed="false">
      <c r="A62" s="35"/>
      <c r="B62" s="35"/>
    </row>
    <row r="63" s="42" customFormat="true" ht="15" hidden="false" customHeight="false" outlineLevel="0" collapsed="false">
      <c r="A63" s="35"/>
      <c r="B63" s="35"/>
    </row>
    <row r="64" s="42" customFormat="true" ht="15" hidden="false" customHeight="false" outlineLevel="0" collapsed="false">
      <c r="A64" s="35"/>
      <c r="B64" s="35"/>
    </row>
    <row r="65" s="42" customFormat="true" ht="15" hidden="false" customHeight="false" outlineLevel="0" collapsed="false">
      <c r="A65" s="35"/>
      <c r="B65" s="35"/>
    </row>
    <row r="66" s="42" customFormat="true" ht="15" hidden="false" customHeight="false" outlineLevel="0" collapsed="false">
      <c r="A66" s="35"/>
      <c r="B66" s="35"/>
    </row>
    <row r="67" s="42" customFormat="true" ht="15" hidden="false" customHeight="false" outlineLevel="0" collapsed="false">
      <c r="A67" s="35"/>
      <c r="B67" s="35"/>
    </row>
    <row r="68" s="42" customFormat="true" ht="15" hidden="false" customHeight="false" outlineLevel="0" collapsed="false">
      <c r="A68" s="35"/>
      <c r="B68" s="35"/>
    </row>
    <row r="69" s="42" customFormat="true" ht="15" hidden="false" customHeight="false" outlineLevel="0" collapsed="false">
      <c r="A69" s="35"/>
      <c r="B69" s="35"/>
    </row>
    <row r="70" s="42" customFormat="true" ht="15" hidden="false" customHeight="false" outlineLevel="0" collapsed="false">
      <c r="A70" s="35"/>
      <c r="B70" s="35"/>
    </row>
    <row r="71" s="42" customFormat="true" ht="15" hidden="false" customHeight="false" outlineLevel="0" collapsed="false">
      <c r="A71" s="35"/>
      <c r="B71" s="35"/>
    </row>
    <row r="72" s="42" customFormat="true" ht="15" hidden="false" customHeight="false" outlineLevel="0" collapsed="false">
      <c r="A72" s="35"/>
      <c r="B72" s="35"/>
    </row>
    <row r="73" s="42" customFormat="true" ht="15" hidden="false" customHeight="false" outlineLevel="0" collapsed="false">
      <c r="A73" s="35"/>
      <c r="B73" s="35"/>
    </row>
    <row r="74" s="42" customFormat="true" ht="15" hidden="false" customHeight="false" outlineLevel="0" collapsed="false">
      <c r="A74" s="35"/>
      <c r="B74" s="35"/>
    </row>
    <row r="75" s="42" customFormat="true" ht="15" hidden="false" customHeight="false" outlineLevel="0" collapsed="false">
      <c r="A75" s="35"/>
      <c r="B75" s="35"/>
    </row>
    <row r="76" s="42" customFormat="true" ht="15" hidden="false" customHeight="false" outlineLevel="0" collapsed="false">
      <c r="A76" s="35"/>
      <c r="B76" s="35"/>
    </row>
    <row r="77" s="42" customFormat="true" ht="15" hidden="false" customHeight="false" outlineLevel="0" collapsed="false">
      <c r="A77" s="35"/>
      <c r="B77" s="35"/>
    </row>
    <row r="78" s="42" customFormat="true" ht="15" hidden="false" customHeight="false" outlineLevel="0" collapsed="false">
      <c r="A78" s="35"/>
      <c r="B78" s="35"/>
    </row>
    <row r="79" s="42" customFormat="true" ht="15" hidden="false" customHeight="false" outlineLevel="0" collapsed="false">
      <c r="A79" s="35"/>
      <c r="B79" s="35"/>
    </row>
    <row r="80" s="42" customFormat="true" ht="15" hidden="false" customHeight="false" outlineLevel="0" collapsed="false">
      <c r="A80" s="35"/>
      <c r="B80" s="35"/>
    </row>
    <row r="81" s="42" customFormat="true" ht="15" hidden="false" customHeight="false" outlineLevel="0" collapsed="false">
      <c r="A81" s="35"/>
      <c r="B81" s="35"/>
    </row>
    <row r="82" s="42" customFormat="true" ht="15" hidden="false" customHeight="false" outlineLevel="0" collapsed="false">
      <c r="A82" s="35"/>
      <c r="B82" s="35"/>
    </row>
    <row r="83" s="42" customFormat="true" ht="15" hidden="false" customHeight="false" outlineLevel="0" collapsed="false">
      <c r="A83" s="35"/>
      <c r="B83" s="35"/>
    </row>
    <row r="84" s="42" customFormat="true" ht="15" hidden="false" customHeight="false" outlineLevel="0" collapsed="false">
      <c r="A84" s="35"/>
      <c r="B84" s="35"/>
    </row>
    <row r="85" s="42" customFormat="true" ht="15" hidden="false" customHeight="false" outlineLevel="0" collapsed="false">
      <c r="A85" s="35"/>
      <c r="B85" s="35"/>
    </row>
    <row r="86" s="42" customFormat="true" ht="15" hidden="false" customHeight="false" outlineLevel="0" collapsed="false">
      <c r="A86" s="35"/>
      <c r="B86" s="35"/>
    </row>
    <row r="87" s="42" customFormat="true" ht="15" hidden="false" customHeight="false" outlineLevel="0" collapsed="false">
      <c r="A87" s="35"/>
      <c r="B87" s="35"/>
    </row>
    <row r="88" s="42" customFormat="true" ht="15" hidden="false" customHeight="false" outlineLevel="0" collapsed="false">
      <c r="A88" s="35"/>
      <c r="B88" s="35"/>
    </row>
    <row r="89" s="42" customFormat="true" ht="15" hidden="false" customHeight="false" outlineLevel="0" collapsed="false">
      <c r="A89" s="35"/>
      <c r="B89" s="35"/>
    </row>
    <row r="90" s="42" customFormat="true" ht="15" hidden="false" customHeight="false" outlineLevel="0" collapsed="false">
      <c r="A90" s="35"/>
      <c r="B90" s="35"/>
    </row>
    <row r="91" s="42" customFormat="true" ht="15" hidden="false" customHeight="false" outlineLevel="0" collapsed="false">
      <c r="A91" s="35"/>
      <c r="B91" s="35"/>
    </row>
    <row r="92" s="42" customFormat="true" ht="15" hidden="false" customHeight="false" outlineLevel="0" collapsed="false">
      <c r="A92" s="35"/>
      <c r="B92" s="35"/>
    </row>
    <row r="93" s="42" customFormat="true" ht="15" hidden="false" customHeight="false" outlineLevel="0" collapsed="false">
      <c r="A93" s="35"/>
      <c r="B93" s="35"/>
    </row>
    <row r="94" s="42" customFormat="true" ht="15" hidden="false" customHeight="false" outlineLevel="0" collapsed="false">
      <c r="A94" s="35"/>
      <c r="B94" s="35"/>
    </row>
    <row r="95" s="42" customFormat="true" ht="15" hidden="false" customHeight="false" outlineLevel="0" collapsed="false">
      <c r="A95" s="35"/>
      <c r="B95" s="35"/>
    </row>
    <row r="96" s="42" customFormat="true" ht="15" hidden="false" customHeight="false" outlineLevel="0" collapsed="false">
      <c r="A96" s="35"/>
      <c r="B96" s="35"/>
    </row>
    <row r="97" s="42" customFormat="true" ht="15" hidden="false" customHeight="false" outlineLevel="0" collapsed="false">
      <c r="A97" s="35"/>
      <c r="B97" s="35"/>
    </row>
    <row r="98" s="42" customFormat="true" ht="15" hidden="false" customHeight="false" outlineLevel="0" collapsed="false">
      <c r="A98" s="35"/>
      <c r="B98" s="35"/>
    </row>
    <row r="99" s="42" customFormat="true" ht="15" hidden="false" customHeight="false" outlineLevel="0" collapsed="false">
      <c r="A99" s="35"/>
      <c r="B99" s="35"/>
    </row>
    <row r="100" s="42" customFormat="true" ht="15" hidden="false" customHeight="false" outlineLevel="0" collapsed="false">
      <c r="A100" s="35"/>
      <c r="B100" s="35"/>
    </row>
    <row r="101" s="42" customFormat="true" ht="15" hidden="false" customHeight="false" outlineLevel="0" collapsed="false">
      <c r="A101" s="35"/>
      <c r="B101" s="35"/>
    </row>
    <row r="102" s="42" customFormat="true" ht="15" hidden="false" customHeight="false" outlineLevel="0" collapsed="false">
      <c r="A102" s="35"/>
      <c r="B102" s="35"/>
    </row>
    <row r="103" s="42" customFormat="true" ht="15" hidden="false" customHeight="false" outlineLevel="0" collapsed="false">
      <c r="A103" s="35"/>
      <c r="B103" s="35"/>
    </row>
    <row r="104" s="42" customFormat="true" ht="15" hidden="false" customHeight="false" outlineLevel="0" collapsed="false">
      <c r="A104" s="35"/>
      <c r="B104" s="35"/>
    </row>
    <row r="105" s="42" customFormat="true" ht="15" hidden="false" customHeight="false" outlineLevel="0" collapsed="false">
      <c r="A105" s="35"/>
      <c r="B105" s="35"/>
    </row>
    <row r="106" s="42" customFormat="true" ht="15" hidden="false" customHeight="false" outlineLevel="0" collapsed="false">
      <c r="A106" s="35"/>
      <c r="B106" s="35"/>
    </row>
    <row r="107" s="42" customFormat="true" ht="15" hidden="false" customHeight="false" outlineLevel="0" collapsed="false">
      <c r="A107" s="35"/>
      <c r="B107" s="35"/>
    </row>
    <row r="108" s="42" customFormat="true" ht="15" hidden="false" customHeight="false" outlineLevel="0" collapsed="false">
      <c r="A108" s="35"/>
      <c r="B108" s="35"/>
    </row>
    <row r="109" s="42" customFormat="true" ht="15" hidden="false" customHeight="false" outlineLevel="0" collapsed="false">
      <c r="A109" s="35"/>
      <c r="B109" s="35"/>
    </row>
    <row r="110" s="42" customFormat="true" ht="15" hidden="false" customHeight="false" outlineLevel="0" collapsed="false">
      <c r="A110" s="35"/>
      <c r="B110" s="35"/>
    </row>
    <row r="111" s="42" customFormat="true" ht="15" hidden="false" customHeight="false" outlineLevel="0" collapsed="false">
      <c r="A111" s="35"/>
      <c r="B111" s="35"/>
    </row>
    <row r="112" s="42" customFormat="true" ht="15" hidden="false" customHeight="false" outlineLevel="0" collapsed="false">
      <c r="A112" s="35"/>
      <c r="B112" s="35"/>
    </row>
    <row r="113" s="42" customFormat="true" ht="15" hidden="false" customHeight="false" outlineLevel="0" collapsed="false">
      <c r="A113" s="35"/>
      <c r="B113" s="35"/>
    </row>
    <row r="114" s="42" customFormat="true" ht="15" hidden="false" customHeight="false" outlineLevel="0" collapsed="false">
      <c r="A114" s="35"/>
      <c r="B114" s="35"/>
    </row>
    <row r="115" s="42" customFormat="true" ht="15" hidden="false" customHeight="false" outlineLevel="0" collapsed="false">
      <c r="A115" s="35"/>
      <c r="B115" s="35"/>
    </row>
    <row r="116" s="42" customFormat="true" ht="15" hidden="false" customHeight="false" outlineLevel="0" collapsed="false">
      <c r="A116" s="35"/>
      <c r="B116" s="35"/>
    </row>
    <row r="117" s="42" customFormat="true" ht="15" hidden="false" customHeight="false" outlineLevel="0" collapsed="false">
      <c r="A117" s="35"/>
      <c r="B117" s="35"/>
    </row>
    <row r="118" s="42" customFormat="true" ht="15" hidden="false" customHeight="false" outlineLevel="0" collapsed="false">
      <c r="A118" s="35"/>
      <c r="B118" s="35"/>
    </row>
    <row r="119" s="42" customFormat="true" ht="15" hidden="false" customHeight="false" outlineLevel="0" collapsed="false">
      <c r="A119" s="35"/>
      <c r="B119" s="35"/>
    </row>
    <row r="120" s="42" customFormat="true" ht="15" hidden="false" customHeight="false" outlineLevel="0" collapsed="false">
      <c r="A120" s="35"/>
      <c r="B120" s="35"/>
    </row>
    <row r="121" s="42" customFormat="true" ht="15" hidden="false" customHeight="false" outlineLevel="0" collapsed="false">
      <c r="A121" s="35"/>
      <c r="B121" s="35"/>
    </row>
    <row r="122" s="42" customFormat="true" ht="15" hidden="false" customHeight="false" outlineLevel="0" collapsed="false">
      <c r="A122" s="35"/>
      <c r="B122" s="35"/>
    </row>
    <row r="123" s="42" customFormat="true" ht="15" hidden="false" customHeight="false" outlineLevel="0" collapsed="false">
      <c r="A123" s="35"/>
      <c r="B123" s="35"/>
    </row>
    <row r="124" s="42" customFormat="true" ht="15" hidden="false" customHeight="false" outlineLevel="0" collapsed="false">
      <c r="A124" s="35"/>
      <c r="B124" s="35"/>
    </row>
    <row r="125" s="42" customFormat="true" ht="15" hidden="false" customHeight="false" outlineLevel="0" collapsed="false">
      <c r="A125" s="35"/>
      <c r="B125" s="35"/>
    </row>
    <row r="126" s="42" customFormat="true" ht="15" hidden="false" customHeight="false" outlineLevel="0" collapsed="false">
      <c r="A126" s="35"/>
      <c r="B126" s="35"/>
    </row>
    <row r="127" s="42" customFormat="true" ht="15" hidden="false" customHeight="false" outlineLevel="0" collapsed="false">
      <c r="A127" s="35"/>
      <c r="B127" s="35"/>
    </row>
    <row r="128" s="42" customFormat="true" ht="15" hidden="false" customHeight="false" outlineLevel="0" collapsed="false">
      <c r="A128" s="35"/>
      <c r="B128" s="35"/>
    </row>
    <row r="129" s="42" customFormat="true" ht="15" hidden="false" customHeight="false" outlineLevel="0" collapsed="false">
      <c r="A129" s="35"/>
      <c r="B129" s="35"/>
    </row>
    <row r="130" s="42" customFormat="true" ht="15" hidden="false" customHeight="false" outlineLevel="0" collapsed="false">
      <c r="A130" s="35"/>
      <c r="B130" s="35"/>
    </row>
    <row r="131" s="42" customFormat="true" ht="15" hidden="false" customHeight="false" outlineLevel="0" collapsed="false">
      <c r="A131" s="35"/>
      <c r="B131" s="35"/>
    </row>
    <row r="132" s="42" customFormat="true" ht="15" hidden="false" customHeight="false" outlineLevel="0" collapsed="false">
      <c r="A132" s="35"/>
      <c r="B132" s="35"/>
    </row>
    <row r="133" s="42" customFormat="true" ht="15" hidden="false" customHeight="false" outlineLevel="0" collapsed="false">
      <c r="A133" s="35"/>
      <c r="B133" s="35"/>
    </row>
    <row r="134" s="42" customFormat="true" ht="15" hidden="false" customHeight="false" outlineLevel="0" collapsed="false">
      <c r="A134" s="35"/>
      <c r="B134" s="35"/>
    </row>
    <row r="135" s="42" customFormat="true" ht="15" hidden="false" customHeight="false" outlineLevel="0" collapsed="false">
      <c r="A135" s="35"/>
      <c r="B135" s="35"/>
    </row>
    <row r="136" s="42" customFormat="true" ht="15" hidden="false" customHeight="false" outlineLevel="0" collapsed="false">
      <c r="A136" s="35"/>
      <c r="B136" s="35"/>
    </row>
    <row r="137" s="42" customFormat="true" ht="15" hidden="false" customHeight="false" outlineLevel="0" collapsed="false">
      <c r="A137" s="35"/>
      <c r="B137" s="35"/>
    </row>
    <row r="138" s="42" customFormat="true" ht="15" hidden="false" customHeight="false" outlineLevel="0" collapsed="false">
      <c r="A138" s="35"/>
      <c r="B138" s="35"/>
    </row>
    <row r="139" s="42" customFormat="true" ht="15" hidden="false" customHeight="false" outlineLevel="0" collapsed="false">
      <c r="A139" s="35"/>
      <c r="B139" s="35"/>
    </row>
    <row r="140" s="42" customFormat="true" ht="15" hidden="false" customHeight="false" outlineLevel="0" collapsed="false">
      <c r="A140" s="35"/>
      <c r="B140" s="35"/>
    </row>
    <row r="141" s="42" customFormat="true" ht="15" hidden="false" customHeight="false" outlineLevel="0" collapsed="false">
      <c r="A141" s="35"/>
      <c r="B141" s="35"/>
    </row>
    <row r="142" s="42" customFormat="true" ht="15" hidden="false" customHeight="false" outlineLevel="0" collapsed="false">
      <c r="A142" s="35"/>
      <c r="B142" s="35"/>
    </row>
    <row r="143" s="42" customFormat="true" ht="15" hidden="false" customHeight="false" outlineLevel="0" collapsed="false">
      <c r="A143" s="35"/>
      <c r="B143" s="35"/>
    </row>
    <row r="144" s="42" customFormat="true" ht="15" hidden="false" customHeight="false" outlineLevel="0" collapsed="false">
      <c r="A144" s="35"/>
      <c r="B144" s="35"/>
    </row>
    <row r="145" s="42" customFormat="true" ht="15" hidden="false" customHeight="false" outlineLevel="0" collapsed="false">
      <c r="A145" s="35"/>
      <c r="B145" s="35"/>
    </row>
    <row r="146" s="42" customFormat="true" ht="15" hidden="false" customHeight="false" outlineLevel="0" collapsed="false">
      <c r="A146" s="35"/>
      <c r="B146" s="35"/>
    </row>
    <row r="147" s="42" customFormat="true" ht="15" hidden="false" customHeight="false" outlineLevel="0" collapsed="false">
      <c r="A147" s="35"/>
      <c r="B147" s="35"/>
    </row>
    <row r="148" s="42" customFormat="true" ht="15" hidden="false" customHeight="false" outlineLevel="0" collapsed="false">
      <c r="A148" s="35"/>
      <c r="B148" s="35"/>
    </row>
    <row r="149" s="42" customFormat="true" ht="15" hidden="false" customHeight="false" outlineLevel="0" collapsed="false">
      <c r="A149" s="35"/>
      <c r="B149" s="35"/>
    </row>
    <row r="150" s="42" customFormat="true" ht="15" hidden="false" customHeight="false" outlineLevel="0" collapsed="false">
      <c r="A150" s="35"/>
      <c r="B150" s="35"/>
    </row>
    <row r="151" s="42" customFormat="true" ht="15" hidden="false" customHeight="false" outlineLevel="0" collapsed="false">
      <c r="A151" s="35"/>
      <c r="B151" s="35"/>
    </row>
    <row r="152" s="42" customFormat="true" ht="15" hidden="false" customHeight="false" outlineLevel="0" collapsed="false">
      <c r="A152" s="35"/>
      <c r="B152" s="35"/>
    </row>
    <row r="153" s="42" customFormat="true" ht="15" hidden="false" customHeight="false" outlineLevel="0" collapsed="false">
      <c r="A153" s="35"/>
      <c r="B153" s="35"/>
    </row>
    <row r="154" s="42" customFormat="true" ht="15" hidden="false" customHeight="false" outlineLevel="0" collapsed="false">
      <c r="A154" s="35"/>
      <c r="B154" s="35"/>
    </row>
    <row r="155" s="42" customFormat="true" ht="15" hidden="false" customHeight="false" outlineLevel="0" collapsed="false">
      <c r="A155" s="35"/>
      <c r="B155" s="35"/>
    </row>
    <row r="156" s="42" customFormat="true" ht="15" hidden="false" customHeight="false" outlineLevel="0" collapsed="false">
      <c r="A156" s="35"/>
      <c r="B156" s="35"/>
    </row>
    <row r="157" s="42" customFormat="true" ht="15" hidden="false" customHeight="false" outlineLevel="0" collapsed="false">
      <c r="A157" s="35"/>
      <c r="B157" s="35"/>
    </row>
    <row r="158" s="42" customFormat="true" ht="15" hidden="false" customHeight="false" outlineLevel="0" collapsed="false">
      <c r="A158" s="35"/>
      <c r="B158" s="35"/>
    </row>
    <row r="159" s="42" customFormat="true" ht="15" hidden="false" customHeight="false" outlineLevel="0" collapsed="false">
      <c r="A159" s="35"/>
      <c r="B159" s="35"/>
    </row>
    <row r="160" s="42" customFormat="true" ht="15" hidden="false" customHeight="false" outlineLevel="0" collapsed="false">
      <c r="A160" s="35"/>
      <c r="B160" s="35"/>
    </row>
    <row r="161" s="42" customFormat="true" ht="15" hidden="false" customHeight="false" outlineLevel="0" collapsed="false">
      <c r="A161" s="35"/>
      <c r="B161" s="35"/>
    </row>
    <row r="162" s="42" customFormat="true" ht="15" hidden="false" customHeight="false" outlineLevel="0" collapsed="false">
      <c r="A162" s="35"/>
      <c r="B162" s="35"/>
    </row>
    <row r="163" s="42" customFormat="true" ht="15" hidden="false" customHeight="false" outlineLevel="0" collapsed="false">
      <c r="A163" s="35"/>
      <c r="B163" s="35"/>
    </row>
    <row r="164" s="42" customFormat="true" ht="15" hidden="false" customHeight="false" outlineLevel="0" collapsed="false">
      <c r="A164" s="35"/>
      <c r="B164" s="35"/>
    </row>
    <row r="165" s="42" customFormat="true" ht="15" hidden="false" customHeight="false" outlineLevel="0" collapsed="false">
      <c r="A165" s="35"/>
      <c r="B165" s="35"/>
    </row>
    <row r="166" s="42" customFormat="true" ht="15" hidden="false" customHeight="false" outlineLevel="0" collapsed="false">
      <c r="A166" s="35"/>
      <c r="B166" s="35"/>
    </row>
    <row r="167" s="42" customFormat="true" ht="15" hidden="false" customHeight="false" outlineLevel="0" collapsed="false">
      <c r="A167" s="35"/>
      <c r="B167" s="35"/>
    </row>
    <row r="168" s="42" customFormat="true" ht="15" hidden="false" customHeight="false" outlineLevel="0" collapsed="false">
      <c r="A168" s="35"/>
      <c r="B168" s="35"/>
    </row>
    <row r="169" s="42" customFormat="true" ht="15" hidden="false" customHeight="false" outlineLevel="0" collapsed="false">
      <c r="A169" s="35"/>
      <c r="B169" s="35"/>
    </row>
    <row r="170" s="42" customFormat="true" ht="15" hidden="false" customHeight="false" outlineLevel="0" collapsed="false">
      <c r="A170" s="35"/>
      <c r="B170" s="35"/>
    </row>
    <row r="171" s="42" customFormat="true" ht="15" hidden="false" customHeight="false" outlineLevel="0" collapsed="false">
      <c r="A171" s="35"/>
      <c r="B171" s="35"/>
    </row>
    <row r="172" s="42" customFormat="true" ht="15" hidden="false" customHeight="false" outlineLevel="0" collapsed="false">
      <c r="A172" s="35"/>
      <c r="B172" s="35"/>
    </row>
    <row r="173" s="42" customFormat="true" ht="15" hidden="false" customHeight="false" outlineLevel="0" collapsed="false">
      <c r="A173" s="35"/>
      <c r="B173" s="35"/>
    </row>
    <row r="174" s="42" customFormat="true" ht="15" hidden="false" customHeight="false" outlineLevel="0" collapsed="false">
      <c r="A174" s="35"/>
      <c r="B174" s="35"/>
    </row>
    <row r="175" s="42" customFormat="true" ht="15" hidden="false" customHeight="false" outlineLevel="0" collapsed="false">
      <c r="A175" s="35"/>
      <c r="B175" s="35"/>
    </row>
    <row r="176" s="42" customFormat="true" ht="15" hidden="false" customHeight="false" outlineLevel="0" collapsed="false">
      <c r="A176" s="35"/>
      <c r="B176" s="35"/>
    </row>
    <row r="177" s="42" customFormat="true" ht="15" hidden="false" customHeight="false" outlineLevel="0" collapsed="false">
      <c r="A177" s="35"/>
      <c r="B177" s="35"/>
    </row>
    <row r="178" s="42" customFormat="true" ht="15" hidden="false" customHeight="false" outlineLevel="0" collapsed="false">
      <c r="A178" s="35"/>
      <c r="B178" s="35"/>
    </row>
    <row r="179" s="42" customFormat="true" ht="15" hidden="false" customHeight="false" outlineLevel="0" collapsed="false">
      <c r="A179" s="35"/>
      <c r="B179" s="35"/>
    </row>
    <row r="180" s="42" customFormat="true" ht="15" hidden="false" customHeight="false" outlineLevel="0" collapsed="false">
      <c r="A180" s="35"/>
      <c r="B180" s="35"/>
    </row>
    <row r="181" s="42" customFormat="true" ht="15" hidden="false" customHeight="false" outlineLevel="0" collapsed="false">
      <c r="A181" s="35"/>
      <c r="B181" s="35"/>
    </row>
    <row r="182" s="42" customFormat="true" ht="15" hidden="false" customHeight="false" outlineLevel="0" collapsed="false">
      <c r="A182" s="35"/>
      <c r="B182" s="35"/>
    </row>
    <row r="183" s="42" customFormat="true" ht="15" hidden="false" customHeight="false" outlineLevel="0" collapsed="false">
      <c r="A183" s="35"/>
      <c r="B183" s="35"/>
    </row>
    <row r="184" s="42" customFormat="true" ht="15" hidden="false" customHeight="false" outlineLevel="0" collapsed="false">
      <c r="A184" s="35"/>
      <c r="B184" s="35"/>
    </row>
    <row r="185" s="42" customFormat="true" ht="15" hidden="false" customHeight="false" outlineLevel="0" collapsed="false">
      <c r="A185" s="35"/>
      <c r="B185" s="35"/>
    </row>
    <row r="186" s="42" customFormat="true" ht="15" hidden="false" customHeight="false" outlineLevel="0" collapsed="false">
      <c r="A186" s="35"/>
      <c r="B186" s="35"/>
    </row>
    <row r="187" s="42" customFormat="true" ht="15" hidden="false" customHeight="false" outlineLevel="0" collapsed="false">
      <c r="A187" s="35"/>
      <c r="B187" s="35"/>
    </row>
    <row r="188" s="42" customFormat="true" ht="15" hidden="false" customHeight="false" outlineLevel="0" collapsed="false">
      <c r="A188" s="35"/>
      <c r="B188" s="35"/>
    </row>
    <row r="189" s="42" customFormat="true" ht="15" hidden="false" customHeight="false" outlineLevel="0" collapsed="false">
      <c r="A189" s="35"/>
      <c r="B189" s="35"/>
    </row>
    <row r="190" s="42" customFormat="true" ht="15" hidden="false" customHeight="false" outlineLevel="0" collapsed="false">
      <c r="A190" s="35"/>
      <c r="B190" s="35"/>
    </row>
    <row r="191" s="42" customFormat="true" ht="15" hidden="false" customHeight="false" outlineLevel="0" collapsed="false">
      <c r="A191" s="35"/>
      <c r="B191" s="35"/>
    </row>
    <row r="192" s="42" customFormat="true" ht="15" hidden="false" customHeight="false" outlineLevel="0" collapsed="false">
      <c r="A192" s="35"/>
      <c r="B192" s="35"/>
    </row>
    <row r="193" s="42" customFormat="true" ht="15" hidden="false" customHeight="false" outlineLevel="0" collapsed="false">
      <c r="A193" s="35"/>
      <c r="B193" s="35"/>
    </row>
    <row r="194" s="42" customFormat="true" ht="15" hidden="false" customHeight="false" outlineLevel="0" collapsed="false">
      <c r="A194" s="35"/>
      <c r="B194" s="35"/>
    </row>
    <row r="195" s="42" customFormat="true" ht="15" hidden="false" customHeight="false" outlineLevel="0" collapsed="false">
      <c r="A195" s="35"/>
      <c r="B195" s="35"/>
    </row>
    <row r="196" s="42" customFormat="true" ht="15" hidden="false" customHeight="false" outlineLevel="0" collapsed="false">
      <c r="A196" s="35"/>
      <c r="B196" s="35"/>
    </row>
    <row r="197" s="42" customFormat="true" ht="15" hidden="false" customHeight="false" outlineLevel="0" collapsed="false">
      <c r="A197" s="35"/>
      <c r="B197" s="35"/>
    </row>
    <row r="198" s="42" customFormat="true" ht="15" hidden="false" customHeight="false" outlineLevel="0" collapsed="false">
      <c r="A198" s="35"/>
      <c r="B198" s="35"/>
    </row>
    <row r="199" s="42" customFormat="true" ht="15" hidden="false" customHeight="false" outlineLevel="0" collapsed="false">
      <c r="A199" s="35"/>
      <c r="B199" s="35"/>
    </row>
    <row r="200" s="42" customFormat="true" ht="15" hidden="false" customHeight="false" outlineLevel="0" collapsed="false">
      <c r="A200" s="35"/>
      <c r="B200" s="35"/>
    </row>
    <row r="201" s="42" customFormat="true" ht="15" hidden="false" customHeight="false" outlineLevel="0" collapsed="false">
      <c r="A201" s="35"/>
      <c r="B201" s="35"/>
    </row>
    <row r="202" s="42" customFormat="true" ht="15" hidden="false" customHeight="false" outlineLevel="0" collapsed="false">
      <c r="A202" s="35"/>
      <c r="B202" s="35"/>
    </row>
    <row r="203" s="42" customFormat="true" ht="15" hidden="false" customHeight="false" outlineLevel="0" collapsed="false">
      <c r="A203" s="35"/>
      <c r="B203" s="35"/>
    </row>
    <row r="204" s="42" customFormat="true" ht="15" hidden="false" customHeight="false" outlineLevel="0" collapsed="false">
      <c r="A204" s="35"/>
      <c r="B204" s="35"/>
    </row>
    <row r="205" s="42" customFormat="true" ht="15" hidden="false" customHeight="false" outlineLevel="0" collapsed="false">
      <c r="A205" s="35"/>
      <c r="B205" s="35"/>
    </row>
    <row r="206" s="42" customFormat="true" ht="15" hidden="false" customHeight="false" outlineLevel="0" collapsed="false">
      <c r="A206" s="35"/>
      <c r="B206" s="35"/>
    </row>
    <row r="207" s="42" customFormat="true" ht="15" hidden="false" customHeight="false" outlineLevel="0" collapsed="false">
      <c r="A207" s="35"/>
      <c r="B207" s="35"/>
    </row>
    <row r="208" s="42" customFormat="true" ht="15" hidden="false" customHeight="false" outlineLevel="0" collapsed="false">
      <c r="A208" s="35"/>
      <c r="B208" s="35"/>
    </row>
    <row r="209" s="42" customFormat="true" ht="15" hidden="false" customHeight="false" outlineLevel="0" collapsed="false">
      <c r="A209" s="35"/>
      <c r="B209" s="35"/>
    </row>
    <row r="210" s="42" customFormat="true" ht="15" hidden="false" customHeight="false" outlineLevel="0" collapsed="false">
      <c r="A210" s="35"/>
      <c r="B210" s="35"/>
    </row>
    <row r="211" s="42" customFormat="true" ht="15" hidden="false" customHeight="false" outlineLevel="0" collapsed="false">
      <c r="A211" s="35"/>
      <c r="B211" s="35"/>
    </row>
    <row r="212" s="42" customFormat="true" ht="15" hidden="false" customHeight="false" outlineLevel="0" collapsed="false">
      <c r="A212" s="35"/>
      <c r="B212" s="35"/>
    </row>
    <row r="213" s="42" customFormat="true" ht="15" hidden="false" customHeight="false" outlineLevel="0" collapsed="false">
      <c r="A213" s="35"/>
      <c r="B213" s="35"/>
    </row>
    <row r="214" s="42" customFormat="true" ht="15" hidden="false" customHeight="false" outlineLevel="0" collapsed="false">
      <c r="A214" s="35"/>
      <c r="B214" s="35"/>
    </row>
    <row r="215" s="42" customFormat="true" ht="15" hidden="false" customHeight="false" outlineLevel="0" collapsed="false">
      <c r="A215" s="35"/>
      <c r="B215" s="35"/>
    </row>
    <row r="216" s="42" customFormat="true" ht="15" hidden="false" customHeight="false" outlineLevel="0" collapsed="false">
      <c r="A216" s="35"/>
      <c r="B216" s="35"/>
    </row>
    <row r="217" s="42" customFormat="true" ht="15" hidden="false" customHeight="false" outlineLevel="0" collapsed="false">
      <c r="A217" s="35"/>
      <c r="B217" s="35"/>
    </row>
    <row r="218" s="42" customFormat="true" ht="15" hidden="false" customHeight="false" outlineLevel="0" collapsed="false">
      <c r="A218" s="35"/>
      <c r="B218" s="35"/>
    </row>
    <row r="219" s="42" customFormat="true" ht="15" hidden="false" customHeight="false" outlineLevel="0" collapsed="false">
      <c r="A219" s="35"/>
      <c r="B219" s="35"/>
    </row>
    <row r="220" s="42" customFormat="true" ht="15" hidden="false" customHeight="false" outlineLevel="0" collapsed="false">
      <c r="A220" s="35"/>
      <c r="B220" s="35"/>
    </row>
    <row r="221" s="42" customFormat="true" ht="15" hidden="false" customHeight="false" outlineLevel="0" collapsed="false">
      <c r="A221" s="35"/>
      <c r="B221" s="35"/>
    </row>
    <row r="222" s="42" customFormat="true" ht="15" hidden="false" customHeight="false" outlineLevel="0" collapsed="false">
      <c r="A222" s="35"/>
      <c r="B222" s="35"/>
    </row>
    <row r="223" s="42" customFormat="true" ht="15" hidden="false" customHeight="false" outlineLevel="0" collapsed="false">
      <c r="A223" s="35"/>
      <c r="B223" s="35"/>
    </row>
    <row r="224" s="42" customFormat="true" ht="15" hidden="false" customHeight="false" outlineLevel="0" collapsed="false">
      <c r="A224" s="35"/>
      <c r="B224" s="35"/>
    </row>
    <row r="225" s="42" customFormat="true" ht="15" hidden="false" customHeight="false" outlineLevel="0" collapsed="false">
      <c r="A225" s="35"/>
      <c r="B225" s="35"/>
    </row>
    <row r="226" s="42" customFormat="true" ht="15" hidden="false" customHeight="false" outlineLevel="0" collapsed="false">
      <c r="A226" s="35"/>
      <c r="B226" s="35"/>
    </row>
    <row r="227" s="42" customFormat="true" ht="15" hidden="false" customHeight="false" outlineLevel="0" collapsed="false">
      <c r="A227" s="35"/>
      <c r="B227" s="35"/>
    </row>
    <row r="228" s="42" customFormat="true" ht="15" hidden="false" customHeight="false" outlineLevel="0" collapsed="false">
      <c r="A228" s="35"/>
      <c r="B228" s="35"/>
    </row>
    <row r="229" s="42" customFormat="true" ht="15" hidden="false" customHeight="false" outlineLevel="0" collapsed="false">
      <c r="A229" s="35"/>
      <c r="B229" s="35"/>
    </row>
    <row r="230" s="42" customFormat="true" ht="15" hidden="false" customHeight="false" outlineLevel="0" collapsed="false">
      <c r="A230" s="35"/>
      <c r="B230" s="35"/>
    </row>
    <row r="231" s="42" customFormat="true" ht="15" hidden="false" customHeight="false" outlineLevel="0" collapsed="false">
      <c r="A231" s="35"/>
      <c r="B231" s="35"/>
    </row>
    <row r="232" s="42" customFormat="true" ht="15" hidden="false" customHeight="false" outlineLevel="0" collapsed="false">
      <c r="A232" s="35"/>
      <c r="B232" s="35"/>
    </row>
    <row r="233" s="42" customFormat="true" ht="15" hidden="false" customHeight="false" outlineLevel="0" collapsed="false">
      <c r="A233" s="35"/>
      <c r="B233" s="35"/>
    </row>
    <row r="234" s="42" customFormat="true" ht="15" hidden="false" customHeight="false" outlineLevel="0" collapsed="false">
      <c r="A234" s="35"/>
      <c r="B234" s="35"/>
    </row>
    <row r="235" s="42" customFormat="true" ht="15" hidden="false" customHeight="false" outlineLevel="0" collapsed="false">
      <c r="A235" s="35"/>
      <c r="B235" s="35"/>
    </row>
    <row r="236" s="42" customFormat="true" ht="15" hidden="false" customHeight="false" outlineLevel="0" collapsed="false">
      <c r="A236" s="35"/>
      <c r="B236" s="35"/>
    </row>
    <row r="237" s="42" customFormat="true" ht="15" hidden="false" customHeight="false" outlineLevel="0" collapsed="false">
      <c r="A237" s="35"/>
      <c r="B237" s="35"/>
    </row>
    <row r="238" s="42" customFormat="true" ht="15" hidden="false" customHeight="false" outlineLevel="0" collapsed="false">
      <c r="A238" s="35"/>
      <c r="B238" s="35"/>
    </row>
    <row r="239" s="42" customFormat="true" ht="15" hidden="false" customHeight="false" outlineLevel="0" collapsed="false">
      <c r="A239" s="35"/>
      <c r="B239" s="35"/>
    </row>
    <row r="240" s="42" customFormat="true" ht="15" hidden="false" customHeight="false" outlineLevel="0" collapsed="false">
      <c r="A240" s="35"/>
      <c r="B240" s="35"/>
    </row>
    <row r="241" s="42" customFormat="true" ht="15" hidden="false" customHeight="false" outlineLevel="0" collapsed="false">
      <c r="A241" s="35"/>
      <c r="B241" s="35"/>
    </row>
    <row r="242" s="42" customFormat="true" ht="15" hidden="false" customHeight="false" outlineLevel="0" collapsed="false">
      <c r="A242" s="35"/>
      <c r="B242" s="35"/>
    </row>
    <row r="243" s="42" customFormat="true" ht="15" hidden="false" customHeight="false" outlineLevel="0" collapsed="false">
      <c r="A243" s="35"/>
      <c r="B243" s="35"/>
    </row>
    <row r="244" s="42" customFormat="true" ht="15" hidden="false" customHeight="false" outlineLevel="0" collapsed="false">
      <c r="A244" s="35"/>
      <c r="B244" s="35"/>
    </row>
    <row r="245" s="42" customFormat="true" ht="15" hidden="false" customHeight="false" outlineLevel="0" collapsed="false">
      <c r="A245" s="35"/>
      <c r="B245" s="35"/>
    </row>
    <row r="246" s="42" customFormat="true" ht="15" hidden="false" customHeight="false" outlineLevel="0" collapsed="false">
      <c r="A246" s="35"/>
      <c r="B246" s="35"/>
    </row>
    <row r="247" s="42" customFormat="true" ht="15" hidden="false" customHeight="false" outlineLevel="0" collapsed="false">
      <c r="A247" s="35"/>
      <c r="B247" s="35"/>
    </row>
    <row r="248" s="42" customFormat="true" ht="15" hidden="false" customHeight="false" outlineLevel="0" collapsed="false">
      <c r="A248" s="35"/>
      <c r="B248" s="35"/>
    </row>
    <row r="249" s="42" customFormat="true" ht="15" hidden="false" customHeight="false" outlineLevel="0" collapsed="false">
      <c r="A249" s="35"/>
      <c r="B249" s="35"/>
    </row>
    <row r="250" s="42" customFormat="true" ht="15" hidden="false" customHeight="false" outlineLevel="0" collapsed="false">
      <c r="A250" s="35"/>
      <c r="B250" s="35"/>
    </row>
    <row r="251" s="42" customFormat="true" ht="15" hidden="false" customHeight="false" outlineLevel="0" collapsed="false">
      <c r="A251" s="35"/>
      <c r="B251" s="35"/>
    </row>
    <row r="252" s="42" customFormat="true" ht="15" hidden="false" customHeight="false" outlineLevel="0" collapsed="false">
      <c r="A252" s="35"/>
      <c r="B252" s="35"/>
    </row>
    <row r="253" s="42" customFormat="true" ht="15" hidden="false" customHeight="false" outlineLevel="0" collapsed="false">
      <c r="A253" s="35"/>
      <c r="B253" s="35"/>
    </row>
    <row r="254" s="42" customFormat="true" ht="15" hidden="false" customHeight="false" outlineLevel="0" collapsed="false">
      <c r="A254" s="35"/>
      <c r="B254" s="35"/>
    </row>
    <row r="255" s="42" customFormat="true" ht="15" hidden="false" customHeight="false" outlineLevel="0" collapsed="false">
      <c r="A255" s="35"/>
      <c r="B255" s="35"/>
    </row>
    <row r="256" s="42" customFormat="true" ht="15" hidden="false" customHeight="false" outlineLevel="0" collapsed="false">
      <c r="A256" s="35"/>
      <c r="B256" s="35"/>
    </row>
    <row r="257" s="42" customFormat="true" ht="15" hidden="false" customHeight="false" outlineLevel="0" collapsed="false">
      <c r="A257" s="35"/>
      <c r="B257" s="35"/>
    </row>
    <row r="258" s="42" customFormat="true" ht="15" hidden="false" customHeight="false" outlineLevel="0" collapsed="false">
      <c r="A258" s="35"/>
      <c r="B258" s="35"/>
    </row>
    <row r="259" s="42" customFormat="true" ht="15" hidden="false" customHeight="false" outlineLevel="0" collapsed="false">
      <c r="A259" s="35"/>
      <c r="B259" s="35"/>
    </row>
    <row r="260" s="42" customFormat="true" ht="15" hidden="false" customHeight="false" outlineLevel="0" collapsed="false">
      <c r="A260" s="35"/>
      <c r="B260" s="35"/>
    </row>
    <row r="261" s="42" customFormat="true" ht="15" hidden="false" customHeight="false" outlineLevel="0" collapsed="false">
      <c r="A261" s="35"/>
      <c r="B261" s="35"/>
    </row>
    <row r="262" s="42" customFormat="true" ht="15" hidden="false" customHeight="false" outlineLevel="0" collapsed="false">
      <c r="A262" s="35"/>
      <c r="B262" s="35"/>
    </row>
    <row r="263" s="42" customFormat="true" ht="15" hidden="false" customHeight="false" outlineLevel="0" collapsed="false">
      <c r="A263" s="35"/>
      <c r="B263" s="35"/>
    </row>
    <row r="264" s="42" customFormat="true" ht="15" hidden="false" customHeight="false" outlineLevel="0" collapsed="false">
      <c r="A264" s="35"/>
      <c r="B264" s="35"/>
    </row>
    <row r="265" s="42" customFormat="true" ht="15" hidden="false" customHeight="false" outlineLevel="0" collapsed="false">
      <c r="A265" s="35"/>
      <c r="B265" s="35"/>
    </row>
    <row r="266" s="42" customFormat="true" ht="15" hidden="false" customHeight="false" outlineLevel="0" collapsed="false">
      <c r="A266" s="35"/>
      <c r="B266" s="35"/>
    </row>
    <row r="267" s="42" customFormat="true" ht="15" hidden="false" customHeight="false" outlineLevel="0" collapsed="false">
      <c r="A267" s="35"/>
      <c r="B267" s="35"/>
    </row>
    <row r="268" s="42" customFormat="true" ht="15" hidden="false" customHeight="false" outlineLevel="0" collapsed="false">
      <c r="A268" s="35"/>
      <c r="B268" s="35"/>
    </row>
    <row r="269" s="42" customFormat="true" ht="15" hidden="false" customHeight="false" outlineLevel="0" collapsed="false">
      <c r="A269" s="35"/>
      <c r="B269" s="35"/>
    </row>
    <row r="270" s="42" customFormat="true" ht="15" hidden="false" customHeight="false" outlineLevel="0" collapsed="false">
      <c r="A270" s="35"/>
      <c r="B270" s="35"/>
    </row>
    <row r="271" s="42" customFormat="true" ht="15" hidden="false" customHeight="false" outlineLevel="0" collapsed="false">
      <c r="A271" s="35"/>
      <c r="B271" s="35"/>
    </row>
    <row r="272" s="42" customFormat="true" ht="15" hidden="false" customHeight="false" outlineLevel="0" collapsed="false">
      <c r="A272" s="35"/>
      <c r="B272" s="35"/>
    </row>
    <row r="273" s="42" customFormat="true" ht="15" hidden="false" customHeight="false" outlineLevel="0" collapsed="false">
      <c r="A273" s="35"/>
      <c r="B273" s="35"/>
    </row>
    <row r="274" s="42" customFormat="true" ht="15" hidden="false" customHeight="false" outlineLevel="0" collapsed="false">
      <c r="A274" s="35"/>
      <c r="B274" s="35"/>
    </row>
    <row r="275" s="42" customFormat="true" ht="15" hidden="false" customHeight="false" outlineLevel="0" collapsed="false">
      <c r="A275" s="35"/>
      <c r="B275" s="35"/>
    </row>
    <row r="276" s="42" customFormat="true" ht="15" hidden="false" customHeight="false" outlineLevel="0" collapsed="false">
      <c r="A276" s="35"/>
      <c r="B276" s="35"/>
    </row>
    <row r="277" s="42" customFormat="true" ht="15" hidden="false" customHeight="false" outlineLevel="0" collapsed="false">
      <c r="A277" s="35"/>
      <c r="B277" s="35"/>
    </row>
    <row r="278" s="42" customFormat="true" ht="15" hidden="false" customHeight="false" outlineLevel="0" collapsed="false">
      <c r="A278" s="35"/>
      <c r="B278" s="35"/>
    </row>
    <row r="279" s="42" customFormat="true" ht="15" hidden="false" customHeight="false" outlineLevel="0" collapsed="false">
      <c r="A279" s="35"/>
      <c r="B279" s="35"/>
    </row>
    <row r="280" s="42" customFormat="true" ht="15" hidden="false" customHeight="false" outlineLevel="0" collapsed="false">
      <c r="A280" s="35"/>
      <c r="B280" s="35"/>
    </row>
    <row r="281" s="42" customFormat="true" ht="15" hidden="false" customHeight="false" outlineLevel="0" collapsed="false">
      <c r="A281" s="35"/>
      <c r="B281" s="35"/>
    </row>
    <row r="282" s="42" customFormat="true" ht="15" hidden="false" customHeight="false" outlineLevel="0" collapsed="false">
      <c r="A282" s="35"/>
      <c r="B282" s="35"/>
    </row>
    <row r="283" s="42" customFormat="true" ht="15" hidden="false" customHeight="false" outlineLevel="0" collapsed="false">
      <c r="A283" s="35"/>
      <c r="B283" s="35"/>
    </row>
    <row r="284" s="42" customFormat="true" ht="15" hidden="false" customHeight="false" outlineLevel="0" collapsed="false">
      <c r="A284" s="35"/>
      <c r="B284" s="35"/>
    </row>
    <row r="285" s="42" customFormat="true" ht="15" hidden="false" customHeight="false" outlineLevel="0" collapsed="false">
      <c r="A285" s="35"/>
      <c r="B285" s="35"/>
    </row>
    <row r="286" s="42" customFormat="true" ht="15" hidden="false" customHeight="false" outlineLevel="0" collapsed="false">
      <c r="A286" s="35"/>
      <c r="B286" s="35"/>
    </row>
    <row r="287" s="42" customFormat="true" ht="15" hidden="false" customHeight="false" outlineLevel="0" collapsed="false">
      <c r="A287" s="35"/>
      <c r="B287" s="35"/>
    </row>
    <row r="288" s="42" customFormat="true" ht="15" hidden="false" customHeight="false" outlineLevel="0" collapsed="false">
      <c r="A288" s="35"/>
      <c r="B288" s="35"/>
    </row>
    <row r="289" s="42" customFormat="true" ht="15" hidden="false" customHeight="false" outlineLevel="0" collapsed="false">
      <c r="A289" s="35"/>
      <c r="B289" s="35"/>
    </row>
    <row r="290" s="42" customFormat="true" ht="15" hidden="false" customHeight="false" outlineLevel="0" collapsed="false">
      <c r="A290" s="35"/>
      <c r="B290" s="35"/>
    </row>
    <row r="291" s="42" customFormat="true" ht="15" hidden="false" customHeight="false" outlineLevel="0" collapsed="false">
      <c r="A291" s="35"/>
      <c r="B291" s="35"/>
    </row>
    <row r="292" s="42" customFormat="true" ht="15" hidden="false" customHeight="false" outlineLevel="0" collapsed="false">
      <c r="A292" s="35"/>
      <c r="B292" s="35"/>
    </row>
    <row r="293" s="42" customFormat="true" ht="15" hidden="false" customHeight="false" outlineLevel="0" collapsed="false">
      <c r="A293" s="35"/>
      <c r="B293" s="35"/>
    </row>
    <row r="294" s="42" customFormat="true" ht="15" hidden="false" customHeight="false" outlineLevel="0" collapsed="false">
      <c r="A294" s="35"/>
      <c r="B294" s="35"/>
    </row>
    <row r="295" s="42" customFormat="true" ht="15" hidden="false" customHeight="false" outlineLevel="0" collapsed="false">
      <c r="A295" s="35"/>
      <c r="B295" s="35"/>
    </row>
    <row r="296" s="42" customFormat="true" ht="15" hidden="false" customHeight="false" outlineLevel="0" collapsed="false">
      <c r="A296" s="35"/>
      <c r="B296" s="35"/>
    </row>
    <row r="297" s="42" customFormat="true" ht="15" hidden="false" customHeight="false" outlineLevel="0" collapsed="false">
      <c r="A297" s="35"/>
      <c r="B297" s="35"/>
    </row>
    <row r="298" s="42" customFormat="true" ht="15" hidden="false" customHeight="false" outlineLevel="0" collapsed="false">
      <c r="A298" s="35"/>
      <c r="B298" s="35"/>
    </row>
    <row r="299" s="42" customFormat="true" ht="15" hidden="false" customHeight="false" outlineLevel="0" collapsed="false">
      <c r="A299" s="35"/>
      <c r="B299" s="35"/>
    </row>
    <row r="300" s="42" customFormat="true" ht="15" hidden="false" customHeight="false" outlineLevel="0" collapsed="false">
      <c r="A300" s="35"/>
      <c r="B300" s="35"/>
    </row>
    <row r="301" s="42" customFormat="true" ht="15" hidden="false" customHeight="false" outlineLevel="0" collapsed="false">
      <c r="A301" s="35"/>
      <c r="B301" s="35"/>
    </row>
    <row r="302" s="42" customFormat="true" ht="15" hidden="false" customHeight="false" outlineLevel="0" collapsed="false">
      <c r="A302" s="35"/>
      <c r="B302" s="35"/>
    </row>
    <row r="303" s="42" customFormat="true" ht="15" hidden="false" customHeight="false" outlineLevel="0" collapsed="false">
      <c r="A303" s="35"/>
      <c r="B303" s="35"/>
    </row>
    <row r="304" s="42" customFormat="true" ht="15" hidden="false" customHeight="false" outlineLevel="0" collapsed="false">
      <c r="A304" s="35"/>
      <c r="B304" s="35"/>
    </row>
    <row r="305" s="42" customFormat="true" ht="15" hidden="false" customHeight="false" outlineLevel="0" collapsed="false">
      <c r="A305" s="35"/>
      <c r="B305" s="35"/>
    </row>
    <row r="306" s="42" customFormat="true" ht="15" hidden="false" customHeight="false" outlineLevel="0" collapsed="false">
      <c r="A306" s="35"/>
      <c r="B306" s="35"/>
    </row>
    <row r="307" s="42" customFormat="true" ht="15" hidden="false" customHeight="false" outlineLevel="0" collapsed="false">
      <c r="A307" s="35"/>
      <c r="B307" s="35"/>
    </row>
    <row r="308" s="42" customFormat="true" ht="15" hidden="false" customHeight="false" outlineLevel="0" collapsed="false">
      <c r="A308" s="35"/>
      <c r="B308" s="35"/>
    </row>
    <row r="309" s="42" customFormat="true" ht="15" hidden="false" customHeight="false" outlineLevel="0" collapsed="false">
      <c r="A309" s="35"/>
      <c r="B309" s="35"/>
    </row>
    <row r="310" s="42" customFormat="true" ht="15" hidden="false" customHeight="false" outlineLevel="0" collapsed="false">
      <c r="A310" s="35"/>
      <c r="B310" s="35"/>
    </row>
    <row r="311" s="42" customFormat="true" ht="15" hidden="false" customHeight="false" outlineLevel="0" collapsed="false">
      <c r="A311" s="35"/>
      <c r="B311" s="35"/>
    </row>
    <row r="312" s="42" customFormat="true" ht="15" hidden="false" customHeight="false" outlineLevel="0" collapsed="false">
      <c r="A312" s="35"/>
      <c r="B312" s="35"/>
    </row>
    <row r="313" s="42" customFormat="true" ht="15" hidden="false" customHeight="false" outlineLevel="0" collapsed="false">
      <c r="A313" s="35"/>
      <c r="B313" s="35"/>
    </row>
    <row r="314" s="42" customFormat="true" ht="15" hidden="false" customHeight="false" outlineLevel="0" collapsed="false">
      <c r="A314" s="35"/>
      <c r="B314" s="35"/>
    </row>
    <row r="315" s="42" customFormat="true" ht="15" hidden="false" customHeight="false" outlineLevel="0" collapsed="false">
      <c r="A315" s="35"/>
      <c r="B315" s="35"/>
    </row>
    <row r="316" s="42" customFormat="true" ht="15" hidden="false" customHeight="false" outlineLevel="0" collapsed="false">
      <c r="A316" s="35"/>
      <c r="B316" s="35"/>
    </row>
    <row r="317" s="42" customFormat="true" ht="15" hidden="false" customHeight="false" outlineLevel="0" collapsed="false">
      <c r="A317" s="35"/>
      <c r="B317" s="35"/>
    </row>
    <row r="318" s="42" customFormat="true" ht="15" hidden="false" customHeight="false" outlineLevel="0" collapsed="false">
      <c r="A318" s="35"/>
      <c r="B318" s="35"/>
    </row>
    <row r="319" s="42" customFormat="true" ht="15" hidden="false" customHeight="false" outlineLevel="0" collapsed="false">
      <c r="A319" s="35"/>
      <c r="B319" s="35"/>
    </row>
    <row r="320" s="42" customFormat="true" ht="15" hidden="false" customHeight="false" outlineLevel="0" collapsed="false">
      <c r="A320" s="35"/>
      <c r="B320" s="35"/>
    </row>
    <row r="321" s="42" customFormat="true" ht="15" hidden="false" customHeight="false" outlineLevel="0" collapsed="false">
      <c r="A321" s="35"/>
      <c r="B321" s="35"/>
    </row>
    <row r="322" s="42" customFormat="true" ht="15" hidden="false" customHeight="false" outlineLevel="0" collapsed="false">
      <c r="A322" s="35"/>
      <c r="B322" s="35"/>
    </row>
    <row r="323" s="42" customFormat="true" ht="15" hidden="false" customHeight="false" outlineLevel="0" collapsed="false">
      <c r="A323" s="35"/>
      <c r="B323" s="35"/>
    </row>
    <row r="324" s="42" customFormat="true" ht="15" hidden="false" customHeight="false" outlineLevel="0" collapsed="false">
      <c r="A324" s="35"/>
      <c r="B324" s="35"/>
    </row>
    <row r="325" s="42" customFormat="true" ht="15" hidden="false" customHeight="false" outlineLevel="0" collapsed="false">
      <c r="A325" s="35"/>
      <c r="B325" s="35"/>
    </row>
    <row r="326" s="42" customFormat="true" ht="15" hidden="false" customHeight="false" outlineLevel="0" collapsed="false">
      <c r="A326" s="35"/>
      <c r="B326" s="35"/>
    </row>
    <row r="327" s="42" customFormat="true" ht="15" hidden="false" customHeight="false" outlineLevel="0" collapsed="false">
      <c r="A327" s="35"/>
      <c r="B327" s="35"/>
    </row>
    <row r="328" s="42" customFormat="true" ht="15" hidden="false" customHeight="false" outlineLevel="0" collapsed="false">
      <c r="A328" s="35"/>
      <c r="B328" s="35"/>
    </row>
    <row r="329" s="42" customFormat="true" ht="15" hidden="false" customHeight="false" outlineLevel="0" collapsed="false">
      <c r="A329" s="35"/>
      <c r="B329" s="35"/>
    </row>
    <row r="330" s="42" customFormat="true" ht="15" hidden="false" customHeight="false" outlineLevel="0" collapsed="false">
      <c r="A330" s="35"/>
      <c r="B330" s="35"/>
    </row>
    <row r="331" s="42" customFormat="true" ht="15" hidden="false" customHeight="false" outlineLevel="0" collapsed="false">
      <c r="A331" s="35"/>
      <c r="B331" s="35"/>
    </row>
    <row r="332" s="42" customFormat="true" ht="15" hidden="false" customHeight="false" outlineLevel="0" collapsed="false">
      <c r="A332" s="35"/>
      <c r="B332" s="35"/>
    </row>
    <row r="333" s="42" customFormat="true" ht="15" hidden="false" customHeight="false" outlineLevel="0" collapsed="false">
      <c r="A333" s="35"/>
      <c r="B333" s="35"/>
    </row>
    <row r="334" s="42" customFormat="true" ht="15" hidden="false" customHeight="false" outlineLevel="0" collapsed="false">
      <c r="A334" s="35"/>
      <c r="B334" s="35"/>
    </row>
    <row r="335" s="42" customFormat="true" ht="15" hidden="false" customHeight="false" outlineLevel="0" collapsed="false">
      <c r="A335" s="35"/>
      <c r="B335" s="35"/>
    </row>
    <row r="336" s="42" customFormat="true" ht="15" hidden="false" customHeight="false" outlineLevel="0" collapsed="false">
      <c r="A336" s="35"/>
      <c r="B336" s="35"/>
    </row>
    <row r="337" s="42" customFormat="true" ht="15" hidden="false" customHeight="false" outlineLevel="0" collapsed="false">
      <c r="A337" s="35"/>
      <c r="B337" s="35"/>
    </row>
    <row r="338" s="42" customFormat="true" ht="15" hidden="false" customHeight="false" outlineLevel="0" collapsed="false">
      <c r="A338" s="35"/>
      <c r="B338" s="35"/>
    </row>
    <row r="339" s="42" customFormat="true" ht="15" hidden="false" customHeight="false" outlineLevel="0" collapsed="false">
      <c r="A339" s="35"/>
      <c r="B339" s="35"/>
    </row>
    <row r="340" s="42" customFormat="true" ht="15" hidden="false" customHeight="false" outlineLevel="0" collapsed="false">
      <c r="A340" s="35"/>
      <c r="B340" s="35"/>
    </row>
    <row r="341" s="42" customFormat="true" ht="15" hidden="false" customHeight="false" outlineLevel="0" collapsed="false">
      <c r="A341" s="35"/>
      <c r="B341" s="35"/>
    </row>
    <row r="342" s="42" customFormat="true" ht="15" hidden="false" customHeight="false" outlineLevel="0" collapsed="false">
      <c r="A342" s="35"/>
      <c r="B342" s="35"/>
    </row>
    <row r="343" s="42" customFormat="true" ht="15" hidden="false" customHeight="false" outlineLevel="0" collapsed="false">
      <c r="A343" s="35"/>
      <c r="B343" s="35"/>
    </row>
    <row r="344" s="42" customFormat="true" ht="15" hidden="false" customHeight="false" outlineLevel="0" collapsed="false">
      <c r="A344" s="35"/>
      <c r="B344" s="35"/>
    </row>
    <row r="345" s="42" customFormat="true" ht="15" hidden="false" customHeight="false" outlineLevel="0" collapsed="false">
      <c r="A345" s="35"/>
      <c r="B345" s="35"/>
    </row>
    <row r="346" s="42" customFormat="true" ht="15" hidden="false" customHeight="false" outlineLevel="0" collapsed="false">
      <c r="A346" s="35"/>
      <c r="B346" s="35"/>
    </row>
    <row r="347" s="42" customFormat="true" ht="15" hidden="false" customHeight="false" outlineLevel="0" collapsed="false">
      <c r="A347" s="35"/>
      <c r="B347" s="35"/>
    </row>
    <row r="348" s="42" customFormat="true" ht="15" hidden="false" customHeight="false" outlineLevel="0" collapsed="false">
      <c r="A348" s="35"/>
      <c r="B348" s="35"/>
    </row>
    <row r="349" s="42" customFormat="true" ht="15" hidden="false" customHeight="false" outlineLevel="0" collapsed="false">
      <c r="A349" s="35"/>
      <c r="B349" s="35"/>
    </row>
    <row r="350" s="42" customFormat="true" ht="15" hidden="false" customHeight="false" outlineLevel="0" collapsed="false">
      <c r="A350" s="35"/>
      <c r="B350" s="35"/>
    </row>
    <row r="351" s="42" customFormat="true" ht="15" hidden="false" customHeight="false" outlineLevel="0" collapsed="false">
      <c r="A351" s="35"/>
      <c r="B351" s="35"/>
    </row>
    <row r="352" s="42" customFormat="true" ht="15" hidden="false" customHeight="false" outlineLevel="0" collapsed="false">
      <c r="A352" s="35"/>
      <c r="B352" s="35"/>
    </row>
    <row r="353" s="42" customFormat="true" ht="15" hidden="false" customHeight="false" outlineLevel="0" collapsed="false">
      <c r="A353" s="35"/>
      <c r="B353" s="35"/>
    </row>
    <row r="354" s="42" customFormat="true" ht="15" hidden="false" customHeight="false" outlineLevel="0" collapsed="false">
      <c r="A354" s="35"/>
      <c r="B354" s="35"/>
    </row>
    <row r="355" s="42" customFormat="true" ht="15" hidden="false" customHeight="false" outlineLevel="0" collapsed="false">
      <c r="A355" s="35"/>
      <c r="B355" s="35"/>
    </row>
    <row r="356" s="42" customFormat="true" ht="15" hidden="false" customHeight="false" outlineLevel="0" collapsed="false">
      <c r="A356" s="35"/>
      <c r="B356" s="35"/>
    </row>
    <row r="357" s="42" customFormat="true" ht="15" hidden="false" customHeight="false" outlineLevel="0" collapsed="false">
      <c r="A357" s="35"/>
      <c r="B357" s="35"/>
    </row>
    <row r="358" s="42" customFormat="true" ht="15" hidden="false" customHeight="false" outlineLevel="0" collapsed="false">
      <c r="A358" s="35"/>
      <c r="B358" s="35"/>
    </row>
    <row r="359" s="42" customFormat="true" ht="15" hidden="false" customHeight="false" outlineLevel="0" collapsed="false">
      <c r="A359" s="35"/>
      <c r="B359" s="35"/>
    </row>
    <row r="360" s="42" customFormat="true" ht="15" hidden="false" customHeight="false" outlineLevel="0" collapsed="false">
      <c r="A360" s="35"/>
      <c r="B360" s="35"/>
    </row>
    <row r="361" s="42" customFormat="true" ht="15" hidden="false" customHeight="false" outlineLevel="0" collapsed="false">
      <c r="A361" s="35"/>
      <c r="B361" s="35"/>
    </row>
    <row r="362" s="42" customFormat="true" ht="15" hidden="false" customHeight="false" outlineLevel="0" collapsed="false">
      <c r="A362" s="35"/>
      <c r="B362" s="35"/>
    </row>
    <row r="363" s="42" customFormat="true" ht="15" hidden="false" customHeight="false" outlineLevel="0" collapsed="false">
      <c r="A363" s="35"/>
      <c r="B363" s="35"/>
    </row>
    <row r="364" s="42" customFormat="true" ht="15" hidden="false" customHeight="false" outlineLevel="0" collapsed="false">
      <c r="A364" s="35"/>
      <c r="B364" s="35"/>
    </row>
    <row r="365" s="42" customFormat="true" ht="15" hidden="false" customHeight="false" outlineLevel="0" collapsed="false">
      <c r="A365" s="35"/>
      <c r="B365" s="35"/>
    </row>
    <row r="366" s="42" customFormat="true" ht="15" hidden="false" customHeight="false" outlineLevel="0" collapsed="false">
      <c r="A366" s="35"/>
      <c r="B366" s="35"/>
    </row>
    <row r="367" s="42" customFormat="true" ht="15" hidden="false" customHeight="false" outlineLevel="0" collapsed="false">
      <c r="A367" s="35"/>
      <c r="B367" s="35"/>
    </row>
    <row r="368" s="42" customFormat="true" ht="15" hidden="false" customHeight="false" outlineLevel="0" collapsed="false">
      <c r="A368" s="35"/>
      <c r="B368" s="35"/>
    </row>
    <row r="369" s="42" customFormat="true" ht="15" hidden="false" customHeight="false" outlineLevel="0" collapsed="false">
      <c r="A369" s="35"/>
      <c r="B369" s="35"/>
    </row>
    <row r="370" s="42" customFormat="true" ht="15" hidden="false" customHeight="false" outlineLevel="0" collapsed="false">
      <c r="A370" s="35"/>
      <c r="B370" s="35"/>
    </row>
    <row r="371" s="42" customFormat="true" ht="15" hidden="false" customHeight="false" outlineLevel="0" collapsed="false">
      <c r="A371" s="35"/>
      <c r="B371" s="35"/>
    </row>
    <row r="372" s="42" customFormat="true" ht="15" hidden="false" customHeight="false" outlineLevel="0" collapsed="false">
      <c r="A372" s="35"/>
      <c r="B372" s="35"/>
    </row>
    <row r="373" s="42" customFormat="true" ht="15" hidden="false" customHeight="false" outlineLevel="0" collapsed="false">
      <c r="A373" s="35"/>
      <c r="B373" s="35"/>
    </row>
    <row r="374" s="42" customFormat="true" ht="15" hidden="false" customHeight="false" outlineLevel="0" collapsed="false">
      <c r="A374" s="35"/>
      <c r="B374" s="35"/>
    </row>
    <row r="375" s="42" customFormat="true" ht="15" hidden="false" customHeight="false" outlineLevel="0" collapsed="false">
      <c r="A375" s="35"/>
      <c r="B375" s="35"/>
    </row>
    <row r="376" s="42" customFormat="true" ht="15" hidden="false" customHeight="false" outlineLevel="0" collapsed="false">
      <c r="A376" s="35"/>
      <c r="B376" s="35"/>
    </row>
    <row r="377" s="42" customFormat="true" ht="15" hidden="false" customHeight="false" outlineLevel="0" collapsed="false">
      <c r="A377" s="35"/>
      <c r="B377" s="35"/>
    </row>
    <row r="378" s="42" customFormat="true" ht="15" hidden="false" customHeight="false" outlineLevel="0" collapsed="false">
      <c r="A378" s="35"/>
      <c r="B378" s="35"/>
    </row>
    <row r="379" s="42" customFormat="true" ht="15" hidden="false" customHeight="false" outlineLevel="0" collapsed="false">
      <c r="A379" s="35"/>
      <c r="B379" s="35"/>
    </row>
    <row r="380" s="42" customFormat="true" ht="15" hidden="false" customHeight="false" outlineLevel="0" collapsed="false">
      <c r="A380" s="35"/>
      <c r="B380" s="35"/>
    </row>
    <row r="381" s="42" customFormat="true" ht="15" hidden="false" customHeight="false" outlineLevel="0" collapsed="false">
      <c r="A381" s="35"/>
      <c r="B381" s="35"/>
    </row>
    <row r="382" s="42" customFormat="true" ht="15" hidden="false" customHeight="false" outlineLevel="0" collapsed="false">
      <c r="A382" s="35"/>
      <c r="B382" s="35"/>
    </row>
    <row r="383" s="42" customFormat="true" ht="15" hidden="false" customHeight="false" outlineLevel="0" collapsed="false">
      <c r="A383" s="35"/>
      <c r="B383" s="35"/>
    </row>
    <row r="384" s="42" customFormat="true" ht="15" hidden="false" customHeight="false" outlineLevel="0" collapsed="false">
      <c r="A384" s="35"/>
      <c r="B384" s="35"/>
    </row>
    <row r="385" s="42" customFormat="true" ht="15" hidden="false" customHeight="false" outlineLevel="0" collapsed="false">
      <c r="A385" s="35"/>
      <c r="B385" s="35"/>
    </row>
    <row r="386" s="42" customFormat="true" ht="15" hidden="false" customHeight="false" outlineLevel="0" collapsed="false">
      <c r="A386" s="35"/>
      <c r="B386" s="35"/>
    </row>
    <row r="387" s="42" customFormat="true" ht="15" hidden="false" customHeight="false" outlineLevel="0" collapsed="false">
      <c r="A387" s="35"/>
      <c r="B387" s="35"/>
    </row>
    <row r="388" s="42" customFormat="true" ht="15" hidden="false" customHeight="false" outlineLevel="0" collapsed="false">
      <c r="A388" s="35"/>
      <c r="B388" s="35"/>
    </row>
    <row r="389" s="42" customFormat="true" ht="15" hidden="false" customHeight="false" outlineLevel="0" collapsed="false">
      <c r="A389" s="35"/>
      <c r="B389" s="35"/>
    </row>
    <row r="390" s="42" customFormat="true" ht="15" hidden="false" customHeight="false" outlineLevel="0" collapsed="false">
      <c r="A390" s="35"/>
      <c r="B390" s="35"/>
    </row>
    <row r="391" s="42" customFormat="true" ht="15" hidden="false" customHeight="false" outlineLevel="0" collapsed="false">
      <c r="A391" s="35"/>
      <c r="B391" s="35"/>
    </row>
    <row r="392" s="42" customFormat="true" ht="15" hidden="false" customHeight="false" outlineLevel="0" collapsed="false">
      <c r="A392" s="35"/>
      <c r="B392" s="35"/>
    </row>
    <row r="393" s="42" customFormat="true" ht="15" hidden="false" customHeight="false" outlineLevel="0" collapsed="false">
      <c r="A393" s="35"/>
      <c r="B393" s="35"/>
    </row>
    <row r="394" s="42" customFormat="true" ht="15" hidden="false" customHeight="false" outlineLevel="0" collapsed="false">
      <c r="A394" s="35"/>
      <c r="B394" s="35"/>
    </row>
    <row r="395" s="42" customFormat="true" ht="15" hidden="false" customHeight="false" outlineLevel="0" collapsed="false">
      <c r="A395" s="35"/>
      <c r="B395" s="35"/>
    </row>
    <row r="396" s="42" customFormat="true" ht="15" hidden="false" customHeight="false" outlineLevel="0" collapsed="false">
      <c r="A396" s="35"/>
      <c r="B396" s="35"/>
    </row>
    <row r="397" s="42" customFormat="true" ht="15" hidden="false" customHeight="false" outlineLevel="0" collapsed="false">
      <c r="A397" s="35"/>
      <c r="B397" s="35"/>
    </row>
    <row r="398" s="42" customFormat="true" ht="15" hidden="false" customHeight="false" outlineLevel="0" collapsed="false">
      <c r="A398" s="35"/>
      <c r="B398" s="35"/>
    </row>
    <row r="399" s="42" customFormat="true" ht="15" hidden="false" customHeight="false" outlineLevel="0" collapsed="false">
      <c r="A399" s="35"/>
      <c r="B399" s="35"/>
    </row>
    <row r="400" s="42" customFormat="true" ht="15" hidden="false" customHeight="false" outlineLevel="0" collapsed="false">
      <c r="A400" s="35"/>
      <c r="B400" s="35"/>
    </row>
    <row r="401" s="42" customFormat="true" ht="15" hidden="false" customHeight="false" outlineLevel="0" collapsed="false">
      <c r="A401" s="35"/>
      <c r="B401" s="35"/>
    </row>
    <row r="402" s="42" customFormat="true" ht="15" hidden="false" customHeight="false" outlineLevel="0" collapsed="false">
      <c r="A402" s="35"/>
      <c r="B402" s="35"/>
    </row>
    <row r="403" s="42" customFormat="true" ht="15" hidden="false" customHeight="false" outlineLevel="0" collapsed="false">
      <c r="A403" s="35"/>
      <c r="B403" s="35"/>
    </row>
    <row r="404" s="42" customFormat="true" ht="15" hidden="false" customHeight="false" outlineLevel="0" collapsed="false">
      <c r="A404" s="35"/>
      <c r="B404" s="35"/>
    </row>
    <row r="405" s="42" customFormat="true" ht="15" hidden="false" customHeight="false" outlineLevel="0" collapsed="false">
      <c r="A405" s="35"/>
      <c r="B405" s="35"/>
    </row>
    <row r="406" s="42" customFormat="true" ht="15" hidden="false" customHeight="false" outlineLevel="0" collapsed="false">
      <c r="A406" s="35"/>
      <c r="B406" s="35"/>
    </row>
    <row r="407" s="42" customFormat="true" ht="15" hidden="false" customHeight="false" outlineLevel="0" collapsed="false">
      <c r="A407" s="35"/>
      <c r="B407" s="35"/>
    </row>
    <row r="408" s="42" customFormat="true" ht="15" hidden="false" customHeight="false" outlineLevel="0" collapsed="false">
      <c r="A408" s="35"/>
      <c r="B408" s="35"/>
    </row>
    <row r="409" s="42" customFormat="true" ht="15" hidden="false" customHeight="false" outlineLevel="0" collapsed="false">
      <c r="A409" s="35"/>
      <c r="B409" s="35"/>
    </row>
    <row r="410" s="42" customFormat="true" ht="15" hidden="false" customHeight="false" outlineLevel="0" collapsed="false">
      <c r="A410" s="35"/>
      <c r="B410" s="35"/>
    </row>
    <row r="411" s="42" customFormat="true" ht="15" hidden="false" customHeight="false" outlineLevel="0" collapsed="false">
      <c r="A411" s="35"/>
      <c r="B411" s="35"/>
    </row>
    <row r="412" s="42" customFormat="true" ht="15" hidden="false" customHeight="false" outlineLevel="0" collapsed="false">
      <c r="A412" s="35"/>
      <c r="B412" s="35"/>
    </row>
    <row r="413" s="42" customFormat="true" ht="15" hidden="false" customHeight="false" outlineLevel="0" collapsed="false">
      <c r="A413" s="35"/>
      <c r="B413" s="35"/>
    </row>
    <row r="414" s="42" customFormat="true" ht="15" hidden="false" customHeight="false" outlineLevel="0" collapsed="false">
      <c r="A414" s="35"/>
      <c r="B414" s="35"/>
    </row>
    <row r="415" s="42" customFormat="true" ht="15" hidden="false" customHeight="false" outlineLevel="0" collapsed="false">
      <c r="A415" s="35"/>
      <c r="B415" s="35"/>
    </row>
    <row r="416" s="42" customFormat="true" ht="15" hidden="false" customHeight="false" outlineLevel="0" collapsed="false">
      <c r="A416" s="35"/>
      <c r="B416" s="35"/>
    </row>
    <row r="417" s="42" customFormat="true" ht="15" hidden="false" customHeight="false" outlineLevel="0" collapsed="false">
      <c r="A417" s="35"/>
      <c r="B417" s="35"/>
    </row>
    <row r="418" s="42" customFormat="true" ht="15" hidden="false" customHeight="false" outlineLevel="0" collapsed="false">
      <c r="A418" s="35"/>
      <c r="B418" s="35"/>
    </row>
    <row r="419" s="42" customFormat="true" ht="15" hidden="false" customHeight="false" outlineLevel="0" collapsed="false">
      <c r="A419" s="35"/>
      <c r="B419" s="35"/>
    </row>
    <row r="420" s="42" customFormat="true" ht="15" hidden="false" customHeight="false" outlineLevel="0" collapsed="false">
      <c r="A420" s="35"/>
      <c r="B420" s="35"/>
    </row>
    <row r="421" s="42" customFormat="true" ht="15" hidden="false" customHeight="false" outlineLevel="0" collapsed="false">
      <c r="A421" s="35"/>
      <c r="B421" s="35"/>
    </row>
    <row r="422" s="42" customFormat="true" ht="15" hidden="false" customHeight="false" outlineLevel="0" collapsed="false">
      <c r="A422" s="35"/>
      <c r="B422" s="35"/>
    </row>
    <row r="423" s="42" customFormat="true" ht="15" hidden="false" customHeight="false" outlineLevel="0" collapsed="false">
      <c r="A423" s="35"/>
      <c r="B423" s="35"/>
    </row>
    <row r="424" s="42" customFormat="true" ht="15" hidden="false" customHeight="false" outlineLevel="0" collapsed="false">
      <c r="A424" s="35"/>
      <c r="B424" s="35"/>
    </row>
    <row r="425" s="42" customFormat="true" ht="15" hidden="false" customHeight="false" outlineLevel="0" collapsed="false">
      <c r="A425" s="35"/>
      <c r="B425" s="35"/>
    </row>
    <row r="426" s="42" customFormat="true" ht="15" hidden="false" customHeight="false" outlineLevel="0" collapsed="false">
      <c r="A426" s="35"/>
      <c r="B426" s="35"/>
    </row>
    <row r="427" s="42" customFormat="true" ht="15" hidden="false" customHeight="false" outlineLevel="0" collapsed="false">
      <c r="A427" s="35"/>
      <c r="B427" s="35"/>
    </row>
    <row r="428" s="42" customFormat="true" ht="15" hidden="false" customHeight="false" outlineLevel="0" collapsed="false">
      <c r="A428" s="35"/>
      <c r="B428" s="35"/>
    </row>
    <row r="429" s="42" customFormat="true" ht="15" hidden="false" customHeight="false" outlineLevel="0" collapsed="false">
      <c r="A429" s="35"/>
      <c r="B429" s="35"/>
    </row>
    <row r="430" s="42" customFormat="true" ht="15" hidden="false" customHeight="false" outlineLevel="0" collapsed="false">
      <c r="A430" s="35"/>
      <c r="B430" s="35"/>
    </row>
    <row r="431" s="42" customFormat="true" ht="15" hidden="false" customHeight="false" outlineLevel="0" collapsed="false">
      <c r="A431" s="35"/>
      <c r="B431" s="35"/>
    </row>
    <row r="432" s="42" customFormat="true" ht="15" hidden="false" customHeight="false" outlineLevel="0" collapsed="false">
      <c r="A432" s="35"/>
      <c r="B432" s="35"/>
    </row>
    <row r="433" s="42" customFormat="true" ht="15" hidden="false" customHeight="false" outlineLevel="0" collapsed="false">
      <c r="A433" s="35"/>
      <c r="B433" s="35"/>
    </row>
    <row r="434" s="42" customFormat="true" ht="15" hidden="false" customHeight="false" outlineLevel="0" collapsed="false">
      <c r="A434" s="35"/>
      <c r="B434" s="35"/>
    </row>
    <row r="435" s="42" customFormat="true" ht="15" hidden="false" customHeight="false" outlineLevel="0" collapsed="false">
      <c r="A435" s="35"/>
      <c r="B435" s="35"/>
    </row>
    <row r="436" s="42" customFormat="true" ht="15" hidden="false" customHeight="false" outlineLevel="0" collapsed="false">
      <c r="A436" s="35"/>
      <c r="B436" s="35"/>
    </row>
    <row r="437" s="42" customFormat="true" ht="15" hidden="false" customHeight="false" outlineLevel="0" collapsed="false">
      <c r="A437" s="35"/>
      <c r="B437" s="35"/>
    </row>
    <row r="438" s="42" customFormat="true" ht="15" hidden="false" customHeight="false" outlineLevel="0" collapsed="false">
      <c r="A438" s="35"/>
      <c r="B438" s="35"/>
    </row>
    <row r="439" s="42" customFormat="true" ht="15" hidden="false" customHeight="false" outlineLevel="0" collapsed="false">
      <c r="A439" s="35"/>
      <c r="B439" s="35"/>
    </row>
    <row r="440" s="42" customFormat="true" ht="15" hidden="false" customHeight="false" outlineLevel="0" collapsed="false">
      <c r="A440" s="35"/>
      <c r="B440" s="35"/>
    </row>
    <row r="441" s="42" customFormat="true" ht="15" hidden="false" customHeight="false" outlineLevel="0" collapsed="false">
      <c r="A441" s="35"/>
      <c r="B441" s="35"/>
    </row>
    <row r="442" s="42" customFormat="true" ht="15" hidden="false" customHeight="false" outlineLevel="0" collapsed="false">
      <c r="A442" s="35"/>
      <c r="B442" s="35"/>
    </row>
    <row r="443" s="42" customFormat="true" ht="15" hidden="false" customHeight="false" outlineLevel="0" collapsed="false">
      <c r="A443" s="35"/>
      <c r="B443" s="35"/>
    </row>
    <row r="444" s="42" customFormat="true" ht="15" hidden="false" customHeight="false" outlineLevel="0" collapsed="false">
      <c r="A444" s="35"/>
      <c r="B444" s="35"/>
    </row>
    <row r="445" s="42" customFormat="true" ht="15" hidden="false" customHeight="false" outlineLevel="0" collapsed="false">
      <c r="A445" s="35"/>
      <c r="B445" s="35"/>
    </row>
    <row r="446" s="42" customFormat="true" ht="15" hidden="false" customHeight="false" outlineLevel="0" collapsed="false">
      <c r="A446" s="35"/>
      <c r="B446" s="35"/>
    </row>
    <row r="447" s="42" customFormat="true" ht="15" hidden="false" customHeight="false" outlineLevel="0" collapsed="false">
      <c r="A447" s="35"/>
      <c r="B447" s="35"/>
    </row>
    <row r="448" s="42" customFormat="true" ht="15" hidden="false" customHeight="false" outlineLevel="0" collapsed="false">
      <c r="A448" s="35"/>
      <c r="B448" s="35"/>
    </row>
    <row r="449" s="42" customFormat="true" ht="15" hidden="false" customHeight="false" outlineLevel="0" collapsed="false">
      <c r="A449" s="35"/>
      <c r="B449" s="35"/>
    </row>
    <row r="450" s="42" customFormat="true" ht="15" hidden="false" customHeight="false" outlineLevel="0" collapsed="false">
      <c r="A450" s="35"/>
      <c r="B450" s="35"/>
    </row>
    <row r="451" s="42" customFormat="true" ht="15" hidden="false" customHeight="false" outlineLevel="0" collapsed="false">
      <c r="A451" s="35"/>
      <c r="B451" s="35"/>
    </row>
    <row r="452" s="42" customFormat="true" ht="15" hidden="false" customHeight="false" outlineLevel="0" collapsed="false">
      <c r="A452" s="35"/>
      <c r="B452" s="35"/>
    </row>
    <row r="453" s="42" customFormat="true" ht="15" hidden="false" customHeight="false" outlineLevel="0" collapsed="false">
      <c r="A453" s="35"/>
      <c r="B453" s="35"/>
    </row>
    <row r="454" s="42" customFormat="true" ht="15" hidden="false" customHeight="false" outlineLevel="0" collapsed="false">
      <c r="A454" s="35"/>
      <c r="B454" s="35"/>
    </row>
    <row r="455" s="42" customFormat="true" ht="15" hidden="false" customHeight="false" outlineLevel="0" collapsed="false">
      <c r="A455" s="35"/>
      <c r="B455" s="35"/>
    </row>
    <row r="456" s="42" customFormat="true" ht="15" hidden="false" customHeight="false" outlineLevel="0" collapsed="false">
      <c r="A456" s="35"/>
      <c r="B456" s="35"/>
    </row>
    <row r="457" s="42" customFormat="true" ht="15" hidden="false" customHeight="false" outlineLevel="0" collapsed="false">
      <c r="A457" s="35"/>
      <c r="B457" s="35"/>
    </row>
    <row r="458" s="42" customFormat="true" ht="15" hidden="false" customHeight="false" outlineLevel="0" collapsed="false">
      <c r="A458" s="35"/>
      <c r="B458" s="35"/>
    </row>
    <row r="459" s="42" customFormat="true" ht="15" hidden="false" customHeight="false" outlineLevel="0" collapsed="false">
      <c r="A459" s="35"/>
      <c r="B459" s="35"/>
    </row>
    <row r="460" s="42" customFormat="true" ht="15" hidden="false" customHeight="false" outlineLevel="0" collapsed="false">
      <c r="A460" s="35"/>
      <c r="B460" s="35"/>
    </row>
    <row r="461" s="42" customFormat="true" ht="15" hidden="false" customHeight="false" outlineLevel="0" collapsed="false">
      <c r="A461" s="35"/>
      <c r="B461" s="35"/>
    </row>
    <row r="462" s="42" customFormat="true" ht="15" hidden="false" customHeight="false" outlineLevel="0" collapsed="false">
      <c r="A462" s="35"/>
      <c r="B462" s="35"/>
    </row>
    <row r="463" s="42" customFormat="true" ht="15" hidden="false" customHeight="false" outlineLevel="0" collapsed="false">
      <c r="A463" s="35"/>
      <c r="B463" s="35"/>
    </row>
    <row r="464" s="42" customFormat="true" ht="15" hidden="false" customHeight="false" outlineLevel="0" collapsed="false">
      <c r="A464" s="35"/>
      <c r="B464" s="35"/>
    </row>
    <row r="465" s="42" customFormat="true" ht="15" hidden="false" customHeight="false" outlineLevel="0" collapsed="false">
      <c r="A465" s="35"/>
      <c r="B465" s="35"/>
    </row>
    <row r="466" s="42" customFormat="true" ht="15" hidden="false" customHeight="false" outlineLevel="0" collapsed="false">
      <c r="A466" s="35"/>
      <c r="B466" s="35"/>
    </row>
    <row r="467" s="42" customFormat="true" ht="15" hidden="false" customHeight="false" outlineLevel="0" collapsed="false">
      <c r="A467" s="35"/>
      <c r="B467" s="35"/>
    </row>
    <row r="468" s="42" customFormat="true" ht="15" hidden="false" customHeight="false" outlineLevel="0" collapsed="false">
      <c r="A468" s="35"/>
      <c r="B468" s="35"/>
    </row>
    <row r="469" s="42" customFormat="true" ht="15" hidden="false" customHeight="false" outlineLevel="0" collapsed="false">
      <c r="A469" s="35"/>
      <c r="B469" s="35"/>
    </row>
    <row r="470" s="42" customFormat="true" ht="15" hidden="false" customHeight="false" outlineLevel="0" collapsed="false">
      <c r="A470" s="35"/>
      <c r="B470" s="35"/>
    </row>
    <row r="471" s="42" customFormat="true" ht="15" hidden="false" customHeight="false" outlineLevel="0" collapsed="false">
      <c r="A471" s="35"/>
      <c r="B471" s="35"/>
    </row>
    <row r="472" s="42" customFormat="true" ht="15" hidden="false" customHeight="false" outlineLevel="0" collapsed="false">
      <c r="A472" s="35"/>
      <c r="B472" s="35"/>
    </row>
    <row r="473" s="42" customFormat="true" ht="15" hidden="false" customHeight="false" outlineLevel="0" collapsed="false">
      <c r="A473" s="35"/>
      <c r="B473" s="35"/>
    </row>
    <row r="474" s="42" customFormat="true" ht="15" hidden="false" customHeight="false" outlineLevel="0" collapsed="false">
      <c r="A474" s="35"/>
      <c r="B474" s="35"/>
    </row>
    <row r="475" s="42" customFormat="true" ht="15" hidden="false" customHeight="false" outlineLevel="0" collapsed="false">
      <c r="A475" s="35"/>
      <c r="B475" s="35"/>
    </row>
    <row r="476" s="42" customFormat="true" ht="15" hidden="false" customHeight="false" outlineLevel="0" collapsed="false">
      <c r="A476" s="35"/>
      <c r="B476" s="35"/>
    </row>
    <row r="477" s="42" customFormat="true" ht="15" hidden="false" customHeight="false" outlineLevel="0" collapsed="false">
      <c r="A477" s="35"/>
      <c r="B477" s="35"/>
    </row>
    <row r="478" s="42" customFormat="true" ht="15" hidden="false" customHeight="false" outlineLevel="0" collapsed="false">
      <c r="A478" s="35"/>
      <c r="B478" s="35"/>
    </row>
    <row r="479" s="42" customFormat="true" ht="15" hidden="false" customHeight="false" outlineLevel="0" collapsed="false">
      <c r="A479" s="35"/>
      <c r="B479" s="35"/>
    </row>
    <row r="480" s="42" customFormat="true" ht="15" hidden="false" customHeight="false" outlineLevel="0" collapsed="false">
      <c r="A480" s="35"/>
      <c r="B480" s="35"/>
    </row>
    <row r="481" s="42" customFormat="true" ht="15" hidden="false" customHeight="false" outlineLevel="0" collapsed="false">
      <c r="A481" s="35"/>
      <c r="B481" s="35"/>
    </row>
    <row r="482" s="42" customFormat="true" ht="15" hidden="false" customHeight="false" outlineLevel="0" collapsed="false">
      <c r="A482" s="35"/>
      <c r="B482" s="35"/>
    </row>
    <row r="483" s="42" customFormat="true" ht="15" hidden="false" customHeight="false" outlineLevel="0" collapsed="false">
      <c r="A483" s="35"/>
      <c r="B483" s="35"/>
    </row>
    <row r="484" s="42" customFormat="true" ht="15" hidden="false" customHeight="false" outlineLevel="0" collapsed="false">
      <c r="A484" s="35"/>
      <c r="B484" s="35"/>
    </row>
    <row r="485" s="42" customFormat="true" ht="15" hidden="false" customHeight="false" outlineLevel="0" collapsed="false">
      <c r="A485" s="35"/>
      <c r="B485" s="35"/>
    </row>
    <row r="486" s="42" customFormat="true" ht="15" hidden="false" customHeight="false" outlineLevel="0" collapsed="false">
      <c r="A486" s="35"/>
      <c r="B486" s="35"/>
    </row>
    <row r="487" s="42" customFormat="true" ht="15" hidden="false" customHeight="false" outlineLevel="0" collapsed="false">
      <c r="A487" s="35"/>
      <c r="B487" s="35"/>
    </row>
    <row r="488" s="42" customFormat="true" ht="15" hidden="false" customHeight="false" outlineLevel="0" collapsed="false">
      <c r="A488" s="35"/>
      <c r="B488" s="35"/>
    </row>
    <row r="489" s="42" customFormat="true" ht="15" hidden="false" customHeight="false" outlineLevel="0" collapsed="false">
      <c r="A489" s="35"/>
      <c r="B489" s="35"/>
    </row>
    <row r="490" s="42" customFormat="true" ht="15" hidden="false" customHeight="false" outlineLevel="0" collapsed="false">
      <c r="A490" s="35"/>
      <c r="B490" s="35"/>
    </row>
    <row r="491" s="42" customFormat="true" ht="15" hidden="false" customHeight="false" outlineLevel="0" collapsed="false">
      <c r="A491" s="35"/>
      <c r="B491" s="35"/>
    </row>
    <row r="492" s="42" customFormat="true" ht="15" hidden="false" customHeight="false" outlineLevel="0" collapsed="false">
      <c r="A492" s="35"/>
      <c r="B492" s="35"/>
    </row>
    <row r="493" s="42" customFormat="true" ht="15" hidden="false" customHeight="false" outlineLevel="0" collapsed="false">
      <c r="A493" s="35"/>
      <c r="B493" s="35"/>
    </row>
    <row r="494" s="42" customFormat="true" ht="15" hidden="false" customHeight="false" outlineLevel="0" collapsed="false">
      <c r="A494" s="35"/>
      <c r="B494" s="35"/>
    </row>
    <row r="495" s="42" customFormat="true" ht="15" hidden="false" customHeight="false" outlineLevel="0" collapsed="false">
      <c r="A495" s="35"/>
      <c r="B495" s="35"/>
    </row>
    <row r="496" s="42" customFormat="true" ht="15" hidden="false" customHeight="false" outlineLevel="0" collapsed="false">
      <c r="A496" s="35"/>
      <c r="B496" s="35"/>
    </row>
    <row r="497" s="42" customFormat="true" ht="15" hidden="false" customHeight="false" outlineLevel="0" collapsed="false">
      <c r="A497" s="35"/>
      <c r="B497" s="35"/>
    </row>
    <row r="498" s="42" customFormat="true" ht="15" hidden="false" customHeight="false" outlineLevel="0" collapsed="false">
      <c r="A498" s="35"/>
      <c r="B498" s="35"/>
    </row>
    <row r="499" s="42" customFormat="true" ht="15" hidden="false" customHeight="false" outlineLevel="0" collapsed="false">
      <c r="A499" s="35"/>
      <c r="B499" s="35"/>
    </row>
    <row r="500" s="42" customFormat="true" ht="15" hidden="false" customHeight="false" outlineLevel="0" collapsed="false">
      <c r="A500" s="35"/>
      <c r="B500" s="35"/>
    </row>
    <row r="501" s="42" customFormat="true" ht="15" hidden="false" customHeight="false" outlineLevel="0" collapsed="false">
      <c r="A501" s="35"/>
      <c r="B501" s="35"/>
    </row>
    <row r="502" s="42" customFormat="true" ht="15" hidden="false" customHeight="false" outlineLevel="0" collapsed="false">
      <c r="A502" s="35"/>
      <c r="B502" s="35"/>
    </row>
    <row r="503" s="42" customFormat="true" ht="15" hidden="false" customHeight="false" outlineLevel="0" collapsed="false">
      <c r="A503" s="35"/>
      <c r="B503" s="35"/>
    </row>
    <row r="504" s="42" customFormat="true" ht="15" hidden="false" customHeight="false" outlineLevel="0" collapsed="false">
      <c r="A504" s="35"/>
      <c r="B504" s="35"/>
    </row>
    <row r="505" s="42" customFormat="true" ht="15" hidden="false" customHeight="false" outlineLevel="0" collapsed="false">
      <c r="A505" s="35"/>
      <c r="B505" s="35"/>
    </row>
    <row r="506" s="42" customFormat="true" ht="15" hidden="false" customHeight="false" outlineLevel="0" collapsed="false">
      <c r="A506" s="35"/>
      <c r="B506" s="35"/>
    </row>
    <row r="507" s="42" customFormat="true" ht="15" hidden="false" customHeight="false" outlineLevel="0" collapsed="false">
      <c r="A507" s="35"/>
      <c r="B507" s="35"/>
    </row>
    <row r="508" s="42" customFormat="true" ht="15" hidden="false" customHeight="false" outlineLevel="0" collapsed="false">
      <c r="A508" s="35"/>
      <c r="B508" s="35"/>
    </row>
    <row r="509" s="42" customFormat="true" ht="15" hidden="false" customHeight="false" outlineLevel="0" collapsed="false">
      <c r="A509" s="35"/>
      <c r="B509" s="35"/>
    </row>
    <row r="510" s="42" customFormat="true" ht="15" hidden="false" customHeight="false" outlineLevel="0" collapsed="false">
      <c r="A510" s="35"/>
      <c r="B510" s="35"/>
    </row>
    <row r="511" s="42" customFormat="true" ht="15" hidden="false" customHeight="false" outlineLevel="0" collapsed="false">
      <c r="A511" s="35"/>
      <c r="B511" s="35"/>
    </row>
    <row r="512" s="42" customFormat="true" ht="15" hidden="false" customHeight="false" outlineLevel="0" collapsed="false">
      <c r="A512" s="35"/>
      <c r="B512" s="35"/>
    </row>
    <row r="513" s="42" customFormat="true" ht="15" hidden="false" customHeight="false" outlineLevel="0" collapsed="false">
      <c r="A513" s="35"/>
      <c r="B513" s="35"/>
    </row>
    <row r="514" s="42" customFormat="true" ht="15" hidden="false" customHeight="false" outlineLevel="0" collapsed="false">
      <c r="A514" s="35"/>
      <c r="B514" s="35"/>
    </row>
    <row r="515" s="42" customFormat="true" ht="15" hidden="false" customHeight="false" outlineLevel="0" collapsed="false">
      <c r="A515" s="35"/>
      <c r="B515" s="35"/>
    </row>
    <row r="516" s="42" customFormat="true" ht="15" hidden="false" customHeight="false" outlineLevel="0" collapsed="false">
      <c r="A516" s="35"/>
      <c r="B516" s="35"/>
    </row>
    <row r="517" s="42" customFormat="true" ht="15" hidden="false" customHeight="false" outlineLevel="0" collapsed="false">
      <c r="A517" s="35"/>
      <c r="B517" s="35"/>
    </row>
    <row r="518" s="42" customFormat="true" ht="15" hidden="false" customHeight="false" outlineLevel="0" collapsed="false">
      <c r="A518" s="35"/>
      <c r="B518" s="35"/>
    </row>
    <row r="519" s="42" customFormat="true" ht="15" hidden="false" customHeight="false" outlineLevel="0" collapsed="false">
      <c r="A519" s="35"/>
      <c r="B519" s="35"/>
    </row>
    <row r="520" s="42" customFormat="true" ht="15" hidden="false" customHeight="false" outlineLevel="0" collapsed="false">
      <c r="A520" s="35"/>
      <c r="B520" s="35"/>
    </row>
    <row r="521" s="42" customFormat="true" ht="15" hidden="false" customHeight="false" outlineLevel="0" collapsed="false">
      <c r="A521" s="35"/>
      <c r="B521" s="35"/>
    </row>
    <row r="522" s="42" customFormat="true" ht="15" hidden="false" customHeight="false" outlineLevel="0" collapsed="false">
      <c r="A522" s="35"/>
      <c r="B522" s="35"/>
    </row>
    <row r="523" s="42" customFormat="true" ht="15" hidden="false" customHeight="false" outlineLevel="0" collapsed="false">
      <c r="A523" s="35"/>
      <c r="B523" s="35"/>
    </row>
    <row r="524" s="42" customFormat="true" ht="15" hidden="false" customHeight="false" outlineLevel="0" collapsed="false">
      <c r="A524" s="35"/>
      <c r="B524" s="35"/>
    </row>
    <row r="525" s="42" customFormat="true" ht="15" hidden="false" customHeight="false" outlineLevel="0" collapsed="false">
      <c r="A525" s="35"/>
      <c r="B525" s="35"/>
    </row>
    <row r="526" s="42" customFormat="true" ht="15" hidden="false" customHeight="false" outlineLevel="0" collapsed="false">
      <c r="A526" s="35"/>
      <c r="B526" s="35"/>
    </row>
    <row r="527" s="42" customFormat="true" ht="15" hidden="false" customHeight="false" outlineLevel="0" collapsed="false">
      <c r="A527" s="35"/>
      <c r="B527" s="35"/>
    </row>
    <row r="528" s="42" customFormat="true" ht="15" hidden="false" customHeight="false" outlineLevel="0" collapsed="false">
      <c r="A528" s="35"/>
      <c r="B528" s="35"/>
    </row>
    <row r="529" s="42" customFormat="true" ht="15" hidden="false" customHeight="false" outlineLevel="0" collapsed="false">
      <c r="A529" s="35"/>
      <c r="B529" s="35"/>
    </row>
    <row r="530" s="42" customFormat="true" ht="15" hidden="false" customHeight="false" outlineLevel="0" collapsed="false">
      <c r="A530" s="35"/>
      <c r="B530" s="35"/>
    </row>
    <row r="531" s="42" customFormat="true" ht="15" hidden="false" customHeight="false" outlineLevel="0" collapsed="false">
      <c r="A531" s="35"/>
      <c r="B531" s="35"/>
    </row>
    <row r="532" s="42" customFormat="true" ht="15" hidden="false" customHeight="false" outlineLevel="0" collapsed="false">
      <c r="A532" s="35"/>
      <c r="B532" s="35"/>
    </row>
    <row r="533" s="42" customFormat="true" ht="15" hidden="false" customHeight="false" outlineLevel="0" collapsed="false">
      <c r="A533" s="35"/>
      <c r="B533" s="35"/>
    </row>
    <row r="534" s="42" customFormat="true" ht="15" hidden="false" customHeight="false" outlineLevel="0" collapsed="false">
      <c r="A534" s="35"/>
      <c r="B534" s="35"/>
    </row>
    <row r="535" s="42" customFormat="true" ht="15" hidden="false" customHeight="false" outlineLevel="0" collapsed="false">
      <c r="A535" s="35"/>
      <c r="B535" s="35"/>
    </row>
    <row r="536" s="42" customFormat="true" ht="15" hidden="false" customHeight="false" outlineLevel="0" collapsed="false">
      <c r="A536" s="35"/>
      <c r="B536" s="35"/>
    </row>
    <row r="537" s="42" customFormat="true" ht="15" hidden="false" customHeight="false" outlineLevel="0" collapsed="false">
      <c r="A537" s="35"/>
      <c r="B537" s="35"/>
    </row>
    <row r="538" s="42" customFormat="true" ht="15" hidden="false" customHeight="false" outlineLevel="0" collapsed="false">
      <c r="A538" s="35"/>
      <c r="B538" s="35"/>
    </row>
    <row r="539" s="42" customFormat="true" ht="15" hidden="false" customHeight="false" outlineLevel="0" collapsed="false">
      <c r="A539" s="35"/>
      <c r="B539" s="35"/>
    </row>
    <row r="540" s="42" customFormat="true" ht="15" hidden="false" customHeight="false" outlineLevel="0" collapsed="false">
      <c r="A540" s="35"/>
      <c r="B540" s="35"/>
    </row>
    <row r="541" s="42" customFormat="true" ht="15" hidden="false" customHeight="false" outlineLevel="0" collapsed="false">
      <c r="A541" s="35"/>
      <c r="B541" s="35"/>
    </row>
    <row r="542" s="42" customFormat="true" ht="15" hidden="false" customHeight="false" outlineLevel="0" collapsed="false">
      <c r="A542" s="35"/>
      <c r="B542" s="35"/>
    </row>
    <row r="543" s="42" customFormat="true" ht="15" hidden="false" customHeight="false" outlineLevel="0" collapsed="false">
      <c r="A543" s="35"/>
      <c r="B543" s="35"/>
    </row>
    <row r="544" s="42" customFormat="true" ht="15" hidden="false" customHeight="false" outlineLevel="0" collapsed="false">
      <c r="A544" s="35"/>
      <c r="B544" s="35"/>
    </row>
    <row r="545" s="42" customFormat="true" ht="15" hidden="false" customHeight="false" outlineLevel="0" collapsed="false">
      <c r="A545" s="35"/>
      <c r="B545" s="35"/>
    </row>
    <row r="546" s="42" customFormat="true" ht="15" hidden="false" customHeight="false" outlineLevel="0" collapsed="false">
      <c r="A546" s="35"/>
      <c r="B546" s="35"/>
    </row>
    <row r="547" s="42" customFormat="true" ht="15" hidden="false" customHeight="false" outlineLevel="0" collapsed="false">
      <c r="A547" s="35"/>
      <c r="B547" s="35"/>
    </row>
    <row r="548" s="42" customFormat="true" ht="15" hidden="false" customHeight="false" outlineLevel="0" collapsed="false">
      <c r="A548" s="35"/>
      <c r="B548" s="35"/>
    </row>
    <row r="549" s="42" customFormat="true" ht="15" hidden="false" customHeight="false" outlineLevel="0" collapsed="false">
      <c r="A549" s="35"/>
      <c r="B549" s="35"/>
    </row>
    <row r="550" s="42" customFormat="true" ht="15" hidden="false" customHeight="false" outlineLevel="0" collapsed="false">
      <c r="A550" s="35"/>
      <c r="B550" s="35"/>
    </row>
    <row r="551" s="42" customFormat="true" ht="15" hidden="false" customHeight="false" outlineLevel="0" collapsed="false">
      <c r="A551" s="35"/>
      <c r="B551" s="35"/>
    </row>
    <row r="552" s="42" customFormat="true" ht="15" hidden="false" customHeight="false" outlineLevel="0" collapsed="false">
      <c r="A552" s="35"/>
      <c r="B552" s="35"/>
    </row>
    <row r="553" s="42" customFormat="true" ht="15" hidden="false" customHeight="false" outlineLevel="0" collapsed="false">
      <c r="A553" s="35"/>
      <c r="B553" s="35"/>
    </row>
    <row r="554" s="42" customFormat="true" ht="15" hidden="false" customHeight="false" outlineLevel="0" collapsed="false">
      <c r="A554" s="35"/>
      <c r="B554" s="35"/>
    </row>
    <row r="555" s="42" customFormat="true" ht="15" hidden="false" customHeight="false" outlineLevel="0" collapsed="false">
      <c r="A555" s="35"/>
      <c r="B555" s="35"/>
    </row>
    <row r="556" s="42" customFormat="true" ht="15" hidden="false" customHeight="false" outlineLevel="0" collapsed="false">
      <c r="A556" s="35"/>
      <c r="B556" s="35"/>
    </row>
    <row r="557" s="42" customFormat="true" ht="15" hidden="false" customHeight="false" outlineLevel="0" collapsed="false">
      <c r="A557" s="35"/>
      <c r="B557" s="35"/>
    </row>
    <row r="558" s="42" customFormat="true" ht="15" hidden="false" customHeight="false" outlineLevel="0" collapsed="false">
      <c r="A558" s="35"/>
      <c r="B558" s="35"/>
    </row>
    <row r="559" s="42" customFormat="true" ht="15" hidden="false" customHeight="false" outlineLevel="0" collapsed="false">
      <c r="A559" s="35"/>
      <c r="B559" s="35"/>
    </row>
    <row r="560" s="42" customFormat="true" ht="15" hidden="false" customHeight="false" outlineLevel="0" collapsed="false">
      <c r="A560" s="35"/>
      <c r="B560" s="35"/>
    </row>
    <row r="561" s="42" customFormat="true" ht="15" hidden="false" customHeight="false" outlineLevel="0" collapsed="false">
      <c r="A561" s="35"/>
      <c r="B561" s="35"/>
    </row>
    <row r="562" s="42" customFormat="true" ht="15" hidden="false" customHeight="false" outlineLevel="0" collapsed="false">
      <c r="A562" s="35"/>
      <c r="B562" s="35"/>
    </row>
    <row r="563" s="42" customFormat="true" ht="15" hidden="false" customHeight="false" outlineLevel="0" collapsed="false">
      <c r="A563" s="35"/>
      <c r="B563" s="35"/>
    </row>
    <row r="564" s="42" customFormat="true" ht="15" hidden="false" customHeight="false" outlineLevel="0" collapsed="false">
      <c r="A564" s="35"/>
      <c r="B564" s="35"/>
    </row>
    <row r="565" s="42" customFormat="true" ht="15" hidden="false" customHeight="false" outlineLevel="0" collapsed="false">
      <c r="A565" s="35"/>
      <c r="B565" s="35"/>
    </row>
    <row r="566" s="42" customFormat="true" ht="15" hidden="false" customHeight="false" outlineLevel="0" collapsed="false">
      <c r="A566" s="35"/>
      <c r="B566" s="35"/>
    </row>
    <row r="567" s="42" customFormat="true" ht="15" hidden="false" customHeight="false" outlineLevel="0" collapsed="false">
      <c r="A567" s="35"/>
      <c r="B567" s="35"/>
    </row>
    <row r="568" s="42" customFormat="true" ht="15" hidden="false" customHeight="false" outlineLevel="0" collapsed="false">
      <c r="A568" s="35"/>
      <c r="B568" s="35"/>
    </row>
    <row r="569" s="42" customFormat="true" ht="15" hidden="false" customHeight="false" outlineLevel="0" collapsed="false">
      <c r="A569" s="35"/>
      <c r="B569" s="35"/>
    </row>
    <row r="570" s="42" customFormat="true" ht="15" hidden="false" customHeight="false" outlineLevel="0" collapsed="false">
      <c r="A570" s="35"/>
      <c r="B570" s="35"/>
    </row>
    <row r="571" s="42" customFormat="true" ht="15" hidden="false" customHeight="false" outlineLevel="0" collapsed="false">
      <c r="A571" s="35"/>
      <c r="B571" s="35"/>
    </row>
    <row r="572" s="42" customFormat="true" ht="15" hidden="false" customHeight="false" outlineLevel="0" collapsed="false">
      <c r="A572" s="35"/>
      <c r="B572" s="35"/>
    </row>
    <row r="573" s="42" customFormat="true" ht="15" hidden="false" customHeight="false" outlineLevel="0" collapsed="false">
      <c r="A573" s="35"/>
      <c r="B573" s="35"/>
    </row>
    <row r="574" s="42" customFormat="true" ht="15" hidden="false" customHeight="false" outlineLevel="0" collapsed="false">
      <c r="A574" s="35"/>
      <c r="B574" s="35"/>
    </row>
    <row r="575" s="42" customFormat="true" ht="15" hidden="false" customHeight="false" outlineLevel="0" collapsed="false">
      <c r="A575" s="35"/>
      <c r="B575" s="35"/>
    </row>
    <row r="576" s="42" customFormat="true" ht="15" hidden="false" customHeight="false" outlineLevel="0" collapsed="false">
      <c r="A576" s="35"/>
      <c r="B576" s="35"/>
    </row>
    <row r="577" s="42" customFormat="true" ht="15" hidden="false" customHeight="false" outlineLevel="0" collapsed="false">
      <c r="A577" s="35"/>
      <c r="B577" s="35"/>
    </row>
    <row r="578" s="42" customFormat="true" ht="15" hidden="false" customHeight="false" outlineLevel="0" collapsed="false">
      <c r="A578" s="35"/>
      <c r="B578" s="35"/>
    </row>
    <row r="579" s="42" customFormat="true" ht="15" hidden="false" customHeight="false" outlineLevel="0" collapsed="false">
      <c r="A579" s="35"/>
      <c r="B579" s="35"/>
    </row>
    <row r="580" s="42" customFormat="true" ht="15" hidden="false" customHeight="false" outlineLevel="0" collapsed="false">
      <c r="A580" s="35"/>
      <c r="B580" s="35"/>
    </row>
    <row r="581" s="42" customFormat="true" ht="15" hidden="false" customHeight="false" outlineLevel="0" collapsed="false">
      <c r="A581" s="35"/>
      <c r="B581" s="35"/>
    </row>
    <row r="582" s="42" customFormat="true" ht="15" hidden="false" customHeight="false" outlineLevel="0" collapsed="false">
      <c r="A582" s="35"/>
      <c r="B582" s="35"/>
    </row>
    <row r="583" s="42" customFormat="true" ht="15" hidden="false" customHeight="false" outlineLevel="0" collapsed="false">
      <c r="A583" s="35"/>
      <c r="B583" s="35"/>
    </row>
    <row r="584" s="42" customFormat="true" ht="15" hidden="false" customHeight="false" outlineLevel="0" collapsed="false">
      <c r="A584" s="35"/>
      <c r="B584" s="35"/>
    </row>
    <row r="585" s="42" customFormat="true" ht="15" hidden="false" customHeight="false" outlineLevel="0" collapsed="false">
      <c r="A585" s="35"/>
      <c r="B585" s="35"/>
    </row>
    <row r="586" s="42" customFormat="true" ht="15" hidden="false" customHeight="false" outlineLevel="0" collapsed="false">
      <c r="A586" s="35"/>
      <c r="B586" s="35"/>
    </row>
    <row r="587" s="42" customFormat="true" ht="15" hidden="false" customHeight="false" outlineLevel="0" collapsed="false">
      <c r="A587" s="35"/>
      <c r="B587" s="35"/>
    </row>
    <row r="588" s="42" customFormat="true" ht="15" hidden="false" customHeight="false" outlineLevel="0" collapsed="false">
      <c r="A588" s="35"/>
      <c r="B588" s="35"/>
    </row>
    <row r="589" s="42" customFormat="true" ht="15" hidden="false" customHeight="false" outlineLevel="0" collapsed="false">
      <c r="A589" s="35"/>
      <c r="B589" s="35"/>
    </row>
    <row r="590" s="42" customFormat="true" ht="15" hidden="false" customHeight="false" outlineLevel="0" collapsed="false">
      <c r="A590" s="35"/>
      <c r="B590" s="35"/>
    </row>
    <row r="591" s="42" customFormat="true" ht="15" hidden="false" customHeight="false" outlineLevel="0" collapsed="false">
      <c r="A591" s="35"/>
      <c r="B591" s="35"/>
    </row>
    <row r="592" s="42" customFormat="true" ht="15" hidden="false" customHeight="false" outlineLevel="0" collapsed="false">
      <c r="A592" s="35"/>
      <c r="B592" s="35"/>
    </row>
    <row r="593" s="42" customFormat="true" ht="15" hidden="false" customHeight="false" outlineLevel="0" collapsed="false">
      <c r="A593" s="35"/>
      <c r="B593" s="35"/>
    </row>
    <row r="594" s="42" customFormat="true" ht="15" hidden="false" customHeight="false" outlineLevel="0" collapsed="false">
      <c r="A594" s="35"/>
      <c r="B594" s="35"/>
    </row>
    <row r="595" s="42" customFormat="true" ht="15" hidden="false" customHeight="false" outlineLevel="0" collapsed="false">
      <c r="A595" s="35"/>
      <c r="B595" s="35"/>
    </row>
    <row r="596" s="42" customFormat="true" ht="15" hidden="false" customHeight="false" outlineLevel="0" collapsed="false">
      <c r="A596" s="35"/>
      <c r="B596" s="35"/>
    </row>
    <row r="597" s="42" customFormat="true" ht="15" hidden="false" customHeight="false" outlineLevel="0" collapsed="false">
      <c r="A597" s="35"/>
      <c r="B597" s="35"/>
    </row>
    <row r="598" s="42" customFormat="true" ht="15" hidden="false" customHeight="false" outlineLevel="0" collapsed="false">
      <c r="A598" s="35"/>
      <c r="B598" s="35"/>
    </row>
    <row r="599" s="42" customFormat="true" ht="15" hidden="false" customHeight="false" outlineLevel="0" collapsed="false">
      <c r="A599" s="35"/>
      <c r="B599" s="35"/>
    </row>
    <row r="600" s="42" customFormat="true" ht="15" hidden="false" customHeight="false" outlineLevel="0" collapsed="false">
      <c r="A600" s="35"/>
      <c r="B600" s="35"/>
    </row>
    <row r="601" s="42" customFormat="true" ht="15" hidden="false" customHeight="false" outlineLevel="0" collapsed="false">
      <c r="A601" s="35"/>
      <c r="B601" s="35"/>
    </row>
    <row r="602" s="42" customFormat="true" ht="15" hidden="false" customHeight="false" outlineLevel="0" collapsed="false">
      <c r="A602" s="35"/>
      <c r="B602" s="35"/>
    </row>
    <row r="603" s="42" customFormat="true" ht="15" hidden="false" customHeight="false" outlineLevel="0" collapsed="false">
      <c r="A603" s="35"/>
      <c r="B603" s="35"/>
    </row>
    <row r="604" s="42" customFormat="true" ht="15" hidden="false" customHeight="false" outlineLevel="0" collapsed="false">
      <c r="A604" s="35"/>
      <c r="B604" s="35"/>
    </row>
    <row r="605" s="42" customFormat="true" ht="15" hidden="false" customHeight="false" outlineLevel="0" collapsed="false">
      <c r="A605" s="35"/>
      <c r="B605" s="35"/>
    </row>
    <row r="606" s="42" customFormat="true" ht="15" hidden="false" customHeight="false" outlineLevel="0" collapsed="false">
      <c r="A606" s="35"/>
      <c r="B606" s="35"/>
    </row>
    <row r="607" s="42" customFormat="true" ht="15" hidden="false" customHeight="false" outlineLevel="0" collapsed="false">
      <c r="A607" s="35"/>
      <c r="B607" s="35"/>
    </row>
    <row r="608" s="42" customFormat="true" ht="15" hidden="false" customHeight="false" outlineLevel="0" collapsed="false">
      <c r="A608" s="35"/>
      <c r="B608" s="35"/>
    </row>
    <row r="609" s="42" customFormat="true" ht="15" hidden="false" customHeight="false" outlineLevel="0" collapsed="false">
      <c r="A609" s="35"/>
      <c r="B609" s="35"/>
    </row>
    <row r="610" s="42" customFormat="true" ht="15" hidden="false" customHeight="false" outlineLevel="0" collapsed="false">
      <c r="A610" s="35"/>
      <c r="B610" s="35"/>
    </row>
    <row r="611" s="42" customFormat="true" ht="15" hidden="false" customHeight="false" outlineLevel="0" collapsed="false">
      <c r="A611" s="35"/>
      <c r="B611" s="35"/>
    </row>
    <row r="612" s="42" customFormat="true" ht="15" hidden="false" customHeight="false" outlineLevel="0" collapsed="false">
      <c r="A612" s="35"/>
      <c r="B612" s="35"/>
    </row>
    <row r="613" s="42" customFormat="true" ht="15" hidden="false" customHeight="false" outlineLevel="0" collapsed="false">
      <c r="A613" s="35"/>
      <c r="B613" s="35"/>
    </row>
    <row r="614" s="42" customFormat="true" ht="15" hidden="false" customHeight="false" outlineLevel="0" collapsed="false">
      <c r="A614" s="35"/>
      <c r="B614" s="35"/>
    </row>
    <row r="615" s="42" customFormat="true" ht="15" hidden="false" customHeight="false" outlineLevel="0" collapsed="false">
      <c r="A615" s="35"/>
      <c r="B615" s="35"/>
    </row>
    <row r="616" s="42" customFormat="true" ht="15" hidden="false" customHeight="false" outlineLevel="0" collapsed="false">
      <c r="A616" s="35"/>
      <c r="B616" s="35"/>
    </row>
    <row r="617" s="42" customFormat="true" ht="15" hidden="false" customHeight="false" outlineLevel="0" collapsed="false">
      <c r="A617" s="35"/>
      <c r="B617" s="35"/>
    </row>
    <row r="618" s="42" customFormat="true" ht="15" hidden="false" customHeight="false" outlineLevel="0" collapsed="false">
      <c r="A618" s="35"/>
      <c r="B618" s="35"/>
    </row>
    <row r="619" s="42" customFormat="true" ht="15" hidden="false" customHeight="false" outlineLevel="0" collapsed="false">
      <c r="A619" s="35"/>
      <c r="B619" s="35"/>
    </row>
    <row r="620" s="42" customFormat="true" ht="15" hidden="false" customHeight="false" outlineLevel="0" collapsed="false">
      <c r="A620" s="35"/>
      <c r="B620" s="35"/>
    </row>
    <row r="621" s="42" customFormat="true" ht="15" hidden="false" customHeight="false" outlineLevel="0" collapsed="false">
      <c r="A621" s="35"/>
      <c r="B621" s="35"/>
    </row>
    <row r="622" s="42" customFormat="true" ht="15" hidden="false" customHeight="false" outlineLevel="0" collapsed="false">
      <c r="A622" s="35"/>
      <c r="B622" s="35"/>
    </row>
    <row r="623" s="42" customFormat="true" ht="15" hidden="false" customHeight="false" outlineLevel="0" collapsed="false">
      <c r="A623" s="35"/>
      <c r="B623" s="35"/>
    </row>
    <row r="624" s="42" customFormat="true" ht="15" hidden="false" customHeight="false" outlineLevel="0" collapsed="false">
      <c r="A624" s="35"/>
      <c r="B624" s="35"/>
    </row>
    <row r="625" s="42" customFormat="true" ht="15" hidden="false" customHeight="false" outlineLevel="0" collapsed="false">
      <c r="A625" s="35"/>
      <c r="B625" s="35"/>
    </row>
    <row r="626" s="42" customFormat="true" ht="15" hidden="false" customHeight="false" outlineLevel="0" collapsed="false">
      <c r="A626" s="35"/>
      <c r="B626" s="35"/>
    </row>
    <row r="627" s="42" customFormat="true" ht="15" hidden="false" customHeight="false" outlineLevel="0" collapsed="false">
      <c r="A627" s="35"/>
      <c r="B627" s="35"/>
    </row>
    <row r="628" s="42" customFormat="true" ht="15" hidden="false" customHeight="false" outlineLevel="0" collapsed="false">
      <c r="A628" s="35"/>
      <c r="B628" s="35"/>
    </row>
    <row r="629" s="42" customFormat="true" ht="15" hidden="false" customHeight="false" outlineLevel="0" collapsed="false">
      <c r="A629" s="35"/>
      <c r="B629" s="35"/>
    </row>
    <row r="630" s="42" customFormat="true" ht="15" hidden="false" customHeight="false" outlineLevel="0" collapsed="false">
      <c r="A630" s="35"/>
      <c r="B630" s="35"/>
    </row>
    <row r="631" s="42" customFormat="true" ht="15" hidden="false" customHeight="false" outlineLevel="0" collapsed="false">
      <c r="A631" s="35"/>
      <c r="B631" s="35"/>
    </row>
    <row r="632" s="42" customFormat="true" ht="15" hidden="false" customHeight="false" outlineLevel="0" collapsed="false">
      <c r="A632" s="35"/>
      <c r="B632" s="35"/>
    </row>
    <row r="633" s="42" customFormat="true" ht="15" hidden="false" customHeight="false" outlineLevel="0" collapsed="false">
      <c r="A633" s="35"/>
      <c r="B633" s="35"/>
    </row>
    <row r="634" s="42" customFormat="true" ht="15" hidden="false" customHeight="false" outlineLevel="0" collapsed="false">
      <c r="A634" s="35"/>
      <c r="B634" s="35"/>
    </row>
    <row r="635" s="42" customFormat="true" ht="15" hidden="false" customHeight="false" outlineLevel="0" collapsed="false">
      <c r="A635" s="35"/>
      <c r="B635" s="35"/>
    </row>
    <row r="636" s="42" customFormat="true" ht="15" hidden="false" customHeight="false" outlineLevel="0" collapsed="false">
      <c r="A636" s="35"/>
      <c r="B636" s="35"/>
    </row>
    <row r="637" s="42" customFormat="true" ht="15" hidden="false" customHeight="false" outlineLevel="0" collapsed="false">
      <c r="A637" s="35"/>
      <c r="B637" s="35"/>
    </row>
    <row r="638" s="42" customFormat="true" ht="15" hidden="false" customHeight="false" outlineLevel="0" collapsed="false">
      <c r="A638" s="35"/>
      <c r="B638" s="35"/>
    </row>
    <row r="639" s="42" customFormat="true" ht="15" hidden="false" customHeight="false" outlineLevel="0" collapsed="false">
      <c r="A639" s="35"/>
      <c r="B639" s="35"/>
    </row>
    <row r="640" s="42" customFormat="true" ht="15" hidden="false" customHeight="false" outlineLevel="0" collapsed="false">
      <c r="A640" s="35"/>
      <c r="B640" s="35"/>
    </row>
    <row r="641" s="42" customFormat="true" ht="15" hidden="false" customHeight="false" outlineLevel="0" collapsed="false">
      <c r="A641" s="35"/>
      <c r="B641" s="35"/>
    </row>
    <row r="642" s="42" customFormat="true" ht="15" hidden="false" customHeight="false" outlineLevel="0" collapsed="false">
      <c r="A642" s="35"/>
      <c r="B642" s="35"/>
    </row>
    <row r="643" s="42" customFormat="true" ht="15" hidden="false" customHeight="false" outlineLevel="0" collapsed="false">
      <c r="A643" s="35"/>
      <c r="B643" s="35"/>
    </row>
    <row r="644" s="42" customFormat="true" ht="15" hidden="false" customHeight="false" outlineLevel="0" collapsed="false">
      <c r="A644" s="35"/>
      <c r="B644" s="35"/>
    </row>
    <row r="645" s="42" customFormat="true" ht="15" hidden="false" customHeight="false" outlineLevel="0" collapsed="false">
      <c r="A645" s="35"/>
      <c r="B645" s="35"/>
    </row>
    <row r="646" s="42" customFormat="true" ht="15" hidden="false" customHeight="false" outlineLevel="0" collapsed="false">
      <c r="A646" s="35"/>
      <c r="B646" s="35"/>
    </row>
    <row r="647" s="42" customFormat="true" ht="15" hidden="false" customHeight="false" outlineLevel="0" collapsed="false">
      <c r="A647" s="35"/>
      <c r="B647" s="35"/>
    </row>
    <row r="648" s="42" customFormat="true" ht="15" hidden="false" customHeight="false" outlineLevel="0" collapsed="false">
      <c r="A648" s="35"/>
      <c r="B648" s="35"/>
    </row>
    <row r="649" s="42" customFormat="true" ht="15" hidden="false" customHeight="false" outlineLevel="0" collapsed="false">
      <c r="A649" s="35"/>
      <c r="B649" s="35"/>
    </row>
    <row r="650" s="42" customFormat="true" ht="15" hidden="false" customHeight="false" outlineLevel="0" collapsed="false">
      <c r="A650" s="35"/>
      <c r="B650" s="35"/>
    </row>
    <row r="651" s="42" customFormat="true" ht="15" hidden="false" customHeight="false" outlineLevel="0" collapsed="false">
      <c r="A651" s="35"/>
      <c r="B651" s="35"/>
    </row>
    <row r="652" s="42" customFormat="true" ht="15" hidden="false" customHeight="false" outlineLevel="0" collapsed="false">
      <c r="A652" s="35"/>
      <c r="B652" s="35"/>
    </row>
    <row r="653" s="42" customFormat="true" ht="15" hidden="false" customHeight="false" outlineLevel="0" collapsed="false">
      <c r="A653" s="35"/>
      <c r="B653" s="35"/>
    </row>
    <row r="654" s="42" customFormat="true" ht="15" hidden="false" customHeight="false" outlineLevel="0" collapsed="false">
      <c r="A654" s="35"/>
      <c r="B654" s="35"/>
    </row>
    <row r="655" s="42" customFormat="true" ht="15" hidden="false" customHeight="false" outlineLevel="0" collapsed="false">
      <c r="A655" s="35"/>
      <c r="B655" s="35"/>
    </row>
    <row r="656" s="42" customFormat="true" ht="15" hidden="false" customHeight="false" outlineLevel="0" collapsed="false">
      <c r="A656" s="35"/>
      <c r="B656" s="35"/>
    </row>
    <row r="657" s="42" customFormat="true" ht="15" hidden="false" customHeight="false" outlineLevel="0" collapsed="false">
      <c r="A657" s="35"/>
      <c r="B657" s="35"/>
    </row>
    <row r="658" s="42" customFormat="true" ht="15" hidden="false" customHeight="false" outlineLevel="0" collapsed="false">
      <c r="A658" s="35"/>
      <c r="B658" s="35"/>
    </row>
    <row r="659" s="42" customFormat="true" ht="15" hidden="false" customHeight="false" outlineLevel="0" collapsed="false">
      <c r="A659" s="35"/>
      <c r="B659" s="35"/>
    </row>
    <row r="660" s="42" customFormat="true" ht="15" hidden="false" customHeight="false" outlineLevel="0" collapsed="false">
      <c r="A660" s="35"/>
      <c r="B660" s="35"/>
    </row>
    <row r="661" s="42" customFormat="true" ht="15" hidden="false" customHeight="false" outlineLevel="0" collapsed="false">
      <c r="A661" s="35"/>
      <c r="B661" s="35"/>
    </row>
    <row r="662" s="42" customFormat="true" ht="15" hidden="false" customHeight="false" outlineLevel="0" collapsed="false">
      <c r="A662" s="35"/>
      <c r="B662" s="35"/>
    </row>
    <row r="663" s="42" customFormat="true" ht="15" hidden="false" customHeight="false" outlineLevel="0" collapsed="false">
      <c r="A663" s="35"/>
      <c r="B663" s="35"/>
    </row>
    <row r="664" s="42" customFormat="true" ht="15" hidden="false" customHeight="false" outlineLevel="0" collapsed="false">
      <c r="A664" s="35"/>
      <c r="B664" s="35"/>
    </row>
    <row r="665" s="42" customFormat="true" ht="15" hidden="false" customHeight="false" outlineLevel="0" collapsed="false">
      <c r="A665" s="35"/>
      <c r="B665" s="35"/>
    </row>
    <row r="666" s="42" customFormat="true" ht="15" hidden="false" customHeight="false" outlineLevel="0" collapsed="false">
      <c r="A666" s="35"/>
      <c r="B666" s="35"/>
    </row>
    <row r="667" s="42" customFormat="true" ht="15" hidden="false" customHeight="false" outlineLevel="0" collapsed="false">
      <c r="A667" s="35"/>
      <c r="B667" s="35"/>
    </row>
    <row r="668" s="42" customFormat="true" ht="15" hidden="false" customHeight="false" outlineLevel="0" collapsed="false">
      <c r="A668" s="35"/>
      <c r="B668" s="35"/>
    </row>
    <row r="669" s="42" customFormat="true" ht="15" hidden="false" customHeight="false" outlineLevel="0" collapsed="false">
      <c r="A669" s="35"/>
      <c r="B669" s="35"/>
    </row>
    <row r="670" s="42" customFormat="true" ht="15" hidden="false" customHeight="false" outlineLevel="0" collapsed="false">
      <c r="A670" s="35"/>
      <c r="B670" s="35"/>
    </row>
    <row r="671" s="42" customFormat="true" ht="15" hidden="false" customHeight="false" outlineLevel="0" collapsed="false">
      <c r="A671" s="35"/>
      <c r="B671" s="35"/>
    </row>
    <row r="672" s="42" customFormat="true" ht="15" hidden="false" customHeight="false" outlineLevel="0" collapsed="false">
      <c r="A672" s="35"/>
      <c r="B672" s="35"/>
    </row>
    <row r="673" s="42" customFormat="true" ht="15" hidden="false" customHeight="false" outlineLevel="0" collapsed="false">
      <c r="A673" s="35"/>
      <c r="B673" s="35"/>
    </row>
    <row r="674" s="42" customFormat="true" ht="15" hidden="false" customHeight="false" outlineLevel="0" collapsed="false">
      <c r="A674" s="35"/>
      <c r="B674" s="35"/>
    </row>
    <row r="675" s="42" customFormat="true" ht="15" hidden="false" customHeight="false" outlineLevel="0" collapsed="false">
      <c r="A675" s="35"/>
      <c r="B675" s="35"/>
    </row>
    <row r="676" s="42" customFormat="true" ht="15" hidden="false" customHeight="false" outlineLevel="0" collapsed="false">
      <c r="A676" s="35"/>
      <c r="B676" s="35"/>
    </row>
    <row r="677" s="42" customFormat="true" ht="15" hidden="false" customHeight="false" outlineLevel="0" collapsed="false">
      <c r="A677" s="35"/>
      <c r="B677" s="35"/>
    </row>
    <row r="678" s="42" customFormat="true" ht="15" hidden="false" customHeight="false" outlineLevel="0" collapsed="false">
      <c r="A678" s="35"/>
      <c r="B678" s="35"/>
    </row>
    <row r="679" s="42" customFormat="true" ht="15" hidden="false" customHeight="false" outlineLevel="0" collapsed="false">
      <c r="A679" s="35"/>
      <c r="B679" s="35"/>
    </row>
    <row r="680" s="42" customFormat="true" ht="15" hidden="false" customHeight="false" outlineLevel="0" collapsed="false">
      <c r="A680" s="35"/>
      <c r="B680" s="35"/>
    </row>
    <row r="681" s="42" customFormat="true" ht="15" hidden="false" customHeight="false" outlineLevel="0" collapsed="false">
      <c r="A681" s="35"/>
      <c r="B681" s="35"/>
    </row>
    <row r="682" s="42" customFormat="true" ht="15" hidden="false" customHeight="false" outlineLevel="0" collapsed="false">
      <c r="A682" s="35"/>
      <c r="B682" s="35"/>
    </row>
    <row r="683" s="42" customFormat="true" ht="15" hidden="false" customHeight="false" outlineLevel="0" collapsed="false">
      <c r="A683" s="35"/>
      <c r="B683" s="35"/>
    </row>
    <row r="684" s="42" customFormat="true" ht="15" hidden="false" customHeight="false" outlineLevel="0" collapsed="false">
      <c r="A684" s="35"/>
      <c r="B684" s="35"/>
    </row>
    <row r="685" s="42" customFormat="true" ht="15" hidden="false" customHeight="false" outlineLevel="0" collapsed="false">
      <c r="A685" s="35"/>
      <c r="B685" s="35"/>
    </row>
    <row r="686" s="42" customFormat="true" ht="15" hidden="false" customHeight="false" outlineLevel="0" collapsed="false">
      <c r="A686" s="35"/>
      <c r="B686" s="35"/>
    </row>
    <row r="687" s="42" customFormat="true" ht="15" hidden="false" customHeight="false" outlineLevel="0" collapsed="false">
      <c r="A687" s="35"/>
      <c r="B687" s="35"/>
    </row>
    <row r="688" s="42" customFormat="true" ht="15" hidden="false" customHeight="false" outlineLevel="0" collapsed="false">
      <c r="A688" s="35"/>
      <c r="B688" s="35"/>
    </row>
    <row r="689" s="42" customFormat="true" ht="15" hidden="false" customHeight="false" outlineLevel="0" collapsed="false">
      <c r="A689" s="35"/>
      <c r="B689" s="35"/>
    </row>
    <row r="690" s="42" customFormat="true" ht="15" hidden="false" customHeight="false" outlineLevel="0" collapsed="false">
      <c r="A690" s="35"/>
      <c r="B690" s="35"/>
    </row>
    <row r="691" s="42" customFormat="true" ht="15" hidden="false" customHeight="false" outlineLevel="0" collapsed="false">
      <c r="A691" s="35"/>
      <c r="B691" s="35"/>
    </row>
    <row r="692" s="42" customFormat="true" ht="15" hidden="false" customHeight="false" outlineLevel="0" collapsed="false">
      <c r="A692" s="35"/>
      <c r="B692" s="35"/>
    </row>
    <row r="693" s="42" customFormat="true" ht="15" hidden="false" customHeight="false" outlineLevel="0" collapsed="false">
      <c r="A693" s="35"/>
      <c r="B693" s="35"/>
    </row>
    <row r="694" s="42" customFormat="true" ht="15" hidden="false" customHeight="false" outlineLevel="0" collapsed="false">
      <c r="A694" s="35"/>
      <c r="B694" s="35"/>
    </row>
    <row r="695" s="42" customFormat="true" ht="15" hidden="false" customHeight="false" outlineLevel="0" collapsed="false">
      <c r="A695" s="35"/>
      <c r="B695" s="35"/>
    </row>
    <row r="696" s="42" customFormat="true" ht="15" hidden="false" customHeight="false" outlineLevel="0" collapsed="false">
      <c r="A696" s="35"/>
      <c r="B696" s="35"/>
    </row>
    <row r="697" s="42" customFormat="true" ht="15" hidden="false" customHeight="false" outlineLevel="0" collapsed="false">
      <c r="A697" s="35"/>
      <c r="B697" s="35"/>
    </row>
    <row r="698" s="42" customFormat="true" ht="15" hidden="false" customHeight="false" outlineLevel="0" collapsed="false">
      <c r="A698" s="35"/>
      <c r="B698" s="35"/>
    </row>
    <row r="699" s="42" customFormat="true" ht="15" hidden="false" customHeight="false" outlineLevel="0" collapsed="false">
      <c r="A699" s="35"/>
      <c r="B699" s="35"/>
    </row>
    <row r="700" s="42" customFormat="true" ht="15" hidden="false" customHeight="false" outlineLevel="0" collapsed="false">
      <c r="A700" s="35"/>
      <c r="B700" s="35"/>
    </row>
    <row r="701" s="42" customFormat="true" ht="15" hidden="false" customHeight="false" outlineLevel="0" collapsed="false">
      <c r="A701" s="35"/>
      <c r="B701" s="35"/>
    </row>
    <row r="702" s="42" customFormat="true" ht="15" hidden="false" customHeight="false" outlineLevel="0" collapsed="false">
      <c r="A702" s="35"/>
      <c r="B702" s="35"/>
    </row>
    <row r="703" s="42" customFormat="true" ht="15" hidden="false" customHeight="false" outlineLevel="0" collapsed="false">
      <c r="A703" s="35"/>
      <c r="B703" s="35"/>
    </row>
    <row r="704" s="42" customFormat="true" ht="15" hidden="false" customHeight="false" outlineLevel="0" collapsed="false">
      <c r="A704" s="35"/>
      <c r="B704" s="35"/>
    </row>
    <row r="705" s="42" customFormat="true" ht="15" hidden="false" customHeight="false" outlineLevel="0" collapsed="false">
      <c r="A705" s="35"/>
      <c r="B705" s="35"/>
    </row>
    <row r="706" s="42" customFormat="true" ht="15" hidden="false" customHeight="false" outlineLevel="0" collapsed="false">
      <c r="A706" s="35"/>
      <c r="B706" s="35"/>
    </row>
    <row r="707" s="42" customFormat="true" ht="15" hidden="false" customHeight="false" outlineLevel="0" collapsed="false">
      <c r="A707" s="35"/>
      <c r="B707" s="35"/>
    </row>
    <row r="708" s="42" customFormat="true" ht="15" hidden="false" customHeight="false" outlineLevel="0" collapsed="false">
      <c r="A708" s="35"/>
      <c r="B708" s="35"/>
    </row>
    <row r="709" s="42" customFormat="true" ht="15" hidden="false" customHeight="false" outlineLevel="0" collapsed="false">
      <c r="A709" s="35"/>
      <c r="B709" s="35"/>
    </row>
    <row r="710" s="42" customFormat="true" ht="15" hidden="false" customHeight="false" outlineLevel="0" collapsed="false">
      <c r="A710" s="35"/>
      <c r="B710" s="35"/>
    </row>
    <row r="711" s="42" customFormat="true" ht="15" hidden="false" customHeight="false" outlineLevel="0" collapsed="false">
      <c r="A711" s="35"/>
      <c r="B711" s="35"/>
    </row>
    <row r="712" s="42" customFormat="true" ht="15" hidden="false" customHeight="false" outlineLevel="0" collapsed="false">
      <c r="A712" s="35"/>
      <c r="B712" s="35"/>
    </row>
    <row r="713" s="42" customFormat="true" ht="15" hidden="false" customHeight="false" outlineLevel="0" collapsed="false">
      <c r="A713" s="35"/>
      <c r="B713" s="35"/>
    </row>
    <row r="714" s="42" customFormat="true" ht="15" hidden="false" customHeight="false" outlineLevel="0" collapsed="false">
      <c r="A714" s="35"/>
      <c r="B714" s="35"/>
    </row>
    <row r="715" s="42" customFormat="true" ht="15" hidden="false" customHeight="false" outlineLevel="0" collapsed="false">
      <c r="A715" s="35"/>
      <c r="B715" s="35"/>
    </row>
    <row r="716" s="42" customFormat="true" ht="15" hidden="false" customHeight="false" outlineLevel="0" collapsed="false">
      <c r="A716" s="35"/>
      <c r="B716" s="35"/>
    </row>
    <row r="717" s="42" customFormat="true" ht="15" hidden="false" customHeight="false" outlineLevel="0" collapsed="false">
      <c r="A717" s="35"/>
      <c r="B717" s="35"/>
    </row>
    <row r="718" s="42" customFormat="true" ht="15" hidden="false" customHeight="false" outlineLevel="0" collapsed="false">
      <c r="A718" s="35"/>
      <c r="B718" s="35"/>
    </row>
    <row r="719" s="42" customFormat="true" ht="15" hidden="false" customHeight="false" outlineLevel="0" collapsed="false">
      <c r="A719" s="35"/>
      <c r="B719" s="35"/>
    </row>
    <row r="720" s="42" customFormat="true" ht="15" hidden="false" customHeight="false" outlineLevel="0" collapsed="false">
      <c r="A720" s="35"/>
      <c r="B720" s="35"/>
    </row>
    <row r="721" s="42" customFormat="true" ht="15" hidden="false" customHeight="false" outlineLevel="0" collapsed="false">
      <c r="A721" s="35"/>
      <c r="B721" s="35"/>
    </row>
    <row r="722" s="42" customFormat="true" ht="15" hidden="false" customHeight="false" outlineLevel="0" collapsed="false">
      <c r="A722" s="35"/>
      <c r="B722" s="35"/>
    </row>
    <row r="723" s="42" customFormat="true" ht="15" hidden="false" customHeight="false" outlineLevel="0" collapsed="false">
      <c r="A723" s="35"/>
      <c r="B723" s="35"/>
    </row>
    <row r="724" s="42" customFormat="true" ht="15" hidden="false" customHeight="false" outlineLevel="0" collapsed="false">
      <c r="A724" s="35"/>
      <c r="B724" s="35"/>
    </row>
    <row r="725" s="42" customFormat="true" ht="15" hidden="false" customHeight="false" outlineLevel="0" collapsed="false">
      <c r="A725" s="35"/>
      <c r="B725" s="35"/>
    </row>
    <row r="726" s="42" customFormat="true" ht="15" hidden="false" customHeight="false" outlineLevel="0" collapsed="false">
      <c r="A726" s="35"/>
      <c r="B726" s="35"/>
    </row>
    <row r="727" s="42" customFormat="true" ht="15" hidden="false" customHeight="false" outlineLevel="0" collapsed="false">
      <c r="A727" s="35"/>
      <c r="B727" s="35"/>
    </row>
    <row r="728" s="42" customFormat="true" ht="15" hidden="false" customHeight="false" outlineLevel="0" collapsed="false">
      <c r="A728" s="35"/>
      <c r="B728" s="35"/>
    </row>
    <row r="729" s="42" customFormat="true" ht="15" hidden="false" customHeight="false" outlineLevel="0" collapsed="false">
      <c r="A729" s="35"/>
      <c r="B729" s="35"/>
    </row>
    <row r="730" s="42" customFormat="true" ht="15" hidden="false" customHeight="false" outlineLevel="0" collapsed="false">
      <c r="A730" s="35"/>
      <c r="B730" s="35"/>
    </row>
    <row r="731" s="42" customFormat="true" ht="15" hidden="false" customHeight="false" outlineLevel="0" collapsed="false">
      <c r="A731" s="35"/>
      <c r="B731" s="35"/>
    </row>
    <row r="732" s="42" customFormat="true" ht="15" hidden="false" customHeight="false" outlineLevel="0" collapsed="false">
      <c r="A732" s="35"/>
      <c r="B732" s="35"/>
    </row>
    <row r="733" s="42" customFormat="true" ht="15" hidden="false" customHeight="false" outlineLevel="0" collapsed="false">
      <c r="A733" s="35"/>
      <c r="B733" s="35"/>
    </row>
    <row r="734" s="42" customFormat="true" ht="15" hidden="false" customHeight="false" outlineLevel="0" collapsed="false">
      <c r="A734" s="35"/>
      <c r="B734" s="35"/>
    </row>
    <row r="735" s="42" customFormat="true" ht="15" hidden="false" customHeight="false" outlineLevel="0" collapsed="false">
      <c r="A735" s="35"/>
      <c r="B735" s="35"/>
    </row>
    <row r="736" s="42" customFormat="true" ht="15" hidden="false" customHeight="false" outlineLevel="0" collapsed="false">
      <c r="A736" s="35"/>
      <c r="B736" s="35"/>
    </row>
    <row r="737" s="42" customFormat="true" ht="15" hidden="false" customHeight="false" outlineLevel="0" collapsed="false">
      <c r="A737" s="35"/>
      <c r="B737" s="35"/>
    </row>
    <row r="738" s="42" customFormat="true" ht="15" hidden="false" customHeight="false" outlineLevel="0" collapsed="false">
      <c r="A738" s="35"/>
      <c r="B738" s="35"/>
    </row>
    <row r="739" s="42" customFormat="true" ht="15" hidden="false" customHeight="false" outlineLevel="0" collapsed="false">
      <c r="A739" s="35"/>
      <c r="B739" s="35"/>
    </row>
    <row r="740" s="42" customFormat="true" ht="15" hidden="false" customHeight="false" outlineLevel="0" collapsed="false">
      <c r="A740" s="35"/>
      <c r="B740" s="35"/>
    </row>
    <row r="741" s="42" customFormat="true" ht="15" hidden="false" customHeight="false" outlineLevel="0" collapsed="false">
      <c r="A741" s="35"/>
      <c r="B741" s="35"/>
    </row>
    <row r="742" s="42" customFormat="true" ht="15" hidden="false" customHeight="false" outlineLevel="0" collapsed="false">
      <c r="A742" s="35"/>
      <c r="B742" s="35"/>
    </row>
    <row r="743" s="42" customFormat="true" ht="15" hidden="false" customHeight="false" outlineLevel="0" collapsed="false">
      <c r="A743" s="35"/>
      <c r="B743" s="35"/>
    </row>
    <row r="744" s="42" customFormat="true" ht="15" hidden="false" customHeight="false" outlineLevel="0" collapsed="false">
      <c r="A744" s="35"/>
      <c r="B744" s="35"/>
    </row>
    <row r="745" s="42" customFormat="true" ht="15" hidden="false" customHeight="false" outlineLevel="0" collapsed="false">
      <c r="A745" s="35"/>
      <c r="B745" s="35"/>
    </row>
    <row r="746" s="42" customFormat="true" ht="15" hidden="false" customHeight="false" outlineLevel="0" collapsed="false">
      <c r="A746" s="35"/>
      <c r="B746" s="35"/>
    </row>
    <row r="747" s="42" customFormat="true" ht="15" hidden="false" customHeight="false" outlineLevel="0" collapsed="false">
      <c r="A747" s="35"/>
      <c r="B747" s="35"/>
    </row>
    <row r="748" s="42" customFormat="true" ht="15" hidden="false" customHeight="false" outlineLevel="0" collapsed="false">
      <c r="A748" s="35"/>
      <c r="B748" s="35"/>
    </row>
    <row r="749" s="42" customFormat="true" ht="15" hidden="false" customHeight="false" outlineLevel="0" collapsed="false">
      <c r="A749" s="35"/>
      <c r="B749" s="35"/>
    </row>
    <row r="750" s="42" customFormat="true" ht="15" hidden="false" customHeight="false" outlineLevel="0" collapsed="false">
      <c r="A750" s="35"/>
      <c r="B750" s="35"/>
    </row>
    <row r="751" s="42" customFormat="true" ht="15" hidden="false" customHeight="false" outlineLevel="0" collapsed="false">
      <c r="A751" s="35"/>
      <c r="B751" s="35"/>
    </row>
    <row r="752" s="42" customFormat="true" ht="15" hidden="false" customHeight="false" outlineLevel="0" collapsed="false">
      <c r="A752" s="35"/>
      <c r="B752" s="35"/>
    </row>
    <row r="753" s="42" customFormat="true" ht="15" hidden="false" customHeight="false" outlineLevel="0" collapsed="false">
      <c r="A753" s="35"/>
      <c r="B753" s="35"/>
    </row>
    <row r="754" s="42" customFormat="true" ht="15" hidden="false" customHeight="false" outlineLevel="0" collapsed="false">
      <c r="A754" s="35"/>
      <c r="B754" s="35"/>
    </row>
    <row r="755" s="42" customFormat="true" ht="15" hidden="false" customHeight="false" outlineLevel="0" collapsed="false">
      <c r="A755" s="35"/>
      <c r="B755" s="35"/>
    </row>
    <row r="756" s="42" customFormat="true" ht="15" hidden="false" customHeight="false" outlineLevel="0" collapsed="false">
      <c r="A756" s="35"/>
      <c r="B756" s="35"/>
    </row>
    <row r="757" s="42" customFormat="true" ht="15" hidden="false" customHeight="false" outlineLevel="0" collapsed="false">
      <c r="A757" s="35"/>
      <c r="B757" s="35"/>
    </row>
    <row r="758" s="42" customFormat="true" ht="15" hidden="false" customHeight="false" outlineLevel="0" collapsed="false">
      <c r="A758" s="35"/>
      <c r="B758" s="35"/>
    </row>
    <row r="759" s="42" customFormat="true" ht="15" hidden="false" customHeight="false" outlineLevel="0" collapsed="false">
      <c r="A759" s="35"/>
      <c r="B759" s="35"/>
    </row>
    <row r="760" s="42" customFormat="true" ht="15" hidden="false" customHeight="false" outlineLevel="0" collapsed="false">
      <c r="A760" s="35"/>
      <c r="B760" s="35"/>
    </row>
    <row r="761" s="42" customFormat="true" ht="15" hidden="false" customHeight="false" outlineLevel="0" collapsed="false">
      <c r="A761" s="35"/>
      <c r="B761" s="35"/>
    </row>
    <row r="762" s="42" customFormat="true" ht="15" hidden="false" customHeight="false" outlineLevel="0" collapsed="false">
      <c r="A762" s="35"/>
      <c r="B762" s="35"/>
    </row>
    <row r="763" s="42" customFormat="true" ht="15" hidden="false" customHeight="false" outlineLevel="0" collapsed="false">
      <c r="A763" s="35"/>
      <c r="B763" s="35"/>
    </row>
    <row r="764" s="42" customFormat="true" ht="15" hidden="false" customHeight="false" outlineLevel="0" collapsed="false">
      <c r="A764" s="35"/>
      <c r="B764" s="35"/>
    </row>
    <row r="765" s="42" customFormat="true" ht="15" hidden="false" customHeight="false" outlineLevel="0" collapsed="false">
      <c r="A765" s="35"/>
      <c r="B765" s="35"/>
    </row>
    <row r="766" s="42" customFormat="true" ht="15" hidden="false" customHeight="false" outlineLevel="0" collapsed="false">
      <c r="A766" s="35"/>
      <c r="B766" s="35"/>
    </row>
    <row r="767" s="42" customFormat="true" ht="15" hidden="false" customHeight="false" outlineLevel="0" collapsed="false">
      <c r="A767" s="35"/>
      <c r="B767" s="35"/>
    </row>
    <row r="768" s="42" customFormat="true" ht="15" hidden="false" customHeight="false" outlineLevel="0" collapsed="false">
      <c r="A768" s="35"/>
      <c r="B768" s="35"/>
    </row>
    <row r="769" s="42" customFormat="true" ht="15" hidden="false" customHeight="false" outlineLevel="0" collapsed="false">
      <c r="A769" s="35"/>
      <c r="B769" s="35"/>
    </row>
    <row r="770" s="42" customFormat="true" ht="15" hidden="false" customHeight="false" outlineLevel="0" collapsed="false">
      <c r="A770" s="35"/>
      <c r="B770" s="35"/>
    </row>
    <row r="771" s="42" customFormat="true" ht="15" hidden="false" customHeight="false" outlineLevel="0" collapsed="false">
      <c r="A771" s="35"/>
      <c r="B771" s="35"/>
    </row>
    <row r="772" s="42" customFormat="true" ht="15" hidden="false" customHeight="false" outlineLevel="0" collapsed="false">
      <c r="A772" s="35"/>
      <c r="B772" s="35"/>
    </row>
    <row r="773" s="42" customFormat="true" ht="15" hidden="false" customHeight="false" outlineLevel="0" collapsed="false">
      <c r="A773" s="35"/>
      <c r="B773" s="35"/>
    </row>
    <row r="774" s="42" customFormat="true" ht="15" hidden="false" customHeight="false" outlineLevel="0" collapsed="false">
      <c r="A774" s="35"/>
      <c r="B774" s="35"/>
    </row>
    <row r="775" s="42" customFormat="true" ht="15" hidden="false" customHeight="false" outlineLevel="0" collapsed="false">
      <c r="A775" s="35"/>
      <c r="B775" s="35"/>
    </row>
    <row r="776" s="42" customFormat="true" ht="15" hidden="false" customHeight="false" outlineLevel="0" collapsed="false">
      <c r="A776" s="35"/>
      <c r="B776" s="35"/>
    </row>
    <row r="777" s="42" customFormat="true" ht="15" hidden="false" customHeight="false" outlineLevel="0" collapsed="false">
      <c r="A777" s="35"/>
      <c r="B777" s="35"/>
    </row>
    <row r="778" s="42" customFormat="true" ht="15" hidden="false" customHeight="false" outlineLevel="0" collapsed="false">
      <c r="A778" s="35"/>
      <c r="B778" s="35"/>
    </row>
    <row r="779" s="42" customFormat="true" ht="15" hidden="false" customHeight="false" outlineLevel="0" collapsed="false">
      <c r="A779" s="35"/>
      <c r="B779" s="35"/>
    </row>
    <row r="780" s="42" customFormat="true" ht="15" hidden="false" customHeight="false" outlineLevel="0" collapsed="false">
      <c r="A780" s="35"/>
      <c r="B780" s="35"/>
    </row>
    <row r="781" s="42" customFormat="true" ht="15" hidden="false" customHeight="false" outlineLevel="0" collapsed="false">
      <c r="A781" s="35"/>
      <c r="B781" s="35"/>
    </row>
    <row r="782" s="42" customFormat="true" ht="15" hidden="false" customHeight="false" outlineLevel="0" collapsed="false">
      <c r="A782" s="35"/>
      <c r="B782" s="35"/>
    </row>
    <row r="783" s="42" customFormat="true" ht="15" hidden="false" customHeight="false" outlineLevel="0" collapsed="false">
      <c r="A783" s="35"/>
      <c r="B783" s="35"/>
    </row>
    <row r="784" s="42" customFormat="true" ht="15" hidden="false" customHeight="false" outlineLevel="0" collapsed="false">
      <c r="A784" s="35"/>
      <c r="B784" s="35"/>
    </row>
    <row r="785" s="42" customFormat="true" ht="15" hidden="false" customHeight="false" outlineLevel="0" collapsed="false">
      <c r="A785" s="35"/>
      <c r="B785" s="35"/>
    </row>
    <row r="786" s="42" customFormat="true" ht="15" hidden="false" customHeight="false" outlineLevel="0" collapsed="false">
      <c r="A786" s="35"/>
      <c r="B786" s="35"/>
    </row>
    <row r="787" s="42" customFormat="true" ht="15" hidden="false" customHeight="false" outlineLevel="0" collapsed="false">
      <c r="A787" s="35"/>
      <c r="B787" s="35"/>
    </row>
    <row r="788" s="42" customFormat="true" ht="15" hidden="false" customHeight="false" outlineLevel="0" collapsed="false">
      <c r="A788" s="35"/>
      <c r="B788" s="35"/>
    </row>
    <row r="789" s="42" customFormat="true" ht="15" hidden="false" customHeight="false" outlineLevel="0" collapsed="false">
      <c r="A789" s="35"/>
      <c r="B789" s="35"/>
    </row>
    <row r="790" s="42" customFormat="true" ht="15" hidden="false" customHeight="false" outlineLevel="0" collapsed="false">
      <c r="A790" s="35"/>
      <c r="B790" s="35"/>
    </row>
    <row r="791" s="42" customFormat="true" ht="15" hidden="false" customHeight="false" outlineLevel="0" collapsed="false">
      <c r="A791" s="35"/>
      <c r="B791" s="35"/>
    </row>
    <row r="792" s="42" customFormat="true" ht="15" hidden="false" customHeight="false" outlineLevel="0" collapsed="false">
      <c r="A792" s="35"/>
      <c r="B792" s="35"/>
    </row>
    <row r="793" s="42" customFormat="true" ht="15" hidden="false" customHeight="false" outlineLevel="0" collapsed="false">
      <c r="A793" s="35"/>
      <c r="B793" s="35"/>
    </row>
    <row r="794" s="42" customFormat="true" ht="15" hidden="false" customHeight="false" outlineLevel="0" collapsed="false">
      <c r="A794" s="35"/>
      <c r="B794" s="35"/>
    </row>
    <row r="795" s="42" customFormat="true" ht="15" hidden="false" customHeight="false" outlineLevel="0" collapsed="false">
      <c r="A795" s="35"/>
      <c r="B795" s="35"/>
    </row>
    <row r="796" s="42" customFormat="true" ht="15" hidden="false" customHeight="false" outlineLevel="0" collapsed="false">
      <c r="A796" s="35"/>
      <c r="B796" s="35"/>
    </row>
    <row r="797" s="42" customFormat="true" ht="15" hidden="false" customHeight="false" outlineLevel="0" collapsed="false">
      <c r="A797" s="35"/>
      <c r="B797" s="35"/>
    </row>
    <row r="798" s="42" customFormat="true" ht="15" hidden="false" customHeight="false" outlineLevel="0" collapsed="false">
      <c r="A798" s="35"/>
      <c r="B798" s="35"/>
    </row>
    <row r="799" s="42" customFormat="true" ht="15" hidden="false" customHeight="false" outlineLevel="0" collapsed="false">
      <c r="A799" s="35"/>
      <c r="B799" s="35"/>
    </row>
    <row r="800" s="42" customFormat="true" ht="15" hidden="false" customHeight="false" outlineLevel="0" collapsed="false">
      <c r="A800" s="35"/>
      <c r="B800" s="35"/>
    </row>
    <row r="801" s="42" customFormat="true" ht="15" hidden="false" customHeight="false" outlineLevel="0" collapsed="false">
      <c r="A801" s="35"/>
      <c r="B801" s="35"/>
    </row>
    <row r="802" s="42" customFormat="true" ht="15" hidden="false" customHeight="false" outlineLevel="0" collapsed="false">
      <c r="A802" s="35"/>
      <c r="B802" s="35"/>
    </row>
    <row r="803" s="42" customFormat="true" ht="15" hidden="false" customHeight="false" outlineLevel="0" collapsed="false">
      <c r="A803" s="35"/>
      <c r="B803" s="35"/>
    </row>
    <row r="804" s="42" customFormat="true" ht="15" hidden="false" customHeight="false" outlineLevel="0" collapsed="false">
      <c r="A804" s="35"/>
      <c r="B804" s="35"/>
    </row>
    <row r="805" s="42" customFormat="true" ht="15" hidden="false" customHeight="false" outlineLevel="0" collapsed="false">
      <c r="A805" s="35"/>
      <c r="B805" s="35"/>
    </row>
    <row r="806" s="42" customFormat="true" ht="15" hidden="false" customHeight="false" outlineLevel="0" collapsed="false">
      <c r="A806" s="35"/>
      <c r="B806" s="35"/>
    </row>
    <row r="807" s="42" customFormat="true" ht="15" hidden="false" customHeight="false" outlineLevel="0" collapsed="false">
      <c r="A807" s="35"/>
      <c r="B807" s="35"/>
    </row>
    <row r="808" s="42" customFormat="true" ht="15" hidden="false" customHeight="false" outlineLevel="0" collapsed="false">
      <c r="A808" s="35"/>
      <c r="B808" s="35"/>
    </row>
    <row r="809" s="42" customFormat="true" ht="15" hidden="false" customHeight="false" outlineLevel="0" collapsed="false">
      <c r="A809" s="35"/>
      <c r="B809" s="35"/>
    </row>
    <row r="810" s="42" customFormat="true" ht="15" hidden="false" customHeight="false" outlineLevel="0" collapsed="false">
      <c r="A810" s="35"/>
      <c r="B810" s="35"/>
    </row>
    <row r="811" s="42" customFormat="true" ht="15" hidden="false" customHeight="false" outlineLevel="0" collapsed="false">
      <c r="A811" s="35"/>
      <c r="B811" s="35"/>
    </row>
    <row r="812" s="42" customFormat="true" ht="15" hidden="false" customHeight="false" outlineLevel="0" collapsed="false">
      <c r="A812" s="35"/>
      <c r="B812" s="35"/>
    </row>
    <row r="813" s="42" customFormat="true" ht="15" hidden="false" customHeight="false" outlineLevel="0" collapsed="false">
      <c r="A813" s="35"/>
      <c r="B813" s="35"/>
    </row>
    <row r="814" s="42" customFormat="true" ht="15" hidden="false" customHeight="false" outlineLevel="0" collapsed="false">
      <c r="A814" s="35"/>
      <c r="B814" s="35"/>
    </row>
    <row r="815" s="42" customFormat="true" ht="15" hidden="false" customHeight="false" outlineLevel="0" collapsed="false">
      <c r="A815" s="35"/>
      <c r="B815" s="35"/>
    </row>
    <row r="816" s="42" customFormat="true" ht="15" hidden="false" customHeight="false" outlineLevel="0" collapsed="false">
      <c r="A816" s="35"/>
      <c r="B816" s="35"/>
    </row>
    <row r="817" s="42" customFormat="true" ht="15" hidden="false" customHeight="false" outlineLevel="0" collapsed="false">
      <c r="A817" s="35"/>
      <c r="B817" s="35"/>
    </row>
    <row r="818" s="42" customFormat="true" ht="15" hidden="false" customHeight="false" outlineLevel="0" collapsed="false">
      <c r="A818" s="35"/>
      <c r="B818" s="35"/>
    </row>
    <row r="819" s="42" customFormat="true" ht="15" hidden="false" customHeight="false" outlineLevel="0" collapsed="false">
      <c r="A819" s="35"/>
      <c r="B819" s="35"/>
    </row>
    <row r="820" s="42" customFormat="true" ht="15" hidden="false" customHeight="false" outlineLevel="0" collapsed="false">
      <c r="A820" s="35"/>
      <c r="B820" s="35"/>
    </row>
    <row r="821" s="42" customFormat="true" ht="15" hidden="false" customHeight="false" outlineLevel="0" collapsed="false">
      <c r="A821" s="35"/>
      <c r="B821" s="35"/>
    </row>
    <row r="822" s="42" customFormat="true" ht="15" hidden="false" customHeight="false" outlineLevel="0" collapsed="false">
      <c r="A822" s="35"/>
      <c r="B822" s="35"/>
    </row>
    <row r="823" s="42" customFormat="true" ht="15" hidden="false" customHeight="false" outlineLevel="0" collapsed="false">
      <c r="A823" s="35"/>
      <c r="B823" s="35"/>
    </row>
    <row r="824" s="42" customFormat="true" ht="15" hidden="false" customHeight="false" outlineLevel="0" collapsed="false">
      <c r="A824" s="35"/>
      <c r="B824" s="35"/>
    </row>
    <row r="825" s="42" customFormat="true" ht="15" hidden="false" customHeight="false" outlineLevel="0" collapsed="false">
      <c r="A825" s="35"/>
      <c r="B825" s="35"/>
    </row>
    <row r="826" s="42" customFormat="true" ht="15" hidden="false" customHeight="false" outlineLevel="0" collapsed="false">
      <c r="A826" s="35"/>
      <c r="B826" s="35"/>
    </row>
    <row r="827" s="42" customFormat="true" ht="15" hidden="false" customHeight="false" outlineLevel="0" collapsed="false">
      <c r="A827" s="35"/>
      <c r="B827" s="35"/>
    </row>
    <row r="828" s="42" customFormat="true" ht="15" hidden="false" customHeight="false" outlineLevel="0" collapsed="false">
      <c r="A828" s="35"/>
      <c r="B828" s="35"/>
    </row>
    <row r="829" s="42" customFormat="true" ht="15" hidden="false" customHeight="false" outlineLevel="0" collapsed="false">
      <c r="A829" s="35"/>
      <c r="B829" s="35"/>
    </row>
    <row r="830" s="42" customFormat="true" ht="15" hidden="false" customHeight="false" outlineLevel="0" collapsed="false">
      <c r="A830" s="35"/>
      <c r="B830" s="35"/>
    </row>
    <row r="831" s="42" customFormat="true" ht="15" hidden="false" customHeight="false" outlineLevel="0" collapsed="false">
      <c r="A831" s="35"/>
      <c r="B831" s="35"/>
    </row>
    <row r="832" s="42" customFormat="true" ht="15" hidden="false" customHeight="false" outlineLevel="0" collapsed="false">
      <c r="A832" s="35"/>
      <c r="B832" s="35"/>
    </row>
    <row r="833" s="42" customFormat="true" ht="15" hidden="false" customHeight="false" outlineLevel="0" collapsed="false">
      <c r="A833" s="35"/>
      <c r="B833" s="35"/>
    </row>
    <row r="834" s="42" customFormat="true" ht="15" hidden="false" customHeight="false" outlineLevel="0" collapsed="false">
      <c r="A834" s="35"/>
      <c r="B834" s="35"/>
    </row>
    <row r="835" s="42" customFormat="true" ht="15" hidden="false" customHeight="false" outlineLevel="0" collapsed="false">
      <c r="A835" s="35"/>
      <c r="B835" s="35"/>
    </row>
    <row r="836" s="42" customFormat="true" ht="15" hidden="false" customHeight="false" outlineLevel="0" collapsed="false">
      <c r="A836" s="35"/>
      <c r="B836" s="35"/>
    </row>
    <row r="837" s="42" customFormat="true" ht="15" hidden="false" customHeight="false" outlineLevel="0" collapsed="false">
      <c r="A837" s="35"/>
      <c r="B837" s="35"/>
    </row>
    <row r="838" s="42" customFormat="true" ht="15" hidden="false" customHeight="false" outlineLevel="0" collapsed="false">
      <c r="A838" s="35"/>
      <c r="B838" s="35"/>
    </row>
    <row r="839" s="42" customFormat="true" ht="15" hidden="false" customHeight="false" outlineLevel="0" collapsed="false">
      <c r="A839" s="35"/>
      <c r="B839" s="35"/>
    </row>
    <row r="840" s="42" customFormat="true" ht="15" hidden="false" customHeight="false" outlineLevel="0" collapsed="false">
      <c r="A840" s="35"/>
      <c r="B840" s="35"/>
    </row>
    <row r="841" s="42" customFormat="true" ht="15" hidden="false" customHeight="false" outlineLevel="0" collapsed="false">
      <c r="A841" s="35"/>
      <c r="B841" s="35"/>
    </row>
    <row r="842" s="42" customFormat="true" ht="15" hidden="false" customHeight="false" outlineLevel="0" collapsed="false">
      <c r="A842" s="35"/>
      <c r="B842" s="35"/>
    </row>
    <row r="843" s="42" customFormat="true" ht="15" hidden="false" customHeight="false" outlineLevel="0" collapsed="false">
      <c r="A843" s="35"/>
      <c r="B843" s="35"/>
    </row>
    <row r="844" s="42" customFormat="true" ht="15" hidden="false" customHeight="false" outlineLevel="0" collapsed="false">
      <c r="A844" s="35"/>
      <c r="B844" s="35"/>
    </row>
    <row r="845" s="42" customFormat="true" ht="15" hidden="false" customHeight="false" outlineLevel="0" collapsed="false">
      <c r="A845" s="35"/>
      <c r="B845" s="35"/>
    </row>
    <row r="846" s="42" customFormat="true" ht="15" hidden="false" customHeight="false" outlineLevel="0" collapsed="false">
      <c r="A846" s="35"/>
      <c r="B846" s="35"/>
    </row>
    <row r="847" s="42" customFormat="true" ht="15" hidden="false" customHeight="false" outlineLevel="0" collapsed="false">
      <c r="A847" s="35"/>
      <c r="B847" s="35"/>
    </row>
    <row r="848" s="42" customFormat="true" ht="15" hidden="false" customHeight="false" outlineLevel="0" collapsed="false">
      <c r="A848" s="35"/>
      <c r="B848" s="35"/>
    </row>
    <row r="849" s="42" customFormat="true" ht="15" hidden="false" customHeight="false" outlineLevel="0" collapsed="false">
      <c r="A849" s="35"/>
      <c r="B849" s="35"/>
    </row>
    <row r="850" s="42" customFormat="true" ht="15" hidden="false" customHeight="false" outlineLevel="0" collapsed="false">
      <c r="A850" s="35"/>
      <c r="B850" s="35"/>
    </row>
    <row r="851" s="42" customFormat="true" ht="15" hidden="false" customHeight="false" outlineLevel="0" collapsed="false">
      <c r="A851" s="35"/>
      <c r="B851" s="35"/>
    </row>
    <row r="852" s="42" customFormat="true" ht="15" hidden="false" customHeight="false" outlineLevel="0" collapsed="false">
      <c r="A852" s="35"/>
      <c r="B852" s="35"/>
    </row>
    <row r="853" s="42" customFormat="true" ht="15" hidden="false" customHeight="false" outlineLevel="0" collapsed="false">
      <c r="A853" s="35"/>
      <c r="B853" s="35"/>
    </row>
    <row r="854" s="42" customFormat="true" ht="15" hidden="false" customHeight="false" outlineLevel="0" collapsed="false">
      <c r="A854" s="35"/>
      <c r="B854" s="35"/>
    </row>
    <row r="855" s="42" customFormat="true" ht="15" hidden="false" customHeight="false" outlineLevel="0" collapsed="false">
      <c r="A855" s="35"/>
      <c r="B855" s="35"/>
    </row>
    <row r="856" s="42" customFormat="true" ht="15" hidden="false" customHeight="false" outlineLevel="0" collapsed="false">
      <c r="A856" s="35"/>
      <c r="B856" s="35"/>
    </row>
    <row r="857" s="42" customFormat="true" ht="15" hidden="false" customHeight="false" outlineLevel="0" collapsed="false">
      <c r="A857" s="35"/>
      <c r="B857" s="35"/>
    </row>
    <row r="858" s="42" customFormat="true" ht="15" hidden="false" customHeight="false" outlineLevel="0" collapsed="false">
      <c r="A858" s="35"/>
      <c r="B858" s="35"/>
    </row>
    <row r="859" s="42" customFormat="true" ht="15" hidden="false" customHeight="false" outlineLevel="0" collapsed="false">
      <c r="A859" s="35"/>
      <c r="B859" s="35"/>
    </row>
    <row r="860" s="42" customFormat="true" ht="15" hidden="false" customHeight="false" outlineLevel="0" collapsed="false">
      <c r="A860" s="35"/>
      <c r="B860" s="35"/>
    </row>
    <row r="861" s="42" customFormat="true" ht="15" hidden="false" customHeight="false" outlineLevel="0" collapsed="false">
      <c r="A861" s="35"/>
      <c r="B861" s="35"/>
    </row>
    <row r="862" s="42" customFormat="true" ht="15" hidden="false" customHeight="false" outlineLevel="0" collapsed="false">
      <c r="A862" s="35"/>
      <c r="B862" s="35"/>
    </row>
    <row r="863" s="42" customFormat="true" ht="15" hidden="false" customHeight="false" outlineLevel="0" collapsed="false">
      <c r="A863" s="35"/>
      <c r="B863" s="35"/>
    </row>
    <row r="864" s="42" customFormat="true" ht="15" hidden="false" customHeight="false" outlineLevel="0" collapsed="false">
      <c r="A864" s="35"/>
      <c r="B864" s="35"/>
    </row>
    <row r="865" s="42" customFormat="true" ht="15" hidden="false" customHeight="false" outlineLevel="0" collapsed="false">
      <c r="A865" s="35"/>
      <c r="B865" s="35"/>
    </row>
    <row r="866" s="42" customFormat="true" ht="15" hidden="false" customHeight="false" outlineLevel="0" collapsed="false">
      <c r="A866" s="35"/>
      <c r="B866" s="35"/>
    </row>
    <row r="867" s="42" customFormat="true" ht="15" hidden="false" customHeight="false" outlineLevel="0" collapsed="false">
      <c r="A867" s="35"/>
      <c r="B867" s="35"/>
    </row>
    <row r="868" s="42" customFormat="true" ht="15" hidden="false" customHeight="false" outlineLevel="0" collapsed="false">
      <c r="A868" s="35"/>
      <c r="B868" s="35"/>
    </row>
    <row r="869" s="42" customFormat="true" ht="15" hidden="false" customHeight="false" outlineLevel="0" collapsed="false">
      <c r="A869" s="35"/>
      <c r="B869" s="35"/>
    </row>
    <row r="870" s="42" customFormat="true" ht="15" hidden="false" customHeight="false" outlineLevel="0" collapsed="false">
      <c r="A870" s="35"/>
      <c r="B870" s="35"/>
    </row>
    <row r="871" s="42" customFormat="true" ht="15" hidden="false" customHeight="false" outlineLevel="0" collapsed="false">
      <c r="A871" s="35"/>
      <c r="B871" s="35"/>
    </row>
    <row r="872" s="42" customFormat="true" ht="15" hidden="false" customHeight="false" outlineLevel="0" collapsed="false">
      <c r="A872" s="35"/>
      <c r="B872" s="35"/>
    </row>
    <row r="873" s="42" customFormat="true" ht="15" hidden="false" customHeight="false" outlineLevel="0" collapsed="false">
      <c r="A873" s="35"/>
      <c r="B873" s="35"/>
    </row>
    <row r="874" s="42" customFormat="true" ht="15" hidden="false" customHeight="false" outlineLevel="0" collapsed="false">
      <c r="A874" s="35"/>
      <c r="B874" s="35"/>
    </row>
    <row r="875" s="42" customFormat="true" ht="15" hidden="false" customHeight="false" outlineLevel="0" collapsed="false">
      <c r="A875" s="35"/>
      <c r="B875" s="35"/>
    </row>
    <row r="876" s="42" customFormat="true" ht="15" hidden="false" customHeight="false" outlineLevel="0" collapsed="false">
      <c r="A876" s="35"/>
      <c r="B876" s="35"/>
    </row>
    <row r="877" s="42" customFormat="true" ht="15" hidden="false" customHeight="false" outlineLevel="0" collapsed="false">
      <c r="A877" s="35"/>
      <c r="B877" s="35"/>
    </row>
    <row r="878" s="42" customFormat="true" ht="15" hidden="false" customHeight="false" outlineLevel="0" collapsed="false">
      <c r="A878" s="35"/>
      <c r="B878" s="35"/>
    </row>
    <row r="879" s="42" customFormat="true" ht="15" hidden="false" customHeight="false" outlineLevel="0" collapsed="false">
      <c r="A879" s="35"/>
      <c r="B879" s="35"/>
    </row>
    <row r="880" s="42" customFormat="true" ht="15" hidden="false" customHeight="false" outlineLevel="0" collapsed="false">
      <c r="A880" s="35"/>
      <c r="B880" s="35"/>
    </row>
    <row r="881" s="42" customFormat="true" ht="15" hidden="false" customHeight="false" outlineLevel="0" collapsed="false">
      <c r="A881" s="35"/>
      <c r="B881" s="35"/>
    </row>
    <row r="882" s="42" customFormat="true" ht="15" hidden="false" customHeight="false" outlineLevel="0" collapsed="false">
      <c r="A882" s="35"/>
      <c r="B882" s="35"/>
    </row>
    <row r="883" s="42" customFormat="true" ht="15" hidden="false" customHeight="false" outlineLevel="0" collapsed="false">
      <c r="A883" s="35"/>
      <c r="B883" s="35"/>
    </row>
    <row r="884" s="42" customFormat="true" ht="15" hidden="false" customHeight="false" outlineLevel="0" collapsed="false">
      <c r="A884" s="35"/>
      <c r="B884" s="35"/>
    </row>
    <row r="885" s="42" customFormat="true" ht="15" hidden="false" customHeight="false" outlineLevel="0" collapsed="false">
      <c r="A885" s="35"/>
      <c r="B885" s="35"/>
    </row>
    <row r="886" s="42" customFormat="true" ht="15" hidden="false" customHeight="false" outlineLevel="0" collapsed="false">
      <c r="A886" s="35"/>
      <c r="B886" s="35"/>
    </row>
    <row r="887" s="42" customFormat="true" ht="15" hidden="false" customHeight="false" outlineLevel="0" collapsed="false">
      <c r="A887" s="35"/>
      <c r="B887" s="35"/>
    </row>
    <row r="888" s="42" customFormat="true" ht="15" hidden="false" customHeight="false" outlineLevel="0" collapsed="false">
      <c r="A888" s="35"/>
      <c r="B888" s="35"/>
    </row>
    <row r="889" s="42" customFormat="true" ht="15" hidden="false" customHeight="false" outlineLevel="0" collapsed="false">
      <c r="A889" s="35"/>
      <c r="B889" s="35"/>
    </row>
    <row r="890" s="42" customFormat="true" ht="15" hidden="false" customHeight="false" outlineLevel="0" collapsed="false">
      <c r="A890" s="35"/>
      <c r="B890" s="35"/>
    </row>
    <row r="891" s="42" customFormat="true" ht="15" hidden="false" customHeight="false" outlineLevel="0" collapsed="false">
      <c r="A891" s="35"/>
      <c r="B891" s="35"/>
    </row>
    <row r="892" s="42" customFormat="true" ht="15" hidden="false" customHeight="false" outlineLevel="0" collapsed="false">
      <c r="A892" s="35"/>
      <c r="B892" s="35"/>
    </row>
    <row r="893" s="42" customFormat="true" ht="15" hidden="false" customHeight="false" outlineLevel="0" collapsed="false">
      <c r="A893" s="35"/>
      <c r="B893" s="35"/>
    </row>
    <row r="894" s="42" customFormat="true" ht="15" hidden="false" customHeight="false" outlineLevel="0" collapsed="false">
      <c r="A894" s="35"/>
      <c r="B894" s="35"/>
    </row>
    <row r="895" s="42" customFormat="true" ht="15" hidden="false" customHeight="false" outlineLevel="0" collapsed="false">
      <c r="A895" s="35"/>
      <c r="B895" s="35"/>
    </row>
    <row r="896" s="42" customFormat="true" ht="15" hidden="false" customHeight="false" outlineLevel="0" collapsed="false">
      <c r="A896" s="35"/>
      <c r="B896" s="35"/>
    </row>
    <row r="897" s="42" customFormat="true" ht="15" hidden="false" customHeight="false" outlineLevel="0" collapsed="false">
      <c r="A897" s="35"/>
      <c r="B897" s="35"/>
    </row>
    <row r="898" s="42" customFormat="true" ht="15" hidden="false" customHeight="false" outlineLevel="0" collapsed="false">
      <c r="A898" s="35"/>
      <c r="B898" s="35"/>
    </row>
    <row r="899" s="42" customFormat="true" ht="15" hidden="false" customHeight="false" outlineLevel="0" collapsed="false">
      <c r="A899" s="35"/>
      <c r="B899" s="35"/>
    </row>
    <row r="900" s="42" customFormat="true" ht="15" hidden="false" customHeight="false" outlineLevel="0" collapsed="false">
      <c r="A900" s="35"/>
      <c r="B900" s="35"/>
    </row>
    <row r="901" s="42" customFormat="true" ht="15" hidden="false" customHeight="false" outlineLevel="0" collapsed="false">
      <c r="A901" s="35"/>
      <c r="B901" s="35"/>
    </row>
    <row r="902" s="42" customFormat="true" ht="15" hidden="false" customHeight="false" outlineLevel="0" collapsed="false">
      <c r="A902" s="35"/>
      <c r="B902" s="35"/>
    </row>
    <row r="903" s="42" customFormat="true" ht="15" hidden="false" customHeight="false" outlineLevel="0" collapsed="false">
      <c r="A903" s="35"/>
      <c r="B903" s="35"/>
    </row>
    <row r="904" s="42" customFormat="true" ht="15" hidden="false" customHeight="false" outlineLevel="0" collapsed="false">
      <c r="A904" s="35"/>
      <c r="B904" s="35"/>
    </row>
    <row r="905" s="42" customFormat="true" ht="15" hidden="false" customHeight="false" outlineLevel="0" collapsed="false">
      <c r="A905" s="35"/>
      <c r="B905" s="35"/>
    </row>
    <row r="906" s="42" customFormat="true" ht="15" hidden="false" customHeight="false" outlineLevel="0" collapsed="false">
      <c r="A906" s="35"/>
      <c r="B906" s="35"/>
    </row>
    <row r="907" s="42" customFormat="true" ht="15" hidden="false" customHeight="false" outlineLevel="0" collapsed="false">
      <c r="A907" s="35"/>
      <c r="B907" s="35"/>
    </row>
    <row r="908" s="42" customFormat="true" ht="15" hidden="false" customHeight="false" outlineLevel="0" collapsed="false">
      <c r="A908" s="35"/>
      <c r="B908" s="35"/>
    </row>
    <row r="909" s="42" customFormat="true" ht="15" hidden="false" customHeight="false" outlineLevel="0" collapsed="false">
      <c r="A909" s="35"/>
      <c r="B909" s="35"/>
    </row>
    <row r="910" s="42" customFormat="true" ht="15" hidden="false" customHeight="false" outlineLevel="0" collapsed="false">
      <c r="A910" s="35"/>
      <c r="B910" s="35"/>
    </row>
    <row r="911" s="42" customFormat="true" ht="15" hidden="false" customHeight="false" outlineLevel="0" collapsed="false">
      <c r="A911" s="35"/>
      <c r="B911" s="35"/>
    </row>
    <row r="912" s="42" customFormat="true" ht="15" hidden="false" customHeight="false" outlineLevel="0" collapsed="false">
      <c r="A912" s="35"/>
      <c r="B912" s="35"/>
    </row>
    <row r="913" s="42" customFormat="true" ht="15" hidden="false" customHeight="false" outlineLevel="0" collapsed="false">
      <c r="A913" s="35"/>
      <c r="B913" s="35"/>
    </row>
    <row r="914" s="42" customFormat="true" ht="15" hidden="false" customHeight="false" outlineLevel="0" collapsed="false">
      <c r="A914" s="35"/>
      <c r="B914" s="35"/>
    </row>
    <row r="915" s="42" customFormat="true" ht="15" hidden="false" customHeight="false" outlineLevel="0" collapsed="false">
      <c r="A915" s="35"/>
      <c r="B915" s="35"/>
    </row>
    <row r="916" s="42" customFormat="true" ht="15" hidden="false" customHeight="false" outlineLevel="0" collapsed="false">
      <c r="A916" s="35"/>
      <c r="B916" s="35"/>
    </row>
    <row r="917" s="42" customFormat="true" ht="15" hidden="false" customHeight="false" outlineLevel="0" collapsed="false">
      <c r="A917" s="35"/>
      <c r="B917" s="35"/>
    </row>
    <row r="918" s="42" customFormat="true" ht="15" hidden="false" customHeight="false" outlineLevel="0" collapsed="false">
      <c r="A918" s="35"/>
      <c r="B918" s="35"/>
    </row>
    <row r="919" s="42" customFormat="true" ht="15" hidden="false" customHeight="false" outlineLevel="0" collapsed="false">
      <c r="A919" s="35"/>
      <c r="B919" s="35"/>
    </row>
    <row r="920" s="42" customFormat="true" ht="15" hidden="false" customHeight="false" outlineLevel="0" collapsed="false">
      <c r="A920" s="35"/>
      <c r="B920" s="35"/>
    </row>
    <row r="921" s="42" customFormat="true" ht="15" hidden="false" customHeight="false" outlineLevel="0" collapsed="false">
      <c r="A921" s="35"/>
      <c r="B921" s="35"/>
    </row>
    <row r="922" s="42" customFormat="true" ht="15" hidden="false" customHeight="false" outlineLevel="0" collapsed="false">
      <c r="A922" s="35"/>
      <c r="B922" s="35"/>
    </row>
    <row r="923" s="42" customFormat="true" ht="15" hidden="false" customHeight="false" outlineLevel="0" collapsed="false">
      <c r="A923" s="35"/>
      <c r="B923" s="35"/>
    </row>
    <row r="924" s="42" customFormat="true" ht="15" hidden="false" customHeight="false" outlineLevel="0" collapsed="false">
      <c r="A924" s="35"/>
      <c r="B924" s="35"/>
    </row>
    <row r="925" s="42" customFormat="true" ht="15" hidden="false" customHeight="false" outlineLevel="0" collapsed="false">
      <c r="A925" s="35"/>
      <c r="B925" s="35"/>
    </row>
    <row r="926" s="42" customFormat="true" ht="15" hidden="false" customHeight="false" outlineLevel="0" collapsed="false">
      <c r="A926" s="35"/>
      <c r="B926" s="35"/>
    </row>
    <row r="927" s="42" customFormat="true" ht="15" hidden="false" customHeight="false" outlineLevel="0" collapsed="false">
      <c r="A927" s="35"/>
      <c r="B927" s="35"/>
    </row>
    <row r="928" s="42" customFormat="true" ht="15" hidden="false" customHeight="false" outlineLevel="0" collapsed="false">
      <c r="A928" s="35"/>
      <c r="B928" s="35"/>
    </row>
    <row r="929" s="42" customFormat="true" ht="15" hidden="false" customHeight="false" outlineLevel="0" collapsed="false">
      <c r="A929" s="35"/>
      <c r="B929" s="35"/>
    </row>
    <row r="930" s="42" customFormat="true" ht="15" hidden="false" customHeight="false" outlineLevel="0" collapsed="false">
      <c r="A930" s="35"/>
      <c r="B930" s="35"/>
    </row>
    <row r="931" s="42" customFormat="true" ht="15" hidden="false" customHeight="false" outlineLevel="0" collapsed="false">
      <c r="A931" s="35"/>
      <c r="B931" s="35"/>
    </row>
    <row r="932" s="42" customFormat="true" ht="15" hidden="false" customHeight="false" outlineLevel="0" collapsed="false">
      <c r="A932" s="35"/>
      <c r="B932" s="35"/>
    </row>
    <row r="933" s="42" customFormat="true" ht="15" hidden="false" customHeight="false" outlineLevel="0" collapsed="false">
      <c r="A933" s="35"/>
      <c r="B933" s="35"/>
    </row>
    <row r="934" s="42" customFormat="true" ht="15" hidden="false" customHeight="false" outlineLevel="0" collapsed="false">
      <c r="A934" s="35"/>
      <c r="B934" s="35"/>
    </row>
    <row r="935" s="42" customFormat="true" ht="15" hidden="false" customHeight="false" outlineLevel="0" collapsed="false">
      <c r="A935" s="35"/>
      <c r="B935" s="35"/>
    </row>
    <row r="936" s="42" customFormat="true" ht="15" hidden="false" customHeight="false" outlineLevel="0" collapsed="false">
      <c r="A936" s="35"/>
      <c r="B936" s="35"/>
    </row>
    <row r="937" s="42" customFormat="true" ht="15" hidden="false" customHeight="false" outlineLevel="0" collapsed="false">
      <c r="A937" s="35"/>
      <c r="B937" s="35"/>
    </row>
    <row r="938" s="42" customFormat="true" ht="15" hidden="false" customHeight="false" outlineLevel="0" collapsed="false">
      <c r="A938" s="35"/>
      <c r="B938" s="35"/>
    </row>
    <row r="939" s="42" customFormat="true" ht="15" hidden="false" customHeight="false" outlineLevel="0" collapsed="false">
      <c r="A939" s="35"/>
      <c r="B939" s="35"/>
    </row>
    <row r="940" s="42" customFormat="true" ht="15" hidden="false" customHeight="false" outlineLevel="0" collapsed="false">
      <c r="A940" s="35"/>
      <c r="B940" s="35"/>
    </row>
    <row r="941" s="42" customFormat="true" ht="15" hidden="false" customHeight="false" outlineLevel="0" collapsed="false">
      <c r="A941" s="35"/>
      <c r="B941" s="35"/>
    </row>
    <row r="942" s="42" customFormat="true" ht="15" hidden="false" customHeight="false" outlineLevel="0" collapsed="false">
      <c r="A942" s="35"/>
      <c r="B942" s="35"/>
    </row>
    <row r="943" s="42" customFormat="true" ht="15" hidden="false" customHeight="false" outlineLevel="0" collapsed="false">
      <c r="A943" s="35"/>
      <c r="B943" s="35"/>
    </row>
    <row r="944" s="42" customFormat="true" ht="15" hidden="false" customHeight="false" outlineLevel="0" collapsed="false">
      <c r="A944" s="35"/>
      <c r="B944" s="35"/>
    </row>
    <row r="945" s="42" customFormat="true" ht="15" hidden="false" customHeight="false" outlineLevel="0" collapsed="false">
      <c r="A945" s="35"/>
      <c r="B945" s="35"/>
    </row>
    <row r="946" s="42" customFormat="true" ht="15" hidden="false" customHeight="false" outlineLevel="0" collapsed="false">
      <c r="A946" s="35"/>
      <c r="B946" s="35"/>
    </row>
    <row r="947" s="42" customFormat="true" ht="15" hidden="false" customHeight="false" outlineLevel="0" collapsed="false">
      <c r="A947" s="35"/>
      <c r="B947" s="35"/>
    </row>
    <row r="948" s="42" customFormat="true" ht="15" hidden="false" customHeight="false" outlineLevel="0" collapsed="false">
      <c r="A948" s="35"/>
      <c r="B948" s="35"/>
    </row>
    <row r="949" s="42" customFormat="true" ht="15" hidden="false" customHeight="false" outlineLevel="0" collapsed="false">
      <c r="A949" s="35"/>
      <c r="B949" s="35"/>
    </row>
    <row r="950" s="42" customFormat="true" ht="15" hidden="false" customHeight="false" outlineLevel="0" collapsed="false">
      <c r="A950" s="35"/>
      <c r="B950" s="35"/>
    </row>
    <row r="951" s="42" customFormat="true" ht="15" hidden="false" customHeight="false" outlineLevel="0" collapsed="false">
      <c r="A951" s="35"/>
      <c r="B951" s="35"/>
    </row>
    <row r="952" s="42" customFormat="true" ht="15" hidden="false" customHeight="false" outlineLevel="0" collapsed="false">
      <c r="A952" s="35"/>
      <c r="B952" s="35"/>
    </row>
    <row r="953" s="42" customFormat="true" ht="15" hidden="false" customHeight="false" outlineLevel="0" collapsed="false">
      <c r="A953" s="35"/>
      <c r="B953" s="35"/>
    </row>
    <row r="954" s="42" customFormat="true" ht="15" hidden="false" customHeight="false" outlineLevel="0" collapsed="false">
      <c r="A954" s="35"/>
      <c r="B954" s="35"/>
    </row>
    <row r="955" s="42" customFormat="true" ht="15" hidden="false" customHeight="false" outlineLevel="0" collapsed="false">
      <c r="A955" s="35"/>
      <c r="B955" s="35"/>
    </row>
    <row r="956" s="42" customFormat="true" ht="15" hidden="false" customHeight="false" outlineLevel="0" collapsed="false">
      <c r="A956" s="35"/>
      <c r="B956" s="35"/>
    </row>
    <row r="957" s="42" customFormat="true" ht="15" hidden="false" customHeight="false" outlineLevel="0" collapsed="false">
      <c r="A957" s="35"/>
      <c r="B957" s="35"/>
    </row>
    <row r="958" s="42" customFormat="true" ht="15" hidden="false" customHeight="false" outlineLevel="0" collapsed="false">
      <c r="A958" s="35"/>
      <c r="B958" s="35"/>
    </row>
    <row r="959" s="42" customFormat="true" ht="15" hidden="false" customHeight="false" outlineLevel="0" collapsed="false">
      <c r="A959" s="35"/>
      <c r="B959" s="35"/>
    </row>
    <row r="960" s="42" customFormat="true" ht="15" hidden="false" customHeight="false" outlineLevel="0" collapsed="false">
      <c r="A960" s="35"/>
      <c r="B960" s="35"/>
    </row>
    <row r="961" s="42" customFormat="true" ht="15" hidden="false" customHeight="false" outlineLevel="0" collapsed="false">
      <c r="A961" s="35"/>
      <c r="B961" s="35"/>
    </row>
    <row r="962" s="42" customFormat="true" ht="15" hidden="false" customHeight="false" outlineLevel="0" collapsed="false">
      <c r="A962" s="35"/>
      <c r="B962" s="35"/>
    </row>
    <row r="963" s="42" customFormat="true" ht="15" hidden="false" customHeight="false" outlineLevel="0" collapsed="false">
      <c r="A963" s="35"/>
      <c r="B963" s="35"/>
    </row>
    <row r="964" s="42" customFormat="true" ht="15" hidden="false" customHeight="false" outlineLevel="0" collapsed="false">
      <c r="A964" s="35"/>
      <c r="B964" s="35"/>
    </row>
    <row r="965" s="42" customFormat="true" ht="15" hidden="false" customHeight="false" outlineLevel="0" collapsed="false">
      <c r="A965" s="35"/>
      <c r="B965" s="35"/>
    </row>
    <row r="966" s="42" customFormat="true" ht="15" hidden="false" customHeight="false" outlineLevel="0" collapsed="false">
      <c r="A966" s="35"/>
      <c r="B966" s="35"/>
    </row>
    <row r="967" s="42" customFormat="true" ht="15" hidden="false" customHeight="false" outlineLevel="0" collapsed="false">
      <c r="A967" s="35"/>
      <c r="B967" s="35"/>
    </row>
    <row r="968" s="42" customFormat="true" ht="15" hidden="false" customHeight="false" outlineLevel="0" collapsed="false">
      <c r="A968" s="35"/>
      <c r="B968" s="35"/>
    </row>
    <row r="969" s="42" customFormat="true" ht="15" hidden="false" customHeight="false" outlineLevel="0" collapsed="false">
      <c r="A969" s="35"/>
      <c r="B969" s="35"/>
    </row>
    <row r="970" s="42" customFormat="true" ht="15" hidden="false" customHeight="false" outlineLevel="0" collapsed="false">
      <c r="A970" s="35"/>
      <c r="B970" s="35"/>
    </row>
    <row r="971" s="42" customFormat="true" ht="15" hidden="false" customHeight="false" outlineLevel="0" collapsed="false">
      <c r="A971" s="35"/>
      <c r="B971" s="35"/>
    </row>
    <row r="972" s="42" customFormat="true" ht="15" hidden="false" customHeight="false" outlineLevel="0" collapsed="false">
      <c r="A972" s="35"/>
      <c r="B972" s="35"/>
    </row>
    <row r="973" s="42" customFormat="true" ht="15" hidden="false" customHeight="false" outlineLevel="0" collapsed="false">
      <c r="A973" s="35"/>
      <c r="B973" s="35"/>
    </row>
    <row r="974" s="42" customFormat="true" ht="15" hidden="false" customHeight="false" outlineLevel="0" collapsed="false">
      <c r="A974" s="35"/>
      <c r="B974" s="35"/>
    </row>
    <row r="975" s="42" customFormat="true" ht="15" hidden="false" customHeight="false" outlineLevel="0" collapsed="false">
      <c r="A975" s="35"/>
      <c r="B975" s="35"/>
    </row>
    <row r="976" s="42" customFormat="true" ht="15" hidden="false" customHeight="false" outlineLevel="0" collapsed="false">
      <c r="A976" s="35"/>
      <c r="B976" s="35"/>
    </row>
    <row r="977" s="42" customFormat="true" ht="15" hidden="false" customHeight="false" outlineLevel="0" collapsed="false">
      <c r="A977" s="35"/>
      <c r="B977" s="35"/>
    </row>
    <row r="978" s="42" customFormat="true" ht="15" hidden="false" customHeight="false" outlineLevel="0" collapsed="false">
      <c r="A978" s="35"/>
      <c r="B978" s="35"/>
    </row>
    <row r="979" s="42" customFormat="true" ht="15" hidden="false" customHeight="false" outlineLevel="0" collapsed="false">
      <c r="A979" s="35"/>
      <c r="B979" s="35"/>
    </row>
    <row r="980" s="42" customFormat="true" ht="15" hidden="false" customHeight="false" outlineLevel="0" collapsed="false">
      <c r="A980" s="35"/>
      <c r="B980" s="35"/>
    </row>
    <row r="981" s="42" customFormat="true" ht="15" hidden="false" customHeight="false" outlineLevel="0" collapsed="false">
      <c r="A981" s="35"/>
      <c r="B981" s="35"/>
    </row>
    <row r="982" s="42" customFormat="true" ht="15" hidden="false" customHeight="false" outlineLevel="0" collapsed="false">
      <c r="A982" s="35"/>
      <c r="B982" s="35"/>
    </row>
    <row r="983" s="42" customFormat="true" ht="15" hidden="false" customHeight="false" outlineLevel="0" collapsed="false">
      <c r="A983" s="35"/>
      <c r="B983" s="35"/>
    </row>
    <row r="984" s="42" customFormat="true" ht="15" hidden="false" customHeight="false" outlineLevel="0" collapsed="false">
      <c r="A984" s="35"/>
      <c r="B984" s="35"/>
    </row>
    <row r="985" s="42" customFormat="true" ht="15" hidden="false" customHeight="false" outlineLevel="0" collapsed="false">
      <c r="A985" s="35"/>
      <c r="B985" s="35"/>
    </row>
    <row r="986" s="42" customFormat="true" ht="15" hidden="false" customHeight="false" outlineLevel="0" collapsed="false">
      <c r="A986" s="35"/>
      <c r="B986" s="35"/>
    </row>
    <row r="987" s="42" customFormat="true" ht="15" hidden="false" customHeight="false" outlineLevel="0" collapsed="false">
      <c r="A987" s="35"/>
      <c r="B987" s="35"/>
    </row>
    <row r="988" s="42" customFormat="true" ht="15" hidden="false" customHeight="false" outlineLevel="0" collapsed="false">
      <c r="A988" s="35"/>
      <c r="B988" s="35"/>
    </row>
    <row r="989" s="42" customFormat="true" ht="15" hidden="false" customHeight="false" outlineLevel="0" collapsed="false">
      <c r="A989" s="35"/>
      <c r="B989" s="35"/>
    </row>
    <row r="990" s="42" customFormat="true" ht="15" hidden="false" customHeight="false" outlineLevel="0" collapsed="false">
      <c r="A990" s="35"/>
      <c r="B990" s="35"/>
    </row>
    <row r="991" s="42" customFormat="true" ht="15" hidden="false" customHeight="false" outlineLevel="0" collapsed="false">
      <c r="A991" s="35"/>
      <c r="B991" s="35"/>
    </row>
    <row r="992" s="42" customFormat="true" ht="15" hidden="false" customHeight="false" outlineLevel="0" collapsed="false">
      <c r="A992" s="35"/>
      <c r="B992" s="35"/>
    </row>
    <row r="993" s="42" customFormat="true" ht="15" hidden="false" customHeight="false" outlineLevel="0" collapsed="false">
      <c r="A993" s="35"/>
      <c r="B993" s="35"/>
    </row>
    <row r="994" s="42" customFormat="true" ht="15" hidden="false" customHeight="false" outlineLevel="0" collapsed="false">
      <c r="A994" s="35"/>
      <c r="B994" s="35"/>
    </row>
    <row r="995" s="42" customFormat="true" ht="15" hidden="false" customHeight="false" outlineLevel="0" collapsed="false">
      <c r="A995" s="35"/>
      <c r="B995" s="35"/>
    </row>
    <row r="996" s="42" customFormat="true" ht="15" hidden="false" customHeight="false" outlineLevel="0" collapsed="false">
      <c r="A996" s="35"/>
      <c r="B996" s="35"/>
    </row>
    <row r="997" s="42" customFormat="true" ht="15" hidden="false" customHeight="false" outlineLevel="0" collapsed="false">
      <c r="A997" s="35"/>
      <c r="B997" s="35"/>
    </row>
    <row r="998" s="42" customFormat="true" ht="15" hidden="false" customHeight="false" outlineLevel="0" collapsed="false">
      <c r="A998" s="35"/>
      <c r="B998" s="35"/>
    </row>
    <row r="999" s="42" customFormat="true" ht="15" hidden="false" customHeight="false" outlineLevel="0" collapsed="false">
      <c r="A999" s="35"/>
      <c r="B999" s="35"/>
    </row>
    <row r="1000" s="42" customFormat="true" ht="15" hidden="false" customHeight="false" outlineLevel="0" collapsed="false">
      <c r="A1000" s="35"/>
      <c r="B1000" s="35"/>
    </row>
    <row r="1001" s="42" customFormat="true" ht="15" hidden="false" customHeight="false" outlineLevel="0" collapsed="false">
      <c r="A1001" s="35"/>
      <c r="B1001" s="35"/>
    </row>
    <row r="1002" s="42" customFormat="true" ht="15" hidden="false" customHeight="false" outlineLevel="0" collapsed="false">
      <c r="A1002" s="35"/>
      <c r="B1002" s="35"/>
    </row>
    <row r="1003" s="42" customFormat="true" ht="15" hidden="false" customHeight="false" outlineLevel="0" collapsed="false">
      <c r="A1003" s="35"/>
      <c r="B1003" s="35"/>
    </row>
    <row r="1004" s="42" customFormat="true" ht="15" hidden="false" customHeight="false" outlineLevel="0" collapsed="false">
      <c r="A1004" s="35"/>
      <c r="B1004" s="35"/>
    </row>
    <row r="1005" s="42" customFormat="true" ht="15" hidden="false" customHeight="false" outlineLevel="0" collapsed="false">
      <c r="A1005" s="35"/>
      <c r="B1005" s="35"/>
    </row>
    <row r="1006" s="42" customFormat="true" ht="15" hidden="false" customHeight="false" outlineLevel="0" collapsed="false">
      <c r="A1006" s="35"/>
      <c r="B1006" s="35"/>
    </row>
    <row r="1007" s="42" customFormat="true" ht="15" hidden="false" customHeight="false" outlineLevel="0" collapsed="false">
      <c r="A1007" s="35"/>
      <c r="B1007" s="35"/>
    </row>
    <row r="1008" s="42" customFormat="true" ht="15" hidden="false" customHeight="false" outlineLevel="0" collapsed="false">
      <c r="A1008" s="35"/>
      <c r="B1008" s="35"/>
    </row>
    <row r="1009" s="42" customFormat="true" ht="15" hidden="false" customHeight="false" outlineLevel="0" collapsed="false">
      <c r="A1009" s="35"/>
      <c r="B1009" s="35"/>
    </row>
    <row r="1010" s="42" customFormat="true" ht="15" hidden="false" customHeight="false" outlineLevel="0" collapsed="false">
      <c r="A1010" s="35"/>
      <c r="B1010" s="35"/>
    </row>
    <row r="1011" s="42" customFormat="true" ht="15" hidden="false" customHeight="false" outlineLevel="0" collapsed="false">
      <c r="A1011" s="35"/>
      <c r="B1011" s="35"/>
    </row>
    <row r="1012" s="42" customFormat="true" ht="15" hidden="false" customHeight="false" outlineLevel="0" collapsed="false">
      <c r="A1012" s="35"/>
      <c r="B1012" s="35"/>
    </row>
    <row r="1013" s="42" customFormat="true" ht="15" hidden="false" customHeight="false" outlineLevel="0" collapsed="false">
      <c r="A1013" s="35"/>
      <c r="B1013" s="35"/>
    </row>
    <row r="1014" s="42" customFormat="true" ht="15" hidden="false" customHeight="false" outlineLevel="0" collapsed="false">
      <c r="A1014" s="35"/>
      <c r="B1014" s="35"/>
    </row>
    <row r="1015" s="42" customFormat="true" ht="15" hidden="false" customHeight="false" outlineLevel="0" collapsed="false">
      <c r="A1015" s="35"/>
      <c r="B1015" s="35"/>
    </row>
    <row r="1016" s="42" customFormat="true" ht="15" hidden="false" customHeight="false" outlineLevel="0" collapsed="false">
      <c r="A1016" s="35"/>
      <c r="B1016" s="35"/>
    </row>
    <row r="1017" s="42" customFormat="true" ht="15" hidden="false" customHeight="false" outlineLevel="0" collapsed="false">
      <c r="A1017" s="35"/>
      <c r="B1017" s="35"/>
    </row>
    <row r="1018" s="42" customFormat="true" ht="15" hidden="false" customHeight="false" outlineLevel="0" collapsed="false">
      <c r="A1018" s="35"/>
      <c r="B1018" s="35"/>
    </row>
    <row r="1019" s="42" customFormat="true" ht="15" hidden="false" customHeight="false" outlineLevel="0" collapsed="false">
      <c r="A1019" s="35"/>
      <c r="B1019" s="35"/>
    </row>
  </sheetData>
  <conditionalFormatting sqref="C17:C18">
    <cfRule type="expression" priority="2" aboveAverage="0" equalAverage="0" bottom="0" percent="0" rank="0" text="" dxfId="0">
      <formula>LEN(C17)&gt;16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1" sqref="13:14 D20"/>
    </sheetView>
  </sheetViews>
  <sheetFormatPr defaultColWidth="42.7734375" defaultRowHeight="15" zeroHeight="false" outlineLevelRow="0" outlineLevelCol="0"/>
  <cols>
    <col collapsed="false" customWidth="true" hidden="false" outlineLevel="0" max="1" min="1" style="8" width="17.16"/>
    <col collapsed="false" customWidth="true" hidden="false" outlineLevel="0" max="2" min="2" style="6" width="14.26"/>
    <col collapsed="false" customWidth="true" hidden="false" outlineLevel="0" max="3" min="3" style="6" width="15.84"/>
    <col collapsed="false" customWidth="true" hidden="false" outlineLevel="0" max="6" min="4" style="6" width="13.5"/>
    <col collapsed="false" customWidth="true" hidden="false" outlineLevel="0" max="7" min="7" style="6" width="12"/>
    <col collapsed="false" customWidth="true" hidden="false" outlineLevel="0" max="8" min="8" style="6" width="9.75"/>
    <col collapsed="false" customWidth="true" hidden="false" outlineLevel="0" max="9" min="9" style="6" width="14.08"/>
    <col collapsed="false" customWidth="true" hidden="false" outlineLevel="0" max="10" min="10" style="6" width="16.84"/>
    <col collapsed="false" customWidth="true" hidden="false" outlineLevel="0" max="15" min="11" style="6" width="13.25"/>
    <col collapsed="false" customWidth="true" hidden="false" outlineLevel="0" max="18" min="16" style="6" width="18.75"/>
    <col collapsed="false" customWidth="true" hidden="false" outlineLevel="0" max="19" min="19" style="6" width="16"/>
    <col collapsed="false" customWidth="true" hidden="false" outlineLevel="0" max="20" min="20" style="6" width="21.76"/>
    <col collapsed="false" customWidth="true" hidden="false" outlineLevel="0" max="21" min="21" style="6" width="28.26"/>
    <col collapsed="false" customWidth="true" hidden="false" outlineLevel="0" max="22" min="22" style="6" width="21.76"/>
    <col collapsed="false" customWidth="true" hidden="false" outlineLevel="0" max="23" min="23" style="6" width="6"/>
    <col collapsed="false" customWidth="true" hidden="false" outlineLevel="0" max="24" min="24" style="6" width="6.25"/>
    <col collapsed="false" customWidth="true" hidden="false" outlineLevel="0" max="25" min="25" style="6" width="7.83"/>
    <col collapsed="false" customWidth="true" hidden="false" outlineLevel="0" max="26" min="26" style="6" width="13.5"/>
    <col collapsed="false" customWidth="true" hidden="false" outlineLevel="0" max="27" min="27" style="6" width="7.76"/>
    <col collapsed="false" customWidth="true" hidden="false" outlineLevel="0" max="28" min="28" style="6" width="5.5"/>
    <col collapsed="false" customWidth="true" hidden="false" outlineLevel="0" max="29" min="29" style="6" width="7.08"/>
    <col collapsed="false" customWidth="true" hidden="false" outlineLevel="0" max="30" min="30" style="6" width="5.25"/>
    <col collapsed="false" customWidth="true" hidden="false" outlineLevel="0" max="31" min="31" style="6" width="2.26"/>
    <col collapsed="false" customWidth="true" hidden="false" outlineLevel="0" max="32" min="32" style="6" width="7.25"/>
    <col collapsed="false" customWidth="true" hidden="false" outlineLevel="0" max="33" min="33" style="6" width="6.25"/>
    <col collapsed="false" customWidth="true" hidden="false" outlineLevel="0" max="34" min="34" style="6" width="4.25"/>
    <col collapsed="false" customWidth="true" hidden="false" outlineLevel="0" max="35" min="35" style="6" width="3.25"/>
    <col collapsed="false" customWidth="true" hidden="false" outlineLevel="0" max="36" min="36" style="6" width="2.26"/>
    <col collapsed="false" customWidth="true" hidden="false" outlineLevel="0" max="37" min="37" style="6" width="16.75"/>
    <col collapsed="false" customWidth="true" hidden="false" outlineLevel="0" max="38" min="38" style="6" width="5.75"/>
    <col collapsed="false" customWidth="true" hidden="false" outlineLevel="0" max="39" min="39" style="6" width="26"/>
    <col collapsed="false" customWidth="false" hidden="false" outlineLevel="0" max="1024" min="40" style="6" width="42.75"/>
  </cols>
  <sheetData>
    <row r="1" customFormat="false" ht="15" hidden="false" customHeight="false" outlineLevel="0" collapsed="false">
      <c r="A1" s="8" t="s">
        <v>513</v>
      </c>
      <c r="B1" s="6" t="s">
        <v>71</v>
      </c>
      <c r="C1" s="6" t="s">
        <v>72</v>
      </c>
      <c r="D1" s="6" t="s">
        <v>73</v>
      </c>
      <c r="E1" s="6" t="s">
        <v>429</v>
      </c>
      <c r="F1" s="6" t="s">
        <v>87</v>
      </c>
      <c r="G1" s="6" t="s">
        <v>247</v>
      </c>
      <c r="H1" s="6" t="s">
        <v>248</v>
      </c>
      <c r="I1" s="6" t="s">
        <v>249</v>
      </c>
      <c r="J1" s="6" t="s">
        <v>252</v>
      </c>
      <c r="K1" s="6" t="s">
        <v>253</v>
      </c>
      <c r="L1" s="6" t="s">
        <v>254</v>
      </c>
      <c r="M1" s="6" t="s">
        <v>255</v>
      </c>
      <c r="N1" s="6" t="s">
        <v>256</v>
      </c>
      <c r="O1" s="6" t="s">
        <v>257</v>
      </c>
      <c r="P1" s="6" t="s">
        <v>258</v>
      </c>
      <c r="Q1" s="6" t="s">
        <v>259</v>
      </c>
      <c r="R1" s="6" t="s">
        <v>260</v>
      </c>
      <c r="S1" s="6" t="s">
        <v>261</v>
      </c>
      <c r="T1" s="6" t="s">
        <v>262</v>
      </c>
      <c r="U1" s="6" t="s">
        <v>263</v>
      </c>
      <c r="V1" s="6" t="s">
        <v>264</v>
      </c>
      <c r="W1" s="6" t="s">
        <v>265</v>
      </c>
      <c r="X1" s="6" t="s">
        <v>266</v>
      </c>
      <c r="Y1" s="6" t="s">
        <v>267</v>
      </c>
      <c r="Z1" s="6" t="s">
        <v>268</v>
      </c>
      <c r="AA1" s="6" t="s">
        <v>269</v>
      </c>
      <c r="AB1" s="6" t="s">
        <v>270</v>
      </c>
      <c r="AC1" s="6" t="s">
        <v>271</v>
      </c>
      <c r="AD1" s="6" t="s">
        <v>272</v>
      </c>
    </row>
    <row r="3" customFormat="false" ht="15" hidden="false" customHeight="false" outlineLevel="0" collapsed="false">
      <c r="B3" s="6" t="str">
        <f aca="false">'solids DComp'!C14</f>
        <v>MgCO3(cr)</v>
      </c>
      <c r="C3" s="6" t="str">
        <f aca="false">'solids DComp'!D14</f>
        <v>Magnesite</v>
      </c>
      <c r="D3" s="6" t="str">
        <f aca="false">'solids DComp'!E14</f>
        <v>MgCO3</v>
      </c>
      <c r="E3" s="6" t="str">
        <f aca="false">'solids DComp'!F14</f>
        <v>mgs</v>
      </c>
      <c r="F3" s="6" t="str">
        <f aca="false">'solids DComp'!G14</f>
        <v>recommended</v>
      </c>
      <c r="G3" s="12" t="n">
        <v>-7.84962685230709</v>
      </c>
      <c r="H3" s="67" t="n">
        <v>0.229</v>
      </c>
      <c r="I3" s="52" t="str">
        <f aca="false">Ref!$A$7</f>
        <v>2024RAN/PAL</v>
      </c>
    </row>
    <row r="4" customFormat="false" ht="15" hidden="false" customHeight="false" outlineLevel="0" collapsed="false">
      <c r="B4" s="6" t="str">
        <f aca="false">'solids DComp'!C11</f>
        <v>Mg(OH)2(cr)</v>
      </c>
      <c r="C4" s="6" t="str">
        <f aca="false">'solids DComp'!D11</f>
        <v>Brucite</v>
      </c>
      <c r="D4" s="6" t="str">
        <f aca="false">'solids DComp'!E11</f>
        <v>Mg(OH)2</v>
      </c>
      <c r="E4" s="6" t="str">
        <f aca="false">'solids DComp'!F11</f>
        <v>brc</v>
      </c>
      <c r="F4" s="6" t="str">
        <f aca="false">'solids DComp'!G11</f>
        <v>recommended</v>
      </c>
      <c r="G4" s="68" t="n">
        <v>17.11</v>
      </c>
      <c r="H4" s="68" t="n">
        <v>0.2</v>
      </c>
      <c r="I4" s="6" t="str">
        <f aca="false">Ref!$A$4</f>
        <v>2023HUM/THO</v>
      </c>
    </row>
    <row r="5" customFormat="false" ht="15" hidden="false" customHeight="false" outlineLevel="0" collapsed="false">
      <c r="G5" s="67"/>
      <c r="H5" s="67"/>
    </row>
    <row r="6" customFormat="false" ht="15" hidden="false" customHeight="false" outlineLevel="0" collapsed="false">
      <c r="B6" s="6" t="s">
        <v>514</v>
      </c>
      <c r="C6" s="6" t="s">
        <v>515</v>
      </c>
      <c r="D6" s="6" t="s">
        <v>516</v>
      </c>
      <c r="E6" s="6" t="s">
        <v>517</v>
      </c>
      <c r="F6" s="6" t="s">
        <v>246</v>
      </c>
      <c r="G6" s="12" t="n">
        <v>-0.735479727688446</v>
      </c>
      <c r="H6" s="12" t="n">
        <f aca="false">(2000)/(('Read me'!E7*'Read me'!E8)*LN(10))</f>
        <v>0.350382843918541</v>
      </c>
      <c r="I6" s="6" t="str">
        <f aca="false">Ref!$A$25</f>
        <v>2018LI/ZEN</v>
      </c>
      <c r="J6" s="23" t="n">
        <v>18.011</v>
      </c>
      <c r="K6" s="67" t="n">
        <v>2</v>
      </c>
      <c r="L6" s="6" t="str">
        <f aca="false">Ref!$A$25</f>
        <v>2018LI/ZEN</v>
      </c>
      <c r="M6" s="25" t="n">
        <v>46.327</v>
      </c>
      <c r="N6" s="6" t="n">
        <v>2</v>
      </c>
      <c r="O6" s="6" t="str">
        <f aca="false">Ref!$A$25</f>
        <v>2018LI/ZEN</v>
      </c>
      <c r="P6" s="19" t="n">
        <v>47.497</v>
      </c>
      <c r="Q6" s="23" t="n">
        <v>5</v>
      </c>
      <c r="R6" s="6" t="str">
        <f aca="false">Ref!$A$25</f>
        <v>2018LI/ZEN</v>
      </c>
      <c r="S6" s="6" t="n">
        <v>371</v>
      </c>
      <c r="T6" s="6" t="n">
        <v>473</v>
      </c>
      <c r="U6" s="6" t="s">
        <v>518</v>
      </c>
      <c r="V6" s="11"/>
    </row>
    <row r="7" customFormat="false" ht="15" hidden="false" customHeight="false" outlineLevel="0" collapsed="false">
      <c r="A7" s="69" t="s">
        <v>519</v>
      </c>
      <c r="B7" s="6" t="s">
        <v>520</v>
      </c>
      <c r="C7" s="6" t="s">
        <v>521</v>
      </c>
      <c r="D7" s="6" t="s">
        <v>440</v>
      </c>
      <c r="E7" s="6" t="s">
        <v>522</v>
      </c>
      <c r="F7" s="6" t="s">
        <v>246</v>
      </c>
      <c r="G7" s="12" t="n">
        <f aca="false">W7+Y7*'Read me'!$E$8+AA7/'Read me'!$E$8+'solids ReacDC'!AC7*LN('Read me'!$E$8)</f>
        <v>-2.69174589267147</v>
      </c>
      <c r="H7" s="70" t="n">
        <f aca="false">SQRT(X7^2+(Z7*'Read me'!$E$8)^2+(AB7/'Read me'!$E$8)^2+(AD7*LN('Read me'!$E$8))^2)</f>
        <v>0.0232633305639621</v>
      </c>
      <c r="I7" s="52" t="str">
        <f aca="false">Ref!$A$7</f>
        <v>2024RAN/PAL</v>
      </c>
      <c r="J7" s="19" t="n">
        <f aca="false">-AA7*'Read me'!$E$7*LN(10)/1000</f>
        <v>13.4440366219474</v>
      </c>
      <c r="K7" s="19" t="n">
        <v>0.209</v>
      </c>
      <c r="L7" s="52" t="str">
        <f aca="false">Ref!$A$7</f>
        <v>2024RAN/PAL</v>
      </c>
      <c r="M7" s="71" t="n">
        <f aca="false">'Read me'!$E$7*LN(10)*(W7+2*Y7*298.15+AC7*(1+LN(298.15)))</f>
        <v>-6.44159674652098</v>
      </c>
      <c r="N7" s="72" t="n">
        <v>0.724</v>
      </c>
      <c r="O7" s="52" t="str">
        <f aca="false">Ref!$A$7</f>
        <v>2024RAN/PAL</v>
      </c>
      <c r="P7" s="23" t="n">
        <f aca="false">'Read me'!$E$7*LN(10)*(AC7)</f>
        <v>0</v>
      </c>
      <c r="Q7" s="23"/>
      <c r="R7" s="52" t="str">
        <f aca="false">Ref!$A$7</f>
        <v>2024RAN/PAL</v>
      </c>
      <c r="S7" s="73" t="n">
        <v>273</v>
      </c>
      <c r="T7" s="6" t="n">
        <f aca="false">273+150</f>
        <v>423</v>
      </c>
      <c r="U7" s="6" t="s">
        <v>523</v>
      </c>
      <c r="W7" s="23" t="n">
        <v>-0.336466</v>
      </c>
      <c r="X7" s="23" t="n">
        <v>0.013877</v>
      </c>
      <c r="AA7" s="23" t="n">
        <v>-702.2267</v>
      </c>
      <c r="AB7" s="23" t="n">
        <v>5.5668</v>
      </c>
    </row>
    <row r="8" customFormat="false" ht="15" hidden="false" customHeight="false" outlineLevel="0" collapsed="false">
      <c r="H8" s="74"/>
      <c r="J8" s="69"/>
      <c r="K8" s="69"/>
      <c r="L8" s="35"/>
      <c r="M8" s="71"/>
      <c r="N8" s="72"/>
      <c r="O8" s="35"/>
      <c r="P8" s="73"/>
      <c r="Q8" s="73"/>
      <c r="R8" s="35"/>
      <c r="S8" s="73"/>
      <c r="W8" s="23"/>
      <c r="X8" s="23"/>
      <c r="AA8" s="23"/>
      <c r="AB8" s="23"/>
    </row>
    <row r="9" customFormat="false" ht="15" hidden="false" customHeight="false" outlineLevel="0" collapsed="false">
      <c r="Y9" s="75"/>
    </row>
    <row r="10" customFormat="false" ht="15" hidden="false" customHeight="false" outlineLevel="0" collapsed="false">
      <c r="A10" s="76"/>
      <c r="B10" s="20"/>
      <c r="C10" s="20" t="s">
        <v>524</v>
      </c>
      <c r="D10" s="20"/>
      <c r="E10" s="20"/>
      <c r="F10" s="20"/>
      <c r="G10" s="20" t="s">
        <v>525</v>
      </c>
      <c r="H10" s="20"/>
      <c r="I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75"/>
      <c r="Z10" s="20"/>
      <c r="AA10" s="20"/>
      <c r="AK10" s="20"/>
    </row>
    <row r="11" customFormat="false" ht="15" hidden="false" customHeight="false" outlineLevel="0" collapsed="false">
      <c r="Y11" s="75"/>
    </row>
    <row r="12" customFormat="false" ht="15" hidden="false" customHeight="false" outlineLevel="0" collapsed="false">
      <c r="Y12" s="75"/>
    </row>
    <row r="13" customFormat="false" ht="15" hidden="false" customHeight="false" outlineLevel="0" collapsed="false">
      <c r="Y13" s="75"/>
    </row>
    <row r="14" customFormat="false" ht="15" hidden="false" customHeight="false" outlineLevel="0" collapsed="false">
      <c r="Y14" s="75"/>
    </row>
    <row r="15" customFormat="false" ht="15" hidden="false" customHeight="false" outlineLevel="0" collapsed="false">
      <c r="B15" s="20"/>
      <c r="C15" s="20"/>
      <c r="D15" s="20"/>
      <c r="E15" s="20"/>
      <c r="F15" s="20"/>
      <c r="G15" s="20"/>
      <c r="H15" s="20"/>
      <c r="I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75"/>
      <c r="Z15" s="20"/>
      <c r="AA15" s="20"/>
      <c r="AK15" s="20"/>
    </row>
    <row r="16" customFormat="false" ht="15" hidden="false" customHeight="false" outlineLevel="0" collapsed="false">
      <c r="Y16" s="75"/>
    </row>
    <row r="18" customFormat="false" ht="15" hidden="false" customHeight="false" outlineLevel="0" collapsed="false">
      <c r="B18" s="23"/>
    </row>
    <row r="20" s="40" customFormat="true" ht="15" hidden="false" customHeight="false" outlineLevel="0" collapsed="false">
      <c r="A20" s="77"/>
      <c r="AM20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70C0"/>
    <pageSetUpPr fitToPage="false"/>
  </sheetPr>
  <dimension ref="A1:AK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1" sqref="13:14 E17"/>
    </sheetView>
  </sheetViews>
  <sheetFormatPr defaultColWidth="8.4921875" defaultRowHeight="15" zeroHeight="false" outlineLevelRow="0" outlineLevelCol="0"/>
  <cols>
    <col collapsed="false" customWidth="true" hidden="false" outlineLevel="0" max="1" min="1" style="0" width="10.59"/>
    <col collapsed="false" customWidth="true" hidden="false" outlineLevel="0" max="2" min="2" style="0" width="15.58"/>
    <col collapsed="false" customWidth="true" hidden="false" outlineLevel="0" max="3" min="3" style="0" width="19.33"/>
    <col collapsed="false" customWidth="true" hidden="false" outlineLevel="0" max="4" min="4" style="0" width="26.08"/>
    <col collapsed="false" customWidth="true" hidden="false" outlineLevel="0" max="5" min="5" style="0" width="29.75"/>
    <col collapsed="false" customWidth="true" hidden="false" outlineLevel="0" max="6" min="6" style="0" width="19.33"/>
    <col collapsed="false" customWidth="true" hidden="false" outlineLevel="0" max="7" min="7" style="0" width="12.75"/>
    <col collapsed="false" customWidth="true" hidden="false" outlineLevel="0" max="9" min="9" style="0" width="9.25"/>
    <col collapsed="false" customWidth="true" hidden="false" outlineLevel="0" max="10" min="10" style="0" width="12.75"/>
    <col collapsed="false" customWidth="true" hidden="false" outlineLevel="0" max="12" min="12" style="0" width="9.25"/>
    <col collapsed="false" customWidth="true" hidden="false" outlineLevel="0" max="13" min="13" style="0" width="12.33"/>
    <col collapsed="false" customWidth="true" hidden="false" outlineLevel="0" max="15" min="15" style="0" width="7.08"/>
    <col collapsed="false" customWidth="true" hidden="false" outlineLevel="0" max="16" min="16" style="0" width="13.75"/>
    <col collapsed="false" customWidth="true" hidden="false" outlineLevel="0" max="18" min="18" style="0" width="8.34"/>
    <col collapsed="false" customWidth="true" hidden="false" outlineLevel="0" max="19" min="19" style="0" width="12.75"/>
    <col collapsed="false" customWidth="true" hidden="false" outlineLevel="0" max="22" min="22" style="0" width="11.75"/>
    <col collapsed="false" customWidth="true" hidden="false" outlineLevel="0" max="23" min="23" style="0" width="9.34"/>
    <col collapsed="false" customWidth="true" hidden="false" outlineLevel="0" max="26" min="26" style="0" width="9"/>
  </cols>
  <sheetData>
    <row r="1" s="6" customFormat="true" ht="14.25" hidden="false" customHeight="true" outlineLevel="0" collapsed="false">
      <c r="A1" s="6" t="s">
        <v>526</v>
      </c>
      <c r="C1" s="78" t="s">
        <v>71</v>
      </c>
      <c r="D1" s="78" t="s">
        <v>72</v>
      </c>
      <c r="E1" s="6" t="s">
        <v>73</v>
      </c>
      <c r="F1" s="6" t="s">
        <v>429</v>
      </c>
      <c r="G1" s="6" t="s">
        <v>77</v>
      </c>
      <c r="H1" s="6" t="s">
        <v>78</v>
      </c>
      <c r="I1" s="6" t="s">
        <v>155</v>
      </c>
      <c r="J1" s="6" t="s">
        <v>79</v>
      </c>
      <c r="K1" s="6" t="s">
        <v>80</v>
      </c>
      <c r="L1" s="6" t="s">
        <v>156</v>
      </c>
      <c r="M1" s="6" t="s">
        <v>81</v>
      </c>
      <c r="N1" s="6" t="s">
        <v>82</v>
      </c>
      <c r="O1" s="6" t="s">
        <v>83</v>
      </c>
      <c r="P1" s="6" t="s">
        <v>84</v>
      </c>
      <c r="Q1" s="6" t="s">
        <v>85</v>
      </c>
      <c r="R1" s="6" t="s">
        <v>157</v>
      </c>
      <c r="S1" s="6" t="s">
        <v>158</v>
      </c>
      <c r="T1" s="6" t="s">
        <v>159</v>
      </c>
      <c r="U1" s="6" t="s">
        <v>160</v>
      </c>
      <c r="V1" s="6" t="s">
        <v>430</v>
      </c>
      <c r="W1" s="6" t="s">
        <v>265</v>
      </c>
      <c r="X1" s="6" t="s">
        <v>266</v>
      </c>
      <c r="Y1" s="6" t="s">
        <v>267</v>
      </c>
      <c r="Z1" s="6" t="s">
        <v>268</v>
      </c>
      <c r="AA1" s="6" t="s">
        <v>431</v>
      </c>
      <c r="AB1" s="6" t="s">
        <v>270</v>
      </c>
      <c r="AC1" s="6" t="s">
        <v>432</v>
      </c>
      <c r="AD1" s="6" t="s">
        <v>272</v>
      </c>
      <c r="AE1" s="6" t="s">
        <v>433</v>
      </c>
      <c r="AF1" s="6" t="s">
        <v>434</v>
      </c>
      <c r="AG1" s="6" t="s">
        <v>436</v>
      </c>
      <c r="AH1" s="6" t="s">
        <v>437</v>
      </c>
      <c r="AI1" s="4" t="s">
        <v>6</v>
      </c>
      <c r="AJ1" s="4" t="s">
        <v>2</v>
      </c>
      <c r="AK1" s="4" t="s">
        <v>7</v>
      </c>
    </row>
    <row r="2" customFormat="false" ht="15" hidden="false" customHeight="false" outlineLevel="0" collapsed="false">
      <c r="B2" s="0" t="s">
        <v>527</v>
      </c>
      <c r="C2" s="0" t="s">
        <v>528</v>
      </c>
      <c r="D2" s="35" t="s">
        <v>529</v>
      </c>
      <c r="E2" s="0" t="s">
        <v>530</v>
      </c>
      <c r="F2" s="0" t="s">
        <v>529</v>
      </c>
    </row>
    <row r="3" customFormat="false" ht="15" hidden="false" customHeight="false" outlineLevel="0" collapsed="false">
      <c r="B3" s="0" t="s">
        <v>531</v>
      </c>
      <c r="C3" s="0" t="s">
        <v>532</v>
      </c>
      <c r="D3" s="35" t="s">
        <v>533</v>
      </c>
      <c r="E3" s="0" t="s">
        <v>534</v>
      </c>
      <c r="F3" s="0" t="s">
        <v>533</v>
      </c>
    </row>
    <row r="4" customFormat="false" ht="15" hidden="false" customHeight="false" outlineLevel="0" collapsed="false">
      <c r="B4" s="0" t="s">
        <v>535</v>
      </c>
      <c r="C4" s="0" t="s">
        <v>536</v>
      </c>
      <c r="D4" s="35" t="s">
        <v>537</v>
      </c>
      <c r="E4" s="0" t="s">
        <v>538</v>
      </c>
      <c r="F4" s="0" t="s">
        <v>537</v>
      </c>
    </row>
    <row r="5" customFormat="false" ht="15" hidden="false" customHeight="false" outlineLevel="0" collapsed="false">
      <c r="B5" s="0" t="s">
        <v>539</v>
      </c>
      <c r="C5" s="0" t="s">
        <v>540</v>
      </c>
      <c r="D5" s="35" t="s">
        <v>541</v>
      </c>
      <c r="E5" s="0" t="s">
        <v>542</v>
      </c>
      <c r="F5" s="0" t="s">
        <v>541</v>
      </c>
    </row>
    <row r="6" customFormat="false" ht="15" hidden="false" customHeight="false" outlineLevel="0" collapsed="false">
      <c r="B6" s="0" t="s">
        <v>543</v>
      </c>
      <c r="C6" s="0" t="s">
        <v>544</v>
      </c>
      <c r="D6" s="0" t="s">
        <v>544</v>
      </c>
      <c r="E6" s="0" t="s">
        <v>545</v>
      </c>
      <c r="F6" s="0" t="s">
        <v>546</v>
      </c>
    </row>
    <row r="7" customFormat="false" ht="15" hidden="false" customHeight="false" outlineLevel="0" collapsed="false">
      <c r="C7" s="0" t="s">
        <v>547</v>
      </c>
      <c r="D7" s="35" t="s">
        <v>548</v>
      </c>
      <c r="E7" s="0" t="s">
        <v>549</v>
      </c>
      <c r="F7" s="0" t="s">
        <v>548</v>
      </c>
    </row>
    <row r="8" customFormat="false" ht="15" hidden="false" customHeight="false" outlineLevel="0" collapsed="false">
      <c r="C8" s="0" t="s">
        <v>550</v>
      </c>
      <c r="D8" s="0" t="s">
        <v>550</v>
      </c>
      <c r="E8" s="0" t="s">
        <v>551</v>
      </c>
      <c r="F8" s="79" t="s">
        <v>552</v>
      </c>
    </row>
    <row r="9" customFormat="false" ht="15" hidden="false" customHeight="false" outlineLevel="0" collapsed="false">
      <c r="F9" s="79"/>
    </row>
    <row r="10" customFormat="false" ht="15" hidden="false" customHeight="false" outlineLevel="0" collapsed="false">
      <c r="B10" s="0" t="s">
        <v>553</v>
      </c>
      <c r="F10" s="79"/>
    </row>
    <row r="11" customFormat="false" ht="15" hidden="false" customHeight="false" outlineLevel="0" collapsed="false">
      <c r="C11" s="0" t="s">
        <v>554</v>
      </c>
      <c r="D11" s="0" t="s">
        <v>555</v>
      </c>
      <c r="E11" s="0" t="s">
        <v>556</v>
      </c>
      <c r="F11" s="0" t="s">
        <v>554</v>
      </c>
    </row>
    <row r="12" customFormat="false" ht="15" hidden="false" customHeight="false" outlineLevel="0" collapsed="false">
      <c r="B12" s="80" t="s">
        <v>557</v>
      </c>
      <c r="C12" s="0" t="s">
        <v>558</v>
      </c>
      <c r="D12" s="81" t="s">
        <v>559</v>
      </c>
      <c r="E12" s="0" t="s">
        <v>560</v>
      </c>
      <c r="F12" s="0" t="s">
        <v>558</v>
      </c>
    </row>
    <row r="13" customFormat="false" ht="15" hidden="false" customHeight="false" outlineLevel="0" collapsed="false">
      <c r="C13" s="0" t="s">
        <v>561</v>
      </c>
      <c r="D13" s="0" t="s">
        <v>562</v>
      </c>
      <c r="E13" s="0" t="s">
        <v>563</v>
      </c>
      <c r="F13" s="0" t="s">
        <v>561</v>
      </c>
    </row>
    <row r="14" customFormat="false" ht="15" hidden="false" customHeight="false" outlineLevel="0" collapsed="false">
      <c r="C14" s="0" t="s">
        <v>564</v>
      </c>
      <c r="D14" s="0" t="s">
        <v>565</v>
      </c>
      <c r="E14" s="0" t="s">
        <v>566</v>
      </c>
      <c r="F14" s="0" t="s">
        <v>564</v>
      </c>
    </row>
    <row r="17" customFormat="false" ht="15" hidden="false" customHeight="false" outlineLevel="0" collapsed="false">
      <c r="C17" s="0" t="s">
        <v>567</v>
      </c>
      <c r="D17" s="0" t="s">
        <v>568</v>
      </c>
      <c r="E17" s="0" t="s">
        <v>569</v>
      </c>
      <c r="F17" s="0" t="s">
        <v>567</v>
      </c>
    </row>
    <row r="18" customFormat="false" ht="15" hidden="false" customHeight="false" outlineLevel="0" collapsed="false">
      <c r="B18" s="35" t="s">
        <v>570</v>
      </c>
      <c r="C18" s="0" t="s">
        <v>571</v>
      </c>
      <c r="D18" s="0" t="s">
        <v>572</v>
      </c>
      <c r="E18" s="0" t="s">
        <v>573</v>
      </c>
      <c r="F18" s="0" t="s">
        <v>571</v>
      </c>
    </row>
    <row r="20" customFormat="false" ht="15" hidden="false" customHeight="false" outlineLevel="0" collapsed="false">
      <c r="C20" s="0" t="s">
        <v>574</v>
      </c>
      <c r="D20" s="0" t="s">
        <v>575</v>
      </c>
      <c r="E20" s="0" t="s">
        <v>576</v>
      </c>
      <c r="F20" s="0" t="s">
        <v>574</v>
      </c>
    </row>
    <row r="22" customFormat="false" ht="15" hidden="false" customHeight="false" outlineLevel="0" collapsed="false">
      <c r="B22" s="0" t="s">
        <v>577</v>
      </c>
    </row>
    <row r="23" customFormat="false" ht="15" hidden="false" customHeight="false" outlineLevel="0" collapsed="false">
      <c r="C23" s="0" t="s">
        <v>578</v>
      </c>
      <c r="D23" s="0" t="s">
        <v>578</v>
      </c>
      <c r="E23" s="0" t="s">
        <v>579</v>
      </c>
      <c r="F23" s="0" t="s">
        <v>578</v>
      </c>
    </row>
    <row r="24" customFormat="false" ht="15" hidden="false" customHeight="false" outlineLevel="0" collapsed="false">
      <c r="C24" s="0" t="s">
        <v>580</v>
      </c>
      <c r="D24" s="0" t="s">
        <v>580</v>
      </c>
      <c r="E24" s="0" t="s">
        <v>581</v>
      </c>
      <c r="F24" s="0" t="s">
        <v>580</v>
      </c>
    </row>
    <row r="25" customFormat="false" ht="15" hidden="false" customHeight="false" outlineLevel="0" collapsed="false">
      <c r="A25" s="81" t="s">
        <v>582</v>
      </c>
      <c r="C25" s="81" t="s">
        <v>583</v>
      </c>
      <c r="D25" s="81" t="s">
        <v>583</v>
      </c>
      <c r="E25" s="0" t="s">
        <v>584</v>
      </c>
      <c r="F25" s="0" t="s">
        <v>583</v>
      </c>
    </row>
    <row r="26" customFormat="false" ht="15" hidden="false" customHeight="false" outlineLevel="0" collapsed="false">
      <c r="C26" s="0" t="s">
        <v>585</v>
      </c>
      <c r="D26" s="0" t="s">
        <v>585</v>
      </c>
      <c r="E26" s="0" t="s">
        <v>586</v>
      </c>
      <c r="F26" s="0" t="s">
        <v>585</v>
      </c>
    </row>
    <row r="27" customFormat="false" ht="15" hidden="false" customHeight="false" outlineLevel="0" collapsed="false">
      <c r="C27" s="0" t="s">
        <v>587</v>
      </c>
      <c r="D27" s="0" t="s">
        <v>587</v>
      </c>
      <c r="E27" s="0" t="s">
        <v>588</v>
      </c>
      <c r="F27" s="0" t="s">
        <v>587</v>
      </c>
      <c r="AA27" s="0" t="s">
        <v>589</v>
      </c>
      <c r="AC27" s="0" t="s">
        <v>588</v>
      </c>
      <c r="AE27" s="0" t="s">
        <v>590</v>
      </c>
    </row>
    <row r="28" customFormat="false" ht="15" hidden="false" customHeight="false" outlineLevel="0" collapsed="false">
      <c r="C28" s="0" t="s">
        <v>591</v>
      </c>
      <c r="D28" s="0" t="s">
        <v>592</v>
      </c>
      <c r="E28" s="0" t="s">
        <v>593</v>
      </c>
      <c r="F28" s="0" t="s">
        <v>591</v>
      </c>
      <c r="AA28" s="0" t="s">
        <v>594</v>
      </c>
    </row>
    <row r="29" customFormat="false" ht="15" hidden="false" customHeight="false" outlineLevel="0" collapsed="false">
      <c r="C29" s="81" t="s">
        <v>595</v>
      </c>
      <c r="D29" s="81" t="s">
        <v>596</v>
      </c>
      <c r="E29" s="0" t="s">
        <v>597</v>
      </c>
      <c r="F29" s="0" t="s">
        <v>595</v>
      </c>
      <c r="AA29" s="0" t="s">
        <v>598</v>
      </c>
    </row>
    <row r="30" customFormat="false" ht="15" hidden="false" customHeight="false" outlineLevel="0" collapsed="false">
      <c r="C30" s="81" t="s">
        <v>599</v>
      </c>
      <c r="D30" s="81" t="s">
        <v>600</v>
      </c>
      <c r="E30" s="0" t="s">
        <v>601</v>
      </c>
      <c r="F30" s="0" t="s">
        <v>599</v>
      </c>
      <c r="AA30" s="0" t="s">
        <v>602</v>
      </c>
    </row>
    <row r="31" customFormat="false" ht="15" hidden="false" customHeight="false" outlineLevel="0" collapsed="false">
      <c r="C31" s="0" t="s">
        <v>603</v>
      </c>
      <c r="D31" s="0" t="s">
        <v>604</v>
      </c>
      <c r="E31" s="0" t="s">
        <v>605</v>
      </c>
      <c r="F31" s="0" t="s">
        <v>603</v>
      </c>
      <c r="G31" s="79"/>
      <c r="AA31" s="0" t="s">
        <v>606</v>
      </c>
    </row>
    <row r="32" customFormat="false" ht="15" hidden="false" customHeight="false" outlineLevel="0" collapsed="false">
      <c r="C32" s="81" t="s">
        <v>607</v>
      </c>
      <c r="D32" s="81" t="s">
        <v>608</v>
      </c>
      <c r="E32" s="0" t="s">
        <v>609</v>
      </c>
      <c r="F32" s="0" t="s">
        <v>607</v>
      </c>
      <c r="AA32" s="0" t="s">
        <v>610</v>
      </c>
    </row>
    <row r="33" customFormat="false" ht="15" hidden="false" customHeight="false" outlineLevel="0" collapsed="false">
      <c r="C33" s="81" t="s">
        <v>611</v>
      </c>
      <c r="D33" s="81" t="s">
        <v>612</v>
      </c>
      <c r="E33" s="0" t="s">
        <v>613</v>
      </c>
      <c r="F33" s="0" t="s">
        <v>611</v>
      </c>
      <c r="AA33" s="0" t="s">
        <v>614</v>
      </c>
    </row>
    <row r="34" customFormat="false" ht="15" hidden="false" customHeight="false" outlineLevel="0" collapsed="false">
      <c r="C34" s="0" t="s">
        <v>615</v>
      </c>
      <c r="D34" s="0" t="s">
        <v>616</v>
      </c>
      <c r="E34" s="0" t="s">
        <v>617</v>
      </c>
      <c r="F34" s="0" t="s">
        <v>615</v>
      </c>
      <c r="AA34" s="0" t="s">
        <v>618</v>
      </c>
    </row>
    <row r="35" customFormat="false" ht="15" hidden="false" customHeight="false" outlineLevel="0" collapsed="false">
      <c r="C35" s="0" t="s">
        <v>619</v>
      </c>
      <c r="D35" s="0" t="s">
        <v>620</v>
      </c>
      <c r="E35" s="0" t="s">
        <v>621</v>
      </c>
      <c r="F35" s="0" t="s">
        <v>619</v>
      </c>
      <c r="AA35" s="0" t="s">
        <v>622</v>
      </c>
    </row>
    <row r="36" customFormat="false" ht="15" hidden="false" customHeight="false" outlineLevel="0" collapsed="false">
      <c r="C36" s="81" t="s">
        <v>623</v>
      </c>
      <c r="D36" s="81" t="s">
        <v>624</v>
      </c>
      <c r="E36" s="0" t="s">
        <v>625</v>
      </c>
      <c r="F36" s="0" t="s">
        <v>623</v>
      </c>
      <c r="AA36" s="0" t="s">
        <v>626</v>
      </c>
    </row>
    <row r="37" customFormat="false" ht="15" hidden="false" customHeight="false" outlineLevel="0" collapsed="false">
      <c r="C37" s="81" t="s">
        <v>627</v>
      </c>
      <c r="D37" s="81" t="s">
        <v>628</v>
      </c>
      <c r="E37" s="0" t="s">
        <v>629</v>
      </c>
      <c r="F37" s="0" t="s">
        <v>627</v>
      </c>
      <c r="AA37" s="0" t="s">
        <v>630</v>
      </c>
    </row>
    <row r="38" customFormat="false" ht="15" hidden="false" customHeight="false" outlineLevel="0" collapsed="false">
      <c r="C38" s="0" t="s">
        <v>631</v>
      </c>
      <c r="D38" s="0" t="s">
        <v>632</v>
      </c>
      <c r="E38" s="0" t="s">
        <v>633</v>
      </c>
      <c r="F38" s="0" t="s">
        <v>631</v>
      </c>
      <c r="AA38" s="0" t="s">
        <v>634</v>
      </c>
    </row>
    <row r="39" customFormat="false" ht="15" hidden="false" customHeight="false" outlineLevel="0" collapsed="false">
      <c r="C39" s="81" t="s">
        <v>635</v>
      </c>
      <c r="D39" s="81" t="s">
        <v>636</v>
      </c>
      <c r="E39" s="0" t="s">
        <v>637</v>
      </c>
      <c r="F39" s="0" t="s">
        <v>635</v>
      </c>
      <c r="AA39" s="0" t="s">
        <v>638</v>
      </c>
    </row>
    <row r="40" customFormat="false" ht="15" hidden="false" customHeight="false" outlineLevel="0" collapsed="false">
      <c r="C40" s="81" t="s">
        <v>639</v>
      </c>
      <c r="D40" s="81" t="s">
        <v>640</v>
      </c>
      <c r="E40" s="0" t="s">
        <v>641</v>
      </c>
      <c r="F40" s="0" t="s">
        <v>639</v>
      </c>
      <c r="AA40" s="0" t="s">
        <v>641</v>
      </c>
    </row>
    <row r="41" customFormat="false" ht="15" hidden="false" customHeight="false" outlineLevel="0" collapsed="false">
      <c r="C41" s="0" t="s">
        <v>642</v>
      </c>
      <c r="D41" s="0" t="s">
        <v>643</v>
      </c>
      <c r="E41" s="0" t="s">
        <v>644</v>
      </c>
      <c r="F41" s="0" t="s">
        <v>642</v>
      </c>
    </row>
    <row r="42" customFormat="false" ht="15" hidden="false" customHeight="false" outlineLevel="0" collapsed="false">
      <c r="C42" s="0" t="s">
        <v>645</v>
      </c>
      <c r="D42" s="0" t="s">
        <v>646</v>
      </c>
      <c r="E42" s="0" t="s">
        <v>647</v>
      </c>
      <c r="F42" s="0" t="s">
        <v>645</v>
      </c>
    </row>
    <row r="43" customFormat="false" ht="15" hidden="false" customHeight="false" outlineLevel="0" collapsed="false">
      <c r="C43" s="0" t="s">
        <v>648</v>
      </c>
      <c r="D43" s="0" t="s">
        <v>649</v>
      </c>
      <c r="E43" s="0" t="s">
        <v>650</v>
      </c>
      <c r="F43" s="0" t="s">
        <v>648</v>
      </c>
    </row>
    <row r="44" customFormat="false" ht="15" hidden="false" customHeight="false" outlineLevel="0" collapsed="false">
      <c r="A44" s="0" t="s">
        <v>651</v>
      </c>
      <c r="C44" s="82" t="s">
        <v>652</v>
      </c>
      <c r="D44" s="0" t="s">
        <v>653</v>
      </c>
      <c r="E44" s="0" t="s">
        <v>654</v>
      </c>
      <c r="F44" s="0" t="s">
        <v>652</v>
      </c>
    </row>
    <row r="45" customFormat="false" ht="15" hidden="false" customHeight="false" outlineLevel="0" collapsed="false">
      <c r="C45" s="53"/>
    </row>
    <row r="46" customFormat="false" ht="15" hidden="false" customHeight="false" outlineLevel="0" collapsed="false">
      <c r="C46" s="0" t="s">
        <v>655</v>
      </c>
      <c r="E46" s="0" t="s">
        <v>656</v>
      </c>
      <c r="F46" s="0" t="s">
        <v>655</v>
      </c>
    </row>
    <row r="47" customFormat="false" ht="15" hidden="false" customHeight="false" outlineLevel="0" collapsed="false">
      <c r="C47" s="0" t="s">
        <v>657</v>
      </c>
      <c r="D47" s="0" t="s">
        <v>658</v>
      </c>
      <c r="E47" s="0" t="s">
        <v>601</v>
      </c>
      <c r="F47" s="0" t="s">
        <v>657</v>
      </c>
    </row>
    <row r="48" customFormat="false" ht="15" hidden="false" customHeight="false" outlineLevel="0" collapsed="false">
      <c r="C48" s="0" t="s">
        <v>659</v>
      </c>
      <c r="D48" s="0" t="s">
        <v>660</v>
      </c>
      <c r="E48" s="0" t="s">
        <v>661</v>
      </c>
      <c r="F48" s="0" t="s">
        <v>659</v>
      </c>
      <c r="AA48" s="0" t="s">
        <v>662</v>
      </c>
    </row>
    <row r="49" customFormat="false" ht="15" hidden="false" customHeight="false" outlineLevel="0" collapsed="false">
      <c r="C49" s="0" t="s">
        <v>663</v>
      </c>
      <c r="D49" s="0" t="s">
        <v>664</v>
      </c>
      <c r="E49" s="0" t="s">
        <v>665</v>
      </c>
      <c r="F49" s="0" t="s">
        <v>663</v>
      </c>
      <c r="AA49" s="0" t="s">
        <v>666</v>
      </c>
    </row>
    <row r="50" customFormat="false" ht="15" hidden="false" customHeight="false" outlineLevel="0" collapsed="false">
      <c r="C50" s="83" t="s">
        <v>667</v>
      </c>
      <c r="D50" s="83"/>
      <c r="E50" s="83" t="s">
        <v>668</v>
      </c>
      <c r="F50" s="83" t="s">
        <v>667</v>
      </c>
      <c r="AA50" s="0" t="s">
        <v>669</v>
      </c>
    </row>
    <row r="51" customFormat="false" ht="15" hidden="false" customHeight="false" outlineLevel="0" collapsed="false">
      <c r="C51" s="0" t="s">
        <v>670</v>
      </c>
      <c r="D51" s="0" t="s">
        <v>671</v>
      </c>
      <c r="E51" s="0" t="s">
        <v>672</v>
      </c>
      <c r="F51" s="0" t="s">
        <v>670</v>
      </c>
    </row>
    <row r="54" customFormat="false" ht="15" hidden="false" customHeight="false" outlineLevel="0" collapsed="false">
      <c r="A54" s="0" t="s">
        <v>673</v>
      </c>
    </row>
  </sheetData>
  <conditionalFormatting sqref="B18">
    <cfRule type="expression" priority="2" aboveAverage="0" equalAverage="0" bottom="0" percent="0" rank="0" text="" dxfId="1">
      <formula>LEN(B18)&gt;16</formula>
    </cfRule>
  </conditionalFormatting>
  <conditionalFormatting sqref="C1:C2 C6:C1048576">
    <cfRule type="expression" priority="3" aboveAverage="0" equalAverage="0" bottom="0" percent="0" rank="0" text="" dxfId="2">
      <formula>LEN(C1)&gt;16</formula>
    </cfRule>
  </conditionalFormatting>
  <conditionalFormatting sqref="D2:D5">
    <cfRule type="expression" priority="4" aboveAverage="0" equalAverage="0" bottom="0" percent="0" rank="0" text="" dxfId="3">
      <formula>LEN(D2)&gt;16</formula>
    </cfRule>
  </conditionalFormatting>
  <conditionalFormatting sqref="D7">
    <cfRule type="expression" priority="5" aboveAverage="0" equalAverage="0" bottom="0" percent="0" rank="0" text="" dxfId="4">
      <formula>LEN(D7)&gt;16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70C0"/>
    <pageSetUpPr fitToPage="false"/>
  </sheetPr>
  <dimension ref="A1:Y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9" activeCellId="1" sqref="13:14 J59"/>
    </sheetView>
  </sheetViews>
  <sheetFormatPr defaultColWidth="8.4921875" defaultRowHeight="15" zeroHeight="false" outlineLevelRow="0" outlineLevelCol="0"/>
  <cols>
    <col collapsed="false" customWidth="true" hidden="false" outlineLevel="0" max="4" min="4" style="0" width="11.58"/>
    <col collapsed="false" customWidth="true" hidden="false" outlineLevel="0" max="6" min="6" style="0" width="9.75"/>
    <col collapsed="false" customWidth="true" hidden="false" outlineLevel="0" max="7" min="7" style="0" width="8.08"/>
    <col collapsed="false" customWidth="true" hidden="false" outlineLevel="0" max="8" min="8" style="0" width="12.75"/>
    <col collapsed="false" customWidth="true" hidden="false" outlineLevel="0" max="9" min="9" style="0" width="18.25"/>
    <col collapsed="false" customWidth="true" hidden="false" outlineLevel="0" max="10" min="10" style="0" width="9.25"/>
    <col collapsed="false" customWidth="true" hidden="false" outlineLevel="0" max="11" min="11" style="0" width="15.75"/>
    <col collapsed="false" customWidth="true" hidden="false" outlineLevel="0" max="12" min="12" style="0" width="21.25"/>
    <col collapsed="false" customWidth="true" hidden="false" outlineLevel="0" max="13" min="13" style="0" width="10.25"/>
    <col collapsed="false" customWidth="true" hidden="false" outlineLevel="0" max="17" min="17" style="0" width="17.83"/>
  </cols>
  <sheetData>
    <row r="1" customFormat="false" ht="15" hidden="false" customHeight="false" outlineLevel="0" collapsed="false">
      <c r="A1" s="8"/>
      <c r="B1" s="6" t="s">
        <v>71</v>
      </c>
      <c r="C1" s="6" t="s">
        <v>72</v>
      </c>
      <c r="D1" s="6" t="s">
        <v>73</v>
      </c>
      <c r="E1" s="6" t="s">
        <v>247</v>
      </c>
      <c r="F1" s="6" t="s">
        <v>248</v>
      </c>
      <c r="G1" s="6" t="s">
        <v>249</v>
      </c>
      <c r="H1" s="6" t="s">
        <v>252</v>
      </c>
      <c r="I1" s="6" t="s">
        <v>253</v>
      </c>
      <c r="J1" s="6" t="s">
        <v>254</v>
      </c>
      <c r="K1" s="6" t="s">
        <v>258</v>
      </c>
      <c r="L1" s="6" t="s">
        <v>259</v>
      </c>
      <c r="M1" s="6" t="s">
        <v>260</v>
      </c>
      <c r="N1" s="6" t="s">
        <v>261</v>
      </c>
      <c r="O1" s="6" t="s">
        <v>262</v>
      </c>
      <c r="P1" s="6" t="s">
        <v>263</v>
      </c>
      <c r="Q1" s="6" t="s">
        <v>264</v>
      </c>
      <c r="R1" s="0" t="s">
        <v>265</v>
      </c>
      <c r="S1" s="0" t="s">
        <v>266</v>
      </c>
      <c r="T1" s="0" t="s">
        <v>267</v>
      </c>
      <c r="U1" s="0" t="s">
        <v>268</v>
      </c>
      <c r="V1" s="0" t="s">
        <v>269</v>
      </c>
      <c r="W1" s="0" t="s">
        <v>270</v>
      </c>
      <c r="X1" s="0" t="s">
        <v>271</v>
      </c>
      <c r="Y1" s="0" t="s">
        <v>272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2020-04-21T11:57:55Z</dcterms:created>
  <dc:creator>Tres</dc:creator>
  <dc:description/>
  <dc:language>en-US</dc:language>
  <cp:lastModifiedBy/>
  <dcterms:modified xsi:type="dcterms:W3CDTF">2025-03-31T17:39:14Z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